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ason\Downloads\"/>
    </mc:Choice>
  </mc:AlternateContent>
  <xr:revisionPtr revIDLastSave="0" documentId="13_ncr:1_{6AAE0859-8D65-4591-9812-40CA8ADBF2AD}" xr6:coauthVersionLast="47" xr6:coauthVersionMax="47" xr10:uidLastSave="{00000000-0000-0000-0000-000000000000}"/>
  <bookViews>
    <workbookView xWindow="4260" yWindow="-20565" windowWidth="28800" windowHeight="15225" activeTab="4" xr2:uid="{00000000-000D-0000-FFFF-FFFF00000000}"/>
  </bookViews>
  <sheets>
    <sheet name="Summary" sheetId="1" r:id="rId1"/>
    <sheet name="Sheet1" sheetId="2" r:id="rId2"/>
    <sheet name="Profiles" sheetId="3" r:id="rId3"/>
    <sheet name="Classified Leads" sheetId="4" r:id="rId4"/>
    <sheet name="Relevant Leads" sheetId="5" r:id="rId5"/>
  </sheets>
  <definedNames>
    <definedName name="_xlnm._FilterDatabase" localSheetId="3" hidden="1">'Classified Leads'!$A$1:$A$956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6" i="5" l="1"/>
  <c r="M71" i="5"/>
  <c r="F71" i="5"/>
  <c r="N56" i="5"/>
  <c r="D53" i="5"/>
  <c r="M52" i="5"/>
  <c r="N39" i="5"/>
  <c r="N38" i="5"/>
  <c r="M34" i="5"/>
  <c r="E23" i="5"/>
  <c r="N23" i="5"/>
  <c r="N22" i="5"/>
  <c r="N19" i="5"/>
  <c r="N18" i="5"/>
  <c r="N17" i="5"/>
  <c r="A17" i="5"/>
  <c r="A16" i="5"/>
  <c r="A15" i="5"/>
  <c r="N14" i="5"/>
  <c r="A14" i="5"/>
  <c r="N13" i="5"/>
  <c r="A13" i="5"/>
  <c r="T12" i="5"/>
  <c r="S12" i="5"/>
  <c r="A12" i="5"/>
  <c r="Z10" i="5"/>
  <c r="A10" i="5"/>
  <c r="S7" i="5"/>
  <c r="O7" i="5"/>
  <c r="A9" i="5"/>
  <c r="N8" i="5"/>
  <c r="A8" i="5"/>
  <c r="M7" i="5"/>
  <c r="A7" i="5"/>
  <c r="N6" i="5"/>
  <c r="A6" i="5"/>
  <c r="A4" i="5"/>
  <c r="A5" i="5"/>
  <c r="N4" i="5"/>
  <c r="N2" i="5"/>
  <c r="AC93" i="5"/>
  <c r="AB93" i="5"/>
  <c r="AA93" i="5"/>
  <c r="Z93" i="5"/>
  <c r="Y93" i="5"/>
  <c r="X93" i="5"/>
  <c r="W93" i="5"/>
  <c r="T93" i="5"/>
  <c r="S93" i="5"/>
  <c r="R93" i="5"/>
  <c r="Q93" i="5"/>
  <c r="P93" i="5"/>
  <c r="O93" i="5"/>
  <c r="L93" i="5"/>
  <c r="K93" i="5"/>
  <c r="J93" i="5"/>
  <c r="I93" i="5"/>
  <c r="H93" i="5"/>
  <c r="G93" i="5"/>
  <c r="F93" i="5"/>
  <c r="E93" i="5"/>
  <c r="D93" i="5"/>
  <c r="C93" i="5"/>
  <c r="B93" i="5"/>
  <c r="A93" i="5"/>
  <c r="AC92" i="5"/>
  <c r="AB92" i="5"/>
  <c r="AA92" i="5"/>
  <c r="Z92" i="5"/>
  <c r="Y92" i="5"/>
  <c r="X92" i="5"/>
  <c r="S92" i="5"/>
  <c r="R92" i="5"/>
  <c r="Q92" i="5"/>
  <c r="P92" i="5"/>
  <c r="O92" i="5"/>
  <c r="N92" i="5"/>
  <c r="M92" i="5"/>
  <c r="L92" i="5"/>
  <c r="K92" i="5"/>
  <c r="J92" i="5"/>
  <c r="I92" i="5"/>
  <c r="H92" i="5"/>
  <c r="G92" i="5"/>
  <c r="F92" i="5"/>
  <c r="E92" i="5"/>
  <c r="D92" i="5"/>
  <c r="C92" i="5"/>
  <c r="B92" i="5"/>
  <c r="A92" i="5"/>
  <c r="AC91" i="5"/>
  <c r="AB91" i="5"/>
  <c r="AA91" i="5"/>
  <c r="Z91" i="5"/>
  <c r="Y91" i="5"/>
  <c r="X91" i="5"/>
  <c r="W91" i="5"/>
  <c r="T91" i="5"/>
  <c r="S91" i="5"/>
  <c r="R91" i="5"/>
  <c r="Q91" i="5"/>
  <c r="P91" i="5"/>
  <c r="O91" i="5"/>
  <c r="N91" i="5"/>
  <c r="M91" i="5"/>
  <c r="L91" i="5"/>
  <c r="J91" i="5"/>
  <c r="I91" i="5"/>
  <c r="H91" i="5"/>
  <c r="G91" i="5"/>
  <c r="F91" i="5"/>
  <c r="E91" i="5"/>
  <c r="D91" i="5"/>
  <c r="C91" i="5"/>
  <c r="B91" i="5"/>
  <c r="A91" i="5"/>
  <c r="AC90" i="5"/>
  <c r="AB90" i="5"/>
  <c r="AA90" i="5"/>
  <c r="Z90" i="5"/>
  <c r="Y90" i="5"/>
  <c r="X90" i="5"/>
  <c r="S90" i="5"/>
  <c r="R90" i="5"/>
  <c r="Q90" i="5"/>
  <c r="P90" i="5"/>
  <c r="O90" i="5"/>
  <c r="L90" i="5"/>
  <c r="J90" i="5"/>
  <c r="I90" i="5"/>
  <c r="H90" i="5"/>
  <c r="G90" i="5"/>
  <c r="F90" i="5"/>
  <c r="E90" i="5"/>
  <c r="D90" i="5"/>
  <c r="C90" i="5"/>
  <c r="B90" i="5"/>
  <c r="A90" i="5"/>
  <c r="AC89" i="5"/>
  <c r="AB89" i="5"/>
  <c r="AA89" i="5"/>
  <c r="Z89" i="5"/>
  <c r="Y89" i="5"/>
  <c r="X89" i="5"/>
  <c r="T89" i="5"/>
  <c r="S89" i="5"/>
  <c r="R89" i="5"/>
  <c r="Q89" i="5"/>
  <c r="P89" i="5"/>
  <c r="O89" i="5"/>
  <c r="N89" i="5"/>
  <c r="M89" i="5"/>
  <c r="L89" i="5"/>
  <c r="J89" i="5"/>
  <c r="I89" i="5"/>
  <c r="H89" i="5"/>
  <c r="G89" i="5"/>
  <c r="F89" i="5"/>
  <c r="E89" i="5"/>
  <c r="D89" i="5"/>
  <c r="C89" i="5"/>
  <c r="B89" i="5"/>
  <c r="A89" i="5"/>
  <c r="AC88" i="5"/>
  <c r="AB88" i="5"/>
  <c r="AA88" i="5"/>
  <c r="Z88" i="5"/>
  <c r="Y88" i="5"/>
  <c r="X88" i="5"/>
  <c r="S88" i="5"/>
  <c r="R88" i="5"/>
  <c r="Q88" i="5"/>
  <c r="P88" i="5"/>
  <c r="O88" i="5"/>
  <c r="N88" i="5"/>
  <c r="M88" i="5"/>
  <c r="L88" i="5"/>
  <c r="J88" i="5"/>
  <c r="I88" i="5"/>
  <c r="H88" i="5"/>
  <c r="G88" i="5"/>
  <c r="F88" i="5"/>
  <c r="E88" i="5"/>
  <c r="D88" i="5"/>
  <c r="C88" i="5"/>
  <c r="B88" i="5"/>
  <c r="A88" i="5"/>
  <c r="AC87" i="5"/>
  <c r="AB87" i="5"/>
  <c r="AA87" i="5"/>
  <c r="Z87" i="5"/>
  <c r="Y87" i="5"/>
  <c r="X87" i="5"/>
  <c r="T87" i="5"/>
  <c r="S87" i="5"/>
  <c r="R87" i="5"/>
  <c r="Q87" i="5"/>
  <c r="P87" i="5"/>
  <c r="O87" i="5"/>
  <c r="N87" i="5"/>
  <c r="K87" i="5"/>
  <c r="J87" i="5"/>
  <c r="I87" i="5"/>
  <c r="H87" i="5"/>
  <c r="G87" i="5"/>
  <c r="F87" i="5"/>
  <c r="E87" i="5"/>
  <c r="D87" i="5"/>
  <c r="C87" i="5"/>
  <c r="B87" i="5"/>
  <c r="A87" i="5"/>
  <c r="AC86" i="5"/>
  <c r="AB86" i="5"/>
  <c r="AA86" i="5"/>
  <c r="Z86" i="5"/>
  <c r="Y86" i="5"/>
  <c r="X86" i="5"/>
  <c r="W86" i="5"/>
  <c r="S86" i="5"/>
  <c r="R86" i="5"/>
  <c r="Q86" i="5"/>
  <c r="P86" i="5"/>
  <c r="O86" i="5"/>
  <c r="N86" i="5"/>
  <c r="M86" i="5"/>
  <c r="L86" i="5"/>
  <c r="K86" i="5"/>
  <c r="J86" i="5"/>
  <c r="I86" i="5"/>
  <c r="H86" i="5"/>
  <c r="G86" i="5"/>
  <c r="F86" i="5"/>
  <c r="E86" i="5"/>
  <c r="D86" i="5"/>
  <c r="C86" i="5"/>
  <c r="B86" i="5"/>
  <c r="A86" i="5"/>
  <c r="AC85" i="5"/>
  <c r="AB85" i="5"/>
  <c r="AA85" i="5"/>
  <c r="Z85" i="5"/>
  <c r="Y85" i="5"/>
  <c r="X85" i="5"/>
  <c r="W85" i="5"/>
  <c r="T85" i="5"/>
  <c r="S85" i="5"/>
  <c r="R85" i="5"/>
  <c r="Q85" i="5"/>
  <c r="P85" i="5"/>
  <c r="O85" i="5"/>
  <c r="N85" i="5"/>
  <c r="M85" i="5"/>
  <c r="L85" i="5"/>
  <c r="K85" i="5"/>
  <c r="J85" i="5"/>
  <c r="I85" i="5"/>
  <c r="H85" i="5"/>
  <c r="G85" i="5"/>
  <c r="F85" i="5"/>
  <c r="E85" i="5"/>
  <c r="D85" i="5"/>
  <c r="C85" i="5"/>
  <c r="B85" i="5"/>
  <c r="A85" i="5"/>
  <c r="AC84" i="5"/>
  <c r="AB84" i="5"/>
  <c r="AA84" i="5"/>
  <c r="Z84" i="5"/>
  <c r="Y84" i="5"/>
  <c r="X84" i="5"/>
  <c r="T84" i="5"/>
  <c r="S84" i="5"/>
  <c r="R84" i="5"/>
  <c r="Q84" i="5"/>
  <c r="P84" i="5"/>
  <c r="O84" i="5"/>
  <c r="N84" i="5"/>
  <c r="M84" i="5"/>
  <c r="J84" i="5"/>
  <c r="I84" i="5"/>
  <c r="H84" i="5"/>
  <c r="G84" i="5"/>
  <c r="F84" i="5"/>
  <c r="E84" i="5"/>
  <c r="D84" i="5"/>
  <c r="C84" i="5"/>
  <c r="A84" i="5"/>
  <c r="AC83" i="5"/>
  <c r="AB83" i="5"/>
  <c r="AA83" i="5"/>
  <c r="Z83" i="5"/>
  <c r="Y83" i="5"/>
  <c r="X83" i="5"/>
  <c r="T83" i="5"/>
  <c r="S83" i="5"/>
  <c r="R83" i="5"/>
  <c r="Q83" i="5"/>
  <c r="P83" i="5"/>
  <c r="O83" i="5"/>
  <c r="L83" i="5"/>
  <c r="J83" i="5"/>
  <c r="I83" i="5"/>
  <c r="H83" i="5"/>
  <c r="G83" i="5"/>
  <c r="F83" i="5"/>
  <c r="E83" i="5"/>
  <c r="D83" i="5"/>
  <c r="C83" i="5"/>
  <c r="B83" i="5"/>
  <c r="A83" i="5"/>
  <c r="AC82" i="5"/>
  <c r="AB82" i="5"/>
  <c r="AA82" i="5"/>
  <c r="Z82" i="5"/>
  <c r="Y82" i="5"/>
  <c r="X82" i="5"/>
  <c r="T82" i="5"/>
  <c r="S82" i="5"/>
  <c r="R82" i="5"/>
  <c r="Q82" i="5"/>
  <c r="P82" i="5"/>
  <c r="O82" i="5"/>
  <c r="M82" i="5"/>
  <c r="L82" i="5"/>
  <c r="K82" i="5"/>
  <c r="J82" i="5"/>
  <c r="I82" i="5"/>
  <c r="H82" i="5"/>
  <c r="G82" i="5"/>
  <c r="F82" i="5"/>
  <c r="E82" i="5"/>
  <c r="D82" i="5"/>
  <c r="C82" i="5"/>
  <c r="B82" i="5"/>
  <c r="A82" i="5"/>
  <c r="AC81" i="5"/>
  <c r="AB81" i="5"/>
  <c r="AA81" i="5"/>
  <c r="Z81" i="5"/>
  <c r="Y81" i="5"/>
  <c r="X81" i="5"/>
  <c r="S81" i="5"/>
  <c r="R81" i="5"/>
  <c r="Q81" i="5"/>
  <c r="P81" i="5"/>
  <c r="O81" i="5"/>
  <c r="N81" i="5"/>
  <c r="M81" i="5"/>
  <c r="L81" i="5"/>
  <c r="J81" i="5"/>
  <c r="I81" i="5"/>
  <c r="H81" i="5"/>
  <c r="G81" i="5"/>
  <c r="F81" i="5"/>
  <c r="E81" i="5"/>
  <c r="D81" i="5"/>
  <c r="C81" i="5"/>
  <c r="B81" i="5"/>
  <c r="A81" i="5"/>
  <c r="AC80" i="5"/>
  <c r="AB80" i="5"/>
  <c r="AA80" i="5"/>
  <c r="Z80" i="5"/>
  <c r="Y80" i="5"/>
  <c r="X80" i="5"/>
  <c r="T80" i="5"/>
  <c r="S80" i="5"/>
  <c r="R80" i="5"/>
  <c r="Q80" i="5"/>
  <c r="P80" i="5"/>
  <c r="O80" i="5"/>
  <c r="N80" i="5"/>
  <c r="M80" i="5"/>
  <c r="L80" i="5"/>
  <c r="J80" i="5"/>
  <c r="I80" i="5"/>
  <c r="H80" i="5"/>
  <c r="G80" i="5"/>
  <c r="F80" i="5"/>
  <c r="E80" i="5"/>
  <c r="D80" i="5"/>
  <c r="C80" i="5"/>
  <c r="B80" i="5"/>
  <c r="A80" i="5"/>
  <c r="AC79" i="5"/>
  <c r="AB79" i="5"/>
  <c r="AA79" i="5"/>
  <c r="Z79" i="5"/>
  <c r="Y79" i="5"/>
  <c r="X79" i="5"/>
  <c r="T79" i="5"/>
  <c r="S79" i="5"/>
  <c r="R79" i="5"/>
  <c r="Q79" i="5"/>
  <c r="P79" i="5"/>
  <c r="O79" i="5"/>
  <c r="N79" i="5"/>
  <c r="M79" i="5"/>
  <c r="L79" i="5"/>
  <c r="J79" i="5"/>
  <c r="I79" i="5"/>
  <c r="H79" i="5"/>
  <c r="G79" i="5"/>
  <c r="F79" i="5"/>
  <c r="E79" i="5"/>
  <c r="D79" i="5"/>
  <c r="C79" i="5"/>
  <c r="A79" i="5"/>
  <c r="AC78" i="5"/>
  <c r="AB78" i="5"/>
  <c r="AA78" i="5"/>
  <c r="Z78" i="5"/>
  <c r="Y78" i="5"/>
  <c r="X78" i="5"/>
  <c r="T78" i="5"/>
  <c r="S78" i="5"/>
  <c r="R78" i="5"/>
  <c r="Q78" i="5"/>
  <c r="P78" i="5"/>
  <c r="O78" i="5"/>
  <c r="L78" i="5"/>
  <c r="J78" i="5"/>
  <c r="I78" i="5"/>
  <c r="H78" i="5"/>
  <c r="G78" i="5"/>
  <c r="F78" i="5"/>
  <c r="E78" i="5"/>
  <c r="D78" i="5"/>
  <c r="C78" i="5"/>
  <c r="B78" i="5"/>
  <c r="A78" i="5"/>
  <c r="AC77" i="5"/>
  <c r="AB77" i="5"/>
  <c r="AA77" i="5"/>
  <c r="Z77" i="5"/>
  <c r="Y77" i="5"/>
  <c r="X77" i="5"/>
  <c r="T77" i="5"/>
  <c r="S77" i="5"/>
  <c r="R77" i="5"/>
  <c r="Q77" i="5"/>
  <c r="P77" i="5"/>
  <c r="O77" i="5"/>
  <c r="N77" i="5"/>
  <c r="M77" i="5"/>
  <c r="L77" i="5"/>
  <c r="K77" i="5"/>
  <c r="J77" i="5"/>
  <c r="I77" i="5"/>
  <c r="H77" i="5"/>
  <c r="G77" i="5"/>
  <c r="F77" i="5"/>
  <c r="E77" i="5"/>
  <c r="D77" i="5"/>
  <c r="C77" i="5"/>
  <c r="B77" i="5"/>
  <c r="A77" i="5"/>
  <c r="AC76" i="5"/>
  <c r="AB76" i="5"/>
  <c r="AA76" i="5"/>
  <c r="Z76" i="5"/>
  <c r="Y76" i="5"/>
  <c r="X76" i="5"/>
  <c r="T76" i="5"/>
  <c r="S76" i="5"/>
  <c r="R76" i="5"/>
  <c r="Q76" i="5"/>
  <c r="P76" i="5"/>
  <c r="O76" i="5"/>
  <c r="N76" i="5"/>
  <c r="M76" i="5"/>
  <c r="J76" i="5"/>
  <c r="I76" i="5"/>
  <c r="H76" i="5"/>
  <c r="G76" i="5"/>
  <c r="F76" i="5"/>
  <c r="E76" i="5"/>
  <c r="D76" i="5"/>
  <c r="C76" i="5"/>
  <c r="B76" i="5"/>
  <c r="A76" i="5"/>
  <c r="AC75" i="5"/>
  <c r="AB75" i="5"/>
  <c r="AA75" i="5"/>
  <c r="Z75" i="5"/>
  <c r="Y75" i="5"/>
  <c r="X75" i="5"/>
  <c r="T75" i="5"/>
  <c r="S75" i="5"/>
  <c r="R75" i="5"/>
  <c r="Q75" i="5"/>
  <c r="P75" i="5"/>
  <c r="O75" i="5"/>
  <c r="N75" i="5"/>
  <c r="M75" i="5"/>
  <c r="J75" i="5"/>
  <c r="I75" i="5"/>
  <c r="H75" i="5"/>
  <c r="G75" i="5"/>
  <c r="F75" i="5"/>
  <c r="E75" i="5"/>
  <c r="D75" i="5"/>
  <c r="C75" i="5"/>
  <c r="B75" i="5"/>
  <c r="A75" i="5"/>
  <c r="AC74" i="5"/>
  <c r="AB74" i="5"/>
  <c r="AA74" i="5"/>
  <c r="Z74" i="5"/>
  <c r="Y74" i="5"/>
  <c r="X74" i="5"/>
  <c r="T74" i="5"/>
  <c r="S74" i="5"/>
  <c r="R74" i="5"/>
  <c r="Q74" i="5"/>
  <c r="P74" i="5"/>
  <c r="O74" i="5"/>
  <c r="N74" i="5"/>
  <c r="M74" i="5"/>
  <c r="L74" i="5"/>
  <c r="K74" i="5"/>
  <c r="J74" i="5"/>
  <c r="I74" i="5"/>
  <c r="H74" i="5"/>
  <c r="G74" i="5"/>
  <c r="F74" i="5"/>
  <c r="E74" i="5"/>
  <c r="D74" i="5"/>
  <c r="C74" i="5"/>
  <c r="B74" i="5"/>
  <c r="A74" i="5"/>
  <c r="AC73" i="5"/>
  <c r="AB73" i="5"/>
  <c r="AA73" i="5"/>
  <c r="Z73" i="5"/>
  <c r="Y73" i="5"/>
  <c r="X73" i="5"/>
  <c r="S73" i="5"/>
  <c r="R73" i="5"/>
  <c r="Q73" i="5"/>
  <c r="P73" i="5"/>
  <c r="O73" i="5"/>
  <c r="N73" i="5"/>
  <c r="M73" i="5"/>
  <c r="L73" i="5"/>
  <c r="J73" i="5"/>
  <c r="I73" i="5"/>
  <c r="H73" i="5"/>
  <c r="G73" i="5"/>
  <c r="F73" i="5"/>
  <c r="E73" i="5"/>
  <c r="D73" i="5"/>
  <c r="C73" i="5"/>
  <c r="B73" i="5"/>
  <c r="A73" i="5"/>
  <c r="AC72" i="5"/>
  <c r="AB72" i="5"/>
  <c r="AA72" i="5"/>
  <c r="Z72" i="5"/>
  <c r="Y72" i="5"/>
  <c r="X72" i="5"/>
  <c r="S72" i="5"/>
  <c r="R72" i="5"/>
  <c r="Q72" i="5"/>
  <c r="P72" i="5"/>
  <c r="O72" i="5"/>
  <c r="N72" i="5"/>
  <c r="M72" i="5"/>
  <c r="L72" i="5"/>
  <c r="J72" i="5"/>
  <c r="I72" i="5"/>
  <c r="H72" i="5"/>
  <c r="G72" i="5"/>
  <c r="F72" i="5"/>
  <c r="E72" i="5"/>
  <c r="D72" i="5"/>
  <c r="C72" i="5"/>
  <c r="B72" i="5"/>
  <c r="A72" i="5"/>
  <c r="AC71" i="5"/>
  <c r="AB71" i="5"/>
  <c r="AA71" i="5"/>
  <c r="Z71" i="5"/>
  <c r="Y71" i="5"/>
  <c r="X71" i="5"/>
  <c r="T71" i="5"/>
  <c r="S71" i="5"/>
  <c r="R71" i="5"/>
  <c r="Q71" i="5"/>
  <c r="P71" i="5"/>
  <c r="O71" i="5"/>
  <c r="N71" i="5"/>
  <c r="L71" i="5"/>
  <c r="J71" i="5"/>
  <c r="I71" i="5"/>
  <c r="H71" i="5"/>
  <c r="G71" i="5"/>
  <c r="E71" i="5"/>
  <c r="D71" i="5"/>
  <c r="C71" i="5"/>
  <c r="B71" i="5"/>
  <c r="A71" i="5"/>
  <c r="AC70" i="5"/>
  <c r="AB70" i="5"/>
  <c r="AA70" i="5"/>
  <c r="Z70" i="5"/>
  <c r="Y70" i="5"/>
  <c r="X70" i="5"/>
  <c r="W70" i="5"/>
  <c r="T70" i="5"/>
  <c r="S70" i="5"/>
  <c r="R70" i="5"/>
  <c r="Q70" i="5"/>
  <c r="P70" i="5"/>
  <c r="O70" i="5"/>
  <c r="N70" i="5"/>
  <c r="M70" i="5"/>
  <c r="L70" i="5"/>
  <c r="J70" i="5"/>
  <c r="I70" i="5"/>
  <c r="H70" i="5"/>
  <c r="G70" i="5"/>
  <c r="F70" i="5"/>
  <c r="E70" i="5"/>
  <c r="D70" i="5"/>
  <c r="C70" i="5"/>
  <c r="B70" i="5"/>
  <c r="A70" i="5"/>
  <c r="AC69" i="5"/>
  <c r="AB69" i="5"/>
  <c r="AA69" i="5"/>
  <c r="Z69" i="5"/>
  <c r="Y69" i="5"/>
  <c r="X69" i="5"/>
  <c r="T69" i="5"/>
  <c r="S69" i="5"/>
  <c r="R69" i="5"/>
  <c r="Q69" i="5"/>
  <c r="P69" i="5"/>
  <c r="O69" i="5"/>
  <c r="N69" i="5"/>
  <c r="M69" i="5"/>
  <c r="L69" i="5"/>
  <c r="J69" i="5"/>
  <c r="I69" i="5"/>
  <c r="H69" i="5"/>
  <c r="G69" i="5"/>
  <c r="F69" i="5"/>
  <c r="E69" i="5"/>
  <c r="D69" i="5"/>
  <c r="C69" i="5"/>
  <c r="B69" i="5"/>
  <c r="A69" i="5"/>
  <c r="AC68" i="5"/>
  <c r="AB68" i="5"/>
  <c r="AA68" i="5"/>
  <c r="Z68" i="5"/>
  <c r="Y68" i="5"/>
  <c r="X68" i="5"/>
  <c r="T68" i="5"/>
  <c r="S68" i="5"/>
  <c r="R68" i="5"/>
  <c r="Q68" i="5"/>
  <c r="P68" i="5"/>
  <c r="O68" i="5"/>
  <c r="N68" i="5"/>
  <c r="M68" i="5"/>
  <c r="J68" i="5"/>
  <c r="I68" i="5"/>
  <c r="H68" i="5"/>
  <c r="G68" i="5"/>
  <c r="F68" i="5"/>
  <c r="E68" i="5"/>
  <c r="D68" i="5"/>
  <c r="C68" i="5"/>
  <c r="B68" i="5"/>
  <c r="A68" i="5"/>
  <c r="AC67" i="5"/>
  <c r="AB67" i="5"/>
  <c r="AA67" i="5"/>
  <c r="Z67" i="5"/>
  <c r="Y67" i="5"/>
  <c r="X67" i="5"/>
  <c r="W67" i="5"/>
  <c r="T67" i="5"/>
  <c r="S67" i="5"/>
  <c r="R67" i="5"/>
  <c r="Q67" i="5"/>
  <c r="P67" i="5"/>
  <c r="O67" i="5"/>
  <c r="N67" i="5"/>
  <c r="M67" i="5"/>
  <c r="L67" i="5"/>
  <c r="J67" i="5"/>
  <c r="I67" i="5"/>
  <c r="H67" i="5"/>
  <c r="G67" i="5"/>
  <c r="F67" i="5"/>
  <c r="E67" i="5"/>
  <c r="D67" i="5"/>
  <c r="C67" i="5"/>
  <c r="B67" i="5"/>
  <c r="A67" i="5"/>
  <c r="AC66" i="5"/>
  <c r="AB66" i="5"/>
  <c r="AA66" i="5"/>
  <c r="Z66" i="5"/>
  <c r="Y66" i="5"/>
  <c r="X66" i="5"/>
  <c r="T66" i="5"/>
  <c r="S66" i="5"/>
  <c r="R66" i="5"/>
  <c r="Q66" i="5"/>
  <c r="P66" i="5"/>
  <c r="O66" i="5"/>
  <c r="M66" i="5"/>
  <c r="L66" i="5"/>
  <c r="J66" i="5"/>
  <c r="I66" i="5"/>
  <c r="H66" i="5"/>
  <c r="G66" i="5"/>
  <c r="F66" i="5"/>
  <c r="E66" i="5"/>
  <c r="D66" i="5"/>
  <c r="C66" i="5"/>
  <c r="B66" i="5"/>
  <c r="A66" i="5"/>
  <c r="AC65" i="5"/>
  <c r="AB65" i="5"/>
  <c r="AA65" i="5"/>
  <c r="Z65" i="5"/>
  <c r="Y65" i="5"/>
  <c r="X65" i="5"/>
  <c r="W65" i="5"/>
  <c r="S65" i="5"/>
  <c r="R65" i="5"/>
  <c r="Q65" i="5"/>
  <c r="P65" i="5"/>
  <c r="O65" i="5"/>
  <c r="N65" i="5"/>
  <c r="M65" i="5"/>
  <c r="L65" i="5"/>
  <c r="J65" i="5"/>
  <c r="I65" i="5"/>
  <c r="H65" i="5"/>
  <c r="G65" i="5"/>
  <c r="F65" i="5"/>
  <c r="E65" i="5"/>
  <c r="D65" i="5"/>
  <c r="C65" i="5"/>
  <c r="B65" i="5"/>
  <c r="A65" i="5"/>
  <c r="AC64" i="5"/>
  <c r="AB64" i="5"/>
  <c r="AA64" i="5"/>
  <c r="Z64" i="5"/>
  <c r="Y64" i="5"/>
  <c r="X64" i="5"/>
  <c r="W64" i="5"/>
  <c r="T64" i="5"/>
  <c r="S64" i="5"/>
  <c r="R64" i="5"/>
  <c r="Q64" i="5"/>
  <c r="P64" i="5"/>
  <c r="O64" i="5"/>
  <c r="N64" i="5"/>
  <c r="M64" i="5"/>
  <c r="L64" i="5"/>
  <c r="J64" i="5"/>
  <c r="I64" i="5"/>
  <c r="H64" i="5"/>
  <c r="G64" i="5"/>
  <c r="F64" i="5"/>
  <c r="E64" i="5"/>
  <c r="D64" i="5"/>
  <c r="C64" i="5"/>
  <c r="A64" i="5"/>
  <c r="AC63" i="5"/>
  <c r="AB63" i="5"/>
  <c r="AA63" i="5"/>
  <c r="Z63" i="5"/>
  <c r="Y63" i="5"/>
  <c r="X63" i="5"/>
  <c r="W63" i="5"/>
  <c r="T63" i="5"/>
  <c r="S63" i="5"/>
  <c r="R63" i="5"/>
  <c r="Q63" i="5"/>
  <c r="P63" i="5"/>
  <c r="O63" i="5"/>
  <c r="N63" i="5"/>
  <c r="M63" i="5"/>
  <c r="L63" i="5"/>
  <c r="K63" i="5"/>
  <c r="J63" i="5"/>
  <c r="I63" i="5"/>
  <c r="H63" i="5"/>
  <c r="G63" i="5"/>
  <c r="F63" i="5"/>
  <c r="E63" i="5"/>
  <c r="D63" i="5"/>
  <c r="C63" i="5"/>
  <c r="B63" i="5"/>
  <c r="A63" i="5"/>
  <c r="AC62" i="5"/>
  <c r="AB62" i="5"/>
  <c r="AA62" i="5"/>
  <c r="Z62" i="5"/>
  <c r="Y62" i="5"/>
  <c r="X62" i="5"/>
  <c r="T62" i="5"/>
  <c r="S62" i="5"/>
  <c r="R62" i="5"/>
  <c r="Q62" i="5"/>
  <c r="P62" i="5"/>
  <c r="O62" i="5"/>
  <c r="N62" i="5"/>
  <c r="M62" i="5"/>
  <c r="L62" i="5"/>
  <c r="J62" i="5"/>
  <c r="I62" i="5"/>
  <c r="H62" i="5"/>
  <c r="G62" i="5"/>
  <c r="F62" i="5"/>
  <c r="E62" i="5"/>
  <c r="D62" i="5"/>
  <c r="C62" i="5"/>
  <c r="B62" i="5"/>
  <c r="A62" i="5"/>
  <c r="AC61" i="5"/>
  <c r="AB61" i="5"/>
  <c r="AA61" i="5"/>
  <c r="Z61" i="5"/>
  <c r="Y61" i="5"/>
  <c r="X61" i="5"/>
  <c r="T61" i="5"/>
  <c r="S61" i="5"/>
  <c r="R61" i="5"/>
  <c r="Q61" i="5"/>
  <c r="P61" i="5"/>
  <c r="O61" i="5"/>
  <c r="N61" i="5"/>
  <c r="M61" i="5"/>
  <c r="J61" i="5"/>
  <c r="I61" i="5"/>
  <c r="H61" i="5"/>
  <c r="G61" i="5"/>
  <c r="F61" i="5"/>
  <c r="E61" i="5"/>
  <c r="D61" i="5"/>
  <c r="C61" i="5"/>
  <c r="B61" i="5"/>
  <c r="A61" i="5"/>
  <c r="AC60" i="5"/>
  <c r="AB60" i="5"/>
  <c r="AA60" i="5"/>
  <c r="Z60" i="5"/>
  <c r="Y60" i="5"/>
  <c r="X60" i="5"/>
  <c r="W60" i="5"/>
  <c r="S60" i="5"/>
  <c r="R60" i="5"/>
  <c r="Q60" i="5"/>
  <c r="P60" i="5"/>
  <c r="O60" i="5"/>
  <c r="N60" i="5"/>
  <c r="M60" i="5"/>
  <c r="K60" i="5"/>
  <c r="J60" i="5"/>
  <c r="I60" i="5"/>
  <c r="H60" i="5"/>
  <c r="G60" i="5"/>
  <c r="F60" i="5"/>
  <c r="E60" i="5"/>
  <c r="D60" i="5"/>
  <c r="C60" i="5"/>
  <c r="B60" i="5"/>
  <c r="A60" i="5"/>
  <c r="AC59" i="5"/>
  <c r="AB59" i="5"/>
  <c r="AA59" i="5"/>
  <c r="Z59" i="5"/>
  <c r="Y59" i="5"/>
  <c r="X59" i="5"/>
  <c r="T59" i="5"/>
  <c r="S59" i="5"/>
  <c r="R59" i="5"/>
  <c r="Q59" i="5"/>
  <c r="P59" i="5"/>
  <c r="O59" i="5"/>
  <c r="N59" i="5"/>
  <c r="M59" i="5"/>
  <c r="L59" i="5"/>
  <c r="K59" i="5"/>
  <c r="J59" i="5"/>
  <c r="I59" i="5"/>
  <c r="H59" i="5"/>
  <c r="G59" i="5"/>
  <c r="F59" i="5"/>
  <c r="E59" i="5"/>
  <c r="D59" i="5"/>
  <c r="C59" i="5"/>
  <c r="B59" i="5"/>
  <c r="A59" i="5"/>
  <c r="AC58" i="5"/>
  <c r="AB58" i="5"/>
  <c r="AA58" i="5"/>
  <c r="Z58" i="5"/>
  <c r="Y58" i="5"/>
  <c r="X58" i="5"/>
  <c r="T58" i="5"/>
  <c r="S58" i="5"/>
  <c r="R58" i="5"/>
  <c r="Q58" i="5"/>
  <c r="P58" i="5"/>
  <c r="O58" i="5"/>
  <c r="N58" i="5"/>
  <c r="M58" i="5"/>
  <c r="L58" i="5"/>
  <c r="J58" i="5"/>
  <c r="I58" i="5"/>
  <c r="H58" i="5"/>
  <c r="G58" i="5"/>
  <c r="F58" i="5"/>
  <c r="E58" i="5"/>
  <c r="D58" i="5"/>
  <c r="C58" i="5"/>
  <c r="B58" i="5"/>
  <c r="A58" i="5"/>
  <c r="AC57" i="5"/>
  <c r="AB57" i="5"/>
  <c r="AA57" i="5"/>
  <c r="Z57" i="5"/>
  <c r="Y57" i="5"/>
  <c r="X57" i="5"/>
  <c r="T57" i="5"/>
  <c r="S57" i="5"/>
  <c r="R57" i="5"/>
  <c r="Q57" i="5"/>
  <c r="P57" i="5"/>
  <c r="O57" i="5"/>
  <c r="N57" i="5"/>
  <c r="M57" i="5"/>
  <c r="L57" i="5"/>
  <c r="K57" i="5"/>
  <c r="J57" i="5"/>
  <c r="I57" i="5"/>
  <c r="H57" i="5"/>
  <c r="G57" i="5"/>
  <c r="F57" i="5"/>
  <c r="E57" i="5"/>
  <c r="D57" i="5"/>
  <c r="C57" i="5"/>
  <c r="A57" i="5"/>
  <c r="AC56" i="5"/>
  <c r="AB56" i="5"/>
  <c r="AA56" i="5"/>
  <c r="Z56" i="5"/>
  <c r="Y56" i="5"/>
  <c r="X56" i="5"/>
  <c r="T56" i="5"/>
  <c r="S56" i="5"/>
  <c r="R56" i="5"/>
  <c r="Q56" i="5"/>
  <c r="P56" i="5"/>
  <c r="O56" i="5"/>
  <c r="M56" i="5"/>
  <c r="L56" i="5"/>
  <c r="K56" i="5"/>
  <c r="J56" i="5"/>
  <c r="I56" i="5"/>
  <c r="H56" i="5"/>
  <c r="G56" i="5"/>
  <c r="F56" i="5"/>
  <c r="E56" i="5"/>
  <c r="D56" i="5"/>
  <c r="C56" i="5"/>
  <c r="B56" i="5"/>
  <c r="A56" i="5"/>
  <c r="AC55" i="5"/>
  <c r="AB55" i="5"/>
  <c r="AA55" i="5"/>
  <c r="Z55" i="5"/>
  <c r="Y55" i="5"/>
  <c r="X55" i="5"/>
  <c r="S55" i="5"/>
  <c r="R55" i="5"/>
  <c r="Q55" i="5"/>
  <c r="P55" i="5"/>
  <c r="O55" i="5"/>
  <c r="N55" i="5"/>
  <c r="M55" i="5"/>
  <c r="L55" i="5"/>
  <c r="J55" i="5"/>
  <c r="I55" i="5"/>
  <c r="H55" i="5"/>
  <c r="G55" i="5"/>
  <c r="F55" i="5"/>
  <c r="E55" i="5"/>
  <c r="D55" i="5"/>
  <c r="C55" i="5"/>
  <c r="B55" i="5"/>
  <c r="A55" i="5"/>
  <c r="AC54" i="5"/>
  <c r="AB54" i="5"/>
  <c r="AA54" i="5"/>
  <c r="Z54" i="5"/>
  <c r="Y54" i="5"/>
  <c r="X54" i="5"/>
  <c r="S54" i="5"/>
  <c r="R54" i="5"/>
  <c r="Q54" i="5"/>
  <c r="P54" i="5"/>
  <c r="O54" i="5"/>
  <c r="N54" i="5"/>
  <c r="M54" i="5"/>
  <c r="L54" i="5"/>
  <c r="K54" i="5"/>
  <c r="J54" i="5"/>
  <c r="I54" i="5"/>
  <c r="H54" i="5"/>
  <c r="G54" i="5"/>
  <c r="F54" i="5"/>
  <c r="E54" i="5"/>
  <c r="D54" i="5"/>
  <c r="C54" i="5"/>
  <c r="B54" i="5"/>
  <c r="A54" i="5"/>
  <c r="AC53" i="5"/>
  <c r="AB53" i="5"/>
  <c r="AA53" i="5"/>
  <c r="Z53" i="5"/>
  <c r="Y53" i="5"/>
  <c r="X53" i="5"/>
  <c r="T53" i="5"/>
  <c r="S53" i="5"/>
  <c r="R53" i="5"/>
  <c r="Q53" i="5"/>
  <c r="P53" i="5"/>
  <c r="O53" i="5"/>
  <c r="N53" i="5"/>
  <c r="M53" i="5"/>
  <c r="L53" i="5"/>
  <c r="K53" i="5"/>
  <c r="J53" i="5"/>
  <c r="I53" i="5"/>
  <c r="H53" i="5"/>
  <c r="G53" i="5"/>
  <c r="F53" i="5"/>
  <c r="E53" i="5"/>
  <c r="C53" i="5"/>
  <c r="B53" i="5"/>
  <c r="A53" i="5"/>
  <c r="AC52" i="5"/>
  <c r="AB52" i="5"/>
  <c r="AA52" i="5"/>
  <c r="Z52" i="5"/>
  <c r="Y52" i="5"/>
  <c r="X52" i="5"/>
  <c r="V52" i="5"/>
  <c r="U52" i="5"/>
  <c r="T52" i="5"/>
  <c r="S52" i="5"/>
  <c r="R52" i="5"/>
  <c r="Q52" i="5"/>
  <c r="P52" i="5"/>
  <c r="O52" i="5"/>
  <c r="N52" i="5"/>
  <c r="L52" i="5"/>
  <c r="K52" i="5"/>
  <c r="J52" i="5"/>
  <c r="I52" i="5"/>
  <c r="H52" i="5"/>
  <c r="G52" i="5"/>
  <c r="F52" i="5"/>
  <c r="E52" i="5"/>
  <c r="D52" i="5"/>
  <c r="C52" i="5"/>
  <c r="B52" i="5"/>
  <c r="A52" i="5"/>
  <c r="AC51" i="5"/>
  <c r="AB51" i="5"/>
  <c r="AA51" i="5"/>
  <c r="Z51" i="5"/>
  <c r="Y51" i="5"/>
  <c r="X51" i="5"/>
  <c r="T51" i="5"/>
  <c r="S51" i="5"/>
  <c r="R51" i="5"/>
  <c r="Q51" i="5"/>
  <c r="P51" i="5"/>
  <c r="O51" i="5"/>
  <c r="N51" i="5"/>
  <c r="M51" i="5"/>
  <c r="L51" i="5"/>
  <c r="J51" i="5"/>
  <c r="I51" i="5"/>
  <c r="H51" i="5"/>
  <c r="G51" i="5"/>
  <c r="F51" i="5"/>
  <c r="E51" i="5"/>
  <c r="D51" i="5"/>
  <c r="C51" i="5"/>
  <c r="B51" i="5"/>
  <c r="A51" i="5"/>
  <c r="AC50" i="5"/>
  <c r="AB50" i="5"/>
  <c r="AA50" i="5"/>
  <c r="Z50" i="5"/>
  <c r="Y50" i="5"/>
  <c r="X50" i="5"/>
  <c r="T50" i="5"/>
  <c r="S50" i="5"/>
  <c r="R50" i="5"/>
  <c r="Q50" i="5"/>
  <c r="P50" i="5"/>
  <c r="O50" i="5"/>
  <c r="N50" i="5"/>
  <c r="M50" i="5"/>
  <c r="L50" i="5"/>
  <c r="K50" i="5"/>
  <c r="J50" i="5"/>
  <c r="I50" i="5"/>
  <c r="H50" i="5"/>
  <c r="G50" i="5"/>
  <c r="F50" i="5"/>
  <c r="E50" i="5"/>
  <c r="D50" i="5"/>
  <c r="C50" i="5"/>
  <c r="B50" i="5"/>
  <c r="A50" i="5"/>
  <c r="AC49" i="5"/>
  <c r="AB49" i="5"/>
  <c r="AA49" i="5"/>
  <c r="Z49" i="5"/>
  <c r="Y49" i="5"/>
  <c r="X49" i="5"/>
  <c r="W49" i="5"/>
  <c r="T49" i="5"/>
  <c r="S49" i="5"/>
  <c r="R49" i="5"/>
  <c r="Q49" i="5"/>
  <c r="P49" i="5"/>
  <c r="O49" i="5"/>
  <c r="N49" i="5"/>
  <c r="M49" i="5"/>
  <c r="L49" i="5"/>
  <c r="K49" i="5"/>
  <c r="J49" i="5"/>
  <c r="I49" i="5"/>
  <c r="H49" i="5"/>
  <c r="G49" i="5"/>
  <c r="F49" i="5"/>
  <c r="E49" i="5"/>
  <c r="D49" i="5"/>
  <c r="C49" i="5"/>
  <c r="B49" i="5"/>
  <c r="A49" i="5"/>
  <c r="AC48" i="5"/>
  <c r="AB48" i="5"/>
  <c r="AA48" i="5"/>
  <c r="Z48" i="5"/>
  <c r="Y48" i="5"/>
  <c r="X48" i="5"/>
  <c r="W48" i="5"/>
  <c r="T48" i="5"/>
  <c r="S48" i="5"/>
  <c r="R48" i="5"/>
  <c r="Q48" i="5"/>
  <c r="P48" i="5"/>
  <c r="O48" i="5"/>
  <c r="N48" i="5"/>
  <c r="M48" i="5"/>
  <c r="L48" i="5"/>
  <c r="J48" i="5"/>
  <c r="I48" i="5"/>
  <c r="H48" i="5"/>
  <c r="G48" i="5"/>
  <c r="F48" i="5"/>
  <c r="E48" i="5"/>
  <c r="D48" i="5"/>
  <c r="C48" i="5"/>
  <c r="B48" i="5"/>
  <c r="A48" i="5"/>
  <c r="AC47" i="5"/>
  <c r="AB47" i="5"/>
  <c r="AA47" i="5"/>
  <c r="Z47" i="5"/>
  <c r="Y47" i="5"/>
  <c r="X47" i="5"/>
  <c r="T47" i="5"/>
  <c r="S47" i="5"/>
  <c r="R47" i="5"/>
  <c r="Q47" i="5"/>
  <c r="P47" i="5"/>
  <c r="O47" i="5"/>
  <c r="N47" i="5"/>
  <c r="M47" i="5"/>
  <c r="L47" i="5"/>
  <c r="K47" i="5"/>
  <c r="J47" i="5"/>
  <c r="I47" i="5"/>
  <c r="H47" i="5"/>
  <c r="G47" i="5"/>
  <c r="F47" i="5"/>
  <c r="E47" i="5"/>
  <c r="D47" i="5"/>
  <c r="C47" i="5"/>
  <c r="A47" i="5"/>
  <c r="AC46" i="5"/>
  <c r="AB46" i="5"/>
  <c r="AA46" i="5"/>
  <c r="Z46" i="5"/>
  <c r="Y46" i="5"/>
  <c r="X46" i="5"/>
  <c r="V46" i="5"/>
  <c r="S46" i="5"/>
  <c r="R46" i="5"/>
  <c r="Q46" i="5"/>
  <c r="P46" i="5"/>
  <c r="O46" i="5"/>
  <c r="N46" i="5"/>
  <c r="M46" i="5"/>
  <c r="L46" i="5"/>
  <c r="K46" i="5"/>
  <c r="J46" i="5"/>
  <c r="I46" i="5"/>
  <c r="H46" i="5"/>
  <c r="G46" i="5"/>
  <c r="F46" i="5"/>
  <c r="E46" i="5"/>
  <c r="D46" i="5"/>
  <c r="C46" i="5"/>
  <c r="B46" i="5"/>
  <c r="A46" i="5"/>
  <c r="AC45" i="5"/>
  <c r="AB45" i="5"/>
  <c r="AA45" i="5"/>
  <c r="Z45" i="5"/>
  <c r="Y45" i="5"/>
  <c r="X45" i="5"/>
  <c r="W45" i="5"/>
  <c r="T45" i="5"/>
  <c r="S45" i="5"/>
  <c r="R45" i="5"/>
  <c r="Q45" i="5"/>
  <c r="P45" i="5"/>
  <c r="O45" i="5"/>
  <c r="N45" i="5"/>
  <c r="M45" i="5"/>
  <c r="L45" i="5"/>
  <c r="J45" i="5"/>
  <c r="I45" i="5"/>
  <c r="H45" i="5"/>
  <c r="G45" i="5"/>
  <c r="F45" i="5"/>
  <c r="E45" i="5"/>
  <c r="D45" i="5"/>
  <c r="C45" i="5"/>
  <c r="B45" i="5"/>
  <c r="A45" i="5"/>
  <c r="AC44" i="5"/>
  <c r="AB44" i="5"/>
  <c r="AA44" i="5"/>
  <c r="Z44" i="5"/>
  <c r="Y44" i="5"/>
  <c r="X44" i="5"/>
  <c r="W44" i="5"/>
  <c r="T44" i="5"/>
  <c r="S44" i="5"/>
  <c r="R44" i="5"/>
  <c r="Q44" i="5"/>
  <c r="P44" i="5"/>
  <c r="O44" i="5"/>
  <c r="N44" i="5"/>
  <c r="M44" i="5"/>
  <c r="L44" i="5"/>
  <c r="K44" i="5"/>
  <c r="J44" i="5"/>
  <c r="I44" i="5"/>
  <c r="H44" i="5"/>
  <c r="G44" i="5"/>
  <c r="F44" i="5"/>
  <c r="E44" i="5"/>
  <c r="D44" i="5"/>
  <c r="C44" i="5"/>
  <c r="B44" i="5"/>
  <c r="A44" i="5"/>
  <c r="AC43" i="5"/>
  <c r="AB43" i="5"/>
  <c r="AA43" i="5"/>
  <c r="Z43" i="5"/>
  <c r="Y43" i="5"/>
  <c r="X43" i="5"/>
  <c r="T43" i="5"/>
  <c r="S43" i="5"/>
  <c r="R43" i="5"/>
  <c r="Q43" i="5"/>
  <c r="P43" i="5"/>
  <c r="O43" i="5"/>
  <c r="N43" i="5"/>
  <c r="M43" i="5"/>
  <c r="L43" i="5"/>
  <c r="J43" i="5"/>
  <c r="I43" i="5"/>
  <c r="H43" i="5"/>
  <c r="G43" i="5"/>
  <c r="F43" i="5"/>
  <c r="E43" i="5"/>
  <c r="D43" i="5"/>
  <c r="C43" i="5"/>
  <c r="B43" i="5"/>
  <c r="A43" i="5"/>
  <c r="AC42" i="5"/>
  <c r="AB42" i="5"/>
  <c r="AA42" i="5"/>
  <c r="Z42" i="5"/>
  <c r="Y42" i="5"/>
  <c r="X42" i="5"/>
  <c r="T42" i="5"/>
  <c r="S42" i="5"/>
  <c r="R42" i="5"/>
  <c r="Q42" i="5"/>
  <c r="P42" i="5"/>
  <c r="O42" i="5"/>
  <c r="N42" i="5"/>
  <c r="M42" i="5"/>
  <c r="L42" i="5"/>
  <c r="J42" i="5"/>
  <c r="I42" i="5"/>
  <c r="H42" i="5"/>
  <c r="G42" i="5"/>
  <c r="F42" i="5"/>
  <c r="E42" i="5"/>
  <c r="D42" i="5"/>
  <c r="C42" i="5"/>
  <c r="B42" i="5"/>
  <c r="A42" i="5"/>
  <c r="AC41" i="5"/>
  <c r="AB41" i="5"/>
  <c r="AA41" i="5"/>
  <c r="Z41" i="5"/>
  <c r="Y41" i="5"/>
  <c r="X41" i="5"/>
  <c r="T41" i="5"/>
  <c r="S41" i="5"/>
  <c r="R41" i="5"/>
  <c r="Q41" i="5"/>
  <c r="P41" i="5"/>
  <c r="O41" i="5"/>
  <c r="N41" i="5"/>
  <c r="M41" i="5"/>
  <c r="J41" i="5"/>
  <c r="I41" i="5"/>
  <c r="H41" i="5"/>
  <c r="G41" i="5"/>
  <c r="F41" i="5"/>
  <c r="E41" i="5"/>
  <c r="D41" i="5"/>
  <c r="C41" i="5"/>
  <c r="B41" i="5"/>
  <c r="A41" i="5"/>
  <c r="AC40" i="5"/>
  <c r="AB40" i="5"/>
  <c r="AA40" i="5"/>
  <c r="Z40" i="5"/>
  <c r="Y40" i="5"/>
  <c r="X40" i="5"/>
  <c r="T40" i="5"/>
  <c r="S40" i="5"/>
  <c r="R40" i="5"/>
  <c r="Q40" i="5"/>
  <c r="P40" i="5"/>
  <c r="O40" i="5"/>
  <c r="N40" i="5"/>
  <c r="M40" i="5"/>
  <c r="L40" i="5"/>
  <c r="J40" i="5"/>
  <c r="I40" i="5"/>
  <c r="H40" i="5"/>
  <c r="G40" i="5"/>
  <c r="F40" i="5"/>
  <c r="E40" i="5"/>
  <c r="D40" i="5"/>
  <c r="C40" i="5"/>
  <c r="B40" i="5"/>
  <c r="A40" i="5"/>
  <c r="AC39" i="5"/>
  <c r="AB39" i="5"/>
  <c r="AA39" i="5"/>
  <c r="Z39" i="5"/>
  <c r="Y39" i="5"/>
  <c r="X39" i="5"/>
  <c r="W39" i="5"/>
  <c r="T39" i="5"/>
  <c r="S39" i="5"/>
  <c r="R39" i="5"/>
  <c r="Q39" i="5"/>
  <c r="P39" i="5"/>
  <c r="O39" i="5"/>
  <c r="M39" i="5"/>
  <c r="L39" i="5"/>
  <c r="J39" i="5"/>
  <c r="I39" i="5"/>
  <c r="H39" i="5"/>
  <c r="G39" i="5"/>
  <c r="F39" i="5"/>
  <c r="E39" i="5"/>
  <c r="D39" i="5"/>
  <c r="C39" i="5"/>
  <c r="B39" i="5"/>
  <c r="A39" i="5"/>
  <c r="AC38" i="5"/>
  <c r="AB38" i="5"/>
  <c r="AA38" i="5"/>
  <c r="Z38" i="5"/>
  <c r="Y38" i="5"/>
  <c r="X38" i="5"/>
  <c r="T38" i="5"/>
  <c r="S38" i="5"/>
  <c r="R38" i="5"/>
  <c r="Q38" i="5"/>
  <c r="P38" i="5"/>
  <c r="O38" i="5"/>
  <c r="M38" i="5"/>
  <c r="L38" i="5"/>
  <c r="K38" i="5"/>
  <c r="J38" i="5"/>
  <c r="I38" i="5"/>
  <c r="H38" i="5"/>
  <c r="G38" i="5"/>
  <c r="F38" i="5"/>
  <c r="E38" i="5"/>
  <c r="D38" i="5"/>
  <c r="C38" i="5"/>
  <c r="B38" i="5"/>
  <c r="A38" i="5"/>
  <c r="AC37" i="5"/>
  <c r="AB37" i="5"/>
  <c r="AA37" i="5"/>
  <c r="Z37" i="5"/>
  <c r="Y37" i="5"/>
  <c r="X37" i="5"/>
  <c r="T37" i="5"/>
  <c r="S37" i="5"/>
  <c r="R37" i="5"/>
  <c r="Q37" i="5"/>
  <c r="P37" i="5"/>
  <c r="O37" i="5"/>
  <c r="N37" i="5"/>
  <c r="M37" i="5"/>
  <c r="L37" i="5"/>
  <c r="J37" i="5"/>
  <c r="I37" i="5"/>
  <c r="H37" i="5"/>
  <c r="G37" i="5"/>
  <c r="F37" i="5"/>
  <c r="E37" i="5"/>
  <c r="D37" i="5"/>
  <c r="C37" i="5"/>
  <c r="A37" i="5"/>
  <c r="AC36" i="5"/>
  <c r="AB36" i="5"/>
  <c r="AA36" i="5"/>
  <c r="Z36" i="5"/>
  <c r="Y36" i="5"/>
  <c r="X36" i="5"/>
  <c r="T36" i="5"/>
  <c r="S36" i="5"/>
  <c r="R36" i="5"/>
  <c r="Q36" i="5"/>
  <c r="P36" i="5"/>
  <c r="O36" i="5"/>
  <c r="N36" i="5"/>
  <c r="M36" i="5"/>
  <c r="J36" i="5"/>
  <c r="I36" i="5"/>
  <c r="H36" i="5"/>
  <c r="G36" i="5"/>
  <c r="F36" i="5"/>
  <c r="E36" i="5"/>
  <c r="D36" i="5"/>
  <c r="C36" i="5"/>
  <c r="B36" i="5"/>
  <c r="A36" i="5"/>
  <c r="AC35" i="5"/>
  <c r="AB35" i="5"/>
  <c r="AA35" i="5"/>
  <c r="Z35" i="5"/>
  <c r="Y35" i="5"/>
  <c r="X35" i="5"/>
  <c r="W35" i="5"/>
  <c r="V35" i="5"/>
  <c r="T35" i="5"/>
  <c r="S35" i="5"/>
  <c r="R35" i="5"/>
  <c r="Q35" i="5"/>
  <c r="P35" i="5"/>
  <c r="O35" i="5"/>
  <c r="N35" i="5"/>
  <c r="M35" i="5"/>
  <c r="L35" i="5"/>
  <c r="J35" i="5"/>
  <c r="I35" i="5"/>
  <c r="H35" i="5"/>
  <c r="G35" i="5"/>
  <c r="F35" i="5"/>
  <c r="E35" i="5"/>
  <c r="D35" i="5"/>
  <c r="C35" i="5"/>
  <c r="B35" i="5"/>
  <c r="A35" i="5"/>
  <c r="AC34" i="5"/>
  <c r="AB34" i="5"/>
  <c r="AA34" i="5"/>
  <c r="Z34" i="5"/>
  <c r="Y34" i="5"/>
  <c r="X34" i="5"/>
  <c r="T34" i="5"/>
  <c r="S34" i="5"/>
  <c r="R34" i="5"/>
  <c r="Q34" i="5"/>
  <c r="P34" i="5"/>
  <c r="O34" i="5"/>
  <c r="N34" i="5"/>
  <c r="L34" i="5"/>
  <c r="K34" i="5"/>
  <c r="J34" i="5"/>
  <c r="I34" i="5"/>
  <c r="H34" i="5"/>
  <c r="G34" i="5"/>
  <c r="F34" i="5"/>
  <c r="E34" i="5"/>
  <c r="D34" i="5"/>
  <c r="C34" i="5"/>
  <c r="B34" i="5"/>
  <c r="A34" i="5"/>
  <c r="AC33" i="5"/>
  <c r="AB33" i="5"/>
  <c r="AA33" i="5"/>
  <c r="Z33" i="5"/>
  <c r="Y33" i="5"/>
  <c r="X33" i="5"/>
  <c r="T33" i="5"/>
  <c r="S33" i="5"/>
  <c r="R33" i="5"/>
  <c r="Q33" i="5"/>
  <c r="P33" i="5"/>
  <c r="O33" i="5"/>
  <c r="N33" i="5"/>
  <c r="M33" i="5"/>
  <c r="L33" i="5"/>
  <c r="J33" i="5"/>
  <c r="I33" i="5"/>
  <c r="H33" i="5"/>
  <c r="G33" i="5"/>
  <c r="F33" i="5"/>
  <c r="E33" i="5"/>
  <c r="D33" i="5"/>
  <c r="C33" i="5"/>
  <c r="B33" i="5"/>
  <c r="A33" i="5"/>
  <c r="AC32" i="5"/>
  <c r="AB32" i="5"/>
  <c r="AA32" i="5"/>
  <c r="Z32" i="5"/>
  <c r="Y32" i="5"/>
  <c r="X32" i="5"/>
  <c r="T32" i="5"/>
  <c r="S32" i="5"/>
  <c r="R32" i="5"/>
  <c r="Q32" i="5"/>
  <c r="P32" i="5"/>
  <c r="O32" i="5"/>
  <c r="L32" i="5"/>
  <c r="J32" i="5"/>
  <c r="I32" i="5"/>
  <c r="H32" i="5"/>
  <c r="G32" i="5"/>
  <c r="F32" i="5"/>
  <c r="E32" i="5"/>
  <c r="D32" i="5"/>
  <c r="C32" i="5"/>
  <c r="B32" i="5"/>
  <c r="A32" i="5"/>
  <c r="AC31" i="5"/>
  <c r="AB31" i="5"/>
  <c r="AA31" i="5"/>
  <c r="Z31" i="5"/>
  <c r="Y31" i="5"/>
  <c r="X31" i="5"/>
  <c r="T31" i="5"/>
  <c r="S31" i="5"/>
  <c r="R31" i="5"/>
  <c r="Q31" i="5"/>
  <c r="P31" i="5"/>
  <c r="O31" i="5"/>
  <c r="N31" i="5"/>
  <c r="M31" i="5"/>
  <c r="J31" i="5"/>
  <c r="I31" i="5"/>
  <c r="H31" i="5"/>
  <c r="G31" i="5"/>
  <c r="F31" i="5"/>
  <c r="E31" i="5"/>
  <c r="D31" i="5"/>
  <c r="C31" i="5"/>
  <c r="B31" i="5"/>
  <c r="A31" i="5"/>
  <c r="AC30" i="5"/>
  <c r="AB30" i="5"/>
  <c r="AA30" i="5"/>
  <c r="Z30" i="5"/>
  <c r="Y30" i="5"/>
  <c r="X30" i="5"/>
  <c r="T30" i="5"/>
  <c r="S30" i="5"/>
  <c r="R30" i="5"/>
  <c r="Q30" i="5"/>
  <c r="P30" i="5"/>
  <c r="O30" i="5"/>
  <c r="N30" i="5"/>
  <c r="M30" i="5"/>
  <c r="L30" i="5"/>
  <c r="J30" i="5"/>
  <c r="I30" i="5"/>
  <c r="H30" i="5"/>
  <c r="G30" i="5"/>
  <c r="F30" i="5"/>
  <c r="E30" i="5"/>
  <c r="D30" i="5"/>
  <c r="C30" i="5"/>
  <c r="A30" i="5"/>
  <c r="AC29" i="5"/>
  <c r="AB29" i="5"/>
  <c r="AA29" i="5"/>
  <c r="Z29" i="5"/>
  <c r="Y29" i="5"/>
  <c r="X29" i="5"/>
  <c r="W29" i="5"/>
  <c r="T29" i="5"/>
  <c r="S29" i="5"/>
  <c r="R29" i="5"/>
  <c r="Q29" i="5"/>
  <c r="P29" i="5"/>
  <c r="O29" i="5"/>
  <c r="N29" i="5"/>
  <c r="M29" i="5"/>
  <c r="L29" i="5"/>
  <c r="K29" i="5"/>
  <c r="J29" i="5"/>
  <c r="I29" i="5"/>
  <c r="H29" i="5"/>
  <c r="G29" i="5"/>
  <c r="F29" i="5"/>
  <c r="E29" i="5"/>
  <c r="D29" i="5"/>
  <c r="C29" i="5"/>
  <c r="B29" i="5"/>
  <c r="A29" i="5"/>
  <c r="AC28" i="5"/>
  <c r="AB28" i="5"/>
  <c r="AA28" i="5"/>
  <c r="Z28" i="5"/>
  <c r="Y28" i="5"/>
  <c r="X28" i="5"/>
  <c r="W28" i="5"/>
  <c r="U28" i="5"/>
  <c r="T28" i="5"/>
  <c r="S28" i="5"/>
  <c r="R28" i="5"/>
  <c r="Q28" i="5"/>
  <c r="P28" i="5"/>
  <c r="O28" i="5"/>
  <c r="N28" i="5"/>
  <c r="M28" i="5"/>
  <c r="L28" i="5"/>
  <c r="K28" i="5"/>
  <c r="J28" i="5"/>
  <c r="I28" i="5"/>
  <c r="H28" i="5"/>
  <c r="G28" i="5"/>
  <c r="F28" i="5"/>
  <c r="E28" i="5"/>
  <c r="D28" i="5"/>
  <c r="C28" i="5"/>
  <c r="B28" i="5"/>
  <c r="A28" i="5"/>
  <c r="AC27" i="5"/>
  <c r="AB27" i="5"/>
  <c r="AA27" i="5"/>
  <c r="Z27" i="5"/>
  <c r="Y27" i="5"/>
  <c r="X27" i="5"/>
  <c r="T27" i="5"/>
  <c r="S27" i="5"/>
  <c r="R27" i="5"/>
  <c r="Q27" i="5"/>
  <c r="P27" i="5"/>
  <c r="O27" i="5"/>
  <c r="N27" i="5"/>
  <c r="M27" i="5"/>
  <c r="L27" i="5"/>
  <c r="K27" i="5"/>
  <c r="J27" i="5"/>
  <c r="I27" i="5"/>
  <c r="H27" i="5"/>
  <c r="G27" i="5"/>
  <c r="F27" i="5"/>
  <c r="E27" i="5"/>
  <c r="D27" i="5"/>
  <c r="C27" i="5"/>
  <c r="B27" i="5"/>
  <c r="A27" i="5"/>
  <c r="AC26" i="5"/>
  <c r="AB26" i="5"/>
  <c r="AA26" i="5"/>
  <c r="Z26" i="5"/>
  <c r="Y26" i="5"/>
  <c r="X26" i="5"/>
  <c r="T26" i="5"/>
  <c r="S26" i="5"/>
  <c r="R26" i="5"/>
  <c r="Q26" i="5"/>
  <c r="P26" i="5"/>
  <c r="O26" i="5"/>
  <c r="N26" i="5"/>
  <c r="M26" i="5"/>
  <c r="L26" i="5"/>
  <c r="J26" i="5"/>
  <c r="I26" i="5"/>
  <c r="H26" i="5"/>
  <c r="G26" i="5"/>
  <c r="F26" i="5"/>
  <c r="E26" i="5"/>
  <c r="D26" i="5"/>
  <c r="C26" i="5"/>
  <c r="B26" i="5"/>
  <c r="A26" i="5"/>
  <c r="AC25" i="5"/>
  <c r="AB25" i="5"/>
  <c r="AA25" i="5"/>
  <c r="Z25" i="5"/>
  <c r="Y25" i="5"/>
  <c r="X25" i="5"/>
  <c r="T25" i="5"/>
  <c r="S25" i="5"/>
  <c r="R25" i="5"/>
  <c r="Q25" i="5"/>
  <c r="P25" i="5"/>
  <c r="O25" i="5"/>
  <c r="N25" i="5"/>
  <c r="M25" i="5"/>
  <c r="J25" i="5"/>
  <c r="I25" i="5"/>
  <c r="H25" i="5"/>
  <c r="G25" i="5"/>
  <c r="F25" i="5"/>
  <c r="E25" i="5"/>
  <c r="D25" i="5"/>
  <c r="C25" i="5"/>
  <c r="B25" i="5"/>
  <c r="A25" i="5"/>
  <c r="AC24" i="5"/>
  <c r="AB24" i="5"/>
  <c r="AA24" i="5"/>
  <c r="Z24" i="5"/>
  <c r="Y24" i="5"/>
  <c r="X24" i="5"/>
  <c r="W24" i="5"/>
  <c r="T24" i="5"/>
  <c r="S24" i="5"/>
  <c r="R24" i="5"/>
  <c r="Q24" i="5"/>
  <c r="P24" i="5"/>
  <c r="O24" i="5"/>
  <c r="N24" i="5"/>
  <c r="M24" i="5"/>
  <c r="L24" i="5"/>
  <c r="K24" i="5"/>
  <c r="J24" i="5"/>
  <c r="I24" i="5"/>
  <c r="H24" i="5"/>
  <c r="G24" i="5"/>
  <c r="F24" i="5"/>
  <c r="E24" i="5"/>
  <c r="D24" i="5"/>
  <c r="C24" i="5"/>
  <c r="B24" i="5"/>
  <c r="A24" i="5"/>
  <c r="AC23" i="5"/>
  <c r="AB23" i="5"/>
  <c r="AA23" i="5"/>
  <c r="Z23" i="5"/>
  <c r="Y23" i="5"/>
  <c r="X23" i="5"/>
  <c r="W23" i="5"/>
  <c r="T23" i="5"/>
  <c r="S23" i="5"/>
  <c r="R23" i="5"/>
  <c r="Q23" i="5"/>
  <c r="P23" i="5"/>
  <c r="O23" i="5"/>
  <c r="M23" i="5"/>
  <c r="L23" i="5"/>
  <c r="K23" i="5"/>
  <c r="J23" i="5"/>
  <c r="I23" i="5"/>
  <c r="H23" i="5"/>
  <c r="G23" i="5"/>
  <c r="F23" i="5"/>
  <c r="D23" i="5"/>
  <c r="C23" i="5"/>
  <c r="B23" i="5"/>
  <c r="A23" i="5"/>
  <c r="AC22" i="5"/>
  <c r="AB22" i="5"/>
  <c r="AA22" i="5"/>
  <c r="Z22" i="5"/>
  <c r="Y22" i="5"/>
  <c r="X22" i="5"/>
  <c r="T22" i="5"/>
  <c r="S22" i="5"/>
  <c r="R22" i="5"/>
  <c r="Q22" i="5"/>
  <c r="P22" i="5"/>
  <c r="O22" i="5"/>
  <c r="M22" i="5"/>
  <c r="L22" i="5"/>
  <c r="J22" i="5"/>
  <c r="I22" i="5"/>
  <c r="H22" i="5"/>
  <c r="G22" i="5"/>
  <c r="F22" i="5"/>
  <c r="E22" i="5"/>
  <c r="D22" i="5"/>
  <c r="C22" i="5"/>
  <c r="B22" i="5"/>
  <c r="A22" i="5"/>
  <c r="AC21" i="5"/>
  <c r="AB21" i="5"/>
  <c r="AA21" i="5"/>
  <c r="Z21" i="5"/>
  <c r="Y21" i="5"/>
  <c r="X21" i="5"/>
  <c r="T21" i="5"/>
  <c r="S21" i="5"/>
  <c r="R21" i="5"/>
  <c r="Q21" i="5"/>
  <c r="P21" i="5"/>
  <c r="O21" i="5"/>
  <c r="N21" i="5"/>
  <c r="M21" i="5"/>
  <c r="L21" i="5"/>
  <c r="J21" i="5"/>
  <c r="I21" i="5"/>
  <c r="H21" i="5"/>
  <c r="G21" i="5"/>
  <c r="F21" i="5"/>
  <c r="E21" i="5"/>
  <c r="D21" i="5"/>
  <c r="C21" i="5"/>
  <c r="A21" i="5"/>
  <c r="AC20" i="5"/>
  <c r="AB20" i="5"/>
  <c r="AA20" i="5"/>
  <c r="Z20" i="5"/>
  <c r="Y20" i="5"/>
  <c r="X20" i="5"/>
  <c r="T20" i="5"/>
  <c r="S20" i="5"/>
  <c r="R20" i="5"/>
  <c r="Q20" i="5"/>
  <c r="P20" i="5"/>
  <c r="O20" i="5"/>
  <c r="N20" i="5"/>
  <c r="M20" i="5"/>
  <c r="L20" i="5"/>
  <c r="K20" i="5"/>
  <c r="J20" i="5"/>
  <c r="I20" i="5"/>
  <c r="H20" i="5"/>
  <c r="G20" i="5"/>
  <c r="F20" i="5"/>
  <c r="E20" i="5"/>
  <c r="D20" i="5"/>
  <c r="C20" i="5"/>
  <c r="B20" i="5"/>
  <c r="A20" i="5"/>
  <c r="AC19" i="5"/>
  <c r="AB19" i="5"/>
  <c r="AA19" i="5"/>
  <c r="Z19" i="5"/>
  <c r="Y19" i="5"/>
  <c r="X19" i="5"/>
  <c r="T19" i="5"/>
  <c r="S19" i="5"/>
  <c r="R19" i="5"/>
  <c r="Q19" i="5"/>
  <c r="P19" i="5"/>
  <c r="O19" i="5"/>
  <c r="M19" i="5"/>
  <c r="J19" i="5"/>
  <c r="I19" i="5"/>
  <c r="H19" i="5"/>
  <c r="G19" i="5"/>
  <c r="F19" i="5"/>
  <c r="E19" i="5"/>
  <c r="D19" i="5"/>
  <c r="C19" i="5"/>
  <c r="B19" i="5"/>
  <c r="A19" i="5"/>
  <c r="AC18" i="5"/>
  <c r="AB18" i="5"/>
  <c r="AA18" i="5"/>
  <c r="Z18" i="5"/>
  <c r="Y18" i="5"/>
  <c r="X18" i="5"/>
  <c r="T18" i="5"/>
  <c r="S18" i="5"/>
  <c r="R18" i="5"/>
  <c r="Q18" i="5"/>
  <c r="P18" i="5"/>
  <c r="O18" i="5"/>
  <c r="M18" i="5"/>
  <c r="L18" i="5"/>
  <c r="J18" i="5"/>
  <c r="I18" i="5"/>
  <c r="H18" i="5"/>
  <c r="G18" i="5"/>
  <c r="F18" i="5"/>
  <c r="E18" i="5"/>
  <c r="D18" i="5"/>
  <c r="C18" i="5"/>
  <c r="B18" i="5"/>
  <c r="A18" i="5"/>
  <c r="AC17" i="5"/>
  <c r="AB17" i="5"/>
  <c r="AA17" i="5"/>
  <c r="Z17" i="5"/>
  <c r="Y17" i="5"/>
  <c r="X17" i="5"/>
  <c r="T17" i="5"/>
  <c r="S17" i="5"/>
  <c r="R17" i="5"/>
  <c r="Q17" i="5"/>
  <c r="P17" i="5"/>
  <c r="O17" i="5"/>
  <c r="M17" i="5"/>
  <c r="L17" i="5"/>
  <c r="J17" i="5"/>
  <c r="I17" i="5"/>
  <c r="H17" i="5"/>
  <c r="G17" i="5"/>
  <c r="F17" i="5"/>
  <c r="E17" i="5"/>
  <c r="D17" i="5"/>
  <c r="C17" i="5"/>
  <c r="B17" i="5"/>
  <c r="AC16" i="5"/>
  <c r="AB16" i="5"/>
  <c r="AA16" i="5"/>
  <c r="Z16" i="5"/>
  <c r="Y16" i="5"/>
  <c r="X16" i="5"/>
  <c r="V16" i="5"/>
  <c r="T16" i="5"/>
  <c r="S16" i="5"/>
  <c r="R16" i="5"/>
  <c r="Q16" i="5"/>
  <c r="P16" i="5"/>
  <c r="O16" i="5"/>
  <c r="N16" i="5"/>
  <c r="M16" i="5"/>
  <c r="L16" i="5"/>
  <c r="K16" i="5"/>
  <c r="J16" i="5"/>
  <c r="I16" i="5"/>
  <c r="H16" i="5"/>
  <c r="G16" i="5"/>
  <c r="F16" i="5"/>
  <c r="E16" i="5"/>
  <c r="D16" i="5"/>
  <c r="C16" i="5"/>
  <c r="B16" i="5"/>
  <c r="AC15" i="5"/>
  <c r="AB15" i="5"/>
  <c r="AA15" i="5"/>
  <c r="Z15" i="5"/>
  <c r="Y15" i="5"/>
  <c r="X15" i="5"/>
  <c r="T15" i="5"/>
  <c r="S15" i="5"/>
  <c r="R15" i="5"/>
  <c r="Q15" i="5"/>
  <c r="P15" i="5"/>
  <c r="O15" i="5"/>
  <c r="N15" i="5"/>
  <c r="M15" i="5"/>
  <c r="L15" i="5"/>
  <c r="K15" i="5"/>
  <c r="J15" i="5"/>
  <c r="I15" i="5"/>
  <c r="H15" i="5"/>
  <c r="G15" i="5"/>
  <c r="F15" i="5"/>
  <c r="E15" i="5"/>
  <c r="D15" i="5"/>
  <c r="C15" i="5"/>
  <c r="B15" i="5"/>
  <c r="AC14" i="5"/>
  <c r="AB14" i="5"/>
  <c r="AA14" i="5"/>
  <c r="Z14" i="5"/>
  <c r="Y14" i="5"/>
  <c r="X14" i="5"/>
  <c r="T14" i="5"/>
  <c r="S14" i="5"/>
  <c r="R14" i="5"/>
  <c r="Q14" i="5"/>
  <c r="P14" i="5"/>
  <c r="O14" i="5"/>
  <c r="M14" i="5"/>
  <c r="L14" i="5"/>
  <c r="J14" i="5"/>
  <c r="I14" i="5"/>
  <c r="H14" i="5"/>
  <c r="G14" i="5"/>
  <c r="F14" i="5"/>
  <c r="E14" i="5"/>
  <c r="D14" i="5"/>
  <c r="C14" i="5"/>
  <c r="B14" i="5"/>
  <c r="AC13" i="5"/>
  <c r="AB13" i="5"/>
  <c r="AA13" i="5"/>
  <c r="Z13" i="5"/>
  <c r="Y13" i="5"/>
  <c r="X13" i="5"/>
  <c r="T13" i="5"/>
  <c r="S13" i="5"/>
  <c r="R13" i="5"/>
  <c r="Q13" i="5"/>
  <c r="P13" i="5"/>
  <c r="O13" i="5"/>
  <c r="M13" i="5"/>
  <c r="L13" i="5"/>
  <c r="J13" i="5"/>
  <c r="I13" i="5"/>
  <c r="H13" i="5"/>
  <c r="G13" i="5"/>
  <c r="F13" i="5"/>
  <c r="E13" i="5"/>
  <c r="D13" i="5"/>
  <c r="C13" i="5"/>
  <c r="B13" i="5"/>
  <c r="AC12" i="5"/>
  <c r="AB12" i="5"/>
  <c r="AA12" i="5"/>
  <c r="Z12" i="5"/>
  <c r="Y12" i="5"/>
  <c r="X12" i="5"/>
  <c r="R12" i="5"/>
  <c r="Q12" i="5"/>
  <c r="P12" i="5"/>
  <c r="O12" i="5"/>
  <c r="N12" i="5"/>
  <c r="M12" i="5"/>
  <c r="L12" i="5"/>
  <c r="J12" i="5"/>
  <c r="I12" i="5"/>
  <c r="H12" i="5"/>
  <c r="G12" i="5"/>
  <c r="F12" i="5"/>
  <c r="E12" i="5"/>
  <c r="D12" i="5"/>
  <c r="C12" i="5"/>
  <c r="B12" i="5"/>
  <c r="AC11" i="5"/>
  <c r="AB11" i="5"/>
  <c r="AA11" i="5"/>
  <c r="Z11" i="5"/>
  <c r="Y11" i="5"/>
  <c r="X11" i="5"/>
  <c r="T11" i="5"/>
  <c r="S11" i="5"/>
  <c r="R11" i="5"/>
  <c r="Q11" i="5"/>
  <c r="P11" i="5"/>
  <c r="O11" i="5"/>
  <c r="N11" i="5"/>
  <c r="M11" i="5"/>
  <c r="L11" i="5"/>
  <c r="K11" i="5"/>
  <c r="J11" i="5"/>
  <c r="I11" i="5"/>
  <c r="H11" i="5"/>
  <c r="G11" i="5"/>
  <c r="F11" i="5"/>
  <c r="E11" i="5"/>
  <c r="D11" i="5"/>
  <c r="C11" i="5"/>
  <c r="B11" i="5"/>
  <c r="A11" i="5"/>
  <c r="AC10" i="5"/>
  <c r="AB10" i="5"/>
  <c r="AA10" i="5"/>
  <c r="Y10" i="5"/>
  <c r="X10" i="5"/>
  <c r="T10" i="5"/>
  <c r="S10" i="5"/>
  <c r="R10" i="5"/>
  <c r="Q10" i="5"/>
  <c r="P10" i="5"/>
  <c r="O10" i="5"/>
  <c r="N10" i="5"/>
  <c r="M10" i="5"/>
  <c r="J10" i="5"/>
  <c r="I10" i="5"/>
  <c r="H10" i="5"/>
  <c r="G10" i="5"/>
  <c r="F10" i="5"/>
  <c r="E10" i="5"/>
  <c r="D10" i="5"/>
  <c r="C10" i="5"/>
  <c r="B10" i="5"/>
  <c r="AC9" i="5"/>
  <c r="AB9" i="5"/>
  <c r="AA9" i="5"/>
  <c r="Z9" i="5"/>
  <c r="Y9" i="5"/>
  <c r="X9" i="5"/>
  <c r="T9" i="5"/>
  <c r="S9" i="5"/>
  <c r="R9" i="5"/>
  <c r="Q9" i="5"/>
  <c r="P9" i="5"/>
  <c r="O9" i="5"/>
  <c r="N9" i="5"/>
  <c r="M9" i="5"/>
  <c r="L9" i="5"/>
  <c r="J9" i="5"/>
  <c r="I9" i="5"/>
  <c r="H9" i="5"/>
  <c r="G9" i="5"/>
  <c r="F9" i="5"/>
  <c r="E9" i="5"/>
  <c r="D9" i="5"/>
  <c r="C9" i="5"/>
  <c r="B9" i="5"/>
  <c r="AC8" i="5"/>
  <c r="AB8" i="5"/>
  <c r="AA8" i="5"/>
  <c r="Z8" i="5"/>
  <c r="Y8" i="5"/>
  <c r="X8" i="5"/>
  <c r="T8" i="5"/>
  <c r="S8" i="5"/>
  <c r="R8" i="5"/>
  <c r="Q8" i="5"/>
  <c r="P8" i="5"/>
  <c r="O8" i="5"/>
  <c r="M8" i="5"/>
  <c r="L8" i="5"/>
  <c r="J8" i="5"/>
  <c r="I8" i="5"/>
  <c r="H8" i="5"/>
  <c r="G8" i="5"/>
  <c r="F8" i="5"/>
  <c r="E8" i="5"/>
  <c r="D8" i="5"/>
  <c r="C8" i="5"/>
  <c r="AC7" i="5"/>
  <c r="AB7" i="5"/>
  <c r="AA7" i="5"/>
  <c r="Z7" i="5"/>
  <c r="Y7" i="5"/>
  <c r="X7" i="5"/>
  <c r="T7" i="5"/>
  <c r="R7" i="5"/>
  <c r="Q7" i="5"/>
  <c r="P7" i="5"/>
  <c r="N7" i="5"/>
  <c r="L7" i="5"/>
  <c r="K7" i="5"/>
  <c r="J7" i="5"/>
  <c r="I7" i="5"/>
  <c r="H7" i="5"/>
  <c r="G7" i="5"/>
  <c r="F7" i="5"/>
  <c r="E7" i="5"/>
  <c r="D7" i="5"/>
  <c r="C7" i="5"/>
  <c r="B7" i="5"/>
  <c r="AC6" i="5"/>
  <c r="AB6" i="5"/>
  <c r="AA6" i="5"/>
  <c r="Z6" i="5"/>
  <c r="Y6" i="5"/>
  <c r="X6" i="5"/>
  <c r="T6" i="5"/>
  <c r="S6" i="5"/>
  <c r="R6" i="5"/>
  <c r="Q6" i="5"/>
  <c r="P6" i="5"/>
  <c r="O6" i="5"/>
  <c r="M6" i="5"/>
  <c r="L6" i="5"/>
  <c r="J6" i="5"/>
  <c r="I6" i="5"/>
  <c r="H6" i="5"/>
  <c r="G6" i="5"/>
  <c r="F6" i="5"/>
  <c r="E6" i="5"/>
  <c r="D6" i="5"/>
  <c r="C6" i="5"/>
  <c r="B6" i="5"/>
  <c r="AC5" i="5"/>
  <c r="AB5" i="5"/>
  <c r="AA5" i="5"/>
  <c r="Z5" i="5"/>
  <c r="Y5" i="5"/>
  <c r="X5" i="5"/>
  <c r="T5" i="5"/>
  <c r="S5" i="5"/>
  <c r="R5" i="5"/>
  <c r="Q5" i="5"/>
  <c r="P5" i="5"/>
  <c r="O5" i="5"/>
  <c r="N5" i="5"/>
  <c r="M5" i="5"/>
  <c r="J5" i="5"/>
  <c r="I5" i="5"/>
  <c r="H5" i="5"/>
  <c r="G5" i="5"/>
  <c r="F5" i="5"/>
  <c r="E5" i="5"/>
  <c r="D5" i="5"/>
  <c r="C5" i="5"/>
  <c r="B5" i="5"/>
  <c r="AC4" i="5"/>
  <c r="AB4" i="5"/>
  <c r="AA4" i="5"/>
  <c r="Z4" i="5"/>
  <c r="Y4" i="5"/>
  <c r="X4" i="5"/>
  <c r="T4" i="5"/>
  <c r="S4" i="5"/>
  <c r="R4" i="5"/>
  <c r="Q4" i="5"/>
  <c r="P4" i="5"/>
  <c r="O4" i="5"/>
  <c r="M4" i="5"/>
  <c r="L4" i="5"/>
  <c r="K4" i="5"/>
  <c r="J4" i="5"/>
  <c r="I4" i="5"/>
  <c r="H4" i="5"/>
  <c r="G4" i="5"/>
  <c r="F4" i="5"/>
  <c r="E4" i="5"/>
  <c r="D4" i="5"/>
  <c r="C4" i="5"/>
  <c r="B4" i="5"/>
  <c r="AC3" i="5"/>
  <c r="AB3" i="5"/>
  <c r="AA3" i="5"/>
  <c r="Z3" i="5"/>
  <c r="Y3" i="5"/>
  <c r="X3" i="5"/>
  <c r="T3" i="5"/>
  <c r="S3" i="5"/>
  <c r="R3" i="5"/>
  <c r="Q3" i="5"/>
  <c r="P3" i="5"/>
  <c r="O3" i="5"/>
  <c r="N3" i="5"/>
  <c r="M3" i="5"/>
  <c r="L3" i="5"/>
  <c r="J3" i="5"/>
  <c r="I3" i="5"/>
  <c r="H3" i="5"/>
  <c r="G3" i="5"/>
  <c r="F3" i="5"/>
  <c r="E3" i="5"/>
  <c r="D3" i="5"/>
  <c r="C3" i="5"/>
  <c r="B3" i="5"/>
  <c r="A3" i="5"/>
  <c r="AC2" i="5"/>
  <c r="AB2" i="5"/>
  <c r="AA2" i="5"/>
  <c r="Z2" i="5"/>
  <c r="Y2" i="5"/>
  <c r="X2" i="5"/>
  <c r="W2" i="5"/>
  <c r="T2" i="5"/>
  <c r="S2" i="5"/>
  <c r="R2" i="5"/>
  <c r="Q2" i="5"/>
  <c r="P2" i="5"/>
  <c r="O2" i="5"/>
  <c r="M2" i="5"/>
  <c r="L2" i="5"/>
  <c r="J2" i="5"/>
  <c r="I2" i="5"/>
  <c r="H2" i="5"/>
  <c r="G2" i="5"/>
  <c r="F2" i="5"/>
  <c r="E2" i="5"/>
  <c r="D2" i="5"/>
  <c r="C2" i="5"/>
  <c r="B2" i="5"/>
  <c r="A2" i="5"/>
  <c r="C986" i="1"/>
  <c r="C985" i="1"/>
  <c r="C984" i="1"/>
  <c r="C983" i="1"/>
  <c r="C977" i="1"/>
  <c r="C976" i="1"/>
  <c r="C974" i="1"/>
  <c r="C972" i="1"/>
  <c r="C961" i="1"/>
  <c r="C960" i="1"/>
  <c r="C953" i="1"/>
  <c r="C952" i="1"/>
  <c r="C951" i="1"/>
  <c r="C944" i="1"/>
  <c r="C936" i="1"/>
  <c r="C931" i="1"/>
  <c r="C930" i="1"/>
  <c r="C929" i="1"/>
  <c r="C928" i="1"/>
  <c r="C927" i="1"/>
  <c r="C919" i="1"/>
  <c r="C914" i="1"/>
  <c r="C908" i="1"/>
  <c r="C907" i="1"/>
  <c r="C898" i="1"/>
  <c r="C897" i="1"/>
  <c r="C895" i="1"/>
  <c r="C893" i="1"/>
  <c r="C892" i="1"/>
  <c r="C891" i="1"/>
  <c r="C874" i="1"/>
  <c r="C873" i="1"/>
  <c r="C872" i="1"/>
  <c r="C871" i="1"/>
  <c r="C865" i="1"/>
  <c r="C864" i="1"/>
  <c r="C863" i="1"/>
  <c r="C862" i="1"/>
  <c r="C849" i="1"/>
  <c r="C848" i="1"/>
  <c r="C843" i="1"/>
  <c r="C842" i="1"/>
  <c r="C841" i="1"/>
  <c r="C840" i="1"/>
  <c r="C825" i="1"/>
  <c r="C824" i="1"/>
  <c r="C823" i="1"/>
  <c r="C819" i="1"/>
  <c r="C818" i="1"/>
  <c r="C816" i="1"/>
  <c r="C807" i="1"/>
  <c r="C803" i="1"/>
  <c r="C797" i="1"/>
  <c r="C795" i="1"/>
  <c r="C786" i="1"/>
  <c r="C785" i="1"/>
  <c r="C784" i="1"/>
  <c r="C783" i="1"/>
  <c r="C782" i="1"/>
  <c r="C781" i="1"/>
  <c r="C764" i="1"/>
  <c r="C763" i="1"/>
  <c r="C762" i="1"/>
  <c r="C761" i="1"/>
  <c r="C753" i="1"/>
  <c r="C752" i="1"/>
  <c r="C751" i="1"/>
  <c r="C750" i="1"/>
  <c r="C739" i="1"/>
  <c r="C737" i="1"/>
  <c r="C731" i="1"/>
  <c r="C730" i="1"/>
  <c r="C729" i="1"/>
  <c r="C728" i="1"/>
  <c r="C713" i="1"/>
  <c r="C712" i="1"/>
  <c r="C711" i="1"/>
  <c r="C707" i="1"/>
  <c r="C706" i="1"/>
  <c r="C705" i="1"/>
  <c r="C695" i="1"/>
  <c r="C691" i="1"/>
  <c r="C686" i="1"/>
  <c r="C685" i="1"/>
  <c r="C682" i="1"/>
  <c r="C673" i="1"/>
  <c r="C672" i="1"/>
  <c r="C671" i="1"/>
  <c r="C670" i="1"/>
  <c r="C669" i="1"/>
  <c r="C652" i="1"/>
  <c r="C651" i="1"/>
  <c r="C650" i="1"/>
  <c r="C649" i="1"/>
  <c r="C644" i="1"/>
  <c r="C643" i="1"/>
  <c r="C642" i="1"/>
  <c r="C640" i="1"/>
  <c r="C631" i="1"/>
  <c r="C630" i="1"/>
  <c r="C623" i="1"/>
  <c r="C621" i="1"/>
  <c r="C620" i="1"/>
  <c r="C619" i="1"/>
  <c r="C608" i="1"/>
  <c r="C606" i="1"/>
  <c r="C604" i="1"/>
  <c r="C603" i="1"/>
  <c r="C602" i="1"/>
  <c r="C601" i="1"/>
  <c r="C592" i="1"/>
  <c r="C591" i="1"/>
  <c r="C584" i="1"/>
  <c r="C583" i="1"/>
  <c r="C580" i="1"/>
  <c r="C579" i="1"/>
  <c r="C575" i="1"/>
  <c r="C573" i="1"/>
  <c r="C571" i="1"/>
  <c r="C570" i="1"/>
  <c r="C561" i="1"/>
  <c r="C555" i="1"/>
  <c r="C554" i="1"/>
  <c r="C553" i="1"/>
  <c r="C550" i="1"/>
  <c r="C549" i="1"/>
  <c r="C548" i="1"/>
  <c r="C547" i="1"/>
  <c r="C537" i="1"/>
  <c r="C536" i="1"/>
  <c r="C531" i="1"/>
  <c r="C530" i="1"/>
  <c r="C529" i="1"/>
  <c r="C528" i="1"/>
  <c r="C516" i="1"/>
  <c r="C515" i="1"/>
  <c r="C514" i="1"/>
  <c r="C513" i="1"/>
  <c r="C512" i="1"/>
  <c r="C511" i="1"/>
  <c r="C501" i="1"/>
  <c r="C500" i="1"/>
  <c r="C495" i="1"/>
  <c r="C493" i="1"/>
  <c r="C489" i="1"/>
  <c r="C488" i="1"/>
  <c r="C487" i="1"/>
  <c r="C483" i="1"/>
  <c r="C482" i="1"/>
  <c r="C481" i="1"/>
  <c r="C470" i="1"/>
  <c r="C469" i="1"/>
  <c r="C465" i="1"/>
  <c r="C464" i="1"/>
  <c r="C461" i="1"/>
  <c r="C459" i="1"/>
  <c r="C458" i="1"/>
  <c r="C457" i="1"/>
  <c r="C456" i="1"/>
  <c r="C451" i="1"/>
  <c r="C447" i="1"/>
  <c r="C440" i="1"/>
  <c r="C439" i="1"/>
  <c r="C438" i="1"/>
  <c r="C437" i="1"/>
  <c r="C425" i="1"/>
  <c r="C424" i="1"/>
  <c r="C423" i="1"/>
  <c r="C422" i="1"/>
  <c r="C421" i="1"/>
  <c r="C420" i="1"/>
  <c r="C415" i="1"/>
  <c r="C409" i="1"/>
  <c r="C404" i="1"/>
  <c r="C403" i="1"/>
  <c r="C400" i="1"/>
  <c r="C399" i="1"/>
  <c r="C397" i="1"/>
  <c r="C395" i="1"/>
  <c r="C391" i="1"/>
  <c r="C390" i="1"/>
  <c r="C379" i="1"/>
  <c r="C378" i="1"/>
  <c r="C377" i="1"/>
  <c r="C373" i="1"/>
  <c r="C370" i="1"/>
  <c r="C369" i="1"/>
  <c r="C368" i="1"/>
  <c r="C367" i="1"/>
  <c r="C360" i="1"/>
  <c r="C359" i="1"/>
  <c r="C351" i="1"/>
  <c r="C349" i="1"/>
  <c r="C347" i="1"/>
  <c r="C346" i="1"/>
  <c r="C336" i="1"/>
  <c r="C335" i="1"/>
  <c r="C334" i="1"/>
  <c r="C333" i="1"/>
  <c r="C332" i="1"/>
  <c r="C331" i="1"/>
  <c r="C326" i="1"/>
  <c r="C325" i="1"/>
  <c r="C317" i="1"/>
  <c r="C316" i="1"/>
  <c r="C313" i="1"/>
  <c r="C312" i="1"/>
  <c r="C311" i="1"/>
  <c r="C310" i="1"/>
  <c r="C309" i="1"/>
  <c r="C305" i="1"/>
  <c r="C296" i="1"/>
  <c r="C295" i="1"/>
  <c r="C294" i="1"/>
  <c r="C293" i="1"/>
  <c r="C287" i="1"/>
  <c r="C286" i="1"/>
  <c r="C285" i="1"/>
  <c r="C284" i="1"/>
  <c r="C279" i="1"/>
  <c r="C278" i="1"/>
  <c r="C270" i="1"/>
  <c r="C269" i="1"/>
  <c r="C268" i="1"/>
  <c r="C267" i="1"/>
  <c r="C265" i="1"/>
  <c r="C257" i="1"/>
  <c r="C256" i="1"/>
  <c r="C255" i="1"/>
  <c r="C254" i="1"/>
  <c r="C253" i="1"/>
  <c r="C252" i="1"/>
  <c r="C247" i="1"/>
  <c r="C246" i="1"/>
  <c r="C238" i="1"/>
  <c r="C237" i="1"/>
  <c r="C235" i="1"/>
  <c r="C234" i="1"/>
  <c r="C233" i="1"/>
  <c r="C232" i="1"/>
  <c r="C231" i="1"/>
  <c r="C230" i="1"/>
  <c r="C229" i="1"/>
  <c r="C217" i="1"/>
  <c r="C216" i="1"/>
  <c r="C215" i="1"/>
  <c r="C214" i="1"/>
  <c r="C209" i="1"/>
  <c r="C208" i="1"/>
  <c r="C207" i="1"/>
  <c r="C206" i="1"/>
  <c r="C205" i="1"/>
  <c r="C200" i="1"/>
  <c r="C199" i="1"/>
  <c r="C191" i="1"/>
  <c r="C190" i="1"/>
  <c r="C189" i="1"/>
  <c r="C188" i="1"/>
  <c r="C186" i="1"/>
  <c r="C181" i="1"/>
  <c r="C177" i="1"/>
  <c r="C176" i="1"/>
  <c r="C175" i="1"/>
  <c r="C174" i="1"/>
  <c r="C173" i="1"/>
  <c r="C168" i="1"/>
  <c r="C167" i="1"/>
  <c r="C160" i="1"/>
  <c r="C159" i="1"/>
  <c r="C157" i="1"/>
  <c r="C156" i="1"/>
  <c r="C155" i="1"/>
  <c r="C154" i="1"/>
  <c r="C153" i="1"/>
  <c r="C152" i="1"/>
  <c r="C151" i="1"/>
  <c r="C140" i="1"/>
  <c r="C139" i="1"/>
  <c r="C138" i="1"/>
  <c r="C137" i="1"/>
  <c r="C135" i="1"/>
  <c r="C134" i="1"/>
  <c r="C133" i="1"/>
  <c r="C132" i="1"/>
  <c r="C129" i="1"/>
  <c r="C124" i="1"/>
  <c r="C123" i="1"/>
  <c r="C118" i="1"/>
  <c r="C117" i="1"/>
  <c r="C116" i="1"/>
  <c r="C113" i="1"/>
  <c r="C111" i="1"/>
  <c r="C106" i="1"/>
  <c r="C105" i="1"/>
  <c r="C104" i="1"/>
  <c r="C103" i="1"/>
  <c r="C102" i="1"/>
  <c r="C101" i="1"/>
  <c r="C94" i="1"/>
  <c r="C93" i="1"/>
  <c r="C88" i="1"/>
  <c r="C87" i="1"/>
  <c r="C85" i="1"/>
  <c r="C84" i="1"/>
  <c r="C81" i="1"/>
  <c r="C80" i="1"/>
  <c r="C79" i="1"/>
  <c r="C78" i="1"/>
  <c r="C77" i="1"/>
  <c r="C68" i="1"/>
  <c r="C65" i="1"/>
  <c r="C64" i="1"/>
  <c r="C63" i="1"/>
  <c r="C61" i="1"/>
  <c r="C60" i="1"/>
  <c r="C59" i="1"/>
  <c r="C58" i="1"/>
  <c r="C57" i="1"/>
  <c r="C53" i="1" a="1"/>
  <c r="C53" i="1"/>
  <c r="B53" i="1" a="1"/>
  <c r="B977" i="1" s="1"/>
  <c r="B42" i="1"/>
  <c r="B41" i="1"/>
  <c r="B40" i="1"/>
  <c r="B28" i="1"/>
  <c r="B27" i="1"/>
  <c r="B26" i="1"/>
  <c r="B25" i="1"/>
  <c r="B24" i="1"/>
  <c r="B23" i="1"/>
  <c r="B22" i="1"/>
  <c r="B21" i="1"/>
  <c r="C17" i="1"/>
  <c r="B17" i="1"/>
  <c r="B16" i="1"/>
  <c r="B15" i="1"/>
  <c r="B14" i="1"/>
  <c r="B13" i="1"/>
  <c r="B12" i="1"/>
  <c r="B6" i="1"/>
  <c r="B5" i="1"/>
  <c r="B4" i="1"/>
  <c r="C14" i="1" s="1"/>
  <c r="B3" i="1"/>
  <c r="B771" i="1" l="1"/>
  <c r="B688" i="1"/>
  <c r="B524" i="1"/>
  <c r="B899" i="1"/>
  <c r="B813" i="1"/>
  <c r="B118" i="1"/>
  <c r="B445" i="1"/>
  <c r="B165" i="1"/>
  <c r="B365" i="1"/>
  <c r="B529" i="1"/>
  <c r="B860" i="1"/>
  <c r="B901" i="1"/>
  <c r="B404" i="1"/>
  <c r="B978" i="1"/>
  <c r="B571" i="1"/>
  <c r="B83" i="1"/>
  <c r="B246" i="1"/>
  <c r="B814" i="1"/>
  <c r="B85" i="1"/>
  <c r="B130" i="1"/>
  <c r="B170" i="1"/>
  <c r="B211" i="1"/>
  <c r="B251" i="1"/>
  <c r="B294" i="1"/>
  <c r="B333" i="1"/>
  <c r="B377" i="1"/>
  <c r="B414" i="1"/>
  <c r="B452" i="1"/>
  <c r="B497" i="1"/>
  <c r="B531" i="1"/>
  <c r="B578" i="1"/>
  <c r="B612" i="1"/>
  <c r="B657" i="1"/>
  <c r="B697" i="1"/>
  <c r="B738" i="1"/>
  <c r="B777" i="1"/>
  <c r="B821" i="1"/>
  <c r="B862" i="1"/>
  <c r="B902" i="1"/>
  <c r="B950" i="1"/>
  <c r="B993" i="1"/>
  <c r="B81" i="1"/>
  <c r="B164" i="1"/>
  <c r="B245" i="1"/>
  <c r="B330" i="1"/>
  <c r="B405" i="1"/>
  <c r="B608" i="1"/>
  <c r="B944" i="1"/>
  <c r="B209" i="1"/>
  <c r="B412" i="1"/>
  <c r="B489" i="1"/>
  <c r="B609" i="1"/>
  <c r="B732" i="1"/>
  <c r="B900" i="1"/>
  <c r="B129" i="1"/>
  <c r="B210" i="1"/>
  <c r="B293" i="1"/>
  <c r="B413" i="1"/>
  <c r="B496" i="1"/>
  <c r="B573" i="1"/>
  <c r="B737" i="1"/>
  <c r="B992" i="1"/>
  <c r="B131" i="1"/>
  <c r="B252" i="1"/>
  <c r="B378" i="1"/>
  <c r="B538" i="1"/>
  <c r="B662" i="1"/>
  <c r="B822" i="1"/>
  <c r="B909" i="1"/>
  <c r="B994" i="1"/>
  <c r="B811" i="1"/>
  <c r="B646" i="1"/>
  <c r="B331" i="1"/>
  <c r="B653" i="1"/>
  <c r="B945" i="1"/>
  <c r="B169" i="1"/>
  <c r="B370" i="1"/>
  <c r="B530" i="1"/>
  <c r="B654" i="1"/>
  <c r="B774" i="1"/>
  <c r="B86" i="1"/>
  <c r="B212" i="1"/>
  <c r="B335" i="1"/>
  <c r="B461" i="1"/>
  <c r="B579" i="1"/>
  <c r="B698" i="1"/>
  <c r="B779" i="1"/>
  <c r="B953" i="1"/>
  <c r="B132" i="1"/>
  <c r="B255" i="1"/>
  <c r="B298" i="1"/>
  <c r="B336" i="1"/>
  <c r="B379" i="1"/>
  <c r="B419" i="1"/>
  <c r="B462" i="1"/>
  <c r="B499" i="1"/>
  <c r="B543" i="1"/>
  <c r="B580" i="1"/>
  <c r="B622" i="1"/>
  <c r="B665" i="1"/>
  <c r="B699" i="1"/>
  <c r="B746" i="1"/>
  <c r="B780" i="1"/>
  <c r="B825" i="1"/>
  <c r="B865" i="1"/>
  <c r="B910" i="1"/>
  <c r="B954" i="1"/>
  <c r="B127" i="1"/>
  <c r="B204" i="1"/>
  <c r="B281" i="1"/>
  <c r="B362" i="1"/>
  <c r="B525" i="1"/>
  <c r="B854" i="1"/>
  <c r="B128" i="1"/>
  <c r="B286" i="1"/>
  <c r="B446" i="1"/>
  <c r="B572" i="1"/>
  <c r="B690" i="1"/>
  <c r="B773" i="1"/>
  <c r="B991" i="1"/>
  <c r="B84" i="1"/>
  <c r="B249" i="1"/>
  <c r="B332" i="1"/>
  <c r="B447" i="1"/>
  <c r="B611" i="1"/>
  <c r="B693" i="1"/>
  <c r="B861" i="1"/>
  <c r="B946" i="1"/>
  <c r="B171" i="1"/>
  <c r="B297" i="1"/>
  <c r="B415" i="1"/>
  <c r="B498" i="1"/>
  <c r="B613" i="1"/>
  <c r="B739" i="1"/>
  <c r="B863" i="1"/>
  <c r="B99" i="1"/>
  <c r="B213" i="1"/>
  <c r="B100" i="1"/>
  <c r="B185" i="1"/>
  <c r="B256" i="1"/>
  <c r="B299" i="1"/>
  <c r="B337" i="1"/>
  <c r="B420" i="1"/>
  <c r="B463" i="1"/>
  <c r="B501" i="1"/>
  <c r="B544" i="1"/>
  <c r="B585" i="1"/>
  <c r="B627" i="1"/>
  <c r="B666" i="1"/>
  <c r="B704" i="1"/>
  <c r="B749" i="1"/>
  <c r="B781" i="1"/>
  <c r="B830" i="1"/>
  <c r="B866" i="1"/>
  <c r="B914" i="1"/>
  <c r="B956" i="1"/>
  <c r="B172" i="1"/>
  <c r="B59" i="1"/>
  <c r="B133" i="1"/>
  <c r="B214" i="1"/>
  <c r="B380" i="1"/>
  <c r="B60" i="1"/>
  <c r="B101" i="1"/>
  <c r="B141" i="1"/>
  <c r="B186" i="1"/>
  <c r="B219" i="1"/>
  <c r="B267" i="1"/>
  <c r="B300" i="1"/>
  <c r="B338" i="1"/>
  <c r="B383" i="1"/>
  <c r="B421" i="1"/>
  <c r="B464" i="1"/>
  <c r="B502" i="1"/>
  <c r="B547" i="1"/>
  <c r="B587" i="1"/>
  <c r="B628" i="1"/>
  <c r="B667" i="1"/>
  <c r="B713" i="1"/>
  <c r="B750" i="1"/>
  <c r="B788" i="1"/>
  <c r="B831" i="1"/>
  <c r="B867" i="1"/>
  <c r="B921" i="1"/>
  <c r="B957" i="1"/>
  <c r="B80" i="1"/>
  <c r="B163" i="1"/>
  <c r="B195" i="1"/>
  <c r="B244" i="1"/>
  <c r="B278" i="1"/>
  <c r="B361" i="1"/>
  <c r="B443" i="1"/>
  <c r="B485" i="1"/>
  <c r="B562" i="1"/>
  <c r="B943" i="1"/>
  <c r="B321" i="1"/>
  <c r="B486" i="1"/>
  <c r="B61" i="1"/>
  <c r="B268" i="1"/>
  <c r="B465" i="1"/>
  <c r="B714" i="1"/>
  <c r="B958" i="1"/>
  <c r="B62" i="1"/>
  <c r="B105" i="1"/>
  <c r="B145" i="1"/>
  <c r="B188" i="1"/>
  <c r="B226" i="1"/>
  <c r="B269" i="1"/>
  <c r="B309" i="1"/>
  <c r="B352" i="1"/>
  <c r="B385" i="1"/>
  <c r="B433" i="1"/>
  <c r="B466" i="1"/>
  <c r="B506" i="1"/>
  <c r="B549" i="1"/>
  <c r="B589" i="1"/>
  <c r="B630" i="1"/>
  <c r="B670" i="1"/>
  <c r="B715" i="1"/>
  <c r="B753" i="1"/>
  <c r="B796" i="1"/>
  <c r="B833" i="1"/>
  <c r="B882" i="1"/>
  <c r="B923" i="1"/>
  <c r="B963" i="1"/>
  <c r="B726" i="1"/>
  <c r="B731" i="1"/>
  <c r="B102" i="1"/>
  <c r="B142" i="1"/>
  <c r="B225" i="1"/>
  <c r="B301" i="1"/>
  <c r="B384" i="1"/>
  <c r="B548" i="1"/>
  <c r="B669" i="1"/>
  <c r="B922" i="1"/>
  <c r="B106" i="1"/>
  <c r="B146" i="1"/>
  <c r="B227" i="1"/>
  <c r="B310" i="1"/>
  <c r="B393" i="1"/>
  <c r="B467" i="1"/>
  <c r="B550" i="1"/>
  <c r="B633" i="1"/>
  <c r="B754" i="1"/>
  <c r="B883" i="1"/>
  <c r="B973" i="1"/>
  <c r="B645" i="1"/>
  <c r="B989" i="1"/>
  <c r="B187" i="1"/>
  <c r="B351" i="1"/>
  <c r="B505" i="1"/>
  <c r="B588" i="1"/>
  <c r="B629" i="1"/>
  <c r="B751" i="1"/>
  <c r="B795" i="1"/>
  <c r="B832" i="1"/>
  <c r="B874" i="1"/>
  <c r="B67" i="1"/>
  <c r="B189" i="1"/>
  <c r="B270" i="1"/>
  <c r="B353" i="1"/>
  <c r="B434" i="1"/>
  <c r="B517" i="1"/>
  <c r="B590" i="1"/>
  <c r="B671" i="1"/>
  <c r="B716" i="1"/>
  <c r="B797" i="1"/>
  <c r="B835" i="1"/>
  <c r="B924" i="1"/>
  <c r="B68" i="1"/>
  <c r="B109" i="1"/>
  <c r="B153" i="1"/>
  <c r="B190" i="1"/>
  <c r="B228" i="1"/>
  <c r="B273" i="1"/>
  <c r="B313" i="1"/>
  <c r="B354" i="1"/>
  <c r="B394" i="1"/>
  <c r="B437" i="1"/>
  <c r="B477" i="1"/>
  <c r="B518" i="1"/>
  <c r="B553" i="1"/>
  <c r="B603" i="1"/>
  <c r="B634" i="1"/>
  <c r="B672" i="1"/>
  <c r="B717" i="1"/>
  <c r="B755" i="1"/>
  <c r="B798" i="1"/>
  <c r="B836" i="1"/>
  <c r="B884" i="1"/>
  <c r="B926" i="1"/>
  <c r="B974" i="1"/>
  <c r="B853" i="1"/>
  <c r="B812" i="1"/>
  <c r="B422" i="1"/>
  <c r="B73" i="1"/>
  <c r="B111" i="1"/>
  <c r="B154" i="1"/>
  <c r="B191" i="1"/>
  <c r="B237" i="1"/>
  <c r="B274" i="1"/>
  <c r="B314" i="1"/>
  <c r="B355" i="1"/>
  <c r="B395" i="1"/>
  <c r="B438" i="1"/>
  <c r="B478" i="1"/>
  <c r="B521" i="1"/>
  <c r="B559" i="1"/>
  <c r="B604" i="1"/>
  <c r="B635" i="1"/>
  <c r="B685" i="1"/>
  <c r="B718" i="1"/>
  <c r="B756" i="1"/>
  <c r="B799" i="1"/>
  <c r="B842" i="1"/>
  <c r="B885" i="1"/>
  <c r="B927" i="1"/>
  <c r="B975" i="1"/>
  <c r="B890" i="1"/>
  <c r="B772" i="1"/>
  <c r="B479" i="1"/>
  <c r="B928" i="1"/>
  <c r="B607" i="1"/>
  <c r="B689" i="1"/>
  <c r="B78" i="1"/>
  <c r="B112" i="1"/>
  <c r="B155" i="1"/>
  <c r="B193" i="1"/>
  <c r="B238" i="1"/>
  <c r="B275" i="1"/>
  <c r="B319" i="1"/>
  <c r="B356" i="1"/>
  <c r="B396" i="1"/>
  <c r="B441" i="1"/>
  <c r="B522" i="1"/>
  <c r="B560" i="1"/>
  <c r="B605" i="1"/>
  <c r="B643" i="1"/>
  <c r="B686" i="1"/>
  <c r="B719" i="1"/>
  <c r="B769" i="1"/>
  <c r="B800" i="1"/>
  <c r="B843" i="1"/>
  <c r="B886" i="1"/>
  <c r="B976" i="1"/>
  <c r="B79" i="1"/>
  <c r="B113" i="1"/>
  <c r="B160" i="1"/>
  <c r="B194" i="1"/>
  <c r="B239" i="1"/>
  <c r="B277" i="1"/>
  <c r="B320" i="1"/>
  <c r="B357" i="1"/>
  <c r="B403" i="1"/>
  <c r="B442" i="1"/>
  <c r="B480" i="1"/>
  <c r="B523" i="1"/>
  <c r="B561" i="1"/>
  <c r="B606" i="1"/>
  <c r="B644" i="1"/>
  <c r="B687" i="1"/>
  <c r="B725" i="1"/>
  <c r="B770" i="1"/>
  <c r="B803" i="1"/>
  <c r="B852" i="1"/>
  <c r="B889" i="1"/>
  <c r="B932" i="1"/>
  <c r="B990" i="1"/>
  <c r="B955" i="1"/>
  <c r="B925" i="1"/>
  <c r="B898" i="1"/>
  <c r="B864" i="1"/>
  <c r="B834" i="1"/>
  <c r="B810" i="1"/>
  <c r="B778" i="1"/>
  <c r="B752" i="1"/>
  <c r="B724" i="1"/>
  <c r="B694" i="1"/>
  <c r="B668" i="1"/>
  <c r="B642" i="1"/>
  <c r="B610" i="1"/>
  <c r="B586" i="1"/>
  <c r="B558" i="1"/>
  <c r="B526" i="1"/>
  <c r="B500" i="1"/>
  <c r="B476" i="1"/>
  <c r="B444" i="1"/>
  <c r="B416" i="1"/>
  <c r="B390" i="1"/>
  <c r="B358" i="1"/>
  <c r="B334" i="1"/>
  <c r="B306" i="1"/>
  <c r="B276" i="1"/>
  <c r="B250" i="1"/>
  <c r="B224" i="1"/>
  <c r="B192" i="1"/>
  <c r="B166" i="1"/>
  <c r="B140" i="1"/>
  <c r="B110" i="1"/>
  <c r="B82" i="1"/>
  <c r="B58" i="1"/>
  <c r="B998" i="1"/>
  <c r="B972" i="1"/>
  <c r="B942" i="1"/>
  <c r="B908" i="1"/>
  <c r="B881" i="1"/>
  <c r="B851" i="1"/>
  <c r="B818" i="1"/>
  <c r="B794" i="1"/>
  <c r="B768" i="1"/>
  <c r="B736" i="1"/>
  <c r="B708" i="1"/>
  <c r="B684" i="1"/>
  <c r="B652" i="1"/>
  <c r="B626" i="1"/>
  <c r="B598" i="1"/>
  <c r="B570" i="1"/>
  <c r="B542" i="1"/>
  <c r="B516" i="1"/>
  <c r="B484" i="1"/>
  <c r="B460" i="1"/>
  <c r="B432" i="1"/>
  <c r="B402" i="1"/>
  <c r="B374" i="1"/>
  <c r="B350" i="1"/>
  <c r="B318" i="1"/>
  <c r="B292" i="1"/>
  <c r="B266" i="1"/>
  <c r="B234" i="1"/>
  <c r="B208" i="1"/>
  <c r="B182" i="1"/>
  <c r="B150" i="1"/>
  <c r="B124" i="1"/>
  <c r="B98" i="1"/>
  <c r="B66" i="1"/>
  <c r="B997" i="1"/>
  <c r="B971" i="1"/>
  <c r="B937" i="1"/>
  <c r="B907" i="1"/>
  <c r="B880" i="1"/>
  <c r="B846" i="1"/>
  <c r="B817" i="1"/>
  <c r="B793" i="1"/>
  <c r="B761" i="1"/>
  <c r="B735" i="1"/>
  <c r="B707" i="1"/>
  <c r="B677" i="1"/>
  <c r="B651" i="1"/>
  <c r="B625" i="1"/>
  <c r="B593" i="1"/>
  <c r="B569" i="1"/>
  <c r="B541" i="1"/>
  <c r="B511" i="1"/>
  <c r="B483" i="1"/>
  <c r="B459" i="1"/>
  <c r="B427" i="1"/>
  <c r="B401" i="1"/>
  <c r="B373" i="1"/>
  <c r="B341" i="1"/>
  <c r="B317" i="1"/>
  <c r="B291" i="1"/>
  <c r="B259" i="1"/>
  <c r="B233" i="1"/>
  <c r="B207" i="1"/>
  <c r="B175" i="1"/>
  <c r="B149" i="1"/>
  <c r="B123" i="1"/>
  <c r="B93" i="1"/>
  <c r="B65" i="1"/>
  <c r="B996" i="1"/>
  <c r="B970" i="1"/>
  <c r="B934" i="1"/>
  <c r="B906" i="1"/>
  <c r="B879" i="1"/>
  <c r="B845" i="1"/>
  <c r="B816" i="1"/>
  <c r="B790" i="1"/>
  <c r="B758" i="1"/>
  <c r="B734" i="1"/>
  <c r="B706" i="1"/>
  <c r="B676" i="1"/>
  <c r="B650" i="1"/>
  <c r="B624" i="1"/>
  <c r="B592" i="1"/>
  <c r="B566" i="1"/>
  <c r="B540" i="1"/>
  <c r="B508" i="1"/>
  <c r="B482" i="1"/>
  <c r="B458" i="1"/>
  <c r="B426" i="1"/>
  <c r="B398" i="1"/>
  <c r="B372" i="1"/>
  <c r="B340" i="1"/>
  <c r="B316" i="1"/>
  <c r="B288" i="1"/>
  <c r="B258" i="1"/>
  <c r="B230" i="1"/>
  <c r="B206" i="1"/>
  <c r="B174" i="1"/>
  <c r="B148" i="1"/>
  <c r="B122" i="1"/>
  <c r="B92" i="1"/>
  <c r="B64" i="1"/>
  <c r="B995" i="1"/>
  <c r="B964" i="1"/>
  <c r="B933" i="1"/>
  <c r="B905" i="1"/>
  <c r="B878" i="1"/>
  <c r="B844" i="1"/>
  <c r="B815" i="1"/>
  <c r="B789" i="1"/>
  <c r="B757" i="1"/>
  <c r="B733" i="1"/>
  <c r="B705" i="1"/>
  <c r="B675" i="1"/>
  <c r="B649" i="1"/>
  <c r="B623" i="1"/>
  <c r="B591" i="1"/>
  <c r="B565" i="1"/>
  <c r="B539" i="1"/>
  <c r="B507" i="1"/>
  <c r="B481" i="1"/>
  <c r="B457" i="1"/>
  <c r="B425" i="1"/>
  <c r="B397" i="1"/>
  <c r="B371" i="1"/>
  <c r="B339" i="1"/>
  <c r="B315" i="1"/>
  <c r="B287" i="1"/>
  <c r="B257" i="1"/>
  <c r="B229" i="1"/>
  <c r="B205" i="1"/>
  <c r="B173" i="1"/>
  <c r="B147" i="1"/>
  <c r="B121" i="1"/>
  <c r="B91" i="1"/>
  <c r="B63" i="1"/>
  <c r="C979" i="1"/>
  <c r="C943" i="1"/>
  <c r="C906" i="1"/>
  <c r="C867" i="1"/>
  <c r="C831" i="1"/>
  <c r="C794" i="1"/>
  <c r="C759" i="1"/>
  <c r="C727" i="1"/>
  <c r="C684" i="1"/>
  <c r="C648" i="1"/>
  <c r="C618" i="1"/>
  <c r="C582" i="1"/>
  <c r="C552" i="1"/>
  <c r="C527" i="1"/>
  <c r="C491" i="1"/>
  <c r="C463" i="1"/>
  <c r="C436" i="1"/>
  <c r="C402" i="1"/>
  <c r="C372" i="1"/>
  <c r="C345" i="1"/>
  <c r="C315" i="1"/>
  <c r="C289" i="1"/>
  <c r="C266" i="1"/>
  <c r="C236" i="1"/>
  <c r="C213" i="1"/>
  <c r="C187" i="1"/>
  <c r="C158" i="1"/>
  <c r="C136" i="1"/>
  <c r="C112" i="1"/>
  <c r="C86" i="1"/>
  <c r="C62" i="1"/>
  <c r="C942" i="1"/>
  <c r="C899" i="1"/>
  <c r="C866" i="1"/>
  <c r="C830" i="1"/>
  <c r="C793" i="1"/>
  <c r="C754" i="1"/>
  <c r="C720" i="1"/>
  <c r="C683" i="1"/>
  <c r="C647" i="1"/>
  <c r="C617" i="1"/>
  <c r="C581" i="1"/>
  <c r="C551" i="1"/>
  <c r="C525" i="1"/>
  <c r="C490" i="1"/>
  <c r="C435" i="1"/>
  <c r="C401" i="1"/>
  <c r="C371" i="1"/>
  <c r="C344" i="1"/>
  <c r="C314" i="1"/>
  <c r="C288" i="1"/>
  <c r="C978" i="1"/>
  <c r="C959" i="1"/>
  <c r="C923" i="1"/>
  <c r="C890" i="1"/>
  <c r="C847" i="1"/>
  <c r="C814" i="1"/>
  <c r="C780" i="1"/>
  <c r="C735" i="1"/>
  <c r="C704" i="1"/>
  <c r="C668" i="1"/>
  <c r="C628" i="1"/>
  <c r="C600" i="1"/>
  <c r="C569" i="1"/>
  <c r="C535" i="1"/>
  <c r="C509" i="1"/>
  <c r="C480" i="1"/>
  <c r="C445" i="1"/>
  <c r="C419" i="1"/>
  <c r="C389" i="1"/>
  <c r="C355" i="1"/>
  <c r="C330" i="1"/>
  <c r="C304" i="1"/>
  <c r="C277" i="1"/>
  <c r="C251" i="1"/>
  <c r="C225" i="1"/>
  <c r="C198" i="1"/>
  <c r="C172" i="1"/>
  <c r="C150" i="1"/>
  <c r="C122" i="1"/>
  <c r="C100" i="1"/>
  <c r="C76" i="1"/>
  <c r="C958" i="1"/>
  <c r="C922" i="1"/>
  <c r="C889" i="1"/>
  <c r="C846" i="1"/>
  <c r="C810" i="1"/>
  <c r="C778" i="1"/>
  <c r="C734" i="1"/>
  <c r="C703" i="1"/>
  <c r="C667" i="1"/>
  <c r="C627" i="1"/>
  <c r="C599" i="1"/>
  <c r="C568" i="1"/>
  <c r="C534" i="1"/>
  <c r="C507" i="1"/>
  <c r="C479" i="1"/>
  <c r="C443" i="1"/>
  <c r="C418" i="1"/>
  <c r="C388" i="1"/>
  <c r="C354" i="1"/>
  <c r="C329" i="1"/>
  <c r="C303" i="1"/>
  <c r="C273" i="1"/>
  <c r="C250" i="1"/>
  <c r="C224" i="1"/>
  <c r="C197" i="1"/>
  <c r="C171" i="1"/>
  <c r="C149" i="1"/>
  <c r="C121" i="1"/>
  <c r="C97" i="1"/>
  <c r="C75" i="1"/>
  <c r="C988" i="1"/>
  <c r="C957" i="1"/>
  <c r="C921" i="1"/>
  <c r="C878" i="1"/>
  <c r="C845" i="1"/>
  <c r="C809" i="1"/>
  <c r="C769" i="1"/>
  <c r="C733" i="1"/>
  <c r="C697" i="1"/>
  <c r="C658" i="1"/>
  <c r="C626" i="1"/>
  <c r="C598" i="1"/>
  <c r="C563" i="1"/>
  <c r="C533" i="1"/>
  <c r="C506" i="1"/>
  <c r="C472" i="1"/>
  <c r="C442" i="1"/>
  <c r="C417" i="1"/>
  <c r="C383" i="1"/>
  <c r="C353" i="1"/>
  <c r="C328" i="1"/>
  <c r="C298" i="1"/>
  <c r="C272" i="1"/>
  <c r="C249" i="1"/>
  <c r="C219" i="1"/>
  <c r="C193" i="1"/>
  <c r="C170" i="1"/>
  <c r="C142" i="1"/>
  <c r="C120" i="1"/>
  <c r="C96" i="1"/>
  <c r="C70" i="1"/>
  <c r="C987" i="1"/>
  <c r="C955" i="1"/>
  <c r="C920" i="1"/>
  <c r="C876" i="1"/>
  <c r="C844" i="1"/>
  <c r="C808" i="1"/>
  <c r="C765" i="1"/>
  <c r="C732" i="1"/>
  <c r="C696" i="1"/>
  <c r="C656" i="1"/>
  <c r="C625" i="1"/>
  <c r="C593" i="1"/>
  <c r="C562" i="1"/>
  <c r="C532" i="1"/>
  <c r="C505" i="1"/>
  <c r="C471" i="1"/>
  <c r="C441" i="1"/>
  <c r="C416" i="1"/>
  <c r="C381" i="1"/>
  <c r="C352" i="1"/>
  <c r="C327" i="1"/>
  <c r="C297" i="1"/>
  <c r="C271" i="1"/>
  <c r="C248" i="1"/>
  <c r="C218" i="1"/>
  <c r="C192" i="1"/>
  <c r="C169" i="1"/>
  <c r="C141" i="1"/>
  <c r="C119" i="1"/>
  <c r="C95" i="1"/>
  <c r="C69" i="1"/>
  <c r="B47" i="1"/>
  <c r="B48" i="1"/>
  <c r="D53" i="1" a="1"/>
  <c r="D769" i="1" s="1"/>
  <c r="B34" i="1"/>
  <c r="B36" i="1"/>
  <c r="C13" i="1"/>
  <c r="B50" i="1"/>
  <c r="B49" i="1"/>
  <c r="B35" i="1"/>
  <c r="C15" i="1"/>
  <c r="B33" i="1"/>
  <c r="B32" i="1"/>
  <c r="B8" i="1"/>
  <c r="B7" i="1"/>
  <c r="C12" i="1"/>
  <c r="C16" i="1"/>
  <c r="B43" i="1"/>
  <c r="B1000" i="1"/>
  <c r="B984" i="1"/>
  <c r="B968" i="1"/>
  <c r="B952" i="1"/>
  <c r="B936" i="1"/>
  <c r="B920" i="1"/>
  <c r="B904" i="1"/>
  <c r="B888" i="1"/>
  <c r="B872" i="1"/>
  <c r="B856" i="1"/>
  <c r="B840" i="1"/>
  <c r="B824" i="1"/>
  <c r="B808" i="1"/>
  <c r="B792" i="1"/>
  <c r="B776" i="1"/>
  <c r="B760" i="1"/>
  <c r="B744" i="1"/>
  <c r="B728" i="1"/>
  <c r="B712" i="1"/>
  <c r="B696" i="1"/>
  <c r="B680" i="1"/>
  <c r="B664" i="1"/>
  <c r="B648" i="1"/>
  <c r="B632" i="1"/>
  <c r="B616" i="1"/>
  <c r="B600" i="1"/>
  <c r="B584" i="1"/>
  <c r="B568" i="1"/>
  <c r="B552" i="1"/>
  <c r="B536" i="1"/>
  <c r="B520" i="1"/>
  <c r="B504" i="1"/>
  <c r="B488" i="1"/>
  <c r="B472" i="1"/>
  <c r="B456" i="1"/>
  <c r="B440" i="1"/>
  <c r="B424" i="1"/>
  <c r="B408" i="1"/>
  <c r="B392" i="1"/>
  <c r="B376" i="1"/>
  <c r="B360" i="1"/>
  <c r="B344" i="1"/>
  <c r="B328" i="1"/>
  <c r="B312" i="1"/>
  <c r="B296" i="1"/>
  <c r="B280" i="1"/>
  <c r="B264" i="1"/>
  <c r="B248" i="1"/>
  <c r="B232" i="1"/>
  <c r="B216" i="1"/>
  <c r="B200" i="1"/>
  <c r="B184" i="1"/>
  <c r="B168" i="1"/>
  <c r="B152" i="1"/>
  <c r="B136" i="1"/>
  <c r="B120" i="1"/>
  <c r="B104" i="1"/>
  <c r="B88" i="1"/>
  <c r="B72" i="1"/>
  <c r="B56" i="1"/>
  <c r="B999" i="1"/>
  <c r="B983" i="1"/>
  <c r="B967" i="1"/>
  <c r="B951" i="1"/>
  <c r="B935" i="1"/>
  <c r="B919" i="1"/>
  <c r="B903" i="1"/>
  <c r="B887" i="1"/>
  <c r="B871" i="1"/>
  <c r="B855" i="1"/>
  <c r="B839" i="1"/>
  <c r="B823" i="1"/>
  <c r="B807" i="1"/>
  <c r="B791" i="1"/>
  <c r="B775" i="1"/>
  <c r="B759" i="1"/>
  <c r="B743" i="1"/>
  <c r="B727" i="1"/>
  <c r="B711" i="1"/>
  <c r="B695" i="1"/>
  <c r="B679" i="1"/>
  <c r="B663" i="1"/>
  <c r="B647" i="1"/>
  <c r="B631" i="1"/>
  <c r="B615" i="1"/>
  <c r="B599" i="1"/>
  <c r="B583" i="1"/>
  <c r="B567" i="1"/>
  <c r="B551" i="1"/>
  <c r="B535" i="1"/>
  <c r="B519" i="1"/>
  <c r="B503" i="1"/>
  <c r="B487" i="1"/>
  <c r="B471" i="1"/>
  <c r="B455" i="1"/>
  <c r="B439" i="1"/>
  <c r="B423" i="1"/>
  <c r="B407" i="1"/>
  <c r="B391" i="1"/>
  <c r="B375" i="1"/>
  <c r="B359" i="1"/>
  <c r="B343" i="1"/>
  <c r="B327" i="1"/>
  <c r="B311" i="1"/>
  <c r="B295" i="1"/>
  <c r="B279" i="1"/>
  <c r="B263" i="1"/>
  <c r="B247" i="1"/>
  <c r="B231" i="1"/>
  <c r="B215" i="1"/>
  <c r="B199" i="1"/>
  <c r="B183" i="1"/>
  <c r="B167" i="1"/>
  <c r="B151" i="1"/>
  <c r="B135" i="1"/>
  <c r="B119" i="1"/>
  <c r="B103" i="1"/>
  <c r="B87" i="1"/>
  <c r="B71" i="1"/>
  <c r="B55" i="1"/>
  <c r="B987" i="1"/>
  <c r="B969" i="1"/>
  <c r="B949" i="1"/>
  <c r="B931" i="1"/>
  <c r="B913" i="1"/>
  <c r="B895" i="1"/>
  <c r="B877" i="1"/>
  <c r="B859" i="1"/>
  <c r="B841" i="1"/>
  <c r="B986" i="1"/>
  <c r="B966" i="1"/>
  <c r="B948" i="1"/>
  <c r="B930" i="1"/>
  <c r="B912" i="1"/>
  <c r="B894" i="1"/>
  <c r="B876" i="1"/>
  <c r="B858" i="1"/>
  <c r="B838" i="1"/>
  <c r="B820" i="1"/>
  <c r="B802" i="1"/>
  <c r="B784" i="1"/>
  <c r="B766" i="1"/>
  <c r="B748" i="1"/>
  <c r="B730" i="1"/>
  <c r="B710" i="1"/>
  <c r="B692" i="1"/>
  <c r="B674" i="1"/>
  <c r="B656" i="1"/>
  <c r="B638" i="1"/>
  <c r="B620" i="1"/>
  <c r="B602" i="1"/>
  <c r="B582" i="1"/>
  <c r="B564" i="1"/>
  <c r="B546" i="1"/>
  <c r="B528" i="1"/>
  <c r="B510" i="1"/>
  <c r="B492" i="1"/>
  <c r="B474" i="1"/>
  <c r="B454" i="1"/>
  <c r="B436" i="1"/>
  <c r="B418" i="1"/>
  <c r="B400" i="1"/>
  <c r="B382" i="1"/>
  <c r="B364" i="1"/>
  <c r="B346" i="1"/>
  <c r="B326" i="1"/>
  <c r="B308" i="1"/>
  <c r="B290" i="1"/>
  <c r="B272" i="1"/>
  <c r="B254" i="1"/>
  <c r="B236" i="1"/>
  <c r="B218" i="1"/>
  <c r="B198" i="1"/>
  <c r="B180" i="1"/>
  <c r="B162" i="1"/>
  <c r="B144" i="1"/>
  <c r="B126" i="1"/>
  <c r="B108" i="1"/>
  <c r="B90" i="1"/>
  <c r="B70" i="1"/>
  <c r="B53" i="1"/>
  <c r="B985" i="1"/>
  <c r="B965" i="1"/>
  <c r="B947" i="1"/>
  <c r="B929" i="1"/>
  <c r="B911" i="1"/>
  <c r="B893" i="1"/>
  <c r="B875" i="1"/>
  <c r="B857" i="1"/>
  <c r="B837" i="1"/>
  <c r="B819" i="1"/>
  <c r="B801" i="1"/>
  <c r="B783" i="1"/>
  <c r="B765" i="1"/>
  <c r="B747" i="1"/>
  <c r="B729" i="1"/>
  <c r="B709" i="1"/>
  <c r="B691" i="1"/>
  <c r="B673" i="1"/>
  <c r="B655" i="1"/>
  <c r="B637" i="1"/>
  <c r="B619" i="1"/>
  <c r="B601" i="1"/>
  <c r="B581" i="1"/>
  <c r="B563" i="1"/>
  <c r="B545" i="1"/>
  <c r="B527" i="1"/>
  <c r="B509" i="1"/>
  <c r="B491" i="1"/>
  <c r="B473" i="1"/>
  <c r="B453" i="1"/>
  <c r="B435" i="1"/>
  <c r="B417" i="1"/>
  <c r="B399" i="1"/>
  <c r="B381" i="1"/>
  <c r="B363" i="1"/>
  <c r="B345" i="1"/>
  <c r="B325" i="1"/>
  <c r="B307" i="1"/>
  <c r="B289" i="1"/>
  <c r="B271" i="1"/>
  <c r="B253" i="1"/>
  <c r="B235" i="1"/>
  <c r="B217" i="1"/>
  <c r="B197" i="1"/>
  <c r="B179" i="1"/>
  <c r="B161" i="1"/>
  <c r="B143" i="1"/>
  <c r="B125" i="1"/>
  <c r="B107" i="1"/>
  <c r="B89" i="1"/>
  <c r="B69" i="1"/>
  <c r="B75" i="1"/>
  <c r="B95" i="1"/>
  <c r="B115" i="1"/>
  <c r="B137" i="1"/>
  <c r="B157" i="1"/>
  <c r="B177" i="1"/>
  <c r="B201" i="1"/>
  <c r="B221" i="1"/>
  <c r="B241" i="1"/>
  <c r="B261" i="1"/>
  <c r="B283" i="1"/>
  <c r="B303" i="1"/>
  <c r="B323" i="1"/>
  <c r="B347" i="1"/>
  <c r="B367" i="1"/>
  <c r="B387" i="1"/>
  <c r="B409" i="1"/>
  <c r="B429" i="1"/>
  <c r="B449" i="1"/>
  <c r="B469" i="1"/>
  <c r="B493" i="1"/>
  <c r="B513" i="1"/>
  <c r="B533" i="1"/>
  <c r="B555" i="1"/>
  <c r="B575" i="1"/>
  <c r="B595" i="1"/>
  <c r="B617" i="1"/>
  <c r="B639" i="1"/>
  <c r="B659" i="1"/>
  <c r="B681" i="1"/>
  <c r="B701" i="1"/>
  <c r="B721" i="1"/>
  <c r="B741" i="1"/>
  <c r="B763" i="1"/>
  <c r="B785" i="1"/>
  <c r="B805" i="1"/>
  <c r="B827" i="1"/>
  <c r="B848" i="1"/>
  <c r="B869" i="1"/>
  <c r="B892" i="1"/>
  <c r="B916" i="1"/>
  <c r="B939" i="1"/>
  <c r="B960" i="1"/>
  <c r="B981" i="1"/>
  <c r="B54" i="1"/>
  <c r="B76" i="1"/>
  <c r="B96" i="1"/>
  <c r="B116" i="1"/>
  <c r="B138" i="1"/>
  <c r="B158" i="1"/>
  <c r="B178" i="1"/>
  <c r="B202" i="1"/>
  <c r="B222" i="1"/>
  <c r="B242" i="1"/>
  <c r="B262" i="1"/>
  <c r="B284" i="1"/>
  <c r="B304" i="1"/>
  <c r="B324" i="1"/>
  <c r="B348" i="1"/>
  <c r="B368" i="1"/>
  <c r="B388" i="1"/>
  <c r="B410" i="1"/>
  <c r="B430" i="1"/>
  <c r="B450" i="1"/>
  <c r="B470" i="1"/>
  <c r="B494" i="1"/>
  <c r="B514" i="1"/>
  <c r="B534" i="1"/>
  <c r="B556" i="1"/>
  <c r="B576" i="1"/>
  <c r="B596" i="1"/>
  <c r="B618" i="1"/>
  <c r="B640" i="1"/>
  <c r="B660" i="1"/>
  <c r="B682" i="1"/>
  <c r="B702" i="1"/>
  <c r="B722" i="1"/>
  <c r="B742" i="1"/>
  <c r="B764" i="1"/>
  <c r="B786" i="1"/>
  <c r="B806" i="1"/>
  <c r="B828" i="1"/>
  <c r="B849" i="1"/>
  <c r="B870" i="1"/>
  <c r="B896" i="1"/>
  <c r="B917" i="1"/>
  <c r="B940" i="1"/>
  <c r="B961" i="1"/>
  <c r="B982" i="1"/>
  <c r="B979" i="1"/>
  <c r="B74" i="1"/>
  <c r="B94" i="1"/>
  <c r="B114" i="1"/>
  <c r="B134" i="1"/>
  <c r="B156" i="1"/>
  <c r="B176" i="1"/>
  <c r="B196" i="1"/>
  <c r="B220" i="1"/>
  <c r="B240" i="1"/>
  <c r="B260" i="1"/>
  <c r="B282" i="1"/>
  <c r="B302" i="1"/>
  <c r="B322" i="1"/>
  <c r="B342" i="1"/>
  <c r="B366" i="1"/>
  <c r="B386" i="1"/>
  <c r="B406" i="1"/>
  <c r="B428" i="1"/>
  <c r="B448" i="1"/>
  <c r="B468" i="1"/>
  <c r="B490" i="1"/>
  <c r="B512" i="1"/>
  <c r="B532" i="1"/>
  <c r="B554" i="1"/>
  <c r="B574" i="1"/>
  <c r="B594" i="1"/>
  <c r="B614" i="1"/>
  <c r="B636" i="1"/>
  <c r="B658" i="1"/>
  <c r="B678" i="1"/>
  <c r="B700" i="1"/>
  <c r="B720" i="1"/>
  <c r="B740" i="1"/>
  <c r="B762" i="1"/>
  <c r="B782" i="1"/>
  <c r="B804" i="1"/>
  <c r="B826" i="1"/>
  <c r="B847" i="1"/>
  <c r="B868" i="1"/>
  <c r="B891" i="1"/>
  <c r="B915" i="1"/>
  <c r="B938" i="1"/>
  <c r="B959" i="1"/>
  <c r="B980" i="1"/>
  <c r="B57" i="1"/>
  <c r="B77" i="1"/>
  <c r="B97" i="1"/>
  <c r="B117" i="1"/>
  <c r="B139" i="1"/>
  <c r="B159" i="1"/>
  <c r="B181" i="1"/>
  <c r="B203" i="1"/>
  <c r="B223" i="1"/>
  <c r="B243" i="1"/>
  <c r="B265" i="1"/>
  <c r="B285" i="1"/>
  <c r="B305" i="1"/>
  <c r="B329" i="1"/>
  <c r="B349" i="1"/>
  <c r="B369" i="1"/>
  <c r="B389" i="1"/>
  <c r="B411" i="1"/>
  <c r="B431" i="1"/>
  <c r="B451" i="1"/>
  <c r="B475" i="1"/>
  <c r="B495" i="1"/>
  <c r="B515" i="1"/>
  <c r="B537" i="1"/>
  <c r="B557" i="1"/>
  <c r="B577" i="1"/>
  <c r="B597" i="1"/>
  <c r="B621" i="1"/>
  <c r="B641" i="1"/>
  <c r="B661" i="1"/>
  <c r="B683" i="1"/>
  <c r="B703" i="1"/>
  <c r="B723" i="1"/>
  <c r="B745" i="1"/>
  <c r="B767" i="1"/>
  <c r="B787" i="1"/>
  <c r="B809" i="1"/>
  <c r="B829" i="1"/>
  <c r="B850" i="1"/>
  <c r="B873" i="1"/>
  <c r="B897" i="1"/>
  <c r="B918" i="1"/>
  <c r="B941" i="1"/>
  <c r="B962" i="1"/>
  <c r="B988" i="1"/>
  <c r="C998" i="1"/>
  <c r="C982" i="1"/>
  <c r="C966" i="1"/>
  <c r="C950" i="1"/>
  <c r="C934" i="1"/>
  <c r="C918" i="1"/>
  <c r="C902" i="1"/>
  <c r="C886" i="1"/>
  <c r="C870" i="1"/>
  <c r="C854" i="1"/>
  <c r="C838" i="1"/>
  <c r="C822" i="1"/>
  <c r="C806" i="1"/>
  <c r="C790" i="1"/>
  <c r="C774" i="1"/>
  <c r="C758" i="1"/>
  <c r="C742" i="1"/>
  <c r="C726" i="1"/>
  <c r="C710" i="1"/>
  <c r="C694" i="1"/>
  <c r="C678" i="1"/>
  <c r="C662" i="1"/>
  <c r="C646" i="1"/>
  <c r="C997" i="1"/>
  <c r="C981" i="1"/>
  <c r="C965" i="1"/>
  <c r="C949" i="1"/>
  <c r="C933" i="1"/>
  <c r="C917" i="1"/>
  <c r="C901" i="1"/>
  <c r="C885" i="1"/>
  <c r="C869" i="1"/>
  <c r="C853" i="1"/>
  <c r="C837" i="1"/>
  <c r="C821" i="1"/>
  <c r="C805" i="1"/>
  <c r="C789" i="1"/>
  <c r="C773" i="1"/>
  <c r="C757" i="1"/>
  <c r="C741" i="1"/>
  <c r="C725" i="1"/>
  <c r="C709" i="1"/>
  <c r="C693" i="1"/>
  <c r="C677" i="1"/>
  <c r="C661" i="1"/>
  <c r="C645" i="1"/>
  <c r="C629" i="1"/>
  <c r="C613" i="1"/>
  <c r="C597" i="1"/>
  <c r="C996" i="1"/>
  <c r="C980" i="1"/>
  <c r="C964" i="1"/>
  <c r="C948" i="1"/>
  <c r="C932" i="1"/>
  <c r="C916" i="1"/>
  <c r="C900" i="1"/>
  <c r="C884" i="1"/>
  <c r="C868" i="1"/>
  <c r="C852" i="1"/>
  <c r="C836" i="1"/>
  <c r="C820" i="1"/>
  <c r="C804" i="1"/>
  <c r="C788" i="1"/>
  <c r="C772" i="1"/>
  <c r="C756" i="1"/>
  <c r="C740" i="1"/>
  <c r="C724" i="1"/>
  <c r="C708" i="1"/>
  <c r="C692" i="1"/>
  <c r="C676" i="1"/>
  <c r="C660" i="1"/>
  <c r="C994" i="1"/>
  <c r="C975" i="1"/>
  <c r="C956" i="1"/>
  <c r="C937" i="1"/>
  <c r="C915" i="1"/>
  <c r="C896" i="1"/>
  <c r="C877" i="1"/>
  <c r="C858" i="1"/>
  <c r="C839" i="1"/>
  <c r="C817" i="1"/>
  <c r="C798" i="1"/>
  <c r="C779" i="1"/>
  <c r="C760" i="1"/>
  <c r="C738" i="1"/>
  <c r="C719" i="1"/>
  <c r="C700" i="1"/>
  <c r="C681" i="1"/>
  <c r="C659" i="1"/>
  <c r="C641" i="1"/>
  <c r="C624" i="1"/>
  <c r="C607" i="1"/>
  <c r="C590" i="1"/>
  <c r="C574" i="1"/>
  <c r="C558" i="1"/>
  <c r="C542" i="1"/>
  <c r="C526" i="1"/>
  <c r="C510" i="1"/>
  <c r="C494" i="1"/>
  <c r="C478" i="1"/>
  <c r="C462" i="1"/>
  <c r="C446" i="1"/>
  <c r="C430" i="1"/>
  <c r="C414" i="1"/>
  <c r="C398" i="1"/>
  <c r="C382" i="1"/>
  <c r="C366" i="1"/>
  <c r="C350" i="1"/>
  <c r="C992" i="1"/>
  <c r="C973" i="1"/>
  <c r="C954" i="1"/>
  <c r="C935" i="1"/>
  <c r="C913" i="1"/>
  <c r="C894" i="1"/>
  <c r="C875" i="1"/>
  <c r="C856" i="1"/>
  <c r="C834" i="1"/>
  <c r="C815" i="1"/>
  <c r="C796" i="1"/>
  <c r="C777" i="1"/>
  <c r="C755" i="1"/>
  <c r="C736" i="1"/>
  <c r="C717" i="1"/>
  <c r="C698" i="1"/>
  <c r="C679" i="1"/>
  <c r="C657" i="1"/>
  <c r="C639" i="1"/>
  <c r="C622" i="1"/>
  <c r="C605" i="1"/>
  <c r="C588" i="1"/>
  <c r="C572" i="1"/>
  <c r="C556" i="1"/>
  <c r="C540" i="1"/>
  <c r="C524" i="1"/>
  <c r="C508" i="1"/>
  <c r="C492" i="1"/>
  <c r="C476" i="1"/>
  <c r="C460" i="1"/>
  <c r="C444" i="1"/>
  <c r="C428" i="1"/>
  <c r="C412" i="1"/>
  <c r="C396" i="1"/>
  <c r="C380" i="1"/>
  <c r="C364" i="1"/>
  <c r="C348" i="1"/>
  <c r="C993" i="1"/>
  <c r="C971" i="1"/>
  <c r="C947" i="1"/>
  <c r="C926" i="1"/>
  <c r="C905" i="1"/>
  <c r="C881" i="1"/>
  <c r="C860" i="1"/>
  <c r="C835" i="1"/>
  <c r="C813" i="1"/>
  <c r="C792" i="1"/>
  <c r="C768" i="1"/>
  <c r="C747" i="1"/>
  <c r="C723" i="1"/>
  <c r="C702" i="1"/>
  <c r="C680" i="1"/>
  <c r="C655" i="1"/>
  <c r="C635" i="1"/>
  <c r="C616" i="1"/>
  <c r="C596" i="1"/>
  <c r="C578" i="1"/>
  <c r="C560" i="1"/>
  <c r="C541" i="1"/>
  <c r="C522" i="1"/>
  <c r="C504" i="1"/>
  <c r="C486" i="1"/>
  <c r="C468" i="1"/>
  <c r="C450" i="1"/>
  <c r="C432" i="1"/>
  <c r="C413" i="1"/>
  <c r="C394" i="1"/>
  <c r="C376" i="1"/>
  <c r="C358" i="1"/>
  <c r="C340" i="1"/>
  <c r="C324" i="1"/>
  <c r="C308" i="1"/>
  <c r="C292" i="1"/>
  <c r="C276" i="1"/>
  <c r="C260" i="1"/>
  <c r="C244" i="1"/>
  <c r="C228" i="1"/>
  <c r="C212" i="1"/>
  <c r="C196" i="1"/>
  <c r="C180" i="1"/>
  <c r="C991" i="1"/>
  <c r="C970" i="1"/>
  <c r="C946" i="1"/>
  <c r="C925" i="1"/>
  <c r="C904" i="1"/>
  <c r="C880" i="1"/>
  <c r="C859" i="1"/>
  <c r="C833" i="1"/>
  <c r="C812" i="1"/>
  <c r="C791" i="1"/>
  <c r="C767" i="1"/>
  <c r="C746" i="1"/>
  <c r="C722" i="1"/>
  <c r="C701" i="1"/>
  <c r="C675" i="1"/>
  <c r="C654" i="1"/>
  <c r="C634" i="1"/>
  <c r="C615" i="1"/>
  <c r="C595" i="1"/>
  <c r="C577" i="1"/>
  <c r="C559" i="1"/>
  <c r="C539" i="1"/>
  <c r="C521" i="1"/>
  <c r="C503" i="1"/>
  <c r="C485" i="1"/>
  <c r="C467" i="1"/>
  <c r="C449" i="1"/>
  <c r="C431" i="1"/>
  <c r="C411" i="1"/>
  <c r="C393" i="1"/>
  <c r="C375" i="1"/>
  <c r="C357" i="1"/>
  <c r="C339" i="1"/>
  <c r="C323" i="1"/>
  <c r="C307" i="1"/>
  <c r="C291" i="1"/>
  <c r="C275" i="1"/>
  <c r="C259" i="1"/>
  <c r="C243" i="1"/>
  <c r="C227" i="1"/>
  <c r="C211" i="1"/>
  <c r="C195" i="1"/>
  <c r="C179" i="1"/>
  <c r="C163" i="1"/>
  <c r="C147" i="1"/>
  <c r="C131" i="1"/>
  <c r="C115" i="1"/>
  <c r="C99" i="1"/>
  <c r="C83" i="1"/>
  <c r="C67" i="1"/>
  <c r="C990" i="1"/>
  <c r="C969" i="1"/>
  <c r="C945" i="1"/>
  <c r="C924" i="1"/>
  <c r="C903" i="1"/>
  <c r="C879" i="1"/>
  <c r="C857" i="1"/>
  <c r="C832" i="1"/>
  <c r="C811" i="1"/>
  <c r="C787" i="1"/>
  <c r="C766" i="1"/>
  <c r="C745" i="1"/>
  <c r="C721" i="1"/>
  <c r="C699" i="1"/>
  <c r="C674" i="1"/>
  <c r="C653" i="1"/>
  <c r="C633" i="1"/>
  <c r="C614" i="1"/>
  <c r="C594" i="1"/>
  <c r="C576" i="1"/>
  <c r="C557" i="1"/>
  <c r="C538" i="1"/>
  <c r="C520" i="1"/>
  <c r="C502" i="1"/>
  <c r="C484" i="1"/>
  <c r="C466" i="1"/>
  <c r="C448" i="1"/>
  <c r="C429" i="1"/>
  <c r="C410" i="1"/>
  <c r="C392" i="1"/>
  <c r="C374" i="1"/>
  <c r="C356" i="1"/>
  <c r="C338" i="1"/>
  <c r="C322" i="1"/>
  <c r="C306" i="1"/>
  <c r="C290" i="1"/>
  <c r="C274" i="1"/>
  <c r="C258" i="1"/>
  <c r="C242" i="1"/>
  <c r="C226" i="1"/>
  <c r="C210" i="1"/>
  <c r="C194" i="1"/>
  <c r="C178" i="1"/>
  <c r="C162" i="1"/>
  <c r="C146" i="1"/>
  <c r="C130" i="1"/>
  <c r="C114" i="1"/>
  <c r="C98" i="1"/>
  <c r="C82" i="1"/>
  <c r="C66" i="1"/>
  <c r="C71" i="1"/>
  <c r="C89" i="1"/>
  <c r="C107" i="1"/>
  <c r="C125" i="1"/>
  <c r="C143" i="1"/>
  <c r="C161" i="1"/>
  <c r="C182" i="1"/>
  <c r="C201" i="1"/>
  <c r="C220" i="1"/>
  <c r="C239" i="1"/>
  <c r="C261" i="1"/>
  <c r="C280" i="1"/>
  <c r="C299" i="1"/>
  <c r="C318" i="1"/>
  <c r="C337" i="1"/>
  <c r="C361" i="1"/>
  <c r="C384" i="1"/>
  <c r="C405" i="1"/>
  <c r="C426" i="1"/>
  <c r="C452" i="1"/>
  <c r="C473" i="1"/>
  <c r="C496" i="1"/>
  <c r="C517" i="1"/>
  <c r="C543" i="1"/>
  <c r="C564" i="1"/>
  <c r="C585" i="1"/>
  <c r="C609" i="1"/>
  <c r="C632" i="1"/>
  <c r="C663" i="1"/>
  <c r="C687" i="1"/>
  <c r="C714" i="1"/>
  <c r="C743" i="1"/>
  <c r="C770" i="1"/>
  <c r="C799" i="1"/>
  <c r="C826" i="1"/>
  <c r="C850" i="1"/>
  <c r="C882" i="1"/>
  <c r="C909" i="1"/>
  <c r="C938" i="1"/>
  <c r="C962" i="1"/>
  <c r="C989" i="1"/>
  <c r="C54" i="1"/>
  <c r="C72" i="1"/>
  <c r="C90" i="1"/>
  <c r="C108" i="1"/>
  <c r="C126" i="1"/>
  <c r="C144" i="1"/>
  <c r="C164" i="1"/>
  <c r="C183" i="1"/>
  <c r="C202" i="1"/>
  <c r="C221" i="1"/>
  <c r="C240" i="1"/>
  <c r="C262" i="1"/>
  <c r="C281" i="1"/>
  <c r="C300" i="1"/>
  <c r="C319" i="1"/>
  <c r="C341" i="1"/>
  <c r="C362" i="1"/>
  <c r="C385" i="1"/>
  <c r="C406" i="1"/>
  <c r="C427" i="1"/>
  <c r="C453" i="1"/>
  <c r="C474" i="1"/>
  <c r="C497" i="1"/>
  <c r="C518" i="1"/>
  <c r="C544" i="1"/>
  <c r="C565" i="1"/>
  <c r="C586" i="1"/>
  <c r="C610" i="1"/>
  <c r="C636" i="1"/>
  <c r="C664" i="1"/>
  <c r="C688" i="1"/>
  <c r="C715" i="1"/>
  <c r="C744" i="1"/>
  <c r="C771" i="1"/>
  <c r="C800" i="1"/>
  <c r="C827" i="1"/>
  <c r="C851" i="1"/>
  <c r="C883" i="1"/>
  <c r="C910" i="1"/>
  <c r="C939" i="1"/>
  <c r="C963" i="1"/>
  <c r="C995" i="1"/>
  <c r="C55" i="1"/>
  <c r="C73" i="1"/>
  <c r="C91" i="1"/>
  <c r="C109" i="1"/>
  <c r="C127" i="1"/>
  <c r="C145" i="1"/>
  <c r="C165" i="1"/>
  <c r="C184" i="1"/>
  <c r="C203" i="1"/>
  <c r="C222" i="1"/>
  <c r="C241" i="1"/>
  <c r="C263" i="1"/>
  <c r="C282" i="1"/>
  <c r="C301" i="1"/>
  <c r="C320" i="1"/>
  <c r="C342" i="1"/>
  <c r="C363" i="1"/>
  <c r="C386" i="1"/>
  <c r="C407" i="1"/>
  <c r="C433" i="1"/>
  <c r="C454" i="1"/>
  <c r="C475" i="1"/>
  <c r="C498" i="1"/>
  <c r="C519" i="1"/>
  <c r="C545" i="1"/>
  <c r="C566" i="1"/>
  <c r="C587" i="1"/>
  <c r="C611" i="1"/>
  <c r="C637" i="1"/>
  <c r="C665" i="1"/>
  <c r="C689" i="1"/>
  <c r="C716" i="1"/>
  <c r="C748" i="1"/>
  <c r="C775" i="1"/>
  <c r="C801" i="1"/>
  <c r="C828" i="1"/>
  <c r="C855" i="1"/>
  <c r="C887" i="1"/>
  <c r="C911" i="1"/>
  <c r="C940" i="1"/>
  <c r="C967" i="1"/>
  <c r="C999" i="1"/>
  <c r="C56" i="1"/>
  <c r="C74" i="1"/>
  <c r="C92" i="1"/>
  <c r="C110" i="1"/>
  <c r="C128" i="1"/>
  <c r="C148" i="1"/>
  <c r="C166" i="1"/>
  <c r="C185" i="1"/>
  <c r="C204" i="1"/>
  <c r="C223" i="1"/>
  <c r="C245" i="1"/>
  <c r="C264" i="1"/>
  <c r="C283" i="1"/>
  <c r="C302" i="1"/>
  <c r="C321" i="1"/>
  <c r="C343" i="1"/>
  <c r="C365" i="1"/>
  <c r="C387" i="1"/>
  <c r="C408" i="1"/>
  <c r="C434" i="1"/>
  <c r="C455" i="1"/>
  <c r="C477" i="1"/>
  <c r="C499" i="1"/>
  <c r="C523" i="1"/>
  <c r="C546" i="1"/>
  <c r="C567" i="1"/>
  <c r="C589" i="1"/>
  <c r="C612" i="1"/>
  <c r="C638" i="1"/>
  <c r="C666" i="1"/>
  <c r="C690" i="1"/>
  <c r="C718" i="1"/>
  <c r="C749" i="1"/>
  <c r="C776" i="1"/>
  <c r="C802" i="1"/>
  <c r="C829" i="1"/>
  <c r="C861" i="1"/>
  <c r="C888" i="1"/>
  <c r="C912" i="1"/>
  <c r="C941" i="1"/>
  <c r="C968" i="1"/>
  <c r="C1000" i="1"/>
  <c r="D189" i="1" l="1"/>
  <c r="D806" i="1"/>
  <c r="D115" i="1"/>
  <c r="D82" i="1"/>
  <c r="D94" i="1"/>
  <c r="D210" i="1"/>
  <c r="D942" i="1"/>
  <c r="D931" i="1"/>
  <c r="D735" i="1"/>
  <c r="D81" i="1"/>
  <c r="D233" i="1"/>
  <c r="D164" i="1"/>
  <c r="D137" i="1"/>
  <c r="D765" i="1"/>
  <c r="D135" i="1"/>
  <c r="D97" i="1"/>
  <c r="D635" i="1"/>
  <c r="D888" i="1"/>
  <c r="D283" i="1"/>
  <c r="D882" i="1"/>
  <c r="D969" i="1"/>
  <c r="D609" i="1"/>
  <c r="D558" i="1"/>
  <c r="D692" i="1"/>
  <c r="D474" i="1"/>
  <c r="D363" i="1"/>
  <c r="D468" i="1"/>
  <c r="D429" i="1"/>
  <c r="D296" i="1"/>
  <c r="D537" i="1"/>
  <c r="D248" i="1"/>
  <c r="D244" i="1"/>
  <c r="D927" i="1"/>
  <c r="D705" i="1"/>
  <c r="D586" i="1"/>
  <c r="D729" i="1"/>
  <c r="D250" i="1"/>
  <c r="D850" i="1"/>
  <c r="D950" i="1"/>
  <c r="D815" i="1"/>
  <c r="D298" i="1"/>
  <c r="D365" i="1"/>
  <c r="D428" i="1"/>
  <c r="D266" i="1"/>
  <c r="D227" i="1"/>
  <c r="D911" i="1"/>
  <c r="D778" i="1"/>
  <c r="D745" i="1"/>
  <c r="D782" i="1"/>
  <c r="D972" i="1"/>
  <c r="D504" i="1"/>
  <c r="D541" i="1"/>
  <c r="D325" i="1"/>
  <c r="D628" i="1"/>
  <c r="D269" i="1"/>
  <c r="D263" i="1"/>
  <c r="D943" i="1"/>
  <c r="D721" i="1"/>
  <c r="D801" i="1"/>
  <c r="D967" i="1"/>
  <c r="D230" i="1"/>
  <c r="D780" i="1"/>
  <c r="D150" i="1"/>
  <c r="D78" i="1"/>
  <c r="D229" i="1"/>
  <c r="D939" i="1"/>
  <c r="D569" i="1"/>
  <c r="D520" i="1"/>
  <c r="D110" i="1"/>
  <c r="D989" i="1"/>
  <c r="D127" i="1"/>
  <c r="D128" i="1"/>
  <c r="D849" i="1"/>
  <c r="D285" i="1"/>
  <c r="D253" i="1"/>
  <c r="D260" i="1"/>
  <c r="D840" i="1"/>
  <c r="D284" i="1"/>
  <c r="D978" i="1"/>
  <c r="D761" i="1"/>
  <c r="D659" i="1"/>
  <c r="D134" i="1"/>
  <c r="D141" i="1"/>
  <c r="D159" i="1"/>
  <c r="D560" i="1"/>
  <c r="D865" i="1"/>
  <c r="D789" i="1"/>
  <c r="D535" i="1"/>
  <c r="D349" i="1"/>
  <c r="D856" i="1"/>
  <c r="D954" i="1"/>
  <c r="D461" i="1"/>
  <c r="D817" i="1"/>
  <c r="D119" i="1"/>
  <c r="D106" i="1"/>
  <c r="D611" i="1"/>
  <c r="D717" i="1"/>
  <c r="D96" i="1"/>
  <c r="D364" i="1"/>
  <c r="D332" i="1"/>
  <c r="D350" i="1"/>
  <c r="D881" i="1"/>
  <c r="D603" i="1"/>
  <c r="D412" i="1"/>
  <c r="D699" i="1"/>
  <c r="D923" i="1"/>
  <c r="D388" i="1"/>
  <c r="D92" i="1"/>
  <c r="D820" i="1"/>
  <c r="D436" i="1"/>
  <c r="D268" i="1"/>
  <c r="D182" i="1"/>
  <c r="D712" i="1"/>
  <c r="D781" i="1"/>
  <c r="D858" i="1"/>
  <c r="D884" i="1"/>
  <c r="D443" i="1"/>
  <c r="D132" i="1"/>
  <c r="D872" i="1"/>
  <c r="D684" i="1"/>
  <c r="D697" i="1"/>
  <c r="D201" i="1"/>
  <c r="D207" i="1"/>
  <c r="D752" i="1"/>
  <c r="D823" i="1"/>
  <c r="D70" i="1"/>
  <c r="D64" i="1"/>
  <c r="D851" i="1"/>
  <c r="D346" i="1"/>
  <c r="D670" i="1"/>
  <c r="D440" i="1"/>
  <c r="D669" i="1"/>
  <c r="D173" i="1"/>
  <c r="D488" i="1"/>
  <c r="D833" i="1"/>
  <c r="D553" i="1"/>
  <c r="D117" i="1"/>
  <c r="D56" i="1"/>
  <c r="D791" i="1"/>
  <c r="D226" i="1"/>
  <c r="D163" i="1"/>
  <c r="D576" i="1"/>
  <c r="D191" i="1"/>
  <c r="D819" i="1"/>
  <c r="D953" i="1"/>
  <c r="D916" i="1"/>
  <c r="D995" i="1"/>
  <c r="D686" i="1"/>
  <c r="D168" i="1"/>
  <c r="D126" i="1"/>
  <c r="D711" i="1"/>
  <c r="D808" i="1"/>
  <c r="D220" i="1"/>
  <c r="D223" i="1"/>
  <c r="D816" i="1"/>
  <c r="D825" i="1"/>
  <c r="D217" i="1"/>
  <c r="D964" i="1"/>
  <c r="D286" i="1"/>
  <c r="D798" i="1"/>
  <c r="D204" i="1"/>
  <c r="D375" i="1"/>
  <c r="D770" i="1"/>
  <c r="D829" i="1"/>
  <c r="D675" i="1"/>
  <c r="D239" i="1"/>
  <c r="D896" i="1"/>
  <c r="D460" i="1"/>
  <c r="D826" i="1"/>
  <c r="D893" i="1"/>
  <c r="D760" i="1"/>
  <c r="D649" i="1"/>
  <c r="D282" i="1"/>
  <c r="D887" i="1"/>
  <c r="D118" i="1"/>
  <c r="D803" i="1"/>
  <c r="D946" i="1"/>
  <c r="D80" i="1"/>
  <c r="D507" i="1"/>
  <c r="D839" i="1"/>
  <c r="D775" i="1"/>
  <c r="D530" i="1"/>
  <c r="D175" i="1"/>
  <c r="D592" i="1"/>
  <c r="D886" i="1"/>
  <c r="D372" i="1"/>
  <c r="D54" i="1"/>
  <c r="D610" i="1"/>
  <c r="D908" i="1"/>
  <c r="D171" i="1"/>
  <c r="D407" i="1"/>
  <c r="D796" i="1"/>
  <c r="D855" i="1"/>
  <c r="D852" i="1"/>
  <c r="D255" i="1"/>
  <c r="D960" i="1"/>
  <c r="D120" i="1"/>
  <c r="D779" i="1"/>
  <c r="D483" i="1"/>
  <c r="D587" i="1"/>
  <c r="D970" i="1"/>
  <c r="D228" i="1"/>
  <c r="D730" i="1"/>
  <c r="D245" i="1"/>
  <c r="D869" i="1"/>
  <c r="D278" i="1"/>
  <c r="D183" i="1"/>
  <c r="D514" i="1"/>
  <c r="D822" i="1"/>
  <c r="D333" i="1"/>
  <c r="D313" i="1"/>
  <c r="D382" i="1"/>
  <c r="D555" i="1"/>
  <c r="D519" i="1"/>
  <c r="D431" i="1"/>
  <c r="D448" i="1"/>
  <c r="D193" i="1"/>
  <c r="D913" i="1"/>
  <c r="D554" i="1"/>
  <c r="D83" i="1"/>
  <c r="D589" i="1"/>
  <c r="D693" i="1"/>
  <c r="D148" i="1"/>
  <c r="D331" i="1"/>
  <c r="D843" i="1"/>
  <c r="D315" i="1"/>
  <c r="D948" i="1"/>
  <c r="D354" i="1"/>
  <c r="D347" i="1"/>
  <c r="D570" i="1"/>
  <c r="D878" i="1"/>
  <c r="D446" i="1"/>
  <c r="D358" i="1"/>
  <c r="D427" i="1"/>
  <c r="D596" i="1"/>
  <c r="D617" i="1"/>
  <c r="D511" i="1"/>
  <c r="D496" i="1"/>
  <c r="D305" i="1"/>
  <c r="D666" i="1"/>
  <c r="D522" i="1"/>
  <c r="D700" i="1"/>
  <c r="D151" i="1"/>
  <c r="D254" i="1"/>
  <c r="D814" i="1"/>
  <c r="D861" i="1"/>
  <c r="D503" i="1"/>
  <c r="D167" i="1"/>
  <c r="D940" i="1"/>
  <c r="D510" i="1"/>
  <c r="D709" i="1"/>
  <c r="D297" i="1"/>
  <c r="D491" i="1"/>
  <c r="D629" i="1"/>
  <c r="D809" i="1"/>
  <c r="D634" i="1"/>
  <c r="D658" i="1"/>
  <c r="D703" i="1"/>
  <c r="D528" i="1"/>
  <c r="D385" i="1"/>
  <c r="D925" i="1"/>
  <c r="D668" i="1"/>
  <c r="D437" i="1"/>
  <c r="D309" i="1"/>
  <c r="D810" i="1"/>
  <c r="D172" i="1"/>
  <c r="D566" i="1"/>
  <c r="D205" i="1"/>
  <c r="D759" i="1"/>
  <c r="D243" i="1"/>
  <c r="D152" i="1"/>
  <c r="D487" i="1"/>
  <c r="D739" i="1"/>
  <c r="D246" i="1"/>
  <c r="D292" i="1"/>
  <c r="D360" i="1"/>
  <c r="D536" i="1"/>
  <c r="D500" i="1"/>
  <c r="D271" i="1"/>
  <c r="D384" i="1"/>
  <c r="D113" i="1"/>
  <c r="D897" i="1"/>
  <c r="D181" i="1"/>
  <c r="D938" i="1"/>
  <c r="D531" i="1"/>
  <c r="D637" i="1"/>
  <c r="D87" i="1"/>
  <c r="D276" i="1"/>
  <c r="D889" i="1"/>
  <c r="D279" i="1"/>
  <c r="D910" i="1"/>
  <c r="D311" i="1"/>
  <c r="D211" i="1"/>
  <c r="D546" i="1"/>
  <c r="D846" i="1"/>
  <c r="D357" i="1"/>
  <c r="D334" i="1"/>
  <c r="D406" i="1"/>
  <c r="D574" i="1"/>
  <c r="D538" i="1"/>
  <c r="D495" i="1"/>
  <c r="D480" i="1"/>
  <c r="D289" i="1"/>
  <c r="D618" i="1"/>
  <c r="D302" i="1"/>
  <c r="D642" i="1"/>
  <c r="D107" i="1"/>
  <c r="D196" i="1"/>
  <c r="D490" i="1"/>
  <c r="D386" i="1"/>
  <c r="D467" i="1"/>
  <c r="D123" i="1"/>
  <c r="D907" i="1"/>
  <c r="D430" i="1"/>
  <c r="D599" i="1"/>
  <c r="D270" i="1"/>
  <c r="D470" i="1"/>
  <c r="D426" i="1"/>
  <c r="D743" i="1"/>
  <c r="D615" i="1"/>
  <c r="D636" i="1"/>
  <c r="D639" i="1"/>
  <c r="D512" i="1"/>
  <c r="D321" i="1"/>
  <c r="D716" i="1"/>
  <c r="D621" i="1"/>
  <c r="D748" i="1"/>
  <c r="D216" i="1"/>
  <c r="D307" i="1"/>
  <c r="D862" i="1"/>
  <c r="D919" i="1"/>
  <c r="D646" i="1"/>
  <c r="D310" i="1"/>
  <c r="D979" i="1"/>
  <c r="D542" i="1"/>
  <c r="D738" i="1"/>
  <c r="D326" i="1"/>
  <c r="D515" i="1"/>
  <c r="D650" i="1"/>
  <c r="D834" i="1"/>
  <c r="D653" i="1"/>
  <c r="D756" i="1"/>
  <c r="D719" i="1"/>
  <c r="D544" i="1"/>
  <c r="D401" i="1"/>
  <c r="D417" i="1"/>
  <c r="D77" i="1"/>
  <c r="D998" i="1"/>
  <c r="D473" i="1"/>
  <c r="D149" i="1"/>
  <c r="D746" i="1"/>
  <c r="D218" i="1"/>
  <c r="D395" i="1"/>
  <c r="D973" i="1"/>
  <c r="D60" i="1"/>
  <c r="D924" i="1"/>
  <c r="D170" i="1"/>
  <c r="D389" i="1"/>
  <c r="D685" i="1"/>
  <c r="D870" i="1"/>
  <c r="D903" i="1"/>
  <c r="D932" i="1"/>
  <c r="D985" i="1"/>
  <c r="D906" i="1"/>
  <c r="D853" i="1"/>
  <c r="D718" i="1"/>
  <c r="D518" i="1"/>
  <c r="D280" i="1"/>
  <c r="D988" i="1"/>
  <c r="D794" i="1"/>
  <c r="D527" i="1"/>
  <c r="D192" i="1"/>
  <c r="D832" i="1"/>
  <c r="D449" i="1"/>
  <c r="D396" i="1"/>
  <c r="D140" i="1"/>
  <c r="D523" i="1"/>
  <c r="D414" i="1"/>
  <c r="D804" i="1"/>
  <c r="D274" i="1"/>
  <c r="D776" i="1"/>
  <c r="D499" i="1"/>
  <c r="D116" i="1"/>
  <c r="D93" i="1"/>
  <c r="D206" i="1"/>
  <c r="D422" i="1"/>
  <c r="D797" i="1"/>
  <c r="D915" i="1"/>
  <c r="D930" i="1"/>
  <c r="D101" i="1"/>
  <c r="D158" i="1"/>
  <c r="D935" i="1"/>
  <c r="D920" i="1"/>
  <c r="D742" i="1"/>
  <c r="D540" i="1"/>
  <c r="D457" i="1"/>
  <c r="D124" i="1"/>
  <c r="D813" i="1"/>
  <c r="D543" i="1"/>
  <c r="D208" i="1"/>
  <c r="D848" i="1"/>
  <c r="D465" i="1"/>
  <c r="D452" i="1"/>
  <c r="D190" i="1"/>
  <c r="D567" i="1"/>
  <c r="D475" i="1"/>
  <c r="D963" i="1"/>
  <c r="D329" i="1"/>
  <c r="D824" i="1"/>
  <c r="D664" i="1"/>
  <c r="D166" i="1"/>
  <c r="D136" i="1"/>
  <c r="D249" i="1"/>
  <c r="D456" i="1"/>
  <c r="D836" i="1"/>
  <c r="D949" i="1"/>
  <c r="D956" i="1"/>
  <c r="D213" i="1"/>
  <c r="D187" i="1"/>
  <c r="D88" i="1"/>
  <c r="D941" i="1"/>
  <c r="D763" i="1"/>
  <c r="D564" i="1"/>
  <c r="D476" i="1"/>
  <c r="D146" i="1"/>
  <c r="D892" i="1"/>
  <c r="D559" i="1"/>
  <c r="D224" i="1"/>
  <c r="D864" i="1"/>
  <c r="D529" i="1"/>
  <c r="D556" i="1"/>
  <c r="D454" i="1"/>
  <c r="D632" i="1"/>
  <c r="D525" i="1"/>
  <c r="D53" i="1"/>
  <c r="D484" i="1"/>
  <c r="D996" i="1"/>
  <c r="D774" i="1"/>
  <c r="D219" i="1"/>
  <c r="D169" i="1"/>
  <c r="D392" i="1"/>
  <c r="D501" i="1"/>
  <c r="D867" i="1"/>
  <c r="D982" i="1"/>
  <c r="D983" i="1"/>
  <c r="D237" i="1"/>
  <c r="D238" i="1"/>
  <c r="D109" i="1"/>
  <c r="D965" i="1"/>
  <c r="D787" i="1"/>
  <c r="D606" i="1"/>
  <c r="D517" i="1"/>
  <c r="D165" i="1"/>
  <c r="D111" i="1"/>
  <c r="D623" i="1"/>
  <c r="D288" i="1"/>
  <c r="D880" i="1"/>
  <c r="D545" i="1"/>
  <c r="D323" i="1"/>
  <c r="D835" i="1"/>
  <c r="D287" i="1"/>
  <c r="D767" i="1"/>
  <c r="D240" i="1"/>
  <c r="D608" i="1"/>
  <c r="D145" i="1"/>
  <c r="D561" i="1"/>
  <c r="D929" i="1"/>
  <c r="D714" i="1"/>
  <c r="D453" i="1"/>
  <c r="D194" i="1"/>
  <c r="D678" i="1"/>
  <c r="D859" i="1"/>
  <c r="D215" i="1"/>
  <c r="D327" i="1"/>
  <c r="D549" i="1"/>
  <c r="D76" i="1"/>
  <c r="D387" i="1"/>
  <c r="D139" i="1"/>
  <c r="D275" i="1"/>
  <c r="D494" i="1"/>
  <c r="D725" i="1"/>
  <c r="D690" i="1"/>
  <c r="D532" i="1"/>
  <c r="D390" i="1"/>
  <c r="D469" i="1"/>
  <c r="D374" i="1"/>
  <c r="D73" i="1"/>
  <c r="D874" i="1"/>
  <c r="D683" i="1"/>
  <c r="D377" i="1"/>
  <c r="D199" i="1"/>
  <c r="D807" i="1"/>
  <c r="D381" i="1"/>
  <c r="D90" i="1"/>
  <c r="D630" i="1"/>
  <c r="D242" i="1"/>
  <c r="D811" i="1"/>
  <c r="D342" i="1"/>
  <c r="D854" i="1"/>
  <c r="D399" i="1"/>
  <c r="D783" i="1"/>
  <c r="D256" i="1"/>
  <c r="D720" i="1"/>
  <c r="D161" i="1"/>
  <c r="D577" i="1"/>
  <c r="D885" i="1"/>
  <c r="D508" i="1"/>
  <c r="D252" i="1"/>
  <c r="D731" i="1"/>
  <c r="D917" i="1"/>
  <c r="D259" i="1"/>
  <c r="D482" i="1"/>
  <c r="D749" i="1"/>
  <c r="D231" i="1"/>
  <c r="D442" i="1"/>
  <c r="D728" i="1"/>
  <c r="D330" i="1"/>
  <c r="D883" i="1"/>
  <c r="D758" i="1"/>
  <c r="D726" i="1"/>
  <c r="D568" i="1"/>
  <c r="D533" i="1"/>
  <c r="D505" i="1"/>
  <c r="D403" i="1"/>
  <c r="D100" i="1"/>
  <c r="D904" i="1"/>
  <c r="D710" i="1"/>
  <c r="D409" i="1"/>
  <c r="D221" i="1"/>
  <c r="D828" i="1"/>
  <c r="D405" i="1"/>
  <c r="D114" i="1"/>
  <c r="D722" i="1"/>
  <c r="D261" i="1"/>
  <c r="D830" i="1"/>
  <c r="D361" i="1"/>
  <c r="D873" i="1"/>
  <c r="D415" i="1"/>
  <c r="D799" i="1"/>
  <c r="D272" i="1"/>
  <c r="D736" i="1"/>
  <c r="D177" i="1"/>
  <c r="D593" i="1"/>
  <c r="D121" i="1"/>
  <c r="D619" i="1"/>
  <c r="D411" i="1"/>
  <c r="D842" i="1"/>
  <c r="D197" i="1"/>
  <c r="D477" i="1"/>
  <c r="D588" i="1"/>
  <c r="D860" i="1"/>
  <c r="D506" i="1"/>
  <c r="D551" i="1"/>
  <c r="D300" i="1"/>
  <c r="D441" i="1"/>
  <c r="D974" i="1"/>
  <c r="D837" i="1"/>
  <c r="D802" i="1"/>
  <c r="D644" i="1"/>
  <c r="D724" i="1"/>
  <c r="D581" i="1"/>
  <c r="D458" i="1"/>
  <c r="D153" i="1"/>
  <c r="D984" i="1"/>
  <c r="D766" i="1"/>
  <c r="D462" i="1"/>
  <c r="D291" i="1"/>
  <c r="D875" i="1"/>
  <c r="D450" i="1"/>
  <c r="D180" i="1"/>
  <c r="D764" i="1"/>
  <c r="D299" i="1"/>
  <c r="D890" i="1"/>
  <c r="D459" i="1"/>
  <c r="D914" i="1"/>
  <c r="D463" i="1"/>
  <c r="D879" i="1"/>
  <c r="D304" i="1"/>
  <c r="D784" i="1"/>
  <c r="D209" i="1"/>
  <c r="D625" i="1"/>
  <c r="D71" i="1"/>
  <c r="D343" i="1"/>
  <c r="D667" i="1"/>
  <c r="D455" i="1"/>
  <c r="D891" i="1"/>
  <c r="D258" i="1"/>
  <c r="D526" i="1"/>
  <c r="D638" i="1"/>
  <c r="D918" i="1"/>
  <c r="D665" i="1"/>
  <c r="D595" i="1"/>
  <c r="D565" i="1"/>
  <c r="D661" i="1"/>
  <c r="D57" i="1"/>
  <c r="D868" i="1"/>
  <c r="D838" i="1"/>
  <c r="D680" i="1"/>
  <c r="D757" i="1"/>
  <c r="D616" i="1"/>
  <c r="D486" i="1"/>
  <c r="D348" i="1"/>
  <c r="D74" i="1"/>
  <c r="D795" i="1"/>
  <c r="D660" i="1"/>
  <c r="D312" i="1"/>
  <c r="D899" i="1"/>
  <c r="D605" i="1"/>
  <c r="D202" i="1"/>
  <c r="D788" i="1"/>
  <c r="D438" i="1"/>
  <c r="D909" i="1"/>
  <c r="D478" i="1"/>
  <c r="D990" i="1"/>
  <c r="D479" i="1"/>
  <c r="D895" i="1"/>
  <c r="D368" i="1"/>
  <c r="D800" i="1"/>
  <c r="D273" i="1"/>
  <c r="D689" i="1"/>
  <c r="D485" i="1"/>
  <c r="D552" i="1"/>
  <c r="D534" i="1"/>
  <c r="D281" i="1"/>
  <c r="D981" i="1"/>
  <c r="D723" i="1"/>
  <c r="D573" i="1"/>
  <c r="D317" i="1"/>
  <c r="D72" i="1"/>
  <c r="D597" i="1"/>
  <c r="D265" i="1"/>
  <c r="D793" i="1"/>
  <c r="D376" i="1"/>
  <c r="D905" i="1"/>
  <c r="D489" i="1"/>
  <c r="D133" i="1"/>
  <c r="D562" i="1"/>
  <c r="D986" i="1"/>
  <c r="D471" i="1"/>
  <c r="D966" i="1"/>
  <c r="D451" i="1"/>
  <c r="D877" i="1"/>
  <c r="D318" i="1"/>
  <c r="D754" i="1"/>
  <c r="D184" i="1"/>
  <c r="D557" i="1"/>
  <c r="D933" i="1"/>
  <c r="D303" i="1"/>
  <c r="D655" i="1"/>
  <c r="D959" i="1"/>
  <c r="D320" i="1"/>
  <c r="D624" i="1"/>
  <c r="D976" i="1"/>
  <c r="D337" i="1"/>
  <c r="D641" i="1"/>
  <c r="D945" i="1"/>
  <c r="D341" i="1"/>
  <c r="D936" i="1"/>
  <c r="D251" i="1"/>
  <c r="D951" i="1"/>
  <c r="D262" i="1"/>
  <c r="D308" i="1"/>
  <c r="D370" i="1"/>
  <c r="D371" i="1"/>
  <c r="D373" i="1"/>
  <c r="D524" i="1"/>
  <c r="D841" i="1"/>
  <c r="D174" i="1"/>
  <c r="D999" i="1"/>
  <c r="D550" i="1"/>
  <c r="D772" i="1"/>
  <c r="D578" i="1"/>
  <c r="D316" i="1"/>
  <c r="D55" i="1"/>
  <c r="D755" i="1"/>
  <c r="D612" i="1"/>
  <c r="D362" i="1"/>
  <c r="D99" i="1"/>
  <c r="D622" i="1"/>
  <c r="D295" i="1"/>
  <c r="D821" i="1"/>
  <c r="D408" i="1"/>
  <c r="D934" i="1"/>
  <c r="D601" i="1"/>
  <c r="D154" i="1"/>
  <c r="D583" i="1"/>
  <c r="D68" i="1"/>
  <c r="D492" i="1"/>
  <c r="D987" i="1"/>
  <c r="D472" i="1"/>
  <c r="D901" i="1"/>
  <c r="D340" i="1"/>
  <c r="D773" i="1"/>
  <c r="D203" i="1"/>
  <c r="D579" i="1"/>
  <c r="D952" i="1"/>
  <c r="D367" i="1"/>
  <c r="D671" i="1"/>
  <c r="D975" i="1"/>
  <c r="D336" i="1"/>
  <c r="D640" i="1"/>
  <c r="D992" i="1"/>
  <c r="D353" i="1"/>
  <c r="D657" i="1"/>
  <c r="D961" i="1"/>
  <c r="D445" i="1"/>
  <c r="D997" i="1"/>
  <c r="D345" i="1"/>
  <c r="D195" i="1"/>
  <c r="D328" i="1"/>
  <c r="D366" i="1"/>
  <c r="D418" i="1"/>
  <c r="D420" i="1"/>
  <c r="D439" i="1"/>
  <c r="D744" i="1"/>
  <c r="D61" i="1"/>
  <c r="D339" i="1"/>
  <c r="D142" i="1"/>
  <c r="D594" i="1"/>
  <c r="D818" i="1"/>
  <c r="D613" i="1"/>
  <c r="D356" i="1"/>
  <c r="D91" i="1"/>
  <c r="D902" i="1"/>
  <c r="D645" i="1"/>
  <c r="D393" i="1"/>
  <c r="D125" i="1"/>
  <c r="D652" i="1"/>
  <c r="D324" i="1"/>
  <c r="D845" i="1"/>
  <c r="D435" i="1"/>
  <c r="D958" i="1"/>
  <c r="D631" i="1"/>
  <c r="D178" i="1"/>
  <c r="D604" i="1"/>
  <c r="D89" i="1"/>
  <c r="D584" i="1"/>
  <c r="D69" i="1"/>
  <c r="D493" i="1"/>
  <c r="D922" i="1"/>
  <c r="D359" i="1"/>
  <c r="D792" i="1"/>
  <c r="D222" i="1"/>
  <c r="D598" i="1"/>
  <c r="D971" i="1"/>
  <c r="D383" i="1"/>
  <c r="D687" i="1"/>
  <c r="D991" i="1"/>
  <c r="D352" i="1"/>
  <c r="D704" i="1"/>
  <c r="D65" i="1"/>
  <c r="D369" i="1"/>
  <c r="D673" i="1"/>
  <c r="D977" i="1"/>
  <c r="D322" i="1"/>
  <c r="D844" i="1"/>
  <c r="D434" i="1"/>
  <c r="D957" i="1"/>
  <c r="D547" i="1"/>
  <c r="D214" i="1"/>
  <c r="D740" i="1"/>
  <c r="D267" i="1"/>
  <c r="D695" i="1"/>
  <c r="D247" i="1"/>
  <c r="D674" i="1"/>
  <c r="D156" i="1"/>
  <c r="D585" i="1"/>
  <c r="D122" i="1"/>
  <c r="D498" i="1"/>
  <c r="D871" i="1"/>
  <c r="D301" i="1"/>
  <c r="D677" i="1"/>
  <c r="D143" i="1"/>
  <c r="D447" i="1"/>
  <c r="D751" i="1"/>
  <c r="D112" i="1"/>
  <c r="D464" i="1"/>
  <c r="D768" i="1"/>
  <c r="D129" i="1"/>
  <c r="D433" i="1"/>
  <c r="D785" i="1"/>
  <c r="D926" i="1"/>
  <c r="D702" i="1"/>
  <c r="D355" i="1"/>
  <c r="D580" i="1"/>
  <c r="D790" i="1"/>
  <c r="D59" i="1"/>
  <c r="D235" i="1"/>
  <c r="D185" i="1"/>
  <c r="D130" i="1"/>
  <c r="D75" i="1"/>
  <c r="D962" i="1"/>
  <c r="D741" i="1"/>
  <c r="D516" i="1"/>
  <c r="D293" i="1"/>
  <c r="D62" i="1"/>
  <c r="D694" i="1"/>
  <c r="D380" i="1"/>
  <c r="D63" i="1"/>
  <c r="D575" i="1"/>
  <c r="D831" i="1"/>
  <c r="D400" i="1"/>
  <c r="D656" i="1"/>
  <c r="D912" i="1"/>
  <c r="D225" i="1"/>
  <c r="D481" i="1"/>
  <c r="D993" i="1"/>
  <c r="D394" i="1"/>
  <c r="D232" i="1"/>
  <c r="D344" i="1"/>
  <c r="D509" i="1"/>
  <c r="D85" i="1"/>
  <c r="D108" i="1"/>
  <c r="D968" i="1"/>
  <c r="D894" i="1"/>
  <c r="D857" i="1"/>
  <c r="D747" i="1"/>
  <c r="D643" i="1"/>
  <c r="D633" i="1"/>
  <c r="D937" i="1"/>
  <c r="D706" i="1"/>
  <c r="D188" i="1"/>
  <c r="D306" i="1"/>
  <c r="D750" i="1"/>
  <c r="D663" i="1"/>
  <c r="D391" i="1"/>
  <c r="D980" i="1"/>
  <c r="D614" i="1"/>
  <c r="D234" i="1"/>
  <c r="D827" i="1"/>
  <c r="D466" i="1"/>
  <c r="D98" i="1"/>
  <c r="D691" i="1"/>
  <c r="D264" i="1"/>
  <c r="D708" i="1"/>
  <c r="D212" i="1"/>
  <c r="D654" i="1"/>
  <c r="D157" i="1"/>
  <c r="D600" i="1"/>
  <c r="D102" i="1"/>
  <c r="D548" i="1"/>
  <c r="D994" i="1"/>
  <c r="D404" i="1"/>
  <c r="D762" i="1"/>
  <c r="D179" i="1"/>
  <c r="D539" i="1"/>
  <c r="D900" i="1"/>
  <c r="D314" i="1"/>
  <c r="D676" i="1"/>
  <c r="D84" i="1"/>
  <c r="D397" i="1"/>
  <c r="D713" i="1"/>
  <c r="D86" i="1"/>
  <c r="D402" i="1"/>
  <c r="D715" i="1"/>
  <c r="D79" i="1"/>
  <c r="D335" i="1"/>
  <c r="D591" i="1"/>
  <c r="D847" i="1"/>
  <c r="D160" i="1"/>
  <c r="D416" i="1"/>
  <c r="D672" i="1"/>
  <c r="D928" i="1"/>
  <c r="D241" i="1"/>
  <c r="D497" i="1"/>
  <c r="D753" i="1"/>
  <c r="D590" i="1"/>
  <c r="D582" i="1"/>
  <c r="D662" i="1"/>
  <c r="D1000" i="1"/>
  <c r="D602" i="1"/>
  <c r="D947" i="1"/>
  <c r="D198" i="1"/>
  <c r="D423" i="1"/>
  <c r="D648" i="1"/>
  <c r="D681" i="1"/>
  <c r="D626" i="1"/>
  <c r="D571" i="1"/>
  <c r="D521" i="1"/>
  <c r="D379" i="1"/>
  <c r="D155" i="1"/>
  <c r="D876" i="1"/>
  <c r="D651" i="1"/>
  <c r="D378" i="1"/>
  <c r="D67" i="1"/>
  <c r="D696" i="1"/>
  <c r="D319" i="1"/>
  <c r="D144" i="1"/>
  <c r="D737" i="1"/>
  <c r="D444" i="1"/>
  <c r="D290" i="1"/>
  <c r="D398" i="1"/>
  <c r="D620" i="1"/>
  <c r="D147" i="1"/>
  <c r="D162" i="1"/>
  <c r="D104" i="1"/>
  <c r="D955" i="1"/>
  <c r="D898" i="1"/>
  <c r="D805" i="1"/>
  <c r="D701" i="1"/>
  <c r="D679" i="1"/>
  <c r="D410" i="1"/>
  <c r="D771" i="1"/>
  <c r="D777" i="1"/>
  <c r="D413" i="1"/>
  <c r="D812" i="1"/>
  <c r="D707" i="1"/>
  <c r="D424" i="1"/>
  <c r="D58" i="1"/>
  <c r="D647" i="1"/>
  <c r="D277" i="1"/>
  <c r="D866" i="1"/>
  <c r="D502" i="1"/>
  <c r="D138" i="1"/>
  <c r="D727" i="1"/>
  <c r="D294" i="1"/>
  <c r="D733" i="1"/>
  <c r="D236" i="1"/>
  <c r="D682" i="1"/>
  <c r="D186" i="1"/>
  <c r="D627" i="1"/>
  <c r="D131" i="1"/>
  <c r="D572" i="1"/>
  <c r="D66" i="1"/>
  <c r="D425" i="1"/>
  <c r="D786" i="1"/>
  <c r="D200" i="1"/>
  <c r="D563" i="1"/>
  <c r="D921" i="1"/>
  <c r="D338" i="1"/>
  <c r="D698" i="1"/>
  <c r="D103" i="1"/>
  <c r="D419" i="1"/>
  <c r="D732" i="1"/>
  <c r="D105" i="1"/>
  <c r="D421" i="1"/>
  <c r="D734" i="1"/>
  <c r="D95" i="1"/>
  <c r="D351" i="1"/>
  <c r="D607" i="1"/>
  <c r="D863" i="1"/>
  <c r="D176" i="1"/>
  <c r="D432" i="1"/>
  <c r="D688" i="1"/>
  <c r="D944" i="1"/>
  <c r="D257" i="1"/>
  <c r="D513" i="1"/>
</calcChain>
</file>

<file path=xl/sharedStrings.xml><?xml version="1.0" encoding="utf-8"?>
<sst xmlns="http://schemas.openxmlformats.org/spreadsheetml/2006/main" count="16118" uniqueCount="10050">
  <si>
    <t>PIPELINE OVERVIEW</t>
  </si>
  <si>
    <t>Metric</t>
  </si>
  <si>
    <t>Value</t>
  </si>
  <si>
    <t>Total Scraped Profiles</t>
  </si>
  <si>
    <t>Total Classified</t>
  </si>
  <si>
    <t>Unclassified (Pending)</t>
  </si>
  <si>
    <t>Classification Progress %</t>
  </si>
  <si>
    <t>Total Relevant Leads</t>
  </si>
  <si>
    <t>Relevance Rate %</t>
  </si>
  <si>
    <t>CLASSIFICATION BREAKDOWN</t>
  </si>
  <si>
    <t>Classification</t>
  </si>
  <si>
    <t>Count</t>
  </si>
  <si>
    <t>% of Total</t>
  </si>
  <si>
    <t>Collector</t>
  </si>
  <si>
    <t>Dealer</t>
  </si>
  <si>
    <t>Enthusiast</t>
  </si>
  <si>
    <t>Media/Influencer</t>
  </si>
  <si>
    <t>Irrelevant</t>
  </si>
  <si>
    <t>Error/Unknown</t>
  </si>
  <si>
    <t>PROFILE STATISTICS</t>
  </si>
  <si>
    <t>Avg Follower Count</t>
  </si>
  <si>
    <t>Median Follower Count</t>
  </si>
  <si>
    <t>Avg Post Count</t>
  </si>
  <si>
    <t>Verified Accounts</t>
  </si>
  <si>
    <t>Business Accounts</t>
  </si>
  <si>
    <t>Has Email in Bio</t>
  </si>
  <si>
    <t>Has Phone in Bio</t>
  </si>
  <si>
    <t>Has External URL</t>
  </si>
  <si>
    <t>RELEVANT LEADS QUALITY</t>
  </si>
  <si>
    <t>Avg Priority Score</t>
  </si>
  <si>
    <t>Max Priority Score</t>
  </si>
  <si>
    <t>High Priority (Score &gt;= 7)</t>
  </si>
  <si>
    <t>Medium Priority (4-6.9)</t>
  </si>
  <si>
    <t>Low Priority (&lt; 4)</t>
  </si>
  <si>
    <t>NET WORTH DISTRIBUTION</t>
  </si>
  <si>
    <t>Tier</t>
  </si>
  <si>
    <t>Ultra High Net Worth</t>
  </si>
  <si>
    <t>High Net Worth</t>
  </si>
  <si>
    <t>Medium Net Worth</t>
  </si>
  <si>
    <t>Unknown/Other</t>
  </si>
  <si>
    <t>CONTACTABLE RELEVANT LEADS</t>
  </si>
  <si>
    <t>With Email</t>
  </si>
  <si>
    <t>With Phone</t>
  </si>
  <si>
    <t>With External URL</t>
  </si>
  <si>
    <t>With Any Contact Info</t>
  </si>
  <si>
    <t>Seed Account</t>
  </si>
  <si>
    <t>Profiles Scraped</t>
  </si>
  <si>
    <t>Classified</t>
  </si>
  <si>
    <t>Relevant Leads</t>
  </si>
  <si>
    <t>sin_takizawa</t>
  </si>
  <si>
    <t>sunnyboyyy</t>
  </si>
  <si>
    <t>watch_investor</t>
  </si>
  <si>
    <t>doc.txt</t>
  </si>
  <si>
    <t>Individual Collector</t>
  </si>
  <si>
    <t>Collector/Page</t>
  </si>
  <si>
    <t>Media</t>
  </si>
  <si>
    <t>Collector's Club</t>
  </si>
  <si>
    <t>Auction House</t>
  </si>
  <si>
    <t>Celebrities</t>
  </si>
  <si>
    <t>Other Luxury Goods</t>
  </si>
  <si>
    <t>Designer</t>
  </si>
  <si>
    <r>
      <rPr>
        <u/>
        <sz val="10"/>
        <color rgb="FF1155CC"/>
        <rFont val="Arial"/>
      </rPr>
      <t>instagram.com/roni_m_29</t>
    </r>
  </si>
  <si>
    <r>
      <rPr>
        <u/>
        <sz val="10"/>
        <color rgb="FF1155CC"/>
        <rFont val="Arial"/>
      </rPr>
      <t>https://www.instagram.com/jc_jil/</t>
    </r>
  </si>
  <si>
    <r>
      <rPr>
        <u/>
        <sz val="10"/>
        <color rgb="FF1155CC"/>
        <rFont val="Arial"/>
      </rPr>
      <t>https://www.instagram.com/loupethis/</t>
    </r>
  </si>
  <si>
    <r>
      <rPr>
        <u/>
        <sz val="10"/>
        <color rgb="FF1155CC"/>
        <rFont val="Arial"/>
      </rPr>
      <t>https://www.instagram.com/watch_investor/</t>
    </r>
  </si>
  <si>
    <r>
      <rPr>
        <u/>
        <sz val="10"/>
        <color rgb="FF1155CC"/>
        <rFont val="Arial"/>
      </rPr>
      <t>https://www.instagram.com/hodinkee/</t>
    </r>
  </si>
  <si>
    <r>
      <rPr>
        <u/>
        <sz val="10"/>
        <color rgb="FF1155CC"/>
        <rFont val="Arial"/>
      </rPr>
      <t>https://www.instagram.com/shanghaiwatchgang/</t>
    </r>
  </si>
  <si>
    <r>
      <rPr>
        <u/>
        <sz val="10"/>
        <color rgb="FF1155CC"/>
        <rFont val="Arial"/>
      </rPr>
      <t>https://www.instagram.com/polyauctionhk/</t>
    </r>
  </si>
  <si>
    <r>
      <rPr>
        <u/>
        <sz val="10"/>
        <color rgb="FF1155CC"/>
        <rFont val="Arial"/>
      </rPr>
      <t>https://www.instagram.com/sunnyboyyy/</t>
    </r>
  </si>
  <si>
    <r>
      <rPr>
        <u/>
        <sz val="10"/>
        <color rgb="FF1155CC"/>
        <rFont val="Arial"/>
      </rPr>
      <t>https://www.instagram.com/supercarownerscircle/</t>
    </r>
  </si>
  <si>
    <r>
      <rPr>
        <u/>
        <sz val="10"/>
        <color rgb="FF1155CC"/>
        <rFont val="Arial"/>
      </rPr>
      <t>https://www.instagram.com/sin_takizawa/</t>
    </r>
  </si>
  <si>
    <r>
      <rPr>
        <u/>
        <sz val="10"/>
        <color rgb="FF1155CC"/>
        <rFont val="Arial"/>
      </rPr>
      <t>instagram.com/bader_belselah</t>
    </r>
  </si>
  <si>
    <r>
      <rPr>
        <u/>
        <sz val="10"/>
        <color rgb="FF1155CC"/>
        <rFont val="Arial"/>
      </rPr>
      <t>https://www.instagram.com/a.dose.of.time/</t>
    </r>
  </si>
  <si>
    <r>
      <rPr>
        <u/>
        <sz val="10"/>
        <color rgb="FF1155CC"/>
        <rFont val="Arial"/>
      </rPr>
      <t>https://www.instagram.com/amsterdamvintagewatches/</t>
    </r>
  </si>
  <si>
    <r>
      <rPr>
        <u/>
        <sz val="10"/>
        <color rgb="FF1155CC"/>
        <rFont val="Arial"/>
      </rPr>
      <t>https://www.instagram.com/dauri.club/</t>
    </r>
  </si>
  <si>
    <r>
      <rPr>
        <u/>
        <sz val="10"/>
        <color rgb="FF1155CC"/>
        <rFont val="Arial"/>
      </rPr>
      <t>https://www.instagram.com/monochromewatches/</t>
    </r>
  </si>
  <si>
    <r>
      <rPr>
        <u/>
        <sz val="10"/>
        <color rgb="FF1155CC"/>
        <rFont val="Arial"/>
      </rPr>
      <t>https://www.instagram.com/bonhamswatches/</t>
    </r>
  </si>
  <si>
    <r>
      <rPr>
        <u/>
        <sz val="10"/>
        <color rgb="FF1155CC"/>
        <rFont val="Arial"/>
      </rPr>
      <t>https://www.instagram.com/willpan23/</t>
    </r>
  </si>
  <si>
    <r>
      <rPr>
        <u/>
        <sz val="10"/>
        <color rgb="FF1155CC"/>
        <rFont val="Arial"/>
      </rPr>
      <t>https://www.instagram.com/classicdriver/</t>
    </r>
  </si>
  <si>
    <r>
      <rPr>
        <u/>
        <sz val="10"/>
        <color rgb="FF1155CC"/>
        <rFont val="Arial"/>
      </rPr>
      <t>https://www.instagram.com/nari_x_x_x_/</t>
    </r>
  </si>
  <si>
    <r>
      <rPr>
        <u/>
        <sz val="10"/>
        <color rgb="FF1155CC"/>
        <rFont val="Arial"/>
      </rPr>
      <t>instagram.com/markchodotcom</t>
    </r>
  </si>
  <si>
    <r>
      <rPr>
        <u/>
        <sz val="10"/>
        <color rgb="FF1155CC"/>
        <rFont val="Arial"/>
      </rPr>
      <t>https://www.instagram.com/jessicajjos/</t>
    </r>
  </si>
  <si>
    <r>
      <rPr>
        <u/>
        <sz val="10"/>
        <color rgb="FF1155CC"/>
        <rFont val="Arial"/>
      </rPr>
      <t>https://www.instagram.com/watchanish/</t>
    </r>
  </si>
  <si>
    <r>
      <rPr>
        <u/>
        <sz val="10"/>
        <color rgb="FF1155CC"/>
        <rFont val="Arial"/>
      </rPr>
      <t>https://www.instagram.com/1224_com/</t>
    </r>
  </si>
  <si>
    <r>
      <rPr>
        <u/>
        <sz val="10"/>
        <color rgb="FF1155CC"/>
        <rFont val="Arial"/>
      </rPr>
      <t>https://www.instagram.com/watchonista/</t>
    </r>
  </si>
  <si>
    <r>
      <rPr>
        <u/>
        <sz val="10"/>
        <color rgb="FF1155CC"/>
        <rFont val="Arial"/>
      </rPr>
      <t>https://www.instagram.com/christieswatches/</t>
    </r>
  </si>
  <si>
    <r>
      <rPr>
        <u/>
        <sz val="10"/>
        <color rgb="FF1155CC"/>
        <rFont val="Arial"/>
      </rPr>
      <t>https://www.instagram.com/yachtcharterfleet/</t>
    </r>
  </si>
  <si>
    <t>https://www.instagram.com/rhuigi/</t>
  </si>
  <si>
    <r>
      <rPr>
        <u/>
        <sz val="10"/>
        <color rgb="FF1155CC"/>
        <rFont val="Arial"/>
      </rPr>
      <t>instagram.com/indigo.8</t>
    </r>
  </si>
  <si>
    <r>
      <rPr>
        <u/>
        <sz val="10"/>
        <color rgb="FF1155CC"/>
        <rFont val="Arial"/>
      </rPr>
      <t>https://www.instagram.com/paulabatinas/</t>
    </r>
  </si>
  <si>
    <r>
      <rPr>
        <u/>
        <sz val="10"/>
        <color rgb="FF1155CC"/>
        <rFont val="Arial"/>
      </rPr>
      <t>https://www.instagram.com/santa_laura/</t>
    </r>
  </si>
  <si>
    <r>
      <rPr>
        <u/>
        <sz val="10"/>
        <color rgb="FF1155CC"/>
        <rFont val="Arial"/>
      </rPr>
      <t>https://www.instagram.com/precious_time_now/</t>
    </r>
  </si>
  <si>
    <r>
      <rPr>
        <u/>
        <sz val="10"/>
        <color rgb="FF1155CC"/>
        <rFont val="Arial"/>
      </rPr>
      <t>https://www.instagram.com/watchanalytics/</t>
    </r>
  </si>
  <si>
    <r>
      <rPr>
        <u/>
        <sz val="10"/>
        <color rgb="FF1155CC"/>
        <rFont val="Arial"/>
      </rPr>
      <t>https://www.instagram.com/phillipswatches/</t>
    </r>
  </si>
  <si>
    <r>
      <rPr>
        <u/>
        <sz val="10"/>
        <color rgb="FF1155CC"/>
        <rFont val="Arial"/>
      </rPr>
      <t>https://www.instagram.com/robbreport/</t>
    </r>
  </si>
  <si>
    <r>
      <rPr>
        <u/>
        <sz val="10"/>
        <color rgb="FF1155CC"/>
        <rFont val="Arial"/>
      </rPr>
      <t>instagram.com/watchdulum</t>
    </r>
  </si>
  <si>
    <r>
      <rPr>
        <u/>
        <sz val="10"/>
        <color rgb="FF1155CC"/>
        <rFont val="Arial"/>
      </rPr>
      <t>https://www.instagram.com/fedtan/</t>
    </r>
  </si>
  <si>
    <r>
      <rPr>
        <u/>
        <sz val="10"/>
        <color rgb="FF1155CC"/>
        <rFont val="Arial"/>
      </rPr>
      <t>https://www.instagram.com/horology_ancienne/</t>
    </r>
  </si>
  <si>
    <r>
      <rPr>
        <u/>
        <sz val="10"/>
        <color rgb="FF1155CC"/>
        <rFont val="Arial"/>
      </rPr>
      <t>https://www.instagram.com/yuriy_grekov74/</t>
    </r>
  </si>
  <si>
    <r>
      <rPr>
        <u/>
        <sz val="10"/>
        <color rgb="FF1155CC"/>
        <rFont val="Arial"/>
      </rPr>
      <t>instagram.com/watch_the_f_out</t>
    </r>
  </si>
  <si>
    <r>
      <rPr>
        <u/>
        <sz val="10"/>
        <color rgb="FF1155CC"/>
        <rFont val="Arial"/>
      </rPr>
      <t>https://www.instagram.com/sothebyswatches/</t>
    </r>
  </si>
  <si>
    <r>
      <rPr>
        <u/>
        <sz val="10"/>
        <color rgb="FF1155CC"/>
        <rFont val="Arial"/>
      </rPr>
      <t>instagram.com/watchesa85</t>
    </r>
  </si>
  <si>
    <r>
      <rPr>
        <u/>
        <sz val="10"/>
        <color rgb="FF1155CC"/>
        <rFont val="Arial"/>
      </rPr>
      <t>https://www.instagram.com/kpee/</t>
    </r>
  </si>
  <si>
    <r>
      <rPr>
        <u/>
        <sz val="10"/>
        <color rgb="FF1155CC"/>
        <rFont val="Arial"/>
      </rPr>
      <t>https://www.instagram.com/patekgallery/</t>
    </r>
  </si>
  <si>
    <r>
      <rPr>
        <u/>
        <sz val="10"/>
        <color rgb="FF1155CC"/>
        <rFont val="Arial"/>
      </rPr>
      <t>https://www.instagram.com/watchgirloffduty/</t>
    </r>
  </si>
  <si>
    <r>
      <rPr>
        <u/>
        <sz val="10"/>
        <color rgb="FF1155CC"/>
        <rFont val="Arial"/>
      </rPr>
      <t>https://www.instagram.com/danblink</t>
    </r>
  </si>
  <si>
    <r>
      <rPr>
        <u/>
        <sz val="10"/>
        <color rgb="FF1155CC"/>
        <rFont val="Arial"/>
      </rPr>
      <t>instagram.com/bubbasteph</t>
    </r>
  </si>
  <si>
    <r>
      <rPr>
        <u/>
        <sz val="10"/>
        <color rgb="FF1155CC"/>
        <rFont val="Arial"/>
      </rPr>
      <t>https://www.instagram.com/lunglungthun/</t>
    </r>
  </si>
  <si>
    <r>
      <rPr>
        <u/>
        <sz val="10"/>
        <color rgb="FF1155CC"/>
        <rFont val="Arial"/>
      </rPr>
      <t>https://www.instagram.com/horology_ancienne</t>
    </r>
  </si>
  <si>
    <r>
      <rPr>
        <u/>
        <sz val="10"/>
        <color rgb="FF1155CC"/>
        <rFont val="Arial"/>
      </rPr>
      <t>https://www.instagram.com/worldlywatches/</t>
    </r>
  </si>
  <si>
    <r>
      <rPr>
        <u/>
        <sz val="10"/>
        <color rgb="FF1155CC"/>
        <rFont val="Arial"/>
      </rPr>
      <t>instagram.com/luxecoffer</t>
    </r>
  </si>
  <si>
    <r>
      <rPr>
        <u/>
        <sz val="10"/>
        <color rgb="FF1155CC"/>
        <rFont val="Arial"/>
      </rPr>
      <t>https://www.instagram.com/timk1019/</t>
    </r>
  </si>
  <si>
    <r>
      <rPr>
        <u/>
        <sz val="10"/>
        <color rgb="FF1155CC"/>
        <rFont val="Arial"/>
      </rPr>
      <t>https://www.instagram.com/matthiashaha</t>
    </r>
  </si>
  <si>
    <r>
      <rPr>
        <u/>
        <sz val="10"/>
        <color rgb="FF1155CC"/>
        <rFont val="Arial"/>
      </rPr>
      <t>https://www.instagram.com/watchand/</t>
    </r>
  </si>
  <si>
    <r>
      <rPr>
        <u/>
        <sz val="10"/>
        <color rgb="FF1155CC"/>
        <rFont val="Arial"/>
      </rPr>
      <t>instagram.com/champsg</t>
    </r>
  </si>
  <si>
    <r>
      <rPr>
        <u/>
        <sz val="10"/>
        <color rgb="FF1155CC"/>
        <rFont val="Arial"/>
      </rPr>
      <t>https://www.instagram.com/a_zhangerator/</t>
    </r>
  </si>
  <si>
    <r>
      <rPr>
        <u/>
        <sz val="10"/>
        <color rgb="FF1155CC"/>
        <rFont val="Arial"/>
      </rPr>
      <t>https://www.instagram.com/watches_gmk</t>
    </r>
  </si>
  <si>
    <r>
      <rPr>
        <u/>
        <sz val="10"/>
        <color rgb="FF1155CC"/>
        <rFont val="Arial"/>
      </rPr>
      <t>https://www.instagram.com/dtimepieces.sg/</t>
    </r>
  </si>
  <si>
    <r>
      <rPr>
        <u/>
        <sz val="10"/>
        <color rgb="FF1155CC"/>
        <rFont val="Arial"/>
      </rPr>
      <t>instagram.com/fremstar</t>
    </r>
  </si>
  <si>
    <r>
      <rPr>
        <u/>
        <sz val="10"/>
        <color rgb="FF1155CC"/>
        <rFont val="Arial"/>
      </rPr>
      <t>https://www.instagram.com/johnson.collection/</t>
    </r>
  </si>
  <si>
    <r>
      <rPr>
        <u/>
        <sz val="10"/>
        <color rgb="FF1155CC"/>
        <rFont val="Arial"/>
      </rPr>
      <t>https://www.instagram.com/watchfalcon</t>
    </r>
  </si>
  <si>
    <r>
      <rPr>
        <u/>
        <sz val="10"/>
        <color rgb="FF1155CC"/>
        <rFont val="Arial"/>
      </rPr>
      <t>https://www.instagram.com/mikenouveau/</t>
    </r>
  </si>
  <si>
    <r>
      <rPr>
        <u/>
        <sz val="10"/>
        <color rgb="FF1155CC"/>
        <rFont val="Arial"/>
      </rPr>
      <t>instagram.com/watchjabs</t>
    </r>
  </si>
  <si>
    <r>
      <rPr>
        <u/>
        <sz val="10"/>
        <color rgb="FF1155CC"/>
        <rFont val="Arial"/>
      </rPr>
      <t>https://www.instagram.com/cuuhu3888</t>
    </r>
  </si>
  <si>
    <r>
      <rPr>
        <u/>
        <sz val="10"/>
        <color rgb="FF1155CC"/>
        <rFont val="Arial"/>
      </rPr>
      <t>https://www.instagram.com/eastcrown_japan/</t>
    </r>
  </si>
  <si>
    <r>
      <rPr>
        <u/>
        <sz val="10"/>
        <color rgb="FF1155CC"/>
        <rFont val="Arial"/>
      </rPr>
      <t>instagram.com/thewrongwrist</t>
    </r>
  </si>
  <si>
    <r>
      <rPr>
        <u/>
        <sz val="10"/>
        <color rgb="FF1155CC"/>
        <rFont val="Arial"/>
      </rPr>
      <t>https://www.instagram.com/wristspeaker/</t>
    </r>
  </si>
  <si>
    <r>
      <rPr>
        <u/>
        <sz val="10"/>
        <color rgb="FF1155CC"/>
        <rFont val="Arial"/>
      </rPr>
      <t>https://www.instagram.com/woohoo_time/</t>
    </r>
  </si>
  <si>
    <r>
      <rPr>
        <u/>
        <sz val="10"/>
        <color rgb="FF1155CC"/>
        <rFont val="Arial"/>
      </rPr>
      <t>instagram.com/hairdude</t>
    </r>
  </si>
  <si>
    <r>
      <rPr>
        <u/>
        <sz val="10"/>
        <color rgb="FF1155CC"/>
        <rFont val="Arial"/>
      </rPr>
      <t>instagram.com/zachattack__25</t>
    </r>
  </si>
  <si>
    <r>
      <rPr>
        <u/>
        <sz val="10"/>
        <color rgb="FF1155CC"/>
        <rFont val="Arial"/>
      </rPr>
      <t>https://www.instagram.com/watchnerdco/</t>
    </r>
  </si>
  <si>
    <r>
      <rPr>
        <u/>
        <sz val="10"/>
        <color rgb="FF1155CC"/>
        <rFont val="Arial"/>
      </rPr>
      <t>instagram.com/watch_the_f_out</t>
    </r>
  </si>
  <si>
    <r>
      <rPr>
        <u/>
        <sz val="10"/>
        <color rgb="FF1155CC"/>
        <rFont val="Arial"/>
      </rPr>
      <t>https://www.instagram.com/oliverandclarke/</t>
    </r>
  </si>
  <si>
    <r>
      <rPr>
        <u/>
        <sz val="10"/>
        <color rgb="FF1155CC"/>
        <rFont val="Arial"/>
      </rPr>
      <t>instagram.com/bangkokwrist</t>
    </r>
  </si>
  <si>
    <r>
      <rPr>
        <u/>
        <sz val="10"/>
        <color rgb="FF1155CC"/>
        <rFont val="Arial"/>
      </rPr>
      <t>https://www.instagram.com/kinsmen_ltd/</t>
    </r>
  </si>
  <si>
    <r>
      <rPr>
        <u/>
        <sz val="10"/>
        <color rgb="FF1155CC"/>
        <rFont val="Arial"/>
      </rPr>
      <t>instagram.com/journehutong</t>
    </r>
  </si>
  <si>
    <r>
      <rPr>
        <u/>
        <sz val="10"/>
        <color rgb="FF1155CC"/>
        <rFont val="Arial"/>
      </rPr>
      <t>https://www.instagram.com/shoyo_k/</t>
    </r>
  </si>
  <si>
    <r>
      <rPr>
        <u/>
        <sz val="10"/>
        <color rgb="FF1155CC"/>
        <rFont val="Arial"/>
      </rPr>
      <t>instagram.com/tom.chng</t>
    </r>
  </si>
  <si>
    <r>
      <rPr>
        <u/>
        <sz val="10"/>
        <color rgb="FF1155CC"/>
        <rFont val="Arial"/>
      </rPr>
      <t>instagram.com/battermaker</t>
    </r>
  </si>
  <si>
    <r>
      <rPr>
        <u/>
        <sz val="10"/>
        <color rgb="FF1155CC"/>
        <rFont val="Arial"/>
      </rPr>
      <t>instagram.com/faizul.ridzuan</t>
    </r>
  </si>
  <si>
    <r>
      <rPr>
        <u/>
        <sz val="10"/>
        <color rgb="FF1155CC"/>
        <rFont val="Arial"/>
      </rPr>
      <t>instagram.com/dens.watchvault</t>
    </r>
  </si>
  <si>
    <r>
      <rPr>
        <u/>
        <sz val="10"/>
        <color rgb="FF1155CC"/>
        <rFont val="Arial"/>
      </rPr>
      <t>instagram.com/watch.jelly</t>
    </r>
  </si>
  <si>
    <r>
      <rPr>
        <u/>
        <sz val="10"/>
        <color rgb="FF1155CC"/>
        <rFont val="Arial"/>
      </rPr>
      <t>instagram.com/luckymanzano</t>
    </r>
  </si>
  <si>
    <r>
      <rPr>
        <u/>
        <sz val="10"/>
        <color rgb="FF1155CC"/>
        <rFont val="Arial"/>
      </rPr>
      <t>instagram.com/zachattack__25</t>
    </r>
  </si>
  <si>
    <r>
      <rPr>
        <u/>
        <sz val="10"/>
        <color rgb="FF1155CC"/>
        <rFont val="Arial"/>
      </rPr>
      <t>instagram.com/johnson.collection</t>
    </r>
  </si>
  <si>
    <r>
      <rPr>
        <u/>
        <sz val="10"/>
        <color rgb="FF1155CC"/>
        <rFont val="Arial"/>
      </rPr>
      <t>instagram.com/danblink</t>
    </r>
  </si>
  <si>
    <r>
      <rPr>
        <u/>
        <sz val="10"/>
        <color rgb="FF1155CC"/>
        <rFont val="Arial"/>
      </rPr>
      <t>instagram.com/horology_ancienne</t>
    </r>
  </si>
  <si>
    <r>
      <rPr>
        <u/>
        <sz val="10"/>
        <color rgb="FF1155CC"/>
        <rFont val="Arial"/>
      </rPr>
      <t>instagram.com/masato.official</t>
    </r>
  </si>
  <si>
    <r>
      <rPr>
        <u/>
        <sz val="10"/>
        <color rgb="FF1155CC"/>
        <rFont val="Arial"/>
      </rPr>
      <t>instagram.com/matthiashaha</t>
    </r>
  </si>
  <si>
    <r>
      <rPr>
        <u/>
        <sz val="10"/>
        <color rgb="FF1155CC"/>
        <rFont val="Arial"/>
      </rPr>
      <t>instagram.com/phil_chronocollect</t>
    </r>
  </si>
  <si>
    <r>
      <rPr>
        <u/>
        <sz val="10"/>
        <color rgb="FF1155CC"/>
        <rFont val="Arial"/>
      </rPr>
      <t>instagram.com/under_forty_mm</t>
    </r>
  </si>
  <si>
    <r>
      <rPr>
        <u/>
        <sz val="10"/>
        <color rgb="FF1155CC"/>
        <rFont val="Arial"/>
      </rPr>
      <t>instagram.com/kkevalll</t>
    </r>
  </si>
  <si>
    <r>
      <rPr>
        <u/>
        <sz val="10"/>
        <color rgb="FF1155CC"/>
        <rFont val="Arial"/>
      </rPr>
      <t>instagram.com/6inchwrist</t>
    </r>
  </si>
  <si>
    <r>
      <rPr>
        <u/>
        <sz val="10"/>
        <color rgb="FF1155CC"/>
        <rFont val="Arial"/>
      </rPr>
      <t>instagram.com/watches_gmk</t>
    </r>
  </si>
  <si>
    <r>
      <rPr>
        <u/>
        <sz val="10"/>
        <color rgb="FF1155CC"/>
        <rFont val="Arial"/>
      </rPr>
      <t>instagram.com/startsevclub</t>
    </r>
  </si>
  <si>
    <r>
      <rPr>
        <u/>
        <sz val="10"/>
        <color rgb="FF1155CC"/>
        <rFont val="Arial"/>
      </rPr>
      <t>instagram.com/fine_horology_photographer</t>
    </r>
  </si>
  <si>
    <r>
      <rPr>
        <u/>
        <sz val="10"/>
        <color rgb="FF1155CC"/>
        <rFont val="Arial"/>
      </rPr>
      <t>instagram.com/keepingtime79</t>
    </r>
  </si>
  <si>
    <r>
      <rPr>
        <u/>
        <sz val="10"/>
        <color rgb="FF1155CC"/>
        <rFont val="Arial"/>
      </rPr>
      <t>instagram.com/ilanwatches</t>
    </r>
  </si>
  <si>
    <r>
      <rPr>
        <u/>
        <sz val="10"/>
        <color rgb="FF1155CC"/>
        <rFont val="Arial"/>
      </rPr>
      <t>instagram.com/vubui.watches</t>
    </r>
  </si>
  <si>
    <r>
      <rPr>
        <u/>
        <sz val="10"/>
        <color rgb="FF1155CC"/>
        <rFont val="Arial"/>
      </rPr>
      <t>instagram.com/ilikerolexes</t>
    </r>
  </si>
  <si>
    <r>
      <rPr>
        <u/>
        <sz val="10"/>
        <color rgb="FF1155CC"/>
        <rFont val="Arial"/>
      </rPr>
      <t>instagram.com/thewristoftime</t>
    </r>
  </si>
  <si>
    <r>
      <rPr>
        <u/>
        <sz val="10"/>
        <color rgb="FF1155CC"/>
        <rFont val="Arial"/>
      </rPr>
      <t>instagram.com/diversewatchcollector</t>
    </r>
  </si>
  <si>
    <r>
      <rPr>
        <u/>
        <sz val="10"/>
        <color rgb="FF1155CC"/>
        <rFont val="Arial"/>
      </rPr>
      <t>instagram.com/time.with.tyler</t>
    </r>
  </si>
  <si>
    <r>
      <rPr>
        <u/>
        <sz val="10"/>
        <color rgb="FF1155CC"/>
        <rFont val="Arial"/>
      </rPr>
      <t>instagram.com/ordinary_watch_guy</t>
    </r>
  </si>
  <si>
    <r>
      <rPr>
        <u/>
        <sz val="10"/>
        <color rgb="FF1155CC"/>
        <rFont val="Arial"/>
      </rPr>
      <t>instagram.com/longbeachwatchguy</t>
    </r>
  </si>
  <si>
    <r>
      <rPr>
        <u/>
        <sz val="10"/>
        <color rgb="FF1155CC"/>
        <rFont val="Arial"/>
      </rPr>
      <t>instagram.com/thesurreywatchguy</t>
    </r>
  </si>
  <si>
    <r>
      <rPr>
        <u/>
        <sz val="10"/>
        <color rgb="FF1155CC"/>
        <rFont val="Arial"/>
      </rPr>
      <t>instagram.com/watchfalcon</t>
    </r>
  </si>
  <si>
    <r>
      <rPr>
        <u/>
        <sz val="10"/>
        <color rgb="FF1155CC"/>
        <rFont val="Arial"/>
      </rPr>
      <t>instagram.com/cuuhu3888</t>
    </r>
  </si>
  <si>
    <r>
      <rPr>
        <u/>
        <sz val="10"/>
        <color rgb="FF1155CC"/>
        <rFont val="Arial"/>
      </rPr>
      <t>instagram.com/watchlogue.c</t>
    </r>
  </si>
  <si>
    <r>
      <rPr>
        <u/>
        <sz val="10"/>
        <color rgb="FF1155CC"/>
        <rFont val="Arial"/>
      </rPr>
      <t>instagram.com/travelhomedad</t>
    </r>
  </si>
  <si>
    <r>
      <rPr>
        <u/>
        <sz val="10"/>
        <color rgb="FF1155CC"/>
        <rFont val="Arial"/>
      </rPr>
      <t>instagram.com/hengheng_influencer</t>
    </r>
  </si>
  <si>
    <r>
      <rPr>
        <u/>
        <sz val="10"/>
        <color rgb="FF1155CC"/>
        <rFont val="Arial"/>
      </rPr>
      <t>instagram.com/montrelux7</t>
    </r>
  </si>
  <si>
    <r>
      <rPr>
        <u/>
        <sz val="10"/>
        <color rgb="FF1155CC"/>
        <rFont val="Arial"/>
      </rPr>
      <t>instagram.com/jackywang0719</t>
    </r>
  </si>
  <si>
    <r>
      <rPr>
        <u/>
        <sz val="10"/>
        <color rgb="FF1155CC"/>
        <rFont val="Arial"/>
      </rPr>
      <t>instagram.com/hk2233www</t>
    </r>
  </si>
  <si>
    <r>
      <rPr>
        <u/>
        <sz val="10"/>
        <color rgb="FF1155CC"/>
        <rFont val="Arial"/>
      </rPr>
      <t>instagram.com/sfuture689</t>
    </r>
  </si>
  <si>
    <r>
      <rPr>
        <u/>
        <sz val="10"/>
        <color rgb="FF1155CC"/>
        <rFont val="Arial"/>
      </rPr>
      <t>instagram.com/treasure.the.time</t>
    </r>
  </si>
  <si>
    <r>
      <rPr>
        <u/>
        <sz val="10"/>
        <color rgb="FF1155CC"/>
        <rFont val="Arial"/>
      </rPr>
      <t>instagram.com/chronoscope_tv</t>
    </r>
  </si>
  <si>
    <r>
      <rPr>
        <u/>
        <sz val="10"/>
        <color rgb="FF1155CC"/>
        <rFont val="Arial"/>
      </rPr>
      <t>instagram.com/equationdutemps</t>
    </r>
  </si>
  <si>
    <r>
      <rPr>
        <u/>
        <sz val="10"/>
        <color rgb="FF1155CC"/>
        <rFont val="Arial"/>
      </rPr>
      <t>instagram.com/shani.watch</t>
    </r>
  </si>
  <si>
    <r>
      <rPr>
        <u/>
        <sz val="10"/>
        <color rgb="FF1155CC"/>
        <rFont val="Arial"/>
      </rPr>
      <t>instagram.com/jackwongyf/</t>
    </r>
  </si>
  <si>
    <r>
      <rPr>
        <u/>
        <sz val="10"/>
        <color rgb="FF1155CC"/>
        <rFont val="Arial"/>
      </rPr>
      <t>instagram.com/meaning_intime/</t>
    </r>
  </si>
  <si>
    <r>
      <rPr>
        <u/>
        <sz val="10"/>
        <color rgb="FF1155CC"/>
        <rFont val="Arial"/>
      </rPr>
      <t>https://www.instagram.com/bwatched/</t>
    </r>
  </si>
  <si>
    <r>
      <rPr>
        <u/>
        <sz val="10"/>
        <color rgb="FF1155CC"/>
        <rFont val="Arial"/>
      </rPr>
      <t>https://www.instagram.com/onlywrists/</t>
    </r>
  </si>
  <si>
    <r>
      <rPr>
        <u/>
        <sz val="10"/>
        <color rgb="FF1155CC"/>
        <rFont val="Arial"/>
      </rPr>
      <t>https://www.instagram.com/thechronovirus/</t>
    </r>
  </si>
  <si>
    <r>
      <rPr>
        <u/>
        <sz val="10"/>
        <color rgb="FF1155CC"/>
        <rFont val="Arial"/>
      </rPr>
      <t>https://www.instagram.com/wristspeaker/</t>
    </r>
  </si>
  <si>
    <r>
      <rPr>
        <u/>
        <sz val="10"/>
        <color rgb="FF1155CC"/>
        <rFont val="Arial"/>
      </rPr>
      <t>https://www.instagram.com/watchfellow_/</t>
    </r>
  </si>
  <si>
    <r>
      <rPr>
        <u/>
        <sz val="10"/>
        <color rgb="FF1155CC"/>
        <rFont val="Arial"/>
      </rPr>
      <t>https://www.instagram.com/watchn.kwt/</t>
    </r>
  </si>
  <si>
    <r>
      <rPr>
        <u/>
        <sz val="10"/>
        <color rgb="FF1155CC"/>
        <rFont val="Arial"/>
      </rPr>
      <t>https://www.instagram.com/danblink/</t>
    </r>
  </si>
  <si>
    <r>
      <rPr>
        <u/>
        <sz val="10"/>
        <color rgb="FF1155CC"/>
        <rFont val="Arial"/>
      </rPr>
      <t>https://www.instagram.com/dsh_1103/</t>
    </r>
  </si>
  <si>
    <r>
      <rPr>
        <u/>
        <sz val="10"/>
        <color rgb="FF1155CC"/>
        <rFont val="Arial"/>
      </rPr>
      <t>https://www.instagram.com/watch_medusa/</t>
    </r>
  </si>
  <si>
    <r>
      <rPr>
        <u/>
        <sz val="10"/>
        <color rgb="FF1155CC"/>
        <rFont val="Arial"/>
      </rPr>
      <t>https://www.instagram.com/dr_audemars/</t>
    </r>
  </si>
  <si>
    <t>username</t>
  </si>
  <si>
    <t>platform</t>
  </si>
  <si>
    <t>full_name</t>
  </si>
  <si>
    <t>bio</t>
  </si>
  <si>
    <t>follower_count</t>
  </si>
  <si>
    <t>following_count</t>
  </si>
  <si>
    <t>post_count</t>
  </si>
  <si>
    <t>is_verified</t>
  </si>
  <si>
    <t>is_business</t>
  </si>
  <si>
    <t>business_category</t>
  </si>
  <si>
    <t>external_url</t>
  </si>
  <si>
    <t>profile_pic_url</t>
  </si>
  <si>
    <t>email_in_bio</t>
  </si>
  <si>
    <t>phone_in_bio</t>
  </si>
  <si>
    <t>engagement_rate</t>
  </si>
  <si>
    <t>recent_captions</t>
  </si>
  <si>
    <t>hashtags</t>
  </si>
  <si>
    <t>mentions</t>
  </si>
  <si>
    <t>recent_post_urls</t>
  </si>
  <si>
    <t>recent_post_likes</t>
  </si>
  <si>
    <t>recent_post_comments</t>
  </si>
  <si>
    <t>recent_post_dates</t>
  </si>
  <si>
    <t>recent_post_locations</t>
  </si>
  <si>
    <t>recent_post_types</t>
  </si>
  <si>
    <t>image_urls</t>
  </si>
  <si>
    <t>video_urls</t>
  </si>
  <si>
    <t>avg_likes</t>
  </si>
  <si>
    <t>avg_comments</t>
  </si>
  <si>
    <t>scrape_date</t>
  </si>
  <si>
    <t>seed_account</t>
  </si>
  <si>
    <t>seed_type</t>
  </si>
  <si>
    <t>profile_url</t>
  </si>
  <si>
    <t>gunnertachejose</t>
  </si>
  <si>
    <t>instagram</t>
  </si>
  <si>
    <t>Jose R. Perez</t>
  </si>
  <si>
    <t>https://scontent-iad3-2.cdninstagram.com/v/t51.82787-19/568070790_18512543902068336_3998894716886781335_n.jpg?stp=dst-jpg_e0_s150x150_tt6&amp;efg=eyJ2ZW5jb2RlX3RhZyI6InByb2ZpbGVfcGljLmRqYW5nby45NjAuYzIifQ&amp;_nc_ht=scontent-iad3-2.cdninstagram.com&amp;_nc_cat=100&amp;_nc_oc=Q6cZ2QF4_ne5iN-IAFuxkpnTotn60cdpP-DocHD14HxlgKMganw4uoJ0AgT7c8CPZ9tZnEg&amp;_nc_ohc=TnAiRTOqwpQQ7kNvwFk0gVe&amp;_nc_gid=1Uz9GzkoOm5RERNhmxMMFQ&amp;edm=AOQ1c0wBAAAA&amp;ccb=7-5&amp;oh=00_AfyKuub8ZKHvC1wlM6DXc3IKxJXkcvD2bTRwVRrDqglyoA&amp;oe=69BD9C69&amp;_nc_sid=8b3546</t>
  </si>
  <si>
    <t>10 watches from Puerto Rico; Philippines; France;Switzerland; Rusia; China; England; Singapore; Australia; United States. 1 picture</t>
  </si>
  <si>
    <t>https://instagram.com/p/DUPQf9fEc-X, https://instagram.com/p/DUOGvx_kRu3, https://instagram.com/p/DUL0HjhERP-, https://instagram.com/p/DULmMPUEVcx, https://instagram.com/p/DULl0lokdBp, https://instagram.com/p/DULI1J6EY0B, https://instagram.com/p/DUI6b_ekYn7, https://instagram.com/p/DUIz6RDkaau, https://instagram.com/p/DUIzq0iEQFY, https://instagram.com/p/DUIyqNokdWs, https://instagram.com/p/DUIuhRlEUBI, https://instagram.com/p/DUGnElDEfGb</t>
  </si>
  <si>
    <t>24, 20, 25, 20, 13, 22, 12, 25, 8, 7, 11, 43</t>
  </si>
  <si>
    <t>2, 2, 1, 0, 0, 0, 0, 0, 0, 0, 3, 2</t>
  </si>
  <si>
    <t>2026-02-02, 2026-02-01, 2026-01-31, 2026-01-31, 2026-01-31, 2026-01-31, 2026-01-30, 2026-01-30, 2026-01-30, 2026-01-30, 2026-01-30, 2026-01-29</t>
  </si>
  <si>
    <t>Image, Video, Video, Image, Image, Image, Video, Image, Image, Video, Video, Image</t>
  </si>
  <si>
    <t>https://scontent-iad3-2.cdninstagram.com/v/t51.82787-15/626473210_18530467810068336_2591620040173073744_n.heic?stp=dst-jpg_e15_fr_p1080x1080_tt6&amp;_nc_ht=scontent-iad3-2.cdninstagram.com&amp;_nc_cat=100&amp;_nc_oc=Q6cZ2QF4_ne5iN-IAFuxkpnTotn60cdpP-DocHD14HxlgKMganw4uoJ0AgT7c8CPZ9tZnEg&amp;_nc_ohc=BddgG_ocAXcQ7kNvwETAqdf&amp;_nc_gid=1Uz9GzkoOm5RERNhmxMMFQ&amp;edm=AOQ1c0wBAAAA&amp;ccb=7-5&amp;ig_cache_key=MzgyMzM0NzE3MzcyODMwOTE0Mw%3D%3D.3-ccb7-5&amp;oh=00_AfwReCybVhbiZ7UHNNm9YDEMw34yFubhUfxs7mnybx60sA&amp;oe=69BD9A3B&amp;_nc_sid=8b3546, https://scontent-iad3-2.cdninstagram.com/v/t51.82787-15/624549240_18530129350068336_2101175656524860850_n.heic?stp=dst-jpg_e35_s1080x1080_sh0.08_tt6&amp;_nc_ht=scontent-iad3-2.cdninstagram.com&amp;_nc_cat=100&amp;_nc_oc=Q6cZ2QF4_ne5iN-IAFuxkpnTotn60cdpP-DocHD14HxlgKMganw4uoJ0AgT7c8CPZ9tZnEg&amp;_nc_ohc=uKpXynLFi9gQ7kNvwFJbYMp&amp;_nc_gid=1Uz9GzkoOm5RERNhmxMMFQ&amp;edm=AOQ1c0wBAAAA&amp;ccb=7-5&amp;ig_cache_key=MzgyMjMxNjY3NTU5Nzk0ODcyMQ%3D%3D.3-ccb7-5&amp;oh=00_AfxeiM7AiKYhYDFZ4DnIMDGveWsSSqJdOt0V7HTd20t-DQ&amp;oe=69BDB53B&amp;_nc_sid=8b3546, https://scontent-iad3-2.cdninstagram.com/v/t51.82787-15/624823170_18530129083068336_4566934327069630923_n.heic?stp=dst-jpg_e35_s1080x1080_sh0.08_tt6&amp;_nc_ht=scontent-iad3-2.cdninstagram.com&amp;_nc_cat=100&amp;_nc_oc=Q6cZ2QF4_ne5iN-IAFuxkpnTotn60cdpP-DocHD14HxlgKMganw4uoJ0AgT7c8CPZ9tZnEg&amp;_nc_ohc=KY5p58zE7rwQ7kNvwFeO9OW&amp;_nc_gid=1Uz9GzkoOm5RERNhmxMMFQ&amp;edm=AOQ1c0wBAAAA&amp;ccb=7-5&amp;ig_cache_key=MzgyMjMxNTA1MDI5Njc5MTE0NQ%3D%3D.3-ccb7-5&amp;oh=00_AfztBXuO53uJD7hIFo-J-A-g6QB0IA7TyGZkUvL04TC54A&amp;oe=69BDA7EA&amp;_nc_sid=8b3546, https://scontent-iad3-2.cdninstagram.com/v/t51.82787-15/625204535_18530061052068336_2254622707446308490_n.heic?stp=dst-jpg_e35_s1080x1080_sh0.08_tt6&amp;_nc_ht=scontent-iad3-2.cdninstagram.com&amp;_nc_cat=100&amp;_nc_oc=Q6cZ2QF4_ne5iN-IAFuxkpnTotn60cdpP-DocHD14HxlgKMganw4uoJ0AgT7c8CPZ9tZnEg&amp;_nc_ohc=T4nxl1eOMlIQ7kNvwEb8-8a&amp;_nc_gid=1Uz9GzkoOm5RERNhmxMMFQ&amp;edm=AOQ1c0wBAAAA&amp;ccb=7-5&amp;ig_cache_key=MzgyMjE4NzU0NTg5NjI1ODgxNw%3D%3D.3-ccb7-5&amp;oh=00_AfzLUVXX7O8oWXXl08rMvixUSBa7L0b5zpeGb0-AqPiU7Q&amp;oe=69BDB6C3&amp;_nc_sid=8b3546, https://scontent-iad3-2.cdninstagram.com/v/t51.82787-15/624944082_18529865083068336_5749358781468525952_n.heic?stp=dst-jpg_e35_s1080x1080_sh0.08_tt6&amp;_nc_ht=scontent-iad3-2.cdninstagram.com&amp;_nc_cat=100&amp;_nc_oc=Q6cZ2QF4_ne5iN-IAFuxkpnTotn60cdpP-DocHD14HxlgKMganw4uoJ0AgT7c8CPZ9tZnEg&amp;_nc_ohc=mi9DGRUKFsMQ7kNvwGgodAr&amp;_nc_gid=1Uz9GzkoOm5RERNhmxMMFQ&amp;edm=AOQ1c0wBAAAA&amp;ccb=7-5&amp;ig_cache_key=MzgyMTUzMjU4ODIzOTA3MDg5NA%3D%3D.3-ccb7-5&amp;oh=00_AfzUDluSTpUiENgMfNy3qo99GCmhBC3jOC4RRU1TzvgxrQ&amp;oe=69BD9C7F&amp;_nc_sid=8b3546, https://scontent-iad3-2.cdninstagram.com/v/t51.82787-15/625204648_18529864651068336_2195409626985506752_n.heic?stp=dst-jpg_e35_s1080x1080_sh0.08_tt6&amp;_nc_ht=scontent-iad3-2.cdninstagram.com&amp;_nc_cat=100&amp;_nc_oc=Q6cZ2QF4_ne5iN-IAFuxkpnTotn60cdpP-DocHD14HxlgKMganw4uoJ0AgT7c8CPZ9tZnEg&amp;_nc_ohc=Nl3K9gxwm4UQ7kNvwEXrJiJ&amp;_nc_gid=1Uz9GzkoOm5RERNhmxMMFQ&amp;edm=AOQ1c0wBAAAA&amp;ccb=7-5&amp;ig_cache_key=MzgyMTUzMTUyNjgyMDA2OTcyMA%3D%3D.3-ccb7-5&amp;oh=00_AfwMdD6Mikkt_FURzHTnlpYoqwqFDFBRTweVgIpsQLIwxg&amp;oe=69BD9EA1&amp;_nc_sid=8b3546, https://scontent-iad3-2.cdninstagram.com/v/t51.82787-15/625140264_18529624555068336_4333841618875518379_n.heic?stp=dst-jpg_e35_s1080x1080_sh0.08_tt6&amp;_nc_ht=scontent-iad3-2.cdninstagram.com&amp;_nc_cat=100&amp;_nc_oc=Q6cZ2QF4_ne5iN-IAFuxkpnTotn60cdpP-DocHD14HxlgKMganw4uoJ0AgT7c8CPZ9tZnEg&amp;_nc_ohc=kYAx7ebVmt4Q7kNvwEFPWoc&amp;_nc_gid=1Uz9GzkoOm5RERNhmxMMFQ&amp;edm=AOQ1c0wBAAAA&amp;ccb=7-5&amp;ig_cache_key=MzgyMDkxMzE3MjM0MjIzOTY0Mw%3D%3D.3-ccb7-5&amp;oh=00_AfyAAPkIbx-0k4IhPqmnb0ztmZhq3N_y9oK83GxThAUyEg&amp;oe=69BDB8B6&amp;_nc_sid=8b3546</t>
  </si>
  <si>
    <t>https://scontent-iad3-1.cdninstagram.com/o1/v/t2/f2/m86/AQN9IAvzBlJ00KdxXojw7J9DffaLxigQTn-MUUVjBniN6qHyxjUqF_HXGE2Q1LgYhRQuMJUK1nOPlW-nZlbroUyR9LBP6qqqIq1jUqo.mp4?_nc_cat=110&amp;_nc_sid=5e9851&amp;_nc_ht=scontent-iad3-1.cdninstagram.com&amp;_nc_ohc=D2jNu6hoL20Q7kNvwHnqaXa&amp;efg=eyJ2ZW5jb2RlX3RhZyI6Inhwdl9wcm9ncmVzc2l2ZS5JTlNUQUdSQU0uQ0xJUFMuQzMuNzIwLmRhc2hfYmFzZWxpbmVfMV92MSIsInhwdl9hc3NldF9pZCI6MTc5MzU2NDEyNTgxNDk4NTYsImFzc2V0X2FnZV9kYXlzIjo0MiwidmlfdXNlY2FzZV9pZCI6MTAwOTksImR1cmF0aW9uX3MiOjUsInVybGdlbl9zb3VyY2UiOiJ3d3cifQ%3D%3D&amp;ccb=17-1&amp;vs=4fdf8fb7bcba5249&amp;_nc_vs=HBksFQIYUmlnX3hwdl9yZWVsc19wZXJtYW5lbnRfc3JfcHJvZC9FQjRFQTM4M0NGNTM2RjVCOUI1MTFGRUZDRTI3MEY4OF92aWRlb19kYXNoaW5pdC5tcDQVAALIARIAFQIYUWlnX3hwdl9wbGFjZW1lbnRfcGVybWFuZW50X3YyLzY4NDU4QkYyODI1RDcxNzU2RTk4NEE2NDNDMkVFRDg3X2F1ZGlvX2Rhc2hpbml0Lm1wNBUCAsgBEgAoABgAGwKIB3VzZV9vaWwBMRJwcm9ncmVzc2l2ZV9yZWNpcGUBMRUAACbAn5bg3JfcPxUCKAJDMywXQBQhysCDEm8YEmRhc2hfYmFzZWxpbmVfMV92MREAdf4HZeadAQA&amp;_nc_gid=1Uz9GzkoOm5RERNhmxMMFQ&amp;_nc_ss=1a&amp;_nc_zt=28&amp;oh=00_AfwJ38cXm8NC6y-Zjxj_Y1wqDgI4Lfz_nxqCxTqch-LZMA&amp;oe=69B9B297, https://scontent-iad3-2.cdninstagram.com/o1/v/t2/f2/m86/AQOzejS7p7R9jDh9lvYoTR48LB5k03lYcc72-Llkv2PmyvBd0Gt7w7PgcvS5jG_B3Pn0-htLFVODPx-oNL0IoxcSFR_231Y20aUrUko.mp4?_nc_cat=100&amp;_nc_sid=5e9851&amp;_nc_ht=scontent-iad3-2.cdninstagram.com&amp;_nc_ohc=ckUV_u-4BjcQ7kNvwEYdQgz&amp;efg=eyJ2ZW5jb2RlX3RhZyI6Inhwdl9wcm9ncmVzc2l2ZS5JTlNUQUdSQU0uQ0xJUFMuQzMuNzIwLmRhc2hfYmFzZWxpbmVfMV92MSIsInhwdl9hc3NldF9pZCI6MTc5MzU1MzgwNjQxNDk4NTYsImFzc2V0X2FnZV9kYXlzIjo0MywidmlfdXNlY2FzZV9pZCI6MTAwOTksImR1cmF0aW9uX3MiOjUsInVybGdlbl9zb3VyY2UiOiJ3d3cifQ%3D%3D&amp;ccb=17-1&amp;vs=32fad8171ddab06c&amp;_nc_vs=HBksFQIYUmlnX3hwdl9yZWVsc19wZXJtYW5lbnRfc3JfcHJvZC9BMjQ2NzE3RUVDOTYzOTY3RTM0OTg0NDczQTQ2OUY5Q192aWRlb19kYXNoaW5pdC5tcDQVAALIARIAFQIYUWlnX3hwdl9wbGFjZW1lbnRfcGVybWFuZW50X3YyL0NENDdBMzIwRkY5MEFCRThFNDA2MkMzQUIxNkY4RDlFX2F1ZGlvX2Rhc2hpbml0Lm1wNBUCAsgBEgAoABgAGwKIB3VzZV9vaWwBMRJwcm9ncmVzc2l2ZV9yZWNpcGUBMRUAACbAtdry25HcPxUCKAJDMywXQBQhysCDEm8YEmRhc2hfYmFzZWxpbmVfMV92MREAdf4HZeadAQA&amp;_nc_gid=1Uz9GzkoOm5RERNhmxMMFQ&amp;_nc_ss=1a&amp;_nc_zt=28&amp;oh=00_AfwRMEIaB2WeGojlaZ_gdUfZntVde56mlGeE4xF-Y5jwuw&amp;oe=69B9B579, https://scontent-iad3-2.cdninstagram.com/o1/v/t2/f2/m86/AQNv2Sy6sVGLCXFhyV7NpeiTnARHHqIxzBFE52DPbXEy-wHwhb4q8M9O99kM_9XxkyUU54ewWf8dmAv7CaA-q4iIV-ujqxupSjOtcnM.mp4?_nc_cat=105&amp;_nc_sid=5e9851&amp;_nc_ht=scontent-iad3-2.cdninstagram.com&amp;_nc_ohc=JmC6xinXKNkQ7kNvwEaPFqh&amp;efg=eyJ2ZW5jb2RlX3RhZyI6Inhwdl9wcm9ncmVzc2l2ZS5JTlNUQUdSQU0uQ0xJUFMuQzMuNzIwLmRhc2hfYmFzZWxpbmVfMV92MSIsInhwdl9hc3NldF9pZCI6MTc5MzU0MDI3MTkxNDk4NTYsImFzc2V0X2FnZV9kYXlzIjo0NCwidmlfdXNlY2FzZV9pZCI6MTAwOTksImR1cmF0aW9uX3MiOjUsInVybGdlbl9zb3VyY2UiOiJ3d3cifQ%3D%3D&amp;ccb=17-1&amp;vs=f97412d6216c3869&amp;_nc_vs=HBksFQIYUmlnX3hwdl9yZWVsc19wZXJtYW5lbnRfc3JfcHJvZC8xMDQ3NzgyNTVGMUQ0RkJERDEyQTE4QkI4MTYzM0VCQV92aWRlb19kYXNoaW5pdC5tcDQVAALIARIAFQIYUWlnX3hwdl9wbGFjZW1lbnRfcGVybWFuZW50X3YyLzJDNEZDNzdEMjM2OEIzQ0VENkE2MERGRUJFN0YzNTg0X2F1ZGlvX2Rhc2hpbml0Lm1wNBUCAsgBEgAoABgAGwKIB3VzZV9vaWwBMRJwcm9ncmVzc2l2ZV9yZWNpcGUBMRUAACbA_NO_64ncPxUCKAJDMywXQBQhysCDEm8YEmRhc2hfYmFzZWxpbmVfMV92MREAdf4HZeadAQA&amp;_nc_gid=1Uz9GzkoOm5RERNhmxMMFQ&amp;_nc_ss=1a&amp;_nc_zt=28&amp;oh=00_Afxg7UGZYyO8kExaFs8kxx6SZzdWivy_bixUp0hoA241Fg&amp;oe=69B9B902, https://scontent-iad3-1.cdninstagram.com/o1/v/t2/f2/m86/AQOGbnnAISke8z1AlZ27XyiDDix35QH1yuzlsqw4X2Km90Q9A8ziKaDefffwdLIUJtgcjv65Jp_vXd3pxn2p9_z0Q-_nd5Kl1GRJkrg.mp4?_nc_cat=109&amp;_nc_sid=5e9851&amp;_nc_ht=scontent-iad3-1.cdninstagram.com&amp;_nc_ohc=UFYt_Rh4bkEQ7kNvwHCfN3h&amp;efg=eyJ2ZW5jb2RlX3RhZyI6Inhwdl9wcm9ncmVzc2l2ZS5JTlNUQUdSQU0uQ0xJUFMuQzMuMTI4MC5kYXNoX2Jhc2VsaW5lXzFfdjEiLCJ4cHZfYXNzZXRfaWQiOjE3OTM1Mzk1NDA4MTQ5ODU2LCJhc3NldF9hZ2VfZGF5cyI6NDQsInZpX3VzZWNhc2VfaWQiOjEwMDk5LCJkdXJhdGlvbl9zIjo1LCJ1cmxnZW5fc291cmNlIjoid3d3In0%3D&amp;ccb=17-1&amp;vs=64479dbc4e999247&amp;_nc_vs=HBksFQIYUmlnX3hwdl9yZWVsc19wZXJtYW5lbnRfc3JfcHJvZC85MDQzNDdBQTI1QTVEMUY0REZEM0VFMkY2RkY4ODE4OV92aWRlb19kYXNoaW5pdC5tcDQVAALIARIAFQIYUWlnX3hwdl9wbGFjZW1lbnRfcGVybWFuZW50X3YyLzhCNEE0N0Y1MkRGNzI2Qzc1QTE2QkEyNzA3NkYxQzkxX2F1ZGlvX2Rhc2hpbml0Lm1wNBUCAsgBEgAoABgAGwKIB3VzZV9vaWwBMRJwcm9ncmVzc2l2ZV9yZWNpcGUBMRUAACbA9auDtYncPxUCKAJDMywXQBQhysCDEm8YEmRhc2hfYmFzZWxpbmVfMV92MREAdf4HZeadAQA&amp;_nc_gid=1Uz9GzkoOm5RERNhmxMMFQ&amp;_nc_ss=1a&amp;_nc_zt=28&amp;oh=00_Afw3l40keS_5djY_VfHUOzEGmwfa0sjNb2SVrhZcnPjKrQ&amp;oe=69B9C0CE, https://scontent-iad3-1.cdninstagram.com/o1/v/t2/f2/m86/AQOPK3vvcKJoOroBHEUhx9qxRxEhtIIjs04d1iysRAA3hNDqdrfWB0zZNMiU2TRhVez-uQ5m2eT8z0DWLbFhFYJhpOaJgy4laNiirlY.mp4?_nc_cat=110&amp;_nc_sid=5e9851&amp;_nc_ht=scontent-iad3-1.cdninstagram.com&amp;_nc_ohc=EMY9XvmIW4kQ7kNvwFjxwb6&amp;efg=eyJ2ZW5jb2RlX3RhZyI6Inhwdl9wcm9ncmVzc2l2ZS5JTlNUQUdSQU0uQ0xJUFMuQzMuNzIwLmRhc2hfYmFzZWxpbmVfMV92MSIsInhwdl9hc3NldF9pZCI6MTc5MzUzOTA3NDkxNDk4NTYsImFzc2V0X2FnZV9kYXlzIjo0NCwidmlfdXNlY2FzZV9pZCI6MTAwOTksImR1cmF0aW9uX3MiOjEwLCJ1cmxnZW5fc291cmNlIjoid3d3In0%3D&amp;ccb=17-1&amp;vs=91c4305ff100753f&amp;_nc_vs=HBksFQIYUmlnX3hwdl9yZWVsc19wZXJtYW5lbnRfc3JfcHJvZC82NTQ4RUM0MjQ3MDdGQkE1Qjc5MjZDNUIxRkE1OENBQl92aWRlb19kYXNoaW5pdC5tcDQVAALIARIAFQIYUWlnX3hwdl9wbGFjZW1lbnRfcGVybWFuZW50X3YyLzhGNDk3RkY0ODM0MTg2MjY4Q0VDRkVENUYyNTU4QTk0</t>
  </si>
  <si>
    <t>loupethis</t>
  </si>
  <si>
    <t>collector_page</t>
  </si>
  <si>
    <t>https://www.instagram.com/gunnertachejose</t>
  </si>
  <si>
    <t>abogado_casas</t>
  </si>
  <si>
    <t>Alejandro Casas</t>
  </si>
  <si>
    <t>Personal Injury Attorney-Owner of Casas Law P.A.; Watches, Whiskey and, Cigars.</t>
  </si>
  <si>
    <t>https://instagram.fyto1-2.fna.fbcdn.net/v/t51.2885-19/431698407_929956895117509_3137349195214736088_n.jpg?stp=dst-jpg_e0_s150x150_tt6&amp;efg=eyJ2ZW5jb2RlX3RhZyI6InByb2ZpbGVfcGljLmRqYW5nby4xMDgwLmMyIn0&amp;_nc_ht=instagram.fyto1-2.fna.fbcdn.net&amp;_nc_cat=101&amp;_nc_oc=Q6cZ2QGN2q_9e63hviuPUfLgrrXn-vgVmnrF0H5SjWXWXU23NIQhl6ygTJWoFrxhgjJipCg&amp;_nc_ohc=dpMRisC0vkQQ7kNvwFWJADr&amp;_nc_gid=fhJwiM6umqPJBRfXbBA-Gw&amp;edm=AOQ1c0wBAAAA&amp;ccb=7-5&amp;oh=00_Afwc2Sa9Qo1oPCXD1TkwnogtU7pMM8MHx9lmKmhNYRCOaA&amp;oe=69BDA5E2&amp;_nc_sid=8b3546</t>
  </si>
  <si>
    <t>HAPPY BIRTHDAY, SUSIE!
You are the love of my life, my wife, best friend and partner in all things.
I wish for you a lifetime filled with love, happiness and adventure. 
Love you! | Thankful for good friends. Goodbye 2025!
Palm Beach Watch Club. | Wishing all of our friends and family the very best of the season.
Looking forward to a new year filled with health, happiness and prosperity. | Christmas Markets Stop #8. Dresden
This beautiful city was completely destroyed in World War II. It has now been rebuilt with much of the original materials. You can look at the old buildings and easily recognize the original stones because they were left blackened as they looked after the bombings. | The Casas Law Family Christmas dinner.
We are truly blessed to be in the company of such a fantastic group of people. 
There was too much food, too many drinks and an evening filled with laughs.
Thank you to Ernesto from Paella Uno Catering for making the amazing dinner and to Megan Burr of Bite Hau | Stop #7 Frankfurt &amp; Weisbaden.
I mistakenly labeled the prior stop as Weisbaden but, this is it.
Frankfurt is a big city with several Christmas markets and much to see. It’s a modern city that still retains some old world charm.
The market in Weisbaden is known as the shooting star Christmas market. | Stop #6 Wertheim
 Another well preserved medieval town. This town sits between two rivers and has flooded many times over the centuries. There are numerous flood marks that are unsettlingly high on the walls. 
There is a beautiful old Lutheran Church that started out as a Catholic Church. There are  | Stop #5.
The Franconian village of Aschfeld.
This tiny village was untouched by the Second World War. Well over 1,000 years old. It was too small to surround itself with a wall and most grew around a fortified church which was the center of activity. We saw many restored rooms depicting life over th | Stop #4 Wurzburg:
We visited the Christmas Market and the Residenz which is a baroque 18th century palace built for the prince-bishops. | Stop #3.
Rothenberg. This is an almost completely preserved medieval city. Walt Disney visited this town in the 1930’s and modeled Pinocchio’s village after it. 
We had warm apple strudel and hot chocolate in a hotel that was built in 1300.
Another great day. | Stop #2. Bamberg 
A fairly small market but such a cool town.</t>
  </si>
  <si>
    <t>#8, #7, #6, #5, #4, #3, #2</t>
  </si>
  <si>
    <t>https://instagram.com/p/DUDYt2vjK2O, https://instagram.com/p/DS_VpuuFZNJ, https://instagram.com/p/DSyVsGeAXP2, https://instagram.com/p/DSr6STJFZZI, https://instagram.com/p/DSf2zv2gVbN, https://instagram.com/p/DSQZVs-gYex, https://instagram.com/p/DSFqdLnFdEJ, https://instagram.com/p/DSE_H_ukSOa, https://instagram.com/p/DR-lWuwlBJX, https://instagram.com/p/DR8CSgxgZaD, https://instagram.com/p/DR48lkKgHBn, https://instagram.com/p/DR2z6gtEewQ</t>
  </si>
  <si>
    <t>51, 42, 70, 58, 60, 56, 39, 20, 28, 40, 35, 24</t>
  </si>
  <si>
    <t>15, 2, 7, 2, 0, 1, 1, 2, 0, 1, 2, 0</t>
  </si>
  <si>
    <t>2026-01-28, 2026-01-02, 2025-12-28, 2025-12-25, 2025-12-20, 2025-12-14, 2025-12-10, 2025-12-10, 2025-12-07, 2025-12-06, 2025-12-05, 2025-12-04</t>
  </si>
  <si>
    <t>Antigua, Carribbean, Würzburg, Germany</t>
  </si>
  <si>
    <t>Image, Image, Sidecar, Image, Sidecar, Sidecar, Sidecar, Sidecar, Sidecar, Sidecar, Sidecar, Sidecar</t>
  </si>
  <si>
    <t>https://instagram.fyto1-1.fna.fbcdn.net/v/t39.30808-6/624539548_4338479249813019_5618141011669941887_n.jpg?stp=dst-jpg_e35_p1080x1080_sh0.08_tt6&amp;_nc_ht=instagram.fyto1-1.fna.fbcdn.net&amp;_nc_cat=103&amp;_nc_oc=Q6cZ2QGN2q_9e63hviuPUfLgrrXn-vgVmnrF0H5SjWXWXU23NIQhl6ygTJWoFrxhgjJipCg&amp;_nc_ohc=Ot1X7YQyH0IQ7kNvwGFKKAk&amp;_nc_gid=fhJwiM6umqPJBRfXbBA-Gw&amp;edm=AOQ1c0wAAAAA&amp;ccb=7-5&amp;ig_cache_key=MzgyMDAwNTYxMzIxMjgzOTMxMA%3D%3D.3-ccb7-5&amp;oh=00_AfyemXgMB5AEXIHg3fGSty1ey4rgBlt-CTIJkb-vl5HWoA&amp;oe=69BD9226&amp;_nc_sid=8b3546, https://instagram.fyto1-2.fna.fbcdn.net/v/t51.82787-15/609533529_18007216970821806_8806535578618323406_n.jpg?stp=dst-jpg_e35_p1080x1080_sh0.08_tt6&amp;_nc_ht=instagram.fyto1-2.fna.fbcdn.net&amp;_nc_cat=106&amp;_nc_oc=Q6cZ2QGN2q_9e63hviuPUfLgrrXn-vgVmnrF0H5SjWXWXU23NIQhl6ygTJWoFrxhgjJipCg&amp;_nc_ohc=VfhpOCYYx0EQ7kNvwFapH7H&amp;_nc_gid=fhJwiM6umqPJBRfXbBA-Gw&amp;edm=AOQ1c0wBAAAA&amp;ccb=7-5&amp;ig_cache_key=MzgwMDg1MTgzNzE2NDU1NzEyOQ%3D%3D.3-ccb7-5&amp;oh=00_Afzyw8PRk12o2WdwbXb9WyFPuc3GABFCQm-KtfIyDq3Nww&amp;oe=69BD9D64&amp;_nc_sid=8b3546, https://instagram.fyto1-2.fna.fbcdn.net/v/t51.82787-15/602716518_18006621941821806_9034530550002112950_n.jpg?stp=dst-jpg_e35_s1080x1080_sh0.08_tt6&amp;_nc_ht=instagram.fyto1-2.fna.fbcdn.net&amp;_nc_cat=106&amp;_nc_oc=Q6cZ2QGN2q_9e63hviuPUfLgrrXn-vgVmnrF0H5SjWXWXU23NIQhl6ygTJWoFrxhgjJipCg&amp;_nc_ohc=et59naadZHAQ7kNvwHUj_Cb&amp;_nc_gid=fhJwiM6umqPJBRfXbBA-Gw&amp;edm=AOQ1c0wBAAAA&amp;ccb=7-5&amp;ig_cache_key=Mzc5NzE5MjgxMTg0MTk2NjQ5Mw%3D%3D.3-ccb7-5&amp;oh=00_Afz5aiR_R3HMRCN8pnrwTrxUlmAonjzXR0HKfzUYU1Im7A&amp;oe=69BDB46E&amp;_nc_sid=8b3546, https://instagram.fyto1-2.fna.fbcdn.net/v/t51.82787-15/602716518_18006621941821806_9034530550002112950_n.jpg?stp=dst-jpg_e35_s1080x1080_sh0.08_tt6&amp;_nc_ht=instagram.fyto1-2.fna.fbcdn.net&amp;_nc_cat=106&amp;_nc_oc=Q6cZ2QGN2q_9e63hviuPUfLgrrXn-vgVmnrF0H5SjWXWXU23NIQhl6ygTJWoFrxhgjJipCg&amp;_nc_ohc=et59naadZHAQ7kNvwHUj_Cb&amp;_nc_gid=fhJwiM6umqPJBRfXbBA-Gw&amp;edm=AOQ1c0wBAAAA&amp;ccb=7-5&amp;ig_cache_key=Mzc5NzE5MjgxMTg0MTk2NjQ5Mw%3D%3D.3-ccb7-5&amp;oh=00_Afz5aiR_R3HMRCN8pnrwTrxUlmAonjzXR0HKfzUYU1Im7A&amp;oe=69BDB46E&amp;_nc_sid=8b3546, https://instagram.fyto1-2.fna.fbcdn.net/v/t51.82787-15/590367460_18006621953821806_2721736594605781782_n.jpg?stp=dst-jpg_e35_s1080x1080_sh0.08_tt6&amp;_nc_ht=instagram.fyto1-2.fna.fbcdn.net&amp;_nc_cat=106&amp;_nc_oc=Q6cZ2QGN2q_9e63hviuPUfLgrrXn-vgVmnrF0H5SjWXWXU23NIQhl6ygTJWoFrxhgjJipCg&amp;_nc_ohc=PjNzPObTnvQQ7kNvwGa4mGM&amp;_nc_gid=fhJwiM6umqPJBRfXbBA-Gw&amp;edm=AOQ1c0wBAAAA&amp;ccb=7-5&amp;ig_cache_key=Mzc5NzE5MjgxMjE2OTA3MTkzMw%3D%3D.3-ccb7-5&amp;oh=00_AfylAqMB2ICa14dfxxQJHs6dDCd2Ayq1GYP-vV4RtaxL1Q&amp;oe=69BDB43E&amp;_nc_sid=8b3546, https://instagram.fyto1-2.fna.fbcdn.net/v/t51.82787-15/603069925_18006621962821806_7938595125366558076_n.jpg?stp=dst-jpg_e35_s1080x1080_sh0.08_tt6&amp;_nc_ht=instagram.fyto1-2.fna.fbcdn.net&amp;_nc_cat=106&amp;_nc_oc=Q6cZ2QGN2q_9e63hviuPUfLgrrXn-vgVmnrF0H5SjWXWXU23NIQhl6ygTJWoFrxhgjJipCg&amp;_nc_ohc=kMLWGDV7oq4Q7kNvwFUBGwI&amp;_nc_gid=fhJwiM6umqPJBRfXbBA-Gw&amp;edm=AOQ1c0wBAAAA&amp;ccb=7-5&amp;ig_cache_key=Mzc5NzE5MjgxMTgyNTE4NDg5MA%3D%3D.3-ccb7-5&amp;oh=00_AfyQm38w6Eh5rK70Mm0fHik0bsyw6Y20w8ZTJ3GM5sdvWA&amp;oe=69BDB2A9&amp;_nc_sid=8b3546, https://instagram.fyto1-2.fna.fbcdn.net/v/t51.82787-15/587791479_18006351173821806_4339232795343398157_n.jpg?stp=dst-jpg_e35_p1080x1080_sh0.08_tt6&amp;_nc_ht=instagram.fyto1-2.fna.fbcdn.net&amp;_nc_cat=106&amp;_nc_oc=Q6cZ2QGN2q_9e63hviuPUfLgrrXn-vgVmnrF0H5SjWXWXU23NIQhl6ygTJWoFrxhgjJipCg&amp;_nc_ohc=fxqOYOTu-qYQ7kNvwE8vcar&amp;_nc_gid=fhJwiM6umqPJBRfXbBA-Gw&amp;edm=AOQ1c0wBAAAA&amp;ccb=7-5&amp;ig_cache_key=Mzc5NTM4MzQ1NTE5MTUwNDQ1Ng%3D%3D.3-ccb7-5&amp;oh=00_AfwAu4KyI5yPHBvWy061FN2V-zoZdZ54Pp1xpUevyEPGzQ&amp;oe=69BDA5FC&amp;_nc_sid=8b3546, https://instagram.fyto1-2.fna.fbcdn.net/v/t51.82787-15/589942231_18005836514821806_1060000011034679358_n.jpg?stp=dst-jpg_e35_p1080x1080_sh0.08_tt6&amp;_nc_ht=instagram.fyto1-2.fna.fbcdn.net&amp;_nc_cat=106&amp;_nc_oc=Q6cZ2QGN2q_9e63hviuPUfLgrrXn-vgVmnrF0H5SjWXWXU23NIQhl6ygTJWoFrxhgjJipCg&amp;_nc_ohc=jsoQeLdc3UQQ7kNvwEbfjnO&amp;_nc_gid=fhJwiM6umqPJBRfXbBA-Gw&amp;edm=AOQ1c0wBAAAA&amp;ccb=7-5&amp;ig_cache_key=Mzc5MTk5MDQzNDQwNjk3MzgyNg%3D%3D.3-ccb7-5&amp;oh=00_AfzTtocM0MfcZq_tPcfAyHrNlHAbzXOBS9aS00Ag5QD1LA&amp;oe=69BD935E&amp;_nc_sid=8b3546, https://instagram.fyto1-2.fna.fbcdn.net/v/t51.82787-15/589942231_18005836514821806_1060000011034679358_n.jpg?stp=dst-jpg_e35_p1080x1080_sh0.08_tt6&amp;_nc_ht=instagram.fyto1-2.fna.fbcdn.net&amp;_nc_cat=106&amp;_nc_oc=Q6cZ2QGN2q_9e63hviuPUfLgrrXn-vgVmnrF0H5SjWXWXU23NIQhl6ygTJWoFrxhgjJipCg&amp;_nc_ohc=jsoQeLdc3UQQ7kNvwEbfjnO&amp;_nc_gid=fhJwiM6umqPJBRfXbBA-Gw&amp;edm=AOQ1c0wBAAAA&amp;ccb=7-5&amp;ig_cache_key=Mzc5MTk5MDQzNDQwNjk3MzgyNg%3D%3D.3-ccb7-5&amp;oh=00_AfzTtocM0MfcZq_tPcfAyHrNlHAbzXOBS9aS00Ag5QD1LA&amp;oe=69BD935E&amp;_nc_sid=8b3546, https://instagram.fyto1-2.fna.fbcdn.net/v/t51.82787-15/603080092_18005836544821806_1601593861678180600_n.jpg?stp=dst-jpg_e35_p1080x1080_sh0.08_tt6&amp;_nc_ht=instagram.fyto1-2.fna.fbcdn.net&amp;_nc_cat=106&amp;_nc_oc=Q6cZ2QGN2q_9e63hviuPUfLgrrXn-vgVmnrF0H5SjWXWXU23NIQhl6ygTJWoFrxhgjJipCg&amp;_nc_ohc=UNeZA0DIfiEQ7kNvwExrLx7&amp;_nc_gid=fhJwiM6umqPJBRfXbBA-Gw&amp;edm=AOQ1c0wBAAAA&amp;ccb=7-5&amp;ig_cache_key=Mzc5MTk5MDQzNDQwNjk4Njg3OA%3D%3D.3-ccb7-5&amp;oh=00_AfyYbSwa1zkL_wmzRVC8964rBtMDSX8TkSwP1TacbmbHLw&amp;oe=69BDA89E&amp;_nc_sid=</t>
  </si>
  <si>
    <t>https://www.instagram.com/abogado_casas</t>
  </si>
  <si>
    <t>noritera24</t>
  </si>
  <si>
    <t>寺田 憲永</t>
  </si>
  <si>
    <t>https://scontent-sjc6-1.cdninstagram.com/v/t51.2885-19/476847396_651892737516527_1167557373126833247_n.jpg?stp=dst-jpg_e0_s150x150_tt6&amp;efg=eyJ2ZW5jb2RlX3RhZyI6InByb2ZpbGVfcGljLmRqYW5nby41MDAuYzIifQ&amp;_nc_ht=scontent-sjc6-1.cdninstagram.com&amp;_nc_cat=111&amp;_nc_oc=Q6cZ2QF1yPgdmWQ8bSJjpCokyM5dER8QBycS2wh5DAQ7_p1aKTR_oUAMmRTJ8LgSztCvKUA&amp;_nc_ohc=ZCv-OkJe1tAQ7kNvwFHSAUO&amp;_nc_gid=c0a-TjvY6fR91GXlq02zlg&amp;edm=AOQ1c0wBAAAA&amp;ccb=7-5&amp;oh=00_AfzxUtpIQ8t0bawHCSt8wzIxSvU2s3Qnb3RjZD0mo7rLuQ&amp;oe=69BD8E74&amp;_nc_sid=8b3546</t>
  </si>
  <si>
    <t>近江八幡市ラコリーナの飛び出し坊やがかわいい。⁡
⁡ #ラコリーナ  #バームクーヘン | 天理市にある町中華の大和軒。ここのもやし炒めは最高に美味い。
 #天理市  #町中華  #大和軒  #もやし炒め | 助けてください。帯状疱疹になってしまいました。剣山で刺されているような激痛です。 | 奈良県と京都府の境にあるその名も国境食堂。
腹が減ったらここのカツ丼をオススメ！
 #国境食堂  #カツ丼  #大盛り | 先日の若草山の山焼き前の花火です。
 #奈良市  #若草山  #山焼き | 今日は山焼きでした🔥
 #若草山  #山焼き | いつまでも元気でいてね | ニンテンドーミュージアムだ‼️ | まさに別腹❗ | 我が生涯に一片の悔い無し❗
 #北斗の拳大原画展  #ラオウ  #巨星墜つ | はっ、これは！北斗天帰掌!!
 #北斗の拳大原画展  #トキ  #兵庫県立美術館 | ひでぶっ！
 #北斗の拳大原画展  #ハート様  #北斗柔破斬</t>
  </si>
  <si>
    <t>https://instagram.com/p/DVKfvgxkpeJ, https://instagram.com/p/DLABHMWyqQA, https://instagram.com/p/DJiF92_TNtF, https://instagram.com/p/DI8fDNhSZQR, https://instagram.com/p/DFUHpr6yeAt, https://instagram.com/p/DFPs7NrSLRI, https://instagram.com/p/DE7S1M4SuAc, https://instagram.com/p/DE6oNM1y8qJ, https://instagram.com/p/DCEPOW7S8xC, https://instagram.com/p/C9sFnCry7aO, https://instagram.com/p/C9jyB7GS7XL, https://instagram.com/p/C9hZMY4ygR8</t>
  </si>
  <si>
    <t>9, 18, 6, 24, 27, 24, 16, 18, 20, 27, 17, 11</t>
  </si>
  <si>
    <t>0, 0, 1, 0, 0, 0, 0, 0, 0, 0, 0, 0</t>
  </si>
  <si>
    <t>2026-02-25, 2025-06-17, 2025-05-12, 2025-04-27, 2025-01-27, 2025-01-25, 2025-01-17, 2025-01-17, 2024-11-07, 2024-07-21, 2024-07-18, 2024-07-17</t>
  </si>
  <si>
    <t>Video, Image, Image, Image, Video, Image, Image, Image, Image, Image, Image, Image</t>
  </si>
  <si>
    <t>https://scontent-sjc3-1.cdninstagram.com/v/t51.82787-15/623390926_18039801947725596_8171532934446088184_n.jpg?stp=dst-jpg_e35_s1080x1080_sh0.08_tt6&amp;_nc_ht=scontent-sjc3-1.cdninstagram.com&amp;_nc_cat=100&amp;_nc_oc=Q6cZ2QF1yPgdmWQ8bSJjpCokyM5dER8QBycS2wh5DAQ7_p1aKTR_oUAMmRTJ8LgSztCvKUA&amp;_nc_ohc=KVrCwzLO5a8Q7kNvwE80TAP&amp;_nc_gid=c0a-TjvY6fR91GXlq02zlg&amp;edm=AOQ1c0wBAAAA&amp;ccb=7-5&amp;ig_cache_key=MzY1NjkyNzc4OTc3NDk3MTkwNA%3D%3D.3-ccb7-5&amp;oh=00_Afyio9iE_OJY6zm9V5-UR8IKeuRdpEeaIA5avwMzebFaSA&amp;oe=69BDB079&amp;_nc_sid=8b3546, https://scontent-sjc6-1.cdninstagram.com/v/t51.82787-15/620897612_17887274766427585_5168461228460557261_n.jpg?stp=dst-jpg_e35_s1080x1080_sh0.08_tt6&amp;_nc_ht=scontent-sjc6-1.cdninstagram.com&amp;_nc_cat=101&amp;_nc_oc=Q6cZ2QF1yPgdmWQ8bSJjpCokyM5dER8QBycS2wh5DAQ7_p1aKTR_oUAMmRTJ8LgSztCvKUA&amp;_nc_ohc=wrQ-X7rzhjkQ7kNvwFxwiPf&amp;_nc_gid=c0a-TjvY6fR91GXlq02zlg&amp;edm=AOQ1c0wBAAAA&amp;ccb=7-5&amp;ig_cache_key=MzYzMDQ5MDQ5MDc3ODczNzQ3Nw%3D%3D.3-ccb7-5&amp;oh=00_AfxmCkya5zucLN0w_ZfvY30Edo2Z5HO_oGR36nWLfieljQ&amp;oe=69BD99DE&amp;_nc_sid=8b3546, https://scontent-sjc6-1.cdninstagram.com/v/t51.82787-15/623515472_18063560801644149_3446559460627410548_n.jpg?stp=dst-jpg_e35_s1080x1080_sh0.08_tt6&amp;_nc_ht=scontent-sjc6-1.cdninstagram.com&amp;_nc_cat=109&amp;_nc_oc=Q6cZ2QF1yPgdmWQ8bSJjpCokyM5dER8QBycS2wh5DAQ7_p1aKTR_oUAMmRTJ8LgSztCvKUA&amp;_nc_ohc=dOF3UbSmsK0Q7kNvwG_vL7k&amp;_nc_gid=c0a-TjvY6fR91GXlq02zlg&amp;edm=AOQ1c0wBAAAA&amp;ccb=7-5&amp;ig_cache_key=MzYxOTkwNDc2MDYxNjQyNDQ2NQ%3D%3D.3-ccb7-5&amp;oh=00_AfwzhPB2AdE8SSPhSsJhDBXryExNt6NSfO0c73PMfXOAmg&amp;oe=69BDB2F4&amp;_nc_sid=8b3546, https://scontent-sjc3-1.cdninstagram.com/v/t51.82787-15/622356808_17946552131962134_7831933523479587071_n.jpg?stp=dst-jpg_e35_s1080x1080_sh0.08_tt6&amp;_nc_ht=scontent-sjc3-1.cdninstagram.com&amp;_nc_cat=106&amp;_nc_oc=Q6cZ2QF1yPgdmWQ8bSJjpCokyM5dER8QBycS2wh5DAQ7_p1aKTR_oUAMmRTJ8LgSztCvKUA&amp;_nc_ohc=_bkZrFKmQ2EQ7kNvwHvDoiX&amp;_nc_gid=c0a-TjvY6fR91GXlq02zlg&amp;edm=AOQ1c0wBAAAA&amp;ccb=7-5&amp;ig_cache_key=MzU1MzI1NjIxNDE5OTA1NTQzMg%3D%3D.3-ccb7-5&amp;oh=00_Afwz55L2e0Zyaky9kto5_XGgK51WoidZUlJpjtz9uryg3Q&amp;oe=69BDB932&amp;_nc_sid=8b3546, https://scontent-sjc3-1.cdninstagram.com/v/t51.82787-15/626538272_18050463545695625_7909197216043427244_n.jpg?stp=dst-jpg_e35_s1080x1080_sh0.08_tt6&amp;_nc_ht=scontent-sjc3-1.cdninstagram.com&amp;_nc_cat=105&amp;_nc_oc=Q6cZ2QF1yPgdmWQ8bSJjpCokyM5dER8QBycS2wh5DAQ7_p1aKTR_oUAMmRTJ8LgSztCvKUA&amp;_nc_ohc=2sOILFQDRXMQ7kNvwHIEh7c&amp;_nc_gid=c0a-TjvY6fR91GXlq02zlg&amp;edm=AOQ1c0wBAAAA&amp;ccb=7-5&amp;ig_cache_key=MzU0NzUxMTk1MjI4MzE5NzQ2OA%3D%3D.3-ccb7-5&amp;oh=00_Afwcj9ORhihTfmdxYKO3DVW1Z9yC06vo8HgkHjTbwvbF5w&amp;oe=69BD9134&amp;_nc_sid=8b3546, https://scontent-sjc6-1.cdninstagram.com/v/t51.82787-15/629422017_18338209159240372_1702916677156418156_n.jpg?stp=dst-jpg_e35_s1080x1080_sh0.08_tt6&amp;_nc_ht=scontent-sjc6-1.cdninstagram.com&amp;_nc_cat=104&amp;_nc_oc=Q6cZ2QF1yPgdmWQ8bSJjpCokyM5dER8QBycS2wh5DAQ7_p1aKTR_oUAMmRTJ8LgSztCvKUA&amp;_nc_ohc=YTCBoGTmYo4Q7kNvwGHWTSl&amp;_nc_gid=c0a-TjvY6fR91GXlq02zlg&amp;edm=AOQ1c0wBAAAA&amp;ccb=7-5&amp;ig_cache_key=MzU0NzMyNDQ4NTUwODc3ODYzMw%3D%3D.3-ccb7-5&amp;oh=00_Afzw0RASfraeCW1k6ktLmsnmDdw5ihaDgUJIWT1Wy6onTA&amp;oe=69BD8C80&amp;_nc_sid=8b3546, https://scontent-sjc6-1.cdninstagram.com/v/t51.82787-15/630630791_18403701019131093_4145509035250462642_n.jpg?stp=dst-jpg_e35_s1080x1080_sh0.08_tt6&amp;_nc_ht=scontent-sjc6-1.cdninstagram.com&amp;_nc_cat=109&amp;_nc_oc=Q6cZ2QF1yPgdmWQ8bSJjpCokyM5dER8QBycS2wh5DAQ7_p1aKTR_oUAMmRTJ8LgSztCvKUA&amp;_nc_ohc=H3QyYgCPzCQQ7kNvwGif1GP&amp;_nc_gid=c0a-TjvY6fR91GXlq02zlg&amp;edm=AOQ1c0wBAAAA&amp;ccb=7-5&amp;ig_cache_key=MzQ5NTk4NjE2ODEzMzgzMTc0Ng%3D%3D.3-ccb7-5&amp;oh=00_AfzyWwyBNHw_npQ4fxb3QsAGemIeeTuVn_2Tx1bm9SFr4g&amp;oe=69BDA2CF&amp;_nc_sid=8b3546, https://scontent-sjc6-1.cdninstagram.com/v/t51.82787-15/624605385_18098245945927279_5895230937017004006_n.jpg?stp=dst-jpg_e35_s1080x1080_sh0.08_tt6&amp;_nc_ht=scontent-sjc6-1.cdninstagram.com&amp;_nc_cat=107&amp;_nc_oc=Q6cZ2QF1yPgdmWQ8bSJjpCokyM5dER8QBycS2wh5DAQ7_p1aKTR_oUAMmRTJ8LgSztCvKUA&amp;_nc_ohc=nKW_xPTxoyMQ7kNvwFR3Nfs&amp;_nc_gid=c0a-TjvY6fR91GXlq02zlg&amp;edm=AOQ1c0wBAAAA&amp;ccb=7-5&amp;ig_cache_key=MzQxNzEzMDg5MDQ0MTc2NjU0Mg%3D%3D.3-ccb7-5&amp;oh=00_AfzLGL_4fYnAdoD828YPF1JU9i4XwIIsvUHWCOujAwW9EQ&amp;oe=69BD91B8&amp;_nc_sid=8b3546, https://scontent-sjc3-1.cdninstagram.com/v/t51.82787-15/623026720_18109574080709124_5283023880477568432_n.jpg?stp=dst-jpg_e35_s1080x1080_sh0.08_tt6&amp;_nc_ht=scontent-sjc3-1.cdninstagram.com&amp;_nc_cat=100&amp;_nc_oc=Q6cZ2QF1yPgdmWQ8bSJjpCokyM5dER8QBycS2wh5DAQ7_p1aKTR_oUAMmRTJ8LgSztCvKUA&amp;_nc_ohc=HwslnLQgx0IQ7kNvwFJ7fC2&amp;_nc_gid=c0a-TjvY6fR91GXlq02zlg&amp;edm=AOQ1c0wBAAAA&amp;ccb=7-5&amp;ig_cache_key=MzQxNDc5Mjk3Njk3ODM5MjUyMw%3D%3D.3-ccb7-5&amp;oh=00_Afx6U6qFPwigv8fq7RDK-vipNKxgcMWw9C2sy329o5Gs3w&amp;oe=69BD94B1&amp;_nc_sid=8b3546, https://scontent-sjc3-1.cdninstagram.com/v/t51.82787-15/625045792_18149175013391990_6591410123138496031_n.jpg?stp=dst-jpg_e35_s1080x1080_sh0.08_tt6&amp;_nc_ht=scontent-sjc3-1.cdninstagram.com&amp;_nc_cat=102&amp;_nc_oc=Q6cZ2QF1yPgdmWQ8bSJjpCokyM5dER8QBycS2wh5DAQ7_p1aKTR_oUAMmRTJ8LgSztCvKUA&amp;_nc_ohc=O5-aTX8pWFwQ7kNvwGv10dU&amp;_nc_gid=c0a-TjvY6fR91GXlq02zlg&amp;edm=AOQ1c0wBAAAA&amp;ccb=7-5&amp;ig_cache_key=MzQxNDEyMDc5NTA0MjYxMjM0OA%3D%3D.3-ccb7-5&amp;oh=00_AfzUgj6-cbfGIc2Fje1_TiwPhRShheBLPVO1derp1g0XA</t>
  </si>
  <si>
    <t>https://scontent-sjc3-1.cdninstagram.com/o1/v/t16/f2/m69/AQMNeZRpyq8TWkgfRyXuzDXuk6uLI1IFs6X9NEBFEiZVVJVksAuss2J2tJCKScBRjXFoXGbBYv-sM8uWkUcfHInm.mp4?strext=1&amp;_nc_cat=106&amp;_nc_sid=5e9851&amp;_nc_ht=scontent-sjc3-1.cdninstagram.com&amp;_nc_ohc=jN0-HRIXfHUQ7kNvwF62BxK&amp;efg=eyJ2ZW5jb2RlX3RhZyI6Inhwdl9wcm9ncmVzc2l2ZS5JTlNUQUdSQU0uQ0xJUFMuQzMuNzIwLmRhc2hfYmFzZWxpbmVfMV92MSIsInhwdl9hc3NldF9pZCI6MTc5NDkxODkwOTYwOTg5MjgsImFzc2V0X2FnZV9kYXlzIjoxOSwidmlfdXNlY2FzZV9pZCI6MTAwOTksImR1cmF0aW9uX3MiOjUsInVybGdlbl9zb3VyY2UiOiJ3d3cifQ%3D%3D&amp;ccb=17-1&amp;vs=1ea71a9632a3c&amp;_nc_vs=HBkcFQIYOnBhc3N0aHJvdWdoX2V2ZXJzdG9yZS9HRnJzQVNZV19nMFY4M0VDQUxYb3YxeG16eEIxYnNwVEFRQUYVAALIARIAKAAYABsCiAd1c2Vfb2lsATEScHJvZ3Jlc3NpdmVfcmVjaXBlATEVAAAm4LGigais4j8VAigCQzMsF0AUIcrAgxJvGBJkYXNoX2Jhc2VsaW5lXzFfdjERAHX-B2XmnQEA&amp;_nc_gid=c0a-TjvY6fR91GXlq02zlg&amp;_nc_ss=1a&amp;_nc_zt=28&amp;oh=00_Afypp3HHgWwn140esTMLZAAc7ASxErPjYz7EbGrvrBO5CQ&amp;oe=69BDB652, https://scontent-sjc6-1.cdninstagram.com/o1/v/t2/f2/m86/AQOcLDlilfmUY3mo0q6KYA4Z6x5M0d9i2-zljXS8W9Qix8Ddn1X4j63IdMGPeDm7BiK6rSOO9TXVeD4ahkG9tR9KshadO1x3flJfwTY.mp4?_nc_cat=104&amp;_nc_sid=5e9851&amp;_nc_ht=scontent-sjc6-1.cdninstagram.com&amp;_nc_ohc=dSuDp0F62ZwQ7kNvwHQL5s4&amp;efg=eyJ2ZW5jb2RlX3RhZyI6Inhwdl9wcm9ncmVzc2l2ZS5JTlNUQUdSQU0uQ0xJUFMuQzMuMzYwLmRhc2hfYmFzZWxpbmVfM192MSIsInhwdl9hc3NldF9pZCI6OTk2MTQ0OTk4OTkzNTM5LCJhc3NldF9hZ2VfZGF5cyI6NDEzLCJ2aV91c2VjYXNlX2lkIjoxMDA5OSwiZHVyYXRpb25fcyI6OTAsInVybGdlbl9zb3VyY2UiOiJ3d3cifQ%3D%3D&amp;ccb=17-1&amp;_nc_gid=c0a-TjvY6fR91GXlq02zlg&amp;_nc_ss=1a&amp;_nc_zt=28&amp;vs=8f48ae413ff180c&amp;_nc_vs=HBksFQIYUmlnX3hwdl9yZWVsc19wZXJtYW5lbnRfc3JfcHJvZC81MTQ2NTM5QTQ2NzMwRUZGNDMxREYxN0I2OUQ0MUVCMl92aWRlb19kYXNoaW5pdC5tcDQVAALIARIAFQIYRmlnX3hwdl9yZWVsc19wZXJtYW5lbnRfc3JfcHJvZC80OTE1NTQ3NzY5NzUzNDFfNDIyODEyMzU5MDY0MDE3Njc2NS5tcDQVAgLIARIAKAAYABsCiAd1c2Vfb2lsATEScHJvZ3Jlc3NpdmVfcmVjaXBlATEVAAAmhrr6zKL_xAMVAigCQzMsF0BWfU_fO2RaGBJkYXNoX2Jhc2VsaW5lXzNfdjERAHX-B2XmnQEA&amp;oh=00_AfykdFx3VleI8ExLuV_L6mKZ3ccfuDfXMU5RmPXFcik-0w&amp;oe=69B99C59</t>
  </si>
  <si>
    <t>https://www.instagram.com/noritera24</t>
  </si>
  <si>
    <t>randallastout</t>
  </si>
  <si>
    <t>Randall Stout</t>
  </si>
  <si>
    <t>https://instagram.feat1-1.fna.fbcdn.net/v/t51.2885-19/10995034_751782391607059_1655199174_a.jpg?stp=dst-jpg_e0_s150x150_tt6&amp;efg=eyJ2ZW5jb2RlX3RhZyI6InByb2ZpbGVfcGljLmRqYW5nby4xNTAuYzIifQ&amp;_nc_ht=instagram.feat1-1.fna.fbcdn.net&amp;_nc_cat=107&amp;_nc_oc=Q6cZ2QGOArsAUJST2fM8PXQZS_cKOhakikPL70tu157qONS9ci3Ywo4aoCC_dinQXKn7W1g&amp;_nc_ohc=KSNNFb3rt88Q7kNvwGZwbrg&amp;_nc_gid=Rn5gkxz-WSqp_QmAiqyh9w&amp;edm=AOQ1c0wBAAAA&amp;ccb=7-5&amp;oh=00_AfwZVUBFo7bi0fu0Ih-amqmGLIsj_zocCKqo9LALk7w3pA&amp;oe=69BDA83A&amp;_nc_sid=8b3546</t>
  </si>
  <si>
    <t>Maui always hits the sweet spot! #maui | Apua Point sunrise. #hawaii #sunrise #aloha | Aloha from Hawaii! #hawaii #aloha #rainbow #shaka | Bellows Beach #hawaii #hawaiilife #oahu #beach #ohana #beachlife #sunrise | Monk seals on Kaeana Point at the end of the hike. 
#kaeanapoint #hawaii #hawaiilife #hiking #oahu | Haleakala Crater epic 3 day hike. #nationalpark #hawaii #maui #backpacking #hiking #haleakala | Pedernales State Park is one of the jewels of Texas. #texashillcountry #texas #texasstaeparks #gooutside | Big Bend National Park. True Texas rugged beauty. #texas #texasoutdoors #nationalpark #bigbend #hiking | Texas/Mexico border at Big Bend National Park. Mexico left USA right. #texas #texasoutdoors #bigbend #riogrande #hiking #nationalpark | Texas Hill Country morning. #texas #hillcountry #rainbow #texashillcountry #morning</t>
  </si>
  <si>
    <t>#maui, #hawaii, #sunrise, #aloha, #rainbow, #shaka, #hawaiilife, #oahu, #beach, #ohana, #beachlife, #kaeanapoint, #hiking, #nationalpark, #backpacking, #haleakala, #texashillcountry, #texas, #texasstaeparks, #gooutside, #texasoutdoors, #bigbend, #riogrande, #hillcountry, #morning</t>
  </si>
  <si>
    <t>https://instagram.com/p/Cq6vGfOsxi5, https://instagram.com/p/B6aU_JwnfXe, https://instagram.com/p/B6aUaCCHNYQ, https://instagram.com/p/Brw3vPHhXC3, https://instagram.com/p/Brw1kmzBQxk, https://instagram.com/p/BrwyueDhCcl, https://instagram.com/p/BqToCKXBEq0, https://instagram.com/p/BqKeYCYBCJQ, https://instagram.com/p/BqKdUQtBbpn, https://instagram.com/p/BqKcbwGhJDR</t>
  </si>
  <si>
    <t>21, 20, 14, 36, 26, 33, 25, 32, 21, 10</t>
  </si>
  <si>
    <t>2, 0, 0, 0, 0, 0, 0, 2, 1, 0</t>
  </si>
  <si>
    <t>2023-04-12, 2019-12-23, 2019-12-23, 2018-12-24, 2018-12-24, 2018-12-24, 2018-11-18, 2018-11-14, 2018-11-14, 2018-11-14</t>
  </si>
  <si>
    <t>Pedernales Falls State Park</t>
  </si>
  <si>
    <t>Sidecar, Image, Image, Sidecar, Sidecar, Sidecar, Sidecar, Sidecar, Image, Image</t>
  </si>
  <si>
    <t>https://instagram.feat1-1.fna.fbcdn.net/v/t51.29350-15/340657872_1678421362629028_8174987527702465875_n.jpg?stp=dst-jpg_e35_s1080x1080_tt6&amp;_nc_ht=instagram.feat1-1.fna.fbcdn.net&amp;_nc_cat=104&amp;_nc_oc=Q6cZ2QGOArsAUJST2fM8PXQZS_cKOhakikPL70tu157qONS9ci3Ywo4aoCC_dinQXKn7W1g&amp;_nc_ohc=DUW2KkRDmz0Q7kNvwE-dfqi&amp;_nc_gid=Rn5gkxz-WSqp_QmAiqyh9w&amp;edm=AOQ1c0wBAAAA&amp;ccb=7-5&amp;ig_cache_key=MzA3ODk4MDQ0MDM2MjcwNzA4MA%3D%3D.3-ccb7-5&amp;oh=00_AfzfzE2OQ2NbaPtoxI4Y59hNLdh24m_kDGY3WWDlBGDxjA&amp;oe=69BD9510&amp;_nc_sid=8b3546, https://instagram.feat1-1.fna.fbcdn.net/v/t51.29350-15/340657872_1678421362629028_8174987527702465875_n.jpg?stp=dst-jpg_e35_s1080x1080_tt6&amp;_nc_ht=instagram.feat1-1.fna.fbcdn.net&amp;_nc_cat=104&amp;_nc_oc=Q6cZ2QGOArsAUJST2fM8PXQZS_cKOhakikPL70tu157qONS9ci3Ywo4aoCC_dinQXKn7W1g&amp;_nc_ohc=DUW2KkRDmz0Q7kNvwE-dfqi&amp;_nc_gid=Rn5gkxz-WSqp_QmAiqyh9w&amp;edm=AOQ1c0wBAAAA&amp;ccb=7-5&amp;ig_cache_key=MzA3ODk4MDQ0MDM2MjcwNzA4MA%3D%3D.3-ccb7-5&amp;oh=00_AfzfzE2OQ2NbaPtoxI4Y59hNLdh24m_kDGY3WWDlBGDxjA&amp;oe=69BD9510&amp;_nc_sid=8b3546, https://instagram.feat1-1.fna.fbcdn.net/v/t51.29350-15/340803674_691512369330787_3606777905602921519_n.jpg?stp=dst-jpg_e35_s1080x1080_tt6&amp;_nc_ht=instagram.feat1-1.fna.fbcdn.net&amp;_nc_cat=107&amp;_nc_oc=Q6cZ2QGOArsAUJST2fM8PXQZS_cKOhakikPL70tu157qONS9ci3Ywo4aoCC_dinQXKn7W1g&amp;_nc_ohc=78NEwZprkyQQ7kNvwFM_85y&amp;_nc_gid=Rn5gkxz-WSqp_QmAiqyh9w&amp;edm=AOQ1c0wBAAAA&amp;ccb=7-5&amp;ig_cache_key=MzA3ODk4MDQ0MDM3OTQ4MjE2Nw%3D%3D.3-ccb7-5&amp;oh=00_AfxRM8NwOKoqIcNzenniXXYRmkKwGOX7StNv-1wWDdKHEQ&amp;oe=69BDB95E&amp;_nc_sid=8b3546, https://instagram.feat1-1.fna.fbcdn.net/v/t51.29350-15/340503206_3573203953002802_2114604039500305592_n.jpg?stp=dst-jpg_e35_s1080x1080_tt6&amp;_nc_ht=instagram.feat1-1.fna.fbcdn.net&amp;_nc_cat=110&amp;_nc_oc=Q6cZ2QGOArsAUJST2fM8PXQZS_cKOhakikPL70tu157qONS9ci3Ywo4aoCC_dinQXKn7W1g&amp;_nc_ohc=hY1r51imATEQ7kNvwGN7rJh&amp;_nc_gid=Rn5gkxz-WSqp_QmAiqyh9w&amp;edm=AOQ1c0wBAAAA&amp;ccb=7-5&amp;ig_cache_key=MzA3ODk4MDQ0MDM3OTU3NjE4NQ%3D%3D.3-ccb7-5&amp;oh=00_AfzjTRdlq5PrOHd39culsx0Wwsjqowqyg0EzJgZuobGk3A&amp;oe=69BDB9FC&amp;_nc_sid=8b3546, https://instagram.feat1-1.fna.fbcdn.net/v/t51.29350-15/340816586_987792469296223_1944111262783992469_n.jpg?stp=dst-jpg_e35_s1080x1080_tt6&amp;_nc_ht=instagram.feat1-1.fna.fbcdn.net&amp;_nc_cat=107&amp;_nc_oc=Q6cZ2QGOArsAUJST2fM8PXQZS_cKOhakikPL70tu157qONS9ci3Ywo4aoCC_dinQXKn7W1g&amp;_nc_ohc=lLSBqth8XWoQ7kNvwEwRu2E&amp;_nc_gid=Rn5gkxz-WSqp_QmAiqyh9w&amp;edm=AOQ1c0wBAAAA&amp;ccb=7-5&amp;ig_cache_key=MzA3ODk4MDQ0MDM3OTQ5MTc4OA%3D%3D.3-ccb7-5&amp;oh=00_AfyEYizKr79FNYaxhgEd_3d8PdKCbWwuisdU2P0gySKmRQ&amp;oe=69BD9CA3&amp;_nc_sid=8b3546, https://instagram.feat1-1.fna.fbcdn.net/v/t51.29350-15/340862953_146355141489759_8858516828834939274_n.jpg?stp=dst-jpg_e35_s1080x1080_tt6&amp;_nc_ht=instagram.feat1-1.fna.fbcdn.net&amp;_nc_cat=103&amp;_nc_oc=Q6cZ2QGOArsAUJST2fM8PXQZS_cKOhakikPL70tu157qONS9ci3Ywo4aoCC_dinQXKn7W1g&amp;_nc_ohc=-Z_6OA9w5J0Q7kNvwGdkHQO&amp;_nc_gid=Rn5gkxz-WSqp_QmAiqyh9w&amp;edm=AOQ1c0wBAAAA&amp;ccb=7-5&amp;ig_cache_key=MzA3ODk4MDQ0MDM3OTQ5NTY2NA%3D%3D.3-ccb7-5&amp;oh=00_AfwQISOAs2pRMfguq70NbhqBe4HdLLidsoaXuRT39_x7Rw&amp;oe=69BDAE76&amp;_nc_sid=8b3546, https://instagram.feat1-1.fna.fbcdn.net/v/t51.29350-15/340843213_1280612262549588_3785486164969800256_n.jpg?stp=dst-jpg_e35_s1080x1080_tt6&amp;_nc_ht=instagram.feat1-1.fna.fbcdn.net&amp;_nc_cat=100&amp;_nc_oc=Q6cZ2QGOArsAUJST2fM8PXQZS_cKOhakikPL70tu157qONS9ci3Ywo4aoCC_dinQXKn7W1g&amp;_nc_ohc=B6fHTygPbdkQ7kNvwFqrKwF&amp;_nc_gid=Rn5gkxz-WSqp_QmAiqyh9w&amp;edm=AOQ1c0wBAAAA&amp;ccb=7-5&amp;ig_cache_key=MzA3ODk4MDQ0MDM3OTUxNzE5OQ%3D%3D.3-ccb7-5&amp;oh=00_AfzWzJC--CfxKNe7AzhJwddZBj7C2eZ9MoMtbarX-uNyTg&amp;oe=69BDAC59&amp;_nc_sid=8b3546, https://instagram.feat1-1.fna.fbcdn.net/v/t51.29350-15/340476283_1155607365106777_7069126340872624172_n.jpg?stp=dst-jpg_e35_s1080x1080_tt6&amp;_nc_ht=instagram.feat1-1.fna.fbcdn.net&amp;_nc_cat=101&amp;_nc_oc=Q6cZ2QGOArsAUJST2fM8PXQZS_cKOhakikPL70tu157qONS9ci3Ywo4aoCC_dinQXKn7W1g&amp;_nc_ohc=0dVq5JA12cEQ7kNvwH3_Yy4&amp;_nc_gid=Rn5gkxz-WSqp_QmAiqyh9w&amp;edm=AOQ1c0wBAAAA&amp;ccb=7-5&amp;ig_cache_key=MzA3ODk4MDQ0MDM3OTU1MjYxOA%3D%3D.3-ccb7-5&amp;oh=00_AfwfMO-BpyMMkVCKmSL1J2-VadVhlUIOOhG6WXnMTODDIw&amp;oe=69BDB561&amp;_nc_sid=8b3546, https://instagram.feat1-1.fna.fbcdn.net/v/t51.82787-15/649826470_18078968930377800_6276643227960842282_n.jpg?stp=dst-jpg_e35_s1080x1080_sh0.08_tt6&amp;_nc_ht=instagram.feat1-1.fna.fbcdn.net&amp;_nc_cat=100&amp;_nc_oc=Q6cZ2QGOArsAUJST2fM8PXQZS_cKOhakikPL70tu157qONS9ci3Ywo4aoCC_dinQXKn7W1g&amp;_nc_ohc=v6YLAGhJ9kkQ7kNvwHN8-W-&amp;_nc_gid=Rn5gkxz-WSqp_QmAiqyh9w&amp;edm=AOQ1c0wBAAAA&amp;ccb=7-5&amp;ig_cache_key=MzA3ODk4MDQ0MDM3MTEyNDQzNw%3D%3D.3-ccb7-5&amp;oh=00_AfwdJGbj4Rz_dXROC1dLTLbO6awGb2wdt8TQAb6MrdI8Gg&amp;oe=69BD907F&amp;_nc_sid=8b3546, https://instagram.feat1-1.fna.fbcdn.net/v/t51.82787-15/651459367_18013884842669995_3238469732425330579_n.jpg?stp=dst-jpg_e35_s1080x1080_sh0.08_tt6&amp;_nc_ht=instagram.feat1-1.fna.fbcdn.net&amp;_nc_cat=107&amp;_nc_oc=Q6cZ2QGOArsAUJST2fM8PXQZS_cKOhakikPL70tu157qONS9ci3Ywo4aoCC_dinQXKn7W1g&amp;_nc_ohc=JPuuzPRyLTIQ7kNvwEKrFHv&amp;_nc_gid=Rn5gkxz-WSqp_QmAiqyh9w&amp;edm=AOQ1c0wBAAAA&amp;ccb=7-5&amp;ig_cache_key=MzA3ODk4MDQ0MDU0NzI1MTA2MA%3D%3D.3-ccb7-5&amp;oh=00_AfwO4eXrLcPNPPFE9M68qlFn7ixAF89q1sJT50f1hlBAIQ&amp;oe=69BDA901&amp;_nc_sid=8b3546, https://instagram.feat1-1.fna.fbcdn.net/v/t51.29350-15/34</t>
  </si>
  <si>
    <t>https://instagram.feat1-1.fna.fbcdn.net/o1/v/t16/f2/m84/AQNjHVM0OvtuIgtzD3hkGUkKZ_i1VnLdL53wOAdgYAVwjL96fSjEbojfBkW1uMoriBcd6lQtZwu60t1wvr8iWJOuiSTXG-A1nL5hNJU.mp4?_nc_cat=111&amp;_nc_oc=AdlAdZQlMrN6XTjsPO86kB4OpbM2J3TbYJ7nNT4tMw0-cIYLvjFIpI7fwqQkJopv3rU&amp;_nc_sid=5e9851&amp;_nc_ht=instagram.feat1-1.fna.fbcdn.net&amp;_nc_ohc=owOmB7zJ33MQ7kNvwHzUlsl&amp;efg=eyJ2ZW5jb2RlX3RhZyI6Inhwdl9wcm9ncmVzc2l2ZS5JTlNUQUdSQU0uQ0FST1VTRUxfSVRFTS5DMy42NDAuZGFzaF9iYXNlbGluZV8xX3YxIiwieHB2X2Fzc2V0X2lkIjoyOTU5NjgxODMyNDYzMjQsImFzc2V0X2FnZV9kYXlzIjoyNjUxLCJ2aV91c2VjYXNlX2lkIjoxMDE0NiwiZHVyYXRpb25fcyI6MjgsInVybGdlbl9zb3VyY2UiOiJ3d3cifQ%3D%3D&amp;ccb=17-1&amp;vs=3a48baf433d5b46f&amp;_nc_vs=HBkcFQIYTGlnX2JhY2tmaWxsX3RpbWVsaW5lX3ZvZC8wMjQwRDFBNjI0MTUwOTE5OUQxMzJFRjBGM0RBNDFBRV92aWRlb19kYXNoaW5pdC5tcDQVAALIARIAKAAYABsCiAd1c2Vfb2lsATEScHJvZ3Jlc3NpdmVfcmVjaXBlATEVAAAm6Pfq5s7LhgEVAigCQzMsF0A8ogxJul41GBJkYXNoX2Jhc2VsaW5lXzFfdjERAHXuB2XEngEA&amp;_nc_gid=Rn5gkxz-WSqp_QmAiqyh9w&amp;_nc_ss=1a&amp;_nc_zt=28&amp;oh=00_AfxF9qWkaA1s39EbglTarE20-FuWpq0otSz9rBVe_3g0rA&amp;oe=69B9BB6D</t>
  </si>
  <si>
    <t>https://www.instagram.com/randallastout</t>
  </si>
  <si>
    <t>gustavo_lopes_imagens</t>
  </si>
  <si>
    <t>Gustavo Lopes</t>
  </si>
  <si>
    <t>Fotografia profissional.
 Whatsapp 16 99223 5263</t>
  </si>
  <si>
    <t>Artist</t>
  </si>
  <si>
    <t>https://gustavolopesimagens.myportfolio.com/</t>
  </si>
  <si>
    <t>https://scontent-phl2-1.cdninstagram.com/v/t51.2885-19/122009770_972297033262195_847262146995685250_n.jpg?stp=dst-jpg_e0_s150x150_tt6&amp;efg=eyJ2ZW5jb2RlX3RhZyI6InByb2ZpbGVfcGljLmRqYW5nby4xMDgwLmMyIn0&amp;_nc_ht=scontent-phl2-1.cdninstagram.com&amp;_nc_cat=107&amp;_nc_oc=Q6cZ2QFPWgNUb1KpcUUyXr4ds-2fIkhkHYd08XdLrBtvUKiX5WEtS6FVKMdUJCwbFCV3xCEfHlpcQYB_FSv18iWqwT6Y&amp;_nc_ohc=iwsaVP3FaD0Q7kNvwFo49DP&amp;_nc_gid=1pFHKT8-V7u_uRgJew64Sw&amp;edm=AOQ1c0wBAAAA&amp;ccb=7-5&amp;oh=00_Afxlf1Y9oHxCyW4PEMea1rr6t9zowukcxCBnmwtYPEWo5g&amp;oe=69BD95D6&amp;_nc_sid=8b3546</t>
  </si>
  <si>
    <t>16 99223 5263</t>
  </si>
  <si>
    <t>Trabalho realizado para @crizzapibolsasoficial ! | ... passagem de Som/Luz !
@sescfranca apresenta, @mawaca_oficial !
06/12/2025 | ... passagem de Som/Luz !
@sescfranca apresenta, @mawaca_oficial ! | Para @cyateliebio !</t>
  </si>
  <si>
    <t>@crizzapibolsasoficial, @sescfranca, @mawaca_oficial, @cyateliebio</t>
  </si>
  <si>
    <t>https://instagram.com/p/DV1zgRXia3y, https://instagram.com/p/DV1sImciWJw, https://instagram.com/p/DV1q5gVCS-d, https://instagram.com/p/DV1pjwmCR7q, https://instagram.com/p/DV1osJAiTPW, https://instagram.com/p/DV1oNiQCZFb, https://instagram.com/p/DUBk9yxibqb, https://instagram.com/p/DSoFFFZDF2V, https://instagram.com/p/DSP4yGIkQY5, https://instagram.com/p/DSAWoOCjQaF, https://instagram.com/p/DR-8RfRjI59, https://instagram.com/p/DRTpjPGjSAB</t>
  </si>
  <si>
    <t>6, 3, 8, 3, 4, 3, 15, 1, 14, 22, 13, 5</t>
  </si>
  <si>
    <t>0, 0, 0, 0, 0, 0, 1, 0, 0, 1, 0, 0</t>
  </si>
  <si>
    <t>2026-03-13, 2026-03-13, 2026-03-13, 2026-03-13, 2026-03-13, 2026-03-13, 2026-01-27, 2025-12-24, 2025-12-14, 2025-12-08, 2025-12-08, 2025-11-21</t>
  </si>
  <si>
    <t>Franca-SP, Taipu de Fora - Península de Maraú, Parque Nacional da Serra da Canastra, Sesc Franca, Franca SP</t>
  </si>
  <si>
    <t>Image, Video, Video, Video, Video, Video, Image, Image, Image, Image, Image, Image</t>
  </si>
  <si>
    <t>https://scontent-phl2-1.cdninstagram.com/v/t51.82787-15/651921918_18075128885417012_1362013392195175345_n.webp?stp=dst-jpg_e35_s1080x1080_sh0.08_tt6&amp;_nc_ht=scontent-phl2-1.cdninstagram.com&amp;_nc_cat=108&amp;_nc_oc=Q6cZ2QFPWgNUb1KpcUUyXr4ds-2fIkhkHYd08XdLrBtvUKiX5WEtS6FVKMdUJCwbFCV3xCEfHlpcQYB_FSv18iWqwT6Y&amp;_nc_ohc=fFo-MREnCRIQ7kNvwE1Sp2e&amp;_nc_gid=1pFHKT8-V7u_uRgJew64Sw&amp;edm=AOQ1c0wBAAAA&amp;ccb=7-5&amp;ig_cache_key=Mzg1MjIxMTU3NDMyOTE1OTE1NA%3D%3D.3-ccb7-5&amp;oh=00_AfxJNzBY90IRHxcWdnur5V-2ATFko7xCWtgvbXYnmFQOjQ&amp;oe=69BDAEE8&amp;_nc_sid=8b3546, https://scontent-phl2-1.cdninstagram.com/v/t51.82787-15/623834036_18070714028417012_1840575428941451126_n.webp?stp=dst-jpg_e35_s1080x1080_sh0.08_tt6&amp;_nc_ht=scontent-phl2-1.cdninstagram.com&amp;_nc_cat=108&amp;_nc_oc=Q6cZ2QFPWgNUb1KpcUUyXr4ds-2fIkhkHYd08XdLrBtvUKiX5WEtS6FVKMdUJCwbFCV3xCEfHlpcQYB_FSv18iWqwT6Y&amp;_nc_ohc=3kki3aiJZc0Q7kNvwEmRu9b&amp;_nc_gid=1pFHKT8-V7u_uRgJew64Sw&amp;edm=AOQ1c0wBAAAA&amp;ccb=7-5&amp;ig_cache_key=MzgxOTQ5NjUzNTA2NzU3Mjg5MQ%3D%3D.3-ccb7-5&amp;oh=00_AfyVZLBXSkhlRPXmASWStRsBLABr9g6561BlECRuhTc4jQ&amp;oe=69BD8881&amp;_nc_sid=8b3546, https://scontent-phl2-1.cdninstagram.com/v/t51.82787-15/605709807_18067465175417012_6147621685105692945_n.webp?stp=dst-jpg_e35_s1080x1080_sh0.08_tt6&amp;_nc_ht=scontent-phl2-1.cdninstagram.com&amp;_nc_cat=108&amp;_nc_oc=Q6cZ2QFPWgNUb1KpcUUyXr4ds-2fIkhkHYd08XdLrBtvUKiX5WEtS6FVKMdUJCwbFCV3xCEfHlpcQYB_FSv18iWqwT6Y&amp;_nc_ohc=TidaMP0OMkoQ7kNvwFUBQN1&amp;_nc_gid=1pFHKT8-V7u_uRgJew64Sw&amp;edm=AOQ1c0wBAAAA&amp;ccb=7-5&amp;ig_cache_key=Mzc5NDMwNTAyNTY3ODUzMTk4OQ%3D%3D.3-ccb7-5&amp;oh=00_AfxKVPt0HDSVC83SqMRyKrUNuo6E1J7mvqH4KRLZY8CzPQ&amp;oe=69BD949A&amp;_nc_sid=8b3546, https://scontent-phl2-1.cdninstagram.com/v/t51.82787-15/591571878_18066621008417012_4456102103001143751_n.webp?stp=dst-jpg_e35_s1080x1080_sh0.08_tt6&amp;_nc_ht=scontent-phl2-1.cdninstagram.com&amp;_nc_cat=108&amp;_nc_oc=Q6cZ2QFPWgNUb1KpcUUyXr4ds-2fIkhkHYd08XdLrBtvUKiX5WEtS6FVKMdUJCwbFCV3xCEfHlpcQYB_FSv18iWqwT6Y&amp;_nc_ohc=afcyM3T04PsQ7kNvwHi95Ev&amp;_nc_gid=1pFHKT8-V7u_uRgJew64Sw&amp;edm=AOQ1c0wBAAAA&amp;ccb=7-5&amp;ig_cache_key=Mzc4NzQ5NTU0NDgwNjUwODA4OQ%3D%3D.3-ccb7-5&amp;oh=00_Afz4f9CfiJQso1RDz2LVcjo9gOCsAyCdqlmlwfSDbK0d-Q&amp;oe=69BDA8BF&amp;_nc_sid=8b3546, https://scontent-phl2-1.cdninstagram.com/v/t51.82787-15/590362270_18066045839417012_1317985682267789910_n.webp?stp=dst-jpg_e35_s1080x1080_sh0.08_tt6&amp;_nc_ht=scontent-phl2-1.cdninstagram.com&amp;_nc_cat=108&amp;_nc_oc=Q6cZ2QFPWgNUb1KpcUUyXr4ds-2fIkhkHYd08XdLrBtvUKiX5WEtS6FVKMdUJCwbFCV3xCEfHlpcQYB_FSv18iWqwT6Y&amp;_nc_ohc=67LFTq1dpRsQ7kNvwH__Zhl&amp;_nc_gid=1pFHKT8-V7u_uRgJew64Sw&amp;edm=AOQ1c0wBAAAA&amp;ccb=7-5&amp;ig_cache_key=Mzc4MzEyMzIwNzg2ODcxMjU4MQ%3D%3D.3-ccb7-5&amp;oh=00_AfzswaFG_BZwVcwp335AwjBncIBePH6C_yXAyeEjYuhC7Q&amp;oe=69BD834F&amp;_nc_sid=8b3546, https://scontent-phl2-1.cdninstagram.com/v/t51.82787-15/591164059_18065984405417012_2561544330395023426_n.webp?stp=dst-jpg_e35_s1080x1080_sh0.08_tt6&amp;_nc_ht=scontent-phl2-1.cdninstagram.com&amp;_nc_cat=108&amp;_nc_oc=Q6cZ2QFPWgNUb1KpcUUyXr4ds-2fIkhkHYd08XdLrBtvUKiX5WEtS6FVKMdUJCwbFCV3xCEfHlpcQYB_FSv18iWqwT6Y&amp;_nc_ohc=JYVQditDp3UQ7kNvwEjf-qC&amp;_nc_gid=1pFHKT8-V7u_uRgJew64Sw&amp;edm=AOQ1c0wBAAAA&amp;ccb=7-5&amp;ig_cache_key=Mzc4MjcyNTgyMTYzOTk4NjgxMw%3D%3D.3-ccb7-5&amp;oh=00_Afwq2dh9GBs-sWkDJ_GkjjEeBNyquX05tA5MoiVTh__YLA&amp;oe=69BD9B34&amp;_nc_sid=8b3546, https://scontent-phl2-1.cdninstagram.com/v/t51.82787-15/584366518_18064435880417012_6105331510785573369_n.webp?stp=dst-jpg_e35_s1080x1080_sh0.08_tt6&amp;_nc_ht=scontent-phl2-1.cdninstagram.com&amp;_nc_cat=108&amp;_nc_oc=Q6cZ2QFPWgNUb1KpcUUyXr4ds-2fIkhkHYd08XdLrBtvUKiX5WEtS6FVKMdUJCwbFCV3xCEfHlpcQYB_FSv18iWqwT6Y&amp;_nc_ohc=GyRhJgJNvRkQ7kNvwGJJVvB&amp;_nc_gid=1pFHKT8-V7u_uRgJew64Sw&amp;edm=AOQ1c0wBAAAA&amp;ccb=7-5&amp;ig_cache_key=Mzc3MDU0MDA1NDM0MzkxNzU2OQ%3D%3D.3-ccb7-5&amp;oh=00_Afyw9PvqFQdzX5bi6vYifnFdvE9hn4zboi-RZ6YDeIV9OA&amp;oe=69BDAB59&amp;_nc_sid=8b3546</t>
  </si>
  <si>
    <t>https://scontent-phl2-1.cdninstagram.com/o1/v/t16/f2/m69/AQOLrX_DzFYXvdtnGa82YIH8Z5Yyf4hEvUt9q1XNybgd92u1oLTjrAeiS-rFiwO2ln_eFBStixihybqCdfL_Fwfh.mp4?strext=1&amp;_nc_cat=108&amp;_nc_sid=5e9851&amp;_nc_ht=scontent-phl2-1.cdninstagram.com&amp;_nc_ohc=XpaHJa3CupgQ7kNvwFBqXLo&amp;efg=eyJ2ZW5jb2RlX3RhZyI6Inhwdl9wcm9ncmVzc2l2ZS5JTlNUQUdSQU0uQ0xJUFMuQzMuNzIwLmRhc2hfYmFzZWxpbmVfMV92MSIsInhwdl9hc3NldF9pZCI6MTgwNzUxMjQ2NzY0MTcwMTIsImFzc2V0X2FnZV9kYXlzIjoyLCJ2aV91c2VjYXNlX2lkIjoxMDA5OSwiZHVyYXRpb25fcyI6NSwidXJsZ2VuX3NvdXJjZSI6Ind3dyJ9&amp;ccb=17-1&amp;_nc_gid=1pFHKT8-V7u_uRgJew64Sw&amp;_nc_ss=1a&amp;_nc_zt=28&amp;vs=c2cb3f12a3817c86&amp;_nc_vs=HBkcFQIYOnBhc3N0aHJvdWdoX2V2ZXJzdG9yZS9HQ3Rqb0Nid1dUeXZ3TFFDQU5jZlR3ZE5LUmhBYnNwVEFRQUYVAALIARIAKAAYABsCiAd1c2Vfb2lsATEScHJvZ3Jlc3NpdmVfcmVjaXBlATEVAAAm6Nfemd3Om0AVAigCQzMsF0AUIcrAgxJvGBJkYXNoX2Jhc2VsaW5lXzFfdjERAHX-B2XmnQEA&amp;oh=00_AfyPx1ZSenBHy5AaEZR38O0rYARKD727MtG-KUZ_ic1LCw&amp;oe=69BDB994, https://scontent-phl2-1.cdninstagram.com/o1/v/t16/f2/m69/AQMAV2ctX29sKSeIQZpKQG3Ctgv-yfCdnExg24ihnMlCOVAa-ngSq4prG6-Fji3oPhGrUngN4cfqICHsBd3t77aH.mp4?strext=1&amp;_nc_cat=107&amp;_nc_sid=5e9851&amp;_nc_ht=scontent-phl2-1.cdninstagram.com&amp;_nc_ohc=Cvemj7HwIHkQ7kNvwE_6FRY&amp;efg=eyJ2ZW5jb2RlX3RhZyI6Inhwdl9wcm9ncmVzc2l2ZS5JTlNUQUdSQU0uQ0xJUFMuQzMuNzIwLmRhc2hfYmFzZWxpbmVfMV92MSIsInhwdl9hc3NldF9pZCI6MTgwNzUxMjQyMTQ0MTcwMTIsImFzc2V0X2FnZV9kYXlzIjoyLCJ2aV91c2VjYXNlX2lkIjoxMDA5OSwiZHVyYXRpb25fcyI6NSwidXJsZ2VuX3NvdXJjZSI6Ind3dyJ9&amp;ccb=17-1&amp;_nc_gid=1pFHKT8-V7u_uRgJew64Sw&amp;_nc_ss=1a&amp;_nc_zt=28&amp;vs=2fde5ed498b16528&amp;_nc_vs=HBkcFQIYOnBhc3N0aHJvdWdoX2V2ZXJzdG9yZS9HRFk1cENiYmtwUm94d2dGQUlqdVVFdlF2M0FIYnNwVEFRQUYVAALIARIAKAAYABsCiAd1c2Vfb2lsATEScHJvZ3Jlc3NpdmVfcmVjaXBlATEVAAAm6JmS4dnOm0AVAigCQzMsF0AUIcrAgxJvGBJkYXNoX2Jhc2VsaW5lXzFfdjERAHX-B2XmnQEA&amp;oh=00_Afx3fNwKEy2CG2l0og5g2IFIiyQk9ngXc8OvLuwh3y0-8Q&amp;oe=69BD94FD, https://scontent-phl2-1.cdninstagram.com/o1/v/t16/f2/m69/AQMLbx7VysntC_VPg9hPEpNToyCID-m9mvPMwW7DQcyLb4T7uwnoY9auvBjPZ0kqIM6OED_DiiD8AYk4DXnmQl9N.mp4?strext=1&amp;_nc_cat=111&amp;_nc_sid=5e9851&amp;_nc_ht=scontent-phl2-1.cdninstagram.com&amp;_nc_ohc=S7OsF6E5rqYQ7kNvwFjZQyI&amp;efg=eyJ2ZW5jb2RlX3RhZyI6Inhwdl9wcm9ncmVzc2l2ZS5JTlNUQUdSQU0uQ0xJUFMuQzMuNzIwLmRhc2hfYmFzZWxpbmVfMV92MSIsInhwdl9hc3NldF9pZCI6MTgwNzUxMjMzOTg0MTcwMTIsImFzc2V0X2FnZV9kYXlzIjoyLCJ2aV91c2VjYXNlX2lkIjoxMDA5OSwiZHVyYXRpb25fcyI6NSwidXJsZ2VuX3NvdXJjZSI6Ind3dyJ9&amp;ccb=17-1&amp;_nc_gid=1pFHKT8-V7u_uRgJew64Sw&amp;_nc_ss=1a&amp;_nc_zt=28&amp;vs=824d553fa2ab5a3e&amp;_nc_vs=HBkcFQIYOnBhc3N0aHJvdWdoX2V2ZXJzdG9yZS9HQWFFdmliQ2Z0ZkVHT0lEQU03VEhFZC1kcjFvYnNwVEFRQUYVAALIARIAKAAYABsCiAd1c2Vfb2lsATEScHJvZ3Jlc3NpdmVfcmVjaXBlATEVAAAm6On41tPOm0AVAigCQzMsF0AUIcrAgxJvGBJkYXNoX2Jhc2VsaW5lXzFfdjERAHX-B2XmnQEA&amp;oh=00_AfxYxna72tbr-SfNeo-3HDPhXtl3mNnydDY5li3RII5MLg&amp;oe=69BD8F21, https://scontent-phl2-1.cdninstagram.com/o1/v/t16/f2/m69/AQNHgx1viqChHfbgG-jq44QRjuZa2sBhRQhvq1K9O5KHFveNPQi4eQIiQ9LOH6EEIlKX5STgPBXX1SlzUnbeDDGx.mp4?strext=1&amp;_nc_cat=107&amp;_nc_sid=5e9851&amp;_nc_ht=scontent-phl2-1.cdninstagram.com&amp;_nc_ohc=9v1HjNLk-UwQ7kNvwERWd_V&amp;efg=eyJ2ZW5jb2RlX3RhZyI6Inhwdl9wcm9ncmVzc2l2ZS5JTlNUQUdSQU0uQ0xJUFMuQzMuNzIwLmRhc2hfYmFzZWxpbmVfMV92MSIsInhwdl9hc3NldF9pZCI6MTgwNzUxMjI2NzU0MTcwMTIsImFzc2V0X2FnZV9kYXlzIjoyLCJ2aV91c2VjYXNlX2lkIjoxMDA5OSwiZHVyYXRpb25fcyI6NSwidXJsZ2VuX3NvdXJjZSI6Ind3dyJ9&amp;ccb=17-1&amp;_nc_gid=1pFHKT8-V7u_uRgJew64Sw&amp;_nc_ss=1a&amp;_nc_zt=28&amp;vs=7ed5900c0f091787&amp;_nc_vs=HBkcFQIYOnBhc3N0aHJvdWdoX2V2ZXJzdG9yZS9HS3VtdHliOHRwVGpEVXdEQUVuSG5MRUZRamRTYnNwVEFRQUYVAALIARIAKAAYABsCiAd1c2Vfb2lsATEScHJvZ3Jlc3NpdmVfcmVjaXBlATEVAAAm6P63pc7Om0AVAigCQzMsF0AUIcrAgxJvGBJkYXNoX2Jhc2VsaW5lXzFfdjERAHX-B2XmnQEA&amp;oh=00_AfwLm9NMnX7zXhDPY5qXdXfU-WtoTIZlz8VPdjTZIzbicw&amp;oe=69BDB321, https://scontent-phl2-1.cdninstagram.com/o1/v/t16/f2/m69/AQMADcVlBs31O_whCMjSgpTnE1l4FGNubYJZcooTYQ6iBnZvvG7u37mzizKGHHLawx3YI3meoiZ2BVVExTdKbRMZ.mp4?strext=1&amp;_nc_cat=100&amp;_nc_sid=5e9851&amp;_nc_ht=scontent-phl2-1.cdninstagram.com&amp;_nc_ohc=MCmBy5LxA3oQ7kNvwEmI4NE&amp;efg=eyJ2ZW5jb2RlX3RhZyI6Inhwdl9wcm9ncmVzc2l2ZS5JTlNUQUdSQU0uQ0xJUFMuQzMuNzE2LmRhc2hfYmFzZWxpbmVfMV92MSIsInhwdl9hc3NldF9pZCI6MTgwNzUxMjIzNDU0MTcwMTIsImFzc2V0X2FnZV9kYXlzIjoyLCJ2aV91c2VjYXNlX2lkIjoxMDA5OSwiZHVyYXRpb25fcyI6NSwidXJsZ2VuX3NvdXJjZSI6Ind3dyJ9&amp;ccb=17-1&amp;_nc_gid=1pFHKT8-V7u_uRgJew64Sw&amp;_nc_ss=1a&amp;_nc_zt=28&amp;vs=47f892d7476196f9&amp;_nc_vs=HBkcFQIYOnBhc3N0aHJvdWdoX2V2ZXJzdG9yZS9HTllXMENiN0JacURMYk1FQURyVFRUMXp3b3BoYnNwVEFRQUYVAALIARIAKAAYABsCiAd1c2Vfb2lsATEScHJvZ3Jlc3NpdmVfcmVjaXBlATEVAAAm6OTc6svOm0AVAigCQzMsF0AUIcrAgxJvGBJkYXNoX2Jhc2VsaW5lXzFfdjERAHX-B2XmnQEA&amp;oh=00_AfxDF1bKZ0IYmH8Jda1rTKqjGYagUGE6wOIvjFdX1SCz9g&amp;oe=69BD9594</t>
  </si>
  <si>
    <t>https://www.instagram.com/gustavo_lopes_imagens</t>
  </si>
  <si>
    <t>nazirhf</t>
  </si>
  <si>
    <t>nhf</t>
  </si>
  <si>
    <t>Runs @tintabudi, @jurnalsvara &amp; @apiapipublishing</t>
  </si>
  <si>
    <t>https://scontent-lga3-1.cdninstagram.com/v/t51.82787-19/547828688_18524490142046327_604398495974004236_n.jpg?stp=dst-jpg_e0_s150x150_tt6&amp;efg=eyJ2ZW5jb2RlX3RhZyI6InByb2ZpbGVfcGljLmRqYW5nby4xMDgwLmMyIn0&amp;_nc_ht=scontent-lga3-1.cdninstagram.com&amp;_nc_cat=111&amp;_nc_oc=Q6cZ2QEr7COU0OD49weWTisnOg9_wfMTZJz9jfGWq62CTY2saGJpV34cqSIVXNGBFy_uyvY&amp;_nc_ohc=6Ua0_Is5t5gQ7kNvwFndXH3&amp;_nc_gid=Z0sderZHODGW2oHirMfPmA&amp;edm=AOQ1c0wBAAAA&amp;ccb=7-5&amp;oh=00_AfyI9cbXeePO5KFjg-M4kJ9bzc5TYEmB5Ixmp2NzMOyygg&amp;oe=69BD8D01&amp;_nc_sid=8b3546</t>
  </si>
  <si>
    <t>Halaqah Urban oleh @aliasalleh_ | ⁨	إِنَّا ِلِلَّٰهِ وَإِنَّا إِلَيْهِ رَاجِعُونَ
Prof. Dr. Syed Muhammad Naquib al-Attas (1931-2026)⁩ | 3000 used books moved in, sorted, displayed and sold in a week time.Thanks @p_sharmin for the trust in running this. And grateful to friends of Tintabudi who came to help out and made the event lit (pun intended). Any other personal collection needs clearing the @tintabudi way? #shelflife | Closing on Sunday @tintabudi | Bucket list selesai. Terima kasih kepada @mdsyazreen yang menguruskan isu kali ini
Dapatkan @jurnalsvara di @tintabudi, @imanshoppe.official, @pelitadhihin, @bukuibde, @ilhambooks, @kinokuniyamalaysia dan @riwayatmy | Some of Alatas’s works | I have several authors that I try to find every book that they ever wrote and Guenon’s is one of them. | Goodbye 2025. Let's go 2026. | The only books that matter 2025 #mastercraft | This one hits close to home. Patterson does a great job weaving his own journey as a reader into a serious reminder of why books and libraries are still so vital today. #nhfreads | Anak-anak skena. Jakarta-Jogja-KL | Kenangan bersama lukisan Raden Salleh ‘Penangkapan Pangeran Diponegoro’ sebelum dibawa pulang ke Istana Presiden.</t>
  </si>
  <si>
    <t>#shelflife, #mastercraft, #nhfreads</t>
  </si>
  <si>
    <t>@aliasalleh_, @p_sharmin, @tintabudi, @mdsyazreen, @jurnalsvara, @imanshoppe.official, @pelitadhihin, @bukuibde, @ilhambooks, @kinokuniyamalaysia, @riwayatmy</t>
  </si>
  <si>
    <t>https://instagram.com/p/DV1OEXQk3uz, https://instagram.com/p/DVoKbN2E4zm, https://instagram.com/p/DVV_XNKkyXU, https://instagram.com/p/DUf1k20E8ZH, https://instagram.com/p/DUcHB8vE4kI, https://instagram.com/p/DTmBbzOkzqO, https://instagram.com/p/DTc-nG1E-gd, https://instagram.com/p/DS9F4HFE7fC, https://instagram.com/p/DS7InRAE_oH, https://instagram.com/p/DSo4pOhE14J, https://instagram.com/p/DSEpkUME9x0, https://instagram.com/p/DSB67E6k_90</t>
  </si>
  <si>
    <t>54, 261, 181, 88, 145, 43, 28, 43, 33, 64, 38, 58</t>
  </si>
  <si>
    <t>0, 2, 10, 0, 2, 0, 0, 1, 0, 0, 0, 1</t>
  </si>
  <si>
    <t>2026-03-13, 2026-03-08, 2026-03-01, 2026-02-08, 2026-02-07, 2026-01-17, 2026-01-13, 2026-01-01, 2025-12-31, 2025-12-24, 2025-12-10, 2025-12-09</t>
  </si>
  <si>
    <t>Image, Image, Sidecar, Sidecar, Image, Image, Image, Image, Image, Image, Image, Image</t>
  </si>
  <si>
    <t>https://scontent-lga3-1.cdninstagram.com/v/t51.82787-15/651545328_18567462412046327_5913143982973801096_n.jpg?stp=dst-jpg_e35_s1080x1080_sh0.08_tt6&amp;_nc_ht=scontent-lga3-1.cdninstagram.com&amp;_nc_cat=111&amp;_nc_oc=Q6cZ2QEr7COU0OD49weWTisnOg9_wfMTZJz9jfGWq62CTY2saGJpV34cqSIVXNGBFy_uyvY&amp;_nc_ohc=uzu8sZs7Z_EQ7kNvwGPCqW8&amp;_nc_gid=Z0sderZHODGW2oHirMfPmA&amp;edm=AOQ1c0wBAAAA&amp;ccb=7-5&amp;ig_cache_key=Mzg1MjA0NjkyODc4ODU1MjYyNw%3D%3D.3-ccb7-5&amp;oh=00_Afygg41OG1Fqzv177dxmcdtMSuP7y5ucz6SUZ6BzZe7mYQ&amp;oe=69BD81F2&amp;_nc_sid=8b3546, https://scontent-lga3-1.cdninstagram.com/v/t51.82787-15/649107994_18566291695046327_6491534715431841470_n.jpg?stp=dst-jpg_e35_p1080x1080_sh0.08_tt6&amp;_nc_ht=scontent-lga3-1.cdninstagram.com&amp;_nc_cat=111&amp;_nc_oc=Q6cZ2QEr7COU0OD49weWTisnOg9_wfMTZJz9jfGWq62CTY2saGJpV34cqSIVXNGBFy_uyvY&amp;_nc_ohc=KDyweTZRd4UQ7kNvwGLZiUL&amp;_nc_gid=Z0sderZHODGW2oHirMfPmA&amp;edm=AOQ1c0wBAAAA&amp;ccb=7-5&amp;ig_cache_key=Mzg0ODM3MTczMjM0NDk2NjM3NA%3D%3D.3-ccb7-5&amp;oh=00_Afyih9l_0StUx0oQGRWNwkKlknuGlYtXXFQYeOB0ZA_95w&amp;oe=69BDB2A1&amp;_nc_sid=8b3546, https://scontent-lga3-1.cdninstagram.com/v/t51.82787-15/645480132_18564825706046327_5959084862260944426_n.jpg?stp=dst-jpg_e35_s1080x1080_sh0.08_tt6&amp;_nc_ht=scontent-lga3-1.cdninstagram.com&amp;_nc_cat=111&amp;_nc_oc=Q6cZ2QEr7COU0OD49weWTisnOg9_wfMTZJz9jfGWq62CTY2saGJpV34cqSIVXNGBFy_uyvY&amp;_nc_ohc=qsZ1B25Sn00Q7kNvwFcDo2c&amp;_nc_gid=Z0sderZHODGW2oHirMfPmA&amp;edm=AOQ1c0wBAAAA&amp;ccb=7-5&amp;ig_cache_key=Mzg0MzI1NjUxNTI5ODU1OTUxNg%3D%3D.3-ccb7-5&amp;oh=00_Afw4J_WqT3gCElbJvJheJ_b5-P49r7H0fQYv-DoNLlhHxA&amp;oe=69BD97E6&amp;_nc_sid=8b3546, https://scontent-lga3-1.cdninstagram.com/v/t51.82787-15/645480132_18564825706046327_5959084862260944426_n.jpg?stp=dst-jpg_e35_s1080x1080_sh0.08_tt6&amp;_nc_ht=scontent-lga3-1.cdninstagram.com&amp;_nc_cat=111&amp;_nc_oc=Q6cZ2QEr7COU0OD49weWTisnOg9_wfMTZJz9jfGWq62CTY2saGJpV34cqSIVXNGBFy_uyvY&amp;_nc_ohc=qsZ1B25Sn00Q7kNvwFcDo2c&amp;_nc_gid=Z0sderZHODGW2oHirMfPmA&amp;edm=AOQ1c0wBAAAA&amp;ccb=7-5&amp;ig_cache_key=Mzg0MzI1NjUxNTI5ODU1OTUxNg%3D%3D.3-ccb7-5&amp;oh=00_Afw4J_WqT3gCElbJvJheJ_b5-P49r7H0fQYv-DoNLlhHxA&amp;oe=69BD97E6&amp;_nc_sid=8b3546, https://scontent-lga3-1.cdninstagram.com/v/t51.82787-15/642429724_18564825721046327_2255569224988633943_n.jpg?stp=dst-jpg_e35_s1080x1080_sh0.08_tt6&amp;_nc_ht=scontent-lga3-1.cdninstagram.com&amp;_nc_cat=111&amp;_nc_oc=Q6cZ2QEr7COU0OD49weWTisnOg9_wfMTZJz9jfGWq62CTY2saGJpV34cqSIVXNGBFy_uyvY&amp;_nc_ohc=EMcmSXQekT0Q7kNvwHgbjPY&amp;_nc_gid=Z0sderZHODGW2oHirMfPmA&amp;edm=AOQ1c0wBAAAA&amp;ccb=7-5&amp;ig_cache_key=Mzg0MzI1NjUxNTIzMTQ3MTAzMQ%3D%3D.3-ccb7-5&amp;oh=00_AfyvmtXOYwKj-9P2KFeq1FtKGz8wY8W1L9vFuMA8rYxYwA&amp;oe=69BD9C41&amp;_nc_sid=8b3546, https://scontent-lga3-1.cdninstagram.com/v/t51.82787-15/642505697_18564825730046327_800853939227956884_n.jpg?stp=dst-jpg_e35_s1080x1080_sh0.08_tt6&amp;_nc_ht=scontent-lga3-1.cdninstagram.com&amp;_nc_cat=111&amp;_nc_oc=Q6cZ2QEr7COU0OD49weWTisnOg9_wfMTZJz9jfGWq62CTY2saGJpV34cqSIVXNGBFy_uyvY&amp;_nc_ohc=jTGhnYpHSqQQ7kNvwGaFu5y&amp;_nc_gid=Z0sderZHODGW2oHirMfPmA&amp;edm=AOQ1c0wBAAAA&amp;ccb=7-5&amp;ig_cache_key=Mzg0MzI1NjUxNTM0MDQ4NTE0Nw%3D%3D.3-ccb7-5&amp;oh=00_AfyuWX0qrksODdc7Lqe68RQmOMWlvMkwjO4DEENTM6XRyw&amp;oe=69BD88E9&amp;_nc_sid=8b3546, https://scontent-lga3-1.cdninstagram.com/v/t51.82787-15/641365918_18564825739046327_3496938757983816521_n.jpg?stp=dst-jpg_e35_s1080x1080_sh0.08_tt6&amp;_nc_ht=scontent-lga3-1.cdninstagram.com&amp;_nc_cat=111&amp;_nc_oc=Q6cZ2QEr7COU0OD49weWTisnOg9_wfMTZJz9jfGWq62CTY2saGJpV34cqSIVXNGBFy_uyvY&amp;_nc_ohc=pXq-xbQIu2AQ7kNvwGiZUUa&amp;_nc_gid=Z0sderZHODGW2oHirMfPmA&amp;edm=AOQ1c0wBAAAA&amp;ccb=7-5&amp;ig_cache_key=Mzg0MzI1NjUxNTE0NzU5NTc1MQ%3D%3D.3-ccb7-5&amp;oh=00_AfyTaI88po-1RP6sAea3qSB03tErsr938_jcbRlR88qdpA&amp;oe=69BDAC7A&amp;_nc_sid=8b3546, https://scontent-lga3-1.cdninstagram.com/v/t51.82787-15/643647273_18564825748046327_609466065879150444_n.jpg?stp=dst-jpg_e35_s1080x1080_sh0.08_tt6&amp;_nc_ht=scontent-lga3-1.cdninstagram.com&amp;_nc_cat=111&amp;_nc_oc=Q6cZ2QEr7COU0OD49weWTisnOg9_wfMTZJz9jfGWq62CTY2saGJpV34cqSIVXNGBFy_uyvY&amp;_nc_ohc=u6T57f9ecIAQ7kNvwETYOSD&amp;_nc_gid=Z0sderZHODGW2oHirMfPmA&amp;edm=AOQ1c0wBAAAA&amp;ccb=7-5&amp;ig_cache_key=Mzg0MzI1NjUxNTA4MDQ1MzcxMg%3D%3D.3-ccb7-5&amp;oh=00_AfzwWioAUyFtWUJifItOUq_aJ6M4baKJFaoFKWW_2nCx3Q&amp;oe=69BD9082&amp;_nc_sid=8b3546, https://scontent-lga3-1.cdninstagram.com/v/t51.82787-15/630116463_18554537902046327_3500699800795890596_n.jpg?stp=dst-jpg_e35_s1080x1080_sh0.08_tt6&amp;_nc_ht=scontent-lga3-1.cdninstagram.com&amp;_nc_cat=111&amp;_nc_oc=Q6cZ2QEr7COU0OD49weWTisnOg9_wfMTZJz9jfGWq62CTY2saGJpV34cqSIVXNGBFy_uyvY&amp;_nc_ohc=mgJb8ZC3LE4Q7kNvwHfBCKk&amp;_nc_gid=Z0sderZHODGW2oHirMfPmA&amp;edm=AOQ1c0wBAAAA&amp;ccb=7-5&amp;ig_cache_key=MzgyODAxMzM5NDYxNjg4MjY0NQ%3D%3D.3-ccb7-5&amp;oh=00_Afx6W1EM-Zroxi5JIfSYJZ6UK95KfLp6ntzOyK0ajmmJGA&amp;oe=69BD9510&amp;_nc_sid=8b3546, https://scontent-lga3-1.cdninstagram.com/v/t51.82787-15/630116463_18554537902046327_3500699800795890596_n.jpg?stp=dst-jpg_e35_s1080x1080_sh0.08_tt6&amp;_nc_ht=scontent-lga3-1.cdninstagram.com&amp;_nc_cat=111&amp;_nc_oc=Q6cZ2QEr7COU0OD49weWTisnOg9_wfMTZJz9jfGWq62CTY2saGJpV34cqSIVXNGBFy_uyvY&amp;_nc_ohc=mgJb8ZC3LE4Q7kNvwHfBCKk&amp;_nc_gid=Z0sderZHODGW2oHirMfPmA&amp;edm=AOQ1c0wBAAAA&amp;ccb=7-5&amp;ig_cache_key=MzgyODAxMzM5NDYxNjg4MjY0NQ%3D%3D.3-ccb7-5&amp;oh=00_Afx6W1EM-Zroxi5JIfSYJZ6UK95KfLp6ntzOyK0ajmmJGA&amp;</t>
  </si>
  <si>
    <t>https://www.instagram.com/nazirhf</t>
  </si>
  <si>
    <t>watch.hannya</t>
  </si>
  <si>
    <t>Watch.Hannya</t>
  </si>
  <si>
    <t>• Made by passion, worn by addiction •
Watch enthusiast based in🇨🇭
☕️ Co-Founder @coffee.up.ge</t>
  </si>
  <si>
    <t>https://scontent-mia3-1.cdninstagram.com/v/t51.2885-19/487409001_1185285409739862_5408177916598286634_n.jpg?stp=dst-jpg_e0_s150x150_tt6&amp;efg=eyJ2ZW5jb2RlX3RhZyI6InByb2ZpbGVfcGljLmRqYW5nby4xMDgwLmMyIn0&amp;_nc_ht=scontent-mia3-1.cdninstagram.com&amp;_nc_cat=106&amp;_nc_oc=Q6cZ2QE9zaJNS1gG7BHZXRG1gFMU2O-FBl257JHroIzU68q-rlYlcZDPqr0h3RySZJT3bso&amp;_nc_ohc=BiX8nLCp0bYQ7kNvwHZ8tjE&amp;_nc_gid=9Os7afGw5OW3bcUeGLo6vA&amp;edm=AOQ1c0wBAAAA&amp;ccb=7-5&amp;oh=00_AfwqV5lBt0A1Qep5Q7Q-cPrcWMQxDYrb9A_QeZoeyhTgdw&amp;oe=69BD97A4&amp;_nc_sid=8b3546</t>
  </si>
  <si>
    <t>• Some recent nice shots •
- Thanks to the owners - | • Some recent nice shots •
- Thanks to the owners - | • Some recent nice shots •
- Thanks to the owners - | SOLD 💸
🚨 FOR SALE 🚨 
FP Journe Chronomètre Souverain 2019
Very rare “Embossé” Dial 
Platinum 40mm
Serviced by FP Journe 06/2024 | • Masterpiece and insane craftsmanship from @langheyne •
-Thanks to my friend @penny_watch_seoul for the shot- | • Some recent nice shots •
- Thanks to the owners - | • Some recent nice shots •
- Thanks to the owners - | • Some recent nice shots •
- Thanks to the owners - | • Some recent nice shots •
- Thanks to the owners - | • Some recent nice shots •
- Thanks to the owners - | • Always good stuff @davidoffbrothers • | • Amazing craftsmanship from @herve_schluechter •</t>
  </si>
  <si>
    <t>@langheyne, @penny_watch_seoul, @davidoffbrothers, @herve_schluechter</t>
  </si>
  <si>
    <t>https://instagram.com/p/DVQWhRdjJge, https://instagram.com/p/DUsGILIDDRv, https://instagram.com/p/DUh3mo3jHuc, https://instagram.com/p/DT-oZn-jJVm, https://instagram.com/p/DT2RHxAjIZD, https://instagram.com/p/DTkKgBvjJnb, https://instagram.com/p/DTR9QWzjLk3, https://instagram.com/p/DS9gJNrDOBd, https://instagram.com/p/DSuEN4GjEnW, https://instagram.com/p/DSjsLLVjB5o, https://instagram.com/p/DSegpxPDObo, https://instagram.com/p/DSZeOkCDMmS</t>
  </si>
  <si>
    <t>425, 310, 321, 912, 1109, 265, 186, 154, 328, 261, 418, 586</t>
  </si>
  <si>
    <t>19, 22, 7, 15, 34, 19, 11, 12, 11, 19, 21, 22</t>
  </si>
  <si>
    <t>2026-02-27, 2026-02-13, 2026-02-09, 2026-01-26, 2026-01-23, 2026-01-16, 2026-01-09, 2026-01-01, 2025-12-26, 2025-12-22, 2025-12-20, 2025-12-18</t>
  </si>
  <si>
    <t>Geneva, Switzerland, Coffee UP Genève , El Gouna, Red Sea, Roy &amp; Sacha Davidoff SA</t>
  </si>
  <si>
    <t>Sidecar, Sidecar, Sidecar, Sidecar, Sidecar, Sidecar, Sidecar, Sidecar, Sidecar, Sidecar, Sidecar, Sidecar</t>
  </si>
  <si>
    <t>https://scontent-mia5-1.cdninstagram.com/v/t51.82787-15/641742317_17945478627112921_984117960037857577_n.jpg?stp=dst-jpg_e35_p1080x1080_sh0.08_tt6&amp;_nc_ht=scontent-mia5-1.cdninstagram.com&amp;_nc_cat=101&amp;_nc_oc=Q6cZ2QE9zaJNS1gG7BHZXRG1gFMU2O-FBl257JHroIzU68q-rlYlcZDPqr0h3RySZJT3bso&amp;_nc_ohc=mUWrEQ7IycUQ7kNvwHXuK1k&amp;_nc_gid=9Os7afGw5OW3bcUeGLo6vA&amp;edm=AOQ1c0wBAAAA&amp;ccb=7-5&amp;ig_cache_key=Mzg0MTY2ODU0NzAwNTQxOTk1Ng%3D%3D.3-ccb7-5&amp;oh=00_AfwFGprGFk1SGAoCVWXwOQ_kYFCYxvM7APUdj1zp5777XQ&amp;oe=69BDAFF2&amp;_nc_sid=8b3546, https://scontent-mia5-1.cdninstagram.com/v/t51.82787-15/641742317_17945478627112921_984117960037857577_n.jpg?stp=dst-jpg_e35_p1080x1080_sh0.08_tt6&amp;_nc_ht=scontent-mia5-1.cdninstagram.com&amp;_nc_cat=101&amp;_nc_oc=Q6cZ2QE9zaJNS1gG7BHZXRG1gFMU2O-FBl257JHroIzU68q-rlYlcZDPqr0h3RySZJT3bso&amp;_nc_ohc=mUWrEQ7IycUQ7kNvwHXuK1k&amp;_nc_gid=9Os7afGw5OW3bcUeGLo6vA&amp;edm=AOQ1c0wBAAAA&amp;ccb=7-5&amp;ig_cache_key=Mzg0MTY2ODU0NzAwNTQxOTk1Ng%3D%3D.3-ccb7-5&amp;oh=00_AfwFGprGFk1SGAoCVWXwOQ_kYFCYxvM7APUdj1zp5777XQ&amp;oe=69BDAFF2&amp;_nc_sid=8b3546, https://scontent-mia5-1.cdninstagram.com/v/t51.82787-15/642473468_17945478636112921_4465286423035737907_n.jpg?stp=dst-jpg_e35_p1080x1080_sh0.08_tt6&amp;_nc_ht=scontent-mia5-1.cdninstagram.com&amp;_nc_cat=101&amp;_nc_oc=Q6cZ2QE9zaJNS1gG7BHZXRG1gFMU2O-FBl257JHroIzU68q-rlYlcZDPqr0h3RySZJT3bso&amp;_nc_ohc=XbDl-LPRsFsQ7kNvwFpw2bz&amp;_nc_gid=9Os7afGw5OW3bcUeGLo6vA&amp;edm=AOQ1c0wBAAAA&amp;ccb=7-5&amp;ig_cache_key=Mzg0MTY2ODU0ODcxNjY5OTc5Nw%3D%3D.3-ccb7-5&amp;oh=00_AfzMBZtiTGIQ14kejVmWs5pvqHXG4uI8DXrNMamvSGrpDA&amp;oe=69BD83EF&amp;_nc_sid=8b3546, https://scontent-mia5-1.cdninstagram.com/v/t51.82787-15/643022161_17945478645112921_1420987333123176952_n.jpg?stp=dst-jpg_e35_p1080x1080_sh0.08_tt6&amp;_nc_ht=scontent-mia5-1.cdninstagram.com&amp;_nc_cat=101&amp;_nc_oc=Q6cZ2QE9zaJNS1gG7BHZXRG1gFMU2O-FBl257JHroIzU68q-rlYlcZDPqr0h3RySZJT3bso&amp;_nc_ohc=tl_Lp-oP3UwQ7kNvwHfC9e6&amp;_nc_gid=9Os7afGw5OW3bcUeGLo6vA&amp;edm=AOQ1c0wBAAAA&amp;ccb=7-5&amp;ig_cache_key=Mzg0MTY2ODU1MTI2NjgyNTM0MA%3D%3D.3-ccb7-5&amp;oh=00_AfxcH62b9dEtoR3fSJVxIXCV7Tw5x0aEs224273nLFJHOw&amp;oe=69BD9867&amp;_nc_sid=8b3546, https://scontent-mia5-1.cdninstagram.com/v/t51.82787-15/642961626_17945478654112921_4436091111268376464_n.jpg?stp=dst-jpg_e35_p1080x1080_sh0.08_tt6&amp;_nc_ht=scontent-mia5-1.cdninstagram.com&amp;_nc_cat=101&amp;_nc_oc=Q6cZ2QE9zaJNS1gG7BHZXRG1gFMU2O-FBl257JHroIzU68q-rlYlcZDPqr0h3RySZJT3bso&amp;_nc_ohc=MoHEn_42wJgQ7kNvwHWF71K&amp;_nc_gid=9Os7afGw5OW3bcUeGLo6vA&amp;edm=AOQ1c0wBAAAA&amp;ccb=7-5&amp;ig_cache_key=Mzg0MTY2ODU1MzczMzA5NTc3NA%3D%3D.3-ccb7-5&amp;oh=00_AfxEPuGZ95i7joUINMBGMyhgSAC4-ayaUks9aztEm59ViQ&amp;oe=69BD9F1F&amp;_nc_sid=8b3546, https://scontent-mia5-1.cdninstagram.com/v/t51.82787-15/632376899_17942752125112921_2957067744531306457_n.jpg?stp=dst-jpg_e35_p1080x1080_sh0.08_tt6&amp;_nc_ht=scontent-mia5-1.cdninstagram.com&amp;_nc_cat=101&amp;_nc_oc=Q6cZ2QE9zaJNS1gG7BHZXRG1gFMU2O-FBl257JHroIzU68q-rlYlcZDPqr0h3RySZJT3bso&amp;_nc_ohc=VJ4SDl3Qn7gQ7kNvwG8Hcm2&amp;_nc_gid=9Os7afGw5OW3bcUeGLo6vA&amp;edm=AOQ1c0wBAAAA&amp;ccb=7-5&amp;ig_cache_key=MzgzMTQ2MzQ4Nzc3MjMyNjM2OQ%3D%3D.3-ccb7-5&amp;oh=00_Afw_Rz0XB0y4hLJsHIB7r40agjvUapeOqcdx7vgLTsgW4A&amp;oe=69BD9012&amp;_nc_sid=8b3546, https://scontent-mia5-1.cdninstagram.com/v/t51.82787-15/632376899_17942752125112921_2957067744531306457_n.jpg?stp=dst-jpg_e35_p1080x1080_sh0.08_tt6&amp;_nc_ht=scontent-mia5-1.cdninstagram.com&amp;_nc_cat=101&amp;_nc_oc=Q6cZ2QE9zaJNS1gG7BHZXRG1gFMU2O-FBl257JHroIzU68q-rlYlcZDPqr0h3RySZJT3bso&amp;_nc_ohc=VJ4SDl3Qn7gQ7kNvwG8Hcm2&amp;_nc_gid=9Os7afGw5OW3bcUeGLo6vA&amp;edm=AOQ1c0wBAAAA&amp;ccb=7-5&amp;ig_cache_key=MzgzMTQ2MzQ4Nzc3MjMyNjM2OQ%3D%3D.3-ccb7-5&amp;oh=00_Afw_Rz0XB0y4hLJsHIB7r40agjvUapeOqcdx7vgLTsgW4A&amp;oe=69BD9012&amp;_nc_sid=8b3546, https://scontent-mia5-1.cdninstagram.com/v/t51.82787-15/632377524_17942752134112921_2339004234029664523_n.jpg?stp=dst-jpg_e35_p1080x1080_sh0.08_tt6&amp;_nc_ht=scontent-mia5-1.cdninstagram.com&amp;_nc_cat=101&amp;_nc_oc=Q6cZ2QE9zaJNS1gG7BHZXRG1gFMU2O-FBl257JHroIzU68q-rlYlcZDPqr0h3RySZJT3bso&amp;_nc_ohc=5htMgsqxNUQQ7kNvwG5JKxB&amp;_nc_gid=9Os7afGw5OW3bcUeGLo6vA&amp;edm=AOQ1c0wBAAAA&amp;ccb=7-5&amp;ig_cache_key=MzgzMTQ2MzQ5MjY3OTY4NjkyNQ%3D%3D.3-ccb7-5&amp;oh=00_AfyPQEK6rH89_OMr-vCxmHfUs6TlKeSH5hbBLc7Hf6Xdcg&amp;oe=69BD81CA&amp;_nc_sid=8b3546, https://scontent-mia5-1.cdninstagram.com/v/t51.82787-15/632007586_17942752143112921_6062397008574708529_n.jpg?stp=dst-jpg_e35_p1080x1080_sh0.08_tt6&amp;_nc_ht=scontent-mia5-1.cdninstagram.com&amp;_nc_cat=101&amp;_nc_oc=Q6cZ2QE9zaJNS1gG7BHZXRG1gFMU2O-FBl257JHroIzU68q-rlYlcZDPqr0h3RySZJT3bso&amp;_nc_ohc=wjq12vqJe6EQ7kNvwGhJeXT&amp;_nc_gid=9Os7afGw5OW3bcUeGLo6vA&amp;edm=AOQ1c0wBAAAA&amp;ccb=7-5&amp;ig_cache_key=MzgzMTQ2MzQ5ODMzMzYxMjY0Nw%3D%3D.3-ccb7-5&amp;oh=00_AfzNHbz95H7kXfovvbkSzri_cXSFotuQX87QR4FVHzfIOg&amp;oe=69BD8E50&amp;_nc_sid=8b3546, https://scontent-mia5-1.cdninstagram.com/v/t51.82787-15/632911281_17942752152112921_6439576999263774520_n.jpg?stp=dst-jpg_e35_p1080x1080_sh0.08_tt6&amp;_nc_ht=scontent-mia5-1.cdninstagram.com&amp;_nc_cat=101&amp;_nc_oc=Q6cZ2QE9zaJNS1gG7BHZXRG1gFMU2O-FBl257JHroIzU68q-rlYlcZDPqr0h3RySZJT3bso&amp;_nc_ohc=ULpgph3-KR0Q7kNvwEzGM55&amp;_nc_gid=9Os7afGw5OW3bcUeGLo6vA&amp;edm=AOQ1c0wBAAAA&amp;ccb=7-5&amp;ig_cache_key=MzgzMTQ2MzUwMTYwNTEzNzkzMA%3D%3D.3-ccb7-5&amp;oh=00_AfwuIgNGYpvie70ePsMi_bS7DUhSSb5ZRh7P71Es_sYDaQ&amp;</t>
  </si>
  <si>
    <t>https://scontent-mia3-3.cdninstagram.com/o1/v/t16/f2/m84/AQPWLLQBy5VtUYZzKJmaUD2fE2QWqr7ldOe68hhx3xL4ZRmWkrns0lw74LIF96fc91m2xZCvoe5hbulbXl-pdk-Ht2DHmomkwm6Lr7E.mp4?_nc_cat=108&amp;_nc_sid=5e9851&amp;_nc_ht=scontent-mia3-3.cdninstagram.com&amp;_nc_ohc=LRbuT7NC6FgQ7kNvwES95HN&amp;efg=eyJ2ZW5jb2RlX3RhZyI6Inhwdl9wcm9ncmVzc2l2ZS5JTlNUQUdSQU0uQ0FST1VTRUxfSVRFTS5DMy43MjAuZGFzaF9iYXNlbGluZV8xX3YxIiwieHB2X2Fzc2V0X2lkIjoxNTg0MjE4ODY2MDMzMTgzLCJhc3NldF9hZ2VfZGF5cyI6NDgsInZpX3VzZWNhc2VfaWQiOjEwMTQ2LCJkdXJhdGlvbl9zIjoxNCwidXJsZ2VuX3NvdXJjZSI6Ind3dyJ9&amp;ccb=17-1&amp;_nc_gid=9Os7afGw5OW3bcUeGLo6vA&amp;_nc_ss=1a&amp;_nc_zt=28&amp;vs=d0c88616a7d21e64&amp;_nc_vs=HBkcFQIYTGlnX2JhY2tmaWxsX3RpbWVsaW5lX3ZvZC9DQzRDRDkwMDE4NjEzOTFCRUI5QTI1QkE2NzkzODZBNV92aWRlb19kYXNoaW5pdC5tcDQVAALIARIAKAAYABsCiAd1c2Vfb2lsATEScHJvZ3Jlc3NpdmVfcmVjaXBlATEVAAAmvoiNrNa10AUVAigCQzMsF0As3bItDlYEGBJkYXNoX2Jhc2VsaW5lXzFfdjERAHXuB2XEngEA&amp;oh=00_AfwtuHfqh7riZVof_77AuMbOhR1Qfos3IAXfRn5gwyziwA&amp;oe=69B9AF98, https://scontent-mia3-2.cdninstagram.com/o1/v/t16/f2/m84/AQNC-Zc3FdqBK67kRyBKxhNK4IoRaJ_NHp3cnc7JQUtNN5cjjO6NwejUT8XbAMnxLtTM5eFfyeOcXiLmBQenEcXdw8001fVVnaT2y0c.mp4?_nc_cat=105&amp;_nc_sid=5e9851&amp;_nc_ht=scontent-mia3-2.cdninstagram.com&amp;_nc_ohc=0hDnBrN0E4EQ7kNvwFmryYD&amp;efg=eyJ2ZW5jb2RlX3RhZyI6Inhwdl9wcm9ncmVzc2l2ZS5JTlNUQUdSQU0uQ0FST1VTRUxfSVRFTS5DMy43MjAuZGFzaF9iYXNlbGluZV8xX3YxIiwieHB2X2Fzc2V0X2lkIjo4NzA3MDg0MTkwNDg4MjUsImFzc2V0X2FnZV9kYXlzIjo1MiwidmlfdXNlY2FzZV9pZCI6MTAxNDYsImR1cmF0aW9uX3MiOjgsInVybGdlbl9zb3VyY2UiOiJ3d3cifQ%3D%3D&amp;ccb=17-1&amp;_nc_gid=9Os7afGw5OW3bcUeGLo6vA&amp;_nc_ss=1a&amp;_nc_zt=28&amp;vs=89cb8dc92686f423&amp;_nc_vs=HBkcFQIYTGlnX2JhY2tmaWxsX3RpbWVsaW5lX3ZvZC9CQjQ3NUI0RTZCOEY1NkRGNTcwOEM3NUQwODNBM0NBMF92aWRlb19kYXNoaW5pdC5tcDQVAALIARIAKAAYABsCiAd1c2Vfb2lsATEScHJvZ3Jlc3NpdmVfcmVjaXBlATEVAAAm8tWpoPP5iwMVAigCQzMsF0Ag3bItDlYEGBJkYXNoX2Jhc2VsaW5lXzFfdjERAHXuB2XEngEA&amp;oh=00_Afzxjm3-w-P7IZq25AVFtm8Y28P9U973vY3qkvzHJIBHTA&amp;oe=69B99A03, https://scontent-mia5-1.cdninstagram.com/o1/v/t16/f2/m84/AQNAW_bsGAY8gXgfTlITbcUwVU9rKoBS8-lkQNt5QEcRVjbRj2iwjVmVCtFWeMN0YrfbXSY1UKI2-egoXm_s-Cb7Ba3f4ZjWPBmHeHA.mp4?_nc_cat=102&amp;_nc_sid=5e9851&amp;_nc_ht=scontent-mia5-1.cdninstagram.com&amp;_nc_ohc=Y2IfXT-dyWkQ7kNvwE0gq4w&amp;efg=eyJ2ZW5jb2RlX3RhZyI6Inhwdl9wcm9ncmVzc2l2ZS5JTlNUQUdSQU0uQ0FST1VTRUxfSVRFTS5DMy43MjAuZGFzaF9iYXNlbGluZV8xX3YxIiwieHB2X2Fzc2V0X2lkIjoxMTUwNjYyNzMzODA4MzE2LCJhc3NldF9hZ2VfZGF5cyI6NTIsInZpX3VzZWNhc2VfaWQiOjEwMTQ2LCJkdXJhdGlvbl9zIjo4LCJ1cmxnZW5fc291cmNlIjoid3d3In0%3D&amp;ccb=17-1&amp;_nc_gid=9Os7afGw5OW3bcUeGLo6vA&amp;_nc_ss=1a&amp;_nc_zt=28&amp;vs=45c6c5d0ef4044bd&amp;_nc_vs=HBkcFQIYTGlnX2JhY2tmaWxsX3RpbWVsaW5lX3ZvZC84NzQwQkIxRUNCMjU2QjYwNjk0OTc1REQ5OTBGRURBNV92aWRlb19kYXNoaW5pdC5tcDQVAALIARIAKAAYABsCiAd1c2Vfb2lsATEScHJvZ3Jlc3NpdmVfcmVjaXBlATEVAAAm-IqKuLGhiwQVAigCQzMsF0AgRBiTdLxqGBJkYXNoX2Jhc2VsaW5lXzFfdjERAHXuB2XEngEA&amp;oh=00_AfzDaXXn6qSg8NXYuXs9eshjK6o0LnhZJFpO9_B3O8i1mg&amp;oe=69B99066, https://scontent-mia3-2.cdninstagram.com/o1/v/t16/f2/m84/AQOtSmmbUMEz8SSEZVsDnJEGSFhDCV37KHrVMGEgN09oGzMETZkxdxFLX8kqTUvZ6okHm5He2_blhcgWIyqkCFqX14vPOJ3trDQmc2U.mp4?_nc_cat=105&amp;_nc_sid=5e9851&amp;_nc_ht=scontent-mia3-2.cdninstagram.com&amp;_nc_ohc=2-dr-v6oWh8Q7kNvwFReOjW&amp;efg=eyJ2ZW5jb2RlX3RhZyI6Inhwdl9wcm9ncmVzc2l2ZS5JTlNUQUdSQU0uQ0FST1VTRUxfSVRFTS5DMy43MjAuZGFzaF9iYXNlbGluZV8xX3YxIiwieHB2X2Fzc2V0X2lkIjozOTg5MjkxMDk0Njk1OTAxLCJhc3NldF9hZ2VfZGF5cyI6ODgsInZpX3VzZWNhc2VfaWQiOjEwMTQ2LCJkdXJhdGlvbl9zIjoxMiwidXJsZ2VuX3NvdXJjZSI6Ind3dyJ9&amp;ccb=17-1&amp;_nc_gid=9Os7afGw5OW3bcUeGLo6vA&amp;_nc_ss=1a&amp;_nc_zt=28&amp;vs=ddced2b3afe5347c&amp;_nc_vs=HBkcFQIYTGlnX2JhY2tmaWxsX3RpbWVsaW5lX3ZvZC85MTRFMzdCODMyOTY4QTk4NjcyMUEyRDYxQURFMzU5OV92aWRlb19kYXNoaW5pdC5tcDQVAALIARIAKAAYABsCiAd1c2Vfb2lsATEScHJvZ3Jlc3NpdmVfcmVjaXBlATEVAAAmuv_W6aaPlg4VAigCQzMsF0Aod0vGp--eGBJkYXNoX2Jhc2VsaW5lXzFfdjERAHXuB2XEngEA&amp;oh=00_Afxuuykk-m2YE4JwSsYSPdsW78cuNqgSepVzYePABc9KgA&amp;oe=69B9BBB3</t>
  </si>
  <si>
    <t>https://www.instagram.com/watch.hannya</t>
  </si>
  <si>
    <t>watchreleases</t>
  </si>
  <si>
    <t>Watch Releases | Microbrand Release Calendar 📅</t>
  </si>
  <si>
    <t>🔔 Latest drops • Microbrand focus⌚️
🏆 Includes best under $500 &amp; $1000
💡 Discover new watch brands 
🌎 “Posting all the watches I can’t buy” 😅 🇨🇦</t>
  </si>
  <si>
    <t>None,News &amp; media website</t>
  </si>
  <si>
    <t>https://ocarat.com/montre-reef-395-mm-blue-coral-formex-x-ocarat-edition-speciale-bracelet-caoutchouc-bleu-formex</t>
  </si>
  <si>
    <t>https://scontent-dfw5-1.cdninstagram.com/v/t51.82787-19/640457993_18032447117599137_6427850351051794001_n.jpg?stp=dst-jpg_e0_s150x150_tt6&amp;efg=eyJ2ZW5jb2RlX3RhZyI6InByb2ZpbGVfcGljLmRqYW5nby44NTkuYzIifQ&amp;_nc_ht=scontent-dfw5-1.cdninstagram.com&amp;_nc_cat=109&amp;_nc_oc=Q6cZ2QFBh6zu8d24HRXhgfd3NDisSVhjqlKMZICfWPm4aaVrmr6OCV3ANtd2VAVFx1_yWMU&amp;_nc_ohc=0vO9nbvKHlsQ7kNvwGHn4UB&amp;_nc_gid=x2-bXAKRrL1aAizBGrVbiQ&amp;edm=AOQ1c0wBAAAA&amp;ccb=7-5&amp;oh=00_Afzor-99upl6Am9jWgAvLnjHy9Om63XlaN5VunTYyP5WqA&amp;oe=69BDB040&amp;_nc_sid=8b3546</t>
  </si>
  <si>
    <t>The 2026 microbrand scene is hitting different. 🌍⌚
From technical powerhouses to design disruptors, here are the top 10 names you need to know right now. 🏆
🏆 The Top 10
1. Christopher Ward 🇬🇧 – The Swiss-engineered technical powerhouse. @chriswardlondon 🧬
2. Zelos 🇸🇬 – The innovative mast | 🌊 @formexwatch x @ocarat: The “Blue Coral” Special Edition 🪸✨
We’re diving deep with Ocarat to bring you a truly unique take on the REEF 39.5mm! 
⌚️💙 Here’s the breakdown of these two stunners:
🔹 The Special Edition (Pic 1): Features an exclusive “Blue Coral” dial with a hand-applied, textured | The Ultimate Tool Watch: @laventurewatches Marine Type 3 🌑⚓️
The Marine Type 3 Titanium Black is the perfect blend of rugged adventure and refined Swiss engineering. 🇨🇭🛠️ Crafted from high-strength Grade 5 Titanium, it’s incredibly lightweight yet built to withstand the toughest conditions—from | NEW RELEASE: The @yema_watches Superman Titanium Moontide CMM.11 🇫🇷✨
From the depths of the ocean to the craters of the moon! 🌊🌕 YEMA has officially launched a celestial masterpiece: the Superman Titanium Moontide. This limited edition combines iconic French diver DNA with a high-tech, lunar-in | Pre-Order Now: The @ballwatch Engineer Hydrocarbon AeroGMT II Patriot 🇺🇸✨
History meets the heavens in this stunning new release! 🌌 For the first time ever, Ball Watch introduces a breathtaking Aventurine dial—a shimmering glass infused with metallic crystals that looks like a starry night on yo | 🎨 @swatch AI-DADA: Where Chaos Meets Code! 🤖🌀
Get ready to disrupt the timeline! 💥 The new Swatch AI-DADA collection is officially here, and it’s a total vibe shift. 🕰️🚀 We’ve taken the rebellious, “no-rules” spirit of Dadaism 🎭 and fused it with the limitless power of Artificial Intelligenc | Heritage flight DNA meets modern titanium toughness in the all-new @rzewatches 🇸🇬 Resolute Type A. ✈️🏔️
We’ve reimagined the classic aviator’s tool with our signature angular design and UltraHex™ scratch-resistant coating—making it light enough for the cockpit and tough enough for the climb. 💪⌚ | The @doxawatchesofficial x @gioielleriagrande SUB 200 Grande Roma ☕️✨🏛️
A masterclass in sunray gradients and sophisticated styling! The SUB 200 Grande Roma takes that iconic 1960s diver silhouette and elevates it with a stunning “fumé” dial that shifts beautifully from deep espresso to warm bronz | 🧭 THE ADVENTURE STARTS HERE 🧭 @dasherwatchco
Meet the all-new 🇺🇸 Dasher Scout Automatic—the ultimate “Go Anywhere, Do Anything” field watch! 🌲⌚️ We’ve taken a timeless, vintage-inspired design and beefed it up for the modern explorer. 🛡️⛰️
Why you’ll love it:
• ⚙️ Reliable Automatic Movement | The Ultimate Explorer Has Arrived! ⌚️🔥 @noduswatches x @raven_watches 🇺🇸
The wait is OVER! Introducing the Trailtrekker — an epic powerhouse collaboration between Nodus and Raven Watches 🤝⛰️ This isn’t just a watch; it’s your new favorite travel companion, blending Nodus’ technical precision wi | 🌌 @rampart.studio x @havenwatchco 🌌
🚀 Studio Rampart has teamed up with Haven Watches to bring you the Trespass Limited Edition—a masterclass in high-contrast utility and modern-vintage design.
Featuring a striking deep indigo dial and electric cyan numerals, this isn’t just a watch; it’s a wea | @avi_8 Honoring a legend with the luck of the Irish. ☘️✈️
Introducing the Spitfire Smith 24 Hour Automatic Paddy Limited Edition. ⌚️ This isn’t just a watch; it’s a tribute to Brendan “Paddy” Finucane, the top-scoring Irish ace of WWII. 🎖️
From the aviation-green dial to the iconic shamrock motif</t>
  </si>
  <si>
    <t>@chriswardlondon, @zeloswatches, @studio.underd0g, @sericawatches, @formexwatch, @fareruniversal, @brewwatches, @beaucroftwatches, @noduswatches, @balticwatches, @varioeveryday, @traskawatch, @traffordwatchco, @lorierwatches, @halioswatches, @ocarat, @laventurewatches, @yema_watches, @ballwatch, @swatch, @rzewatches, @doxawatchesofficial, @gioielleriagrande, @dasherwatchco, @raven_watches, @rampart.studio, @havenwatchco, @avi_8</t>
  </si>
  <si>
    <t>https://instagram.com/p/DV3khbokSkH, https://instagram.com/p/DV7sB2tDXVU, https://instagram.com/p/DV6_YgOiZww, https://instagram.com/p/DV6T_F2kQIM, https://instagram.com/p/DV5xrKTDhE2, https://instagram.com/p/DV5Clb6DJ-3, https://instagram.com/p/DV4ZPlbCRqX, https://instagram.com/p/DV2_nixjuYj, https://instagram.com/p/DV2gDN2DPA7, https://instagram.com/p/DV11S_cCYCX, https://instagram.com/p/DV1HRJCEdqf, https://instagram.com/p/DV0L7flDrOP</t>
  </si>
  <si>
    <t>32, 8, 14, 19, 10, 8, 22, 24, 43, 114, 15, 117</t>
  </si>
  <si>
    <t>16, 0, 3, 2, 0, 1, 0, 0, 7, 8, 5, 7</t>
  </si>
  <si>
    <t>2026-03-14, 2026-03-16, 2026-03-15, 2026-03-15, 2026-03-15, 2026-03-15, 2026-03-14, 2026-03-14, 2026-03-14, 2026-03-13, 2026-03-13, 2026-03-13</t>
  </si>
  <si>
    <t>Canada, Switzerland, France, USA, Singapore</t>
  </si>
  <si>
    <t>https://scontent-dfw5-1.cdninstagram.com/v/t51.82787-15/652774030_18037158683599137_6079653412609096910_n.jpg?stp=dst-jpg_e15_tt6&amp;_nc_ht=scontent-dfw5-1.cdninstagram.com&amp;_nc_cat=109&amp;_nc_oc=Q6cZ2QFBh6zu8d24HRXhgfd3NDisSVhjqlKMZICfWPm4aaVrmr6OCV3ANtd2VAVFx1_yWMU&amp;_nc_ohc=yq8wEjRTHZEQ7kNvwG5xMtt&amp;_nc_gid=x2-bXAKRrL1aAizBGrVbiQ&amp;edm=AOQ1c0wBAAAA&amp;ccb=7-5&amp;ig_cache_key=Mzg1MjcwNDY1MDY5MzI0ODYxMg%3D%3D.3-ccb7-5&amp;oh=00_Afy5FpDV4fzS9LnBnfkVqZPoXKWzC5AbUBoDv0ZXo9QgVQ&amp;oe=69BD8408&amp;_nc_sid=8b3546, https://scontent-dfw5-1.cdninstagram.com/v/t51.82787-15/652774030_18037158683599137_6079653412609096910_n.jpg?stp=dst-jpg_e15_tt6&amp;_nc_ht=scontent-dfw5-1.cdninstagram.com&amp;_nc_cat=109&amp;_nc_oc=Q6cZ2QFBh6zu8d24HRXhgfd3NDisSVhjqlKMZICfWPm4aaVrmr6OCV3ANtd2VAVFx1_yWMU&amp;_nc_ohc=yq8wEjRTHZEQ7kNvwG5xMtt&amp;_nc_gid=x2-bXAKRrL1aAizBGrVbiQ&amp;edm=AOQ1c0wBAAAA&amp;ccb=7-5&amp;ig_cache_key=Mzg1MjcwNDY1MDY5MzI0ODYxMg%3D%3D.3-ccb7-5&amp;oh=00_Afy5FpDV4fzS9LnBnfkVqZPoXKWzC5AbUBoDv0ZXo9QgVQ&amp;oe=69BD8408&amp;_nc_sid=8b3546, https://scontent-dfw5-1.cdninstagram.com/v/t51.82787-15/652677695_18037158680599137_3279263665419642400_n.jpg?stp=dst-jpg_e15_tt6&amp;_nc_ht=scontent-dfw5-1.cdninstagram.com&amp;_nc_cat=109&amp;_nc_oc=Q6cZ2QFBh6zu8d24HRXhgfd3NDisSVhjqlKMZICfWPm4aaVrmr6OCV3ANtd2VAVFx1_yWMU&amp;_nc_ohc=QybKt4jgVG4Q7kNvwGIhDNl&amp;_nc_gid=x2-bXAKRrL1aAizBGrVbiQ&amp;edm=AOQ1c0wBAAAA&amp;ccb=7-5&amp;ig_cache_key=Mzg1MjcwNDY1MjMyMDY2Mjk0Ng%3D%3D.3-ccb7-5&amp;oh=00_AfwxESPbOltEOZfej7TxMeTWphrkQwANYWqNGhDQujITfQ&amp;oe=69BDAF5F&amp;_nc_sid=8b3546, https://scontent-dfw5-1.cdninstagram.com/v/t51.82787-15/653681369_18037508219599137_1058117385057602988_n.jpg?stp=dst-jpg_e15_tt6&amp;_nc_ht=scontent-dfw5-1.cdninstagram.com&amp;_nc_cat=109&amp;_nc_oc=Q6cZ2QFBh6zu8d24HRXhgfd3NDisSVhjqlKMZICfWPm4aaVrmr6OCV3ANtd2VAVFx1_yWMU&amp;_nc_ohc=G3ywLvu0YoIQ7kNvwE2Ftx4&amp;_nc_gid=x2-bXAKRrL1aAizBGrVbiQ&amp;edm=AOQ1c0wBAAAA&amp;ccb=7-5&amp;ig_cache_key=Mzg1Mzg2NzQ4NTgwODYyNTgxNA%3D%3D.3-ccb7-5&amp;oh=00_AfyOUp_DVE_lodLw01FuUnCj8jHW7UE9rNPVVQUfF7excw&amp;oe=69BDB516&amp;_nc_sid=8b3546, https://scontent-dfw5-1.cdninstagram.com/v/t51.82787-15/653681369_18037508219599137_1058117385057602988_n.jpg?stp=dst-jpg_e15_tt6&amp;_nc_ht=scontent-dfw5-1.cdninstagram.com&amp;_nc_cat=109&amp;_nc_oc=Q6cZ2QFBh6zu8d24HRXhgfd3NDisSVhjqlKMZICfWPm4aaVrmr6OCV3ANtd2VAVFx1_yWMU&amp;_nc_ohc=G3ywLvu0YoIQ7kNvwE2Ftx4&amp;_nc_gid=x2-bXAKRrL1aAizBGrVbiQ&amp;edm=AOQ1c0wBAAAA&amp;ccb=7-5&amp;ig_cache_key=Mzg1Mzg2NzQ4NTgwODYyNTgxNA%3D%3D.3-ccb7-5&amp;oh=00_AfyOUp_DVE_lodLw01FuUnCj8jHW7UE9rNPVVQUfF7excw&amp;oe=69BDB516&amp;_nc_sid=8b3546, https://scontent-dfw5-1.cdninstagram.com/v/t51.82787-15/652738398_18037508228599137_3590323524558380266_n.jpg?stp=dst-jpg_e15_fr_s1080x1080_tt6&amp;_nc_ht=scontent-dfw5-1.cdninstagram.com&amp;_nc_cat=109&amp;_nc_oc=Q6cZ2QFBh6zu8d24HRXhgfd3NDisSVhjqlKMZICfWPm4aaVrmr6OCV3ANtd2VAVFx1_yWMU&amp;_nc_ohc=0ivKOG5TOIcQ7kNvwHzZzXV&amp;_nc_gid=x2-bXAKRrL1aAizBGrVbiQ&amp;edm=AOQ1c0wBAAAA&amp;ccb=7-5&amp;ig_cache_key=Mzg1Mzg2NzQ4Nzk5ODA4Mzg5Ng%3D%3D.3-ccb7-5&amp;oh=00_AfyK_dDGtBSWuxI-92QKLCSI1hNh14I3gCZPFDzHIeGbqQ&amp;oe=69BD8C0C&amp;_nc_sid=8b3546, https://scontent-dfw5-1.cdninstagram.com/v/t51.82787-15/652972712_18037508240599137_8591631498868698405_n.jpg?stp=dst-jpg_e15_fr_s1080x1080_tt6&amp;_nc_ht=scontent-dfw5-1.cdninstagram.com&amp;_nc_cat=109&amp;_nc_oc=Q6cZ2QFBh6zu8d24HRXhgfd3NDisSVhjqlKMZICfWPm4aaVrmr6OCV3ANtd2VAVFx1_yWMU&amp;_nc_ohc=Srz26jHD_SkQ7kNvwH8xSkt&amp;_nc_gid=x2-bXAKRrL1aAizBGrVbiQ&amp;edm=AOQ1c0wBAAAA&amp;ccb=7-5&amp;ig_cache_key=Mzg1Mzg2NzQ5MDIyOTQzNDk3Nw%3D%3D.3-ccb7-5&amp;oh=00_AfzGtpIgHnMX_lLxguyFWnvfzhCgI1yq6CtYht1mbQBhzg&amp;oe=69BD9DCE&amp;_nc_sid=8b3546, https://scontent-dfw5-1.cdninstagram.com/v/t51.82787-15/652747554_18037508249599137_1621378714349753800_n.jpg?stp=dst-jpg_e15_fr_s1080x1080_tt6&amp;_nc_ht=scontent-dfw5-1.cdninstagram.com&amp;_nc_cat=109&amp;_nc_oc=Q6cZ2QFBh6zu8d24HRXhgfd3NDisSVhjqlKMZICfWPm4aaVrmr6OCV3ANtd2VAVFx1_yWMU&amp;_nc_ohc=UHvx2wzE0wgQ7kNvwH0qnMi&amp;_nc_gid=x2-bXAKRrL1aAizBGrVbiQ&amp;edm=AOQ1c0wBAAAA&amp;ccb=7-5&amp;ig_cache_key=Mzg1Mzg2NzQ5MjA4MzM0MTA2OQ%3D%3D.3-ccb7-5&amp;oh=00_Afxvi1nL2vwW7gbMuvJ3mm6MoHnCyQ3Qolbtc1jhIHE-vA&amp;oe=69BD829E&amp;_nc_sid=8b3546, https://scontent-dfw5-1.cdninstagram.com/v/t51.82787-15/652568392_18037463342599137_1624408587812995856_n.jpg?stp=dst-jpg_e35_p1080x1080_sh0.08_tt6&amp;_nc_ht=scontent-dfw5-1.cdninstagram.com&amp;_nc_cat=109&amp;_nc_oc=Q6cZ2QFBh6zu8d24HRXhgfd3NDisSVhjqlKMZICfWPm4aaVrmr6OCV3ANtd2VAVFx1_yWMU&amp;_nc_ohc=ZbmeFmzTFREQ7kNvwFCkso-&amp;_nc_gid=x2-bXAKRrL1aAizBGrVbiQ&amp;edm=AOQ1c0wBAAAA&amp;ccb=7-5&amp;ig_cache_key=Mzg1MzY3MDQ2NTkyNzc0NDc0MQ%3D%3D.3-ccb7-5&amp;oh=00_AfzMeGu-sKJ1VSf7lOSZNS8RvDdVK5__oNQJRvhXqYW49g&amp;oe=69BDA3F0&amp;_nc_sid=8b3546, https://scontent-dfw5-1.cdninstagram.com/v/t51.82787-15/652568392_18037463342599137_1624408587812995856_n.jpg?stp=dst-jpg_e35_p1080x1080_sh0.08_tt6&amp;_nc_ht=scontent-dfw5-1.cdninstagram.com&amp;_nc_cat=109&amp;_nc_oc=Q6cZ2QFBh6zu8d24HRXhgfd3NDisSVhjqlKMZICfWPm4aaVrmr6OCV3ANtd2VAVFx1_yWMU&amp;_nc_ohc=ZbmeFmzTFREQ7kNvwFCkso-&amp;_nc_gid=x2-bXAKRrL1aAizBGrVbiQ&amp;edm=AOQ1c0wBAAAA&amp;ccb=7-5&amp;ig_cache_key=Mzg1MzY3MDQ2NTkyNzc0NDc0MQ%3D%3D.3-ccb7-5&amp;oh=00_AfzMeGu-sKJ1VSf7lOSZNS8RvDdVK5__oNQJRvhXqYW49g&amp;oe=69BDA3F0&amp;_nc_sid=8b3546, https://scontent-dfw5-1.cdninstagram.com/v/t51.82787-15/651876061_180374</t>
  </si>
  <si>
    <t>https://www.instagram.com/watchreleases</t>
  </si>
  <si>
    <t>arthur_leroux_mrs</t>
  </si>
  <si>
    <t>Arthur Leroux</t>
  </si>
  <si>
    <t>Entrepreneur engagé, marseillais exigeant
#landscape #food #travel #streetphotography #sailing #nature #vintagelens</t>
  </si>
  <si>
    <t>http://www.enogia.com/</t>
  </si>
  <si>
    <t>https://scontent-ord5-3.cdninstagram.com/v/t51.2885-19/434201302_430590642839238_7006826567109940978_n.jpg?stp=dst-jpg_e0_s150x150_tt6&amp;efg=eyJ2ZW5jb2RlX3RhZyI6InByb2ZpbGVfcGljLmRqYW5nby4xMDgwLmMyIn0&amp;_nc_ht=scontent-ord5-3.cdninstagram.com&amp;_nc_cat=106&amp;_nc_oc=Q6cZ2QFryhgakpRT0gWGKrjZj6ThnrOR3foMaGfLbqNwzJMmef8PB3PNLYlA_dJzkonJRuI&amp;_nc_ohc=pGIMWDeRWYUQ7kNvwHHd28y&amp;_nc_gid=9tdv6bUA0gfXcHUy2rj3QA&amp;edm=AOQ1c0wBAAAA&amp;ccb=7-5&amp;oh=00_Afw5XfpYJ7vltW0qknwzmxl1haAtnweYbvT-Zqdg9alTPA&amp;oe=69BD8AD1&amp;_nc_sid=8b3546</t>
  </si>
  <si>
    <t>Le commentaire qui tue ... | Waaaat ? | RIP Rick ... | Busan by night | Mon premier budai Ippei Uemura 
Bon même décongelé avec soin le sashimi était vraiment pas incroyable, mais sauté au beurre et shoyu ça marche très bien ! | Belle nav' | Pays de moutons ! | Enogia Skunk Works, la crème de la crème ! | Incendie a Itaewon | Les aires d'autoroute en Corée c'est quand même le futur ... | Last train for ... | Naniii ?</t>
  </si>
  <si>
    <t>https://instagram.com/p/DRZGWTxCJEW, https://instagram.com/p/DPhYwLFCMPY, https://instagram.com/p/DOVnk98CLWu, https://instagram.com/p/DKm-qGrqP_G, https://instagram.com/p/DJlW7woKidi, https://instagram.com/p/DJMflZ_KnSE, https://instagram.com/p/DIzI3L4KOVu, https://instagram.com/p/DHwPR_EoAgU, https://instagram.com/p/DGlARP7oxcn, https://instagram.com/p/DGhidpPo2Y1, https://instagram.com/p/DGecutDoZqN, https://instagram.com/p/DGebOCGsA4M</t>
  </si>
  <si>
    <t>5, 2, 4, 24, 13, 15, 13, 22, 7, 11, 16, 10</t>
  </si>
  <si>
    <t>0, 0, 0, 0, 0, 0, 0, 0, 0, 0, 0, 0</t>
  </si>
  <si>
    <t>2025-11-23, 2025-10-07, 2025-09-08, 2025-06-07, 2025-05-13, 2025-05-03, 2025-04-23, 2025-03-28, 2025-02-27, 2025-02-26, 2025-02-25, 2025-02-25</t>
  </si>
  <si>
    <t>Image, Image, Image, Sidecar, Image, Image, Sidecar, Image, Sidecar, Sidecar, Image, Image</t>
  </si>
  <si>
    <t>https://scontent-ord5-3.cdninstagram.com/v/t39.30808-6/584458044_10162151175300897_4581801579681546549_n.jpg?stp=dst-jpg_e15_fr_p1080x1080_tt6&amp;_nc_ht=scontent-ord5-3.cdninstagram.com&amp;_nc_cat=109&amp;_nc_oc=Q6cZ2QFryhgakpRT0gWGKrjZj6ThnrOR3foMaGfLbqNwzJMmef8PB3PNLYlA_dJzkonJRuI&amp;_nc_ohc=rUzKkluIdEAQ7kNvwG0BM9E&amp;_nc_gid=9tdv6bUA0gfXcHUy2rj3QA&amp;edm=AOQ1c0wAAAAA&amp;ccb=7-5&amp;ig_cache_key=Mzc3MjA3NDA4NDIzMDc5NTU0Mg%3D%3D.3-ccb7-5&amp;oh=00_Afzx6DMPVlWhOJKsogfmfg13zUD_IcFeq23CbXz3IkfKiA&amp;oe=69BDB8BE&amp;_nc_sid=8b3546, https://scontent-ord5-3.cdninstagram.com/v/t39.30808-6/558903251_10161967521345897_8323761216754531530_n.jpg?stp=dst-jpg_e15_fr_p1080x1080_tt6&amp;_nc_ht=scontent-ord5-3.cdninstagram.com&amp;_nc_cat=109&amp;_nc_oc=Q6cZ2QFryhgakpRT0gWGKrjZj6ThnrOR3foMaGfLbqNwzJMmef8PB3PNLYlA_dJzkonJRuI&amp;_nc_ohc=TEr6-uC_DQoQ7kNvwHcwboR&amp;_nc_gid=9tdv6bUA0gfXcHUy2rj3QA&amp;edm=AOQ1c0wAAAAA&amp;ccb=7-5&amp;ig_cache_key=MzczODM3ODAyOTI0MDk5MjcyOA%3D%3D.3-ccb7-5&amp;oh=00_Afz7SGB6mrAwbT01ElXrSGClohc1jTuE_rCJ3ggRutjh_Q&amp;oe=69BD9549&amp;_nc_sid=8b3546, https://scontent-ord5-3.cdninstagram.com/v/t39.30808-6/544976554_10161853609110897_6154365983244646742_n.jpg?stp=dst-jpg_e15_tt6&amp;_nc_ht=scontent-ord5-3.cdninstagram.com&amp;_nc_cat=109&amp;_nc_oc=Q6cZ2QFryhgakpRT0gWGKrjZj6ThnrOR3foMaGfLbqNwzJMmef8PB3PNLYlA_dJzkonJRuI&amp;_nc_ohc=oOMNThI1IYQQ7kNvwEdlcO5&amp;_nc_gid=9tdv6bUA0gfXcHUy2rj3QA&amp;edm=AOQ1c0wAAAAA&amp;ccb=7-5&amp;ig_cache_key=MzcxNzA1MTEzMTY4NDc2MzA1NA%3D%3D.3-ccb7-5&amp;oh=00_Afx0G6yymtUY9K4pky8vCU8vGaDdTfceOyDoXbg6E_B18Q&amp;oe=69BDAD19&amp;_nc_sid=8b3546, https://scontent-ord5-3.cdninstagram.com/v/t39.30808-6/505135126_10161444059205897_818812211620757396_n.jpg?stp=dst-jpg_e35_p1080x1080_sh0.08_tt6&amp;_nc_ht=scontent-ord5-3.cdninstagram.com&amp;_nc_cat=109&amp;_nc_oc=Q6cZ2QFryhgakpRT0gWGKrjZj6ThnrOR3foMaGfLbqNwzJMmef8PB3PNLYlA_dJzkonJRuI&amp;_nc_ohc=JlFRcVHeHYQQ7kNvwHYH7NA&amp;_nc_gid=9tdv6bUA0gfXcHUy2rj3QA&amp;edm=AOQ1c0wAAAAA&amp;ccb=7-5&amp;ig_cache_key=MzY0OTg4MDA4MTgzNjkwOTg3NA%3D%3D.3-ccb7-5&amp;oh=00_AfwQp4Ysoe106K0-pp4EdPGIg9hqU_mclgDMasP82rt0_w&amp;oe=69BDB6C0&amp;_nc_sid=8b3546, https://scontent-ord5-3.cdninstagram.com/v/t39.30808-6/505135126_10161444059205897_818812211620757396_n.jpg?stp=dst-jpg_e35_p1080x1080_sh0.08_tt6&amp;_nc_ht=scontent-ord5-3.cdninstagram.com&amp;_nc_cat=109&amp;_nc_oc=Q6cZ2QFryhgakpRT0gWGKrjZj6ThnrOR3foMaGfLbqNwzJMmef8PB3PNLYlA_dJzkonJRuI&amp;_nc_ohc=JlFRcVHeHYQQ7kNvwHYH7NA&amp;_nc_gid=9tdv6bUA0gfXcHUy2rj3QA&amp;edm=AOQ1c0wAAAAA&amp;ccb=7-5&amp;ig_cache_key=MzY0OTg4MDA4MTgzNjkwOTg3NA%3D%3D.3-ccb7-5&amp;oh=00_AfwQp4Ysoe106K0-pp4EdPGIg9hqU_mclgDMasP82rt0_w&amp;oe=69BDB6C0&amp;_nc_sid=8b3546, https://scontent-ord5-3.cdninstagram.com/v/t39.30808-6/505415731_10161444058650897_4881082333167838992_n.jpg?stp=dst-jpg_e35_p1080x1080_sh0.08_tt6&amp;_nc_ht=scontent-ord5-3.cdninstagram.com&amp;_nc_cat=109&amp;_nc_oc=Q6cZ2QFryhgakpRT0gWGKrjZj6ThnrOR3foMaGfLbqNwzJMmef8PB3PNLYlA_dJzkonJRuI&amp;_nc_ohc=PcFbn9aiddcQ7kNvwEvFle6&amp;_nc_gid=9tdv6bUA0gfXcHUy2rj3QA&amp;edm=AOQ1c0wAAAAA&amp;ccb=7-5&amp;ig_cache_key=MzY0OTg4MDA4MTAxNDg1MTA4Mw%3D%3D.3-ccb7-5&amp;oh=00_Afw3VRbxXhgiVHJmiSGhmj37ksmDd7RqX8qrY8wWPws4jg&amp;oe=69BDB489&amp;_nc_sid=8b3546, https://scontent-ord5-1.cdninstagram.com/v/t39.30808-6/505116182_10161444059575897_197184069360052613_n.jpg?stp=dst-jpg_e35_s1080x1080_sh0.08_tt6&amp;_nc_ht=scontent-ord5-1.cdninstagram.com&amp;_nc_cat=101&amp;_nc_oc=Q6cZ2QFryhgakpRT0gWGKrjZj6ThnrOR3foMaGfLbqNwzJMmef8PB3PNLYlA_dJzkonJRuI&amp;_nc_ohc=kCCuAMdO2WkQ7kNvwGIY8qt&amp;_nc_gid=9tdv6bUA0gfXcHUy2rj3QA&amp;edm=AOQ1c0wAAAAA&amp;ccb=7-5&amp;ig_cache_key=MzY0OTg4MDA4MjE3MjQ4NDQwNw%3D%3D.3-ccb7-5&amp;oh=00_Afz-DQCOuByOCABxjg4X5TiLGk2ghWhsLlCOigILBhLKyA&amp;oe=69BDA1E1&amp;_nc_sid=8b3546, https://scontent-ord5-3.cdninstagram.com/v/t39.30808-6/505188802_10161444058935897_7347537946640860430_n.jpg?stp=dst-jpg_e35_s1080x1080_sh0.08_tt6&amp;_nc_ht=scontent-ord5-3.cdninstagram.com&amp;_nc_cat=109&amp;_nc_oc=Q6cZ2QFryhgakpRT0gWGKrjZj6ThnrOR3foMaGfLbqNwzJMmef8PB3PNLYlA_dJzkonJRuI&amp;_nc_ohc=nFfRLLRNNG8Q7kNvwElHuPl&amp;_nc_gid=9tdv6bUA0gfXcHUy2rj3QA&amp;edm=AOQ1c0wAAAAA&amp;ccb=7-5&amp;ig_cache_key=MzY0OTg4MDA4MTAwNjQ3MDg5Mw%3D%3D.3-ccb7-5&amp;oh=00_AfzNhF71Sp1XUiWhvILzNnDv9mDwiV__znbxhB0WycP_dg&amp;oe=69BD97AC&amp;_nc_sid=8b3546, https://scontent-ord5-2.cdninstagram.com/v/t39.30808-6/496857807_10161346936430897_5868247948732170941_n.jpg?stp=dst-jpg_e35_s1080x1080_sh0.08_tt6&amp;_nc_ht=scontent-ord5-2.cdninstagram.com&amp;_nc_cat=105&amp;_nc_oc=Q6cZ2QFryhgakpRT0gWGKrjZj6ThnrOR3foMaGfLbqNwzJMmef8PB3PNLYlA_dJzkonJRuI&amp;_nc_ohc=7A9ixzDmBYsQ7kNvwFXR0wM&amp;_nc_gid=9tdv6bUA0gfXcHUy2rj3QA&amp;edm=AOQ1c0wAAAAA&amp;ccb=7-5&amp;ig_cache_key=MzYzMTQwOTUzODIzMDAwMzU1NA%3D%3D.3-ccb7-5&amp;oh=00_AfwJe67s1kAZ7NgPaRqioL_QwndeoEpb_G2u_AOj6ggmKQ&amp;oe=69BD8B36&amp;_nc_sid=8b3546, https://scontent-ord5-2.cdninstagram.com/v/t39.30808-6/495196854_10161312265880897_5074574647325931998_n.jpg?stp=dst-jpg_e15_fr_s1080x1080_tt6&amp;_nc_ht=scontent-ord5-2.cdninstagram.com&amp;_nc_cat=105&amp;_nc_oc=Q6cZ2QFryhgakpRT0gWGKrjZj6ThnrOR3foMaGfLbqNwzJMmef8PB3PNLYlA_dJzkonJRuI&amp;_nc_ohc=kfjiRI0lmIUQ7kNvwGvNFdZ&amp;_nc_gid=9tdv6bUA0gfXcHUy2rj3QA&amp;edm=AOQ1c0wAAAAA&amp;ccb=7-5&amp;ig_cache_key=MzYyNDQxMDcxMDA5MjE4MjY2MA%3D%3D.3-ccb7-5&amp;oh=00_AfyUr2exRO533PoUBPgfBbnJI3D5WPpbHGF-EA7Qsv9yig&amp;oe=69BDB324&amp;_nc_sid=8b3546, https://scont</t>
  </si>
  <si>
    <t>https://www.instagram.com/arthur_leroux_mrs</t>
  </si>
  <si>
    <t>thefinancialwrist</t>
  </si>
  <si>
    <t>Wristy Business</t>
  </si>
  <si>
    <t>Wristing It All ⚠️
All photos are mine and best enjoyed with sound on 🔊</t>
  </si>
  <si>
    <t>Financial Consultant</t>
  </si>
  <si>
    <t>https://instagram.fagc1-2.fna.fbcdn.net/v/t51.82787-19/642364068_17917766478461408_5250971267696881435_n.jpg?stp=dst-jpg_e0_s150x150_tt6&amp;efg=eyJ2ZW5jb2RlX3RhZyI6InByb2ZpbGVfcGljLmRqYW5nby45MTEuYzIifQ&amp;_nc_ht=instagram.fagc1-2.fna.fbcdn.net&amp;_nc_cat=108&amp;_nc_oc=Q6cZ2QEiAh4T4nk0gqIF3qnvXyNEEUo2HbxO3tauZzg8kRJRXXm5YR95-MbFeuJLxeXsEgA&amp;_nc_ohc=qnA35JSSpngQ7kNvwFUwXtG&amp;_nc_gid=lo0P6mamMwu4MpvA6gaIMA&amp;edm=AOQ1c0wBAAAA&amp;ccb=7-5&amp;oh=00_AfwKUCLP1F7SVKwppVEV68TwIu03vn_yzXU_ghvThTjX7A&amp;oe=69BD95E3&amp;_nc_sid=8b3546</t>
  </si>
  <si>
    <t>The Rolex Oyster Perpetual 126000 Pistachio today 🥜
Always find myself tussling between this and the Patek Philippe Aquanaut 5065a.
Both are equally as comfortable as a daily driver, and both whisper (not shout), especially in office settings.
Today, the 👑 wins. | The Patek Philippe Nautilus 3800 on a sunny day and basking in all its glory ☀️
The matching yellow tritium lumes on the hands and hour markers are always a sight for sore eyes. 
Always grateful to @strictlyvintagewatches @ericmwind for the patience and guidance, especially when they knew it was g | The JLC Reverso Tribute Monoface at 40mm x 24mm 🙇🏻‍♂️
Has to be the best modern iteration of the Reverso. Its the closest you can get to the 1931 original models, with a modern finish to the case and dial! 
The sunburst blue dial is just mesmerising! Great price, great proportions! And thickness | Speedmaster on a Milanese! 🤩
Swapped out the nato strap for this Milanese bracelet. Entirely different Speedy and I love it. Just means one thing - more wrist time.
Also, is it me or the way the hesalite crystal reflects the sun just gorgeously resembles the visor on an astronaut's helmet? 
Last | Ever look down on your wrist, be enamoured by your watch, stare at it for a good 30 secs, all while twisting your wrist (like you're playing foosball in college) just to admire all angles of it - only to look up to your wife rolling her eyes 🙄🙄🙄?
I cannot be the only one.
This Patek Philippe Aq | The Audemars Piguet Code 11.59 Starwheel.
Good guys at AP House Singapore were gracious enough to let me tinker with it and we had a great time chatting.
Always been a fan of the Wandering Hours complication and this one is no exception. Truth be told, was never a fan of the Code 11.59 but this ri | The Nomos Club Campus "Blurple" at 36mm.
This is a 1-of-1! only because it was a wedding gift from the siblings, engraved cleverly at the back - NOMOSingle.
Goes without saying, a special piece! | No idea what Dunhill model this is 😅
But stole it from my dad to wear for a day, back in my corporate finance days, it was easily on my wrist for 16 hours that day
My father is not a "watch guy", but he sure did pick a beauty as his first "luxury" timepiece. The cushion case, lugs, sector dial, a | The Omega Speedmaster Professional 1861.
Or to be more specific in true Omega fashion, the ref 311.30.42.30.01.005 (can never memorise them).
At 42mm case diameter and 14mm thickness, its rarely on my wrist these days. Feels just a tad bit hefty, and not in my current rotation. but who knows? The  | The (destro) Toledano and Chan B/1.2 Tahitian Mother of Pearl.
Thinking about this today. 
Was too late to pull the trigger, sold out in split second when it launched in mid 2025. and missed it again when they found a few pieces in their inventory late 2025!
Regardless! Got a chance to fiddle wit | My first Rolex (from the AD!), the Rolex Submariner 124060 👑 at 41mm.
No bells and whistles. Just a clean dial with no date window, crisp ceramic bezel and sharp overall case (as Rolex always do).
Not much to say really, but 👌🏼👌🏼👌🏼 | The Rolex Oyster Perpetual 126000 "Pistachio" at 36mm 👑
Fave piece in the rotation now.
Am a sucker for dials, its the life of the watch imo. Have never seen a green like this on a watch dial before. Some even call it the "Matcha Latte" lol.
A thoughtful gift from my wife, for my birthday and to</t>
  </si>
  <si>
    <t>@strictlyvintagewatches, @ericmwind, @forstnerofficial, @theminutemon, @toledanoandchan, @alfredkkchan, @misterenthusiast, @constant.kw, @revolution.watch, @wei_koh_revolution</t>
  </si>
  <si>
    <t>https://instagram.com/p/DVsOhT1ktFy, https://instagram.com/p/DVc0EzxElDy, https://instagram.com/p/DVaQewcktq-, https://instagram.com/p/DVSrNrlEgz8, https://instagram.com/p/DVP8_aXElz9, https://instagram.com/p/DVNWSGKEqm3, https://instagram.com/p/DVJEof1EvSE, https://instagram.com/p/DVC-5wLkuUE, https://instagram.com/p/DVAtHI5ki4X, https://instagram.com/p/DU9ro1Mkvel, https://instagram.com/p/DU6-Qz5ks-p, https://instagram.com/p/DU4jOpCEv_3</t>
  </si>
  <si>
    <t>2, 10, 13, 13, 12, 8, 15, 14, 9, 15, 13, 16</t>
  </si>
  <si>
    <t>1, 3, 4, 1, 1, 1, 1, 5, 3, 3, 1, 1</t>
  </si>
  <si>
    <t>2026-03-10, 2026-03-04, 2026-03-03, 2026-02-28, 2026-02-27, 2026-02-26, 2026-02-24, 2026-02-22, 2026-02-21, 2026-02-20, 2026-02-19, 2026-02-18</t>
  </si>
  <si>
    <t>Jaeger-LeCoultre, AP House Singapore</t>
  </si>
  <si>
    <t>Image, Image, Sidecar, Sidecar, Image, Sidecar, Image, Image, Image, Image, Image, Image</t>
  </si>
  <si>
    <t>https://instagram.fagc1-2.fna.fbcdn.net/v/t51.82787-15/649064926_17919173280461408_4299181232838686150_n.jpg?stp=dst-jpg_e35_p1080x1080_sh0.08_tt6&amp;_nc_ht=instagram.fagc1-2.fna.fbcdn.net&amp;_nc_cat=108&amp;_nc_oc=Q6cZ2QEiAh4T4nk0gqIF3qnvXyNEEUo2HbxO3tauZzg8kRJRXXm5YR95-MbFeuJLxeXsEgA&amp;_nc_ohc=DxDiOlq8oPQQ7kNvwHKq6Jb&amp;_nc_gid=lo0P6mamMwu4MpvA6gaIMA&amp;edm=AOQ1c0wBAAAA&amp;ccb=7-5&amp;ig_cache_key=Mzg0OTUxNTY0MzE4ODcyODE3OA%3D%3D.3-ccb7-5&amp;oh=00_AfyNhNRDysf1tZimpLpQ5fo6TtYLQzWRGp3JiDlAiWKH9A&amp;oe=69BD8382&amp;_nc_sid=8b3546, https://instagram.fagc1-2.fna.fbcdn.net/v/t51.82787-15/641281760_17918285358461408_7847502817245749732_n.jpg?stp=dst-jpg_e35_p1080x1080_sh0.08_tt6&amp;_nc_ht=instagram.fagc1-2.fna.fbcdn.net&amp;_nc_cat=108&amp;_nc_oc=Q6cZ2QEiAh4T4nk0gqIF3qnvXyNEEUo2HbxO3tauZzg8kRJRXXm5YR95-MbFeuJLxeXsEgA&amp;_nc_ohc=HqdajbSeuaIQ7kNvwG1mZ2k&amp;_nc_gid=lo0P6mamMwu4MpvA6gaIMA&amp;edm=AOQ1c0wBAAAA&amp;ccb=7-5&amp;ig_cache_key=Mzg0NTE3NzIxMDc0ODE2MjI5MA%3D%3D.3-ccb7-5&amp;oh=00_AfwcaQHKtiY1Q96ZNt3gaJloSEP5whfnZ0KJRK9BV6y-0g&amp;oe=69BD95BF&amp;_nc_sid=8b3546, https://instagram.fagc1-2.fna.fbcdn.net/v/t51.82787-15/642413818_17918140278461408_6288490020204688188_n.jpg?stp=dst-jpg_e35_p1080x1080_sh0.08_tt6&amp;_nc_ht=instagram.fagc1-2.fna.fbcdn.net&amp;_nc_cat=108&amp;_nc_oc=Q6cZ2QEiAh4T4nk0gqIF3qnvXyNEEUo2HbxO3tauZzg8kRJRXXm5YR95-MbFeuJLxeXsEgA&amp;_nc_ohc=O_XOq3VJglcQ7kNvwFpwXTX&amp;_nc_gid=lo0P6mamMwu4MpvA6gaIMA&amp;edm=AOQ1c0wBAAAA&amp;ccb=7-5&amp;ig_cache_key=Mzg0NDQ1NzcwNjU4NTk5NDkwMQ%3D%3D.3-ccb7-5&amp;oh=00_AfytKPpwVN-wtfGnhBwgLNcmmKUa_4zqDiaNegMAs6bvnQ&amp;oe=69BD9663&amp;_nc_sid=8b3546, https://instagram.fagc1-2.fna.fbcdn.net/v/t51.82787-15/642413818_17918140278461408_6288490020204688188_n.jpg?stp=dst-jpg_e35_p1080x1080_sh0.08_tt6&amp;_nc_ht=instagram.fagc1-2.fna.fbcdn.net&amp;_nc_cat=108&amp;_nc_oc=Q6cZ2QEiAh4T4nk0gqIF3qnvXyNEEUo2HbxO3tauZzg8kRJRXXm5YR95-MbFeuJLxeXsEgA&amp;_nc_ohc=O_XOq3VJglcQ7kNvwFpwXTX&amp;_nc_gid=lo0P6mamMwu4MpvA6gaIMA&amp;edm=AOQ1c0wBAAAA&amp;ccb=7-5&amp;ig_cache_key=Mzg0NDQ1NzcwNjU4NTk5NDkwMQ%3D%3D.3-ccb7-5&amp;oh=00_AfytKPpwVN-wtfGnhBwgLNcmmKUa_4zqDiaNegMAs6bvnQ&amp;oe=69BD9663&amp;_nc_sid=8b3546, https://instagram.fagc1-2.fna.fbcdn.net/v/t51.82787-15/640404517_17918140287461408_1576327605658583057_n.jpg?stp=dst-jpg_e35_p1080x1080_sh0.08_tt6&amp;_nc_ht=instagram.fagc1-2.fna.fbcdn.net&amp;_nc_cat=108&amp;_nc_oc=Q6cZ2QEiAh4T4nk0gqIF3qnvXyNEEUo2HbxO3tauZzg8kRJRXXm5YR95-MbFeuJLxeXsEgA&amp;_nc_ohc=uJSZ-3F0ChIQ7kNvwHnTb_k&amp;_nc_gid=lo0P6mamMwu4MpvA6gaIMA&amp;edm=AOQ1c0wBAAAA&amp;ccb=7-5&amp;ig_cache_key=Mzg0NDQ1NzcwNjI5MjQwNTM5NA%3D%3D.3-ccb7-5&amp;oh=00_AfwCmDBu84HPRRvCJEEzkTgs7u5S6JWT61OHfqBx01A5cQ&amp;oe=69BDA84C&amp;_nc_sid=8b3546, https://instagram.fagc1-2.fna.fbcdn.net/v/t51.82787-15/639882648_17918140299461408_5165427753481985340_n.jpg?stp=dst-jpg_e35_p1080x1080_sh0.08_tt6&amp;_nc_ht=instagram.fagc1-2.fna.fbcdn.net&amp;_nc_cat=108&amp;_nc_oc=Q6cZ2QEiAh4T4nk0gqIF3qnvXyNEEUo2HbxO3tauZzg8kRJRXXm5YR95-MbFeuJLxeXsEgA&amp;_nc_ohc=4MnXoGJJLTsQ7kNvwH0J_mr&amp;_nc_gid=lo0P6mamMwu4MpvA6gaIMA&amp;edm=AOQ1c0wBAAAA&amp;ccb=7-5&amp;ig_cache_key=Mzg0NDQ1NzcwNjI5MjQyNzg5OA%3D%3D.3-ccb7-5&amp;oh=00_AfxRSX10c7cZRDYFtSHM40Y9ZntbvVZPYHl3Jby0SfS3HA&amp;oe=69BD8F9E&amp;_nc_sid=8b3546, https://instagram.fagc1-2.fna.fbcdn.net/v/t51.82787-15/642523133_17917719717461408_6853224574642221141_n.jpg?stp=dst-jpg_e35_p1080x1080_sh0.08_tt6&amp;_nc_ht=instagram.fagc1-2.fna.fbcdn.net&amp;_nc_cat=108&amp;_nc_oc=Q6cZ2QEiAh4T4nk0gqIF3qnvXyNEEUo2HbxO3tauZzg8kRJRXXm5YR95-MbFeuJLxeXsEgA&amp;_nc_ohc=I1FPATfE2xEQ7kNvwGBhutt&amp;_nc_gid=lo0P6mamMwu4MpvA6gaIMA&amp;edm=AOQ1c0wBAAAA&amp;ccb=7-5&amp;ig_cache_key=Mzg0MjMyMzQ3ODY1ODMzNTIxNQ%3D%3D.3-ccb7-5&amp;oh=00_Afxb9ZqJSyjPq4j0bPPWvjOY8oVC5-85R8rGOashAIgWtQ&amp;oe=69BD870B&amp;_nc_sid=8b3546, https://instagram.fagc1-2.fna.fbcdn.net/v/t51.82787-15/642523133_17917719717461408_6853224574642221141_n.jpg?stp=dst-jpg_e35_p1080x1080_sh0.08_tt6&amp;_nc_ht=instagram.fagc1-2.fna.fbcdn.net&amp;_nc_cat=108&amp;_nc_oc=Q6cZ2QEiAh4T4nk0gqIF3qnvXyNEEUo2HbxO3tauZzg8kRJRXXm5YR95-MbFeuJLxeXsEgA&amp;_nc_ohc=I1FPATfE2xEQ7kNvwGBhutt&amp;_nc_gid=lo0P6mamMwu4MpvA6gaIMA&amp;edm=AOQ1c0wBAAAA&amp;ccb=7-5&amp;ig_cache_key=Mzg0MjMyMzQ3ODY1ODMzNTIxNQ%3D%3D.3-ccb7-5&amp;oh=00_Afxb9ZqJSyjPq4j0bPPWvjOY8oVC5-85R8rGOashAIgWtQ&amp;oe=69BD870B&amp;_nc_sid=8b3546, https://instagram.fagc1-2.fna.fbcdn.net/v/t51.82787-15/639921922_17917571493461408_6010134188781232266_n.jpg?stp=dst-jpg_e35_p1080x1080_sh0.08_tt6&amp;_nc_ht=instagram.fagc1-2.fna.fbcdn.net&amp;_nc_cat=108&amp;_nc_oc=Q6cZ2QEiAh4T4nk0gqIF3qnvXyNEEUo2HbxO3tauZzg8kRJRXXm5YR95-MbFeuJLxeXsEgA&amp;_nc_ohc=_6KnXfbQafcQ7kNvwHzNJHw&amp;_nc_gid=lo0P6mamMwu4MpvA6gaIMA&amp;edm=AOQ1c0wBAAAA&amp;ccb=7-5&amp;ig_cache_key=Mzg0MTU1NzI0NzU5MjM4OTg4NQ%3D%3D.3-ccb7-5&amp;oh=00_AfxaxFDZGuVZRv-gOZG3hCVdpuH5clyCyPF66TPcN4bgPQ&amp;oe=69BDAE68&amp;_nc_sid=8b3546, https://instagram.fagc1-2.fna.fbcdn.net/v/t51.82787-15/640273766_17917434756461408_2071996644453996650_n.jpg?stp=dst-jpg_e35_p1080x1080_sh0.08_tt6&amp;_nc_ht=instagram.fagc1-2.fna.fbcdn.net&amp;_nc_cat=108&amp;_nc_oc=Q6cZ2QEiAh4T4nk0gqIF3qnvXyNEEUo2HbxO3tauZzg8kRJRXXm5YR95-MbFeuJLxeXsEgA&amp;_nc_ohc=jkN50ii56RkQ7kNvwFyKt40&amp;_nc_gid=lo0P6mamMwu4MpvA6gaIMA&amp;edm=AOQ1c0wBAAAA&amp;ccb=7-5&amp;ig_cache_key=Mzg0MDgyNDA0OTE4NzAzNTk3NQ%3D%3D.3-ccb7-5&amp;oh=00_AfzBT3SD0uN8QeUvKFjUuY-eEu1ncuZ3xz_2liNSYuSeCQ&amp;oe=69BD82A2&amp;_nc_si</t>
  </si>
  <si>
    <t>https://instagram.fagc1-2.fna.fbcdn.net/o1/v/t16/f2/m84/AQOrI3i_Zoar6PDZjbk9HXbiQ6ZvMtvWZxCjkywauI8WyBCpyqXl4U7lxO6gbRqpLFI4kUfTB4po-Y8KatKIPNCsTB1TCNvixTmEBMg.mp4?_nc_cat=107&amp;_nc_oc=AdkiL9lqdBgd50i_9tMOsb9Rb42mJMtSClPuur18eidOusre0-qF2xtZo4m1LY5j_bY&amp;_nc_sid=5e9851&amp;_nc_ht=instagram.fagc1-2.fna.fbcdn.net&amp;_nc_ohc=VSxbyQ8NZlUQ7kNvwEDf5nq&amp;efg=eyJ2ZW5jb2RlX3RhZyI6Inhwdl9wcm9ncmVzc2l2ZS5JTlNUQUdSQU0uQ0FST1VTRUxfSVRFTS5DMy43MjAuZGFzaF9iYXNlbGluZV8xX3YxIiwieHB2X2Fzc2V0X2lkIjoxNzkxNzcxOTcyMzQ2MTQwOCwiYXNzZXRfYWdlX2RheXMiOjE2LCJ2aV91c2VjYXNlX2lkIjoxMDE0NiwiZHVyYXRpb25fcyI6NCwidXJsZ2VuX3NvdXJjZSI6Ind3dyJ9&amp;ccb=17-1&amp;_nc_gid=lo0P6mamMwu4MpvA6gaIMA&amp;_nc_ss=1a&amp;_nc_zt=28&amp;vs=f456e6aef477f321&amp;_nc_vs=HBkcFQIYTGlnX2JhY2tmaWxsX3RpbWVsaW5lX3ZvZC81MzQ5QjkwQUU2OUJCOEY3NjlCRTM1M0Y1REQ0RkI5NF92aWRlb19kYXNoaW5pdC5tcDQVAALIARIAKAAYABsCiAd1c2Vfb2lsATEScHJvZ3Jlc3NpdmVfcmVjaXBlATEVAAAmwKzq9MaE1D8VAigCQzMsF0ASqfvnbItEGBJkYXNoX2Jhc2VsaW5lXzFfdjERAHXuB2XEngEA&amp;oh=00_Afzd59oBAXZ4QVAN1odpCXrycVpoz_pHWMmw4e1cxBCF7g&amp;oe=69B9A619</t>
  </si>
  <si>
    <t>https://www.instagram.com/thefinancialwrist</t>
  </si>
  <si>
    <t>professorkrl</t>
  </si>
  <si>
    <t>Karim Lakhani</t>
  </si>
  <si>
    <t>Read, write, teach @harvardhbs @digitaldatadesignharvard - oh and have fun!</t>
  </si>
  <si>
    <t>http://www.hbs.edu/klakhani</t>
  </si>
  <si>
    <t>https://scontent-ord5-1.cdninstagram.com/v/t51.2885-19/418762204_284231517636056_4847107266742965460_n.jpg?stp=dst-jpg_e0_s150x150_tt6&amp;efg=eyJ2ZW5jb2RlX3RhZyI6InByb2ZpbGVfcGljLmRqYW5nby4xMDgwLmMyIn0&amp;_nc_ht=scontent-ord5-1.cdninstagram.com&amp;_nc_cat=108&amp;_nc_oc=Q6cZ2QHDuIupvV2dS__F9f1SotmLeLxkbjD-8YCFKpY3T_HLHr9KtcdwtwPD8RBJGk33ozo&amp;_nc_ohc=Tfu69miok9kQ7kNvwHAf11C&amp;_nc_gid=Ue9rTNHJi0NSTEIBm6_kQQ&amp;edm=AOQ1c0wBAAAA&amp;ccb=7-5&amp;oh=00_AfxLm3ummaOk0DZyZi9JvIsSmc2JJX1RIOJbwM0oZg8a1w&amp;oe=69BD839C&amp;_nc_sid=8b3546</t>
  </si>
  <si>
    <t>At the @microsoft #ignite summit announcing a collaboration with @digitaldatadesignharvard on Frontier Firms Research and Learning. | Going up and going down. | @robertglasper is not just the best jazz pianist or the best pianist but he is the best musician! Birthday weekend celebration at the @bluenotenyc for Robtober Season 7. With @shaheen.studios &amp; @sitarahlakhani | Living my heavy metal high school dreams. Cambridge MA was rocking @mideastclub with the amazing @mistress.doom @demonchrome and of course the incredible @castle.rat - such great resonance with Iron Maiden Judas Priest Rush Ratt | It feels like summer with the @chriswardlondon Loco. Yeah it’s waterproof for sure. Somewhere in the Atlantic Ocean. | It’s a microbrand kind of a trip. These time pieces hit just right for @shaheen.studios and me. Thank you @alterumwatchcompany @revolution.watch &amp; @paparwatches for your beautiful work. | Summer sailing in Salerno Harbor with the @mingwatches Bluefin - cool design great vibes amazing weather. | A perfectly useless Sunday afternoon with my favorite weekend watch - what an inspiration to just chill thank you @mrjoneswatches #umbria | Gentle Brutalism on my wrist with the new @paparwatches Anillo. Wears incredibly well. Amazing to see Massachusetts based watch company having a revival. | Celebrating Father’s Day with @sitarahlakhani, @shaheen.studios digging up old memories - creating new ones. Love my girls! | My @mbandf lucky charm for the @celtics win!!!</t>
  </si>
  <si>
    <t>#ignite, #umbria</t>
  </si>
  <si>
    <t>@microsoft, @digitaldatadesignharvard, @robertglasper, @bluenotenyc, @shaheen.studios, @sitarahlakhani, @mideastclub, @mistress.doom, @demonchrome, @castle.rat, @chriswardlondon, @alterumwatchcompany, @revolution.watch, @paparwatches, @mingwatches, @mrjoneswatches, @mbandf, @celtics</t>
  </si>
  <si>
    <t>https://instagram.com/p/DRP_3mXku1t, https://instagram.com/p/DRFfE2VEdqT, https://instagram.com/p/DP_xmSrAESV, https://instagram.com/p/DPZEoc2gJWQ, https://instagram.com/p/DOQ_h8EgEFM, https://instagram.com/p/DNML3LfvQEE, https://instagram.com/p/DL2EygPN-Y_, https://instagram.com/p/DLpWoLLtAXk, https://instagram.com/p/DLhkEQqND5w, https://instagram.com/p/DLOGOvjPjSv, https://instagram.com/p/DK8KCBcP2-H, https://instagram.com/p/DJqFbfQxHGf</t>
  </si>
  <si>
    <t>17, 23, 27, 14, 43, 12, 28, 24, 32, 25, 106, 36</t>
  </si>
  <si>
    <t>0, 1, 3, 3, 2, 0, 11, 2, 2, 5, 2, 4</t>
  </si>
  <si>
    <t>2025-11-19, 2025-11-15, 2025-10-19, 2025-10-04, 2025-09-06, 2025-08-10, 2025-07-08, 2025-07-03, 2025-06-30, 2025-06-22, 2025-06-15, 2025-05-15</t>
  </si>
  <si>
    <t>Dubai, Montmartre, Boston, Massachusetts</t>
  </si>
  <si>
    <t>Video, Sidecar, Sidecar, Image, Sidecar, Sidecar, Sidecar, Sidecar, Sidecar, Sidecar, Sidecar, Sidecar</t>
  </si>
  <si>
    <t>https://scontent-ord5-3.cdninstagram.com/v/t51.82787-15/581833901_18529792618025337_2140026576180308656_n.jpg?stp=dst-jpg_e15_tt6&amp;_nc_ht=scontent-ord5-3.cdninstagram.com&amp;_nc_cat=109&amp;_nc_oc=Q6cZ2QHDuIupvV2dS__F9f1SotmLeLxkbjD-8YCFKpY3T_HLHr9KtcdwtwPD8RBJGk33ozo&amp;_nc_ohc=shoB-8hFVqUQ7kNvwE-2hvS&amp;_nc_gid=Ue9rTNHJi0NSTEIBm6_kQQ&amp;edm=AOQ1c0wBAAAA&amp;ccb=7-5&amp;oh=00_AfxJJ0adL9ThZsmATLixYVoI1zEMU1WPXr_nIi9qr5i0XQ&amp;oe=69BDB529&amp;_nc_sid=8b3546, https://scontent-ord5-3.cdninstagram.com/v/t51.82787-15/567144947_18524580169025337_8676603285278861969_n.jpg?stp=dst-jpg_e15_tt6&amp;_nc_ht=scontent-ord5-3.cdninstagram.com&amp;_nc_cat=109&amp;_nc_oc=Q6cZ2QHDuIupvV2dS__F9f1SotmLeLxkbjD-8YCFKpY3T_HLHr9KtcdwtwPD8RBJGk33ozo&amp;_nc_ohc=1laZb_WOgSYQ7kNvwFUKQIu&amp;_nc_gid=Ue9rTNHJi0NSTEIBm6_kQQ&amp;edm=AOQ1c0wBAAAA&amp;ccb=7-5&amp;oh=00_AfwLNENKA8-3XwyQIL1eHwauW-IL-w7nhhbPqIlZxgiRVQ&amp;oe=69BD8FA3&amp;_nc_sid=8b3546, https://scontent-ord5-3.cdninstagram.com/v/t51.82787-15/567403487_18524580082025337_6786937869271346086_n.jpg?stp=dst-jpg_e35_p1080x1080_sh0.08_tt6&amp;_nc_ht=scontent-ord5-3.cdninstagram.com&amp;_nc_cat=109&amp;_nc_oc=Q6cZ2QHDuIupvV2dS__F9f1SotmLeLxkbjD-8YCFKpY3T_HLHr9KtcdwtwPD8RBJGk33ozo&amp;_nc_ohc=p9IfYuhSvbIQ7kNvwFMdtBJ&amp;_nc_gid=Ue9rTNHJi0NSTEIBm6_kQQ&amp;edm=AOQ1c0wBAAAA&amp;ccb=7-5&amp;ig_cache_key=Mzc0NjkzMTU0NTUwNDU0MTM4OQ%3D%3D.3-ccb7-5&amp;oh=00_AfxsdbBB05HPQAw9TXgTl3gwJUoMelqKEUnP3XYG9NDqsg&amp;oe=69BD8835&amp;_nc_sid=8b3546, https://scontent-ord5-3.cdninstagram.com/v/t51.82787-15/559125315_18521545462025337_1026646953254150269_n.jpg?stp=dst-jpg_e35_p1080x1080_sh0.08_tt6&amp;_nc_ht=scontent-ord5-3.cdninstagram.com&amp;_nc_cat=109&amp;_nc_oc=Q6cZ2QHDuIupvV2dS__F9f1SotmLeLxkbjD-8YCFKpY3T_HLHr9KtcdwtwPD8RBJGk33ozo&amp;_nc_ohc=qmXg2l3F5VAQ7kNvwExbLB4&amp;_nc_gid=Ue9rTNHJi0NSTEIBm6_kQQ&amp;edm=AOQ1c0wBAAAA&amp;ccb=7-5&amp;ig_cache_key=MzczNjAzNzczNzgyNDgxODU3Ng%3D%3D.3-ccb7-5&amp;oh=00_AfxT7P_gAi3lSXTbY4a7LVso3spEvviaVYA795X03vdFQA&amp;oe=69BD840C&amp;_nc_sid=8b3546, https://scontent-ord5-3.cdninstagram.com/v/t51.82787-15/543591141_18516424171025337_8842504482409020368_n.jpg?stp=dst-jpg_e35_p1080x1080_sh0.08_tt6&amp;_nc_ht=scontent-ord5-3.cdninstagram.com&amp;_nc_cat=109&amp;_nc_oc=Q6cZ2QHDuIupvV2dS__F9f1SotmLeLxkbjD-8YCFKpY3T_HLHr9KtcdwtwPD8RBJGk33ozo&amp;_nc_ohc=4yVImKqs8t0Q7kNvwEIJngi&amp;_nc_gid=Ue9rTNHJi0NSTEIBm6_kQQ&amp;edm=AOQ1c0wBAAAA&amp;ccb=7-5&amp;ig_cache_key=MzcxNTc0OTA5MDA0MzE2NjI1NQ%3D%3D.3-ccb7-5&amp;oh=00_AfyO-8h8wxwm0U2lEUNA4ePXjajbJ2J6nFNth3t4cPu5VA&amp;oe=69BD93CB&amp;_nc_sid=8b3546, https://scontent-ord5-3.cdninstagram.com/v/t51.82787-15/543591141_18516424171025337_8842504482409020368_n.jpg?stp=dst-jpg_e35_p1080x1080_sh0.08_tt6&amp;_nc_ht=scontent-ord5-3.cdninstagram.com&amp;_nc_cat=109&amp;_nc_oc=Q6cZ2QHDuIupvV2dS__F9f1SotmLeLxkbjD-8YCFKpY3T_HLHr9KtcdwtwPD8RBJGk33ozo&amp;_nc_ohc=4yVImKqs8t0Q7kNvwEIJngi&amp;_nc_gid=Ue9rTNHJi0NSTEIBm6_kQQ&amp;edm=AOQ1c0wBAAAA&amp;ccb=7-5&amp;ig_cache_key=MzcxNTc0OTA5MDA0MzE2NjI1NQ%3D%3D.3-ccb7-5&amp;oh=00_AfyO-8h8wxwm0U2lEUNA4ePXjajbJ2J6nFNth3t4cPu5VA&amp;oe=69BD93CB&amp;_nc_sid=8b3546, https://scontent-ord5-3.cdninstagram.com/v/t51.82787-15/539510128_18516424183025337_9177624095005719173_n.jpg?stp=dst-jpg_e35_p1080x1080_sh0.08_tt6&amp;_nc_ht=scontent-ord5-3.cdninstagram.com&amp;_nc_cat=109&amp;_nc_oc=Q6cZ2QHDuIupvV2dS__F9f1SotmLeLxkbjD-8YCFKpY3T_HLHr9KtcdwtwPD8RBJGk33ozo&amp;_nc_ohc=isDK2-4x9voQ7kNvwHJAW-b&amp;_nc_gid=Ue9rTNHJi0NSTEIBm6_kQQ&amp;edm=AOQ1c0wBAAAA&amp;ccb=7-5&amp;ig_cache_key=MzcxNTc0OTA4OTc5OTg3NzU4OQ%3D%3D.3-ccb7-5&amp;oh=00_AfzQDPe-foldoS7nq27pZa84Asj3zkFucWiCKrIb1OVGrQ&amp;oe=69BD8D4F&amp;_nc_sid=8b3546, https://scontent-ord5-3.cdninstagram.com/v/t51.82787-15/540767540_18516424195025337_5779151184834490583_n.jpg?stp=dst-jpg_e35_p1080x1080_sh0.08_tt6&amp;_nc_ht=scontent-ord5-3.cdninstagram.com&amp;_nc_cat=109&amp;_nc_oc=Q6cZ2QHDuIupvV2dS__F9f1SotmLeLxkbjD-8YCFKpY3T_HLHr9KtcdwtwPD8RBJGk33ozo&amp;_nc_ohc=j3NMkICJPrMQ7kNvwH5EcTS&amp;_nc_gid=Ue9rTNHJi0NSTEIBm6_kQQ&amp;edm=AOQ1c0wBAAAA&amp;ccb=7-5&amp;ig_cache_key=MzcxNTc0OTA4OTc4MzA1NTM1Nw%3D%3D.3-ccb7-5&amp;oh=00_AfwJCgP4YTrCb9KdxbTbdNgYFYYk1eUX9DVOsbMXif57JA&amp;oe=69BDB234&amp;_nc_sid=8b3546, https://scontent-ord5-3.cdninstagram.com/v/t51.82787-15/540628492_18516424204025337_5033546632664999806_n.jpg?stp=dst-jpg_e35_p1080x1080_sh0.08_tt6&amp;_nc_ht=scontent-ord5-3.cdninstagram.com&amp;_nc_cat=109&amp;_nc_oc=Q6cZ2QHDuIupvV2dS__F9f1SotmLeLxkbjD-8YCFKpY3T_HLHr9KtcdwtwPD8RBJGk33ozo&amp;_nc_ohc=E9uz3BULw20Q7kNvwHS12y4&amp;_nc_gid=Ue9rTNHJi0NSTEIBm6_kQQ&amp;edm=AOQ1c0wBAAAA&amp;ccb=7-5&amp;ig_cache_key=MzcxNTc0OTA4OTc5OTg3NDYxOQ%3D%3D.3-ccb7-5&amp;oh=00_Afzp1hMPbi9-c4vrUyjipXqtmzblNq1QzEJNjGtvLEW40w&amp;oe=69BD9DDD&amp;_nc_sid=8b3546, https://scontent-ord5-3.cdninstagram.com/v/t51.82787-15/542993275_18516424213025337_3738553143169379758_n.jpg?stp=dst-jpg_e35_p1080x1080_sh0.08_tt6&amp;_nc_ht=scontent-ord5-3.cdninstagram.com&amp;_nc_cat=109&amp;_nc_oc=Q6cZ2QHDuIupvV2dS__F9f1SotmLeLxkbjD-8YCFKpY3T_HLHr9KtcdwtwPD8RBJGk33ozo&amp;_nc_ohc=uw5qccinjpQQ7kNvwG9_U1L&amp;_nc_gid=Ue9rTNHJi0NSTEIBm6_kQQ&amp;edm=AOQ1c0wBAAAA&amp;ccb=7-5&amp;ig_cache_key=MzcxNTc0OTA4OTc5OTg0MjkwNw%3D%3D.3-ccb7-5&amp;oh=00_AfzkMnlK3Z-ED1p8qI6Y0d-RdGDTUhdtkNCaybXRIG7xHA&amp;oe=69BD8E51&amp;_nc_sid=8b3546, https://scontent-ord5-3.cdninstagram.com/v/t51.82787-15/529814593_18511427962025337_1892314455693071563_n.jpg?stp=ds</t>
  </si>
  <si>
    <t>https://scontent-ord5-2.cdninstagram.com/o1/v/t2/f2/m86/AQNCG8kyQlGIzee9ffg08XXBDFhx7-BD1FxvC5flLwyi2F2MfhaEuQjaXLN4Kc1ocT44OvcZYXJESKp8vDW8P9CYNCWx7XqBczX6zDU.mp4?_nc_cat=105&amp;_nc_sid=5e9851&amp;_nc_ht=scontent-ord5-2.cdninstagram.com&amp;_nc_ohc=xmMXl-hmEx4Q7kNvwGLZyRI&amp;efg=eyJ2ZW5jb2RlX3RhZyI6Inhwdl9wcm9ncmVzc2l2ZS5JTlNUQUdSQU0uQ0xJUFMuQzMuNzIwLmRhc2hfYmFzZWxpbmVfMV92MSIsInhwdl9hc3NldF9pZCI6ODQzOTQ3Mjc1MDUzMDI2LCJhc3NldF9hZ2VfZGF5cyI6MTE2LCJ2aV91c2VjYXNlX2lkIjoxMDA5OSwiZHVyYXRpb25fcyI6MTYsIndhdGNoX3RpbWVfcyI6ODIsInVybGdlbl9zb3VyY2UiOiJ3d3cifQ%3D%3D&amp;ccb=17-1&amp;vs=d59167a7fd5193ff&amp;_nc_vs=HBksFQIYUmlnX3hwdl9yZWVsc19wZXJtYW5lbnRfc3JfcHJvZC9BRTQzQjM2Q0NCNDg0MUYzQzRGMDVENjI2NEFCNjg5OF92aWRlb19kYXNoaW5pdC5tcDQVAALIARIAFQIYR2lnX3hwdl9yZWVsc19wZXJtYW5lbnRfc3JfcHJvZC8xNTQwNjkzOTAwNTc3MTk1XzM5NzgzMTI5OTYzMDEzOTk0NjgubXA0FQICyAESACgAGAAbAogHdXNlX29pbAExEnByb2dyZXNzaXZlX3JlY2lwZQExFQAAJsSfz5iZ5P8CFQIoAkMzLBdAMAAAAAAAABgSZGFzaF9iYXNlbGluZV8xX3YxEQB1_gdl5p0BAA&amp;_nc_gid=Ue9rTNHJi0NSTEIBm6_kQQ&amp;_nc_ss=1a&amp;_nc_zt=28&amp;oh=00_AfySFPyHWFBmYdl5P091bDm34A4yqY1Ad2UwA5Q7KvGerg&amp;oe=69B9927E, https://scontent-ord5-1.cdninstagram.com/o1/v/t16/f2/m84/AQOuE4FkzVDZqKgXl28gZ8EZqGUu8nsbd-Nv0PsijDkwkwfJmgnr3vSpPgRibCIcy8pc3bn83p1KEPs_9Y_kiPCukNOIO07Zxarzn40.mp4?_nc_cat=101&amp;_nc_sid=5e9851&amp;_nc_ht=scontent-ord5-1.cdninstagram.com&amp;_nc_ohc=9Yhi9xDnsRkQ7kNvwH3MciK&amp;efg=eyJ2ZW5jb2RlX3RhZyI6Inhwdl9wcm9ncmVzc2l2ZS5JTlNUQUdSQU0uQ0FST1VTRUxfSVRFTS5DMy4zNjAuZGFzaF9iYXNlbGluZV8zX3YxIiwieHB2X2Fzc2V0X2lkIjoxMzQ1MDc4ODk5OTQ3MDQ4LCJhc3NldF9hZ2VfZGF5cyI6MTIwLCJ2aV91c2VjYXNlX2lkIjoxMDE0NiwiZHVyYXRpb25fcyI6MzQsInVybGdlbl9zb3VyY2UiOiJ3d3cifQ%3D%3D&amp;ccb=17-1&amp;_nc_gid=Ue9rTNHJi0NSTEIBm6_kQQ&amp;_nc_ss=1a&amp;_nc_zt=28&amp;vs=4cada4cb3fa82925&amp;_nc_vs=HBkcFQIYTGlnX2JhY2tmaWxsX3RpbWVsaW5lX3ZvZC9EMzRENzg5MTVDNUEwOTE5NzYwM0NEN0Q4QjJFOURBQV92aWRlb19kYXNoaW5pdC5tcDQVAALIARIAKAAYABsCiAd1c2Vfb2lsATEScHJvZ3Jlc3NpdmVfcmVjaXBlATEVAAAm0Ni14PLV4wQVAigCQzMsF0BBJcKPXCj2GBJkYXNoX2Jhc2VsaW5lXzNfdjERAHXuB2XEngEA&amp;oh=00_Afz-XmV_dqzyB4snIkmVWf0N2h7hT2ycLFy9Aipoalqinw&amp;oe=69B9B82B, https://scontent-ord5-3.cdninstagram.com/o1/v/t16/f2/m84/AQM5BVT3UnIP_gw5tJMajWFANFFglE3PGrKSswPUOAKa3xQoBPolhxZDWSYV8FS4T_wMBugpixv1T9yMN8FD2x39AMr2XWQgMkeX2Wo.mp4?_nc_cat=100&amp;_nc_sid=5e9851&amp;_nc_ht=scontent-ord5-3.cdninstagram.com&amp;_nc_ohc=rhKQsmslDioQ7kNvwHYxGcJ&amp;efg=eyJ2ZW5jb2RlX3RhZyI6Inhwdl9wcm9ncmVzc2l2ZS5JTlNUQUdSQU0uQ0FST1VTRUxfSVRFTS5DMy4zNjAuZGFzaF9iYXNlbGluZV8zX3YxIiwieHB2X2Fzc2V0X2lkIjoxMzM0MDE4MzgxNzg1NTYyLCJhc3NldF9hZ2VfZGF5cyI6MTIwLCJ2aV91c2VjYXNlX2lkIjoxMDE0NiwiZHVyYXRpb25fcyI6MzMsInVybGdlbl9zb3VyY2UiOiJ3d3cifQ%3D%3D&amp;ccb=17-1&amp;_nc_gid=Ue9rTNHJi0NSTEIBm6_kQQ&amp;_nc_ss=1a&amp;_nc_zt=28&amp;vs=b534738032509dd8&amp;_nc_vs=HBkcFQIYTGlnX2JhY2tmaWxsX3RpbWVsaW5lX3ZvZC8zQjQyMTdDMzA4Mzc4QkYwQUQxQzM3MzdBRDRBRjRBM192aWRlb19kYXNoaW5pdC5tcDQVAALIARIAKAAYABsCiAd1c2Vfb2lsATEScHJvZ3Jlc3NpdmVfcmVjaXBlATEVAAAmtKepvIvS3gQVAigCQzMsF0BAsCDEm6XjGBJkYXNoX2Jhc2VsaW5lXzNfdjERAHXuB2XEngEA&amp;oh=00_AfyZL_FOkTb_MT0RWf_ZpsGj1Y-xRh-ytUJfSklbzw3sGg&amp;oe=69B9B25C, https://scontent-ord5-1.cdninstagram.com/o1/v/t16/f2/m84/AQNLEGm-T2cBDRK_TSKa2QPY72yD6c9mS4X2pl73gnsNQiSW0AH6AYSt-_lbZp0Y8FiI6hMZyKP9fmE0NXM1_5r5bBZT0YltzCgc18Y.mp4?_nc_cat=108&amp;_nc_sid=5e9851&amp;_nc_ht=scontent-ord5-1.cdninstagram.com&amp;_nc_ohc=MOPY79cPwrAQ7kNvwFNuQdb&amp;efg=eyJ2ZW5jb2RlX3RhZyI6Inhwdl9wcm9ncmVzc2l2ZS5JTlNUQUdSQU0uQ0FST1VTRUxfSVRFTS5DMy4zNjAuZGFzaF9iYXNlbGluZV8zX3YxIiwieHB2X2Fzc2V0X2lkIjo4MjYzMDQ5OTk4MDU5NzgsImFzc2V0X2FnZV9kYXlzIjoxMjAsInZpX3VzZWNhc2VfaWQiOjEwMTQ2LCJkdXJhdGlvbl9zIjozMywidXJsZ2VuX3NvdXJjZSI6Ind3dyJ9&amp;ccb=17-1&amp;_nc_gid=Ue9rTNHJi0NSTEIBm6_kQQ&amp;_nc_ss=1a&amp;_nc_zt=28&amp;vs=fab9c85098e5b88f&amp;_nc_vs=HBkcFQIYTGlnX2JhY2tmaWxsX3RpbWVsaW5lX3ZvZC81RjRFODlERjM1MjE2RTgxNDNDMDI3MzNDNURBQTk4QV92aWRlb19kYXNoaW5pdC5tcDQVAALIARIAKAAYABsCiAd1c2Vfb2lsATEScHJvZ3Jlc3NpdmVfcmVjaXBlATEVAAAmtNDq_6Ph9wIVAigCQzMsF0BAi-dsi0OWGBJkYXNoX2Jhc2VsaW5lXzNfdjERAHXuB2XEngEA&amp;oh=00_Afy0Yqq28pEMniCUNrmbYsQP8-cMXTUQTko42ptfrCrkqg&amp;oe=69B9C380, https://scontent-ord5-2.cdninstagram.com/o1/v/t16/f2/m84/AQMR_JxyTNHciYJJ7ScL2T3uRrxds-jiPh_7nGfR8AqM6eE0VIlfiM4kaiGgrTCuKFb2OCEedboYr22-uTtbjh2byxQPNLznvVSwJWM.mp4?_nc_cat=103&amp;_nc_sid=5e9851&amp;_nc_ht=scontent-ord5-2.cdninstagram.com&amp;_nc_ohc=9jD7atskedMQ7kNvwGvnuQa&amp;efg=eyJ2ZW5jb2RlX3RhZyI6Inhwdl9wcm9ncmVzc2l2ZS5JTlNUQUdSQU0uQ0FST1VTRUxfSVRFTS5DMy4zNjAuZGFzaF9iYXNlbGluZV8zX3YxIiwieHB2X2Fzc2V0X2lkIjoxMzU2NjQ1NDkyNjM0MDk1LCJhc3NldF9hZ2VfZGF5cyI6MTIwLCJ2aV91c2VjYXNlX2lkIjoxMDE0NiwiZHVyYXRpb25fcyI6MzMsIndhdGNoX3RpbWVfcyI6OSwidXJsZ2VuX3NvdXJjZSI6Ind3dyJ9&amp;ccb=17-1&amp;vs=73c5091ae28564d9&amp;_nc_vs=HBkcFQIYTGlnX2JhY2tmaWxsX3RpbWVsaW5lX3ZvZC83NDQ0OUIzQ0M3NDhDNDMxOEMwMUU2QjBDRjE1OUE4Rl92aWRlb19kYXNoaW5pdC5tcDQVAALIARIAKAAYABsCiAd1c2Vfb2lsATEScHJvZ3Jlc3NpdmVfcmVjaXBlATEVAAAm3sflypT36AQVAigCQzMsF0BA3dLxqfvnGBJkYXNoX2Jhc2VsaW5lXzNfdjERAHXuB2XEngEA&amp;_nc_gid=Ue9rTNHJi0NSTEIBm6_kQQ&amp;_nc_ss=1a&amp;_nc_zt=28&amp;oh=00_AfzUSUVsJOv3kTvOYfst3v48Z3AdF1ASQaxYXQyms31Pxg&amp;oe=69B99E75</t>
  </si>
  <si>
    <t>https://www.instagram.com/professorkrl</t>
  </si>
  <si>
    <t>vintagetimes_1</t>
  </si>
  <si>
    <t>Vintagetimes</t>
  </si>
  <si>
    <t>Watch Enthusiast/Collector- Sale &amp; Buy Vintage &amp; Contemporary Pre-Owned 🌎Worldwide Shipping Contact us:👇🏻
📲Whatsup +9613357474</t>
  </si>
  <si>
    <t>None,Shopping &amp; retail</t>
  </si>
  <si>
    <t>https://scontent-ord5-3.cdninstagram.com/v/t51.2885-19/273759368_146391131173003_8228321373779400220_n.jpg?stp=dst-jpg_e0_s150x150_tt6&amp;efg=eyJ2ZW5jb2RlX3RhZyI6InByb2ZpbGVfcGljLmRqYW5nby42NDMuYzIifQ&amp;_nc_ht=scontent-ord5-3.cdninstagram.com&amp;_nc_cat=107&amp;_nc_oc=Q6cZ2QFD9NVXmMzDIdsv6i_AI4tYuNjNCZPkVrXCeueAsWZg6wi38UCVNd6i-bWG6psiD5o&amp;_nc_ohc=FLP5WwuyyU8Q7kNvwGmqL0I&amp;_nc_gid=Kka_B9zrlbZqnVQWiktOpg&amp;edm=AOQ1c0wBAAAA&amp;ccb=7-5&amp;oh=00_AfyrTsfqIpjAHcNceTT84yngZxoiJhaK2fPILfjgVkLnSQ&amp;oe=69BDB63A&amp;_nc_sid=8b3546</t>
  </si>
  <si>
    <t>-NFS- RARE Vintage TLC FP21 “PARIS DIAL” 80’s original box &amp; papers‼️ #cartier #cartiercollectorsclub #cartierparis | -NFS-Cartier Tank Americaine Vintage ref 2483 Yellow gold, Automatic in Medium size. Probably the best proportioned size in the Tank Americaine collection and the closest to the Cintree! Not an easy catch nowadays! #tankamericaine #cartier #cartiertank #cartierwatch#cartiervintage | ‼️SOLD‼️ New addition! GMT Pepsi 16700 from 1997 like new! Box and papers!
Beautiful faded bezel and eggshell patinated hands
Particularity? Well its the last GMT Master prior to the release of the GMT II and it has it all! Open holes, tritium, quick date, and more!
And so called “Neo-Vintage” with  | Submariner 5513 MK1 in pristine condition like NOS!🔥🔥 crispy, sharp edges🔪 and unpolished!#rolexvintage #rolexvintagewatch #rolex #rolexvintage #rolexsubmariner #rolexnodate #rolex5513 #rolexmattedial #submariner | ‼️SOLD‼️ Submariner 16610 Pre Ceramic with engraved rehaut, full set!🔥A nice and classic time piece to start a collection#rolexsubmariner #rolexclassic #submariner #rolextimepieces#rolexvintage #rolexmania #daytona#rolexpassion | SUBMARINER 16610 with engraved rehaut. A nice example of the pre ceramic release! A start for a Neo Vintage collection! Box and papers🔥#rolexsubmariner #rolexwatch #neovintage #divingwatch #rolex | Rolex GMT “Vintage” 16758 fill gold from the 80’s! Original box and papers🔥🔥#rolexwatch #vintagewatches #rolexvintagewatch #rolexgmt #rolexwatch | Gorgeous GMT 16710 from early 2000’s with original box and papers 👆🏻UNPOLISHED!🔥🔥#rolexgmt #gmtmaster #rolexmasters #rolexwatch #rolexpepsi #gmtpepsi #rolexcokegmt#rolexwatch #16710 | Sunday Ride
#rolexsubmariner #rolex5513 #rolexvintage #vintagewatches #rolexwatches | ‼️SOLD‼️ ⚠️JUST IN Like new never worn!🔥
In my opinion the best understated watch! Unparalleled elegance and versatility with a low profile presence on the wrist.
A must have in every watch collection which is becoming a rare bird to find in such condition!
Box and papers of course👆🏻#patekphilipp | SUB 2003/14060M NOS!🔥💥 NOS=UNWORN</t>
  </si>
  <si>
    <t>#cartier, #cartiercollectorsclub, #cartierparis, #tankamericaine, #cartiertank, #cartierwatch, #cartiervintage, #rolexvintage, #rolexvintagewatch, #rolex, #rolexsubmariner, #rolexnodate, #rolex5513, #rolexmattedial, #submariner, #rolexclassic, #rolextimepieces, #rolexmania, #daytona, #rolexpassion, #rolexwatch, #neovintage, #divingwatch, #vintagewatches, #rolexgmt, #gmtmaster, #rolexmasters, #rolexpepsi, #gmtpepsi, #rolexcokegmt, #16710, #rolexwatches, #patekphilipp</t>
  </si>
  <si>
    <t>https://instagram.com/p/DQ1TSpOiG-_, https://instagram.com/p/DHQUqCRowLE, https://instagram.com/p/DD4jE_cIh38, https://instagram.com/p/CzEPRUZNVEj, https://instagram.com/p/Cwb_MdQt1Os, https://instagram.com/p/CwZ7RIMLfbG, https://instagram.com/p/CwKDXC2tkk4, https://instagram.com/p/CwJ_55BtlHY, https://instagram.com/p/CwHYU76NTau, https://instagram.com/p/CuxVCyhrBhb, https://instagram.com/p/CtT0c8sr3oT, https://instagram.com/p/Co7KWUDLruO</t>
  </si>
  <si>
    <t>3, 5, 5, 19, 22, 7, 3, 3, 4, 15, 12, 12</t>
  </si>
  <si>
    <t>0, 0, 0, 0, 1, 0, 0, 1, 0, 0, 0, 2</t>
  </si>
  <si>
    <t>2025-11-09, 2025-03-16, 2024-12-22, 2023-10-31, 2023-08-27, 2023-08-26, 2023-08-20, 2023-08-20, 2023-08-19, 2023-07-16, 2023-06-10, 2023-02-21</t>
  </si>
  <si>
    <t>Image, Image, Image, Image, Sidecar, Image, Image, Sidecar, Image, Image, Image, Sidecar</t>
  </si>
  <si>
    <t>https://scontent-ord5-3.cdninstagram.com/v/t51.82787-15/574775314_18301923652265200_7630742066594940500_n.jpg?stp=dst-jpg_e35_s1080x1080_sh0.08_tt6&amp;_nc_ht=scontent-ord5-3.cdninstagram.com&amp;_nc_cat=104&amp;_nc_oc=Q6cZ2QFD9NVXmMzDIdsv6i_AI4tYuNjNCZPkVrXCeueAsWZg6wi38UCVNd6i-bWG6psiD5o&amp;_nc_ohc=v4PGv-ZIv2gQ7kNvwFX-0MB&amp;_nc_gid=Kka_B9zrlbZqnVQWiktOpg&amp;edm=AOQ1c0wBAAAA&amp;ccb=7-5&amp;ig_cache_key=Mzc2MTk5NzkwNzgzOTQ0Njk3NQ%3D%3D.3-ccb7-5&amp;oh=00_AfwXaPpIb7peERFgLEnebk0al3WFVYHRxWtfYgAULXgilA&amp;oe=69BD94A5&amp;_nc_sid=8b3546, https://scontent-ord5-3.cdninstagram.com/v/t51.2885-15/484494641_18272753344265200_755530372377706518_n.jpg?stp=dst-jpg_e35_s1080x1080_sh0.08_tt6&amp;_nc_ht=scontent-ord5-3.cdninstagram.com&amp;_nc_cat=104&amp;_nc_oc=Q6cZ2QFD9NVXmMzDIdsv6i_AI4tYuNjNCZPkVrXCeueAsWZg6wi38UCVNd6i-bWG6psiD5o&amp;_nc_ohc=sb6gHgpERwsQ7kNvwEQz7N1&amp;_nc_gid=Kka_B9zrlbZqnVQWiktOpg&amp;edm=AOQ1c0wBAAAA&amp;ccb=7-5&amp;ig_cache_key=MzU4OTQ1OTc1MjYwNTkwOTcwMA%3D%3D.3-ccb7-5&amp;oh=00_AfyNNvWEWYfgYnFgVCacZlXGrowRbyM_HutSxgRTdILiEA&amp;oe=69BD9CE7&amp;_nc_sid=8b3546, https://scontent-ord5-3.cdninstagram.com/v/t51.82787-15/625277350_18082546148350173_8151647017596106998_n.jpg?stp=dst-jpg_e35_p1080x1080_sh0.08_tt6&amp;_nc_ht=scontent-ord5-3.cdninstagram.com&amp;_nc_cat=109&amp;_nc_oc=Q6cZ2QFD9NVXmMzDIdsv6i_AI4tYuNjNCZPkVrXCeueAsWZg6wi38UCVNd6i-bWG6psiD5o&amp;_nc_ohc=adffEZ8QYUcQ7kNvwEYMI0x&amp;_nc_gid=Kka_B9zrlbZqnVQWiktOpg&amp;edm=AOQ1c0wBAAAA&amp;ccb=7-5&amp;ig_cache_key=MzUyODcyNDU4MjY2ODMxMjA2MA%3D%3D.3-ccb7-5&amp;oh=00_AfzVVaU-LbB2DCdq5Jv2RFxw2gmbDRfaHJ5Z9Pal4C4YBQ&amp;oe=69BDB3BF&amp;_nc_sid=8b3546, https://scontent-ord5-1.cdninstagram.com/v/t51.82787-15/622999081_17998676579906629_4518857214440130043_n.jpg?stp=dst-jpg_e35_p1080x1080_sh0.08_tt6&amp;_nc_ht=scontent-ord5-1.cdninstagram.com&amp;_nc_cat=101&amp;_nc_oc=Q6cZ2QFD9NVXmMzDIdsv6i_AI4tYuNjNCZPkVrXCeueAsWZg6wi38UCVNd6i-bWG6psiD5o&amp;_nc_ohc=1Vwf9yPvLIEQ7kNvwEnDoZP&amp;_nc_gid=Kka_B9zrlbZqnVQWiktOpg&amp;edm=AOQ1c0wBAAAA&amp;ccb=7-5&amp;ig_cache_key=MzIyNTc3MDM5MzkzMDY0OTg5MQ%3D%3D.3-ccb7-5&amp;oh=00_Afy1TbUVkTjxuR-2o45NsM78aEca_GyMiuoqdSbRo7-pEg&amp;oe=69BDB648&amp;_nc_sid=8b3546, https://scontent-ord5-1.cdninstagram.com/v/t51.29350-15/370395893_710235037599745_3325782670592164069_n.jpg?stp=dst-jpg_e35_p1080x1080_tt6&amp;_nc_ht=scontent-ord5-1.cdninstagram.com&amp;_nc_cat=101&amp;_nc_oc=Q6cZ2QFD9NVXmMzDIdsv6i_AI4tYuNjNCZPkVrXCeueAsWZg6wi38UCVNd6i-bWG6psiD5o&amp;_nc_ohc=P2_25oWrYvgQ7kNvwF6VAQc&amp;_nc_gid=Kka_B9zrlbZqnVQWiktOpg&amp;edm=AOQ1c0wBAAAA&amp;ccb=7-5&amp;ig_cache_key=MzE3ODQxMTg5MDY0NDA4Mzk5OQ%3D%3D.3-ccb7-5&amp;oh=00_AfyGVETP1uETftyzbCl-NZrBgvbGLNcEFDYar7ncsg4qvA&amp;oe=69BDAC7E&amp;_nc_sid=8b3546, https://scontent-ord5-1.cdninstagram.com/v/t51.29350-15/370395893_710235037599745_3325782670592164069_n.jpg?stp=dst-jpg_e35_p1080x1080_tt6&amp;_nc_ht=scontent-ord5-1.cdninstagram.com&amp;_nc_cat=101&amp;_nc_oc=Q6cZ2QFD9NVXmMzDIdsv6i_AI4tYuNjNCZPkVrXCeueAsWZg6wi38UCVNd6i-bWG6psiD5o&amp;_nc_ohc=P2_25oWrYvgQ7kNvwF6VAQc&amp;_nc_gid=Kka_B9zrlbZqnVQWiktOpg&amp;edm=AOQ1c0wBAAAA&amp;ccb=7-5&amp;ig_cache_key=MzE3ODQxMTg5MDY0NDA4Mzk5OQ%3D%3D.3-ccb7-5&amp;oh=00_AfyGVETP1uETftyzbCl-NZrBgvbGLNcEFDYar7ncsg4qvA&amp;oe=69BDAC7E&amp;_nc_sid=8b3546, https://scontent-ord5-1.cdninstagram.com/v/t51.29350-15/370521985_682009620074408_4137496300731248195_n.jpg?stp=dst-jpg_e35_p1080x1080_tt6&amp;_nc_ht=scontent-ord5-1.cdninstagram.com&amp;_nc_cat=108&amp;_nc_oc=Q6cZ2QFD9NVXmMzDIdsv6i_AI4tYuNjNCZPkVrXCeueAsWZg6wi38UCVNd6i-bWG6psiD5o&amp;_nc_ohc=HkR4I2VIuEIQ7kNvwFIrSMe&amp;_nc_gid=Kka_B9zrlbZqnVQWiktOpg&amp;edm=AOQ1c0wBAAAA&amp;ccb=7-5&amp;ig_cache_key=MzE3ODQxMTg5MDQ1MDk5ODEyOA%3D%3D.3-ccb7-5&amp;oh=00_AfxZGGjK5RHfrhRDwq4_7TTA2LUfEX9Qe1PPAbT1H9RMhA&amp;oe=69BDAD2B&amp;_nc_sid=8b3546, https://scontent-ord5-2.cdninstagram.com/v/t51.29350-15/370542215_1367581537438445_2207792712365128392_n.jpg?stp=dst-jpg_e35_p1080x1080_tt6&amp;_nc_ht=scontent-ord5-2.cdninstagram.com&amp;_nc_cat=105&amp;_nc_oc=Q6cZ2QFD9NVXmMzDIdsv6i_AI4tYuNjNCZPkVrXCeueAsWZg6wi38UCVNd6i-bWG6psiD5o&amp;_nc_ohc=nyHmpxz7yBMQ7kNvwF_Bx_n&amp;_nc_gid=Kka_B9zrlbZqnVQWiktOpg&amp;edm=AOQ1c0wBAAAA&amp;ccb=7-5&amp;ig_cache_key=MzE3ODQxMTg5MDQzNDMxNjEyMQ%3D%3D.3-ccb7-5&amp;oh=00_AfwZi6J-Ioopz7xxzYD1JN15aVJOluzcqGkJ0eqEVMXGZQ&amp;oe=69BD96CE&amp;_nc_sid=8b3546, https://scontent-ord5-2.cdninstagram.com/v/t51.29350-15/370719677_1045742249938030_8631874460429998941_n.jpg?stp=dst-jpg_e35_p1080x1080_tt6&amp;_nc_ht=scontent-ord5-2.cdninstagram.com&amp;_nc_cat=110&amp;_nc_oc=Q6cZ2QFD9NVXmMzDIdsv6i_AI4tYuNjNCZPkVrXCeueAsWZg6wi38UCVNd6i-bWG6psiD5o&amp;_nc_ohc=j_aojevL4vUQ7kNvwHncTCf&amp;_nc_gid=Kka_B9zrlbZqnVQWiktOpg&amp;edm=AOQ1c0wBAAAA&amp;ccb=7-5&amp;ig_cache_key=MzE3ODQxMTg5MDQ1OTQwMjgzMg%3D%3D.3-ccb7-5&amp;oh=00_AfxmX1sUxpI_vHpQ25zdS4g9rak7qFHXBM9bhwQdA8xQmw&amp;oe=69BDB8B8&amp;_nc_sid=8b3546, https://scontent-ord5-3.cdninstagram.com/v/t51.82787-15/629479272_18346181152238656_7119644693617268080_n.jpg?stp=dst-jpg_e35_p1080x1080_sh0.08_tt6&amp;_nc_ht=scontent-ord5-3.cdninstagram.com&amp;_nc_cat=104&amp;_nc_oc=Q6cZ2QFD9NVXmMzDIdsv6i_AI4tYuNjNCZPkVrXCeueAsWZg6wi38UCVNd6i-bWG6psiD5o&amp;_nc_ohc=Bx_I3SI86R8Q7kNvwGEUXmF&amp;_nc_gid=Kka_B9zrlbZqnVQWiktOpg&amp;edm=AOQ1c0wBAAAA&amp;ccb=7-5&amp;ig_cache_key=MzE3NzgzMTY3Mzg1NjEyODcxMA%3D%3D.3-ccb7-5&amp;oh=00_AfwVPNhLB-KUvXMWEN4dpPP8hmT1oBinf0L0l0ofnpTR3w&amp;oe=69BD90A9&amp;_nc_sid=8b3546, https://sconten</t>
  </si>
  <si>
    <t>https://www.instagram.com/vintagetimes_1</t>
  </si>
  <si>
    <t>edgarcordero9</t>
  </si>
  <si>
    <t>Edgar Cordero</t>
  </si>
  <si>
    <t>https://instagram.fric1-2.fna.fbcdn.net/v/t51.82787-19/623276030_18124725511558793_7691929382419140268_n.jpg?stp=dst-jpg_e0_s150x150_tt6&amp;efg=eyJ2ZW5jb2RlX3RhZyI6InByb2ZpbGVfcGljLmRqYW5nby40NTMuYzIifQ&amp;_nc_ht=instagram.fric1-2.fna.fbcdn.net&amp;_nc_cat=105&amp;_nc_oc=Q6cZ2QGbSvS_oHayYfEFpCxE9eEtQgleWjzgsiZFnXZhuJ6yqp0YIxsjM4W41XLgHxgiu_s&amp;_nc_ohc=O96y9BBT99cQ7kNvwFGWRh1&amp;_nc_gid=gO_or9YlZO9WvgEKjv2POw&amp;edm=AOQ1c0wBAAAA&amp;ccb=7-5&amp;oh=00_AfzbZPfjcr40JpSjGzbG-ac_nJ7kvWAquFzP6HrKXg35HA&amp;oe=69BDAD33&amp;_nc_sid=8b3546</t>
  </si>
  <si>
    <t>3rd week of training. 3 semana d entrenamiento. | One of my favorite rings. Uno d mis anillos favoritos. | men's gadgets. Dispositivos d hombre. | Beautiful set of vintage lockers in silver for pictures etc. DM for details.Antiguo hermoso set d porta retratos en plata. Para mas informacion enviar MI. | Beautiful set of vintage brooches fro different countries. DM if interested. | XEMEX GMT Automatic Swiss made. DM for price. | Swiss vintage watches from left to right: gold filed Hamilton, women's hand wind Omega, Waltham gold filed hand wind watch and Guccy Swiss battery women's watch. DM for inquiries. | Parte d mis tesoritos. Enviar mensaje si t interesa alguna joya. Part of my treasure. Dm me if interested in any piece. | One of my favorite timepieces. Good luck finding one like it. Not for sale. | I found this very heavy cross with chain and stones, it looks like silver and it is very heavy. It looks very old. Anyone can tell me how old it could be? Thanks | Super rare find: Van Den Bauwede, Coke besal, swiss atomatic 43mm Magnum Diver Caliber 30. One of my favorite watches. | 45mm Kalmar proffesional divers watch. Swiss automatic movement. 3000 meters waterproof. DM for price.</t>
  </si>
  <si>
    <t>https://instagram.com/p/DNXImaVsjU9, https://instagram.com/p/DNBSFrLRN4Y, https://instagram.com/p/DMdsmJISBZW, https://instagram.com/p/DMdATl9uoiU, https://instagram.com/p/DMIsqelRS8m, https://instagram.com/p/DACd-NnS7EO, https://instagram.com/p/C_ZptI7O5P4, https://instagram.com/p/C_ZfNYquZWE, https://instagram.com/p/C-Rld0FuWRB, https://instagram.com/p/C9tXODRuG0R, https://instagram.com/p/C9qn2inOzDQ, https://instagram.com/p/C9l01f5ul4d</t>
  </si>
  <si>
    <t>11, 10, 9, 4, 8, 44, 18, 15, 8, 7, 12, 4</t>
  </si>
  <si>
    <t>4, 1, 2, 1, 1, 0, 0, 2, 0, 0, 0, 0</t>
  </si>
  <si>
    <t>2025-08-15, 2025-08-06, 2025-07-23, 2025-07-23, 2025-07-15, 2024-09-18, 2024-09-02, 2024-09-02, 2024-08-05, 2024-07-22, 2024-07-21, 2024-07-19</t>
  </si>
  <si>
    <t>North Miami, Florida, Miami, Florida</t>
  </si>
  <si>
    <t>Image, Image, Image, Image, Image, Image, Image, Image, Image, Image, Video, Video</t>
  </si>
  <si>
    <t>https://instagram.fric1-2.fna.fbcdn.net/v/t51.82787-15/533411306_18107590537558793_6353227979430454981_n.webp?stp=dst-jpg_e15_tt6&amp;_nc_ht=instagram.fric1-2.fna.fbcdn.net&amp;_nc_cat=105&amp;_nc_oc=Q6cZ2QGbSvS_oHayYfEFpCxE9eEtQgleWjzgsiZFnXZhuJ6yqp0YIxsjM4W41XLgHxgiu_s&amp;_nc_ohc=Sb_jCtNbig4Q7kNvwEWvPoK&amp;_nc_gid=gO_or9YlZO9WvgEKjv2POw&amp;edm=AOQ1c0wBAAAA&amp;ccb=7-5&amp;ig_cache_key=MzY5OTQ2MzQ0MjkwMTY0NDYwNQ%3D%3D.3-ccb7-5&amp;oh=00_AfwiNZqnaPgMaAvimnHxOSYUnQA5hfkLHzDordQBLkS8Uw&amp;oe=69BD8D6D&amp;_nc_sid=8b3546, https://instagram.fric1-2.fna.fbcdn.net/v/t51.82787-15/527916107_18106793317558793_7886008624944757447_n.webp?stp=dst-jpg_e15_fr_s1080x1080_tt6&amp;_nc_ht=instagram.fric1-2.fna.fbcdn.net&amp;_nc_cat=105&amp;_nc_oc=Q6cZ2QGbSvS_oHayYfEFpCxE9eEtQgleWjzgsiZFnXZhuJ6yqp0YIxsjM4W41XLgHxgiu_s&amp;_nc_ohc=rL35r8w4KhsQ7kNvwFAg0ey&amp;_nc_gid=gO_or9YlZO9WvgEKjv2POw&amp;edm=AOQ1c0wBAAAA&amp;ccb=7-5&amp;ig_cache_key=MzY5MzMxMjcyNDIxNTA2MjA0MA%3D%3D.3-ccb7-5&amp;oh=00_AfylJ3L69eVEK6havEQORB7tLSIkdRM8OWGTRlv33EBw5Q&amp;oe=69BD90B2&amp;_nc_sid=8b3546, https://instagram.fric1-2.fna.fbcdn.net/v/t51.82787-15/522178246_18105539347558793_3736593402740572297_n.webp?stp=dst-jpg_e15_fr_s1080x1080_tt6&amp;_nc_ht=instagram.fric1-2.fna.fbcdn.net&amp;_nc_cat=105&amp;_nc_oc=Q6cZ2QGbSvS_oHayYfEFpCxE9eEtQgleWjzgsiZFnXZhuJ6yqp0YIxsjM4W41XLgHxgiu_s&amp;_nc_ohc=llPFO3UroBgQ7kNvwE97mM9&amp;_nc_gid=gO_or9YlZO9WvgEKjv2POw&amp;edm=AOQ1c0wBAAAA&amp;ccb=7-5&amp;ig_cache_key=MzY4MzI5NjIwNTQ0ODE1Njc1OA%3D%3D.3-ccb7-5&amp;oh=00_AfwRFENkm6h3Y9HoHVJh0EVSIxg8UsNOJcHb-y9KrM2zkQ&amp;oe=69BDA20E&amp;_nc_sid=8b3546, https://instagram.fric1-2.fna.fbcdn.net/v/t51.82787-15/522216891_18105509023558793_6865507203161749470_n.webp?stp=dst-jpg_e15_fr_s1080x1080_tt6&amp;_nc_ht=instagram.fric1-2.fna.fbcdn.net&amp;_nc_cat=105&amp;_nc_oc=Q6cZ2QGbSvS_oHayYfEFpCxE9eEtQgleWjzgsiZFnXZhuJ6yqp0YIxsjM4W41XLgHxgiu_s&amp;_nc_ohc=2W813bAoIaoQ7kNvwF9-ZbE&amp;_nc_gid=gO_or9YlZO9WvgEKjv2POw&amp;edm=AOQ1c0wBAAAA&amp;ccb=7-5&amp;ig_cache_key=MzY4MzEwMTQxNjY5MzA3NDA2OA%3D%3D.3-ccb7-5&amp;oh=00_AfweaCyvGkQlXtYy9LnQA-fsS2yqk6MyLcr3Nq9mPK8WsQ&amp;oe=69BD8961&amp;_nc_sid=8b3546, https://instagram.fric1-2.fna.fbcdn.net/v/t51.82787-15/519673710_18104802589558793_1027802214845397019_n.webp?stp=dst-jpg_e15_fr_s1080x1080_tt6&amp;_nc_ht=instagram.fric1-2.fna.fbcdn.net&amp;_nc_cat=105&amp;_nc_oc=Q6cZ2QGbSvS_oHayYfEFpCxE9eEtQgleWjzgsiZFnXZhuJ6yqp0YIxsjM4W41XLgHxgiu_s&amp;_nc_ohc=mkLrXYGugEcQ7kNvwGMYO-P&amp;_nc_gid=gO_or9YlZO9WvgEKjv2POw&amp;edm=AOQ1c0wBAAAA&amp;ccb=7-5&amp;ig_cache_key=MzY3NzM4NTUyODg1MDA2NzIzOA%3D%3D.3-ccb7-5&amp;oh=00_AfzW1ZaZXAW71-QLm_okokgILVUYMV_-K2j171bqC7S4Tg&amp;oe=69BD9ED3&amp;_nc_sid=8b3546, https://instagram.fric1-2.fna.fbcdn.net/v/t51.82787-15/622610254_18092437253070791_5297107884964783953_n.webp?stp=dst-jpg_e15_tt6&amp;_nc_ht=instagram.fric1-2.fna.fbcdn.net&amp;_nc_cat=111&amp;_nc_oc=Q6cZ2QGbSvS_oHayYfEFpCxE9eEtQgleWjzgsiZFnXZhuJ6yqp0YIxsjM4W41XLgHxgiu_s&amp;_nc_ohc=ufn4T_JumRUQ7kNvwH1wB7C&amp;_nc_gid=gO_or9YlZO9WvgEKjv2POw&amp;edm=AOQ1c0wBAAAA&amp;ccb=7-5&amp;ig_cache_key=MzQ1OTQ1OTI4MjM0ODI1NzU1MA%3D%3D.3-ccb7-5&amp;oh=00_AfxM8QKwOJ8nWR5gxgumTrgzXzifM7i0MJThDQLAzq4fNA&amp;oe=69BDB03C&amp;_nc_sid=8b3546, https://instagram.fric1-2.fna.fbcdn.net/v/t51.82787-15/626649065_18096585149074119_5238307589226634775_n.webp?stp=dst-jpg_e15_fr_s1080x1080_tt6&amp;_nc_ht=instagram.fric1-2.fna.fbcdn.net&amp;_nc_cat=103&amp;_nc_oc=Q6cZ2QGbSvS_oHayYfEFpCxE9eEtQgleWjzgsiZFnXZhuJ6yqp0YIxsjM4W41XLgHxgiu_s&amp;_nc_ohc=2SBCZ2nkcCoQ7kNvwFPMmM0&amp;_nc_gid=gO_or9YlZO9WvgEKjv2POw&amp;edm=AOQ1c0wBAAAA&amp;ccb=7-5&amp;ig_cache_key=MzQ0Nzk3MDQxMTU5NTkyODU2OA%3D%3D.3-ccb7-5&amp;oh=00_AfyviqptOAYrB9rv5HUhJdT6qm6VzTsnSArH3rKbrHOuow&amp;oe=69BD9042&amp;_nc_sid=8b3546, https://instagram.fric1-1.fna.fbcdn.net/v/t51.82787-15/625974344_18105949318689284_585685809751377853_n.webp?stp=dst-jpg_e15_fr_s1080x1080_tt6&amp;_nc_ht=instagram.fric1-1.fna.fbcdn.net&amp;_nc_cat=108&amp;_nc_oc=Q6cZ2QGbSvS_oHayYfEFpCxE9eEtQgleWjzgsiZFnXZhuJ6yqp0YIxsjM4W41XLgHxgiu_s&amp;_nc_ohc=LmXVSIAoJGkQ7kNvwH8z6Mb&amp;_nc_gid=gO_or9YlZO9WvgEKjv2POw&amp;edm=AOQ1c0wBAAAA&amp;ccb=7-5&amp;ig_cache_key=MzQ0NzkyNDI0OTAxMDQ3NjQyMA%3D%3D.3-ccb7-5&amp;oh=00_AfzCf4uUaZjB1-sbfdOywP88jMThnSgGtwE_9_tG0-jkww&amp;oe=69BD97BA&amp;_nc_sid=8b3546, https://instagram.fric1-2.fna.fbcdn.net/v/t51.82787-15/630099286_18405617401133452_3494389849585993480_n.webp?stp=dst-jpg_e15_fr_s1080x1080_tt6&amp;_nc_ht=instagram.fric1-2.fna.fbcdn.net&amp;_nc_cat=104&amp;_nc_oc=Q6cZ2QGbSvS_oHayYfEFpCxE9eEtQgleWjzgsiZFnXZhuJ6yqp0YIxsjM4W41XLgHxgiu_s&amp;_nc_ohc=QsYKVEmFiAAQ7kNvwHRSMTs&amp;_nc_gid=gO_or9YlZO9WvgEKjv2POw&amp;edm=AOQ1c0wBAAAA&amp;ccb=7-5&amp;ig_cache_key=MzQyNzY4NTU2NzkyMjAwNTA1Nw%3D%3D.3-ccb7-5&amp;oh=00_Afy4OGFfHhLPR8Bev__mwJ2afVJsFQ1R8KhNp95yKoLRXA&amp;oe=69BD8A90&amp;_nc_sid=8b3546, https://instagram.fric1-2.fna.fbcdn.net/v/t51.82787-15/624900665_18086074778158229_9134908921170896493_n.webp?stp=dst-jpg_e15_fr_s1080x1080_tt6&amp;_nc_ht=instagram.fric1-2.fna.fbcdn.net&amp;_nc_cat=105&amp;_nc_oc=Q6cZ2QGbSvS_oHayYfEFpCxE9eEtQgleWjzgsiZFnXZhuJ6yqp0YIxsjM4W41XLgHxgiu_s&amp;_nc_ohc=87-WKQsfxMcQ7kNvwGQtbC1&amp;_nc_gid=gO_or9YlZO9WvgEKjv2POw&amp;edm=AOQ1c0wBAAAA&amp;ccb=7-5&amp;ig_cache_key=MzQxNzQ4OTgxMjkwNTAyODg4MQ%3D%3D.3-ccb7-5&amp;oh=00_AfyZsL5hxmQkF_In9xzWv2Qe_fuol_3ojO60XkcWF_mFSg&amp;oe=69BD8322&amp;_nc_sid=8b3546</t>
  </si>
  <si>
    <t>https://instagram.fric1-2.fna.fbcdn.net/o1/v/t2/f2/m86/AQNSGQ-kc1kUVdldOdjvQkpJK0BOcQ3C_P5YEAkeQB_klATODpmPwmapLOvP3-k8ymwY6a-lsHyL-kbUIpKWpDPESoOAW1UruqFwQ7c.mp4?_nc_cat=103&amp;_nc_oc=AdmqMgJyVRm-IiE3k7m3Ki5-ek1qGbjhHGMtzOyJ7UUq7Ym34aW_eC38wSaiFJSXsR0&amp;_nc_sid=5e9851&amp;_nc_ht=instagram.fric1-2.fna.fbcdn.net&amp;_nc_ohc=ow3GDE623ucQ7kNvwGUGrHs&amp;efg=eyJ2ZW5jb2RlX3RhZyI6Inhwdl9wcm9ncmVzc2l2ZS5JTlNUQUdSQU0uQ0xJUFMuQzMuMzYwLmRhc2hfYmFzZWxpbmVfM192MSIsInhwdl9hc3NldF9pZCI6NzEzMDg3ODI0MjgwMTgzLCJhc3NldF9hZ2VfZGF5cyI6NjAzLCJ2aV91c2VjYXNlX2lkIjoxMDA5OSwiZHVyYXRpb25fcyI6NSwidXJsZ2VuX3NvdXJjZSI6Ind3dyJ9&amp;ccb=17-1&amp;_nc_gid=gO_or9YlZO9WvgEKjv2POw&amp;_nc_ss=1a&amp;_nc_zt=28&amp;vs=1cf3bd0122f517f4&amp;_nc_vs=HBkcFQIYUmlnX3hwdl9yZWVsc19wZXJtYW5lbnRfc3JfcHJvZC9FMzQxQkE5RTYyRDZEMTMxQ0Q0QUUzMDQ3REFBMDM5Ml92aWRlb19kYXNoaW5pdC5tcDQVAALIARIAKAAYABsCiAd1c2Vfb2lsATEScHJvZ3Jlc3NpdmVfcmVjaXBlATEVAAAm7umtp5ajxAIVAigCQzMsF0ASAAAAAAAAGBJkYXNoX2Jhc2VsaW5lXzNfdjERAHX-B2XmnQEA&amp;oh=00_AfykpTFZeU3Qy1cnjCDc6hAqyS2o6bm9VT5goyta4P4PWg&amp;oe=69B9A818, https://instagram.fric1-1.fna.fbcdn.net/o1/v/t2/f2/m86/AQOHjkUn18dwS9lvflji5gPR6uJ8pTFGhapcmXeSm0t-6bUfpMrwLLodzgm_BtgdZvuOoDLgkLGq1NO0fh4SU5miwGPNEJ6alnXNCcE.mp4?_nc_cat=110&amp;_nc_oc=AdnP1TAXkNlHVE1lqwiUR7_bjhZzdN7mqz1osdbggwm42pc-GlGhGwovgTLT7O8Nhgw&amp;_nc_sid=5e9851&amp;_nc_ht=instagram.fric1-1.fna.fbcdn.net&amp;_nc_ohc=o0QD51cctQoQ7kNvwEtX6T4&amp;efg=eyJ2ZW5jb2RlX3RhZyI6Inhwdl9wcm9ncmVzc2l2ZS5JTlNUQUdSQU0uQ0xJUFMuQzMuMzYwLmRhc2hfYmFzZWxpbmVfM192MSIsInhwdl9hc3NldF9pZCI6MTE2NzM4MTExNzkxOTU4MiwiYXNzZXRfYWdlX2RheXMiOjYwNSwidmlfdXNlY2FzZV9pZCI6MTAwOTksImR1cmF0aW9uX3MiOjUsInVybGdlbl9zb3VyY2UiOiJ3d3cifQ%3D%3D&amp;ccb=17-1&amp;_nc_gid=gO_or9YlZO9WvgEKjv2POw&amp;_nc_ss=1a&amp;_nc_zt=28&amp;vs=c8adecef875b7c18&amp;_nc_vs=HBkcFQIYUmlnX3hwdl9yZWVsc19wZXJtYW5lbnRfc3JfcHJvZC84MzRDREY3NjhFRDYzRUQxOTZGMUI2MTJBMzExOUZCNF92aWRlb19kYXNoaW5pdC5tcDQVAALIARIAKAAYABsCiAd1c2Vfb2lsATEScHJvZ3Jlc3NpdmVfcmVjaXBlATEVAAAmvIXPjcPukgQVAigCQzMsF0ASAAAAAAAAGBJkYXNoX2Jhc2VsaW5lXzNfdjERAHX-B2XmnQEA&amp;oh=00_AfyNCIbqab9vU9Uul3rAJGHFwR-blGpn7T4Lo599myA7vA&amp;oe=69B9AFA7</t>
  </si>
  <si>
    <t>https://www.instagram.com/edgarcordero9</t>
  </si>
  <si>
    <t>dam3h_333</t>
  </si>
  <si>
    <t>M M K</t>
  </si>
  <si>
    <t>https://scontent-ord5-1.cdninstagram.com/v/t51.2885-19/358016976_320543033632655_6160633656811210839_n.jpg?stp=dst-jpg_e0_s150x150_tt6&amp;efg=eyJ2ZW5jb2RlX3RhZyI6InByb2ZpbGVfcGljLmRqYW5nby43NDMuYzIifQ&amp;_nc_ht=scontent-ord5-1.cdninstagram.com&amp;_nc_cat=111&amp;_nc_oc=Q6cZ2QFUS5Iqj5Nyb6JRtCaIyI_RR05pGLdM3G5BIkpws8aq8MlgOGG_mfCKntaSpmdYr5Q&amp;_nc_ohc=lt-EP_L-n9YQ7kNvwEyEP_s&amp;_nc_gid=9-H2rrphz3nAPU9fHWi-hw&amp;edm=AOQ1c0wBAAAA&amp;ccb=7-5&amp;oh=00_Afw_lkT8QA_7HrtLngO235cAZoR4b7D1gSt7hY0vTG-BPA&amp;oe=69BDB9B9&amp;_nc_sid=8b3546</t>
  </si>
  <si>
    <t>#عيد_مبارك #أضحى</t>
  </si>
  <si>
    <t>https://instagram.com/p/DP-KEWxCK_v, https://instagram.com/p/Cv2wSRhs_8W, https://instagram.com/p/ClL9YEvjKvj, https://instagram.com/p/ClL9kgBNL1t, https://instagram.com/p/ClL9VfZD_bo, https://instagram.com/p/CG7nNKAACLs, https://instagram.com/p/CDStP0aA6zw, https://instagram.com/p/BgGhkeVHjMF, https://instagram.com/p/BgEze50nDtN, https://instagram.com/p/BKQUlEiAiiw, https://instagram.com/p/BHg1vOVgMI7, https://instagram.com/p/BF_mCW0CqUZ</t>
  </si>
  <si>
    <t>29, 11, 23, 55, 36, 11, 12, 48, 47, 116, 99, 66</t>
  </si>
  <si>
    <t>0, 0, 0, 6, 0, 15, 0, 0, 0, 6, 2, 3</t>
  </si>
  <si>
    <t>2025-10-19, 2023-08-12, 2022-11-20, 2022-11-20, 2022-11-20, 2020-10-29, 2020-07-31, 2018-03-09, 2018-03-08, 2016-09-12, 2016-07-06, 2016-05-29</t>
  </si>
  <si>
    <t>Four Seasons Hotel Doha, Al Kharrarah, Ad Dawḩah, Qatar, Al Wukair, Ankara, Turkey</t>
  </si>
  <si>
    <t>Image, Image, Video, Image, Video, Image, Image, Image, Image, Image, Image, Video</t>
  </si>
  <si>
    <t>https://scontent-ord5-1.cdninstagram.com/v/t51.82787-15/566519136_18538823026006681_439164417220232768_n.jpg?stp=dst-jpg_e35_s1080x1080_sh0.08_tt6&amp;_nc_ht=scontent-ord5-1.cdninstagram.com&amp;_nc_cat=101&amp;_nc_oc=Q6cZ2QFUS5Iqj5Nyb6JRtCaIyI_RR05pGLdM3G5BIkpws8aq8MlgOGG_mfCKntaSpmdYr5Q&amp;_nc_ohc=wZQ2_CVQSzEQ7kNvwEdrTDP&amp;_nc_gid=9-H2rrphz3nAPU9fHWi-hw&amp;edm=AOQ1c0wBAAAA&amp;ccb=7-5&amp;ig_cache_key=Mzc0NjQ3NjIxOTgwNjgyMjM4Mw%3D%3D.3-ccb7-5&amp;oh=00_Afzwh-6pVR8_JYXX9iGbr2zd4FhiWUDhdx6IZx-n_qdv-Q&amp;oe=69BDA84F&amp;_nc_sid=8b3546, https://scontent-ord5-3.cdninstagram.com/v/t51.82787-15/620495262_17996161058886138_860335857072284453_n.jpg?stp=dst-jpg_e15_tt6&amp;_nc_ht=scontent-ord5-3.cdninstagram.com&amp;_nc_cat=106&amp;_nc_oc=Q6cZ2QFUS5Iqj5Nyb6JRtCaIyI_RR05pGLdM3G5BIkpws8aq8MlgOGG_mfCKntaSpmdYr5Q&amp;_nc_ohc=bulYQhxs7QMQ7kNvwFQNL9_&amp;_nc_gid=9-H2rrphz3nAPU9fHWi-hw&amp;edm=AOQ1c0wBAAAA&amp;ccb=7-5&amp;ig_cache_key=MzE2NzkzMTc0OTkwMzg5MjI0Ng%3D%3D.3-ccb7-5&amp;oh=00_AfyQ_3mK-_DMILidKva6j98-eNOOZGNKRzSjMWxuZIH4FQ&amp;oe=69BD97EA&amp;_nc_sid=8b3546, https://scontent-ord5-3.cdninstagram.com/v/t51.82787-15/621662895_18093848359772529_4263249494575204670_n.jpg?stp=dst-jpg_e35_s1080x1080_sh0.08_tt6&amp;_nc_ht=scontent-ord5-3.cdninstagram.com&amp;_nc_cat=109&amp;_nc_oc=Q6cZ2QFUS5Iqj5Nyb6JRtCaIyI_RR05pGLdM3G5BIkpws8aq8MlgOGG_mfCKntaSpmdYr5Q&amp;_nc_ohc=DnMPumvsK18Q7kNvwF9evrZ&amp;_nc_gid=9-H2rrphz3nAPU9fHWi-hw&amp;edm=AOQ1c0wBAAAA&amp;ccb=7-5&amp;ig_cache_key=Mjk3NTc0Mjc2NzkyNjY1NjM2NQ%3D%3D.3-ccb7-5&amp;oh=00_Afz8UhSXbVh9Fs0cBx9-Trq3Dg9tj8gP-sK3pvsdgzsB-g&amp;oe=69BD9BC4&amp;_nc_sid=8b3546, https://scontent-ord5-2.cdninstagram.com/v/t51.82787-15/627148472_18338721913213562_4977717356082719466_n.jpg?stp=dst-jpg_e35_p1080x1080_sh0.08_tt6&amp;_nc_ht=scontent-ord5-2.cdninstagram.com&amp;_nc_cat=102&amp;_nc_oc=Q6cZ2QFUS5Iqj5Nyb6JRtCaIyI_RR05pGLdM3G5BIkpws8aq8MlgOGG_mfCKntaSpmdYr5Q&amp;_nc_ohc=h73lq8XSuZ4Q7kNvwF49Ox7&amp;_nc_gid=9-H2rrphz3nAPU9fHWi-hw&amp;edm=AOQ1c0wBAAAA&amp;ccb=7-5&amp;ig_cache_key=MjQzMDcwODg1MTgwMTA3MjM2NA%3D%3D.3-ccb7-5&amp;oh=00_Afx2BMuc1KXv8DYaPL2BATH6jsodRFQV_bghrKfQ4mDTCA&amp;oe=69BD9376&amp;_nc_sid=8b3546, https://scontent-ord5-2.cdninstagram.com/v/t51.82787-15/622305882_18069363005169298_2342666017377307055_n.jpg?stp=dst-jpg_e15_tt6&amp;_nc_ht=scontent-ord5-2.cdninstagram.com&amp;_nc_cat=110&amp;_nc_oc=Q6cZ2QFUS5Iqj5Nyb6JRtCaIyI_RR05pGLdM3G5BIkpws8aq8MlgOGG_mfCKntaSpmdYr5Q&amp;_nc_ohc=MAuxLj_m6TgQ7kNvwETLHa1&amp;_nc_gid=9-H2rrphz3nAPU9fHWi-hw&amp;edm=AOQ1c0wBAAAA&amp;ccb=7-5&amp;ig_cache_key=MjM2NTE1MTc1MzQ3OTEwNTc3Ng%3D%3D.3-ccb7-5&amp;oh=00_AfxddiNqO7HINuKqSfRSBsxvcWc1mveRrobytrSev-OeEQ&amp;oe=69BDB340&amp;_nc_sid=8b3546, https://scontent-ord5-3.cdninstagram.com/v/t51.82787-15/639516763_18571790143042869_8993767024088833602_n.jpg?stp=dst-jpg_e15_fr_p1080x1080_tt6&amp;_nc_ht=scontent-ord5-3.cdninstagram.com&amp;_nc_cat=109&amp;_nc_oc=Q6cZ2QFUS5Iqj5Nyb6JRtCaIyI_RR05pGLdM3G5BIkpws8aq8MlgOGG_mfCKntaSpmdYr5Q&amp;_nc_ohc=h9dwIFfZVK0Q7kNvwHtFnl0&amp;_nc_gid=9-H2rrphz3nAPU9fHWi-hw&amp;edm=AOQ1c0wBAAAA&amp;ccb=7-5&amp;ig_cache_key=MTczMTIxODc0ODc3MzExODcyNQ%3D%3D.3-ccb7-5&amp;oh=00_AfxUvT_aKasp3DRLMi-4nIa62W4xgPMNt6sQKHbKbHSpyA&amp;oe=69BDAF45&amp;_nc_sid=8b3546, https://scontent-ord5-3.cdninstagram.com/v/t51.82787-15/639576775_18565403089027048_1815067761325543576_n.jpg?stp=dst-jpg_e15_fr_s1080x1080_tt6&amp;_nc_ht=scontent-ord5-3.cdninstagram.com&amp;_nc_cat=104&amp;_nc_oc=Q6cZ2QFUS5Iqj5Nyb6JRtCaIyI_RR05pGLdM3G5BIkpws8aq8MlgOGG_mfCKntaSpmdYr5Q&amp;_nc_ohc=AoZJHz1EMEoQ7kNvwGtRsrw&amp;_nc_gid=9-H2rrphz3nAPU9fHWi-hw&amp;edm=AOQ1c0wBAAAA&amp;ccb=7-5&amp;ig_cache_key=MTczMDczNDU4MDg1OTQxOTQ2OQ%3D%3D.3-ccb7-5&amp;oh=00_Afwn1IO_4ej8L2JSQc6GfrIz6gZsv0oD0WOVKIEZBVB5-g&amp;oe=69BD90E6&amp;_nc_sid=8b3546, https://scontent-ord5-3.cdninstagram.com/v/t51.82787-15/627926306_18526637998067887_4655012765328310238_n.jpg?stp=dst-jpg_e15_fr_s1080x1080_tt6&amp;_nc_ht=scontent-ord5-3.cdninstagram.com&amp;_nc_cat=107&amp;_nc_oc=Q6cZ2QFUS5Iqj5Nyb6JRtCaIyI_RR05pGLdM3G5BIkpws8aq8MlgOGG_mfCKntaSpmdYr5Q&amp;_nc_ohc=ai1Ia0vPX4cQ7kNvwFB_-RE&amp;_nc_gid=9-H2rrphz3nAPU9fHWi-hw&amp;edm=AOQ1c0wBAAAA&amp;ccb=7-5&amp;ig_cache_key=MTMzNzY1OTU5Nzc0NTQzMjc1Mg%3D%3D.3-ccb7-5&amp;oh=00_AfzsJEoYpjsxr0TmMUJ-FsCa0pvUCZf5wBxfh83_03uq-A&amp;oe=69BDAFCF&amp;_nc_sid=8b3546, https://scontent-ord5-1.cdninstagram.com/v/t51.82787-15/625057839_18440123029109084_8587643786977149914_n.jpg?stp=dst-jpg_e15_fr_s1080x1080_tt6&amp;_nc_ht=scontent-ord5-1.cdninstagram.com&amp;_nc_cat=108&amp;_nc_oc=Q6cZ2QFUS5Iqj5Nyb6JRtCaIyI_RR05pGLdM3G5BIkpws8aq8MlgOGG_mfCKntaSpmdYr5Q&amp;_nc_ohc=U8FiFhIq_1sQ7kNvwH2leBp&amp;_nc_gid=9-H2rrphz3nAPU9fHWi-hw&amp;edm=AOQ1c0wBAAAA&amp;ccb=7-5&amp;ig_cache_key=MTI4ODI2NTgzNTEwMTYwMjM2Mw%3D%3D.3-ccb7-5&amp;oh=00_Afzxu32cLSBuBwSByXMfKmeOtll-JOESkounfFWxfbB5Ig&amp;oe=69BDB347&amp;_nc_sid=8b3546</t>
  </si>
  <si>
    <t>https://scontent-ord5-3.cdninstagram.com/o1/v/t2/f2/m82/AQNuAJI8XtskhlQgUBk2p8n-LF6ewLH7YLrXAaZxvyl2y8sjE2lI414TlZuph_sgTugY3ImYlW9FCGCnjURemMe3caVLxfFbTdhvDxo.mp4?_nc_cat=100&amp;_nc_sid=5e9851&amp;_nc_ht=scontent-ord5-3.cdninstagram.com&amp;_nc_ohc=lcHV2b4iaBwQ7kNvwGYgEo-&amp;efg=eyJ2ZW5jb2RlX3RhZyI6Inhwdl9wcm9ncmVzc2l2ZS5JTlNUQUdSQU0uQ0xJUFMuQzMuNjcyLmRhc2hfYmFzZWxpbmVfMV92MSIsInhwdl9hc3NldF9pZCI6MzMxMDEzMjYxNTg2NjczNSwiYXNzZXRfYWdlX2RheXMiOjEyMTEsInZpX3VzZWNhc2VfaWQiOjEwMDk5LCJkdXJhdGlvbl9zIjo1OSwidXJsZ2VuX3NvdXJjZSI6Ind3dyJ9&amp;ccb=17-1&amp;_nc_gid=9-H2rrphz3nAPU9fHWi-hw&amp;_nc_ss=1a&amp;_nc_zt=28&amp;vs=313ca257e910a9b7&amp;_nc_vs=HBksFQIYT2lnX3hwdl9yZWVsc19wZXJtYW5lbnRfcHJvZC80MjQxRkY5QTFDMUUxQkZBQzYzQ0Y1NzVEQTk1REJCQV92aWRlb19kYXNoaW5pdC5tcDQVAALIARIAFQIYR2lnX3hwdl9yZWVsc19wZXJtYW5lbnRfc3JfcHJvZC8yMjk1MzM4MDczOTc2NDA0XzQ2NTU5NDc0ODYxMDQyOTgwMzYubXA0FQICyAESACgAGAAbAogHdXNlX29pbAExEnByb2dyZXNzaXZlX3JlY2lwZQExFQAAJt6l0-uJo-ELFQIoAkMzLBdATe7ZFocrAhgSZGFzaF9iYXNlbGluZV8xX3YxEQB1_gdl5p0BAA&amp;oh=00_Afz__YpGISFwyEBXEJAQHis-iVt0Bpen8zv4LZSY1VgOTg&amp;oe=69B99BBD, https://scontent-ord5-2.cdninstagram.com/o1/v/t2/f2/m82/AQPUJfLKVFQT9mVGR98ws9R2T4sBuHyMCZf-axOiUsRPR0xX0d02d-ZXQVOseeeLc45ieHKl662V2ggk_PdyhuG2_t0rrjyQnECGFog.mp4?_nc_cat=110&amp;_nc_sid=5e9851&amp;_nc_ht=scontent-ord5-2.cdninstagram.com&amp;_nc_ohc=9AJqozIOEZcQ7kNvwFZiPFL&amp;efg=eyJ2ZW5jb2RlX3RhZyI6Inhwdl9wcm9ncmVzc2l2ZS5JTlNUQUdSQU0uQ0xJUFMuQzMuNjcyLmRhc2hfYmFzZWxpbmVfMV92MSIsInhwdl9hc3NldF9pZCI6NTk0MTEzMzQyOTI4MDI3MSwiYXNzZXRfYWdlX2RheXMiOjEyMTEsInZpX3VzZWNhc2VfaWQiOjEwMDk5LCJkdXJhdGlvbl9zIjoyOSwidXJsZ2VuX3NvdXJjZSI6Ind3dyJ9&amp;ccb=17-1&amp;_nc_gid=9-H2rrphz3nAPU9fHWi-hw&amp;_nc_ss=1a&amp;_nc_zt=28&amp;vs=563657932b580573&amp;_nc_vs=HBksFQIYT2lnX3hwdl9yZWVsc19wZXJtYW5lbnRfcHJvZC82RjQzNDhFMjlGOEY5MTJBNDVDNTRFMzQxREIwMTBBM192aWRlb19kYXNoaW5pdC5tcDQVAALIARIAFQIYRmlnX3hwdl9yZWVsc19wZXJtYW5lbnRfc3JfcHJvZC84NjMzNTEzOTQ2NzA4MzRfNTg2NjMwODE2ODI1NTk1OTA3My5tcDQVAgLIARIAKAAYABsCiAd1c2Vfb2lsATEScHJvZ3Jlc3NpdmVfcmVjaXBlATEVAAAmnrjsub3bjRUVAigCQzMsF0A9XbItDlYEGBJkYXNoX2Jhc2VsaW5lXzFfdjERAHX-B2XmnQEA&amp;oh=00_AfyMDNTiGgXbdYVPt2bOtoX53iADim9l0JrUVjV7KMTdZg&amp;oe=69B9B16B, https://scontent-ord5-2.cdninstagram.com/o1/v/t16/f2/m84/AQNyOYItTijWjp8IkmGAkZa7vd1sRoDICATz4Zam5F6VJUpYj4U6rEnHLhhvhHsKP6D0bV8dZbMdIuYXEY8qhpT61cZdAxUJjXezcDg.mp4?_nc_cat=110&amp;_nc_sid=5e9851&amp;_nc_ht=scontent-ord5-2.cdninstagram.com&amp;_nc_ohc=n6QdpHiD860Q7kNvwFNrWIC&amp;efg=eyJ2ZW5jb2RlX3RhZyI6Inhwdl9wcm9ncmVzc2l2ZS5JTlNUQUdSQU0uRkVFRC5DMy42NDAuZGFzaF9iYXNlbGluZV8xX3YxIiwieHB2X2Fzc2V0X2lkIjoxNzk3NTY0MzUxNzY3MjEsImFzc2V0X2FnZV9kYXlzIjoyNjYwLCJ2aV91c2VjYXNlX2lkIjoxMDE0NiwiZHVyYXRpb25fcyI6MzQsInVybGdlbl9zb3VyY2UiOiJ3d3cifQ%3D%3D&amp;ccb=17-1&amp;_nc_gid=9-H2rrphz3nAPU9fHWi-hw&amp;_nc_ss=1a&amp;_nc_zt=28&amp;vs=72cb21a7fc553b45&amp;_nc_vs=HBksFQIYTGlnX2JhY2tmaWxsX3RpbWVsaW5lX3ZvZC80RjQwMDNGNTFERTk4QzhFREI5MTNDRURBNTg1NTM5QV92aWRlb19kYXNoaW5pdC5tcDQVAALIARIAFQIYOnBhc3N0aHJvdWdoX2V2ZXJzdG9yZS9HTjAxZGhkaFIzMDB6d3NCQUozZHY0UTlNUUJiYnBrd0FBQUYVAgLIARIAKAAYABsCiAd1c2Vfb2lsATEScHJvZ3Jlc3NpdmVfcmVjaXBlATEVAAAmovS355nfURUCKAJDMywXQEEqwIMSbpgYEmRhc2hfYmFzZWxpbmVfMV92MREAdeoHZcSeAQA&amp;oh=00_Afy5fROuiceKthbZvuNtFm8mP4hWKqvJJVFiOAK3Jkta6g&amp;oe=69B9A862</t>
  </si>
  <si>
    <t>https://www.instagram.com/dam3h_333</t>
  </si>
  <si>
    <t>lisawaltn</t>
  </si>
  <si>
    <t>Realtor Los Angeles | Lisa Walton</t>
  </si>
  <si>
    <t>🌎 Дома,аренда,бизнес в Лос-Анджелесе
🏡 Luxury Homes • Leasing • 💲Investments•🌴Los Angeles
💼 20+Years in Real Estate
📩 DM for listings•consultations</t>
  </si>
  <si>
    <t>https://www.themls.com/Share/YWFoYWRnZWJp</t>
  </si>
  <si>
    <t>https://scontent-phl2-1.cdninstagram.com/v/t51.2885-19/334382430_1322060535318951_4996135342304660630_n.jpg?stp=dst-jpg_e0_s150x150_tt6&amp;efg=eyJ2ZW5jb2RlX3RhZyI6InByb2ZpbGVfcGljLmRqYW5nby45NTkuYzIifQ&amp;_nc_ht=scontent-phl2-1.cdninstagram.com&amp;_nc_cat=103&amp;_nc_oc=Q6cZ2QHCwM09eTsEekyWhQDcfDQC5k6xdh7NOl-1G66CpciDu31ewK94D_UhnTU7l0NP7GE&amp;_nc_ohc=_pzkK-7kHfEQ7kNvwFu1DDp&amp;_nc_gid=w7EQHEcg-Hy90GA41WSgmg&amp;edm=AOQ1c0wBAAAA&amp;ccb=7-5&amp;oh=00_AfzgoapfVe0DydKH8ZBZmPWRy7Ki0Xc9iOdocxsn5OHpHw&amp;oe=69BD89FF&amp;_nc_sid=8b3546</t>
  </si>
  <si>
    <t>➡️Licensed Collision Center For Sale in Van Nuys, CA!
Great owner user property For Sale!
Part 2.
Turn-key facility with two licensed spray booths, office space, and a private balcony overlooking the entire lot. A rare, fully compliant opportunity in a prime Los Angeles location.
DM for Showings  | Turn-key Collision Center For Sale in Van Nuys! 🚗💨
• Multiple motorized garage doors
• Two fully permitted spray booths
• High-end vehicle lifts ($120K each)
• Prep, paint &amp; frame repair areas
• Reception/office + ample parking
Fully permitted, high-volume auto body &amp; collision facility — ideal fo | ➡️For Sale In Topanga‼️Step into this bright and inviting 3-bed, 2-bath home with vaulted ceilings, upgraded floors, and a seamless open layout. Enjoy a spacious kitchen with a center island, outdoor living on the covered deck, and a fully gated yard with extra storage. Convenience, comfort, and cha | Hollywood has stars on the sidewalks… but in LA real estate, the real celebrities are the homes. 🏡
Running between showings, meetings, and inspections today in this Egyptian cotton Cairo Set from @qotn.club — soft, breathable, and perfect for a busy LA day. ✨
I love how it combines comfort, style,  | I’m not just a Realtor.
I’m a consultant, negotiator, problem solver and entrepreneur.
20+ years helping people navigate real estate — from apartments by the ocean to business opportunities and investment properties.
Behind every deal there are
negotiations, strategy, and protecting my client’s inte | America’s most powerful and luxurious symbol Waldorf Astoria New York
Credit to @celebrityhome 
#manhattan #newyork #losangeles #fypシ #foryou | On March 6 we celebrated my mom’s 80th birthday at the beautiful Little Door in Los Angeles. Grateful for family, love, and moments like this. ❤️
#fyp #viralreels #love #birthdayvibes #familymoments | 80 years of love, laughter, and memories 💖 Surprise hugs, sweet moments, and the queen of my heart at The Little Door ✨ 
Part 1.
#BirthdayMagic
#MomGoals #BirthdayVibes #TheLittleDoorLA #love | Поверить не могу, что маме исполнилось 80!!! | Today I received a special package all the way from Kharkiv. 💛💙
I can’t share what’s inside… but it feels like a warm hug from home.
Grateful for these little moments that touch the heart. 💌
⸻
#FromKharkiv
#UkraineStrong
#PackageOfLove #HomeFeels
#HeartfeltMoments | Package theft is NOT a small issue in
LA.
As a Realtor, I always tell my clients - security matters just as much as location and price.
Smart cameras. Good lighting. A strong community.
Buy smart. Live safe.
Thinking about moving? Let’s choose a neighborhood where you feel protected — not worried. C | A little Hollywood secret 🎬✨
People always ask me…
“How do you have so many clients in film &amp; cinematography?”
Here’s the truth 👇
While I was in college, I worked in the Cinema Department.
I watched young directors create their first films… and many of them became my lifelong friends.
Today, t</t>
  </si>
  <si>
    <t>#manhattan, #newyork, #losangeles, #fyp, #foryou, #viralreels, #love, #birthdayvibes, #familymoments, #BirthdayMagic, #MomGoals, #BirthdayVibes, #TheLittleDoorLA, #FromKharkiv, #UkraineStrong, #PackageOfLove, #HomeFeels, #HeartfeltMoments</t>
  </si>
  <si>
    <t>@qotn.club, @celebrityhome, @d_j_roberson, @lisawaltn</t>
  </si>
  <si>
    <t>https://instagram.com/p/DUMgNvvjAtl, https://instagram.com/p/DTv7Iy7kpnE, https://instagram.com/p/DUBcmy-CXbY, https://instagram.com/p/DV4WNHRkiln, https://instagram.com/p/DVzQ0BOEngv, https://instagram.com/p/DVxXc1nD223, https://instagram.com/p/DVpqb4WoKM6, https://instagram.com/p/DVnbcDTkWZo, https://instagram.com/p/DVjY6N9j6S8, https://instagram.com/p/DVfaopclZ3r, https://instagram.com/p/DVdGLsCDuPB, https://instagram.com/p/DVZBOoCCUUZ</t>
  </si>
  <si>
    <t>26, 14, 20, 41, 18, 5, 33, 45, 81, 48, 24, 39</t>
  </si>
  <si>
    <t>8, 4, 6, 46, 6, 2, 12, 22, 54, 18, 4, 8</t>
  </si>
  <si>
    <t>2026-02-01, 2026-01-20, 2026-01-27, 2026-03-14, 2026-03-12, 2026-03-12, 2026-03-09, 2026-03-08, 2026-03-06, 2026-03-05, 2026-03-04, 2026-03-02</t>
  </si>
  <si>
    <t>Van Nuys, Los Angeles, Topanga, California, Walk Of Fame Hollywood California, Beverly Hills, California, Manhattan, New York, USA, The Little Door, 3rd Street, Beverly Hills, Los Angeles, California, Beverly Wilshire, Beverly Hills, A Four Seasons Hotel, Hollywood Walk of Fame- Los Angeles, California</t>
  </si>
  <si>
    <t>Video, Video, Video, Video, Video, Video, Video, Video, Video, Video, Video, Video</t>
  </si>
  <si>
    <t>https://scontent-phl2-1.cdninstagram.com/o1/v/t2/f2/m86/AQNsPiRQ1dEDRv6hX658lbTVQ0OMrigOXACkErg9iu4Kcv9edwnSZVX6xhKjN8xzyplP8dfjfXJZr7ZBOKrbe9DlblgGiVtXvY_ygSQ.mp4?_nc_cat=100&amp;_nc_sid=5e9851&amp;_nc_ht=scontent-phl2-1.cdninstagram.com&amp;_nc_ohc=W5P6Y4adhHAQ7kNvwFsbWeQ&amp;efg=eyJ2ZW5jb2RlX3RhZyI6Inhwdl9wcm9ncmVzc2l2ZS5JTlNUQUdSQU0uQ0xJUFMuQzMuNzIwLmRhc2hfYmFzZWxpbmVfMV92MSIsInhwdl9hc3NldF9pZCI6MTc5MzgzMzQzOTcxNDk0MDMsImFzc2V0X2FnZV9kYXlzIjo0MywidmlfdXNlY2FzZV9pZCI6MTAwOTksImR1cmF0aW9uX3MiOjg0LCJ1cmxnZW5fc291cmNlIjoid3d3In0%3D&amp;ccb=17-1&amp;_nc_gid=w7EQHEcg-Hy90GA41WSgmg&amp;_nc_ss=1a&amp;_nc_zt=28&amp;vs=b817048b731d4457&amp;_nc_vs=HBksFQIYUmlnX3hwdl9yZWVsc19wZXJtYW5lbnRfc3JfcHJvZC9BQTQ5OTE1RjY5RTk2NDY5OEE4MjJFRTAzOUMzQzk5M192aWRlb19kYXNoaW5pdC5tcDQVAALIARIAFQIYUWlnX3hwdl9wbGFjZW1lbnRfcGVybWFuZW50X3YyL0FCNDYzQUM3Q0M0MDdCRjZFMzg4Qzk2OTEzQUE3NkI5X2F1ZGlvX2Rhc2hpbml0Lm1wNBUCAsgBEgAoABgAGwKIB3VzZV9vaWwBMRJwcm9ncmVzc2l2ZV9yZWNpcGUBMRUAACa2w9WZvrTdPxUCKAJDMywXQFUEOVgQYk4YEmRhc2hfYmFzZWxpbmVfMV92MREAdf4HZeadAQA&amp;oh=00_AfwkdeQH-f_pHoTRoAq_4-haNU8EEZrhHPzhOIVIqPQkDA&amp;oe=69B9AA09, https://scontent-phl2-1.cdninstagram.com/o1/v/t16/f2/m69/AQO3VNs-GXvsqd0DSvem09cHN0m4ADiHHo6D8PIZ4beIC6ouzQK50-lIENOTECaeaFfuwB7298IiY6-iDF3SX7QN.mp4?strext=1&amp;_nc_cat=100&amp;_nc_sid=5e9851&amp;_nc_ht=scontent-phl2-1.cdninstagram.com&amp;_nc_ohc=skjUO06RAlwQ7kNvwEk5dWx&amp;efg=eyJ2ZW5jb2RlX3RhZyI6Inhwdl9wcm9ncmVzc2l2ZS5JTlNUQUdSQU0uQ0xJUFMuQzMuNzIwLmRhc2hfYmFzZWxpbmVfMV92MSIsInhwdl9hc3NldF9pZCI6MTc5MzY5ODM3OTcxNDk0MDMsImFzc2V0X2FnZV9kYXlzIjo1NCwidmlfdXNlY2FzZV9pZCI6MTAwOTksImR1cmF0aW9uX3MiOjgyLCJ3YXRjaF90aW1lX3MiOjk0NiwidXJsZ2VuX3NvdXJjZSI6Ind3dyJ9&amp;ccb=17-1&amp;vs=abbd0a150eb90f3d&amp;_nc_vs=HBksFQIYOnBhc3N0aHJvdWdoX2V2ZXJzdG9yZS9HQ0xFc2lUd0JLeWljUkFEQUQ0YThaRlZYcEZ0YnNwVEFRQUYVAALIARIAFQIYUWlnX3hwdl9wbGFjZW1lbnRfcGVybWFuZW50X3YyLzRGNDhEQUI4NEU1OTJFMUFDQzI3NzdDMzkxRUQ1N0JCX2F1ZGlvX2Rhc2hpbml0Lm1wNBUCAsgBEgAoABgAGwKIB3VzZV9vaWwBMRJwcm9ncmVzc2l2ZV9yZWNpcGUBMRUAACa2u5G57-XcPxUCKAJDMywXQFS1T987ZFoYEmRhc2hfYmFzZWxpbmVfMV92MREAdf4HZeadAQA&amp;_nc_gid=w7EQHEcg-Hy90GA41WSgmg&amp;_nc_ss=1a&amp;_nc_zt=28&amp;oh=00_AfwtZhqfOWuwXCkEhPFxoq-wi1GfjTwQ14nm288XvhyJ3g&amp;oe=69BDA8B8, https://scontent-phl2-1.cdninstagram.com/o1/v/t2/f2/m86/AQNqn9dDafjSzdu-6HGW4GsDiYSd7fO4wxmVtgnIItsueQ2oNX4NAU1KANnCnv9rHRbWMlza9Fx0LuzBhkxuglCOsSGtadwGxAQgIyQ.mp4?_nc_cat=101&amp;_nc_sid=5e9851&amp;_nc_ht=scontent-phl2-1.cdninstagram.com&amp;_nc_ohc=AZQwnV6SVPMQ7kNvwErj1Gp&amp;efg=eyJ2ZW5jb2RlX3RhZyI6Inhwdl9wcm9ncmVzc2l2ZS5JTlNUQUdSQU0uQ0xJUFMuQzMuNzIwLmRhc2hfYmFzZWxpbmVfMV92MSIsInhwdl9hc3NldF9pZCI6MTc5Mzc4MTY2MDMxNDk0MDMsImFzc2V0X2FnZV9kYXlzIjo0NywidmlfdXNlY2FzZV9pZCI6MTAwOTksImR1cmF0aW9uX3MiOjI2LCJ1cmxnZW5fc291cmNlIjoid3d3In0%3D&amp;ccb=17-1&amp;_nc_gid=w7EQHEcg-Hy90GA41WSgmg&amp;_nc_ss=1a&amp;_nc_zt=28&amp;vs=38a874b5887e41ed&amp;_nc_vs=HBksFQIYUmlnX3hwdl9yZWVsc19wZXJtYW5lbnRfc3JfcHJvZC83NjQ5ODM1RjA2QUU0OEQ5MjM1NDE0M0JFQUFGNDFBRF92aWRlb19kYXNoaW5pdC5tcDQVAALIARIAFQIYUWlnX3hwdl9wbGFjZW1lbnRfcGVybWFuZW50X3YyLzQxNDg0RDNCQjE0QTNGRDc3RjkyNjg0RjMwODRDRDk0X2F1ZGlvX2Rhc2hpbml0Lm1wNBUCAsgBEgAoABgAGwKIB3VzZV9vaWwBMRJwcm9ncmVzc2l2ZV9yZWNpcGUBMRUAACa2keqqrJbdPxUCKAJDMywXQDq1P3ztkWgYEmRhc2hfYmFzZWxpbmVfMV92MREAdf4HZeadAQA&amp;oh=00_Afwm2oIirysKHjbagcW5IfjYPT0hvDtNYqeMs3uCzwcdHQ&amp;oe=69B9A91A, https://scontent-phl2-1.cdninstagram.com/o1/v/t16/f2/m69/AQO-R41mnQ3Tw_CoVFcAM8i6K2uOcWmW_dw7n_56zZqV7Tjs1zZKW4QKFvZEqSIQ-LDT2OBmAe8jffM9HIBlkAWb.mp4?strext=1&amp;_nc_cat=109&amp;_nc_sid=5e9851&amp;_nc_ht=scontent-phl2-1.cdninstagram.com&amp;_nc_ohc=Vxk7OR9FLf0Q7kNvwFzfykK&amp;efg=eyJ2ZW5jb2RlX3RhZyI6Inhwdl9wcm9ncmVzc2l2ZS5JTlNUQUdSQU0uQ0xJUFMuQzMuNzIwLmRhc2hfYmFzZWxpbmVfMV92MSIsInhwdl9hc3NldF9pZCI6MTc5NDM4MDUxMjgxNDk0MDMsImFzc2V0X2FnZV9kYXlzIjoxLCJ2aV91c2VjYXNlX2lkIjoxMDA5OSwiZHVyYXRpb25fcyI6MjQsInVybGdlbl9zb3VyY2UiOiJ3d3cifQ%3D%3D&amp;ccb=17-1&amp;_nc_gid=w7EQHEcg-Hy90GA41WSgmg&amp;_nc_ss=1a&amp;_nc_zt=28&amp;vs=62548aad2410af61&amp;_nc_vs=HBksFQIYOnBhc3N0aHJvdWdoX2V2ZXJzdG9yZS9HRVl6d3lieFp6TlhoVVFNQVA5VkFnUWE2SmhEYnNwVEFRQUYVAALIARIAFQIYUWlnX3hwdl9wbGFjZW1lbnRfcGVybWFuZW50X3YyLzk4NEZBOTU2RDJERjZFRTM2NjM0QjY5RDFFOUU5NEE5X2F1ZGlvX2Rhc2hpbml0Lm1wNBUCAsgBEgAoABgAGwKIB3VzZV9vaWwBMRJwcm9ncmVzc2l2ZV9yZWNpcGUBMRUAACa2pqip9vLfPxUCKAJDMywXQDgiDEm6XjUYEmRhc2hfYmFzZWxpbmVfMV92MREAdf4HZeadAQA&amp;oh=00_AfzsLmgcJ_T9rln9A6cd4LyXSgrvZbWbCZbEaFPcZPzgHw&amp;oe=69BDA49F, https://scontent-phl2-1.cdninstagram.com/o1/v/t16/f2/m69/AQPIer1q0hTC8vRSVMbRAhAZL03DY5vztIviIP5r9QOrZWdj-KRdMB5r51-0O6Xsm8JXhwxLTPwkcBm-39FOeJeb.mp4?strext=1&amp;_nc_cat=105&amp;_nc_sid=5e9851&amp;_nc_ht=scontent-phl2-1.cdninstagram.com&amp;_nc_ohc=ctqISATZsbEQ7kNvwGlwBnG&amp;efg=eyJ2ZW5jb2RlX3RhZyI6Inhwdl9wcm9ncmVzc2l2ZS5JTlNUQUdSQU0uQ0xJUFMuQzMuNzIwLmRhc2hfYmFzZWxpbmVfMV92MSIsInhwdl9hc3NldF9pZCI6MTc5NDM1MjU2MzMxNDk0MDMsImFzc2V0X2FnZV9kYXlzIjozLCJ2aV91c2VjYXNlX2lkIjoxMDA5OSwiZHVyYXRpb25fcyI6MjEsInVybGdlbl9zb3VyY2UiOiJ3d3cifQ%3D%3D&amp;ccb=17-1&amp;_nc_gid=w7EQHEcg-Hy90GA41WSgmg&amp;_nc_ss=1a&amp;_nc_zt=28&amp;vs=418e3e2903c2e305&amp;_nc_vs=HBksFQIYOnBhc3N0aHJvdWdoX2V2ZXJzdG9yZS9HSnhVdGlaV0pGaEktcHNHQVBQc1FaLTZ6eEp6YnNwVEFRQUYVAALIARIAFQIYUWlnX3hwdl9wbGFjZW1lbnRfcGVybWFuZW50X3YyL0M4NDJCN0E2Rjg5NjUyMjU2NkVBOUJGOEQyNThGRDlBX2F1ZGlvX2Rhc2hpbml0Lm1wNBUCAsgBEgAoABgA</t>
  </si>
  <si>
    <t>https://www.instagram.com/lisawaltn</t>
  </si>
  <si>
    <t>rhinococktails</t>
  </si>
  <si>
    <t>Rhino Williams</t>
  </si>
  <si>
    <t>Welshman in Hollywood, CA making and creating cocktails. 🏴󠁧󠁢󠁷󠁬󠁳󠁿🦏🥃🇺🇸Hogyn o Gymru yn Hollywood, CA genud a creu coctails. 🏴󠁧󠁢󠁷󠁬󠁳󠁿🦏🥃🇺🇸</t>
  </si>
  <si>
    <t>People</t>
  </si>
  <si>
    <t>http://lostpropertybar.com/</t>
  </si>
  <si>
    <t>https://scontent-lga3-1.cdninstagram.com/v/t51.2885-19/314701310_3543144005903266_702641318959271513_n.jpg?stp=dst-jpg_e0_s150x150_tt6&amp;efg=eyJ2ZW5jb2RlX3RhZyI6InByb2ZpbGVfcGljLmRqYW5nby41NTcuYzIifQ&amp;_nc_ht=scontent-lga3-1.cdninstagram.com&amp;_nc_cat=110&amp;_nc_oc=Q6cZ2QEp9vICBLef8aFcSQLnxDSE07PweegjQWVxAEjsF3viOaoR1HoyRuzyowk9lUvd6xE&amp;_nc_ohc=Rl_5nUTSJMYQ7kNvwFl8Cap&amp;_nc_gid=DoBPfmDs1aApTXm89VRysQ&amp;edm=AOQ1c0wBAAAA&amp;ccb=7-5&amp;oh=00_Afwgenuy7smWSoM1Eo5eaQMmTG_gCQcI6bWRryE-Vk3EbA&amp;oe=69BD93A0&amp;_nc_sid=8b3546</t>
  </si>
  <si>
    <t>Tomorrow night! SATURDAY MARCH 14th 
Get it!!
LP Vinyl Bar
1704 Vine at Hollywood
8 til Late
NO COVER
#hollywood #funk #housemusic #disco #vinyl | The schedule is out, the turntables are warm and the drinks are cold. Slide through, grab a cocktail, and let the vinyl do the talking. No algorithms. Just grooves! | This week’s schedule at LP Vinyl Bar!
The records are stacked.
The bartenders are dangerous.
The dance floor is calling your name.
If you’re not here, you’re somewhere boring. | TONIGHT!!! We welcome back @AndyCaldwell to spin some vinyl gems at @LPVinylBar!! It’s gonna be a fun one along with @SenorDiscos in the mix. Doors open at 8p | No playlists. No distractions.
Just great drinks, good company, and a full album spinning on vinyl.
Come vibe with us for an album listening party of @loneshipmusic newest album, Nightsun, you’ll feel long after the last track fades. | TONITE! We’ve got a big one for you! @xraythebaby an @mtritter will be behind the booth, playing the hits, deep cuts, and everything in between. You don’t want to miss this one! | RESCHEDULE: Professor Ben will be switching nights, we will give updates on new dates shortly. 
In light of today’s protests, we will have @djdoublebird, @djraulcampos and @finnlankan playing the biggest and best protest songs, all nite long, all on vinyl. Stay safe, stay vocal. | This week at the bar 💿
Fresh wax. Heavy grooves. Zero skips.
We’ve got selectors behind the decks every night, spinning everything from deep cuts to dancefloor essentials.
Pull up, grab a drink, and let the records do the talking. | TONIGHT! Just back from the east coast and ready to boogie! Bringing some fresh treats from @hrrecords so prepare to get down! | This week’s schedule is spinning hot.
We’ve lined up a crew of selectors bringing everything from deep cuts to dancefloor classics—all on wax.
Come hang, sip something strong, and let the music handle the rest. | LA Deadheads, we’ve dug through the crates and found some incredible Bobby moments from the last 60 years, all on vinyl. Join us from 8p onwards on Wednesday for a celebration of the great man, the musicians he played with, and the fans he played too. 🐺🎸🌹 | This week’s schedule! We have a big, fun week full of awesome DJs playing the best music ever recorded to vinyl! Whether it’s House, Disco, or something from Australia, we’ve got it all, and everything in between!</t>
  </si>
  <si>
    <t>#hollywood, #funk, #housemusic, #disco, #vinyl</t>
  </si>
  <si>
    <t>@AndyCaldwell, @LPVinylBar, @SenorDiscos, @loneshipmusic, @xraythebaby, @mtritter, @djdoublebird, @djraulcampos, @finnlankan, @hrrecords</t>
  </si>
  <si>
    <t>https://instagram.com/p/DV0yG-MDpxQ, https://instagram.com/p/DVudzdaiVpI, https://instagram.com/p/DVcMoGigeVX, https://instagram.com/p/DVRd7xJElW9, https://instagram.com/p/DUkaQI2Eo0W, https://instagram.com/p/DUbd23wkvK9, https://instagram.com/p/DUJWLjlARhV, https://instagram.com/p/DUE9TvaERdG, https://instagram.com/p/DT0785WE_Jl, https://instagram.com/p/DT0uvDzkm-N, https://instagram.com/p/DTwD_hIktQ-, https://instagram.com/p/DTikC6qgamB</t>
  </si>
  <si>
    <t>33, 61, 46, 308, 19, 23, 23, 30, 29, 17, 42, 35</t>
  </si>
  <si>
    <t>1, 0, 1, 21, 1, 1, 0, 0, 2, 2, 0, 4</t>
  </si>
  <si>
    <t>2026-03-13, 2026-03-11, 2026-03-03, 2026-02-27, 2026-02-10, 2026-02-06, 2026-01-30, 2026-01-29, 2026-01-22, 2026-01-22, 2026-01-20, 2026-01-15</t>
  </si>
  <si>
    <t>Lost Property Bar, Hollywood &amp; Vine</t>
  </si>
  <si>
    <t>Video, Image, Image, Sidecar, Image, Image, Image, Image, Image, Image, Image, Image</t>
  </si>
  <si>
    <t>https://scontent-lga3-3.cdninstagram.com/v/t51.82787-15/649338414_18571125181017944_738467017091063916_n.jpg?stp=dst-jpg_e35_p1080x1080_sh0.08_tt6&amp;_nc_ht=scontent-lga3-3.cdninstagram.com&amp;_nc_cat=108&amp;_nc_oc=Q6cZ2QEp9vICBLef8aFcSQLnxDSE07PweegjQWVxAEjsF3viOaoR1HoyRuzyowk9lUvd6xE&amp;_nc_ohc=cYImxkeSSVIQ7kNvwHkm10L&amp;_nc_gid=DoBPfmDs1aApTXm89VRysQ&amp;edm=AOQ1c0wBAAAA&amp;ccb=7-5&amp;ig_cache_key=Mzg1MDE0NTgxMTA3NDIxMDM3Ng%3D%3D.3-ccb7-5&amp;oh=00_AfwYopbK5Ue66aTvTvmhlR20lc8J-obrnLaWhzXjGrh20Q&amp;oe=69BDA8F4&amp;_nc_sid=8b3546, https://scontent-lga3-3.cdninstagram.com/v/t51.82787-15/642842485_18569511844017944_6465768084336649309_n.jpg?stp=dst-jpg_e35_p1080x1080_sh0.08_tt6&amp;_nc_ht=scontent-lga3-3.cdninstagram.com&amp;_nc_cat=108&amp;_nc_oc=Q6cZ2QEp9vICBLef8aFcSQLnxDSE07PweegjQWVxAEjsF3viOaoR1HoyRuzyowk9lUvd6xE&amp;_nc_ohc=6Db1xSxFW4sQ7kNvwGweOPh&amp;_nc_gid=DoBPfmDs1aApTXm89VRysQ&amp;edm=AOQ1c0wBAAAA&amp;ccb=7-5&amp;ig_cache_key=Mzg0NTAwMzcxNDIyNjE1Mjc5MQ%3D%3D.3-ccb7-5&amp;oh=00_AfzhWfVeuwHhw31ICZZp51jdpgVm75pXvNHQn7z5Cbd_Rg&amp;oe=69BDAF7A&amp;_nc_sid=8b3546, https://scontent-lga3-2.cdninstagram.com/v/t51.82787-15/641250665_18574995046044336_6574914997723656873_n.jpg?stp=dst-jpg_e35_p1080x1080_sh0.08_tt6&amp;_nc_ht=scontent-lga3-2.cdninstagram.com&amp;_nc_cat=100&amp;_nc_oc=Q6cZ2QEp9vICBLef8aFcSQLnxDSE07PweegjQWVxAEjsF3viOaoR1HoyRuzyowk9lUvd6xE&amp;_nc_ohc=qS80mCzZkfUQ7kNvwGfqasF&amp;_nc_gid=DoBPfmDs1aApTXm89VRysQ&amp;edm=AOQ1c0wBAAAA&amp;ccb=7-5&amp;ig_cache_key=Mzg0MTk3OTg2MzMzOTc3NjkzMQ%3D%3D.3-ccb7-5&amp;oh=00_Afzn8R-PbiJ_518PRqeenKgrYmKgq5oYOfpprzAY2cZ1CA&amp;oe=69BDABFC&amp;_nc_sid=8b3546, https://scontent-lga3-2.cdninstagram.com/v/t51.82787-15/641250665_18574995046044336_6574914997723656873_n.jpg?stp=dst-jpg_e35_p1080x1080_sh0.08_tt6&amp;_nc_ht=scontent-lga3-2.cdninstagram.com&amp;_nc_cat=100&amp;_nc_oc=Q6cZ2QEp9vICBLef8aFcSQLnxDSE07PweegjQWVxAEjsF3viOaoR1HoyRuzyowk9lUvd6xE&amp;_nc_ohc=qS80mCzZkfUQ7kNvwGfqasF&amp;_nc_gid=DoBPfmDs1aApTXm89VRysQ&amp;edm=AOQ1c0wBAAAA&amp;ccb=7-5&amp;ig_cache_key=Mzg0MTk3OTg2MzMzOTc3NjkzMQ%3D%3D.3-ccb7-5&amp;oh=00_Afzn8R-PbiJ_518PRqeenKgrYmKgq5oYOfpprzAY2cZ1CA&amp;oe=69BDABFC&amp;_nc_sid=8b3546, https://scontent-lga3-2.cdninstagram.com/v/t51.82787-15/641052917_18574995055044336_2738304229356002191_n.jpg?stp=dst-jpg_e35_p1080x1080_sh0.08_tt6&amp;_nc_ht=scontent-lga3-2.cdninstagram.com&amp;_nc_cat=100&amp;_nc_oc=Q6cZ2QEp9vICBLef8aFcSQLnxDSE07PweegjQWVxAEjsF3viOaoR1HoyRuzyowk9lUvd6xE&amp;_nc_ohc=ZL-qO4Uqo54Q7kNvwESYz8R&amp;_nc_gid=DoBPfmDs1aApTXm89VRysQ&amp;edm=AOQ1c0wBAAAA&amp;ccb=7-5&amp;ig_cache_key=Mzg0MTk3OTg2NDU2NDU1Nzc5OQ%3D%3D.3-ccb7-5&amp;oh=00_AfzCrfOoeAEFHripwwUJkHqHbH32OSBD0GNNXKMK-m-CFg&amp;oe=69BD8C70&amp;_nc_sid=8b3546, https://scontent-lga3-3.cdninstagram.com/v/t51.82787-15/629351483_18561513325017944_6372308094986551617_n.jpg?stp=dst-jpg_e15_tt6&amp;_nc_ht=scontent-lga3-3.cdninstagram.com&amp;_nc_cat=108&amp;_nc_oc=Q6cZ2QEp9vICBLef8aFcSQLnxDSE07PweegjQWVxAEjsF3viOaoR1HoyRuzyowk9lUvd6xE&amp;_nc_ohc=b7JZqY-ZgDUQ7kNvwFyPiNb&amp;_nc_gid=DoBPfmDs1aApTXm89VRysQ&amp;edm=AOQ1c0wBAAAA&amp;ccb=7-5&amp;ig_cache_key=MzgyOTMwMTA0MTM4OTgwMDcyNg%3D%3D.3-ccb7-5&amp;oh=00_AfxdZQ39vaG4hkMzwqsmbatObCHXm1s1uCq9k_aK7It50Q&amp;oe=69BD8239&amp;_nc_sid=8b3546, https://scontent-lga3-3.cdninstagram.com/v/t51.82787-15/626931469_18559850701017944_2361394075343340201_n.jpg?stp=dst-jpg_e35_p1080x1080_sh0.08_tt6&amp;_nc_ht=scontent-lga3-3.cdninstagram.com&amp;_nc_cat=108&amp;_nc_oc=Q6cZ2QEp9vICBLef8aFcSQLnxDSE07PweegjQWVxAEjsF3viOaoR1HoyRuzyowk9lUvd6xE&amp;_nc_ohc=_BspcQrQ4BEQ7kNvwFoZaNb&amp;_nc_gid=DoBPfmDs1aApTXm89VRysQ&amp;edm=AOQ1c0wBAAAA&amp;ccb=7-5&amp;ig_cache_key=MzgyNjc4MzYyMjQ1MjY3MTE2NQ%3D%3D.3-ccb7-5&amp;oh=00_AfyxJ04z8fI9fuDEq_PQeFxvEhUFh7FRYN4_SA688Z5qFg&amp;oe=69BDB550&amp;_nc_sid=8b3546, https://scontent-lga3-3.cdninstagram.com/v/t51.82787-15/625979074_18556621546017944_8138284173725496594_n.jpg?stp=dst-jpg_e35_p1080x1080_sh0.08_tt6&amp;_nc_ht=scontent-lga3-3.cdninstagram.com&amp;_nc_cat=108&amp;_nc_oc=Q6cZ2QEp9vICBLef8aFcSQLnxDSE07PweegjQWVxAEjsF3viOaoR1HoyRuzyowk9lUvd6xE&amp;_nc_ohc=TdN6rG4xg9YQ7kNvwFKOdOl&amp;_nc_gid=DoBPfmDs1aApTXm89VRysQ&amp;edm=AOQ1c0wBAAAA&amp;ccb=7-5&amp;ig_cache_key=MzgyMTY4MzMwOTkzOTg1NzQ5Mw%3D%3D.3-ccb7-5&amp;oh=00_AfyKlok5U_hfIzUMbBZtYTecCCjFRqHTGqYjevlhm4HuTQ&amp;oe=69BDA1E2&amp;_nc_sid=8b3546, https://scontent-lga3-3.cdninstagram.com/v/t51.82787-15/623395686_18556224298017944_8626668082536722929_n.jpg?stp=dst-jpg_e35_p1080x1080_sh0.08_tt6&amp;_nc_ht=scontent-lga3-3.cdninstagram.com&amp;_nc_cat=108&amp;_nc_oc=Q6cZ2QEp9vICBLef8aFcSQLnxDSE07PweegjQWVxAEjsF3viOaoR1HoyRuzyowk9lUvd6xE&amp;_nc_ohc=A9Vnn6BD9gEQ7kNvwGnu6Jj&amp;_nc_gid=DoBPfmDs1aApTXm89VRysQ&amp;edm=AOQ1c0wBAAAA&amp;ccb=7-5&amp;ig_cache_key=MzgyMDQ0ODAyMTMyNzQ1MTk3NA%3D%3D.3-ccb7-5&amp;oh=00_AfwUVJoY3Yd2_SqXa6aRRaHckwDbH3UdA7mKFTK4GtLpvA&amp;oe=69BD87A1&amp;_nc_sid=8b3546, https://scontent-lga3-1.cdninstagram.com/v/t51.82787-15/621140438_18549981844038718_7563757944981249614_n.jpg?stp=dst-jpg_e35_p1080x1080_sh0.08_tt6&amp;_nc_ht=scontent-lga3-1.cdninstagram.com&amp;_nc_cat=110&amp;_nc_oc=Q6cZ2QEp9vICBLef8aFcSQLnxDSE07PweegjQWVxAEjsF3viOaoR1HoyRuzyowk9lUvd6xE&amp;_nc_ohc=OjhupMj_GMgQ7kNvwHI3Dn6&amp;_nc_gid=DoBPfmDs1aApTXm89VRysQ&amp;edm=AOQ1c0wBAAAA&amp;ccb=7-5&amp;ig_cache_key=MzgxNTkzODQ1Mzc3NjEwMTk4OQ%3D%3D.3-ccb7-5&amp;oh=00_Afz8EbtHIjnVGhJX7h5lrH5gKu6xthjvRJ1zVDsxLgzYmQ&amp;oe=69BD913C&amp;_nc_s</t>
  </si>
  <si>
    <t>https://scontent-lga3-2.cdninstagram.com/o1/v/t16/f2/m69/AQOqiwPGEyxXOlzpCZJZf76aCX1laVtmm5767vlcIUnXAV4COi4rj59sFske8KcBRnnRDUD3jDZC3x1bb9biEUDs.mp4?strext=1&amp;_nc_cat=107&amp;_nc_sid=5e9851&amp;_nc_ht=scontent-lga3-2.cdninstagram.com&amp;_nc_ohc=k0bw0_oPCGoQ7kNvwEanhDX&amp;efg=eyJ2ZW5jb2RlX3RhZyI6Inhwdl9wcm9ncmVzc2l2ZS5JTlNUQUdSQU0uQ0xJUFMuQzMuNzIwLmRhc2hfYmFzZWxpbmVfMV92MSIsInhwdl9hc3NldF9pZCI6MTc5NDg5ODgxNTMxMTk3MzQsImFzc2V0X2FnZV9kYXlzIjoyLCJ2aV91c2VjYXNlX2lkIjoxMDA5OSwiZHVyYXRpb25fcyI6MjYsInVybGdlbl9zb3VyY2UiOiJ3d3cifQ%3D%3D&amp;ccb=17-1&amp;_nc_gid=DoBPfmDs1aApTXm89VRysQ&amp;_nc_ss=1a&amp;_nc_zt=28&amp;vs=9c56233f6625e2e7&amp;_nc_vs=HBksFQIYOnBhc3N0aHJvdWdoX2V2ZXJzdG9yZS9HRFEza1NhTEVhb0hEdzhRQUljblV3akprQ2tjYnNwVEFRQUYVAALIARIAFQIYUWlnX3hwdl9wbGFjZW1lbnRfcGVybWFuZW50X3YyLzEwNEFGM0ZCRTAzNzVBOTY3OURDQTAxQTUzMUM2NkE3X2F1ZGlvX2Rhc2hpbml0Lm1wNBUCAsgBEgAoABgAGwKIB3VzZV9vaWwBMRJwcm9ncmVzc2l2ZV9yZWNpcGUBMRUAACbsj47vzqDiPxUCKAJDMywXQDru2RaHKwIYEmRhc2hfYmFzZWxpbmVfMV92MREAdf4HZeadAQA&amp;oh=00_Afx5DH5eaz9DEzz_qjdsGgHskwVDHuDgcT1UjkP_b_Y3fw&amp;oe=69BD8E21, https://scontent-lga3-2.cdninstagram.com/o1/v/t16/f2/m69/AQMT0QxMFGm9dP7QY7wRIzjWITAzui9PzdiAK7GKAdr_Mf9_y5dz-B5pE5Tq74fn3dAN5FDmjCTZySt-TcqbjU7c.mp4?strext=1&amp;_nc_cat=105&amp;_nc_sid=5e9851&amp;_nc_ht=scontent-lga3-2.cdninstagram.com&amp;_nc_ohc=e9073KoYXfEQ7kNvwHmEoT0&amp;efg=eyJ2ZW5jb2RlX3RhZyI6Inhwdl9wcm9ncmVzc2l2ZS5JTlNUQUdSQU0uQ0FST1VTRUxfSVRFTS5DMy43MjAuZGFzaF9iYXNlbGluZV8xX3YxIiwieHB2X2Fzc2V0X2lkIjoxNzk0NjEzNjkzODExNDAwNiwiYXNzZXRfYWdlX2RheXMiOjE2LCJ2aV91c2VjYXNlX2lkIjoxMDE0NiwiZHVyYXRpb25fcyI6OCwidXJsZ2VuX3NvdXJjZSI6Ind3dyJ9&amp;ccb=17-1&amp;_nc_gid=DoBPfmDs1aApTXm89VRysQ&amp;_nc_ss=1a&amp;_nc_zt=28&amp;vs=a82f255f90d069dc&amp;_nc_vs=HBkcFQIYOnBhc3N0aHJvdWdoX2V2ZXJzdG9yZS9HR0FWUFNacks0bWhCd1FEQVAxNGZmUVNubXd2YnNwVEFRQUYVAALIARIAKAAYABsCiAd1c2Vfb2lsATEScHJvZ3Jlc3NpdmVfcmVjaXBlATEVAAAmrK_L1NP64D8VAigCQzMsF0AgmZmZmZmaGBJkYXNoX2Jhc2VsaW5lXzFfdjERAHXuB2XEngEA&amp;oh=00_AfzG2pF-R6n0Ic1oYgP_k10DjxOZerohCGrGrnhOfu_8yg&amp;oe=69BD8AA3, https://scontent-lga3-3.cdninstagram.com/o1/v/t16/f2/m69/AQNcQFdUAPZgaDyB40K33x37UNXOPe7WCB6wL_VMbqa02ecK7zl6zLr6qwFU7LE98iTxwhQDiZVeKWTYtkL01SxA.mp4?strext=1&amp;_nc_cat=108&amp;_nc_sid=5e9851&amp;_nc_ht=scontent-lga3-3.cdninstagram.com&amp;_nc_ohc=NhoeljohfNUQ7kNvwGXeYc9&amp;efg=eyJ2ZW5jb2RlX3RhZyI6Inhwdl9wcm9ncmVzc2l2ZS5JTlNUQUdSQU0uQ0FST1VTRUxfSVRFTS5DMy43MjAuZGFzaF9iYXNlbGluZV8xX3YxIiwieHB2X2Fzc2V0X2lkIjoxNzk0NjEzNjk1OTExNDAwNiwiYXNzZXRfYWdlX2RheXMiOjE2LCJ2aV91c2VjYXNlX2lkIjoxMDE0NiwiZHVyYXRpb25fcyI6MTAsInVybGdlbl9zb3VyY2UiOiJ3d3cifQ%3D%3D&amp;ccb=17-1&amp;_nc_gid=DoBPfmDs1aApTXm89VRysQ&amp;_nc_ss=1a&amp;_nc_zt=28&amp;vs=623e8e7387475e5b&amp;_nc_vs=HBkcFQIYOnBhc3N0aHJvdWdoX2V2ZXJzdG9yZS9HRnZ2V2laMk9YYi1pVHdGQU5iLUExWHMxdzkxYnNwVEFRQUYVAALIARIAKAAYABsCiAd1c2Vfb2lsATEScHJvZ3Jlc3NpdmVfcmVjaXBlATEVAAAmrOzO6NP64D8VAigCQzMsF0Ak3bItDlYEGBJkYXNoX2Jhc2VsaW5lXzFfdjERAHXuB2XEngEA&amp;oh=00_AfyED6QFfjtp8YgzUYJYjtQdc80Fg0Eu8m46dOsp2sic7g&amp;oe=69BDA434, https://scontent-lga3-3.cdninstagram.com/o1/v/t16/f2/m69/AQOz3Sda5XmRnDybDXluvVIHefYuOX-UyQDdYg3z6x20I66iBKKguYmx1KqWDvIQZtbePyq3IRI5L03fHrXBGnu0.mp4?strext=1&amp;_nc_cat=108&amp;_nc_sid=5e9851&amp;_nc_ht=scontent-lga3-3.cdninstagram.com&amp;_nc_ohc=0HeidD7PbMMQ7kNvwG63Cm6&amp;efg=eyJ2ZW5jb2RlX3RhZyI6Inhwdl9wcm9ncmVzc2l2ZS5JTlNUQUdSQU0uQ0FST1VTRUxfSVRFTS5DMy43MjAuZGFzaF9iYXNlbGluZV8xX3YxIiwieHB2X2Fzc2V0X2lkIjoxNzk0NjEzNjk3NzExNDAwNiwiYXNzZXRfYWdlX2RheXMiOjE2LCJ2aV91c2VjYXNlX2lkIjoxMDE0NiwiZHVyYXRpb25fcyI6MjAsInVybGdlbl9zb3VyY2UiOiJ3d3cifQ%3D%3D&amp;ccb=17-1&amp;_nc_gid=DoBPfmDs1aApTXm89VRysQ&amp;_nc_ss=1a&amp;_nc_zt=28&amp;vs=48db25b055160cf1&amp;_nc_vs=HBkcFQIYOnBhc3N0aHJvdWdoX2V2ZXJzdG9yZS9HQ3p3WGlhaG9uT0pwblFPQUJFTFZfbmxuUWN3YnNwVEFRQUYVAALIARIAKAAYABsCiAd1c2Vfb2lsATEScHJvZ3Jlc3NpdmVfcmVjaXBlATEVAAAmrI7k-dP64D8VAigCQzMsF0A0szMzMzMzGBJkYXNoX2Jhc2VsaW5lXzFfdjERAHXuB2XEngEA&amp;oh=00_AfwtQ1zDpUx0fAResuYMNQ2W-H1NQfq0AgqWVKqGDxhVoA&amp;oe=69BDAAC4</t>
  </si>
  <si>
    <t>https://www.instagram.com/rhinococktails</t>
  </si>
  <si>
    <t>mr.antik71</t>
  </si>
  <si>
    <t>Ramazan Kahraman</t>
  </si>
  <si>
    <t>Tarihi geleceğe taşı mutlu ol 🥰</t>
  </si>
  <si>
    <t>https://scontent-sjc3-1.cdninstagram.com/v/t51.82787-19/649232063_18035445476600933_211024051870618031_n.jpg?stp=dst-jpg_e0_s150x150_tt6&amp;efg=eyJ2ZW5jb2RlX3RhZyI6InByb2ZpbGVfcGljLmRqYW5nby4xMDgwLmMyIn0&amp;_nc_ht=scontent-sjc3-1.cdninstagram.com&amp;_nc_cat=105&amp;_nc_oc=Q6cZ2QFT9Arb8QFyyYmN0gP59YGckqX_BIfhDlqt0dsW3sBvKMj6eQZzJRE8Do-SFG36DtY&amp;_nc_ohc=x2jy5I-sQTsQ7kNvwEnZ2um&amp;_nc_gid=hKcJC6OWIKdq3M2hUaMJjQ&amp;edm=AOQ1c0wBAAAA&amp;ccb=7-5&amp;oh=00_Afxdw_AHcrJiKYaP7yacuvWGtLhhN2vjvZ5md4Z8jNmLJg&amp;oe=69BD9A01&amp;_nc_sid=8b3546</t>
  </si>
  <si>
    <t>🔥🔥🔥 1950 Japon Denon GS Vintage çakmak. Gümüş kaplama ağır ve el oyması kasa ile tarihini yansıtan bir eser. Fiyatı 5000 TL 🔥🔥🔥 | 🔥🔥🔥 1970 Almanya 🇩🇪 İbelo İbelight benzinli Vintage çakmak. Zarif yapısı estetik görüntüsüyle Tarihe ışık tutmaya devam ediyor. Komple aleminyum blok. Özel bir ürün mükemmel kondisyon koleksiyonluk bir eser. Fiyatı 5500 TL 🔥🔥🔥 | 🔥🔥🔥 1970 İsviçre OMAX Otomatik Vintage Çakmak. Nadide bir eser tıkır tıkır zamanın içinden gelen güzellik. Kahve tonunda 17 kristal mükemmel kondisyon.  Fiyatı 5000 TL 🔥🔥🔥 | ⌚️ 1970 Orijinal Seiko 5. Otomatik dakik tıkır tıkır zamanın içinden bir ürün. Kalitesi zerafeti sağlamlığı erkeğin yakışıklısı. Mükemmel kondisyon Fiyat 5500 TL ⌚️ | 🔥🔥🔥 1930 Fransa 🇫🇷 Paris Benzinli MD. Mükemmel kondisyonu yılan derisi giydirme koleksiyon defterinde sergilenen bu şaheser el değiştirmeye hazır. Peki siz hazırmısınız ? Fiyat 7500 TL 🔥🔥🔥 | 🔥🔥🔥 O bir 1970 Japon Rolstar benzinli krom çakmak. Fiyatı 2500 TL 🔥🔥🔥 | 🔥🔥🔥O bir Fransız Benzinli MD. Tarihin tozlu sayfalarından günümüze kadar ulaşan bir eser. 1930’lar timsah 🐊 derisi giydirme özel bir çakmak. Koleksiyonunuza değer katacak Fiyat 5500 TL 🔥🔥🔥 | 🔥🔥🔥1970 Almanya yapımı Rowenta Magirus çakmak. Harika kondisyon çalışır vaziyette kaya gibi sağlam minibüs gibi hizmetkar. Nadir bulunan bir eser. Fiyatı 5000 TL 🔥🔥🔥 | ⌚️ 1960 İsviçre Hislon kurmalı kol saati. Zamanın ötesinde bir çılgınlık. Mükemmel kondisyon. Fiyat 8000 TL ⌚️ | ⌚️ İsviçre 1960 Nacar kol saati. Tarihin akışını durduramazsın!!! Kurmalı Nadide bir eser. Emsallerinin en yakışıklısı. Deri kordon mükemmel kondisyon. Fiyat 10.000 TL ⌚️ | ⌚️1960 İsviçre Hislon marka kol saati. Orijinal otomatik ve çil durumda mükemmel kurmalı bir dönem eseri. Daha temizi yok. Evladiyelik dededen toruna zamanın nasıl aktığını yaşamak isteyenlere. Fiyat 15.000 TL ⌚️ | 🔥🔥🔥 Vintage Deri Masa çakmağı sigaralık küllük üçü bir arada. Dönemini yansıtan dekor. Koleksiyonluk. Fiyat 3500 TL 🔥🔥🔥</t>
  </si>
  <si>
    <t>https://instagram.com/p/DV3OsX0CM1b, https://instagram.com/p/DV27iCdCM-p, https://instagram.com/p/DV26KCbiMAc, https://instagram.com/p/DV5v2y4iD8e, https://instagram.com/p/DV5tfGEiAb9, https://instagram.com/p/DV5sux_iJ2b, https://instagram.com/p/DV5rMa8iLw9, https://instagram.com/p/DV2zJpOCHGV, https://instagram.com/p/DVt2fM7iMwW, https://instagram.com/p/DVt1RkSiN7a, https://instagram.com/p/DVtzmeKiMC5, https://instagram.com/p/DVoLnGmCF0Y</t>
  </si>
  <si>
    <t>36, 36, 36, 18, 12, 15, 14, 39, 36, 28, 25, 22</t>
  </si>
  <si>
    <t>0, 0, 0, 0, 0, 0, 0, 0, 2, 0, 0, 0</t>
  </si>
  <si>
    <t>2026-03-14, 2026-03-14, 2026-03-14, 2026-03-15, 2026-03-15, 2026-03-15, 2026-03-15, 2026-03-14, 2026-03-10, 2026-03-10, 2026-03-10, 2026-03-08</t>
  </si>
  <si>
    <t>https://scontent-sjc3-1.cdninstagram.com/o1/v/t16/f2/m69/AQOJK5ZQJ6KTW-xuxaAC5lKWZGen-fF6fIx3hZLWDo-o3durGGYkOKzjQ1yDUVHuXkia9R1cfpHLtFxbSDNrn_pL.mp4?strext=1&amp;_nc_cat=100&amp;_nc_sid=5e9851&amp;_nc_ht=scontent-sjc3-1.cdninstagram.com&amp;_nc_ohc=gcmN3kfmVogQ7kNvwFd3q4r&amp;efg=eyJ2ZW5jb2RlX3RhZyI6Inhwdl9wcm9ncmVzc2l2ZS5JTlNUQUdSQU0uQ0xJUFMuQzMuNzIwLmRhc2hfYmFzZWxpbmVfMV92MSIsInhwdl9hc3NldF9pZCI6MTgwMzU5MzMwODQ2MDA5MzMsImFzc2V0X2FnZV9kYXlzIjoxLCJ2aV91c2VjYXNlX2lkIjoxMDA5OSwiZHVyYXRpb25fcyI6MTgsInVybGdlbl9zb3VyY2UiOiJ3d3cifQ%3D%3D&amp;ccb=17-1&amp;_nc_gid=hKcJC6OWIKdq3M2hUaMJjQ&amp;_nc_ss=1a&amp;_nc_zt=28&amp;vs=5399069fdd3d49d4&amp;_nc_vs=HBksFQIYOnBhc3N0aHJvdWdoX2V2ZXJzdG9yZS9HRUc0dlNaWW1yUFo1ZWdIQUd6ajZrSFdpWk1mYnNwVEFRQUYVAALIARIAFQIYUWlnX3hwdl9wbGFjZW1lbnRfcGVybWFuZW50X3YyLzQyNDFCNEE0QUZCRjdENUFEQzk1QkIzQjM1OTkwMThBX2F1ZGlvX2Rhc2hpbml0Lm1wNBUCAsgBEgAoABgAGwKIB3VzZV9vaWwBMRJwcm9ncmVzc2l2ZV9yZWNpcGUBMRUAACbKqZqLveWJQBUCKAJDMywXQDL3S8an754YEmRhc2hfYmFzZWxpbmVfMV92MREAdf4HZeadAQA&amp;oh=00_AfwqyehjcQhSXIXwEZJ2jznwIR_u-XfggYc2xSLxH2TXXQ&amp;oe=69BD95B4, https://scontent-sjc3-1.cdninstagram.com/o1/v/t16/f2/m69/AQMhKRYX215MIgUO7-vZJAf8XVCZfKlb559kN65Ijlmq8fCfqxHZLTvnFirmALigWBw2EoWCIHnlKr6gBoz-xd-j.mp4?strext=1&amp;_nc_cat=110&amp;_nc_sid=5e9851&amp;_nc_ht=scontent-sjc3-1.cdninstagram.com&amp;_nc_ohc=sfDfzf8n5wUQ7kNvwHZRT5z&amp;efg=eyJ2ZW5jb2RlX3RhZyI6Inhwdl9wcm9ncmVzc2l2ZS5JTlNUQUdSQU0uQ0xJUFMuQzMuNzIwLmRhc2hfYmFzZWxpbmVfMV92MSIsInhwdl9hc3NldF9pZCI6MTgwMzU5MTEyMzU2MDA5MzMsImFzc2V0X2FnZV9kYXlzIjoyLCJ2aV91c2VjYXNlX2lkIjoxMDA5OSwiZHVyYXRpb25fcyI6MjksInVybGdlbl9zb3VyY2UiOiJ3d3cifQ%3D%3D&amp;ccb=17-1&amp;_nc_gid=hKcJC6OWIKdq3M2hUaMJjQ&amp;_nc_ss=1a&amp;_nc_zt=28&amp;vs=99d2f69413be0d84&amp;_nc_vs=HBksFQIYOnBhc3N0aHJvdWdoX2V2ZXJzdG9yZS9HSjJLdHlheDJWMU9XT1lLQUJBVHVEWlRtQUZoYnNwVEFRQUYVAALIARIAFQIYUWlnX3hwdl9wbGFjZW1lbnRfcGVybWFuZW50X3YyLzc4NDZBMTM3ODYyNzMxRDBDRkRBNjFBRTVGNzcxQzhBX2F1ZGlvX2Rhc2hpbml0Lm1wNBUCAsgBEgAoABgAGwKIB3VzZV9vaWwBMRJwcm9ncmVzc2l2ZV9yZWNpcGUBMRUAACbKiLCmmuSJQBUCKAJDMywXQD2ZmZmZmZoYEmRhc2hfYmFzZWxpbmVfMV92MREAdf4HZeadAQA&amp;oh=00_AfzJ_7aFYjXcgNvnxos9JHTLodnyi_1ZiRRaugFFfGm_hg&amp;oe=69BDA46A, https://scontent-sjc6-1.cdninstagram.com/o1/v/t16/f2/m69/AQO0_adISSuf7clfeFtD9vOXStViCZKKJJIr3ReDQpxy0m5jdeDHC-iZlhTo4pY28vyqwZv7rwpnLMOc6BP2Re5s.mp4?strext=1&amp;_nc_cat=107&amp;_nc_sid=5e9851&amp;_nc_ht=scontent-sjc6-1.cdninstagram.com&amp;_nc_ohc=QbPxo9Y5v-IQ7kNvwHGIW4F&amp;efg=eyJ2ZW5jb2RlX3RhZyI6Inhwdl9wcm9ncmVzc2l2ZS5JTlNUQUdSQU0uQ0xJUFMuQzMuNzIwLmRhc2hfYmFzZWxpbmVfMV92MSIsInhwdl9hc3NldF9pZCI6MTgwMzU5MDk3ODA2MDA5MzMsImFzc2V0X2FnZV9kYXlzIjoyLCJ2aV91c2VjYXNlX2lkIjoxMDA5OSwiZHVyYXRpb25fcyI6MTksInVybGdlbl9zb3VyY2UiOiJ3d3cifQ%3D%3D&amp;ccb=17-1&amp;_nc_gid=hKcJC6OWIKdq3M2hUaMJjQ&amp;_nc_ss=1a&amp;_nc_zt=28&amp;vs=5cd40a7fe15d40ac&amp;_nc_vs=HBksFQIYOnBhc3N0aHJvdWdoX2V2ZXJzdG9yZS9HRmJ4dnlaN2JmdUN1MWtEQUR1a0V3clJYYUYwYnNwVEFRQUYVAALIARIAFQIYUWlnX3hwdl9wbGFjZW1lbnRfcGVybWFuZW50X3YyL0MzNDQwNzAwNjhEQjE5NDk4NDRERkVGQ0QwMTQyNkIzX2F1ZGlvX2Rhc2hpbml0Lm1wNBUCAsgBEgAoABgAGwKIB3VzZV9vaWwBMRJwcm9ncmVzc2l2ZV9yZWNpcGUBMRUAACbK4eO6j-SJQBUCKAJDMywXQDOIcrAgxJwYEmRhc2hfYmFzZWxpbmVfMV92MREAdf4HZeadAQA&amp;oh=00_Afz6X3xde8tbHgVORmOxMJYesTNdN1kskaGeWxQZ1T7x2g&amp;oe=69BD8F11, https://scontent-sjc3-1.cdninstagram.com/o1/v/t16/f2/m69/AQPIG-EM-_7N5CGI5RUEk-GyPA3c4FlctdP4BEJOsuG26x0dSWlTYOXSAGRSkazBQ4lQ9hbJ0Uc0zPFQrb42JdQ1.mp4?strext=1&amp;_nc_cat=110&amp;_nc_sid=5e9851&amp;_nc_ht=scontent-sjc3-1.cdninstagram.com&amp;_nc_ohc=Q-ewcSkUfUMQ7kNvwFJBa3X&amp;efg=eyJ2ZW5jb2RlX3RhZyI6Inhwdl9wcm9ncmVzc2l2ZS5JTlNUQUdSQU0uQ0xJUFMuQzMuNzIwLmRhc2hfYmFzZWxpbmVfMV92MSIsInhwdl9hc3NldF9pZCI6MTgwMzYxMjIwMTg2MDA5MzMsImFzc2V0X2FnZV9kYXlzIjowLCJ2aV91c2VjYXNlX2lkIjoxMDA5OSwiZHVyYXRpb25fcyI6MjAsInVybGdlbl9zb3VyY2UiOiJ3d3cifQ%3D%3D&amp;ccb=17-1&amp;_nc_gid=hKcJC6OWIKdq3M2hUaMJjQ&amp;_nc_ss=1a&amp;_nc_zt=28&amp;vs=d2ff98f67f561afc&amp;_nc_vs=HBksFQIYOnBhc3N0aHJvdWdoX2V2ZXJzdG9yZS9HTm5RMnliV1JKcmZmQk1GQUNGeE16aHlmakJJYnNwVEFRQUYVAALIARIAFQIYUWlnX3hwdl9wbGFjZW1lbnRfcGVybWFuZW50X3YyLzM2NDY2N0NGMjkwNjBDNzUxQjRDOTYzOEE2MTZGRkExX2F1ZGlvX2Rhc2hpbml0Lm1wNBUCAsgBEgAoABgAGwKIB3VzZV9vaWwBMRJwcm9ncmVzc2l2ZV9yZWNpcGUBMRUAACbK39rgvPCJQBUCKAJDMywXQDQAAAAAAAAYEmRhc2hfYmFzZWxpbmVfMV92MREAdf4HZeadAQA&amp;oh=00_AfxT7Z9q94rSJDkiyj5REuiRqwPIbYhiWNC2beYfpROgPg&amp;oe=69BDA66E, https://scontent-sjc3-1.cdninstagram.com/o1/v/t16/f2/m69/AQOxYmKfaXIH3q4860zd2ITNqSTF6rmLt0EIiEeVdJyyIQAExFkwpt1jLvch47mgA1McwWR1EKTToee1JGo0trrB.mp4?strext=1&amp;_nc_cat=106&amp;_nc_sid=5e9851&amp;_nc_ht=scontent-sjc3-1.cdninstagram.com&amp;_nc_ohc=bfCH8rBNP08Q7kNvwFYzYKP&amp;efg=eyJ2ZW5jb2RlX3RhZyI6Inhwdl9wcm9ncmVzc2l2ZS5JTlNUQUdSQU0uQ0xJUFMuQzMuNzIwLmRhc2hfYmFzZWxpbmVfMV92MSIsInhwdl9hc3NldF9pZCI6MTgwMzYxMTk0NDc2MDA5MzMsImFzc2V0X2FnZV9kYXlzIjowLCJ2aV91c2VjYXNlX2lkIjoxMDA5OSwiZHVyYXRpb25fcyI6MjgsInVybGdlbl9zb3VyY2UiOiJ3d3cifQ%3D%3D&amp;ccb=17-1&amp;_nc_gid=hKcJC6OWIKdq3M2hUaMJjQ&amp;_nc_ss=1a&amp;_nc_zt=28&amp;vs=429ae775d245db83&amp;_nc_vs=HBksFQIYOnBhc3N0aHJvdWdoX2V2ZXJzdG9yZS9HUFNpRUNadFRSSnNqTVpjQVBCUGNGZGNrN0lOYnNwVEFRQUYVAALIARIAFQIYUWlnX3hwdl9wbGFjZW1lbnRfcGVybWFuZW50X3YyL0MzNDFENjFEOTJFRkZBRDRCRkMzRjk3MDc2RTM4Mzg3X2F1ZGlvX2Rhc2hpbml0Lm1wNBUCAsgBEgAoABgAGwKIB3VzZV9vaWwBMRJwcm9ncmVzc2l2ZV9yZWNpcGUBMRUAACbK_OfMqfCJQBUCKAJDMywXQDwAAAAAAAAYEmRhc2</t>
  </si>
  <si>
    <t>https://www.instagram.com/mr.antik71</t>
  </si>
  <si>
    <t>chronohawk.watch</t>
  </si>
  <si>
    <t>Army Aviation meets Horology
Blackhawks + wrist checks + Flightline Stories ⌚️Watches as Gear, 🚁Hawks as Heritage
UH60M Instructor Pilot</t>
  </si>
  <si>
    <t>Personal blog</t>
  </si>
  <si>
    <t>https://scontent-lax3-2.cdninstagram.com/v/t51.82787-19/540709338_17847780360555591_8701181556634594324_n.jpg?stp=dst-jpg_e0_s150x150_tt6&amp;efg=eyJ2ZW5jb2RlX3RhZyI6InByb2ZpbGVfcGljLmRqYW5nby4xMDI0LmMyIn0&amp;_nc_ht=scontent-lax3-2.cdninstagram.com&amp;_nc_cat=103&amp;_nc_oc=Q6cZ2QHYq3YPkhjBOs_UXhJP1MwHme6f5xjiGj4EgSkQeIyX9defgKM5E2iCh7yhBnR_WeU&amp;_nc_ohc=-4Rhsr14f2MQ7kNvwET-Q26&amp;_nc_gid=SmOsQQvgdkp0X11DBMTqug&amp;edm=AOQ1c0wBAAAA&amp;ccb=7-5&amp;oh=00_AfwuifNxf9NC6pm3AW-XCvwiHFVDvN4yhcsNi2EIb4jBJw&amp;oe=69BDABDC&amp;_nc_sid=8b3546</t>
  </si>
  <si>
    <t>Some watches tell time.
Some watches tell a story.
Sangin Instruments Kinetic II Titanium on the wrist while the Black Hawk sits on the ramp, waiting to spin up for tonight’s mission. A watch built by veterans for people who still operate in the environments tool watches were originally made for.
 | A Man and His Watch.
The stories in this book belong to explorers, soldiers, pilots, musicians, and celebrities.
Different watches.
Same idea.
A watch becomes meaningful because of what you do while wearing it.
While my story is far from over, my watches keep doing what they’re supposed to do. 
 | Another night in the Hawk.
Black dial @chriswardlondon Sealander GMT 39mm on a @watchesofespionage NATO strap. @rayban sunglasses, arcpro  edc flashlight, and @spartanblades1 knife.
Simple. Functional. Exactly how a cockpit tool watch should be.
#pilotwatch
#blackhawkpilot
#aviationstyle
#army
#w | Swipe for that Lume Shot 👀 ➡️➡️➡️
Been a little quiet on here lately.
Does not mean the flying stopped.
Most days ended well after shutdown. Hours in the seat, rotors turning, missions getting done. Some days it doesn’t stop. 
On the wrist today is the Rolex Titanium Yacht-Master. RLX titanium  | Valentine’s Day done right. Matching moments, matching mindsets. His and hers @henryarcherwatches on the wrist, built for everyday wear and the memories that matter most.
His: øhav meteroite lunaris 40mm
Hers: vesterhav ultraviolet 38mm
#pilotwatch
#HenryArcher
#valentinesday 
#WatchFam
#hisandher | (SWIPE-&gt;) After a long week in the cockpit, the checklists, and the noise, you earn the quiet moments.
Rolex Submariner. Vintage Cartier. Christian Louboutin red bottoms. 
Sunset, cocktails, and a Valentine’s weekend done right.
#redbottoms #PilotLife #Rolex #pilotwatch #cartier
@christianloubou | First EDC post. Figured it was time.
This is what I actually carry everyday. Not optimized. Just the gear that earns a spot every day.
Usually my watch changes based on my mood, and what I have going on but today it’s the @tudorwatch Pelagos FXD GMT. It’s light, and its lume legibility is second t | In a game where ounces equal pounds, titanium matters. Built rugged. Built to take a beating. Gunnery day as an instructor pilot with the Omega “No Time To Die” on the wrist. Tools you trust when it counts.
Patch courtesy of @watcheswinwars 
#pilotwatch
#omegaseamaster
#instructorpilot
#titaniumwa | Gunnery live fire. Real consequences. I trust the Explorer II for the same reason I trust good crews and good systems. It just works.  There’s a reason why watches win wars. Office flag by @watcheswinwars 
#pilotwatch
#WatchesWinWars
#RolexExplorerII
#MilitaryAviation
#ToolWatch | The mission starts on the map, not in the air. Planning is work. Flying is execution. Omega No Time To Die keeping time between both.
#omega #army #AviationLife #pilotwatch #toolwatch | No date. No excuses. Just a dive watch built to work when it matters. And enjoying my @watcheswinwars patches that just came in
#pilotwatch #army #omega #helicopterpilot #lowlevel | Evenings like this are worth slowing down for. 
#rolex #watchlife #quietmoments #toolwatch #pilotwatch</t>
  </si>
  <si>
    <t>#pilotwatch, #blackhawkpilot, #aviationstyle, #army, #w, #HenryArcher, #valentinesday, #WatchFam, #hisandher, #redbottoms, #PilotLife, #Rolex, #cartier, #omegaseamaster, #instructorpilot, #titaniumwa, #WatchesWinWars, #RolexExplorerII, #MilitaryAviation, #ToolWatch, #omega, #AviationLife, #toolwatch, #helicopterpilot, #lowlevel, #rolex, #watchlife, #quietmoments</t>
  </si>
  <si>
    <t>@watchesofespionage, @chriswardlondon, @rayban, @spartanblades1, @henryarcherwatches, @christianlouboutin, @rolex, @cartier, @omnihotels, @tudorwatch, @reformcarry, @watcheswinwars</t>
  </si>
  <si>
    <t>https://instagram.com/p/DVt8bovgRyZ, https://instagram.com/p/DVqbdmuABoY, https://instagram.com/p/DVhDtv0gZEP, https://instagram.com/p/DVdjA3_gGnt, https://instagram.com/p/DUwf7CGAQRn, https://instagram.com/p/DUt7ZozDPgx, https://instagram.com/p/DUTQjOlgNYu, https://instagram.com/p/DUGaxCykdBR, https://instagram.com/p/DUEbqc9AXO3, https://instagram.com/p/DT0RmYzgFiL, https://instagram.com/p/DTvJuuYgLjr, https://instagram.com/p/DTtIBACAdQB</t>
  </si>
  <si>
    <t>160, 114, 141, 150, 89, 137, 104, 67, 101, 68, 81, 100</t>
  </si>
  <si>
    <t>3, 1, 0, 1, 1, 3, 1, 2, 1, 3, 4, 1</t>
  </si>
  <si>
    <t>2026-03-10, 2026-03-09, 2026-03-05, 2026-03-04, 2026-02-15, 2026-02-14, 2026-02-03, 2026-01-29, 2026-01-28, 2026-01-22, 2026-01-20, 2026-01-19</t>
  </si>
  <si>
    <t>Image, Image, Image, Sidecar, Image, Sidecar, Image, Sidecar, Image, Image, Image, Image</t>
  </si>
  <si>
    <t>https://scontent-lax3-2.cdninstagram.com/v/t51.82787-15/649465884_17872757478555591_7588256338906703599_n.jpg?stp=dst-jpg_e35_p1080x1080_sh0.08_tt6&amp;_nc_ht=scontent-lax3-2.cdninstagram.com&amp;_nc_cat=103&amp;_nc_oc=Q6cZ2QHYq3YPkhjBOs_UXhJP1MwHme6f5xjiGj4EgSkQeIyX9defgKM5E2iCh7yhBnR_WeU&amp;_nc_ohc=9WrcHmU6sAQQ7kNvwH7stUl&amp;_nc_gid=SmOsQQvgdkp0X11DBMTqug&amp;edm=AOQ1c0wBAAAA&amp;ccb=7-5&amp;ig_cache_key=Mzg0OTk5OTAzODQzNDg0MzgwMQ%3D%3D.3-ccb7-5&amp;oh=00_Afxa9jPxKtku9Xjtl3rSbMFspMccdlP1oJIp0MadpX3x9g&amp;oe=69BD8503&amp;_nc_sid=8b3546, https://scontent-lax3-2.cdninstagram.com/v/t51.82787-15/642784085_17872527021555591_94730415683475430_n.jpg?stp=dst-jpg_e35_p1080x1080_sh0.08_tt6&amp;_nc_ht=scontent-lax3-2.cdninstagram.com&amp;_nc_cat=103&amp;_nc_oc=Q6cZ2QHYq3YPkhjBOs_UXhJP1MwHme6f5xjiGj4EgSkQeIyX9defgKM5E2iCh7yhBnR_WeU&amp;_nc_ohc=c3eYxGzXxTMQ7kNvwGUiUiG&amp;_nc_gid=SmOsQQvgdkp0X11DBMTqug&amp;edm=AOQ1c0wBAAAA&amp;ccb=7-5&amp;ig_cache_key=Mzg0OTAwOTYxMzIzNjA4MzIyNA%3D%3D.3-ccb7-5&amp;oh=00_Afyyi6DWbZhKntmvHwqIhzsybGOfjpRnknElNsYbA6-5xg&amp;oe=69BD901C&amp;_nc_sid=8b3546, https://scontent-lax3-2.cdninstagram.com/v/t51.82787-15/641313684_17871868542555591_567261576565998011_n.jpg?stp=dst-jpg_e35_p1080x1080_sh0.08_tt6&amp;_nc_ht=scontent-lax3-2.cdninstagram.com&amp;_nc_cat=103&amp;_nc_oc=Q6cZ2QHYq3YPkhjBOs_UXhJP1MwHme6f5xjiGj4EgSkQeIyX9defgKM5E2iCh7yhBnR_WeU&amp;_nc_ohc=PO-Uu25ocPwQ7kNvwGedT3b&amp;_nc_gid=SmOsQQvgdkp0X11DBMTqug&amp;edm=AOQ1c0wBAAAA&amp;ccb=7-5&amp;ig_cache_key=Mzg0NjM3MTg5NDYxMzg3MjkxMQ%3D%3D.3-ccb7-5&amp;oh=00_AfyBhzAUS8cWgdfD1vAwo507wFIkx0APOQ1GxrU6eB1FYA&amp;oe=69BD8373&amp;_nc_sid=8b3546, https://scontent-lax3-2.cdninstagram.com/v/t51.82787-15/641778934_17871627453555591_4137911794880138989_n.jpg?stp=dst-jpg_e35_p1080x1080_sh0.08_tt6&amp;_nc_ht=scontent-lax3-2.cdninstagram.com&amp;_nc_cat=103&amp;_nc_oc=Q6cZ2QHYq3YPkhjBOs_UXhJP1MwHme6f5xjiGj4EgSkQeIyX9defgKM5E2iCh7yhBnR_WeU&amp;_nc_ohc=mRtGUeoHDJcQ7kNvwF2NgHn&amp;_nc_gid=SmOsQQvgdkp0X11DBMTqug&amp;edm=AOQ1c0wBAAAA&amp;ccb=7-5&amp;ig_cache_key=Mzg0NTM4MTUyNjgzNzU4ODQxMQ%3D%3D.3-ccb7-5&amp;oh=00_Afz87v98QfasYHvQ8NzfyU8LTNLrJQ3efgdiOEpvIR6dgA&amp;oe=69BD90A8&amp;_nc_sid=8b3546, https://scontent-lax3-2.cdninstagram.com/v/t51.82787-15/641778934_17871627453555591_4137911794880138989_n.jpg?stp=dst-jpg_e35_p1080x1080_sh0.08_tt6&amp;_nc_ht=scontent-lax3-2.cdninstagram.com&amp;_nc_cat=103&amp;_nc_oc=Q6cZ2QHYq3YPkhjBOs_UXhJP1MwHme6f5xjiGj4EgSkQeIyX9defgKM5E2iCh7yhBnR_WeU&amp;_nc_ohc=mRtGUeoHDJcQ7kNvwF2NgHn&amp;_nc_gid=SmOsQQvgdkp0X11DBMTqug&amp;edm=AOQ1c0wBAAAA&amp;ccb=7-5&amp;ig_cache_key=Mzg0NTM4MTUyNjgzNzU4ODQxMQ%3D%3D.3-ccb7-5&amp;oh=00_Afz87v98QfasYHvQ8NzfyU8LTNLrJQ3efgdiOEpvIR6dgA&amp;oe=69BD90A8&amp;_nc_sid=8b3546, https://scontent-lax3-2.cdninstagram.com/v/t51.82787-15/641788733_17871627438555591_8359179565522793499_n.jpg?stp=dst-jpg_e35_p1080x1080_sh0.08_tt6&amp;_nc_ht=scontent-lax3-2.cdninstagram.com&amp;_nc_cat=103&amp;_nc_oc=Q6cZ2QHYq3YPkhjBOs_UXhJP1MwHme6f5xjiGj4EgSkQeIyX9defgKM5E2iCh7yhBnR_WeU&amp;_nc_ohc=SMFqIskQhnkQ7kNvwFfy8vE&amp;_nc_gid=SmOsQQvgdkp0X11DBMTqug&amp;edm=AOQ1c0wBAAAA&amp;ccb=7-5&amp;ig_cache_key=Mzg0NTM4MTUyNTQ3ODU3Mzg0OA%3D%3D.3-ccb7-5&amp;oh=00_AfyGLQnJtWn9wHPDbix9LFfVD2_xdM6tfo2ZHJxK6DmBZQ&amp;oe=69BD88F8&amp;_nc_sid=8b3546, https://scontent-lax3-2.cdninstagram.com/v/t51.82787-15/632287320_17868946662555591_4460469820445504858_n.jpg?stp=dst-jpg_e35_p1080x1080_sh0.08_tt6&amp;_nc_ht=scontent-lax3-2.cdninstagram.com&amp;_nc_cat=103&amp;_nc_oc=Q6cZ2QHYq3YPkhjBOs_UXhJP1MwHme6f5xjiGj4EgSkQeIyX9defgKM5E2iCh7yhBnR_WeU&amp;_nc_ohc=mcwJDTGpjEIQ7kNvwGYnkf0&amp;_nc_gid=SmOsQQvgdkp0X11DBMTqug&amp;edm=AOQ1c0wBAAAA&amp;ccb=7-5&amp;ig_cache_key=MzgzMjcwMzY3OTAzMTQ3NzM1MQ%3D%3D.3-ccb7-5&amp;oh=00_AfyrA21SiKe76X8iHFn-GKo97SeAN2uJbqfg99RegP04Cg&amp;oe=69BD8C27&amp;_nc_sid=8b3546, https://scontent-lax3-2.cdninstagram.com/v/t51.82787-15/632279080_17868779349555591_2953936846649156647_n.jpg?stp=dst-jpg_e35_p1080x1080_sh0.08_tt6&amp;_nc_ht=scontent-lax3-2.cdninstagram.com&amp;_nc_cat=103&amp;_nc_oc=Q6cZ2QHYq3YPkhjBOs_UXhJP1MwHme6f5xjiGj4EgSkQeIyX9defgKM5E2iCh7yhBnR_WeU&amp;_nc_ohc=Wij85vQisNUQ7kNvwEe4AME&amp;_nc_gid=SmOsQQvgdkp0X11DBMTqug&amp;edm=AOQ1c0wBAAAA&amp;ccb=7-5&amp;ig_cache_key=MzgzMTk3NzQyMjk4NzgxODI4OA%3D%3D.3-ccb7-5&amp;oh=00_AfzsUFAIjynnIUUtYqwlQsVi6YIgYDOU79WM7bcGPjby9Q&amp;oe=69BD9DF1&amp;_nc_sid=8b3546, https://scontent-lax3-2.cdninstagram.com/v/t51.82787-15/632279080_17868779349555591_2953936846649156647_n.jpg?stp=dst-jpg_e35_p1080x1080_sh0.08_tt6&amp;_nc_ht=scontent-lax3-2.cdninstagram.com&amp;_nc_cat=103&amp;_nc_oc=Q6cZ2QHYq3YPkhjBOs_UXhJP1MwHme6f5xjiGj4EgSkQeIyX9defgKM5E2iCh7yhBnR_WeU&amp;_nc_ohc=Wij85vQisNUQ7kNvwEe4AME&amp;_nc_gid=SmOsQQvgdkp0X11DBMTqug&amp;edm=AOQ1c0wBAAAA&amp;ccb=7-5&amp;ig_cache_key=MzgzMTk3NzQyMjk4NzgxODI4OA%3D%3D.3-ccb7-5&amp;oh=00_AfzsUFAIjynnIUUtYqwlQsVi6YIgYDOU79WM7bcGPjby9Q&amp;oe=69BD9DF1&amp;_nc_sid=8b3546, https://scontent-lax3-2.cdninstagram.com/v/t51.82787-15/630198638_17868779358555591_8364483952597121690_n.jpg?stp=dst-jpg_e35_p1080x1080_sh0.08_tt6&amp;_nc_ht=scontent-lax3-2.cdninstagram.com&amp;_nc_cat=103&amp;_nc_oc=Q6cZ2QHYq3YPkhjBOs_UXhJP1MwHme6f5xjiGj4EgSkQeIyX9defgKM5E2iCh7yhBnR_WeU&amp;_nc_ohc=XgMKatHOUeYQ7kNvwE0sR_u&amp;_nc_gid=SmOsQQvgdkp0X11DBMTqug&amp;edm=AOQ1c0wBAAAA&amp;ccb=7-5&amp;ig_cache_key=MzgzMTk3NzQyNDQ0NzQxNjUyOQ%3D%3D.3-ccb7-5&amp;oh=00_AfwvKHp0kURx6o01ba1iQe_IGP95LMdHlK_AALH8y_bA-Q&amp;o</t>
  </si>
  <si>
    <t>https://www.instagram.com/chronohawk.watch</t>
  </si>
  <si>
    <t>anbeanwatch</t>
  </si>
  <si>
    <t>AnBeAnwatch</t>
  </si>
  <si>
    <t>Watch Lover ⌚️⌛️🕰️                                       
Saat Sever - Hobi - Paylaşım                          
Detaylar için  Dm ✍️
Dolap Link ⬇️</t>
  </si>
  <si>
    <t>https://link.dolap.com/1fwe8c</t>
  </si>
  <si>
    <t>https://scontent-iad3-1.cdninstagram.com/v/t51.82787-19/650644466_18038851670587845_2678982524041205972_n.jpg?stp=dst-jpg_e0_s150x150_tt6&amp;efg=eyJ2ZW5jb2RlX3RhZyI6InByb2ZpbGVfcGljLmRqYW5nby4xMDgwLmMyIn0&amp;_nc_ht=scontent-iad3-1.cdninstagram.com&amp;_nc_cat=109&amp;_nc_oc=Q6cZ2QEIz-E0Ih9sLOV7KGa83NmqJf7-90tn_Z2qmERv0e_qwIHJuFjP_cN3kdSpDbObOBo&amp;_nc_ohc=-4TEi_ZWnOkQ7kNvwEUBE0A&amp;_nc_gid=Cmq0dIyiMgU1ta5CTdbUTA&amp;edm=AOQ1c0wBAAAA&amp;ccb=7-5&amp;oh=00_Afz2-ILHn55qgSFiL8t-e4AR7EIcY_RAAA46YVw3ZEZKsA&amp;oe=69BD84CD&amp;_nc_sid=8b3546</t>
  </si>
  <si>
    <t xml:space="preserve">#watch #horology @anbeanwatch | Quantum Qmaster Otomatik ⌚️
Detaylı bilgi için Bio 👍
Dm ulaşın ✍️
@anbeanwatch
#watch 
#saat 
#quantum
Ürün Özellikleri
Cinsiyet : Erkek
Renk : Lacivert
Kasa Malzemesi : Çelik
Kordon Malzemesi : Silikon
Marka : Quantum
Tip : Kol Saati
Su Geçirmezlik : 5 ATM
Yaş Grubu : Yetişkin
Takvim
 | Spinnaker Hull Kronograf ⌚️ 
Detaylı bilgi için Bio 👍
Dm ulaşın ✍️ 
@anbeanwatch
 #saat
 #watch
 #spinnaker
Kasa Çapı: 42 mm	
Kasa Şekli: Kare	
Kasa Materyali: Çelik	
Kasa Rengi: Metalik Gri
Kordon Materyali: Deri	Kordon Rengi: Yeşil 
 Kadran Rengi: Yeşil	
Kadran Işığı: Yok	
Çalışma Şekli: Analog | Momentus Turkuaz Otomatik⌚️ 
Detaylı bilgi için Bio 👍 
Dm ✍️ 
@anbeanwatch 
#saat 
#watch 
#momentus
Erkek
MechaMaster Collection
TM264T-10SS
Otomatik
Japon TMI NH34
Paslanmaz Çelik
Yuvarlak
43 mm
Çelik
GMT 
Seramik Bezel
Safir cam 
Suya Dayanıklılık : 10 ATM
Çift Zaman Dilimi : Var
K | G shock Solar / Bluetooth ⌚️ 
Detaylı bilgi için bio 👍
Dm ✍️
 @anbeanwatch 
#watch 
#saat
#casio 
#gshock
20 Bar Su Geçirmezlik
Akıllı Telefon Bağlantısı
Alarm
Aydınlatma
Bluetooth
Darbelere Dayanıklılık
Dünya Saatleri
Güneş Enerjisi
Günlük Kullanıma Uygun
İnce Tasarım
Kronometre
Pil S | Calvine Klien Dress 44 mm ⌚️
Detaylı bilgi için Bio 👍 
Dm ulaşın ✍️ 
@anbeanwatch 
#saat 
#saatler 
#ck 
#calvinklein
Minimal çizgili gri kadran
Swiss made kalitesi 
Pilli mekanizma 
Deri kordonlu 
Çelik kasa ve tokalı
43 mm kasa çapı
100 metre su geçirmezlik 
Tek saat | Buler De Luxe ⌚️
Automagnetic
Small secont 
Nos kondisyon 
36 mm Kasa Çapı 
Tepe , Kordon ve Toka After 
Sorunsuz zaman tutması var
Deri kordonlu
Orjinal kutusu ile verilecek 
Detaylı bilgi için Bio 👍 
Dm ulaşın✍️ 
@anbeanwatch 
#saat 
#saatler 
#buler 
#automatic 
#vintage | Momentus Pembe -Siyah Panda kadran ⌚️
Detaylı bilgi için Bio👍
Dm ulaşın ✍️ 
@anbeanwatch 
#saat 
#saatler 
#momentus 
#panda
Cinsiyet : ERKEK
Kasa Çapı :41 MM
Makine Tipi :PİLLİ
Kayış Rengi : GÜMÜŞ
Makine : ANALOG
Kayış Tipi : ÇELİK
Kadran Şekli :YUVARLAK
Kadran Rengi : PEMBE
Kasa Materyali : ÇE | Momentus Turuncu -Siyah renk uyumu Panda kadran ⌚️
Detaylı bilgi için Bio👍
Dm ulaşın ✍️ 
@anbeanwatch 
#saat 
#saatler 
#momentus 
#panda
Cinsiyet : ERKEK
Kasa Çapı :41 MM
Makine Tipi :PİLLİ
Kayış Rengi : GÜMÜŞ
Makine : ANALOG
Kayış Tipi : ÇELİK
Kadran Şekli :YUVARLAK
Kadran Rengi : TURUNCU
Kasa | Momentus Panda Mat Cronograf ⌚️
 Detaylı bilgi için Bio 👍
 Dm ULAŞIN ✍️ 
@anbeanwatch 
#saat
#momentus
Kasa Çapı: : 46 mm
Kasa Renk: : Metalik
Kasa Materyali: : Çelik
Kordon Renk: : Gun Çelik
Kordon Materyali: Çelik
Su Geçirmezlik: 3 ATM
Cam Tipi: Mineral Cam
Mekanizma: : Quartz
Cam Şekl | Momentus Drives Otomatik Lacivert ⌚️
Detaylar için Bio 👍
Dm ULAŞIN ✍️
@anbeanwatch
#saat
#saatler
#momentus
#drives
Kasa Çapı: : 43 mm
Kasa Renk: : Siyah
Kasa Materyali: : Çelik
Kordon Renk: Siyah
Kordon Materyali: Çelik
Su Geçirmezlik: 10 ATM
Takvim
Cam Tipi: Kristal
Mekanizma: Otomatik | Bulova Otomatik Open Heart ⌚️
Detaylı bilgi için Bio 👍 
Dm ULAŞIN ✍️ 
@anbeanwatch 
#saat
#bulova
Görüntüleme Türü : Analog
Özellikler : Işıklı
Su Geçirmezlik Derinliği : 30 Metre
Spor Türü : Yürüş
Toka Türü	Toka
İlikleme Türü	Toka
Tasarım Adı	Modern
Ürünün Biçimi : Yuvarlak
Kayış Rengi : Siyah
</t>
  </si>
  <si>
    <t>#watch, #horology, #saat, #quantum, #spinnaker, #momentus, #casio, #gshock, #saatler, #ck, #calvinklein, #buler, #automatic, #vintage, #panda, #drives, #bulova</t>
  </si>
  <si>
    <t>@anbeanwatch</t>
  </si>
  <si>
    <t>https://instagram.com/p/DVpBbInjEmX, https://instagram.com/p/DV1924ajAiZ, https://instagram.com/p/DV18gFmjDm7, https://instagram.com/p/DV17erXDCku, https://instagram.com/p/DV16Fh6jCTa, https://instagram.com/p/DVbOAeWjLiA, https://instagram.com/p/DVbNeY1jKvV, https://instagram.com/p/DVbM_R8jJbK, https://instagram.com/p/DVbMdHyjN1c, https://instagram.com/p/DVW0DoFDI-M, https://instagram.com/p/DVWzxFxjKFg, https://instagram.com/p/DVWzd9vDEzD</t>
  </si>
  <si>
    <t>6, 4, 3, 4, 4, 12, 14, 9, 5, 8, 5, 2</t>
  </si>
  <si>
    <t>2026-03-08, 2026-03-13, 2026-03-13, 2026-03-13, 2026-03-13, 2026-03-03, 2026-03-03, 2026-03-03, 2026-03-03, 2026-03-01, 2026-03-01, 2026-03-01</t>
  </si>
  <si>
    <t>Video, Sidecar, Sidecar, Sidecar, Sidecar, Sidecar, Sidecar, Sidecar, Sidecar, Sidecar, Sidecar, Sidecar</t>
  </si>
  <si>
    <t>https://scontent-iad3-1.cdninstagram.com/v/t51.82787-15/650834480_18038868173587845_3954419809362465568_n.jpg?stp=dst-jpg_e35_s1080x1080_sh0.08_tt6&amp;_nc_ht=scontent-iad3-1.cdninstagram.com&amp;_nc_cat=109&amp;_nc_oc=Q6cZ2QEIz-E0Ih9sLOV7KGa83NmqJf7-90tn_Z2qmERv0e_qwIHJuFjP_cN3kdSpDbObOBo&amp;_nc_ohc=H0RjJ-6VJ3kQ7kNvwGvihOf&amp;_nc_gid=Cmq0dIyiMgU1ta5CTdbUTA&amp;edm=AOQ1c0wBAAAA&amp;ccb=7-5&amp;ig_cache_key=Mzg1MjI1Njk3NTM4ODQ0NDExNg%3D%3D.3-ccb7-5&amp;oh=00_Afwh1CYCauyvzFD90r5VwAx2ZNN1jgbknAivQ-R51aAung&amp;oe=69BD91A0&amp;_nc_sid=8b3546, https://scontent-iad3-1.cdninstagram.com/v/t51.82787-15/650834480_18038868173587845_3954419809362465568_n.jpg?stp=dst-jpg_e35_s1080x1080_sh0.08_tt6&amp;_nc_ht=scontent-iad3-1.cdninstagram.com&amp;_nc_cat=109&amp;_nc_oc=Q6cZ2QEIz-E0Ih9sLOV7KGa83NmqJf7-90tn_Z2qmERv0e_qwIHJuFjP_cN3kdSpDbObOBo&amp;_nc_ohc=H0RjJ-6VJ3kQ7kNvwGvihOf&amp;_nc_gid=Cmq0dIyiMgU1ta5CTdbUTA&amp;edm=AOQ1c0wBAAAA&amp;ccb=7-5&amp;ig_cache_key=Mzg1MjI1Njk3NTM4ODQ0NDExNg%3D%3D.3-ccb7-5&amp;oh=00_Afwh1CYCauyvzFD90r5VwAx2ZNN1jgbknAivQ-R51aAung&amp;oe=69BD91A0&amp;_nc_sid=8b3546, https://scontent-iad3-1.cdninstagram.com/v/t51.82787-15/650818308_18038868164587845_3154095423224750124_n.jpg?stp=dst-jpg_e35_s1080x1080_sh0.08_tt6&amp;_nc_ht=scontent-iad3-1.cdninstagram.com&amp;_nc_cat=109&amp;_nc_oc=Q6cZ2QEIz-E0Ih9sLOV7KGa83NmqJf7-90tn_Z2qmERv0e_qwIHJuFjP_cN3kdSpDbObOBo&amp;_nc_ohc=vPe5ekXW3WAQ7kNvwFZipJ9&amp;_nc_gid=Cmq0dIyiMgU1ta5CTdbUTA&amp;edm=AOQ1c0wBAAAA&amp;ccb=7-5&amp;ig_cache_key=Mzg1MjI1Njk3ODEzMTUyODY4MQ%3D%3D.3-ccb7-5&amp;oh=00_Afzcg7cuM7WCZ92-AQ8hhmT7emD29O3bG4mIZUQMFGhzkg&amp;oe=69BD85EA&amp;_nc_sid=8b3546, https://scontent-iad3-1.cdninstagram.com/v/t51.82787-15/649917669_18038867111587845_6460961138924917536_n.jpg?stp=dst-jpg_e35_s1080x1080_sh0.08_tt6&amp;_nc_ht=scontent-iad3-1.cdninstagram.com&amp;_nc_cat=109&amp;_nc_oc=Q6cZ2QEIz-E0Ih9sLOV7KGa83NmqJf7-90tn_Z2qmERv0e_qwIHJuFjP_cN3kdSpDbObOBo&amp;_nc_ohc=NmLk4sG25SMQ7kNvwGR-avO&amp;_nc_gid=Cmq0dIyiMgU1ta5CTdbUTA&amp;edm=AOQ1c0wBAAAA&amp;ccb=7-5&amp;ig_cache_key=Mzg1MjI1MDkwNzAzNTgyOTc5NA%3D%3D.3-ccb7-5&amp;oh=00_AfwfU3BoQml5iThM6Teew_xH5CAuvqcwvZsX9AenjnPeig&amp;oe=69BDA6E2&amp;_nc_sid=8b3546, https://scontent-iad3-1.cdninstagram.com/v/t51.82787-15/649917669_18038867111587845_6460961138924917536_n.jpg?stp=dst-jpg_e35_s1080x1080_sh0.08_tt6&amp;_nc_ht=scontent-iad3-1.cdninstagram.com&amp;_nc_cat=109&amp;_nc_oc=Q6cZ2QEIz-E0Ih9sLOV7KGa83NmqJf7-90tn_Z2qmERv0e_qwIHJuFjP_cN3kdSpDbObOBo&amp;_nc_ohc=NmLk4sG25SMQ7kNvwGR-avO&amp;_nc_gid=Cmq0dIyiMgU1ta5CTdbUTA&amp;edm=AOQ1c0wBAAAA&amp;ccb=7-5&amp;ig_cache_key=Mzg1MjI1MDkwNzAzNTgyOTc5NA%3D%3D.3-ccb7-5&amp;oh=00_AfwfU3BoQml5iThM6Teew_xH5CAuvqcwvZsX9AenjnPeig&amp;oe=69BDA6E2&amp;_nc_sid=8b3546, https://scontent-iad3-1.cdninstagram.com/v/t51.82787-15/651665227_18038867126587845_8398402757417879133_n.jpg?stp=dst-jpg_e35_s1080x1080_sh0.08_tt6&amp;_nc_ht=scontent-iad3-1.cdninstagram.com&amp;_nc_cat=109&amp;_nc_oc=Q6cZ2QEIz-E0Ih9sLOV7KGa83NmqJf7-90tn_Z2qmERv0e_qwIHJuFjP_cN3kdSpDbObOBo&amp;_nc_ohc=gTGVoNkpPGgQ7kNvwGQliYK&amp;_nc_gid=Cmq0dIyiMgU1ta5CTdbUTA&amp;edm=AOQ1c0wBAAAA&amp;ccb=7-5&amp;ig_cache_key=Mzg1MjI1MDkxMTM1NTk4ODI1MQ%3D%3D.3-ccb7-5&amp;oh=00_AfyI-ac527ZuP4BH_bWYcUmHjDggFdLme-vv0Y7db3CWAQ&amp;oe=69BDA9E5&amp;_nc_sid=8b3546, https://scontent-iad3-1.cdninstagram.com/v/t51.82787-15/651502027_18038866544587845_7627823882221643897_n.jpg?stp=dst-jpg_e35_s1080x1080_sh0.08_tt6&amp;_nc_ht=scontent-iad3-1.cdninstagram.com&amp;_nc_cat=109&amp;_nc_oc=Q6cZ2QEIz-E0Ih9sLOV7KGa83NmqJf7-90tn_Z2qmERv0e_qwIHJuFjP_cN3kdSpDbObOBo&amp;_nc_ohc=EpDbKyL6aFEQ7kNvwFjTCrJ&amp;_nc_gid=Cmq0dIyiMgU1ta5CTdbUTA&amp;edm=AOQ1c0wBAAAA&amp;ccb=7-5&amp;ig_cache_key=Mzg1MjI0NjM3MjY5MTI0MDY1OA%3D%3D.3-ccb7-5&amp;oh=00_AfxKeZ3-zfYYZQ_AZhGy1eUM5zP9pefANr4e2fTaG9kW4A&amp;oe=69BDA9CF&amp;_nc_sid=8b3546, https://scontent-iad3-1.cdninstagram.com/v/t51.82787-15/651502027_18038866544587845_7627823882221643897_n.jpg?stp=dst-jpg_e35_s1080x1080_sh0.08_tt6&amp;_nc_ht=scontent-iad3-1.cdninstagram.com&amp;_nc_cat=109&amp;_nc_oc=Q6cZ2QEIz-E0Ih9sLOV7KGa83NmqJf7-90tn_Z2qmERv0e_qwIHJuFjP_cN3kdSpDbObOBo&amp;_nc_ohc=EpDbKyL6aFEQ7kNvwFjTCrJ&amp;_nc_gid=Cmq0dIyiMgU1ta5CTdbUTA&amp;edm=AOQ1c0wBAAAA&amp;ccb=7-5&amp;ig_cache_key=Mzg1MjI0NjM3MjY5MTI0MDY1OA%3D%3D.3-ccb7-5&amp;oh=00_AfxKeZ3-zfYYZQ_AZhGy1eUM5zP9pefANr4e2fTaG9kW4A&amp;oe=69BDA9CF&amp;_nc_sid=8b3546, https://scontent-iad3-1.cdninstagram.com/v/t51.82787-15/650393874_18038866559587845_1651816982374130304_n.jpg?stp=dst-jpg_e35_s1080x1080_sh0.08_tt6&amp;_nc_ht=scontent-iad3-1.cdninstagram.com&amp;_nc_cat=109&amp;_nc_oc=Q6cZ2QEIz-E0Ih9sLOV7KGa83NmqJf7-90tn_Z2qmERv0e_qwIHJuFjP_cN3kdSpDbObOBo&amp;_nc_ohc=iE-nV_TRnlsQ7kNvwGmptol&amp;_nc_gid=Cmq0dIyiMgU1ta5CTdbUTA&amp;edm=AOQ1c0wBAAAA&amp;ccb=7-5&amp;ig_cache_key=Mzg1MjI0NjM3MjkyNjE1NDI1NQ%3D%3D.3-ccb7-5&amp;oh=00_AfyJfpvTxzhnvWPlvyYHdsqiA_Br51oyj_85B9oYfFw_RQ&amp;oe=69BD9A33&amp;_nc_sid=8b3546, https://scontent-iad3-1.cdninstagram.com/v/t51.82787-15/651444382_18038865701587845_1794996339760690535_n.jpg?stp=dst-jpg_e35_s1080x1080_sh0.08_tt6&amp;_nc_ht=scontent-iad3-1.cdninstagram.com&amp;_nc_cat=109&amp;_nc_oc=Q6cZ2QEIz-E0Ih9sLOV7KGa83NmqJf7-90tn_Z2qmERv0e_qwIHJuFjP_cN3kdSpDbObOBo&amp;_nc_ohc=yVJWbDecDQYQ7kNvwGFTM-V&amp;_nc_gid=Cmq0dIyiMgU1ta5CTdbUTA&amp;edm=AOQ1c0wBAAAA&amp;ccb=7-5&amp;ig_cache_key=Mzg1MjI0MDE5MTAzMzc1NTUwNg%3D%3D.3-ccb7-5&amp;oh=00_AfzB6bWmzcoTQczaelJqEsYo0BNdX8OTfof4DRrMEkaKb</t>
  </si>
  <si>
    <t>https://scontent-iad3-1.cdninstagram.com/o1/v/t16/f2/m69/AQPn6AGMa_YX4yt8h03jPdJarfFKG9jeD5IabEtUIfJ8rDmE8SWp0N5zvvz5PWaLZSBZs1yXcl3snd4jcz0mTv16.mp4?strext=1&amp;_nc_cat=102&amp;_nc_sid=5e9851&amp;_nc_ht=scontent-iad3-1.cdninstagram.com&amp;_nc_ohc=1q6pYzz_L3wQ7kNvwHQCjAG&amp;efg=eyJ2ZW5jb2RlX3RhZyI6Inhwdl9wcm9ncmVzc2l2ZS5JTlNUQUdSQU0uQ0xJUFMuQzMuNzIwLmRhc2hfYmFzZWxpbmVfMV92MSIsInhwdl9hc3NldF9pZCI6MTgwMzc4ODY4NzA1ODc4NDUsImFzc2V0X2FnZV9kYXlzIjo3LCJ2aV91c2VjYXNlX2lkIjoxMDA5OSwiZHVyYXRpb25fcyI6NCwidXJsZ2VuX3NvdXJjZSI6Ind3dyJ9&amp;ccb=17-1&amp;_nc_gid=Cmq0dIyiMgU1ta5CTdbUTA&amp;_nc_ss=1a&amp;_nc_zt=28&amp;vs=f189ec3eeaae3b0b&amp;_nc_vs=HBkcFQIYOnBhc3N0aHJvdWdoX2V2ZXJzdG9yZS9HTDU5cHlhc2tjV3VEV0lGQUVYQWFQR2EtME5vYnNwVEFRQUYVAALIARIAKAAYABsCiAd1c2Vfb2lsATEScHJvZ3Jlc3NpdmVfcmVjaXBlATEVAAAmiqfc9pnXikAVAigCQzMsF0AQAAAAAAAAGBJkYXNoX2Jhc2VsaW5lXzFfdjERAHX-B2XmnQEA&amp;oh=00_AfyHKp4BgbrVJXQRjIHaTspl7tRfXibRU4cuqpUsThzJtg&amp;oe=69BD841E</t>
  </si>
  <si>
    <t>https://www.instagram.com/anbeanwatch</t>
  </si>
  <si>
    <t>mk.gems21</t>
  </si>
  <si>
    <t>MK Gems</t>
  </si>
  <si>
    <t>💎💍We Provide all kind of Gems.
🌎Worldwide shipping 
💰Paypal Accepted
Dm for more Details.</t>
  </si>
  <si>
    <t>None</t>
  </si>
  <si>
    <t>https://scontent-atl3-3.cdninstagram.com/v/t51.2885-19/370686746_6676283129145863_5527192643556491544_n.jpg?stp=dst-jpg_e0_s150x150_tt6&amp;efg=eyJ2ZW5jb2RlX3RhZyI6InByb2ZpbGVfcGljLmRqYW5nby41MDAuYzIifQ&amp;_nc_ht=scontent-atl3-3.cdninstagram.com&amp;_nc_cat=111&amp;_nc_oc=Q6cZ2QEH-LxKY1ITfFyyh_CGi_HoB_NTPwEBW-ja6F69CuacXWpHuFkHkrYIc0D6iVphvWQ&amp;_nc_ohc=LJNA7WOaPToQ7kNvwGaN-JO&amp;_nc_gid=F3T0KTEpFCVcs4RaFGO8tg&amp;edm=AOQ1c0wBAAAA&amp;ccb=7-5&amp;oh=00_Afyivm4efwe4brPHT-psbvfXNsBqKk8BfJbnNgVmgdkgGA&amp;oe=69BDB455&amp;_nc_sid=8b3546</t>
  </si>
  <si>
    <t>Beautiful natural aquamarine faceted gemstones available 
Weight 96.50 carats 
Dimensions 15 to 9 mm long 
Clarity ( I clean to slightly inclusion ) | Beautiful natural ametrine faceted gemstones available 
Weight 150 carats 
Dimensions 20 to 15 mm long 
Clarity ( clean ) | 6.7 carats stunning faceted tri colour tourmaline available 
Dimension: 15.5*7.9*6mm
Clarity: slightly inclusion 
Treatment: None 
Origin: Afghanistan | 33.9 carats stunning faceted jewelry size rhodolite garnet lot available 
Dimension: 6*6*4mm
Clarity: I clean 
Treatment: None 
Origin: Tanzania | Natural faceted blue colour tourmaline 
Available for sale 
Weight 2.85 carats 
Dimension 
9x8x4.9 mm
#tourmalines #aquamarine #minerals #tourmalinering #tourmalinecrystal emerald tourmalinekings sapphire amethyst gemstonejewelry tourmalineslice tourmalinegems garnet pinktourmaline watermelontourma | ⚡️Neon Green Oval Cut Fire – A Tourmaline That Commands Attention!⚡️
✨A refreshing Neon glow with brilliant sparkle — a gemstone that instantly elevates any luxury jewelry piece✨
💎 Gemstone: Natural Tourmaline
⚖️ Weight: 2.80 CT
📏 Size: 9.94 × 7.90 × 5.51 mm
🎨 Colour: Neon Green
🔎 Clarity: Lo | ⚡️Neon Green Spark – Compact Power in a Perfect Cut!⚡️
✨Bright, lively green brilliance with crisp facets — a gemstone that instantly attracts attention✨
💎 Gemstone: Natural Tourmaline
⚖️ Weight: 2.00 CT
📏 Size: 7.76 × 6.40 × 4.90 mm
🎨 Colour: Neon Green
🔎 Clarity: Loupe Clean
🌍 Origin: Afg | ⚡️Mystic Eye – A Power Stone That Captures Light!⚡️
✨A striking gemstone with a sharp moving eye effect — a rare beauty that collectors and jewelry lovers instantly notice✨
💎 Gemstone: Natural Cat’s Eye
⚖️ Weight: 6.75 CT
📏 Size: 12.26 × 8.21 × 6.48 mm
🎨 Colour: Neon 
🔎 Clarity: Translucent w | Beautiful oval shape tanzanite faceted gemstone available 
. 
Weight 40 carats 
Size: 9 to 7 mm long 
Clarity: clean 
. | Astonishing natural faceted triangle  shape amethyst hand made silver Pandent available for sale 
Stone weight: about 32.10 carats 
Materials: 925 pure silver | Beautiful natural faceted amethyst silver hand made Pandents available for sale 
Stone weight: 30.40 - 54 carats in each 
Materials: 925 pure silver | ⚡️Bubblegum Pink Brilliance – Cushion Cut That Steals Every Eye!⚡️
✨A vibrant pink beauty with lively brilliance and a perfectly balanced cushion shape. This gem shines with sweet bubblegum tones and excellent sparkle — perfect for a luxury ring or pendant centerpiece✨
💎 Gemstone: Tourmaline
⚖️ W</t>
  </si>
  <si>
    <t>#tourmalines, #aquamarine, #minerals, #tourmalinering, #tourmalinecrystal</t>
  </si>
  <si>
    <t>https://instagram.com/p/DV3rTnrgkyD, https://instagram.com/p/DV3rHKcAt7G, https://instagram.com/p/DV3qrxZAnna, https://instagram.com/p/DV3qVLAApPf, https://instagram.com/p/DV1YBzFAhLM, https://instagram.com/p/DV1J-pygq_L, https://instagram.com/p/DV1JjM0gkAd, https://instagram.com/p/DVzcFf5Aqcf, https://instagram.com/p/DVyhIGOAqt-, https://instagram.com/p/DVyPizUghFU, https://instagram.com/p/DVyOT8rgrVQ, https://instagram.com/p/DVxRBGVAoW5</t>
  </si>
  <si>
    <t>3, 2, 2, 2, 6, 4, 2, 5, 9, 6, 10, 6</t>
  </si>
  <si>
    <t>0, 0, 0, 0, 0, 0, 0, 1, 1, 0, 0, 1</t>
  </si>
  <si>
    <t>2026-03-14, 2026-03-14, 2026-03-14, 2026-03-14, 2026-03-13, 2026-03-13, 2026-03-13, 2026-03-13, 2026-03-12, 2026-03-12, 2026-03-12, 2026-03-12</t>
  </si>
  <si>
    <t>https://scontent-atl3-3.cdninstagram.com/o1/v/t16/f2/m69/AQO1_jzlN__U6W0JHANfvWeycMseCqRr_MpKNuk4MsvFYPdGm-kdtkmcAPgI5DhccgcV8eZgWUFiv1D1TgRUjXIx.mp4?strext=1&amp;_nc_cat=108&amp;_nc_sid=5e9851&amp;_nc_ht=scontent-atl3-3.cdninstagram.com&amp;_nc_ohc=UisTL5FjEckQ7kNvwEdNL0i&amp;efg=eyJ2ZW5jb2RlX3RhZyI6Inhwdl9wcm9ncmVzc2l2ZS5JTlNUQUdSQU0uQ0xJUFMuQzMuNzIwLmRhc2hfYmFzZWxpbmVfMV92MSIsInhwdl9hc3NldF9pZCI6MTc4NzQ0NjIzMzY1NTA5OTcsImFzc2V0X2FnZV9kYXlzIjoxLCJ2aV91c2VjYXNlX2lkIjoxMDA5OSwiZHVyYXRpb25fcyI6MTEsInVybGdlbl9zb3VyY2UiOiJ3d3cifQ%3D%3D&amp;ccb=17-1&amp;_nc_gid=F3T0KTEpFCVcs4RaFGO8tg&amp;_nc_ss=1a&amp;_nc_zt=28&amp;vs=3e9093397427dbd5&amp;_nc_vs=HBkcFQIYOnBhc3N0aHJvdWdoX2V2ZXJzdG9yZS9HQ3pxeVNib3M1RjhCQjBIQUdPY3BkUGpCY2xSYnNwVEFRQUYVAALIARIAKAAYABsCiAd1c2Vfb2lsATEScHJvZ3Jlc3NpdmVfcmVjaXBlATEVAAAmqqH4odKuwD8VAigCQzMsF0Am3bItDlYEGBJkYXNoX2Jhc2VsaW5lXzFfdjERAHX-B2XmnQEA&amp;oh=00_Afz3VOFa5uUt5dW8p2xIGbvFjAa7b8P1YILxzvKSacJOag&amp;oe=69BDA260, https://scontent-atl3-3.cdninstagram.com/o1/v/t16/f2/m69/AQMYFcM1Czc5kIk1mVx3yzlMjnzWks6040_YsKafEe4eq3pALR9sWmsre7R03dsPQvoDNBHUr7QcBPS6IHxuKcD7.mp4?strext=1&amp;_nc_cat=111&amp;_nc_sid=5e9851&amp;_nc_ht=scontent-atl3-3.cdninstagram.com&amp;_nc_ohc=jvnj4nqg3DwQ7kNvwEyMKYR&amp;efg=eyJ2ZW5jb2RlX3RhZyI6Inhwdl9wcm9ncmVzc2l2ZS5JTlNUQUdSQU0uQ0xJUFMuQzMuNzIwLmRhc2hfYmFzZWxpbmVfMV92MSIsInhwdl9hc3NldF9pZCI6MTc4NzQ0NjIxMjA1NTA5OTcsImFzc2V0X2FnZV9kYXlzIjoxLCJ2aV91c2VjYXNlX2lkIjoxMDA5OSwiZHVyYXRpb25fcyI6MTAsInVybGdlbl9zb3VyY2UiOiJ3d3cifQ%3D%3D&amp;ccb=17-1&amp;vs=993feec9cca96fea&amp;_nc_vs=HBkcFQIYOnBhc3N0aHJvdWdoX2V2ZXJzdG9yZS9HS1Bza1NiSzBvekk1SUVEQU9SbUI2cTlXQ1pyYnNwVEFRQUYVAALIARIAKAAYABsCiAd1c2Vfb2lsATEScHJvZ3Jlc3NpdmVfcmVjaXBlATEVAAAmqon509CuwD8VAigCQzMsF0AkIcrAgxJvGBJkYXNoX2Jhc2VsaW5lXzFfdjERAHX-B2XmnQEA&amp;_nc_gid=F3T0KTEpFCVcs4RaFGO8tg&amp;_nc_ss=1a&amp;_nc_zt=28&amp;oh=00_AfwEUfA1T81upZfybGvHXnpSK79RNW5osx2U4USW6ldlqA&amp;oe=69BDB8F1, https://scontent-atl3-3.cdninstagram.com/o1/v/t16/f2/m69/AQNKLkXKNgcpHLGEZDiuvsGs9_xcWq5cdUeS5xdNiRY6D-kp8XK56YOMGxZya4Oe-xwjT5XHaW4cm45NsP4-e670.mp4?strext=1&amp;_nc_cat=109&amp;_nc_sid=5e9851&amp;_nc_ht=scontent-atl3-3.cdninstagram.com&amp;_nc_ohc=OZfFHAW4sygQ7kNvwFOV-Hv&amp;efg=eyJ2ZW5jb2RlX3RhZyI6Inhwdl9wcm9ncmVzc2l2ZS5JTlNUQUdSQU0uQ0xJUFMuQzMuNzIwLmRhc2hfYmFzZWxpbmVfMV92MSIsInhwdl9hc3NldF9pZCI6MTc4NzQ0NjEzODg1NTA5OTcsImFzc2V0X2FnZV9kYXlzIjoxLCJ2aV91c2VjYXNlX2lkIjoxMDA5OSwiZHVyYXRpb25fcyI6NiwidXJsZ2VuX3NvdXJjZSI6Ind3dyJ9&amp;ccb=17-1&amp;_nc_gid=F3T0KTEpFCVcs4RaFGO8tg&amp;_nc_ss=1a&amp;_nc_zt=28&amp;vs=8f2ca934bdf8a636&amp;_nc_vs=HBkcFQIYOnBhc3N0aHJvdWdoX2V2ZXJzdG9yZS9HQVdPdHliQlJiTGZrYjRIQUc2RlE3MEVxdDBVYnNwVEFRQUYVAALIARIAKAAYABsCiAd1c2Vfb2lsATEScHJvZ3Jlc3NpdmVfcmVjaXBlATEVAAAmqs3tmcuuwD8VAigCQzMsF0AY7peNT987GBJkYXNoX2Jhc2VsaW5lXzFfdjERAHX-B2XmnQEA&amp;oh=00_Afy7CrJ5qIa3mTIy03TXCTMYUpWjN3TuF8_XU7FSIePEtg&amp;oe=69BDA0BF, https://scontent-atl3-3.cdninstagram.com/o1/v/t16/f2/m69/AQP-kTgbSOBlTAG04Y7isWDtMdweQ_NTzCBpXJhxjH9YOPz-c8w1gfdd2gBwb1YKiu-3B_I89-ZlNmuRBKgwd_hu.mp4?strext=1&amp;_nc_cat=108&amp;_nc_sid=5e9851&amp;_nc_ht=scontent-atl3-3.cdninstagram.com&amp;_nc_ohc=yL5syYzDRRQQ7kNvwG2kIpt&amp;efg=eyJ2ZW5jb2RlX3RhZyI6Inhwdl9wcm9ncmVzc2l2ZS5JTlNUQUdSQU0uQ0xJUFMuQzMuNzIwLmRhc2hfYmFzZWxpbmVfMV92MSIsInhwdl9hc3NldF9pZCI6MTc4NzQ0NjA4NjA1NTA5OTcsImFzc2V0X2FnZV9kYXlzIjoxLCJ2aV91c2VjYXNlX2lkIjoxMDA5OSwiZHVyYXRpb25fcyI6OSwidXJsZ2VuX3NvdXJjZSI6Ind3dyJ9&amp;ccb=17-1&amp;_nc_gid=F3T0KTEpFCVcs4RaFGO8tg&amp;_nc_ss=1a&amp;_nc_zt=28&amp;vs=b58c5cbd508484c0&amp;_nc_vs=HBkcFQIYOnBhc3N0aHJvdWdoX2V2ZXJzdG9yZS9HTC0ydlNZRlhobjNDRDBEQUMtbGdVNTduOEpJYnNwVEFRQUYVAALIARIAKAAYABsCiAd1c2Vfb2lsATEScHJvZ3Jlc3NpdmVfcmVjaXBlATEVAAAmqr2ooseuwD8VAigCQzMsF0Ai7peNT987GBJkYXNoX2Jhc2VsaW5lXzFfdjERAHX-B2XmnQEA&amp;oh=00_AfzM6_9XcxXRKk1XsxU_KJ6SJN7Y4udBQT99xLBA-VJRSQ&amp;oe=69BDA2F0, https://scontent-atl3-3.cdninstagram.com/o1/v/t16/f2/m69/AQMMqo8VDRg_G52WUIXSiykQGaPd5-6WIDFP59t6mA64JDDnxpR1t_3-3L8FAssXlgHCLDtLOQunyd1eNpJ-gt-X.mp4?strext=1&amp;_nc_cat=110&amp;_nc_sid=5e9851&amp;_nc_ht=scontent-atl3-3.cdninstagram.com&amp;_nc_ohc=hsUYvpoPkCYQ7kNvwFE5yvG&amp;efg=eyJ2ZW5jb2RlX3RhZyI6Inhwdl9wcm9ncmVzc2l2ZS5JTlNUQUdSQU0uQ0xJUFMuQzMuNzIwLmRhc2hfYmFzZWxpbmVfMV92MSIsInhwdl9hc3NldF9pZCI6MTc4NzQzMjcwNDg1NTA5OTcsImFzc2V0X2FnZV9kYXlzIjoyLCJ2aV91c2VjYXNlX2lkIjoxMDA5OSwiZHVyYXRpb25fcyI6NywidXJsZ2VuX3NvdXJjZSI6Ind3dyJ9&amp;ccb=17-1&amp;_nc_gid=F3T0KTEpFCVcs4RaFGO8tg&amp;_nc_ss=1a&amp;_nc_zt=28&amp;vs=1a0f3689bed37212&amp;_nc_vs=HBkcFQIYOnBhc3N0aHJvdWdoX2V2ZXJzdG9yZS9HRmg5dkNhUy1iVjN4Y3dJQUxmVE5FQnFxUEJQYnNwVEFRQUYVAALIARIAKAAYABsCiAd1c2Vfb2lsATEScHJvZ3Jlc3NpdmVfcmVjaXBlATEVAAAmqumfpeKmwD8VAigCQzMsF0AdEGJN0vGqGBJkYXNoX2Jhc2VsaW5lXzFfdjERAHX-B2XmnQEA&amp;oh=00_AfxGqR5m0abEEbXKpjf06OoFWAGZIYHZ93_scZFidwqXtg&amp;oe=69BD9D8A</t>
  </si>
  <si>
    <t>https://www.instagram.com/mk.gems21</t>
  </si>
  <si>
    <t>rino.clock</t>
  </si>
  <si>
    <t>Samuel rozand</t>
  </si>
  <si>
    <t>🕰️ Passionné d’horlogerie 
📸 Montres d’exception, détails &amp; émotions
🚀 Transformer une passion en projet de vie
⌚️ Time is more than time</t>
  </si>
  <si>
    <t>https://pin.it/cIirl9hwz</t>
  </si>
  <si>
    <t>https://scontent-msp1-1.cdninstagram.com/v/t51.82787-19/575303196_17850872808581158_3992584890357714508_n.jpg?stp=dst-jpg_e0_s150x150_tt6&amp;efg=eyJ2ZW5jb2RlX3RhZyI6InByb2ZpbGVfcGljLmRqYW5nby4xMDgwLmMyIn0&amp;_nc_ht=scontent-msp1-1.cdninstagram.com&amp;_nc_cat=110&amp;_nc_oc=Q6cZ2QHmJ1tXHaLWgFWlD_89DIE_vwI7p7rtPY61x4Ewi0Jlf8U8pF0x0lIhvKo4qdlkRCA&amp;_nc_ohc=mjpscZ3N5OAQ7kNvwGQdto5&amp;_nc_gid=2cBIA11wZn3FcFfOTWmOdQ&amp;edm=AOQ1c0wBAAAA&amp;ccb=7-5&amp;oh=00_AfwUZQOakxS70nexx1SKZIazwqdqD7v_Qnb_7qBmAHlTsA&amp;oe=69BDB61B&amp;_nc_sid=8b3546</t>
  </si>
  <si>
    <t>Lire le temps autrement.
Une Folle Journée Diamant de Trilobe bouscule les codes :
aucune aiguille, mais trois anneaux rotatifs animés par un calibre automatique développé pour la maison. Une lecture fluide, presque hypnotique.
Les diamants soulignent le cadran sans excès, captent la lumière et ac | La C1 Bel Canto Lumière de Christopher Ward #s’adresse à ceux qui aiment comprendre ce qu’ils portent.
Son mécanisme de sonnerie horaire, entièrement visible côté cadran, rappelle une horlogerie de démonstration, où la fonction dicte la forme.
La présence de matière luminescente n’est pas un artific | Transparence totale, finesse extrême et 8 jours de réserve de marche.
La Octo Finissimo Squelette 8 Jours laisse le mouvement s’exprimer sans filtre.
Une montre au design fort, technique, contemporaine, signée @bvlgari 
Simplement fascinante au poignet.
.
.
.
#octofinissimo #skeletonwatches #luxury | 🌍 SpaceOne WorldTimer
Et si la complication heure mondiale pouvait être réinventée ?
Avec la WorldTimer, la maison française SpaceOne propose une vision résolument moderne de cette grande complication. Exit l’affichage classique : ici, le temps du monde se lit à travers une architecture de disque | Kollokium Projekt 01 – Variant “F”
Voici le genre de montre qui rappelle pourquoi l’horlogerie indépendante est si passionnante.
Avec son cadran composé de milliers de micro-billes appliquées à la main, la @kollokium Projekt 01 propose une texture totalement unique qui capte la lumière de façon pr | Hello ! 
Aujourd’hui je voulais vous parler d’une vente aux enchères particulièrement intéressante pour les passionnés d’horlogerie indépendante.
Du 12 au 19 mars 2026, la maison Marteau organise la vente “THE ECHO”, réunissant une sélection de pièces horlogères rares et recherchées par les collect | Découverte intéressante du moment : la Angles Disc One – Mechanical Jump Hour.
Une montre qui revisite une complication assez rare dans cette gamme de prix : l’heure sautante mécanique.
Ici, l’affichage se fait via un guichet qui change instantanément chaque heure, associé à un disque pour les minu | La Behrens 20G.
Une montre qui ne ressemble à aucune autre.
Ici, pas d’affichage classique.
Le temps se lit grâce à un système mécanique tridimensionnel où les heures et les minutes gravitent autour du cadran dans une architecture presque futuriste.
Le tout dans un boîtier ultra-léger : seulement  | La Zbioland Starlink se distingue surtout par sa complication d’affichage du temps originale.
Ici, la lecture de l’heure ne se fait pas de manière classique : le cadran joue avec des éléments rotatifs et une architecture multi-niveaux, créant une lecture dynamique et très visuelle du temps.
Une ap | La @zbiolandwatch Starlink est une montre qui sort clairement des codes traditionnels.
Son cadran multi-niveaux joue avec la profondeur et rappelle presque l’architecture d’un satellite en orbite. Le design est moderne, technique et très visuel, avec une vraie recherche esthétique autour de la lect | La AgeLocer “ICE NEVER MELTS” Free-Sprung Tourbillon, c’est clairement une pièce qui sort du lot.
Tourbillon free-sprung = pas de raquette classique, réglage par inertie du balancier.
Plus stable, plus technique, plus haut de gamme dans l’approche.
Design moderne, architecture ouverte, vraie prése | La @agelocer_official “ICE NEVER MELTS” Free-Sprung Tourbillon, ce n’est pas juste un nom fort.
C’est surtout une vraie proposition mécanique.
Tourbillon free-sprung : pas de raquette classique, le réglage se fait directement via l’inertie du balancier.
Résultat ?
Meilleure stabilité chronométrique</t>
  </si>
  <si>
    <t>#s, #octofinissimo, #skeletonwatches, #luxury</t>
  </si>
  <si>
    <t>@bvlgari, @kollokium, @chronopassion, @zbiolandwatch, @agelocer_official</t>
  </si>
  <si>
    <t>https://instagram.com/p/DUPXg7IipkY, https://instagram.com/p/DTcDLmxClNR, https://instagram.com/p/DS-igLOikJc, https://instagram.com/p/DV64CanCk3c, https://instagram.com/p/DVzDeTrit84, https://instagram.com/p/DVr_p8mChSf, https://instagram.com/p/DVl6aagim8D, https://instagram.com/p/DViBDqbirpU, https://instagram.com/p/DVc1vfJijIM, https://instagram.com/p/DVc0sF4CnG8, https://instagram.com/p/DVXnTIqitdw, https://instagram.com/p/DVXmotrCs_G</t>
  </si>
  <si>
    <t>77, 104, 125, 20, 30, 43, 30, 32, 38, 22, 50, 31</t>
  </si>
  <si>
    <t>3, 4, 9, 0, 1, 2, 0, 0, 1, 1, 5, 1</t>
  </si>
  <si>
    <t>2026-02-02, 2026-01-13, 2026-01-01, 2026-03-15, 2026-03-12, 2026-03-10, 2026-03-07, 2026-03-06, 2026-03-04, 2026-03-04, 2026-03-02, 2026-03-02</t>
  </si>
  <si>
    <t>Paris - Opéra, London, England, Lille Vieux Lille, Paris, France, Geneve, Swizerland, The Watch Gallery</t>
  </si>
  <si>
    <t>Video, Video, Video, Sidecar, Sidecar, Sidecar, Image, Video, Video, Sidecar, Video, Sidecar</t>
  </si>
  <si>
    <t>https://scontent-msp1-1.cdninstagram.com/v/t51.82787-15/652768298_17868624180581158_7214494123242582810_n.jpg?stp=dst-jpg_e35_s1080x1080_sh0.08_tt6&amp;_nc_ht=scontent-msp1-1.cdninstagram.com&amp;_nc_cat=110&amp;_nc_oc=Q6cZ2QHmJ1tXHaLWgFWlD_89DIE_vwI7p7rtPY61x4Ewi0Jlf8U8pF0x0lIhvKo4qdlkRCA&amp;_nc_ohc=euVWrQ00f5wQ7kNvwHrE-xH&amp;_nc_gid=2cBIA11wZn3FcFfOTWmOdQ&amp;edm=AOQ1c0wBAAAA&amp;ccb=7-5&amp;ig_cache_key=Mzg1MzYzODQ3MDMwMDUyMjg1MA%3D%3D.3-ccb7-5&amp;oh=00_AfweZZMD3vsHhDWTuCDtq_53_8uCyiMFVmPEt58owBt3PQ&amp;oe=69BDA17B&amp;_nc_sid=8b3546, https://scontent-msp1-1.cdninstagram.com/v/t51.82787-15/652768298_17868624180581158_7214494123242582810_n.jpg?stp=dst-jpg_e35_s1080x1080_sh0.08_tt6&amp;_nc_ht=scontent-msp1-1.cdninstagram.com&amp;_nc_cat=110&amp;_nc_oc=Q6cZ2QHmJ1tXHaLWgFWlD_89DIE_vwI7p7rtPY61x4Ewi0Jlf8U8pF0x0lIhvKo4qdlkRCA&amp;_nc_ohc=euVWrQ00f5wQ7kNvwHrE-xH&amp;_nc_gid=2cBIA11wZn3FcFfOTWmOdQ&amp;edm=AOQ1c0wBAAAA&amp;ccb=7-5&amp;ig_cache_key=Mzg1MzYzODQ3MDMwMDUyMjg1MA%3D%3D.3-ccb7-5&amp;oh=00_AfweZZMD3vsHhDWTuCDtq_53_8uCyiMFVmPEt58owBt3PQ&amp;oe=69BDA17B&amp;_nc_sid=8b3546, https://scontent-msp1-1.cdninstagram.com/v/t51.82787-15/650451754_17868624168581158_4109886645715716569_n.jpg?stp=dst-jpg_e35_s1080x1080_sh0.08_tt6&amp;_nc_ht=scontent-msp1-1.cdninstagram.com&amp;_nc_cat=110&amp;_nc_oc=Q6cZ2QHmJ1tXHaLWgFWlD_89DIE_vwI7p7rtPY61x4Ewi0Jlf8U8pF0x0lIhvKo4qdlkRCA&amp;_nc_ohc=V9hZrEcUNnEQ7kNvwEjr6Dd&amp;_nc_gid=2cBIA11wZn3FcFfOTWmOdQ&amp;edm=AOQ1c0wBAAAA&amp;ccb=7-5&amp;ig_cache_key=Mzg1MzYzODQ3MDgwMzg0NTc5Nw%3D%3D.3-ccb7-5&amp;oh=00_AfxGM2wyogRdHKplDwQQt9W2v4XFRw1UMg77yCuobp0Qkg&amp;oe=69BD8C78&amp;_nc_sid=8b3546, https://scontent-msp1-1.cdninstagram.com/v/t51.82787-15/652741691_17868624171581158_8000336982582602656_n.jpg?stp=dst-jpg_e35_s1080x1080_sh0.08_tt6&amp;_nc_ht=scontent-msp1-1.cdninstagram.com&amp;_nc_cat=110&amp;_nc_oc=Q6cZ2QHmJ1tXHaLWgFWlD_89DIE_vwI7p7rtPY61x4Ewi0Jlf8U8pF0x0lIhvKo4qdlkRCA&amp;_nc_ohc=CWSmK8SOpcUQ7kNvwHuJCe5&amp;_nc_gid=2cBIA11wZn3FcFfOTWmOdQ&amp;edm=AOQ1c0wBAAAA&amp;ccb=7-5&amp;ig_cache_key=Mzg1MzYzODQ2OTg4OTQ2MzI3NA%3D%3D.3-ccb7-5&amp;oh=00_AfyQ5FVoGFugDUG2NItoP93-GUoAAXzfY11YFvVVMaOpAA&amp;oe=69BD8DDA&amp;_nc_sid=8b3546, https://scontent-msp1-1.cdninstagram.com/v/t51.82787-15/649486492_17868115908581158_7851100281757993112_n.jpg?stp=dst-jpg_e35_p1080x1080_sh0.08_tt6&amp;_nc_ht=scontent-msp1-1.cdninstagram.com&amp;_nc_cat=110&amp;_nc_oc=Q6cZ2QHmJ1tXHaLWgFWlD_89DIE_vwI7p7rtPY61x4Ewi0Jlf8U8pF0x0lIhvKo4qdlkRCA&amp;_nc_ohc=kRWACvZHn74Q7kNvwE3ju4J&amp;_nc_gid=2cBIA11wZn3FcFfOTWmOdQ&amp;edm=AOQ1c0wBAAAA&amp;ccb=7-5&amp;ig_cache_key=Mzg1MTQzNjU1OTY4NjEwNTQ2MA%3D%3D.3-ccb7-5&amp;oh=00_AfypJWtt-zr0hO6hYL-YcPkddl6SAD_Xl26eyLEjNf1spQ&amp;oe=69BDB3ED&amp;_nc_sid=8b3546, https://scontent-msp1-1.cdninstagram.com/v/t51.82787-15/649486492_17868115908581158_7851100281757993112_n.jpg?stp=dst-jpg_e35_p1080x1080_sh0.08_tt6&amp;_nc_ht=scontent-msp1-1.cdninstagram.com&amp;_nc_cat=110&amp;_nc_oc=Q6cZ2QHmJ1tXHaLWgFWlD_89DIE_vwI7p7rtPY61x4Ewi0Jlf8U8pF0x0lIhvKo4qdlkRCA&amp;_nc_ohc=kRWACvZHn74Q7kNvwE3ju4J&amp;_nc_gid=2cBIA11wZn3FcFfOTWmOdQ&amp;edm=AOQ1c0wBAAAA&amp;ccb=7-5&amp;ig_cache_key=Mzg1MTQzNjU1OTY4NjEwNTQ2MA%3D%3D.3-ccb7-5&amp;oh=00_AfypJWtt-zr0hO6hYL-YcPkddl6SAD_Xl26eyLEjNf1spQ&amp;oe=69BDB3ED&amp;_nc_sid=8b3546, https://scontent-msp1-1.cdninstagram.com/v/t51.82787-15/651657932_17868115899581158_2185315799782798563_n.jpg?stp=dst-jpg_e35_p1080x1080_sh0.08_tt6&amp;_nc_ht=scontent-msp1-1.cdninstagram.com&amp;_nc_cat=110&amp;_nc_oc=Q6cZ2QHmJ1tXHaLWgFWlD_89DIE_vwI7p7rtPY61x4Ewi0Jlf8U8pF0x0lIhvKo4qdlkRCA&amp;_nc_ohc=ulS4Fxr4o3AQ7kNvwE-6fJc&amp;_nc_gid=2cBIA11wZn3FcFfOTWmOdQ&amp;edm=AOQ1c0wBAAAA&amp;ccb=7-5&amp;ig_cache_key=Mzg1MTQzNjU2NTY1MDM5MzIxNA%3D%3D.3-ccb7-5&amp;oh=00_AfxgbWzQoq3fr29MNjqoL9zPtSxTUSaaPTs0WXceq4KlpQ&amp;oe=69BD9AFD&amp;_nc_sid=8b3546, https://scontent-msp1-1.cdninstagram.com/v/t51.82787-15/649590614_17868115920581158_8388829913248225343_n.jpg?stp=dst-jpg_e35_p1080x1080_sh0.08_tt6&amp;_nc_ht=scontent-msp1-1.cdninstagram.com&amp;_nc_cat=110&amp;_nc_oc=Q6cZ2QHmJ1tXHaLWgFWlD_89DIE_vwI7p7rtPY61x4Ewi0Jlf8U8pF0x0lIhvKo4qdlkRCA&amp;_nc_ohc=42kGrLgqD5YQ7kNvwFs_pIe&amp;_nc_gid=2cBIA11wZn3FcFfOTWmOdQ&amp;edm=AOQ1c0wBAAAA&amp;ccb=7-5&amp;ig_cache_key=Mzg1MTQzNjU3MzU3NzYzNzk4Ng%3D%3D.3-ccb7-5&amp;oh=00_AfxXafer3IUZqdIFaQcKvWxWEr-y9V6YyE6sxLWTaGfRSg&amp;oe=69BD98DC&amp;_nc_sid=8b3546, https://scontent-msp1-1.cdninstagram.com/v/t51.82787-15/649188515_17867648973581158_6238222846265199133_n.jpg?stp=dst-jpg_e15_tt6&amp;_nc_ht=scontent-msp1-1.cdninstagram.com&amp;_nc_cat=110&amp;_nc_oc=Q6cZ2QHmJ1tXHaLWgFWlD_89DIE_vwI7p7rtPY61x4Ewi0Jlf8U8pF0x0lIhvKo4qdlkRCA&amp;_nc_ohc=4Qp9lnG_IBwQ7kNvwEPdO-m&amp;_nc_gid=2cBIA11wZn3FcFfOTWmOdQ&amp;edm=AOQ1c0wBAAAA&amp;ccb=7-5&amp;ig_cache_key=Mzg0OTQ0NzE5NTYwMjk4MTM4NQ%3D%3D.3-ccb7-5&amp;oh=00_AfzP4G3jMMw59CEMq0XD91UMauYebH4ztA-bizZKLus64A&amp;oe=69BDAD05&amp;_nc_sid=8b3546, https://scontent-msp1-1.cdninstagram.com/v/t51.82787-15/649188515_17867648973581158_6238222846265199133_n.jpg?stp=dst-jpg_e15_tt6&amp;_nc_ht=scontent-msp1-1.cdninstagram.com&amp;_nc_cat=110&amp;_nc_oc=Q6cZ2QHmJ1tXHaLWgFWlD_89DIE_vwI7p7rtPY61x4Ewi0Jlf8U8pF0x0lIhvKo4qdlkRCA&amp;_nc_ohc=4Qp9lnG_IBwQ7kNvwEPdO-m&amp;_nc_gid=2cBIA11wZn3FcFfOTWmOdQ&amp;edm=AOQ1c0wBAAAA&amp;ccb=7-5&amp;ig_cache_key=Mzg0OTQ0NzE5NTYwMjk4MTM4NQ%3D%3D.3-ccb7-5&amp;oh=00_AfzP4G3jMMw59CEMq0XD91UMauYebH4ztA-bizZKLus64A&amp;oe=69BDAD05&amp;_nc_sid=8b3546, https:</t>
  </si>
  <si>
    <t>https://scontent-msp1-1.cdninstagram.com/o1/v/t2/f2/m86/AQNWBIwANpiKI_wagMlD1LfVdoirCb-uKGybTGVBqun4jEgTVeF-5PL8ep56jbnio9HEvs4aUXBsMKasfdV8uIaroa4Qlx6_Z_tgyL0.mp4?_nc_cat=104&amp;_nc_sid=5e9851&amp;_nc_ht=scontent-msp1-1.cdninstagram.com&amp;_nc_ohc=AKJqFKdE_SAQ7kNvwGzjlse&amp;efg=eyJ2ZW5jb2RlX3RhZyI6Inhwdl9wcm9ncmVzc2l2ZS5JTlNUQUdSQU0uQ0xJUFMuQzMuNzIwLmRhc2hfYmFzZWxpbmVfMV92MSIsInhwdl9hc3NldF9pZCI6MTc4NjE3OTUwNzk1ODM1NzgsImFzc2V0X2FnZV9kYXlzIjo0MiwidmlfdXNlY2FzZV9pZCI6MTAwOTksImR1cmF0aW9uX3MiOjEyLCJ1cmxnZW5fc291cmNlIjoid3d3In0%3D&amp;ccb=17-1&amp;_nc_gid=2cBIA11wZn3FcFfOTWmOdQ&amp;_nc_ss=1a&amp;_nc_zt=28&amp;vs=ee82e6b36776a8d1&amp;_nc_vs=HBkcFQIYUmlnX3hwdl9yZWVsc19wZXJtYW5lbnRfc3JfcHJvZC9CNjQxNjk1OEFGNTQwN0RGMjQ2QjgxQUZFOEI3QTZCNV92aWRlb19kYXNoaW5pdC5tcDQVAALIARIAKAAYABsCiAd1c2Vfb2lsATEScHJvZ3Jlc3NpdmVfcmVjaXBlATEVAAAmtN2n7KfNuj8VAigCQzMsF0Ap7peNT987GBJkYXNoX2Jhc2VsaW5lXzFfdjERAHX-B2XmnQEA&amp;oh=00_AfxEkBxSoazTi2eZpLibmML3wfdpDp1kxUDTE3gX3cxHEA&amp;oe=69B9C199, https://scontent-msp1-1.cdninstagram.com/o1/v/t16/f2/m69/AQONmsieXDh_UERKoh8jmEdep2jYLnosb8iGIHJqjUXDulmSBcWNPi9NrCQwVkT3JvVpNdzoGiJEv5o4yNYkvA3x.mp4?strext=1&amp;_nc_cat=102&amp;_nc_sid=5e9851&amp;_nc_ht=scontent-msp1-1.cdninstagram.com&amp;_nc_ohc=M14J37QOf-4Q7kNvwGsp75a&amp;efg=eyJ2ZW5jb2RlX3RhZyI6Inhwdl9wcm9ncmVzc2l2ZS5JTlNUQUdSQU0uQ0xJUFMuQzMuNzIwLmRhc2hfYmFzZWxpbmVfMV92MSIsInhwdl9hc3NldF9pZCI6MTA2NDcyOTE1NTc4NjM4NCwiYXNzZXRfYWdlX2RheXMiOjYyLCJ2aV91c2VjYXNlX2lkIjoxMDA5OSwiZHVyYXRpb25fcyI6NywidXJsZ2VuX3NvdXJjZSI6Ind3dyJ9&amp;ccb=17-1&amp;vs=889d8d1af098efae&amp;_nc_vs=HBksFQIYOnBhc3N0aHJvdWdoX2V2ZXJzdG9yZS9HRnZKcXlSUVFRVU1tdkZZQUV6RURJbUozR1JJYnNwVEFRQUYVAALIARIAFQIYSGlnX3hwdl9yZWVsc19wZXJtYW5lbnRfc3JfcHJvZC8yNTY4MzM5MzIzNDY2Mjc4NV8yMDc4NTk3Njg3NzQ5ODAzMDMzLm1wNBUCAsgBEgAoABgAGwKIB3VzZV9vaWwBMRJwcm9ncmVzc2l2ZV9yZWNpcGUBMRUAACag2uaxspfkAxUCKAJDMywXQB4AAAAAAAAYEmRhc2hfYmFzZWxpbmVfMV92MREAdf4HZeadAQA&amp;_nc_gid=2cBIA11wZn3FcFfOTWmOdQ&amp;_nc_ss=1a&amp;_nc_zt=28&amp;oh=00_Afwk9L18NuxcA3bRgeMq3m4JDddtdeyyS3PvXdDZII_aCg&amp;oe=69BDA42E, https://scontent-msp1-1.cdninstagram.com/o1/v/t2/f2/m86/AQPKZhxMJvmto3MWhKQoEDBld6yW1bKQ8OrPjigI9AehnwAsML4WPKJ4seBr_yGK81s5nhxnZZza-G7d4x2E-avqb4o3ZmQ7-tGTLg8.mp4?_nc_cat=107&amp;_nc_sid=5e9851&amp;_nc_ht=scontent-msp1-1.cdninstagram.com&amp;_nc_ohc=5uj77u_L8okQ7kNvwFPlWOO&amp;efg=eyJ2ZW5jb2RlX3RhZyI6Inhwdl9wcm9ncmVzc2l2ZS5JTlNUQUdSQU0uQ0xJUFMuQzMuNzIwLmRhc2hfYmFzZWxpbmVfMV92MSIsInhwdl9hc3NldF9pZCI6MzMzMTgxNTU2MzYzNTM0OCwiYXNzZXRfYWdlX2RheXMiOjczLCJ2aV91c2VjYXNlX2lkIjoxMDA5OSwiZHVyYXRpb25fcyI6MTAsInVybGdlbl9zb3VyY2UiOiJ3d3cifQ%3D%3D&amp;ccb=17-1&amp;_nc_gid=2cBIA11wZn3FcFfOTWmOdQ&amp;_nc_ss=1a&amp;_nc_zt=28&amp;vs=d2669fb6da91fbb0&amp;_nc_vs=HBkcFQIYUmlnX3hwdl9yZWVsc19wZXJtYW5lbnRfc3JfcHJvZC9BRDRBNDZCRTUxREM5OERBMjE4N0FEOTI3REE0QjNCOF92aWRlb19kYXNoaW5pdC5tcDQVAALIARIAKAAYABsCiAd1c2Vfb2lsATEScHJvZ3Jlc3NpdmVfcmVjaXBlATEVAAAmqKqFspiR6wsVAigCQzMsF0Akqn752yLRGBJkYXNoX2Jhc2VsaW5lXzFfdjERAHX-B2XmnQEA&amp;oh=00_AfxGsHjo542xosT7PAvDB4JG0gsmOmQlzIqFjjrsoxVY8g&amp;oe=69B9B3D8, https://scontent-msp1-1.cdninstagram.com/o1/v/t16/f2/m69/AQMZlFSp-Ll-klCp06PT-UjQzod17T7ZxETvO2ZbHcuNw__UQdoBVJztnnuM0-P4Xjvg0sGlIZTDcucb1iZLIrKh.mp4?strext=1&amp;_nc_cat=110&amp;_nc_sid=5e9851&amp;_nc_ht=scontent-msp1-1.cdninstagram.com&amp;_nc_ohc=V-zeEoDY9GgQ7kNvwEz-8Z7&amp;efg=eyJ2ZW5jb2RlX3RhZyI6Inhwdl9wcm9ncmVzc2l2ZS5JTlNUQUdSQU0uQ0xJUFMuQzMuNzIwLmRhc2hfYmFzZWxpbmVfMV92MSIsInhwdl9hc3NldF9pZCI6MTc4NjY5MDk3MDc1ODM1NzgsImFzc2V0X2FnZV9kYXlzIjoxMCwidmlfdXNlY2FzZV9pZCI6MTAwOTksImR1cmF0aW9uX3MiOjEyLCJ1cmxnZW5fc291cmNlIjoid3d3In0%3D&amp;ccb=17-1&amp;_nc_gid=2cBIA11wZn3FcFfOTWmOdQ&amp;_nc_ss=1a&amp;_nc_zt=28&amp;vs=a96d0ca1845d6040&amp;_nc_vs=HBksFQIYOnBhc3N0aHJvdWdoX2V2ZXJzdG9yZS9HT0xLZGlidGIyTDZsRFVEQUtReFNtblRmZ1JjYnNwVEFRQUYVAALIARIAFQIYUWlnX3hwdl9wbGFjZW1lbnRfcGVybWFuZW50X3YyLzgxNEZFRUYyQzZDODM2NkIyNkZFNDgwQzBBMUIyMDlEX2F1ZGlvX2Rhc2hpbml0Lm1wNBUCAsgBEgAoABgAGwKIB3VzZV9vaWwBMRJwcm9ncmVzc2l2ZV9yZWNpcGUBMRUAACa0gdblgve8PxUCKAJDMywXQCnMzMzMzM0YEmRhc2hfYmFzZWxpbmVfMV92MREAdf4HZeadAQA&amp;oh=00_AfwNAULb2aJgPFLSyAH9Z8KDtsDq-vvSG0paGk4tCxBreg&amp;oe=69BDA7C6, https://scontent-msp1-1.cdninstagram.com/o1/v/t16/f2/m69/AQNEx-7pTGuakC_GO0O4T7bmCO9ERUIyn7cs58SusswgHf9kokzswGlXuM09zk6FRzcodEJMxuElpspVbzdXlATf.mp4?strext=1&amp;_nc_cat=107&amp;_nc_sid=5e9851&amp;_nc_ht=scontent-msp1-1.cdninstagram.com&amp;_nc_ohc=f2kOFWKz7QAQ7kNvwFv9EWh&amp;efg=eyJ2ZW5jb2RlX3RhZyI6Inhwdl9wcm9ncmVzc2l2ZS5JTlNUQUdSQU0uQ0xJUFMuQzMuNzIwLmRhc2hfYmFzZWxpbmVfMV92MSIsInhwdl9hc3NldF9pZCI6MTc4NjY1NDQ1NTM1ODM1NzgsImFzc2V0X2FnZV9kYXlzIjoxMiwidmlfdXNlY2FzZV9pZCI6MTAwOTksImR1cmF0aW9uX3MiOjEwLCJ1cmxnZW5fc291cmNlIjoid3d3In0%3D&amp;ccb=17-1&amp;vs=5431276a5933315f&amp;_nc_vs=HBksFQIYOnBhc3N0aHJvdWdoX2V2ZXJzdG9yZS9HR0lWY1NaZ0x1cEpldUVGQUhOTmRyTm1ydFliYnNwVEFRQUYVAALIARIAFQIYUWlnX3hwdl9wbGFjZW1lbnRfcGVybWFuZW50X3YyLzA1NDRDMzM3OTUwODJDRTJCQjZFNzVFOTczNjZFNEE4X2F1ZGlvX2Rhc2hpbml0Lm1wNBUCAsgBEgAoABgAGwKIB3VzZV9vaWwBMRJwcm9ncmVzc2l2ZV9yZWNpcGUBMRUAACa0j9eX4uG8PxUCKAJDMywXQCQhysCDEm8YEmRhc2hfYmFzZWxpbmVfMV92MREAdf4HZeadAQA&amp;_nc_gid=2cBIA11wZn3FcFfOTWmOdQ&amp;_nc_ss=1a&amp;_nc_zt=28&amp;oh=00_AfwBLQ_q7LpC5sFkZfPz7yVXv6RqHhW8is_1QRZ_0ch73A&amp;oe=69BDA889</t>
  </si>
  <si>
    <t>https://www.instagram.com/rino.clock</t>
  </si>
  <si>
    <t>red.wood.3591</t>
  </si>
  <si>
    <t>Red Wood</t>
  </si>
  <si>
    <t>https://scontent-ord5-2.cdninstagram.com/v/t51.2885-19/393044450_2448668748664550_3841652226956866542_n.jpg?stp=dst-jpg_e0_s150x150_tt6&amp;efg=eyJ2ZW5jb2RlX3RhZyI6InByb2ZpbGVfcGljLmRqYW5nby45NDQuYzIifQ&amp;_nc_ht=scontent-ord5-2.cdninstagram.com&amp;_nc_cat=102&amp;_nc_oc=Q6cZ2QEY33rj0ZLktAn5kNrE3TRjsKVJh51G5Uib8g1WylSJ6rwa74nbuh7KqSX1viTFUxI&amp;_nc_ohc=3_lhcCUl_s0Q7kNvwHNbwXd&amp;_nc_gid=5N6UL5484SjHWL2-rsjlzQ&amp;edm=AOQ1c0wBAAAA&amp;ccb=7-5&amp;oh=00_Afx5zhxQ0EFJqBevfcTGUGHW7aW9uKu6-dgneWfHyRMCZg&amp;oe=69BDB875&amp;_nc_sid=8b3546</t>
  </si>
  <si>
    <t>LV | Just saying..........true lane-splitter. 95 to 140 in 2.4 seconds! | Calico Ghost Town | Street Fast!</t>
  </si>
  <si>
    <t>https://instagram.com/p/DSnwgVWgd6U, https://instagram.com/p/DSLVf9rAZdr, https://instagram.com/p/DL51nwCtNmd, https://instagram.com/p/DJFJLDsxiBh, https://instagram.com/p/DIScMiMBKAK, https://instagram.com/p/DHCb1XNtFlZ, https://instagram.com/p/DHBqkfUtc5d, https://instagram.com/p/DG9O1OQx8NS, https://instagram.com/p/DGKdpwcs5Hb, https://instagram.com/p/DFvWq_jveoE, https://instagram.com/p/DD_TQrCvLM-, https://instagram.com/p/DDV4x4LNeVv</t>
  </si>
  <si>
    <t>2, 2, 3, 3, 2, 2, 2, 2, 1, 1, 1, 1</t>
  </si>
  <si>
    <t>1, 0, 0, 0, 0, 0, 0, 0, 1, 0, 0, 0</t>
  </si>
  <si>
    <t>2025-12-23, 2025-12-12, 2025-07-09, 2025-04-30, 2025-04-11, 2025-03-10, 2025-03-10, 2025-03-08, 2025-02-17, 2025-02-06, 2024-12-25, 2024-12-09</t>
  </si>
  <si>
    <t>Image, Image, Image, Image, Image, Image, Image, Sidecar, Image, Image, Image, Image</t>
  </si>
  <si>
    <t>https://scontent-ord5-2.cdninstagram.com/v/t39.30808-6/605346398_2290849538101503_3088822853767170512_n.jpg?stp=dst-jpg_e35_p1080x1080_sh0.08_tt6&amp;_nc_ht=scontent-ord5-2.cdninstagram.com&amp;_nc_cat=103&amp;_nc_oc=Q6cZ2QEY33rj0ZLktAn5kNrE3TRjsKVJh51G5Uib8g1WylSJ6rwa74nbuh7KqSX1viTFUxI&amp;_nc_ohc=S_0h8lI_mWsQ7kNvwGYJmlv&amp;_nc_gid=5N6UL5484SjHWL2-rsjlzQ&amp;edm=AOQ1c0wAAAAA&amp;ccb=7-5&amp;ig_cache_key=Mzc5NDIxNDUzOTI2NDkwODk0OA%3D%3D.3-ccb7-5&amp;oh=00_AfxfnIP6rOWROzysggpGEir9sL4M_nz1FfQF_l3oTAQTqA&amp;oe=69BD96CB&amp;_nc_sid=8b3546, https://scontent-ord5-2.cdninstagram.com/v/t39.30808-6/599937534_2282220778964379_2455530666968277441_n.jpg?stp=dst-jpg_e35_s1080x1080_sh0.08_tt6&amp;_nc_ht=scontent-ord5-2.cdninstagram.com&amp;_nc_cat=103&amp;_nc_oc=Q6cZ2QEY33rj0ZLktAn5kNrE3TRjsKVJh51G5Uib8g1WylSJ6rwa74nbuh7KqSX1viTFUxI&amp;_nc_ohc=YVm6sGeqfL0Q7kNvwHs-aLK&amp;_nc_gid=5N6UL5484SjHWL2-rsjlzQ&amp;edm=AOQ1c0wAAAAA&amp;ccb=7-5&amp;ig_cache_key=Mzc4NjIxNDQ2NzIzNTMyMTcwNw%3D%3D.3-ccb7-5&amp;oh=00_AfzgQ6zsqDW36LZueRaNBr2YRYvM6tN0U4n-aQ-uva5Bxw&amp;oe=69BDA08F&amp;_nc_sid=8b3546, https://scontent-ord5-3.cdninstagram.com/v/t39.30808-6/517156284_2148479409005184_3243047687744309690_n.jpg?stp=dst-jpg_e35_p1080x1080_sh0.08_tt6&amp;_nc_ht=scontent-ord5-3.cdninstagram.com&amp;_nc_cat=100&amp;_nc_oc=Q6cZ2QEY33rj0ZLktAn5kNrE3TRjsKVJh51G5Uib8g1WylSJ6rwa74nbuh7KqSX1viTFUxI&amp;_nc_ohc=FaENOR_kJ1YQ7kNvwFapZXO&amp;_nc_gid=5N6UL5484SjHWL2-rsjlzQ&amp;edm=AOQ1c0wAAAAA&amp;ccb=7-5&amp;ig_cache_key=MzY3MzIwMjc5OTIwNzA0NTUzMw%3D%3D.3-ccb7-5&amp;oh=00_Afwq48Vos8XtVfruwLGuM6OjFBLMaxfjinLyGaX1NHtUjQ&amp;oe=69BDA5A5&amp;_nc_sid=8b3546, https://scontent-ord5-3.cdninstagram.com/v/t39.30808-6/494623687_2093955494457576_5001567940818771927_n.jpg?stp=dst-jpg_e35_p1080x1080_sh0.08_tt6&amp;_nc_ht=scontent-ord5-3.cdninstagram.com&amp;_nc_cat=100&amp;_nc_oc=Q6cZ2QEY33rj0ZLktAn5kNrE3TRjsKVJh51G5Uib8g1WylSJ6rwa74nbuh7KqSX1viTFUxI&amp;_nc_ohc=zguE5i2TPm4Q7kNvwHZIRTD&amp;_nc_gid=5N6UL5484SjHWL2-rsjlzQ&amp;edm=AOQ1c0wAAAAA&amp;ccb=7-5&amp;ig_cache_key=MzYyMjM0MTgxNzU5NDY4MzQ4OQ%3D%3D.3-ccb7-5&amp;oh=00_AfzMeaWz3wd1BTGM-uBD0XRORjhySAwsq-V7EcHF3GEOiQ&amp;oe=69BD886F&amp;_nc_sid=8b3546, https://scontent-ord5-3.cdninstagram.com/v/t39.30808-6/496589942_2101067763746349_6044127043045076852_n.jpg?stp=dst-jpg_e15_tt6&amp;_nc_ht=scontent-ord5-3.cdninstagram.com&amp;_nc_cat=109&amp;_nc_oc=Q6cZ2QEY33rj0ZLktAn5kNrE3TRjsKVJh51G5Uib8g1WylSJ6rwa74nbuh7KqSX1viTFUxI&amp;_nc_ohc=yaTg2JRzkxUQ7kNvwEfIC0B&amp;_nc_gid=5N6UL5484SjHWL2-rsjlzQ&amp;edm=AOQ1c0wAAAAA&amp;ccb=7-5&amp;ig_cache_key=MzYwODA3MDI1ODEyMjA3MjA3NA%3D%3D.3-ccb7-5&amp;oh=00_AfyG3RLWHqDZ7Ett7NJUrJmM2lcKCHXbP1vEkc3BOG9VZg&amp;oe=69BDABAE&amp;_nc_sid=8b3546, https://scontent-ord5-3.cdninstagram.com/v/t39.30808-6/491395073_2080668889119570_6590739620548006364_n.jpg?stp=dst-jpg_e35_p1080x1080_sh0.08_tt6&amp;_nc_ht=scontent-ord5-3.cdninstagram.com&amp;_nc_cat=106&amp;_nc_oc=Q6cZ2QEY33rj0ZLktAn5kNrE3TRjsKVJh51G5Uib8g1WylSJ6rwa74nbuh7KqSX1viTFUxI&amp;_nc_ohc=VfcFAo1ja8YQ7kNvwEybhlO&amp;_nc_gid=5N6UL5484SjHWL2-rsjlzQ&amp;edm=AOQ1c0wAAAAA&amp;ccb=7-5&amp;ig_cache_key=MzU4NTU1MDY2NzY1NDM4ODA1Nw%3D%3D.3-ccb7-5&amp;oh=00_Afwy0o0XE8bCnm2K9ZW7V0pzTeI9raVKZiv3UQfO7OAs1A&amp;oe=69BD9C14&amp;_nc_sid=8b3546, https://scontent-ord5-3.cdninstagram.com/v/t39.30808-6/491354007_2080667982452994_3339688422279703367_n.jpg?stp=dst-jpg_e35_p1080x1080_sh0.08_tt6&amp;_nc_ht=scontent-ord5-3.cdninstagram.com&amp;_nc_cat=106&amp;_nc_oc=Q6cZ2QEY33rj0ZLktAn5kNrE3TRjsKVJh51G5Uib8g1WylSJ6rwa74nbuh7KqSX1viTFUxI&amp;_nc_ohc=xcNkY3fYs_IQ7kNvwEaWYtA&amp;_nc_gid=5N6UL5484SjHWL2-rsjlzQ&amp;edm=AOQ1c0wAAAAA&amp;ccb=7-5&amp;ig_cache_key=MzU4NTMzNDAwMzg1MTcxMDA0NQ%3D%3D.3-ccb7-5&amp;oh=00_AfxNMxrPm8l-RwNCgNnW87P8Eh6lHFXZiURlOPNrhEplKg&amp;oe=69BDAC22&amp;_nc_sid=8b3546, https://scontent-ord5-3.cdninstagram.com/v/t39.30808-6/480743084_2047860515733741_2297844605330681423_n.jpg?stp=dst-jpg_e15_tt6&amp;_nc_ht=scontent-ord5-3.cdninstagram.com&amp;_nc_cat=109&amp;_nc_oc=Q6cZ2QEY33rj0ZLktAn5kNrE3TRjsKVJh51G5Uib8g1WylSJ6rwa74nbuh7KqSX1viTFUxI&amp;_nc_ohc=Qcyhf1JsmikQ7kNvwHHHNed&amp;_nc_gid=5N6UL5484SjHWL2-rsjlzQ&amp;edm=AOQ1c0wAAAAA&amp;ccb=7-5&amp;ig_cache_key=MzU4NDA4NjA4NTkyMTYwOTMxMg%3D%3D.3-ccb7-5&amp;oh=00_AfwPkBelkpqsdTffk2YOX7PVybAjhg74rgWOe0lWkHWo1w&amp;oe=69BDB036&amp;_nc_sid=8b3546, https://scontent-ord5-3.cdninstagram.com/v/t39.30808-6/480743084_2047860515733741_2297844605330681423_n.jpg?stp=dst-jpg_e15_tt6&amp;_nc_ht=scontent-ord5-3.cdninstagram.com&amp;_nc_cat=109&amp;_nc_oc=Q6cZ2QEY33rj0ZLktAn5kNrE3TRjsKVJh51G5Uib8g1WylSJ6rwa74nbuh7KqSX1viTFUxI&amp;_nc_ohc=Qcyhf1JsmikQ7kNvwHHHNed&amp;_nc_gid=5N6UL5484SjHWL2-rsjlzQ&amp;edm=AOQ1c0wAAAAA&amp;ccb=7-5&amp;ig_cache_key=MzU4NDA4NjA4NTkyMTYwOTMxMg%3D%3D.3-ccb7-5&amp;oh=00_AfwPkBelkpqsdTffk2YOX7PVybAjhg74rgWOe0lWkHWo1w&amp;oe=69BDB036&amp;_nc_sid=8b3546, https://scontent-ord5-3.cdninstagram.com/v/t39.30808-6/482013673_2047861312400328_1306911994432586415_n.jpg?stp=dst-jpg_e35_p1080x1080_sh0.08_tt6&amp;_nc_ht=scontent-ord5-3.cdninstagram.com&amp;_nc_cat=100&amp;_nc_oc=Q6cZ2QEY33rj0ZLktAn5kNrE3TRjsKVJh51G5Uib8g1WylSJ6rwa74nbuh7KqSX1viTFUxI&amp;_nc_ohc=iLqrda0S8ukQ7kNvwE5cmp7&amp;_nc_gid=5N6UL5484SjHWL2-rsjlzQ&amp;edm=AOQ1c0wAAAAA&amp;ccb=7-5&amp;ig_cache_key=MzU4NDA4NjA4NTc2MjA3MTM2Mw%3D%3D.3-ccb7-5&amp;oh=00_Afzm3iO-aL2qlw76UMpru1n5m3ro-iAd_ZwXMO0sQrWGYw&amp;oe=69BDB0A3&amp;_nc_sid=8b3546, https://scontent-ord5-3.cdninstagram.com/v/t</t>
  </si>
  <si>
    <t>https://www.instagram.com/red.wood.3591</t>
  </si>
  <si>
    <t>first_time_watches</t>
  </si>
  <si>
    <t>First_Time_Watches</t>
  </si>
  <si>
    <t>⌚️Sell &amp; Buy watches since 2015 
⛩️My shop is at Red building, Jatujak, Bangkok, Thailand 🇹🇭
More info inbox please 📥
🌏Ship worldwide✈️</t>
  </si>
  <si>
    <t>https://www.facebook.com/profile.php?id=100057377832456&amp;mibextid=2JQ9oc</t>
  </si>
  <si>
    <t>https://scontent-dfw5-1.cdninstagram.com/v/t51.2885-19/397963409_877602820205909_806715085339717737_n.jpg?stp=dst-jpg_e0_s150x150_tt6&amp;efg=eyJ2ZW5jb2RlX3RhZyI6InByb2ZpbGVfcGljLmRqYW5nby4xMDgwLmMyIn0&amp;_nc_ht=scontent-dfw5-1.cdninstagram.com&amp;_nc_cat=105&amp;_nc_oc=Q6cZ2QH0cwKgZRi3sARmmUHfH4Kfk5BvtxLaC8cBDkQKsDyOmbYRBT_OsptXBj2Y3--froDyKxTF-PzekQzQ1qVMhSw1&amp;_nc_ohc=HkyO2KiyEq0Q7kNvwGNySWJ&amp;_nc_gid=wmrtzUgWjuXYm3DBjV_gPQ&amp;edm=AOQ1c0wBAAAA&amp;ccb=7-5&amp;oh=00_AfzbWO8rH7bVMBrpFUaAtB2Vkjes1e6MgCTXV9rEwwL5gg&amp;oe=69BD98D0&amp;_nc_sid=8b3546</t>
  </si>
  <si>
    <t>✨Dress Watch Styles 👍🏻
⛩️ Welcome to Red Building @Jatujak , Bangkok , Thailand 🇹🇭 ][ G Floor , GB 188 ][ 
📥 More info inbox please ⌚️
 Ship WorldWide ✈️🌏
#DressWatch // #VintageTankWatch // instawatch // Watchofinstargram // #VintageOmega // #VintageRolex // AP // Piaget // #Seiko // Wrist | We accept Credit Card 💳  #AcceptCreditCard #ShipWorldWide 🌎 #Spiritoftimes | ✨🔥🌟 #Spirit_of_Times ~ #End_of_Year_Promotion 🌟🔥✨
⛩️ Welcome to Red Building @Jatujak , Bangkok , Thailand 🇹🇭 ][ 1 Floor , GB 188 ][ #Ship_World_Wide ][ ✈️🌏
 🎊🏅#ตึกแดง , #จัตุจักร (ชั้น1 , GB188 ) , (หลังตลาดนัดจัตุจักร , ติด MRT กำแพงเพชร , ประตูทางออก1 ถึงข้างตึกเลย) เหมือนเดิมนะครับผม  | ✨🔥🌟 Spirit_of_Times ~ Special_Promotion 🌟🔥✨
⛩️ Welcome to Red Building @Jatujak , Bangkok , Thailand 🇹🇭 ][ G Floor , GB 188 ][ Ship_World_Wide ][ ✈️🌏
 🎊🏅ตึกแดง , จัตุจักร (ชั้น1 , GB188 ) , (หลังตลาดนัดจัตุจักร , ติด MRT กำแพงเพชร , ประตูทางออก1 ถึงข้างตึกเลย) เหมือนเดิมนะครับผม 👍🏻🙏🏻� | ⌚️#อีเว้นท์ #นาฬิกาวินเทจ 
🎊 ขอบพระคุณ เพื่อนๆ พี่ๆ น้องๆ ลูกค้าคนสำคัญทุกท่าน มากมายครับ ที่สนับสนุนพวกเราในงานนี้ 👍🏻🙏🏻🎉
ในงาน Second Land ~ Vintage Event Flea Marker ⏰ 🕰️
📍@ ออกงาน ที่ #Fashion_Island 📌
*(🚆 รถไฟฟ้าสายสีชมพู สถานีวงแหวน รามอินทรา)*
ในวันเสาร์ที่ 21 และ วันอาทิตย์ที่ 22  | ⌚️#อีเว้นท์ #นาฬิกาวินเทจ 
🎊 ขอบพระคุณ ครูชัย M.I.B (Marketing in Black) มากมายครับ ที่สนับสนุนพวกเราในวันนี้ 👍🏻🙏🏻🎉
ในงาน Second Land ~ Vintage Event Flea Marker ⏰ 🕰️
📍@ ออกงาน ที่ #Fashion_Island 📌
*(🚆 รถไฟฟ้าสายสีชมพู สถานีวงแหวน รามอินทรา)*
ในวันเสาร์ที่ 21 และ วันอาทิตย์ที่ 22 ก.พ. 6 | 🎊 ขอบพระคุณ พี่ป๋อง กพล (The Gooner ) มากมายครับ ที่สนับสนุนพวกเราในวันนี้ 👍🏻🙏🏻🎉
ในงาน Second Land ~ Vintage Event Flea Marker ⏰ 🕰️
📍@ ออกงาน ที่ #Fashion_Island 📌
*(🚆 รถไฟฟ้าสายสีชมพู สถานีวงแหวน รามอินทรา)*
ในวันเสาร์ที่ 21 และ วันอาทิตย์ที่ 22 ก.พ. 69 นี้ครับ 
เวลา 15.00 น. - 00.00 น.
 | ⌚️#อีเว้นท์ #นาฬิกาวินเทจ 
🎊 ขอบพระคุณ หมอตังค์ (Tang Makkaporn) มากมายครับ ที่สนับสนุนพวกเราในวันนี้ 👍🏻🙏🏻🎉
ในงาน Second Land ~ Vintage Event Flea Marker ⏰ 🕰️
📍@ ออกงาน ที่ #Fashion_Island 📌
*(🚆 รถไฟฟ้าสายสีชมพู สถานีวงแหวน รามอินทรา)*
ในวันเสาร์ที่ 21 และ วันอาทิตย์ที่ 22 ก.พ. 69 นี้ครั | ⌚️#อีเว้นท์ #นาฬิกาวินเทจ 
🎊 ขอบพระคุณ น้อง เอม ภูมิภัทร (ดารา นักแสดงชื่อดัง) มากมายครับ ที่สนับสนุนพวกเราในวันนี้ 👍🏻🙏🏻🎉
ในงาน Second Land ~ Vintage Event Flea Marker ⏰ 🕰️
📍@ ออกงาน ที่ #Fashion_Island 📌
*(🚆 รถไฟฟ้าสายสีชมพู สถานีวงแหวน รามอินทรา)*
ในวันเสาร์ที่ 21 และ วันอาทิตย์ที่ 22  | 🎊 Omega Seamaster GMT 50th Anniversary 🎉
📥 More info inbox please ⌚️
 Ship WorldWide ✈️🌏
#Omega // #OmegaSeamaster // #Omega007 // #OmegaJamesbond // 
#instawatch // Watchofinstargram // VintageOmega // Wristwatchcheck // Watchfam // Wristporn // Watchgeek // Luxurywatches // 
นาฬิกา // นาฬิกา | 🧧🎎 Happy_Lunar_New_Year 🐲 🐉 
🐎 Year of The Horse 🐴
🎇🧧新正如意 新年发财🧧🏮
🧨🧨ซินเจียหยู่อี่ ซินนี้ฮวดไช้ 🧨🧨
😍 ขอให้ มีความสุข เจริญรุ่งเรือง มั่งมี มั่งคั่ง ❤️
㊗️Wish you 
happiness 😊
prosperity 🎉
stay healthy 💪🏻
earn more money 💰 
Good luck 🍀👍🏻
Become more beautiful ✨
All the best 💖
 | ⛩ Thank you Mr. Stand Vintage Watch Collector from 🇳🇱 #Amsterdam , #Netherlands 👍🏻🙏🏻🎉 
⌚️ Visit us at : ⌚️Visit us at : https://www.facebook.com/Spirit-of-Times-462191850980085/ 🤓
#BigThank
#SpacialThank
#SpiritofTimes
ThankYouforSupport</t>
  </si>
  <si>
    <t>#DressWatch, #VintageTankWatch, #VintageOmega, #VintageRolex, #Seiko, #AcceptCreditCard, #ShipWorldWide, #Spiritoftimes, #Spirit_of_Times, #End_of_Year_Promotion, #Ship_World_Wide, #Fashion_Island, #Omega, #OmegaSeamaster, #Omega007, #OmegaJamesbond, #instawatch, #Amsterdam, #Netherlands, #BigThank, #SpacialThank, #SpiritofTimes</t>
  </si>
  <si>
    <t>@Jatujak</t>
  </si>
  <si>
    <t>https://instagram.com/p/DViVJLjAHpd, https://instagram.com/p/DBVqmwCtkvc, https://instagram.com/p/C0alnaGpYIy, https://instagram.com/p/DVkfdzhAI8b, https://instagram.com/p/DVG0W2OEpB6, https://instagram.com/p/DVF4LGsABen, https://instagram.com/p/DVEcAwyElBq, https://instagram.com/p/DVELRc8ABjx, https://instagram.com/p/DVECuajEimk, https://instagram.com/p/DU5Z5G2ksiT, https://instagram.com/p/DU2uU-fEr-Z, https://instagram.com/p/DUx_CNgEj52</t>
  </si>
  <si>
    <t>27, 34, 38, 33, 22, 21, 45, 48, 30, 16, 8, 20</t>
  </si>
  <si>
    <t>0, 2, 0, 3, 0, 0, 0, 0, 0, 0, 0, 4</t>
  </si>
  <si>
    <t>2026-03-06, 2024-10-20, 2023-12-04, 2026-03-07, 2026-02-23, 2026-02-23, 2026-02-22, 2026-02-22, 2026-02-22, 2026-02-18, 2026-02-17, 2026-02-15</t>
  </si>
  <si>
    <t>ตึกแดงวินเทจ จตุจักร, Fashionisland &amp; The Promenade</t>
  </si>
  <si>
    <t>Sidecar, Video, Sidecar, Sidecar, Sidecar, Image, Image, Image, Image, Video, Video, Image</t>
  </si>
  <si>
    <t>https://scontent-dfw5-2.cdninstagram.com/v/t51.82787-15/642655240_18071703608538908_1583906220233537006_n.jpg?stp=dst-jpg_e35_p1080x1080_sh0.08_tt6&amp;_nc_ht=scontent-dfw5-2.cdninstagram.com&amp;_nc_cat=108&amp;_nc_oc=Q6cZ2QH0cwKgZRi3sARmmUHfH4Kfk5BvtxLaC8cBDkQKsDyOmbYRBT_OsptXBj2Y3--froDyKxTF-PzekQzQ1qVMhSw1&amp;_nc_ohc=b0ISysJ0y6kQ7kNvwFqvjo3&amp;_nc_gid=wmrtzUgWjuXYm3DBjV_gPQ&amp;edm=AOQ1c0wBAAAA&amp;ccb=7-5&amp;ig_cache_key=Mzg0NjcyOTM0NTMwNTQzNjYxNQ%3D%3D.3-ccb7-5&amp;oh=00_Afy2JJgbS2YMbRER_Y-60er2zyU-pm2WIP3C1uOmeTjbew&amp;oe=69BDA389&amp;_nc_sid=8b3546, https://scontent-dfw5-2.cdninstagram.com/v/t51.82787-15/642655240_18071703608538908_1583906220233537006_n.jpg?stp=dst-jpg_e35_p1080x1080_sh0.08_tt6&amp;_nc_ht=scontent-dfw5-2.cdninstagram.com&amp;_nc_cat=108&amp;_nc_oc=Q6cZ2QH0cwKgZRi3sARmmUHfH4Kfk5BvtxLaC8cBDkQKsDyOmbYRBT_OsptXBj2Y3--froDyKxTF-PzekQzQ1qVMhSw1&amp;_nc_ohc=b0ISysJ0y6kQ7kNvwFqvjo3&amp;_nc_gid=wmrtzUgWjuXYm3DBjV_gPQ&amp;edm=AOQ1c0wBAAAA&amp;ccb=7-5&amp;ig_cache_key=Mzg0NjcyOTM0NTMwNTQzNjYxNQ%3D%3D.3-ccb7-5&amp;oh=00_Afy2JJgbS2YMbRER_Y-60er2zyU-pm2WIP3C1uOmeTjbew&amp;oe=69BDA389&amp;_nc_sid=8b3546, https://scontent-dfw5-2.cdninstagram.com/v/t51.82787-15/642641419_18071703626538908_8785367008824291905_n.jpg?stp=dst-jpg_e35_p1080x1080_sh0.08_tt6&amp;_nc_ht=scontent-dfw5-2.cdninstagram.com&amp;_nc_cat=108&amp;_nc_oc=Q6cZ2QH0cwKgZRi3sARmmUHfH4Kfk5BvtxLaC8cBDkQKsDyOmbYRBT_OsptXBj2Y3--froDyKxTF-PzekQzQ1qVMhSw1&amp;_nc_ohc=7rfcoeYxaDcQ7kNvwHby3dz&amp;_nc_gid=wmrtzUgWjuXYm3DBjV_gPQ&amp;edm=AOQ1c0wBAAAA&amp;ccb=7-5&amp;ig_cache_key=Mzg0NjcyOTM1NTQ4OTE5MDY5Mw%3D%3D.3-ccb7-5&amp;oh=00_AfxK8jqNfLjohFCh4Bqir5c-H2XcfBfCJpWmqeaTSdsokg&amp;oe=69BDA5D8&amp;_nc_sid=8b3546, https://scontent-dfw5-2.cdninstagram.com/v/t51.82787-15/642641493_18071703617538908_3302758463178930013_n.jpg?stp=dst-jpg_e35_p1080x1080_sh0.08_tt6&amp;_nc_ht=scontent-dfw5-2.cdninstagram.com&amp;_nc_cat=108&amp;_nc_oc=Q6cZ2QH0cwKgZRi3sARmmUHfH4Kfk5BvtxLaC8cBDkQKsDyOmbYRBT_OsptXBj2Y3--froDyKxTF-PzekQzQ1qVMhSw1&amp;_nc_ohc=SVrOfvl_Wa0Q7kNvwHBD5ih&amp;_nc_gid=wmrtzUgWjuXYm3DBjV_gPQ&amp;edm=AOQ1c0wBAAAA&amp;ccb=7-5&amp;ig_cache_key=Mzg0NjcyOTM1NDk2OTEwNjY5NA%3D%3D.3-ccb7-5&amp;oh=00_AfxcVZARZg39bD52x_AhSjVDJAlqsccjE6Yaq7D_LWhvpw&amp;oe=69BD9F3A&amp;_nc_sid=8b3546, https://scontent-dfw5-2.cdninstagram.com/v/t51.82787-15/645953174_18071703638538908_7763131727076888682_n.jpg?stp=dst-jpg_e35_p1080x1080_sh0.08_tt6&amp;_nc_ht=scontent-dfw5-2.cdninstagram.com&amp;_nc_cat=108&amp;_nc_oc=Q6cZ2QH0cwKgZRi3sARmmUHfH4Kfk5BvtxLaC8cBDkQKsDyOmbYRBT_OsptXBj2Y3--froDyKxTF-PzekQzQ1qVMhSw1&amp;_nc_ohc=pYZBtnm9hz8Q7kNvwEr6g2V&amp;_nc_gid=wmrtzUgWjuXYm3DBjV_gPQ&amp;edm=AOQ1c0wBAAAA&amp;ccb=7-5&amp;ig_cache_key=Mzg0NjcyOTM2MDAxOTA5MzM1MQ%3D%3D.3-ccb7-5&amp;oh=00_Afxu356wd_korH1J-W55yVcDuRDFMp8Agv_UV9Niku_qSA&amp;oe=69BD8891&amp;_nc_sid=8b3546, https://scontent-dfw5-2.cdninstagram.com/v/t51.82787-15/642596252_18071703647538908_8294370708475967436_n.jpg?stp=dst-jpg_e35_p1080x1080_sh0.08_tt6&amp;_nc_ht=scontent-dfw5-2.cdninstagram.com&amp;_nc_cat=108&amp;_nc_oc=Q6cZ2QH0cwKgZRi3sARmmUHfH4Kfk5BvtxLaC8cBDkQKsDyOmbYRBT_OsptXBj2Y3--froDyKxTF-PzekQzQ1qVMhSw1&amp;_nc_ohc=yHmMmpnthJUQ7kNvwE28Ca_&amp;_nc_gid=wmrtzUgWjuXYm3DBjV_gPQ&amp;edm=AOQ1c0wBAAAA&amp;ccb=7-5&amp;ig_cache_key=Mzg0NjcyOTM2NDQ2NTAyMjY0OA%3D%3D.3-ccb7-5&amp;oh=00_Afx9DjXMLxAV2LNRxuUMBPYlpeCYA47A_JCebFvSu-HOsQ&amp;oe=69BD875C&amp;_nc_sid=8b3546, https://scontent-dfw5-2.cdninstagram.com/v/t51.82787-15/642772474_18071703656538908_8961723921408015424_n.jpg?stp=dst-jpg_e35_p1080x1080_sh0.08_tt6&amp;_nc_ht=scontent-dfw5-2.cdninstagram.com&amp;_nc_cat=108&amp;_nc_oc=Q6cZ2QH0cwKgZRi3sARmmUHfH4Kfk5BvtxLaC8cBDkQKsDyOmbYRBT_OsptXBj2Y3--froDyKxTF-PzekQzQ1qVMhSw1&amp;_nc_ohc=CFoaK6z2ilEQ7kNvwHIRcqM&amp;_nc_gid=wmrtzUgWjuXYm3DBjV_gPQ&amp;edm=AOQ1c0wBAAAA&amp;ccb=7-5&amp;ig_cache_key=Mzg0NjcyOTM2NzQ5MzI5MDY2MQ%3D%3D.3-ccb7-5&amp;oh=00_AfxR5ndL0rRXPYS3_6wv7keVIqK7U5o_3PmENv9KVOZMJg&amp;oe=69BDA5CE&amp;_nc_sid=8b3546, https://scontent-dfw5-2.cdninstagram.com/v/t39.30808-6/406789572_17982459800538908_2541328877554229109_n.jpg?stp=dst-jpg_e35_s1080x1080_sh0.08_tt6&amp;_nc_ht=scontent-dfw5-2.cdninstagram.com&amp;_nc_cat=108&amp;_nc_oc=Q6cZ2QH0cwKgZRi3sARmmUHfH4Kfk5BvtxLaC8cBDkQKsDyOmbYRBT_OsptXBj2Y3--froDyKxTF-PzekQzQ1qVMhSw1&amp;_nc_ohc=PeCUgCw4uZYQ7kNvwGSmWPz&amp;_nc_gid=wmrtzUgWjuXYm3DBjV_gPQ&amp;edm=AOQ1c0wAAAAA&amp;ccb=7-5&amp;ig_cache_key=MzI1MDA3NTUxMDE1Nzc4MjU4Mw%3D%3D.3-ccb7-5&amp;oh=00_AfxKrwTYFqSn565QJX_EjoQRyekTATWyMk1wX07RnZTtxQ&amp;oe=69BDB9D0&amp;_nc_sid=8b3546, https://scontent-dfw5-2.cdninstagram.com/v/t39.30808-6/406789572_17982459800538908_2541328877554229109_n.jpg?stp=dst-jpg_e35_s1080x1080_sh0.08_tt6&amp;_nc_ht=scontent-dfw5-2.cdninstagram.com&amp;_nc_cat=108&amp;_nc_oc=Q6cZ2QH0cwKgZRi3sARmmUHfH4Kfk5BvtxLaC8cBDkQKsDyOmbYRBT_OsptXBj2Y3--froDyKxTF-PzekQzQ1qVMhSw1&amp;_nc_ohc=PeCUgCw4uZYQ7kNvwGSmWPz&amp;_nc_gid=wmrtzUgWjuXYm3DBjV_gPQ&amp;edm=AOQ1c0wAAAAA&amp;ccb=7-5&amp;ig_cache_key=MzI1MDA3NTUxMDE1Nzc4MjU4Mw%3D%3D.3-ccb7-5&amp;oh=00_AfxKrwTYFqSn565QJX_EjoQRyekTATWyMk1wX07RnZTtxQ&amp;oe=69BDB9D0&amp;_nc_sid=8b3546, https://scontent-dfw5-2.cdninstagram.com/v/t39.30808-6/406775369_17982459809538908_409633727148947504_n.jpg?stp=dst-jpg_e35_s1080x1080_sh0.08_tt6&amp;_nc_ht=scontent-dfw5-2.cdninstagram.com&amp;_nc_cat=108&amp;_nc_oc=Q6cZ2QH0cwKgZRi3sARmmUHfH4Kfk5BvtxLaC8cBDkQKsDyOmbYRBT_OsptXBj2Y3--froDyKxTF-Pzek</t>
  </si>
  <si>
    <t>https://scontent-dfw6-1.cdninstagram.com/o1/v/t2/f2/m367/AQOek63RncQ2bq7JjHHlb9er8N6RJoEEFulxaEfWilIN5qtPO9cxzoXuQG3U3QkGekZvo9kr-owLCUVnOuFrFflxcKAMG2GrjRGG-dU.mp4?_nc_cat=102&amp;_nc_sid=5e9851&amp;_nc_ht=scontent-dfw6-1.cdninstagram.com&amp;_nc_ohc=aSGg01nsPk0Q7kNvwHH2U1O&amp;efg=eyJ2ZW5jb2RlX3RhZyI6Inhwdl9wcm9ncmVzc2l2ZS5JTlNUQUdSQU0uQ0xJUFMuQzMuNzIwLmRhc2hfYmFzZWxpbmVfMV92MSIsInhwdl9hc3NldF9pZCI6MjA0NTA3ODk1OTIzOTU5OSwiYXNzZXRfYWdlX2RheXMiOjUxMiwidmlfdXNlY2FzZV9pZCI6MTAwOTksImR1cmF0aW9uX3MiOjQzLCJ1cmxnZW5fc291cmNlIjoid3d3In0%3D&amp;ccb=17-1&amp;vs=65d1e8cb991c6bef&amp;_nc_vs=HBksFQIYQGlnX2VwaGVtZXJhbC84MTQ2OUVBMkI2QzlCNzgzMTc2NTVENzVFMTM5OEJCRV92aWRlb19kYXNoaW5pdC5tcDQVAALIARIAFQIYRWlnX3hwdl9yZWVsc19wZXJtYW5lbnRfc3JfcHJvZC8zNzU5NjU1MDU1OTQ0OTRfODQ4NTY0ODA4MDExMTE4NjAxLm1wNBUCAsgBEgAoABgAGwKIB3VzZV9vaWwBMRJwcm9ncmVzc2l2ZV9yZWNpcGUBMRUAACbexrnOof-hBxUCKAJDMywXQEX7peNT988YEmRhc2hfYmFzZWxpbmVfMV92MREAdf4HZeadAQA&amp;_nc_gid=wmrtzUgWjuXYm3DBjV_gPQ&amp;_nc_ss=1a&amp;_nc_zt=28&amp;oh=00_Afy9KTV0zeYdW97YR0_dhR0uAflSIF30OLUFJNmkoCCUoA&amp;oe=69BDB893, https://scontent-dfw5-1.cdninstagram.com/o1/v/t16/f2/m69/AQOR_CfKiW5-HDAv1lFDi9JBalShWN1dvqQMkBb46v-WPdCn7Oitj8YO3hDWLFKgJD3XdZoh28oF3KaKDm2cumxK.mp4?strext=1&amp;_nc_cat=109&amp;_nc_sid=5e9851&amp;_nc_ht=scontent-dfw5-1.cdninstagram.com&amp;_nc_ohc=vUiTCKRyH5MQ7kNvwHZSFEA&amp;efg=eyJ2ZW5jb2RlX3RhZyI6Inhwdl9wcm9ncmVzc2l2ZS5JTlNUQUdSQU0uQ0xJUFMuQzMuNzIwLmRhc2hfYmFzZWxpbmVfMV92MSIsInhwdl9hc3NldF9pZCI6MTgwNzAwNzc1NTE1Mzg5MDgsImFzc2V0X2FnZV9kYXlzIjoyNSwidmlfdXNlY2FzZV9pZCI6MTAwOTksImR1cmF0aW9uX3MiOjI5LCJ1cmxnZW5fc291cmNlIjoid3d3In0%3D&amp;ccb=17-1&amp;vs=414fb94597ca891f&amp;_nc_vs=HBksFQIYOnBhc3N0aHJvdWdoX2V2ZXJzdG9yZS9HRi1oQVNaU004VGJMYkFDQUI5V05oUlBNWFk0YnNwVEFRQUYVAALIARIAFQIYUWlnX3hwdl9wbGFjZW1lbnRfcGVybWFuZW50X3YyL0Q2NDEyNzVEQ0U1NzMxNThGQkU5MjVENUEzOUExMDlFX2F1ZGlvX2Rhc2hpbml0Lm1wNBUCAsgBEgAoABgAGwKIB3VzZV9vaWwBMRJwcm9ncmVzc2l2ZV9yZWNpcGUBMRUAACa4y6-Y-aiZQBUCKAJDMywXQD1EGJN0vGoYEmRhc2hfYmFzZWxpbmVfMV92MREAdf4HZeadAQA&amp;_nc_gid=wmrtzUgWjuXYm3DBjV_gPQ&amp;_nc_ss=1a&amp;_nc_zt=28&amp;oh=00_AfwisSac799VLHMLjvDqxkpSA-6dNvazyLkpuPlZ5uaNWg&amp;oe=69BDB05B, https://scontent-dfw5-1.cdninstagram.com/o1/v/t16/f2/m69/AQNo2LWRAnL173XTcCgquVtd9ae3-prFob0XTQdY3I4iOzoHcw4ae6TuyYTHxlJb3R2a2EQ7qCqA8oDVI2GQ9tlc.mp4?strext=1&amp;_nc_cat=105&amp;_nc_sid=5e9851&amp;_nc_ht=scontent-dfw5-1.cdninstagram.com&amp;_nc_ohc=48CfXS91XkIQ7kNvwHNqMXE&amp;efg=eyJ2ZW5jb2RlX3RhZyI6Inhwdl9wcm9ncmVzc2l2ZS5JTlNUQUdSQU0uQ0xJUFMuQzMuNzIwLmRhc2hfYmFzZWxpbmVfMV92MSIsInhwdl9hc3NldF9pZCI6MTgwNjk5NzMzMDQ1Mzg5MDgsImFzc2V0X2FnZV9kYXlzIjoyNiwidmlfdXNlY2FzZV9pZCI6MTAwOTksImR1cmF0aW9uX3MiOjMzLCJ1cmxnZW5fc291cmNlIjoid3d3In0%3D&amp;ccb=17-1&amp;vs=7de6c81b3adaefa6&amp;_nc_vs=HBksFQIYOnBhc3N0aHJvdWdoX2V2ZXJzdG9yZS9HRzRyOWlXWGtoSm1fMjBFQU56dVd3TjhKWFYwYnNwVEFRQUYVAALIARIAFQIYUWlnX3hwdl9wbGFjZW1lbnRfcGVybWFuZW50X3YyLzRCNENDM0M4MUI4NTBBNzIxMEZGNjEyMzQ2REZENTg1X2F1ZGlvX2Rhc2hpbml0Lm1wNBUCAsgBEgAoABgAGwKIB3VzZV9vaWwBMRJwcm9ncmVzc2l2ZV9yZWNpcGUBMRUAACa43Ne-8KKZQBUCKAJDMywXQEDu2RaHKwIYEmRhc2hfYmFzZWxpbmVfMV92MREAdf4HZeadAQA&amp;_nc_gid=wmrtzUgWjuXYm3DBjV_gPQ&amp;_nc_ss=1a&amp;_nc_zt=28&amp;oh=00_AfwQu8uie7Qxf8t1_jjeXdRpR7XGCLWbm25Ccu4OQGqcKw&amp;oe=69BDA007</t>
  </si>
  <si>
    <t>https://www.instagram.com/first_time_watches</t>
  </si>
  <si>
    <t>lowinger_watches</t>
  </si>
  <si>
    <t>Lowinger Watches</t>
  </si>
  <si>
    <t>Independent Watchmaker and Freelance Watch Designer</t>
  </si>
  <si>
    <t>None,Jewelry/watches</t>
  </si>
  <si>
    <t>https://www.lowingerwatches.com/</t>
  </si>
  <si>
    <t>https://scontent-lga3-3.cdninstagram.com/v/t51.2885-19/351011218_948355916482760_4713270000447882468_n.jpg?stp=dst-jpg_e0_s150x150_tt6&amp;efg=eyJ2ZW5jb2RlX3RhZyI6InByb2ZpbGVfcGljLmRqYW5nby4xMDgwLmMyIn0&amp;_nc_ht=scontent-lga3-3.cdninstagram.com&amp;_nc_cat=108&amp;_nc_oc=Q6cZ2QGyHPzFKz_rvIhajKvyCvnf0cJk5RXdglWDgxb93AFVzOOqEB-Oa4GyaP3fcwixR5Y&amp;_nc_ohc=l7btGhsL85QQ7kNvwFydTjq&amp;_nc_gid=5w0o1EGg1DeMHSreoRtXnA&amp;edm=AOQ1c0wBAAAA&amp;ccb=7-5&amp;oh=00_AfzJFXfFmTSmlBEgc04OWaCl8ULRXVhPJ5PRKFqt82Qy2w&amp;oe=69BDA432&amp;_nc_sid=8b3546</t>
  </si>
  <si>
    <t>This concept draws a lot of inspiration from the amazing work of Gérald Genta. 
The watch features an hour chime, a jumping hour display, retrograde minutes, and a Mother of Pearl dial, along with a power reserve and retrograde date indicator.
The small circle located at the 6 o'clock position ser | This design adopts a classic vibe, showcasing a vintage-style case along with Breguet-inspired hands and numerals.
In my opinion the unique aspect of this concept is its triple retrograde calendar display, which includes day, date, and month indicators.
We have standard hour and minute hands, a sma | I call this one Apex Vertical.
This piece features a vertically mounted one-minute tourbillon along with hours, minutes, seconds, and a power reserve indicator on the dial side, plus a day-date on the back. 
#independentwatchmaker #watchesofinstagram #wristshot #watchnerd #watchaddict #timepiece # | This is one of my more adventurous designs. lol 
It is among the five designs that have been showcased on @fratellowatches
If you haven't checked out the article, you can find it on www.fratellowatches.com
Thanks once more to @davesergeant for writing the article and to @fratellowatches for showca | This is an upgraded version of the triple axis tourbillon idea I shared a while back.
I'm still not planning to produce this, but I revisit the design occasionally and attempt to improve it. lol
#independentwatchmaker #watchesofinstagram #wristshot #watchnerd #watchaddict #timepiece #horology #hau | Minute repeater, conceptual design. 
This design is inspired by the Christophe Claret SLB88 movement. (I posted a few renders of this a couple of months ago)
#independentwatchmaker #watchesofinstagram #wristshot #watchnerd #watchaddict #timepiece #horology #hautehorology #watchmania #watchcollecto | First attempt at designing a pocket watch.
It turned out really cool, if you ask me. lol
This idea stems from an older tourbillon design I made, which I've revamped and adapted for this project.
This piece features a one-minute tourbillon with dual barrels for a longer power reserve, along with a | This is a fresh take of an older design that I created about 6 years ago. I still believe it looks pretty cool. lol
It's got a fully custom micro rotor movement with steel bridges, a tungsten steel weight, and a front mounted balance wheel. There are about 130 components in total.
 #independentwatc | Messing around with a fresh concept.
This is set out to be a unique flying Tourbillon movement.
It's got a double barrel setup with a power reserve of around 70 hours. (At least in theory) lol
One minute flying Tourbillon, 35 jewels, and about 160 parts.
I'll hold off on sharing the other side f | Prototype being tested.. 
#watchoftheday #watchfam #watchuseek#watchnerd #watchaddict #watchlover#watchcollector #watchcollecting #luxurywatches #independantwatchmaking #independantwatchmaker #wristshot #watchmaking #watchmaker #handfinished #horology #horloger #horlogerie #watchout #watches #finew | My companion for the day's travels.
#watchoftheday #watchfam #watchuseek#watchnerd #watchaddict #watchlover#watchcollector #watchcollecting #luxurywatches #independantwatchmaking #independantwatchmaker #wristshot #watchmaking #watchmaker #handfinished #horology #horloger #horlogerie #watchout #watc | New Prototype - Provisory Assembly
As it stands now, it's in the pre-finishing stage, so there's still a ton of work ahead, but I think it already looks pretty awesome. 
The watch features a super slim case design at just 4.20mm (Thinnest piece I've ever made), and it feels great on the wrist. I'v</t>
  </si>
  <si>
    <t>#independentwatchmaker, #watchesofinstagram, #wristshot, #watchnerd, #watchaddict, #timepiece, #horology, #hau, #hautehorology, #watchmania, #watchcollecto, #independentwatc, #watchoftheday, #watchfam, #watchuseek, #watchlover, #watchcollector, #watchcollecting, #luxurywatches, #independantwatchmaking, #independantwatchmaker, #watchmaking, #watchmaker, #handfinished, #horloger, #horlogerie, #watchout, #watches, #finew, #watc</t>
  </si>
  <si>
    <t>@fratellowatches, @davesergeant</t>
  </si>
  <si>
    <t>https://instagram.com/p/DUtC7uFiO_S, https://instagram.com/p/DUGO4cgiAEU, https://instagram.com/p/DTiOyeKCF9K, https://instagram.com/p/DSkZybYCF9K, https://instagram.com/p/DRrjUU8iPiR, https://instagram.com/p/DP35s77CCMt, https://instagram.com/p/DN5sSDwCFf0, https://instagram.com/p/DNnsJPEoiZg, https://instagram.com/p/DM2QdCboTDe, https://instagram.com/p/DMxoe5DIWNM, https://instagram.com/p/DMVZhwQs1J7, https://instagram.com/p/DMF1GzrsgED</t>
  </si>
  <si>
    <t>334, 243, 684, 725, 465, 1113, 396, 553, 500, 170, 332, 309</t>
  </si>
  <si>
    <t>20, 31, 41, 30, 23, 35, 8, 23, 15, 7, 11, 29</t>
  </si>
  <si>
    <t>2026-02-13, 2026-01-29, 2026-01-15, 2025-12-22, 2025-11-30, 2025-10-16, 2025-08-28, 2025-08-21, 2025-08-02, 2025-07-31, 2025-07-20, 2025-07-14</t>
  </si>
  <si>
    <t>Sidecar, Sidecar, Sidecar, Sidecar, Image, Image, Image, Image, Sidecar, Image, Image, Video</t>
  </si>
  <si>
    <t>https://scontent-lga3-3.cdninstagram.com/v/t51.82787-15/635064960_18349833289227626_7433554476672983662_n.jpg?stp=dst-jpg_e35_s1080x1080_sh0.08_tt6&amp;_nc_ht=scontent-lga3-3.cdninstagram.com&amp;_nc_cat=102&amp;_nc_oc=Q6cZ2QGyHPzFKz_rvIhajKvyCvnf0cJk5RXdglWDgxb93AFVzOOqEB-Oa4GyaP3fcwixR5Y&amp;_nc_ohc=d3KNTM7pmccQ7kNvwEUvBG_&amp;_nc_gid=5w0o1EGg1DeMHSreoRtXnA&amp;edm=AOQ1c0wBAAAA&amp;ccb=7-5&amp;ig_cache_key=MzgzMTczMTczNzY3MjA3MDIwNA%3D%3D.3-ccb7-5&amp;oh=00_AfzxqADLtuHTkRxuCy5fgJ77DRSi1H3nvMvi6VmVb7xuvQ&amp;oe=69BDA57A&amp;_nc_sid=8b3546, https://scontent-lga3-3.cdninstagram.com/v/t51.82787-15/635064960_18349833289227626_7433554476672983662_n.jpg?stp=dst-jpg_e35_s1080x1080_sh0.08_tt6&amp;_nc_ht=scontent-lga3-3.cdninstagram.com&amp;_nc_cat=102&amp;_nc_oc=Q6cZ2QGyHPzFKz_rvIhajKvyCvnf0cJk5RXdglWDgxb93AFVzOOqEB-Oa4GyaP3fcwixR5Y&amp;_nc_ohc=d3KNTM7pmccQ7kNvwEUvBG_&amp;_nc_gid=5w0o1EGg1DeMHSreoRtXnA&amp;edm=AOQ1c0wBAAAA&amp;ccb=7-5&amp;ig_cache_key=MzgzMTczMTczNzY3MjA3MDIwNA%3D%3D.3-ccb7-5&amp;oh=00_AfzxqADLtuHTkRxuCy5fgJ77DRSi1H3nvMvi6VmVb7xuvQ&amp;oe=69BDA57A&amp;_nc_sid=8b3546, https://scontent-lga3-3.cdninstagram.com/v/t51.82787-15/634068888_18349833298227626_1960278384153003220_n.jpg?stp=dst-jpg_e35_s1080x1080_sh0.08_tt6&amp;_nc_ht=scontent-lga3-3.cdninstagram.com&amp;_nc_cat=102&amp;_nc_oc=Q6cZ2QGyHPzFKz_rvIhajKvyCvnf0cJk5RXdglWDgxb93AFVzOOqEB-Oa4GyaP3fcwixR5Y&amp;_nc_ohc=b-3KEKqcM6kQ7kNvwGnADLq&amp;_nc_gid=5w0o1EGg1DeMHSreoRtXnA&amp;edm=AOQ1c0wBAAAA&amp;ccb=7-5&amp;ig_cache_key=MzgzMTczMTczNzY4MDQyODUxNA%3D%3D.3-ccb7-5&amp;oh=00_AfzzJkh9bYmwfaNVo4Hzi7xF9hgBOOqktaoSSfELyMbD5Q&amp;oe=69BD9DF3&amp;_nc_sid=8b3546, https://scontent-lga3-3.cdninstagram.com/v/t51.82787-15/625146423_18347596483227626_7304463146396650795_n.jpg?stp=dst-jpg_e35_s1080x1080_sh0.08_tt6&amp;_nc_ht=scontent-lga3-3.cdninstagram.com&amp;_nc_cat=102&amp;_nc_oc=Q6cZ2QGyHPzFKz_rvIhajKvyCvnf0cJk5RXdglWDgxb93AFVzOOqEB-Oa4GyaP3fcwixR5Y&amp;_nc_ohc=HVlZH9f6DZEQ7kNvwElLSBF&amp;_nc_gid=5w0o1EGg1DeMHSreoRtXnA&amp;edm=AOQ1c0wBAAAA&amp;ccb=7-5&amp;ig_cache_key=MzgyMDgwNjc2NDkxMjc0MTcxNg%3D%3D.3-ccb7-5&amp;oh=00_AfwORG3EymGtNC7ak_yC7zjciAfJAf-NCwPaaqvyatzhIg&amp;oe=69BDA86C&amp;_nc_sid=8b3546, https://scontent-lga3-3.cdninstagram.com/v/t51.82787-15/625146423_18347596483227626_7304463146396650795_n.jpg?stp=dst-jpg_e35_s1080x1080_sh0.08_tt6&amp;_nc_ht=scontent-lga3-3.cdninstagram.com&amp;_nc_cat=102&amp;_nc_oc=Q6cZ2QGyHPzFKz_rvIhajKvyCvnf0cJk5RXdglWDgxb93AFVzOOqEB-Oa4GyaP3fcwixR5Y&amp;_nc_ohc=HVlZH9f6DZEQ7kNvwElLSBF&amp;_nc_gid=5w0o1EGg1DeMHSreoRtXnA&amp;edm=AOQ1c0wBAAAA&amp;ccb=7-5&amp;ig_cache_key=MzgyMDgwNjc2NDkxMjc0MTcxNg%3D%3D.3-ccb7-5&amp;oh=00_AfwORG3EymGtNC7ak_yC7zjciAfJAf-NCwPaaqvyatzhIg&amp;oe=69BDA86C&amp;_nc_sid=8b3546, https://scontent-lga3-3.cdninstagram.com/v/t51.82787-15/625160815_18347596474227626_5085563661848879275_n.jpg?stp=dst-jpg_e35_s1080x1080_sh0.08_tt6&amp;_nc_ht=scontent-lga3-3.cdninstagram.com&amp;_nc_cat=102&amp;_nc_oc=Q6cZ2QGyHPzFKz_rvIhajKvyCvnf0cJk5RXdglWDgxb93AFVzOOqEB-Oa4GyaP3fcwixR5Y&amp;_nc_ohc=ZhOIfhQsAWMQ7kNvwEuJNna&amp;_nc_gid=5w0o1EGg1DeMHSreoRtXnA&amp;edm=AOQ1c0wBAAAA&amp;ccb=7-5&amp;ig_cache_key=MzgyMDgwNjc2NDE5MTMxMjE4Nw%3D%3D.3-ccb7-5&amp;oh=00_AfwcqmcaYaHL47Whaoinyji-Fp1hjxpn1C2cOJmWo8UTuw&amp;oe=69BD9029&amp;_nc_sid=8b3546, https://scontent-lga3-3.cdninstagram.com/v/t51.82787-15/623390926_18347596492227626_895684647155467982_n.jpg?stp=dst-jpg_e35_s1080x1080_sh0.08_tt6&amp;_nc_ht=scontent-lga3-3.cdninstagram.com&amp;_nc_cat=102&amp;_nc_oc=Q6cZ2QGyHPzFKz_rvIhajKvyCvnf0cJk5RXdglWDgxb93AFVzOOqEB-Oa4GyaP3fcwixR5Y&amp;_nc_ohc=TTUcx95NG4oQ7kNvwFQ52lu&amp;_nc_gid=5w0o1EGg1DeMHSreoRtXnA&amp;edm=AOQ1c0wBAAAA&amp;ccb=7-5&amp;ig_cache_key=MzgyMDgwNjc2NjYzMjQzNDIyNg%3D%3D.3-ccb7-5&amp;oh=00_Afwc9lR4X-jb9SWHpux52wRvfeh1zZVj4k4c8LOiQ-DW0Q&amp;oe=69BD85DC&amp;_nc_sid=8b3546, https://scontent-lga3-3.cdninstagram.com/v/t51.82787-15/616552193_18345555277227626_4588916247083547602_n.jpg?stp=dst-jpg_e35_s1080x1080_sh0.08_tt6&amp;_nc_ht=scontent-lga3-3.cdninstagram.com&amp;_nc_cat=102&amp;_nc_oc=Q6cZ2QGyHPzFKz_rvIhajKvyCvnf0cJk5RXdglWDgxb93AFVzOOqEB-Oa4GyaP3fcwixR5Y&amp;_nc_ohc=hx-tkW6u9GEQ7kNvwHakgXv&amp;_nc_gid=5w0o1EGg1DeMHSreoRtXnA&amp;edm=AOQ1c0wBAAAA&amp;ccb=7-5&amp;ig_cache_key=MzgxMDY3MzI2MTY0Njc3MzI2NA%3D%3D.3-ccb7-5&amp;oh=00_Afz228aY-mgdRIAKnQIa0tGwUyGisx1MS09idgC218HieQ&amp;oe=69BD924E&amp;_nc_sid=8b3546, https://scontent-lga3-3.cdninstagram.com/v/t51.82787-15/616552193_18345555277227626_4588916247083547602_n.jpg?stp=dst-jpg_e35_s1080x1080_sh0.08_tt6&amp;_nc_ht=scontent-lga3-3.cdninstagram.com&amp;_nc_cat=102&amp;_nc_oc=Q6cZ2QGyHPzFKz_rvIhajKvyCvnf0cJk5RXdglWDgxb93AFVzOOqEB-Oa4GyaP3fcwixR5Y&amp;_nc_ohc=hx-tkW6u9GEQ7kNvwHakgXv&amp;_nc_gid=5w0o1EGg1DeMHSreoRtXnA&amp;edm=AOQ1c0wBAAAA&amp;ccb=7-5&amp;ig_cache_key=MzgxMDY3MzI2MTY0Njc3MzI2NA%3D%3D.3-ccb7-5&amp;oh=00_Afz228aY-mgdRIAKnQIa0tGwUyGisx1MS09idgC218HieQ&amp;oe=69BD924E&amp;_nc_sid=8b3546, https://scontent-lga3-3.cdninstagram.com/v/t51.82787-15/616312830_18345555286227626_4737583069399206167_n.jpg?stp=dst-jpg_e35_s1080x1080_sh0.08_tt6&amp;_nc_ht=scontent-lga3-3.cdninstagram.com&amp;_nc_cat=102&amp;_nc_oc=Q6cZ2QGyHPzFKz_rvIhajKvyCvnf0cJk5RXdglWDgxb93AFVzOOqEB-Oa4GyaP3fcwixR5Y&amp;_nc_ohc=xcqvO2jBVs0Q7kNvwHtjaQP&amp;_nc_gid=5w0o1EGg1DeMHSreoRtXnA&amp;edm=AOQ1c0wBAAAA&amp;ccb=7-5&amp;ig_cache_key=MzgxMDY3MzI2MTE4NTM1ODEzMg%3D%3D.3-ccb7-5&amp;oh=00_Afws7jvfpaWlQPHZzWAJ4yVyoJ-47UXa6LymhDgQD-n_4g</t>
  </si>
  <si>
    <t>https://scontent-lga3-1.cdninstagram.com/o1/v/t2/f2/m86/AQNWcdbxAWC8JRGcWkuMw4SjDpOhC3Lk2BjGwPynttQBgcBQ9LO7GBtqcuLSUTJv8ttfyz-vyGfP-zRi2JiSrbbJzgEKpF7UeGVkZss.mp4?_nc_cat=110&amp;_nc_sid=5e9851&amp;_nc_ht=scontent-lga3-1.cdninstagram.com&amp;_nc_ohc=gKC4GNcv7RQQ7kNvwEiYbOt&amp;efg=eyJ2ZW5jb2RlX3RhZyI6Inhwdl9wcm9ncmVzc2l2ZS5JTlNUQUdSQU0uQ0xJUFMuQzMuNzIwLmRhc2hfYmFzZWxpbmVfMV92MSIsInhwdl9hc3NldF9pZCI6NjU4NTM4NzkzODc0Nzk2LCJhc3NldF9hZ2VfZGF5cyI6MjQ0LCJ2aV91c2VjYXNlX2lkIjoxMDA5OSwiZHVyYXRpb25fcyI6OSwidXJsZ2VuX3NvdXJjZSI6Ind3dyJ9&amp;ccb=17-1&amp;vs=8bd0ab5e52c6de89&amp;_nc_vs=HBksFQIYUmlnX3hwdl9yZWVsc19wZXJtYW5lbnRfc3JfcHJvZC9GMzQxN0M5RDVEOERENjMzNThCRTVBMDBDMEJFNDZCQl92aWRlb19kYXNoaW5pdC5tcDQVAALIARIAFQIYR2lnX3hwdl9yZWVsc19wZXJtYW5lbnRfc3JfcHJvZC8xMDY1OTk1ODcyMzAxMzY2XzM1ODQyNjg4MzQwMzM2NjgzOTgubXA0FQICyAESACgAGAAbAogHdXNlX29pbAExEnByb2dyZXNzaXZlX3JlY2lwZQExFQAAJtjVia6AvKsCFQIoAkMzLBdAIjMzMzMzMxgSZGFzaF9iYXNlbGluZV8xX3YxEQB1_gdl5p0BAA&amp;_nc_gid=5w0o1EGg1DeMHSreoRtXnA&amp;_nc_ss=1a&amp;_nc_zt=28&amp;oh=00_Afwo3fqHbCmB2Vhoh3cziEnL9Z2klWpX24-VqolYSUJTaA&amp;oe=69B9A723</t>
  </si>
  <si>
    <t>https://www.instagram.com/lowinger_watches</t>
  </si>
  <si>
    <t>j.chenghao</t>
  </si>
  <si>
    <t>姜成皓</t>
  </si>
  <si>
    <t>從陌生到熟悉的距離一直是個謎...</t>
  </si>
  <si>
    <t>https://scontent-atl3-3.cdninstagram.com/v/t51.2885-19/273740000_3063752967214580_8409556441376750072_n.jpg?stp=dst-jpg_e0_s150x150_tt6&amp;efg=eyJ2ZW5jb2RlX3RhZyI6InByb2ZpbGVfcGljLmRqYW5nby4xMDgwLmMyIn0&amp;_nc_ht=scontent-atl3-3.cdninstagram.com&amp;_nc_cat=108&amp;_nc_oc=Q6cZ2QGsgEb7ttSBao-llBfFk4EButiHGcTrJoyRDCBKEJosahg2oN7YjCjd-vd3t1I9j0g&amp;_nc_ohc=oHwdeffAvL8Q7kNvwGqw92b&amp;_nc_gid=chx3hAwFE0gSQ-zqPLQJuw&amp;edm=AOQ1c0wBAAAA&amp;ccb=7-5&amp;oh=00_Afzg1KvYYBSwQr0qd6hFjtXe3ip8iEM0w-Zh10LTVsaoYQ&amp;oe=69BD9DC9&amp;_nc_sid=8b3546</t>
  </si>
  <si>
    <t>平日快樂
生日更快樂🎂 | 💤 | 有一個下雪的北京 | 觅光巡演收官啦</t>
  </si>
  <si>
    <t>https://instagram.com/p/DV4-rH-CZyX, https://instagram.com/p/DV1CLfyiYH6, https://instagram.com/p/DVjQkK0CUwI, https://instagram.com/p/DVeIA12CUda, https://instagram.com/p/DVGlsWskVxs, https://instagram.com/p/DVBT295EY3h, https://instagram.com/p/DU8Vk5tkcEE, https://instagram.com/p/DU47-fHDvSS, https://instagram.com/p/DU0oTVNEbmC, https://instagram.com/p/DUpKh3LkT3v, https://instagram.com/p/DUTKq2XkQc6, https://instagram.com/p/DUIgOihEYSF</t>
  </si>
  <si>
    <t>12, 35, 9, 15, 32, 21, 2, 10, 28, 16, 34, 7</t>
  </si>
  <si>
    <t>0, 5, 1, 0, 3, 0, 0, 0, 0, 0, 0, 0</t>
  </si>
  <si>
    <t>2026-03-15, 2026-03-13, 2026-03-06, 2026-03-04, 2026-02-23, 2026-02-21, 2026-02-19, 2026-02-18, 2026-02-16, 2026-02-12, 2026-02-03, 2026-01-30</t>
  </si>
  <si>
    <t>Hongkong, 啟德體育園, 中國海南省三亞亞龍灣 ST Regis (瑞吉)酒店, Beijing, China, Beijing, The Sukhothai Shanghai, 佛山世纪莲体育中心</t>
  </si>
  <si>
    <t>Image, Sidecar, Image, Image, Image, Image, Video, Image, Image, Image, Image, Image</t>
  </si>
  <si>
    <t>https://scontent-atl3-2.cdninstagram.com/v/t51.82787-15/651516453_18565932352046462_3609524516414913826_n.jpg?stp=dst-jpg_e35_p1080x1080_sh0.08_tt6&amp;_nc_ht=scontent-atl3-2.cdninstagram.com&amp;_nc_cat=102&amp;_nc_oc=Q6cZ2QGsgEb7ttSBao-llBfFk4EButiHGcTrJoyRDCBKEJosahg2oN7YjCjd-vd3t1I9j0g&amp;_nc_ohc=UazOr0qvZHYQ7kNvwG5Q9kk&amp;_nc_gid=chx3hAwFE0gSQ-zqPLQJuw&amp;edm=AOQ1c0wBAAAA&amp;ccb=7-5&amp;ig_cache_key=Mzg1MzEwNTEyMzU5MzY1NzQ5NQ%3D%3D.3-ccb7-5&amp;oh=00_Afzp8oIbsQuVLmw7_3bsalnl6DCKh7OIJYzsqvnptIuAtQ&amp;oe=69BDB52B&amp;_nc_sid=8b3546, https://scontent-atl3-2.cdninstagram.com/v/t51.82787-15/650104413_18565568098046462_1596427704566552782_n.jpg?stp=dst-jpg_e35_p1080x1080_sh0.08_tt6&amp;_nc_ht=scontent-atl3-2.cdninstagram.com&amp;_nc_cat=102&amp;_nc_oc=Q6cZ2QGsgEb7ttSBao-llBfFk4EButiHGcTrJoyRDCBKEJosahg2oN7YjCjd-vd3t1I9j0g&amp;_nc_ohc=q3HlrtNWLPIQ7kNvwGACcd-&amp;_nc_gid=chx3hAwFE0gSQ-zqPLQJuw&amp;edm=AOQ1c0wBAAAA&amp;ccb=7-5&amp;ig_cache_key=Mzg1MTk5MzcyMzkyNDIzMTU1OQ%3D%3D.3-ccb7-5&amp;oh=00_AfyOgVpKH87Q0ka3g6hQQB3dUnEskfUbFXoemROYQa9btw&amp;oe=69BD8E69&amp;_nc_sid=8b3546, https://scontent-atl3-2.cdninstagram.com/v/t51.82787-15/650104413_18565568098046462_1596427704566552782_n.jpg?stp=dst-jpg_e35_p1080x1080_sh0.08_tt6&amp;_nc_ht=scontent-atl3-2.cdninstagram.com&amp;_nc_cat=102&amp;_nc_oc=Q6cZ2QGsgEb7ttSBao-llBfFk4EButiHGcTrJoyRDCBKEJosahg2oN7YjCjd-vd3t1I9j0g&amp;_nc_ohc=q3HlrtNWLPIQ7kNvwGACcd-&amp;_nc_gid=chx3hAwFE0gSQ-zqPLQJuw&amp;edm=AOQ1c0wBAAAA&amp;ccb=7-5&amp;ig_cache_key=Mzg1MTk5MzcyMzkyNDIzMTU1OQ%3D%3D.3-ccb7-5&amp;oh=00_AfyOgVpKH87Q0ka3g6hQQB3dUnEskfUbFXoemROYQa9btw&amp;oe=69BD8E69&amp;_nc_sid=8b3546, https://scontent-atl3-2.cdninstagram.com/v/t51.82787-15/650143924_18565568113046462_8018709348514681537_n.jpg?stp=dst-jpg_e35_p1080x1080_sh0.08_tt6&amp;_nc_ht=scontent-atl3-2.cdninstagram.com&amp;_nc_cat=102&amp;_nc_oc=Q6cZ2QGsgEb7ttSBao-llBfFk4EButiHGcTrJoyRDCBKEJosahg2oN7YjCjd-vd3t1I9j0g&amp;_nc_ohc=3XtdsyCRE2gQ7kNvwH9wgQO&amp;_nc_gid=chx3hAwFE0gSQ-zqPLQJuw&amp;edm=AOQ1c0wBAAAA&amp;ccb=7-5&amp;ig_cache_key=Mzg1MTk5MzcyNjA5NjgzNjk5NQ%3D%3D.3-ccb7-5&amp;oh=00_Afz6hhyy5m-DArKn0CEXWENCUQVPhVgKWxvO3Zmop3OU2Q&amp;oe=69BDA3D9&amp;_nc_sid=8b3546, https://scontent-atl3-2.cdninstagram.com/v/t51.82787-15/641791252_18563851996046462_6841857067882033833_n.jpg?stp=dst-jpg_e35_p1080x1080_sh0.08_tt6&amp;_nc_ht=scontent-atl3-2.cdninstagram.com&amp;_nc_cat=102&amp;_nc_oc=Q6cZ2QGsgEb7ttSBao-llBfFk4EButiHGcTrJoyRDCBKEJosahg2oN7YjCjd-vd3t1I9j0g&amp;_nc_ohc=sY4nqsmDWGkQ7kNvwHBqiSg&amp;_nc_gid=chx3hAwFE0gSQ-zqPLQJuw&amp;edm=AOQ1c0wBAAAA&amp;ccb=7-5&amp;ig_cache_key=Mzg0Njk5MTM2MDk2MDMxODQ3Mg%3D%3D.3-ccb7-5&amp;oh=00_Afz4V42fs5-VhjfkIHiruNdKX2PG0KtWzzW1yeYn-pyAhA&amp;oe=69BDB0CC&amp;_nc_sid=8b3546, https://scontent-atl3-2.cdninstagram.com/v/t51.82787-15/641787579_18563438200046462_6895226756489859779_n.jpg?stp=dst-jpg_e35_p1080x1080_sh0.08_tt6&amp;_nc_ht=scontent-atl3-2.cdninstagram.com&amp;_nc_cat=102&amp;_nc_oc=Q6cZ2QGsgEb7ttSBao-llBfFk4EButiHGcTrJoyRDCBKEJosahg2oN7YjCjd-vd3t1I9j0g&amp;_nc_ohc=SzQUSdiqmkAQ7kNvwHmsNpP&amp;_nc_gid=chx3hAwFE0gSQ-zqPLQJuw&amp;edm=AOQ1c0wBAAAA&amp;ccb=7-5&amp;ig_cache_key=Mzg0NTU0NjM3NDAwNzk2NTUzMA%3D%3D.3-ccb7-5&amp;oh=00_AfyS4C_5m4Or86APR46YFQ30yQgUUiKbJhryM88cBXWE0Q&amp;oe=69BD8630&amp;_nc_sid=8b3546, https://scontent-atl3-2.cdninstagram.com/v/t51.82787-15/639865947_18561619960046462_6349472263747066802_n.jpg?stp=dst-jpg_e35_p1080x1080_sh0.08_tt6&amp;_nc_ht=scontent-atl3-2.cdninstagram.com&amp;_nc_cat=102&amp;_nc_oc=Q6cZ2QGsgEb7ttSBao-llBfFk4EButiHGcTrJoyRDCBKEJosahg2oN7YjCjd-vd3t1I9j0g&amp;_nc_ohc=EGJHXhZ2yPwQ7kNvwGeVHSi&amp;_nc_gid=chx3hAwFE0gSQ-zqPLQJuw&amp;edm=AOQ1c0wBAAAA&amp;ccb=7-5&amp;ig_cache_key=MzgzODkyMTUwODEyNzg1Nzc3Mg%3D%3D.3-ccb7-5&amp;oh=00_Afzou-UUrU9gfNw2GGfzg-uXms1vb9yFvi8faH25CRDUMw&amp;oe=69BDB70B&amp;_nc_sid=8b3546, https://scontent-atl3-2.cdninstagram.com/v/t51.82787-15/639977134_18560165560046462_3965849981163700983_n.jpg?stp=dst-jpg_e35_p1080x1080_sh0.08_tt6&amp;_nc_ht=scontent-atl3-2.cdninstagram.com&amp;_nc_cat=102&amp;_nc_oc=Q6cZ2QGsgEb7ttSBao-llBfFk4EButiHGcTrJoyRDCBKEJosahg2oN7YjCjd-vd3t1I9j0g&amp;_nc_ohc=Ll3szM3GbpIQ7kNvwHsaOQN&amp;_nc_gid=chx3hAwFE0gSQ-zqPLQJuw&amp;edm=AOQ1c0wBAAAA&amp;ccb=7-5&amp;ig_cache_key=MzgzNzQzNTY5NzY4NzUzMDk3Nw%3D%3D.3-ccb7-5&amp;oh=00_AfyIvr_YLul6C3GpV_sAqkWDKfFO_mLr4xCa1vw1KtM97Q&amp;oe=69BDA70F&amp;_nc_sid=8b3546, https://scontent-atl3-2.cdninstagram.com/v/t51.82787-15/633772933_18557360080046462_694672647966865352_n.jpg?stp=dst-jpg_e35_p1080x1080_sh0.08_tt6&amp;_nc_ht=scontent-atl3-2.cdninstagram.com&amp;_nc_cat=102&amp;_nc_oc=Q6cZ2QGsgEb7ttSBao-llBfFk4EButiHGcTrJoyRDCBKEJosahg2oN7YjCjd-vd3t1I9j0g&amp;_nc_ohc=N2G5RsA42LsQ7kNvwFDC4pU&amp;_nc_gid=chx3hAwFE0gSQ-zqPLQJuw&amp;edm=AOQ1c0wBAAAA&amp;ccb=7-5&amp;ig_cache_key=MzgzNTA3ODg2MTQ2MjEwNzI4Mg%3D%3D.3-ccb7-5&amp;oh=00_AfwU_JQ4-C5V8uit04wQ6fGvUk-3kN68vagqNJli6ZaLNA&amp;oe=69BD8A9C&amp;_nc_sid=8b3546, https://scontent-atl3-2.cdninstagram.com/v/t51.82787-15/635200098_18556964776046462_5311169613333750527_n.jpg?stp=dst-jpg_e35_p1080x1080_sh0.08_tt6&amp;_nc_ht=scontent-atl3-2.cdninstagram.com&amp;_nc_cat=102&amp;_nc_oc=Q6cZ2QGsgEb7ttSBao-llBfFk4EButiHGcTrJoyRDCBKEJosahg2oN7YjCjd-vd3t1I9j0g&amp;_nc_ohc=V8w5Euy7vW8Q7kNvwFGrB5R&amp;_nc_gid=chx3hAwFE0gSQ-zqPLQJuw&amp;edm=AOQ1c0wBAAAA&amp;ccb=7-5&amp;ig_cache_key=MzgzMzg2NjQzMzA5NzQ4MDU3OA%3D%3D.3-ccb7-5&amp;oh=00_Afxe9OzVrn-8AIHcANoeMil8jKE-ObeUWaM_TsIAYkVKGw</t>
  </si>
  <si>
    <t>https://scontent-atl3-3.cdninstagram.com/o1/v/t16/f2/m69/AQNWesLKdYHKZo3X5LM_gIhc4mZUC79i2rM9IO0p8mGj6LNezWD0I6pbNaWIKuqnHybyWjNItgaoRUWzD0s2a2wV.mp4?strext=1&amp;_nc_cat=107&amp;_nc_sid=5e9851&amp;_nc_ht=scontent-atl3-3.cdninstagram.com&amp;_nc_ohc=uSS0BHYIUoIQ7kNvwHz1khW&amp;efg=eyJ2ZW5jb2RlX3RhZyI6Inhwdl9wcm9ncmVzc2l2ZS5JTlNUQUdSQU0uQ0xJUFMuQzMuNzIwLmRhc2hfYmFzZWxpbmVfMV92MSIsInhwdl9hc3NldF9pZCI6MTg1NTg3NjIzNDkwNDY0NjIsImFzc2V0X2FnZV9kYXlzIjoyNCwidmlfdXNlY2FzZV9pZCI6MTAwOTksImR1cmF0aW9uX3MiOjEwLCJ1cmxnZW5fc291cmNlIjoid3d3In0%3D&amp;ccb=17-1&amp;_nc_gid=chx3hAwFE0gSQ-zqPLQJuw&amp;_nc_ss=1a&amp;_nc_zt=28&amp;vs=395a296c1f255c60&amp;_nc_vs=HBksFQIYOnBhc3N0aHJvdWdoX2V2ZXJzdG9yZS9HSUR3NENYTXFoZFRYVWdEQVBlWkhMbUJRQjh1YnNwVEFRQUYVAALIARIAFQIYUWlnX3hwdl9wbGFjZW1lbnRfcGVybWFuZW50X3YyL0Q2NDYxQjQ4RjU3MzgxMjlCODE4NzJDQjIyOEVBNzlFX2F1ZGlvX2Rhc2hpbml0Lm1wNBUCAsgBEgAoABgAGwKIB3VzZV9vaWwBMRJwcm9ncmVzc2l2ZV9yZWNpcGUBMRUAACb8qsnUksb3QRUCKAJDMywXQCV3S8an754YEmRhc2hfYmFzZWxpbmVfMV92MREAdf4HZeadAQA&amp;oh=00_Afz4IY_qIbWnpAnVHau3BBAe3AICglvxA2s24XgBqjPV-w&amp;oe=69BDAE19</t>
  </si>
  <si>
    <t>https://www.instagram.com/j.chenghao</t>
  </si>
  <si>
    <t>bemnanu</t>
  </si>
  <si>
    <t>Obradović Ratko</t>
  </si>
  <si>
    <t>@ralex.vintagewatches 🕰</t>
  </si>
  <si>
    <t>https://scontent-hou1-1.cdninstagram.com/v/t51.2885-19/476299796_9809195919195811_99774196261143736_n.jpg?stp=dst-jpg_e0_s150x150_tt6&amp;efg=eyJ2ZW5jb2RlX3RhZyI6InByb2ZpbGVfcGljLmRqYW5nby4xMDgwLmMyIn0&amp;_nc_ht=scontent-hou1-1.cdninstagram.com&amp;_nc_cat=107&amp;_nc_oc=Q6cZ2QEgT7DkIdtp9-dUwalCaaqKqVsFjUIl_outA35kSyTAqpKY1qwdPmWJVG22zeA9rso&amp;_nc_ohc=LaS8dtJ6mnwQ7kNvwFXtA9R&amp;_nc_gid=rNceKuWnk7889X4X4_YP2A&amp;edm=AOQ1c0wBAAAA&amp;ccb=7-5&amp;oh=00_Afy5CQjMlofglQqsh4VjJJO9hhC4YSvfuQNBM86dzDv9jg&amp;oe=69BD8433&amp;_nc_sid=8b3546</t>
  </si>
  <si>
    <t>⌚@ralex.vintagewatches ⌚ | Pesma nije posvećena i tekst i pesma nemaju nikakve veze sa stvarnim događajima😅, ovo je jedno malo gratis raspevavanje za početak nove godine, uradila me nešto na Bijelo Dugme i na Alena i na Slavicu😉, a ova prošla ko da se nije ni desila, u što beše brza i bzvz, strašnoo.
Jurimo pare, karijere,  | Bitter leaf🌿❤️
#cocktails #barista #bartender #bestcocktail @gorki_list #biterleaf | Inspektor u civilu be like, ispunjavam sve kriterijume, 100 kila gorila, outfit 10/10, obraz nemam, fali mi samo značka! | Dolce vita🇮🇹❤️ | Dobriiii moj💪😎 | Mr.🤵 | U što svadba! ☺️❤️ | 😎</t>
  </si>
  <si>
    <t>#cocktails, #barista, #bartender, #bestcocktail, #biterleaf</t>
  </si>
  <si>
    <t>@ralex.vintagewatches, @gorki_list</t>
  </si>
  <si>
    <t>https://instagram.com/p/DV1Wh0BjeSy, https://instagram.com/p/DTAtZOwjbso, https://instagram.com/p/DPuKl8KDf3b, https://instagram.com/p/DNX5gfLtUZ-, https://instagram.com/p/DNFhSJwNTSj, https://instagram.com/p/DNBaTdEtyQK, https://instagram.com/p/DM5uyN1tAoo, https://instagram.com/p/DLxdB9kNoUx, https://instagram.com/p/DE7-taAO0bs, https://instagram.com/p/DEsZpBVtwyf, https://instagram.com/p/DBq0wnpowEn, https://instagram.com/p/C7HrkvOLeMx</t>
  </si>
  <si>
    <t>90, 124, 164, 91, 76, 86, 73, 139, 84, 181, 315, 101</t>
  </si>
  <si>
    <t>0, 13, 7, 2, 0, 1, 1, 2, 3, 1, 6, 0</t>
  </si>
  <si>
    <t>2026-03-13, 2026-01-02, 2025-10-12, 2025-08-15, 2025-08-08, 2025-08-06, 2025-08-03, 2025-07-06, 2025-01-17, 2025-01-11, 2024-10-28, 2024-05-18</t>
  </si>
  <si>
    <t>LeFer Belgrade, Kumodraška, Belgrade, Serbia, Bologna, Rimini Ponte Di Tiberio, Rimini, Italy, Villa Viko, Boutique Trojka, Kragujevac, Srce Šumadije</t>
  </si>
  <si>
    <t>Image, Video, Video, Image, Image, Image, Video, Image, Image, Image, Sidecar, Image</t>
  </si>
  <si>
    <t>https://scontent-hou1-1.cdninstagram.com/v/t51.82787-15/651512005_18381965137095385_3302589836022251603_n.heic?stp=dst-jpg_e15_fr_p1080x1080_tt6&amp;_nc_ht=scontent-hou1-1.cdninstagram.com&amp;_nc_cat=101&amp;_nc_oc=Q6cZ2QEgT7DkIdtp9-dUwalCaaqKqVsFjUIl_outA35kSyTAqpKY1qwdPmWJVG22zeA9rso&amp;_nc_ohc=rRpmIMS7v7UQ7kNvwGrsGTE&amp;_nc_gid=rNceKuWnk7889X4X4_YP2A&amp;edm=AOQ1c0wBAAAA&amp;ccb=7-5&amp;ig_cache_key=Mzg1MjA4NDEzNjkxMTk1NTEyMg%3D%3D.3-ccb7-5&amp;oh=00_Afx0q9UuQbBpsbH-4dNEE_tqyjDw9QP8DLsrmsC0_GMqOg&amp;oe=69BDA083&amp;_nc_sid=8b3546, https://scontent-hou1-1.cdninstagram.com/v/t51.82787-15/532608056_18351600778095385_1739230160286727681_n.heic?stp=dst-jpg_e35_p1080x1080_sh0.08_tt6&amp;_nc_ht=scontent-hou1-1.cdninstagram.com&amp;_nc_cat=101&amp;_nc_oc=Q6cZ2QEgT7DkIdtp9-dUwalCaaqKqVsFjUIl_outA35kSyTAqpKY1qwdPmWJVG22zeA9rso&amp;_nc_ohc=qzISmNwUfrEQ7kNvwHmR4Ui&amp;_nc_gid=rNceKuWnk7889X4X4_YP2A&amp;edm=AOQ1c0wBAAAA&amp;ccb=7-5&amp;ig_cache_key=MzY5OTY3ODU0MDA2NDk2NjI3MA%3D%3D.3-ccb7-5&amp;oh=00_AfxMSTLP90BElg81iwN7zlsbW96fkfyVQeuqi48DvIMAKQ&amp;oe=69BDA1ED&amp;_nc_sid=8b3546, https://scontent-hou1-1.cdninstagram.com/v/t51.82787-15/624534714_18090336701300147_8245768052212099200_n.jpg?stp=dst-jpg_e35_s1080x1080_sh0.08_tt6&amp;_nc_ht=scontent-hou1-1.cdninstagram.com&amp;_nc_cat=111&amp;_nc_oc=Q6cZ2QEgT7DkIdtp9-dUwalCaaqKqVsFjUIl_outA35kSyTAqpKY1qwdPmWJVG22zeA9rso&amp;_nc_ohc=e7yV_QAAf48Q7kNvwFERF2U&amp;_nc_gid=rNceKuWnk7889X4X4_YP2A&amp;edm=AOQ1c0wBAAAA&amp;ccb=7-5&amp;ig_cache_key=MzY5NDUwNTQ1MjI4NTI3NzM0Nw%3D%3D.3-ccb7-5&amp;oh=00_AfxRMU66N76utIEIJxK4VlaM-MGOLjqQok5JNK1Wmg5gbg&amp;oe=69BD8A80&amp;_nc_sid=8b3546, https://scontent-hou1-1.cdninstagram.com/v/t51.82787-15/640475331_18570350530034156_1158498479528845463_n.jpg?stp=dst-jpg_e35_s1080x1080_sh0.08_tt6&amp;_nc_ht=scontent-hou1-1.cdninstagram.com&amp;_nc_cat=108&amp;_nc_oc=Q6cZ2QEgT7DkIdtp9-dUwalCaaqKqVsFjUIl_outA35kSyTAqpKY1qwdPmWJVG22zeA9rso&amp;_nc_ohc=tIefjz71-dMQ7kNvwFDeibU&amp;_nc_gid=rNceKuWnk7889X4X4_YP2A&amp;edm=AOQ1c0wBAAAA&amp;ccb=7-5&amp;ig_cache_key=MzY5MzM0ODg1NTUxNzQ4ODEzOA%3D%3D.3-ccb7-5&amp;oh=00_AfzWNm67SVL0R-zKhp4hhwr0zoVVesIb7QcfthkY1-vQjA&amp;oe=69BDB178&amp;_nc_sid=8b3546, https://scontent-hou1-1.cdninstagram.com/v/t51.82787-15/625001652_18088911455120090_1396659606742420652_n.jpg?stp=dst-jpg_e35_p1080x1080_sh0.08_tt6&amp;_nc_ht=scontent-hou1-1.cdninstagram.com&amp;_nc_cat=102&amp;_nc_oc=Q6cZ2QEgT7DkIdtp9-dUwalCaaqKqVsFjUIl_outA35kSyTAqpKY1qwdPmWJVG22zeA9rso&amp;_nc_ohc=KbDMPSMWAVsQ7kNvwGgnDvy&amp;_nc_gid=rNceKuWnk7889X4X4_YP2A&amp;edm=AOQ1c0wBAAAA&amp;ccb=7-5&amp;ig_cache_key=MzY3MDg0Mjg0OTQ1Nzc2NzcyOQ%3D%3D.3-ccb7-5&amp;oh=00_AfzGELBv0bIjgY_re0ULnf_rV910z-hA1PcArRpRjBb6CA&amp;oe=69BD914E&amp;_nc_sid=8b3546, https://scontent-hou1-1.cdninstagram.com/v/t51.82787-15/634316686_18423998065185677_4146094962920991758_n.webp?stp=dst-jpg_e35_s1080x1080_sh0.08_tt6&amp;_nc_ht=scontent-hou1-1.cdninstagram.com&amp;_nc_cat=105&amp;_nc_oc=Q6cZ2QEgT7DkIdtp9-dUwalCaaqKqVsFjUIl_outA35kSyTAqpKY1qwdPmWJVG22zeA9rso&amp;_nc_ohc=7Va0xPJvh9AQ7kNvwHxQ8EB&amp;_nc_gid=rNceKuWnk7889X4X4_YP2A&amp;edm=AOQ1c0wBAAAA&amp;ccb=7-5&amp;ig_cache_key=MzU0NzcwNDkzMDY2NTcxMTM0MA%3D%3D.3-ccb7-5&amp;oh=00_AfyGHWUnohX2tQNcpvnL_HW34bdxqcgfmJCoUjb0AKgiWA&amp;oe=69BDB47A&amp;_nc_sid=8b3546, https://scontent-hou1-1.cdninstagram.com/v/t51.82787-15/621179745_17961586167034384_9135629288417723470_n.webp?stp=dst-jpg_e35_p1080x1080_sh0.08_tt6&amp;_nc_ht=scontent-hou1-1.cdninstagram.com&amp;_nc_cat=104&amp;_nc_oc=Q6cZ2QEgT7DkIdtp9-dUwalCaaqKqVsFjUIl_outA35kSyTAqpKY1qwdPmWJVG22zeA9rso&amp;_nc_ohc=ZrJU5IOryl4Q7kNvwFEtm7R&amp;_nc_gid=rNceKuWnk7889X4X4_YP2A&amp;edm=AOQ1c0wBAAAA&amp;ccb=7-5&amp;ig_cache_key=MzU0MzMxOTc3NjkzMzEyMTE4Mw%3D%3D.3-ccb7-5&amp;oh=00_AfzMHl6BeZHpqtM8PS13R0TXdoVY3AQRuplVfyakTPpYkg&amp;oe=69BD9867&amp;_nc_sid=8b3546, https://scontent-hou1-1.cdninstagram.com/v/t51.29350-15/464753436_558161843252662_900798953943454828_n.webp?stp=dst-jpg_e35_s1080x1080_tt6&amp;_nc_ht=scontent-hou1-1.cdninstagram.com&amp;_nc_cat=110&amp;_nc_oc=Q6cZ2QEgT7DkIdtp9-dUwalCaaqKqVsFjUIl_outA35kSyTAqpKY1qwdPmWJVG22zeA9rso&amp;_nc_ohc=ANau1w2eTrsQ7kNvwGH_1cW&amp;_nc_gid=rNceKuWnk7889X4X4_YP2A&amp;edm=AOQ1c0wBAAAA&amp;ccb=7-5&amp;ig_cache_key=MzQ4ODgzMjg4ODI3MTcxMTAyMA%3D%3D.3-ccb7-5&amp;oh=00_Afyt6LA6T-E5FuYt2aNATRRxoxpbf1qk-2WAiFOQ3dJ3lw&amp;oe=69BD9F70&amp;_nc_sid=8b3546, https://scontent-hou1-1.cdninstagram.com/v/t51.29350-15/464753436_558161843252662_900798953943454828_n.webp?stp=dst-jpg_e35_s1080x1080_tt6&amp;_nc_ht=scontent-hou1-1.cdninstagram.com&amp;_nc_cat=110&amp;_nc_oc=Q6cZ2QEgT7DkIdtp9-dUwalCaaqKqVsFjUIl_outA35kSyTAqpKY1qwdPmWJVG22zeA9rso&amp;_nc_ohc=ANau1w2eTrsQ7kNvwGH_1cW&amp;_nc_gid=rNceKuWnk7889X4X4_YP2A&amp;edm=AOQ1c0wBAAAA&amp;ccb=7-5&amp;ig_cache_key=MzQ4ODgzMjg4ODI3MTcxMTAyMA%3D%3D.3-ccb7-5&amp;oh=00_Afyt6LA6T-E5FuYt2aNATRRxoxpbf1qk-2WAiFOQ3dJ3lw&amp;oe=69BD9F70&amp;_nc_sid=8b3546, https://scontent-hou1-1.cdninstagram.com/v/t51.29350-15/464604609_2127562977692224_8723369010360941493_n.webp?stp=dst-jpg_e35_s1080x1080_tt6&amp;_nc_ht=scontent-hou1-1.cdninstagram.com&amp;_nc_cat=104&amp;_nc_oc=Q6cZ2QEgT7DkIdtp9-dUwalCaaqKqVsFjUIl_outA35kSyTAqpKY1qwdPmWJVG22zeA9rso&amp;_nc_ohc=rVJ-LnZaeWcQ7kNvwGGua5e&amp;_nc_gid=rNceKuWnk7889X4X4_YP2A&amp;edm=AOQ1c0wBAAAA&amp;ccb=7-5&amp;ig_cache_key=MzQ4ODgzMjg4ODI1NDgzNTAwNg%3D%3D.3-ccb7-5&amp;oh=00_Afxe_yIqdjDWw84I4-xANAq3YQORTK4Cx8Cwi9jTAO81Xg&amp;oe=69BD87DD&amp;_nc_sid=8b3</t>
  </si>
  <si>
    <t>https://scontent-hou1-1.cdninstagram.com/o1/v/t2/f2/m86/AQOnNT6EUqNNrvHAnJaqjfnjNjlff2C9SG8LWW8eQyO2RFVMi_r3YBND8K2laI0eM8woIWSDg56SWoHi39k_puoe6Jyii8Mjux4YaZU.mp4?_nc_cat=111&amp;_nc_sid=5e9851&amp;_nc_ht=scontent-hou1-1.cdninstagram.com&amp;_nc_ohc=9pOLoF43N4EQ7kNvwE0R0-1&amp;efg=eyJ2ZW5jb2RlX3RhZyI6Inhwdl9wcm9ncmVzc2l2ZS5JTlNUQUdSQU0uQ0xJUFMuQzMuNzIwLmRhc2hfYmFzZWxpbmVfMV92MSIsInhwdl9hc3NldF9pZCI6MjU1NDUwOTMzMDE4MTA5NTIsImFzc2V0X2FnZV9kYXlzIjo3MiwidmlfdXNlY2FzZV9pZCI6MTAwOTksImR1cmF0aW9uX3MiOjEzMSwidXJsZ2VuX3NvdXJjZSI6Ind3dyJ9&amp;ccb=17-1&amp;vs=b1be9203afe14949&amp;_nc_vs=HBksFQIYUmlnX3hwdl9yZWVsc19wZXJtYW5lbnRfc3JfcHJvZC80MzQwMDlGMTJGNDgyRTAzMkEyNjAxNjA3NURBRkE5M192aWRlb19kYXNoaW5pdC5tcDQVAALIARIAFQIYR2lnX3hwdl9yZWVsc19wZXJtYW5lbnRfc3JfcHJvZC8xNDE3MDM1ODY2Njg1OTY5XzE3NDE2MjY1NTM2MTMyNjczODMubXA0FQICyAESACgAGAAbAogHdXNlX29pbAExEnByb2dyZXNzaXZlX3JlY2lwZQExFQAAJpDckcCQyOBaFQIoAkMzLBdAYHNsi0OVgRgSZGFzaF9iYXNlbGluZV8xX3YxEQB1_gdl5p0BAA&amp;_nc_gid=rNceKuWnk7889X4X4_YP2A&amp;_nc_ss=1a&amp;_nc_zt=28&amp;oh=00_AfyBNfKEcxFGeysvV2CPzcDw5pW52BtYd7_FgdtukCcR4A&amp;oe=69B992B8, https://scontent-hou1-1.cdninstagram.com/o1/v/t2/f2/m86/AQNGKfb_WNpSFQM574DByIX8mA2LhdKI-7wUVPEjdze5lKXRaIwvarVb1Zt2qe9_QHcvkLyP7WWVwpOU9wNVRXGaZtrjba_LEZaCVSM.mp4?_nc_cat=110&amp;_nc_sid=5e9851&amp;_nc_ht=scontent-hou1-1.cdninstagram.com&amp;_nc_ohc=vyX82rAJyM8Q7kNvwEoSpwW&amp;efg=eyJ2ZW5jb2RlX3RhZyI6Inhwdl9wcm9ncmVzc2l2ZS5JTlNUQUdSQU0uQ0xJUFMuQzMuNzIwLmRhc2hfYmFzZWxpbmVfMV92MSIsInhwdl9hc3NldF9pZCI6Njg3MjEyNzY3MjQwNDU5LCJhc3NldF9hZ2VfZGF5cyI6MTU0LCJ2aV91c2VjYXNlX2lkIjoxMDA5OSwiZHVyYXRpb25fcyI6NTQsInVybGdlbl9zb3VyY2UiOiJ3d3cifQ%3D%3D&amp;ccb=17-1&amp;_nc_gid=rNceKuWnk7889X4X4_YP2A&amp;_nc_ss=1a&amp;_nc_zt=28&amp;vs=3d32d31daf7d0182&amp;_nc_vs=HBksFQIYUmlnX3hwdl9yZWVsc19wZXJtYW5lbnRfc3JfcHJvZC84RTRBQTY0NEY5OTRFREI2NUUwODZCNjVBOTM5OTg5OF92aWRlb19kYXNoaW5pdC5tcDQVAALIARIAFQIYR2lnX3hwdl9yZWVsc19wZXJtYW5lbnRfc3JfcHJvZC8yNjA1MDY0OTY2NTEyOTc4XzE5MTUyMDI3MDQ3Mjc2OTY3NTgubXA0FQICyAESACgAGAAbAogHdXNlX29pbAExEnByb2dyZXNzaXZlX3JlY2lwZQExFQAAJpaEg46GwbgCFQIoAkMzLBdAS2ZmZmZmZhgSZGFzaF9iYXNlbGluZV8xX3YxEQB1_gdl5p0BAA&amp;oh=00_AfzPcTDQfb2IFOqaiGvqvC_h2npMtsf0w9Bewml_m-MuuA&amp;oe=69B9AA5B, https://scontent-hou1-1.cdninstagram.com/o1/v/t2/f2/m86/AQNBnSkq6CCgT1ME4cyp64S8Iw0G-aMl4RK5tm5MI_wSCRFo6oEl0Yv9fs92t20LmBAE5tS7zWqGDZEvkVUVjSqymbSgZbKegPTeZ40.mp4?_nc_cat=101&amp;_nc_sid=5e9851&amp;_nc_ht=scontent-hou1-1.cdninstagram.com&amp;_nc_ohc=I2oOhjio3gEQ7kNvwGWwKhn&amp;efg=eyJ2ZW5jb2RlX3RhZyI6Inhwdl9wcm9ncmVzc2l2ZS5JTlNUQUdSQU0uQ0xJUFMuQzMuNzIwLmRhc2hfYmFzZWxpbmVfMV92MSIsInhwdl9hc3NldF9pZCI6MTQ2MTEzMTM5MTcxMDIwNSwiYXNzZXRfYWdlX2RheXMiOjIyNCwidmlfdXNlY2FzZV9pZCI6MTAwOTksImR1cmF0aW9uX3MiOjM0LCJ1cmxnZW5fc291cmNlIjoid3d3In0%3D&amp;ccb=17-1&amp;_nc_gid=rNceKuWnk7889X4X4_YP2A&amp;_nc_ss=1a&amp;_nc_zt=28&amp;vs=b3782be9faaa07b0&amp;_nc_vs=HBksFQIYUmlnX3hwdl9yZWVsc19wZXJtYW5lbnRfc3JfcHJvZC80MTQxMTJFRDQ0OTI3NjY1MUM2OUYxMENGMDY0RjdBRF92aWRlb19kYXNoaW5pdC5tcDQVAALIARIAFQIYR2lnX3hwdl9yZWVsc19wZXJtYW5lbnRfc3JfcHJvZC8xODMwMjg4ODEwODU3NTYwXzczOTg0OTcwMTQ1MTE5ODQyOTAubXA0FQICyAESACgAGAAbAogHdXNlX29pbAExEnByb2dyZXNzaXZlX3JlY2lwZQExFQAAJvrPlZmFuZgFFQIoAkMzLBdAQQzMzMzMzRgSZGFzaF9iYXNlbGluZV8xX3YxEQB1_gdl5p0BAA&amp;oh=00_AfzX73vF9ADTNoqmQTUMNvqeMYaJOuXLBsj-N64vAbqQJg&amp;oe=69B9B94A</t>
  </si>
  <si>
    <t>https://www.instagram.com/bemnanu</t>
  </si>
  <si>
    <t>anirban_kratika</t>
  </si>
  <si>
    <t>Raibahadur Anirban Chakravarti</t>
  </si>
  <si>
    <t>জীবন মানে Kratika, ভাল বাসা মানে Kratika</t>
  </si>
  <si>
    <t>https://scontent-ord5-1.cdninstagram.com/v/t51.2885-19/514003731_18004558706786399_3199082015918911952_n.jpg?stp=dst-jpg_e0_s150x150_tt6&amp;efg=eyJ2ZW5jb2RlX3RhZyI6InByb2ZpbGVfcGljLmRqYW5nby43MjAuYzIifQ&amp;_nc_ht=scontent-ord5-1.cdninstagram.com&amp;_nc_cat=111&amp;_nc_oc=Q6cZ2QGv-zxMu2rpn9TZLWNbCxva3Pc0V_ZVsX5tAUZFrcE17gV2KTi6GPC2BtgC7TigPro&amp;_nc_ohc=_nJUU48qvwgQ7kNvwFu1Woe&amp;_nc_gid=CDNO2rH2kps0hiMKtt7QQw&amp;edm=AOQ1c0wBAAAA&amp;ccb=7-5&amp;oh=00_Afza5_85yGTjpSTC2ob488yWMWAx8jc7TMECxNCQ3bHyTg&amp;oe=69BDA78A&amp;_nc_sid=8b3546</t>
  </si>
  <si>
    <t>sheaffers black crest deluxe, 1947</t>
  </si>
  <si>
    <t>https://instagram.com/p/DLevsM9S7PL, https://instagram.com/p/DLevBrjy8h-, https://instagram.com/p/DLeurSry-_3, https://instagram.com/p/DLeuj33S4JV, https://instagram.com/p/DAuxilZSdSA, https://instagram.com/p/DAuxcZzyvFv, https://instagram.com/p/DAupmFCyIHT, https://instagram.com/p/DAupg3_yoME, https://instagram.com/p/DAofTRaTkd0, https://instagram.com/p/DAoeyQ8y0Uc, https://instagram.com/p/C8du4SYC3UM, https://instagram.com/p/C8duzb7CnMr</t>
  </si>
  <si>
    <t>5, 8, 5, 1, 5, 2, 1, 3, 3, 3, 6, 8</t>
  </si>
  <si>
    <t>0, 0, 0, 0, 0, 0, 0, 0, 1, 0, 0, 0</t>
  </si>
  <si>
    <t>2025-06-29, 2025-06-29, 2025-06-29, 2025-06-29, 2024-10-05, 2024-10-05, 2024-10-05, 2024-10-05, 2024-10-02, 2024-10-02, 2024-06-21, 2024-06-21</t>
  </si>
  <si>
    <t>Sahyadri Mountain Range, Jil Wink shop วิตามินเพื่อผิวสุขภาพดี ดูแล้วสดใส ไม่โทรม, আমার শহর শান্তিপুর, শ্রীধাম শ্রীময়ী শান্তিপুর</t>
  </si>
  <si>
    <t>Image, Image, Image, Image, Image, Image, Image, Image, Image, Image, Image, Image</t>
  </si>
  <si>
    <t>https://scontent-ord5-1.cdninstagram.com/v/t51.2885-15/513861838_18004559651786399_7741979614403563348_n.jpg?stp=dst-jpg_e15_tt6&amp;_nc_ht=scontent-ord5-1.cdninstagram.com&amp;_nc_cat=111&amp;_nc_oc=Q6cZ2QGv-zxMu2rpn9TZLWNbCxva3Pc0V_ZVsX5tAUZFrcE17gV2KTi6GPC2BtgC7TigPro&amp;_nc_ohc=Gdfz3oe11ZoQ7kNvwGTVK-x&amp;_nc_gid=CDNO2rH2kps0hiMKtt7QQw&amp;edm=AOQ1c0wBAAAA&amp;ccb=7-5&amp;ig_cache_key=MzY2NTU3Njg5MjQ4MjQzMzk5NQ%3D%3D.3-ccb7-5&amp;oh=00_AfyvAF1uftikVtmI0McFRvXCvM896QcfNPsliyFgaW54aw&amp;oe=69BDA12F&amp;_nc_sid=8b3546, https://scontent-ord5-1.cdninstagram.com/v/t51.2885-15/511356151_18004559219786399_7096131576126737576_n.jpg?stp=dst-jpg_e15_tt6&amp;_nc_ht=scontent-ord5-1.cdninstagram.com&amp;_nc_cat=111&amp;_nc_oc=Q6cZ2QGv-zxMu2rpn9TZLWNbCxva3Pc0V_ZVsX5tAUZFrcE17gV2KTi6GPC2BtgC7TigPro&amp;_nc_ohc=mfdKV5f-EpkQ7kNvwElzKtW&amp;_nc_gid=CDNO2rH2kps0hiMKtt7QQw&amp;edm=AOQ1c0wBAAAA&amp;ccb=7-5&amp;ig_cache_key=MzY2NTU3Mzk3MDQwMzExNzE4Mg%3D%3D.3-ccb7-5&amp;oh=00_Afzhad8u90Ls98jRC0ODdLUGDmhymybFV64vf5Hi9j_Ueg&amp;oe=69BD9C8B&amp;_nc_sid=8b3546, https://scontent-ord5-1.cdninstagram.com/v/t51.2885-15/504018431_18004558928786399_7221615192422938177_n.jpg?stp=dst-jpg_e15_tt6&amp;_nc_ht=scontent-ord5-1.cdninstagram.com&amp;_nc_cat=111&amp;_nc_oc=Q6cZ2QGv-zxMu2rpn9TZLWNbCxva3Pc0V_ZVsX5tAUZFrcE17gV2KTi6GPC2BtgC7TigPro&amp;_nc_ohc=oO30zG6b-fgQ7kNvwHtPlvR&amp;_nc_gid=CDNO2rH2kps0hiMKtt7QQw&amp;edm=AOQ1c0wBAAAA&amp;ccb=7-5&amp;ig_cache_key=MzY2NTU3MjQzMTg2NTMxMTIyMw%3D%3D.3-ccb7-5&amp;oh=00_Afx7q12-oY-SirLgVFtDAbVxe0IiWuufXlmvyt16dkbJDQ&amp;oe=69BDAF97&amp;_nc_sid=8b3546, https://scontent-ord5-1.cdninstagram.com/v/t51.2885-15/504286708_18004558835786399_416293591998940813_n.jpg?stp=dst-jpg_e15_tt6&amp;_nc_ht=scontent-ord5-1.cdninstagram.com&amp;_nc_cat=111&amp;_nc_oc=Q6cZ2QGv-zxMu2rpn9TZLWNbCxva3Pc0V_ZVsX5tAUZFrcE17gV2KTi6GPC2BtgC7TigPro&amp;_nc_ohc=hb2JEkSgOisQ7kNvwEfm0gr&amp;_nc_gid=CDNO2rH2kps0hiMKtt7QQw&amp;edm=AOQ1c0wBAAAA&amp;ccb=7-5&amp;ig_cache_key=MzY2NTU3MTkyMjAzMDg1NDc0MQ%3D%3D.3-ccb7-5&amp;oh=00_AfyKGg86BKcse2dQ1NDY3TKicWHz-Y6kxM-FQGSFzXaMzA&amp;oe=69BDAC0B&amp;_nc_sid=8b3546, https://scontent-ord5-1.cdninstagram.com/v/t51.82787-15/626281115_18170620270381304_278251367954647662_n.jpg?stp=dst-jpg_e15_fr_s1080x1080_tt6&amp;_nc_ht=scontent-ord5-1.cdninstagram.com&amp;_nc_cat=108&amp;_nc_oc=Q6cZ2QGv-zxMu2rpn9TZLWNbCxva3Pc0V_ZVsX5tAUZFrcE17gV2KTi6GPC2BtgC7TigPro&amp;_nc_ohc=8b-eZJRH-HYQ7kNvwHBeggL&amp;_nc_gid=CDNO2rH2kps0hiMKtt7QQw&amp;edm=AOQ1c0wBAAAA&amp;ccb=7-5&amp;ig_cache_key=MzQ3MTkzMDI0MzY0MzIwMDY0MA%3D%3D.3-ccb7-5&amp;oh=00_Afxp1xFkJ7rvbcSRU967kM_Lrrj2A1xRVWulRGs71J_f-g&amp;oe=69BD97A5&amp;_nc_sid=8b3546, https://scontent-ord5-1.cdninstagram.com/v/t51.82787-15/624804803_18091209067833049_621865648587941307_n.jpg?stp=dst-jpg_e15_tt6&amp;_nc_ht=scontent-ord5-1.cdninstagram.com&amp;_nc_cat=101&amp;_nc_oc=Q6cZ2QGv-zxMu2rpn9TZLWNbCxva3Pc0V_ZVsX5tAUZFrcE17gV2KTi6GPC2BtgC7TigPro&amp;_nc_ohc=BwF4OVUVJfkQ7kNvwGMEVb9&amp;_nc_gid=CDNO2rH2kps0hiMKtt7QQw&amp;edm=AOQ1c0wBAAAA&amp;ccb=7-5&amp;ig_cache_key=MzQ3MTkyOTgxODg4NjEwNzUwMw%3D%3D.3-ccb7-5&amp;oh=00_AfyGQc9PYL4DqUXN9fV1M7PM9sMQ5i9zf2TklIQqIN8xxg&amp;oe=69BD9259&amp;_nc_sid=8b3546, https://scontent-ord5-2.cdninstagram.com/v/t51.82787-15/621853854_17930790582039802_2332586915183529456_n.jpg?stp=dst-jpg_e15_tt6&amp;_nc_ht=scontent-ord5-2.cdninstagram.com&amp;_nc_cat=110&amp;_nc_oc=Q6cZ2QGv-zxMu2rpn9TZLWNbCxva3Pc0V_ZVsX5tAUZFrcE17gV2KTi6GPC2BtgC7TigPro&amp;_nc_ohc=MeuzsLDcfnkQ7kNvwGEYaE_&amp;_nc_gid=CDNO2rH2kps0hiMKtt7QQw&amp;edm=AOQ1c0wBAAAA&amp;ccb=7-5&amp;ig_cache_key=MzQ3MTg5NTI5OTQxMTcwNjMyMw%3D%3D.3-ccb7-5&amp;oh=00_AfyIbu6BVU17xDHbuRFz0f_esJaGgA7mWEuJXb_HZhNyvA&amp;oe=69BD9CEE&amp;_nc_sid=8b3546, https://scontent-ord5-2.cdninstagram.com/v/t51.82787-15/636891921_18386241517156954_6125520466362678773_n.jpg?stp=dst-jpg_e15_tt6&amp;_nc_ht=scontent-ord5-2.cdninstagram.com&amp;_nc_cat=110&amp;_nc_oc=Q6cZ2QGv-zxMu2rpn9TZLWNbCxva3Pc0V_ZVsX5tAUZFrcE17gV2KTi6GPC2BtgC7TigPro&amp;_nc_ohc=uRP8PqTIPIkQ7kNvwEN4sxo&amp;_nc_gid=CDNO2rH2kps0hiMKtt7QQw&amp;edm=AOQ1c0wBAAAA&amp;ccb=7-5&amp;ig_cache_key=MzQ3MTg5NDk0MTgwNTQ3ODY2MA%3D%3D.3-ccb7-5&amp;oh=00_AfxB4d4v1aVp_jtA-o0hNe5pq9m5HCAvgiuoJ_4gKpu3sQ&amp;oe=69BD915D&amp;_nc_sid=8b3546, https://scontent-ord5-3.cdninstagram.com/v/t51.82787-15/622715708_18069867449625484_7743080971791711928_n.jpg?stp=dst-jpg_e15_fr_s1080x1080_tt6&amp;_nc_ht=scontent-ord5-3.cdninstagram.com&amp;_nc_cat=104&amp;_nc_oc=Q6cZ2QGv-zxMu2rpn9TZLWNbCxva3Pc0V_ZVsX5tAUZFrcE17gV2KTi6GPC2BtgC7TigPro&amp;_nc_ohc=z78z83vw82EQ7kNvwETeYvr&amp;_nc_gid=CDNO2rH2kps0hiMKtt7QQw&amp;edm=AOQ1c0wBAAAA&amp;ccb=7-5&amp;ig_cache_key=MzQ3MDE2MTE3NjY5NTgxODEwMA%3D%3D.3-ccb7-5&amp;oh=00_AfxKP2RndCXDML-u3p75H-y5Cdn-Bs-hD-j6-WC0vmr15w&amp;oe=69BD97F1&amp;_nc_sid=8b3546, https://scontent-ord5-1.cdninstagram.com/v/t51.82787-15/619394570_17982662201949140_3677162607898830090_n.jpg?stp=dst-jpg_e15_tt6&amp;_nc_ht=scontent-ord5-1.cdninstagram.com&amp;_nc_cat=108&amp;_nc_oc=Q6cZ2QGv-zxMu2rpn9TZLWNbCxva3Pc0V_ZVsX5tAUZFrcE17gV2KTi6GPC2BtgC7TigPro&amp;_nc_ohc=72eAczk-7JMQ7kNvwH2JcL_&amp;_nc_gid=CDNO2rH2kps0hiMKtt7QQw&amp;edm=AOQ1c0wBAAAA&amp;ccb=7-5&amp;ig_cache_key=MzQ3MDE1ODkwODQ1Nzk2MDczMg%3D%3D.3-ccb7-5&amp;oh=00_AfxWXMLNwRr5xjMdwRKC374_kNVJ8sczLISjI4Ok2_ErOg&amp;oe=69BDB42F&amp;_nc_sid=8b3546, https://scontent-ord5-3.cdninstagram.com/v/t51.82787-15/622469760_18074677265582745_8911100666317594040_n.webp?stp=dst-jpg_e15_fr</t>
  </si>
  <si>
    <t>https://www.instagram.com/anirban_kratika</t>
  </si>
  <si>
    <t>pion.watches</t>
  </si>
  <si>
    <t>Pion.watches</t>
  </si>
  <si>
    <t>Mainly Tudor and Universal Genève collector ✨</t>
  </si>
  <si>
    <t>https://scontent-atl3-1.cdninstagram.com/v/t51.2885-19/504363556_17902218762195474_8685893647167084675_n.jpg?stp=dst-jpg_e0_s150x150_tt6&amp;efg=eyJ2ZW5jb2RlX3RhZyI6InByb2ZpbGVfcGljLmRqYW5nby4xMDgwLmMyIn0&amp;_nc_ht=scontent-atl3-1.cdninstagram.com&amp;_nc_cat=106&amp;_nc_oc=Q6cZ2QGCoF1KJ03rgsZVXorAXF4rO9MT5w5stAIw5xXwUJKcpeP5w-b6m6Rjd_HY8cGcgKAbyr2zkukrgWERxz1O9T2p&amp;_nc_ohc=ZYT18W5c2PcQ7kNvwE874nK&amp;_nc_gid=qj2A0lPeFKxKKBnvPo8D9A&amp;edm=AOQ1c0wBAAAA&amp;ccb=7-5&amp;oh=00_Afwq24M2rVA8oo26g8Dm8neuS5cZ6MN4PbbYdRFVUIjGCw&amp;oe=69BDA952&amp;_nc_sid=8b3546</t>
  </si>
  <si>
    <t>Ça y est, elle est arrivée. Toute belle Tudor Ranger 7966 de 1965 😍
Dans un état incroyable après sa restauration chez @horlogerie.du.passage après polissage du boîtier, du bracelet, et révision du mouvement. 
#tudor #tudorwatch #tudorcollector #vintagewatches #vintagetudor #vintagetudorwatches #r | New watch alert ☀️
Shiny shiny full gold Polerouter Date … que dire de plus ? 
Merci @incaseofwatch pour cette trouvaille incroyable !! | 100 ans de Tudor ! @tudorwatch | UG Polerouter Date 869111/2
#universalgeneve #polerouter #ug2026 #geraldgenta #jbchampion | UG Polerouter S20217-4
#universalgeneve #polerouter #ugpolerouter #polerouternodate #jbchampionbracelet | #bulova #royaloak #4420102 #gentadesign #geraldgenta | Pas posté depuis longtemps… En ce moment je ne fais qu’alterner entre mes 3 Tudor et ça me va très bien 😌 | Tudor Tuxedo dial. Don’t know why but I feel like a mafioso wearing this one, love the feeling 🤵‍♂️
#tudorwatch #tudor #tudortuesday #tuxedo #blackdialwatches #rolexoyster #crown | Shiny shiny Polerouter 🤩
#universalgenève #polerouter #ug #vintageug #polerouterdate | Same same but different… Which one is your favorite ?
Both watches are Universal Geneve Polerouters 35,5 diameter with JB Champion bracelets. 
On the right is a 20217-4, black dial, applied shield logo, equipped with a 138SS bumper movement inside dating back to 1954, a real old timer !
And on th | #polerouter #polerouterdate #universalgenève #watchoftheday #watchstagram @universalgeneve | Sneak peek at the Ranger on the slopes 😉</t>
  </si>
  <si>
    <t>#tudor, #tudorwatch, #tudorcollector, #vintagewatches, #vintagetudor, #vintagetudorwatches, #r, #universalgeneve, #polerouter, #ug2026, #geraldgenta, #jbchampion, #ugpolerouter, #polerouternodate, #jbchampionbracelet, #bulova, #royaloak, #4420102, #gentadesign, #tudortuesday, #tuxedo, #blackdialwatches, #rolexoyster, #crown, #universalgen, #ug, #vintageug, #polerouterdate, #watchoftheday, #watchstagram</t>
  </si>
  <si>
    <t>@horlogerie.du.passage, @incaseofwatch, @tudorwatch, @universalgeneve</t>
  </si>
  <si>
    <t>https://instagram.com/p/DBMicKRuz4k, https://instagram.com/p/DVLQVH7DdmL, https://instagram.com/p/DU5XXr3jY1X, https://instagram.com/p/DTid9ZQjVPN, https://instagram.com/p/DTgA1skDcDl, https://instagram.com/p/DPjLXEFDIU4, https://instagram.com/p/DOtL0mGDG0d, https://instagram.com/p/DMaY8aoo6xF, https://instagram.com/p/DJ9VXbkIFmX, https://instagram.com/p/DIlQ48QOxDz, https://instagram.com/p/DIBTW8nIe4r, https://instagram.com/p/DFXk7-COe3M</t>
  </si>
  <si>
    <t>108, 28, 7, 21, 34, 12, 15, 11, 48, 89, 58, 27</t>
  </si>
  <si>
    <t>11, 3, 0, 0, 3, 0, 0, 1, 2, 4, 3, 1</t>
  </si>
  <si>
    <t>2024-10-16, 2026-02-25, 2026-02-18, 2026-01-15, 2026-01-14, 2025-10-08, 2025-09-17, 2025-07-22, 2025-05-22, 2025-04-18, 2025-04-04, 2025-01-28</t>
  </si>
  <si>
    <t>Image, Sidecar, Video, Sidecar, Sidecar, Image, Sidecar, Video, Sidecar, Sidecar, Video, Image</t>
  </si>
  <si>
    <t>https://scontent-atl3-3.cdninstagram.com/v/t51.82787-15/622546038_18099320615307741_8623587017797831808_n.jpg?stp=dst-jpg_e35_s1080x1080_sh0.08_tt6&amp;_nc_ht=scontent-atl3-3.cdninstagram.com&amp;_nc_cat=109&amp;_nc_oc=Q6cZ2QGCoF1KJ03rgsZVXorAXF4rO9MT5w5stAIw5xXwUJKcpeP5w-b6m6Rjd_HY8cGcgKAbyr2zkukrgWERxz1O9T2p&amp;_nc_ohc=_ysKWXZ7Kn4Q7kNvwEDyPlV&amp;_nc_gid=qj2A0lPeFKxKKBnvPo8D9A&amp;edm=AOQ1c0wBAAAA&amp;ccb=7-5&amp;ig_cache_key=MzQ4MDMwODA4MDgxMjE3ODk4MA%3D%3D.3-ccb7-5&amp;oh=00_Afz-SahEcN2rcTJ5mDtiN-kuW7i8VRCupHQa0hlDYx4cGA&amp;oe=69BDB93A&amp;_nc_sid=8b3546, https://scontent-atl3-1.cdninstagram.com/v/t51.82787-15/642744412_17931037437195474_5856048110635137949_n.jpg?stp=dst-jpg_e35_p1080x1080_sh0.08_tt6&amp;_nc_ht=scontent-atl3-1.cdninstagram.com&amp;_nc_cat=106&amp;_nc_oc=Q6cZ2QGCoF1KJ03rgsZVXorAXF4rO9MT5w5stAIw5xXwUJKcpeP5w-b6m6Rjd_HY8cGcgKAbyr2zkukrgWERxz1O9T2p&amp;_nc_ohc=H7-5OV35WIoQ7kNvwE8X9as&amp;_nc_gid=qj2A0lPeFKxKKBnvPo8D9A&amp;edm=AOQ1c0wBAAAA&amp;ccb=7-5&amp;ig_cache_key=Mzg0MDIzNDkxNDMzNjAxNjk5MA%3D%3D.3-ccb7-5&amp;oh=00_AfxIBJLJKqECwfvZxRBTrHIRdnYcjBXq7NzZe3RS0Uy5VA&amp;oe=69BDAB06&amp;_nc_sid=8b3546, https://scontent-atl3-1.cdninstagram.com/v/t51.82787-15/642744412_17931037437195474_5856048110635137949_n.jpg?stp=dst-jpg_e35_p1080x1080_sh0.08_tt6&amp;_nc_ht=scontent-atl3-1.cdninstagram.com&amp;_nc_cat=106&amp;_nc_oc=Q6cZ2QGCoF1KJ03rgsZVXorAXF4rO9MT5w5stAIw5xXwUJKcpeP5w-b6m6Rjd_HY8cGcgKAbyr2zkukrgWERxz1O9T2p&amp;_nc_ohc=H7-5OV35WIoQ7kNvwE8X9as&amp;_nc_gid=qj2A0lPeFKxKKBnvPo8D9A&amp;edm=AOQ1c0wBAAAA&amp;ccb=7-5&amp;ig_cache_key=Mzg0MDIzNDkxNDMzNjAxNjk5MA%3D%3D.3-ccb7-5&amp;oh=00_AfxIBJLJKqECwfvZxRBTrHIRdnYcjBXq7NzZe3RS0Uy5VA&amp;oe=69BDAB06&amp;_nc_sid=8b3546, https://scontent-atl3-1.cdninstagram.com/v/t51.82787-15/641304101_17931037446195474_7907822025447817208_n.jpg?stp=dst-jpg_e35_p1080x1080_sh0.08_tt6&amp;_nc_ht=scontent-atl3-1.cdninstagram.com&amp;_nc_cat=106&amp;_nc_oc=Q6cZ2QGCoF1KJ03rgsZVXorAXF4rO9MT5w5stAIw5xXwUJKcpeP5w-b6m6Rjd_HY8cGcgKAbyr2zkukrgWERxz1O9T2p&amp;_nc_ohc=8POgOfV9ANgQ7kNvwFWO3Wf&amp;_nc_gid=qj2A0lPeFKxKKBnvPo8D9A&amp;edm=AOQ1c0wBAAAA&amp;ccb=7-5&amp;ig_cache_key=Mzg0MDIzNDkxNDIwMTgxMDMxOQ%3D%3D.3-ccb7-5&amp;oh=00_AfwmZo7K5Wa3NhHL6kxGnkRcxkyiURFLsMZmxk_kqhCyKw&amp;oe=69BD9BFF&amp;_nc_sid=8b3546, https://scontent-atl3-1.cdninstagram.com/v/t51.82787-15/616562889_17926349106195474_6744310439949475283_n.jpg?stp=dst-jpg_e35_s1080x1080_sh0.08_tt6&amp;_nc_ht=scontent-atl3-1.cdninstagram.com&amp;_nc_cat=106&amp;_nc_oc=Q6cZ2QGCoF1KJ03rgsZVXorAXF4rO9MT5w5stAIw5xXwUJKcpeP5w-b6m6Rjd_HY8cGcgKAbyr2zkukrgWERxz1O9T2p&amp;_nc_ohc=c9VweV-5uN0Q7kNvwGJR5Ig&amp;_nc_gid=qj2A0lPeFKxKKBnvPo8D9A&amp;edm=AOQ1c0wBAAAA&amp;ccb=7-5&amp;ig_cache_key=MzgxMDczOTk4ODE3NTA4NTcyOQ%3D%3D.3-ccb7-5&amp;oh=00_AfzYacQfxPiUKQ9-1wAH9C58gLUgWIHWDI0O-GESKLO-Ow&amp;oe=69BDB158&amp;_nc_sid=8b3546, https://scontent-atl3-1.cdninstagram.com/v/t51.82787-15/616562889_17926349106195474_6744310439949475283_n.jpg?stp=dst-jpg_e35_s1080x1080_sh0.08_tt6&amp;_nc_ht=scontent-atl3-1.cdninstagram.com&amp;_nc_cat=106&amp;_nc_oc=Q6cZ2QGCoF1KJ03rgsZVXorAXF4rO9MT5w5stAIw5xXwUJKcpeP5w-b6m6Rjd_HY8cGcgKAbyr2zkukrgWERxz1O9T2p&amp;_nc_ohc=c9VweV-5uN0Q7kNvwGJR5Ig&amp;_nc_gid=qj2A0lPeFKxKKBnvPo8D9A&amp;edm=AOQ1c0wBAAAA&amp;ccb=7-5&amp;ig_cache_key=MzgxMDczOTk4ODE3NTA4NTcyOQ%3D%3D.3-ccb7-5&amp;oh=00_AfzYacQfxPiUKQ9-1wAH9C58gLUgWIHWDI0O-GESKLO-Ow&amp;oe=69BDB158&amp;_nc_sid=8b3546, https://scontent-atl3-1.cdninstagram.com/v/t51.82787-15/616085653_17926349124195474_1777353973870325025_n.jpg?stp=dst-jpg_e35_s1080x1080_sh0.08_tt6&amp;_nc_ht=scontent-atl3-1.cdninstagram.com&amp;_nc_cat=106&amp;_nc_oc=Q6cZ2QGCoF1KJ03rgsZVXorAXF4rO9MT5w5stAIw5xXwUJKcpeP5w-b6m6Rjd_HY8cGcgKAbyr2zkukrgWERxz1O9T2p&amp;_nc_ohc=E43P8SajgI0Q7kNvwGcxwvA&amp;_nc_gid=qj2A0lPeFKxKKBnvPo8D9A&amp;edm=AOQ1c0wBAAAA&amp;ccb=7-5&amp;ig_cache_key=MzgxMDczOTk4ODI1MDU4NTA4NQ%3D%3D.3-ccb7-5&amp;oh=00_AfwGZrBVn3j2dLLsalE0v2NT4QOEp1MztFDOXSjQ6O9x7g&amp;oe=69BDAB8A&amp;_nc_sid=8b3546, https://scontent-atl3-1.cdninstagram.com/v/t51.82787-15/616177429_17926245891195474_1532389167199113659_n.jpg?stp=dst-jpg_e35_p1080x1080_sh0.08_tt6&amp;_nc_ht=scontent-atl3-1.cdninstagram.com&amp;_nc_cat=106&amp;_nc_oc=Q6cZ2QGCoF1KJ03rgsZVXorAXF4rO9MT5w5stAIw5xXwUJKcpeP5w-b6m6Rjd_HY8cGcgKAbyr2zkukrgWERxz1O9T2p&amp;_nc_ohc=2U4SPhuoCIEQ7kNvwHKYJ78&amp;_nc_gid=qj2A0lPeFKxKKBnvPo8D9A&amp;edm=AOQ1c0wBAAAA&amp;ccb=7-5&amp;ig_cache_key=MzgxMDA0ODk2ODk5MDk4OTAzOA%3D%3D.3-ccb7-5&amp;oh=00_AfwE8vpqmzwu0rT9bob0o__wQ1IjQs5qtI04vqOq4nGegg&amp;oe=69BD87A0&amp;_nc_sid=8b3546, https://scontent-atl3-1.cdninstagram.com/v/t51.82787-15/616177429_17926245891195474_1532389167199113659_n.jpg?stp=dst-jpg_e35_p1080x1080_sh0.08_tt6&amp;_nc_ht=scontent-atl3-1.cdninstagram.com&amp;_nc_cat=106&amp;_nc_oc=Q6cZ2QGCoF1KJ03rgsZVXorAXF4rO9MT5w5stAIw5xXwUJKcpeP5w-b6m6Rjd_HY8cGcgKAbyr2zkukrgWERxz1O9T2p&amp;_nc_ohc=2U4SPhuoCIEQ7kNvwHKYJ78&amp;_nc_gid=qj2A0lPeFKxKKBnvPo8D9A&amp;edm=AOQ1c0wBAAAA&amp;ccb=7-5&amp;ig_cache_key=MzgxMDA0ODk2ODk5MDk4OTAzOA%3D%3D.3-ccb7-5&amp;oh=00_AfwE8vpqmzwu0rT9bob0o__wQ1IjQs5qtI04vqOq4nGegg&amp;oe=69BD87A0&amp;_nc_sid=8b3546, https://scontent-atl3-1.cdninstagram.com/v/t51.82787-15/617542502_17926245900195474_9118689127933651629_n.jpg?stp=dst-jpg_e35_p1080x1080_sh0.08_tt6&amp;_nc_ht=scontent-atl3-1.cdninstagram.com&amp;_nc_cat=106&amp;_nc_oc=Q6cZ2QGCoF1KJ03rgsZVXorAXF4rO9MT5w5stAIw5xXwUJKcpeP5w-b6m6Rjd_HY8cGcgKAbyr2zk</t>
  </si>
  <si>
    <t>https://scontent-atl3-1.cdninstagram.com/o1/v/t16/f2/m84/AQNWaKX1b9ByiuF58bWcE8UYjLxa_ZTupmc7rQyNMpaVecOr1BjzgU5H65P8iCl7VdNZMHAAMNEJGEgMLYKQjWuP6rwWmvf5YPwuQDs.mp4?_nc_cat=100&amp;_nc_sid=5e9851&amp;_nc_ht=scontent-atl3-1.cdninstagram.com&amp;_nc_ohc=9ZO6sivH7-UQ7kNvwGjij8H&amp;efg=eyJ2ZW5jb2RlX3RhZyI6Inhwdl9wcm9ncmVzc2l2ZS5JTlNUQUdSQU0uQ0FST1VTRUxfSVRFTS5DMy43MjAuZGFzaF9iYXNlbGluZV8xX3YxIiwieHB2X2Fzc2V0X2lkIjoxNzkzMTAzNzQ1MjE5NTQ3NCwiYXNzZXRfYWdlX2RheXMiOjE4LCJ2aV91c2VjYXNlX2lkIjoxMDE0NiwiZHVyYXRpb25fcyI6NiwidXJsZ2VuX3NvdXJjZSI6Ind3dyJ9&amp;ccb=17-1&amp;vs=d4389d08a4cdff49&amp;_nc_vs=HBkcFQIYTGlnX2JhY2tmaWxsX3RpbWVsaW5lX3ZvZC9DNTQyMDE1M0M4MzM4MjJGMURFOTE5QjY2MjBFQTdCNF92aWRlb19kYXNoaW5pdC5tcDQVAALIARIAKAAYABsCiAd1c2Vfb2lsATEScHJvZ3Jlc3NpdmVfcmVjaXBlATEVAAAmpNrW3N-L2j8VAigCQzMsF0Ab3S8an753GBJkYXNoX2Jhc2VsaW5lXzFfdjERAHXuB2XEngEA&amp;_nc_gid=qj2A0lPeFKxKKBnvPo8D9A&amp;_nc_ss=1a&amp;_nc_zt=28&amp;oh=00_AfwsI_t1DA4K5Ad1KY-STuRqQUhOmD0FL8LRpp37ZZ-uPg&amp;oe=69B9A324, https://scontent-atl3-2.cdninstagram.com/o1/v/t2/f2/m86/AQNxBS5iKGTJAUUNx7Mjy4t4xGWs7gNwq-tNH-AfToCTaEcYaUAoVunLjmb9Dt4N900jMxkQoZ9Bx3rjkKrRU7NKwFicdaNXg4v9m_k.mp4?_nc_cat=105&amp;_nc_sid=5e9851&amp;_nc_ht=scontent-atl3-2.cdninstagram.com&amp;_nc_ohc=lI2PY8nPZnAQ7kNvwHpwWn0&amp;efg=eyJ2ZW5jb2RlX3RhZyI6Inhwdl9wcm9ncmVzc2l2ZS5JTlNUQUdSQU0uQ0xJUFMuQzMuNzIwLmRhc2hfYmFzZWxpbmVfMV92MSIsInhwdl9hc3NldF9pZCI6MTc5MzAyMTU4OTMxOTU0NzQsImFzc2V0X2FnZV9kYXlzIjoyNSwidmlfdXNlY2FzZV9pZCI6MTA4MjcsImR1cmF0aW9uX3MiOjUsInVybGdlbl9zb3VyY2UiOiJ3d3cifQ%3D%3D&amp;ccb=17-1&amp;_nc_gid=qj2A0lPeFKxKKBnvPo8D9A&amp;_nc_ss=1a&amp;_nc_zt=28&amp;vs=8d83244d3da90da8&amp;_nc_vs=HBkcFQIYUmlnX3hwdl9yZWVsc19wZXJtYW5lbnRfc3JfcHJvZC9ERDQ5ODEzQUMzQkVBNzQ2MzM5RDQxMDMzRTgwRkRCRF92aWRlb19kYXNoaW5pdC5tcDQVAALIARIAKAAYABsCiAd1c2Vfb2lsATEScHJvZ3Jlc3NpdmVfcmVjaXBlATEVAAAmpOv60Pbb2T8VAigCQzMsF0AUqfvnbItEGBJkYXNoX2Jhc2VsaW5lXzFfdjERAHX-B2WWqQEA&amp;oh=00_AfyPMu8WeciUIIw2bxj4sFh_4Z6naC95VDATBh4PBzqEeA&amp;oe=69B9BC6E, https://scontent-atl3-2.cdninstagram.com/o1/v/t2/f2/m367/AQMZByKWH0pDoh6aHQ4Bl2I4S8z-BZlkWcnKgCCcl5cvRGbplGPWosfs_cxkV4a0g8VRr7DCzPlZqILlqNs6WhwR1RQKYgrVqAYr8UQ.mp4?_nc_cat=105&amp;_nc_sid=5e9851&amp;_nc_ht=scontent-atl3-2.cdninstagram.com&amp;_nc_ohc=DKtCCix5-uUQ7kNvwFlbhs6&amp;efg=eyJ2ZW5jb2RlX3RhZyI6Inhwdl9wcm9ncmVzc2l2ZS5JTlNUQUdSQU0uQ0xJUFMuQzMuNzIwLmRhc2hfYmFzZWxpbmVfMV92MSIsInhwdl9hc3NldF9pZCI6MTI1MjM5OTYyOTk0MjE2OSwiYXNzZXRfYWdlX2RheXMiOjIzNiwidmlfdXNlY2FzZV9pZCI6MTAwOTksImR1cmF0aW9uX3MiOjgsInVybGdlbl9zb3VyY2UiOiJ3d3cifQ%3D%3D&amp;ccb=17-1&amp;vs=eb375d665b84f6d9&amp;_nc_vs=HBksFQIYQGlnX2VwaGVtZXJhbC8xQjQ0MDdBOUFGMzkxMjA3NzQ5OTM0NEI3MjI1Njg5QV92aWRlb19kYXNoaW5pdC5tcDQVAALIARIAFQIYRmlnX3hwdl9yZWVsc19wZXJtYW5lbnRfc3JfcHJvZC83NTE5NzQzNDQwMDczMDJfNTY3MDQyMTMyMTcwNzM0MjM4My5tcDQVAgLIARIAKAAYABsCiAd1c2Vfb2lsATEScHJvZ3Jlc3NpdmVfcmVjaXBlATEVAAAmsvb5sKDDuQQVAigCQzMsF0AgzMzMzMzNGBJkYXNoX2Jhc2VsaW5lXzFfdjERAHX-B2XmnQEA&amp;_nc_gid=qj2A0lPeFKxKKBnvPo8D9A&amp;_nc_ss=1a&amp;_nc_zt=28&amp;oh=00_Afwm88ACovAS685ZKrIAuu626-fBCp_nrqkAJf-_cLbJxQ&amp;oe=69BD906E, https://scontent-atl3-3.cdninstagram.com/o1/v/t2/f2/m367/AQNnmDrTyQx16193NzvlkWqHrSZWNk9kBB7U9m0h0Jsnnruv2J_Yqxc4NGw9MuEkSzlQb6rP9Nf1STQg_rN9nXIjV2UIRQbB6UNnAhE.mp4?_nc_cat=107&amp;_nc_sid=5e9851&amp;_nc_ht=scontent-atl3-3.cdninstagram.com&amp;_nc_ohc=o2dp_Y2ikEoQ7kNvwGkyMRw&amp;efg=eyJ2ZW5jb2RlX3RhZyI6Inhwdl9wcm9ncmVzc2l2ZS5JTlNUQUdSQU0uQ0xJUFMuQzMuNzIwLmRhc2hfYmFzZWxpbmVfMV92MSIsInhwdl9hc3NldF9pZCI6MTMyMDk2ODE4NTg3NjUyMywiYXNzZXRfYWdlX2RheXMiOjM0NSwidmlfdXNlY2FzZV9pZCI6MTAwOTksImR1cmF0aW9uX3MiOjExLCJ1cmxnZW5fc291cmNlIjoid3d3In0%3D&amp;ccb=17-1&amp;vs=9a2cc2b28a24babd&amp;_nc_vs=HBksFQIYQGlnX2VwaGVtZXJhbC8yRjQ3NDNDNUJDQzgwREJEODVGQjg0MEZCQjRDNkM4QV92aWRlb19kYXNoaW5pdC5tcDQVAALIARIAFQIYR2lnX3hwdl9yZWVsc19wZXJtYW5lbnRfc3JfcHJvZC8yMTEyMjQ5MzgyNTQxMDk2XzU4ODgwMDMyOTQ4MDE5NzMzOTYubXA0FQICyAESACgAGAAbAogHdXNlX29pbAExEnByb2dyZXNzaXZlX3JlY2lwZQExFQAAJtbA1Pe72tgEFQIoAkMzLBdAJmZmZmZmZhgSZGFzaF9iYXNlbGluZV8xX3YxEQB1_gdl5p0BAA&amp;_nc_gid=qj2A0lPeFKxKKBnvPo8D9A&amp;_nc_ss=1a&amp;_nc_zt=28&amp;oh=00_Afzy0Cizz0u3CMhEqdJUVLVvdZSMktb_2Xkhob_tznqH9w&amp;oe=69BDAC30</t>
  </si>
  <si>
    <t>https://www.instagram.com/pion.watches</t>
  </si>
  <si>
    <t>jodywat</t>
  </si>
  <si>
    <t>Jody Watkins</t>
  </si>
  <si>
    <t>head of brand @kinnstudio
art &amp; brand on @substack
collecting cars 🐎
los angeles california</t>
  </si>
  <si>
    <t>http://linktr.ee/jodywat</t>
  </si>
  <si>
    <t>https://instagram.fmem1-1.fna.fbcdn.net/v/t51.82787-19/623822357_18551173201029297_6113969256390324399_n.jpg?stp=dst-jpg_e0_s150x150_tt6&amp;efg=eyJ2ZW5jb2RlX3RhZyI6InByb2ZpbGVfcGljLmRqYW5nby44OTAuYzIifQ&amp;_nc_ht=instagram.fmem1-1.fna.fbcdn.net&amp;_nc_cat=109&amp;_nc_oc=Q6cZ2QHOgS4UsZbD28cuGp4KX7Xkk9GjwDG7pMD0HppqyPdbqkNXFqEn13foCJwljc1JIk8&amp;_nc_ohc=2OnYB1O0z7UQ7kNvwFmnDoh&amp;_nc_gid=OWfuM2c3SIkaXnqPdnxxCA&amp;edm=AOQ1c0wBAAAA&amp;ccb=7-5&amp;oh=00_AfxAdtnVauj5ug_vDztdjWBHRolS-a696ZzOYWzw4uSWYw&amp;oe=69BDB258&amp;_nc_sid=8b3546</t>
  </si>
  <si>
    <t xml:space="preserve">cars n coffee with dad ☕️ | freezing but I love a reason to wear this coat set 🖤 | Engagement photos for our friend &amp; 2026 bride @jodywat 🤍🐎 captured by @tomirwin.co !!!
A refined western vision set the tone for @jodywat @nbrucc upcoming Wyoming wedding. The shoot took place in Malibu where they got engaged &amp; included meaningful details like her vintage Mustang (a nod to her fa | 📍NYC | work wives | engagement shoot details 🌝 | time flies 🥂 | jackson in january | perfect morning in jackson with @wyldsleddogs 🐾 | spent my bday in one of my favorite magical places ✨🏔️🔥🐴 | been going through old photo albums in anticipation for our wedding, looking at all of the couple portraits before me! v excited to join this lineage. 
1. my moms parents
2. my parents
3. my dads parents
4. nick’s grandparents 
5. our portrait (soon to come!) | i have always said 2016 was one of the best years of my life. the vibes were high, it was the biggest change of my adolescence and life long friendships were forged. very happy to see 2016 making a come back in 2026! its going to be a wild year, this fire horse year is also my wedding year and it’s </t>
  </si>
  <si>
    <t>@jodywat, @tomirwin.co, @nbrucc, @atelierarielle, @thebisoubride, @wyldsleddogs</t>
  </si>
  <si>
    <t>https://instagram.com/p/DV7kmA4lE68, https://instagram.com/p/DU_qzdNEmkG, https://instagram.com/p/DU1wAqQD8SA, https://instagram.com/p/DUynJn4krTd, https://instagram.com/p/DUvj8K1kfqD, https://instagram.com/p/DUnn5_RgJV-, https://instagram.com/p/DUY_kluEng5, https://instagram.com/p/DURTqNwEpWT, https://instagram.com/p/DULvND2D_iN, https://instagram.com/p/DUCS_J1jwZ5, https://instagram.com/p/DT3XE-4kkKp, https://instagram.com/p/DTeUMH3FKee</t>
  </si>
  <si>
    <t>27, 68, 715, 69, 96, 124, 75, 144, 62, 141, 82, 124</t>
  </si>
  <si>
    <t>1, 8, 54, 6, 13, 15, 3, 12, 6, 31, 5, 16</t>
  </si>
  <si>
    <t>2026-03-16, 2026-02-20, 2026-02-17, 2026-02-15, 2026-02-14, 2026-02-11, 2026-02-05, 2026-02-02, 2026-01-31, 2026-01-28, 2026-01-23, 2026-01-14</t>
  </si>
  <si>
    <t>SoHo, New York, Manhattan, New York, New York, New York, Malibu, California, Los Angeles, California, Jackson, Wyoming</t>
  </si>
  <si>
    <t>Sidecar, Video, Sidecar, Sidecar, Sidecar, Sidecar, Sidecar, Sidecar, Video, Sidecar, Sidecar, Sidecar</t>
  </si>
  <si>
    <t>https://instagram.fmem1-1.fna.fbcdn.net/v/t51.82787-15/651316048_18566428327029297_1738477089341673476_n.jpg?stp=dst-jpg_e35_p1080x1080_sh0.08_tt6&amp;_nc_ht=instagram.fmem1-1.fna.fbcdn.net&amp;_nc_cat=109&amp;_nc_oc=Q6cZ2QHOgS4UsZbD28cuGp4KX7Xkk9GjwDG7pMD0HppqyPdbqkNXFqEn13foCJwljc1JIk8&amp;_nc_ohc=R4MANkJ8ayYQ7kNvwHsCgsO&amp;_nc_gid=OWfuM2c3SIkaXnqPdnxxCA&amp;edm=AOQ1c0wBAAAA&amp;ccb=7-5&amp;ig_cache_key=Mzg1MzgyODU0MDg1NjI4MDU4OA%3D%3D.3-ccb7-5&amp;oh=00_Afyi-bHU6x2suegFlkPQXySN5TCnro4Svt9AgCSd5H7V2g&amp;oe=69BD992A&amp;_nc_sid=8b3546, https://instagram.fmem1-1.fna.fbcdn.net/v/t51.82787-15/651316048_18566428327029297_1738477089341673476_n.jpg?stp=dst-jpg_e35_p1080x1080_sh0.08_tt6&amp;_nc_ht=instagram.fmem1-1.fna.fbcdn.net&amp;_nc_cat=109&amp;_nc_oc=Q6cZ2QHOgS4UsZbD28cuGp4KX7Xkk9GjwDG7pMD0HppqyPdbqkNXFqEn13foCJwljc1JIk8&amp;_nc_ohc=R4MANkJ8ayYQ7kNvwHsCgsO&amp;_nc_gid=OWfuM2c3SIkaXnqPdnxxCA&amp;edm=AOQ1c0wBAAAA&amp;ccb=7-5&amp;ig_cache_key=Mzg1MzgyODU0MDg1NjI4MDU4OA%3D%3D.3-ccb7-5&amp;oh=00_Afyi-bHU6x2suegFlkPQXySN5TCnro4Svt9AgCSd5H7V2g&amp;oe=69BD992A&amp;_nc_sid=8b3546, https://instagram.fmem1-1.fna.fbcdn.net/v/t51.82787-15/651516225_18566428336029297_8163141320888904608_n.jpg?stp=dst-jpg_e35_p1080x1080_sh0.08_tt6&amp;_nc_ht=instagram.fmem1-1.fna.fbcdn.net&amp;_nc_cat=109&amp;_nc_oc=Q6cZ2QHOgS4UsZbD28cuGp4KX7Xkk9GjwDG7pMD0HppqyPdbqkNXFqEn13foCJwljc1JIk8&amp;_nc_ohc=F4CQFBF50tcQ7kNvwHdpRUM&amp;_nc_gid=OWfuM2c3SIkaXnqPdnxxCA&amp;edm=AOQ1c0wBAAAA&amp;ccb=7-5&amp;ig_cache_key=Mzg1MzgyODU0NTg5Nzg2Mjc0MQ%3D%3D.3-ccb7-5&amp;oh=00_Afxo-OQZIJrmmCGwRTwrpxaZEYO6VQs8ceS9t1DivX4nnQ&amp;oe=69BDACB5&amp;_nc_sid=8b3546, https://instagram.fmem1-1.fna.fbcdn.net/v/t51.82787-15/654020832_18566428345029297_6837236954639858081_n.jpg?stp=dst-jpg_e35_p1080x1080_sh0.08_tt6&amp;_nc_ht=instagram.fmem1-1.fna.fbcdn.net&amp;_nc_cat=109&amp;_nc_oc=Q6cZ2QHOgS4UsZbD28cuGp4KX7Xkk9GjwDG7pMD0HppqyPdbqkNXFqEn13foCJwljc1JIk8&amp;_nc_ohc=3GvEcyJV7GgQ7kNvwGDUzhI&amp;_nc_gid=OWfuM2c3SIkaXnqPdnxxCA&amp;edm=AOQ1c0wBAAAA&amp;ccb=7-5&amp;ig_cache_key=Mzg1MzgyODU0ODA3MDQ3NjkxNw%3D%3D.3-ccb7-5&amp;oh=00_AfzPaJDXBvet-SZc19LzXR6_EAHe9Vq0CfQGrqhmk3KUxw&amp;oe=69BD93C5&amp;_nc_sid=8b3546, https://instagram.fmem1-1.fna.fbcdn.net/v/t51.82787-15/650744472_18566428372029297_692895387896167879_n.jpg?stp=dst-jpg_e35_p1080x1080_sh0.08_tt6&amp;_nc_ht=instagram.fmem1-1.fna.fbcdn.net&amp;_nc_cat=109&amp;_nc_oc=Q6cZ2QHOgS4UsZbD28cuGp4KX7Xkk9GjwDG7pMD0HppqyPdbqkNXFqEn13foCJwljc1JIk8&amp;_nc_ohc=uzq4f9mZnqcQ7kNvwH6irxn&amp;_nc_gid=OWfuM2c3SIkaXnqPdnxxCA&amp;edm=AOQ1c0wBAAAA&amp;ccb=7-5&amp;ig_cache_key=Mzg1MzgyODU1MTI3NDk2NTE3Nw%3D%3D.3-ccb7-5&amp;oh=00_Afwitvjg_E0g9mgl2WLQXRKMy0OlfMBx183AYeGEsGyrqQ&amp;oe=69BD8DF4&amp;_nc_sid=8b3546, https://instagram.fmem1-1.fna.fbcdn.net/v/t51.82787-15/650411324_18566428363029297_8077070965951980143_n.jpg?stp=dst-jpg_e35_p1080x1080_sh0.08_tt6&amp;_nc_ht=instagram.fmem1-1.fna.fbcdn.net&amp;_nc_cat=109&amp;_nc_oc=Q6cZ2QHOgS4UsZbD28cuGp4KX7Xkk9GjwDG7pMD0HppqyPdbqkNXFqEn13foCJwljc1JIk8&amp;_nc_ohc=kcaPiuiWM70Q7kNvwGTlHaY&amp;_nc_gid=OWfuM2c3SIkaXnqPdnxxCA&amp;edm=AOQ1c0wBAAAA&amp;ccb=7-5&amp;ig_cache_key=Mzg1MzgyODU1NDc1NjIyOTc4Nw%3D%3D.3-ccb7-5&amp;oh=00_AfwtwZfIidawigMZhhVntnrytf2x-EYdRtYNRM8i5vpmYw&amp;oe=69BDA47F&amp;_nc_sid=8b3546, https://instagram.fmem1-1.fna.fbcdn.net/v/t51.82787-15/650391293_18566428354029297_2317678727826434576_n.jpg?stp=dst-jpg_e35_p1080x1080_sh0.08_tt6&amp;_nc_ht=instagram.fmem1-1.fna.fbcdn.net&amp;_nc_cat=109&amp;_nc_oc=Q6cZ2QHOgS4UsZbD28cuGp4KX7Xkk9GjwDG7pMD0HppqyPdbqkNXFqEn13foCJwljc1JIk8&amp;_nc_ohc=q3zW9vgB5p4Q7kNvwEDHKvt&amp;_nc_gid=OWfuM2c3SIkaXnqPdnxxCA&amp;edm=AOQ1c0wBAAAA&amp;ccb=7-5&amp;ig_cache_key=Mzg1MzgyODU1NTA0MTQ1MTExOA%3D%3D.3-ccb7-5&amp;oh=00_AfwqQEM4uvK7rr_IBCVjMlOTqfjpJWwsu90izDfPD2_fyg&amp;oe=69BD9B6D&amp;_nc_sid=8b3546, https://instagram.fmem1-1.fna.fbcdn.net/v/t51.82787-15/651861583_18566428381029297_4991690156328743407_n.jpg?stp=dst-jpg_e35_p1080x1080_sh0.08_tt6&amp;_nc_ht=instagram.fmem1-1.fna.fbcdn.net&amp;_nc_cat=109&amp;_nc_oc=Q6cZ2QHOgS4UsZbD28cuGp4KX7Xkk9GjwDG7pMD0HppqyPdbqkNXFqEn13foCJwljc1JIk8&amp;_nc_ohc=LbzayA3B5-QQ7kNvwGTiozc&amp;_nc_gid=OWfuM2c3SIkaXnqPdnxxCA&amp;edm=AOQ1c0wBAAAA&amp;ccb=7-5&amp;ig_cache_key=Mzg1MzgyODU1NjgzNjU5Mzc0MA%3D%3D.3-ccb7-5&amp;oh=00_AfzdZHFdnOXFivbhUYn0TybMIAKUTclImOxYfXB1NGH5VA&amp;oe=69BDA12A&amp;_nc_sid=8b3546, https://instagram.fmem1-1.fna.fbcdn.net/v/t51.82787-15/631418876_18034752488782441_7780280995401009050_n.jpg?stp=dst-jpg_e15_fr_p1080x1080_tt6&amp;_nc_ht=instagram.fmem1-1.fna.fbcdn.net&amp;_nc_cat=101&amp;_nc_oc=Q6cZ2QHOgS4UsZbD28cuGp4KX7Xkk9GjwDG7pMD0HppqyPdbqkNXFqEn13foCJwljc1JIk8&amp;_nc_ohc=H6TasGw2fqoQ7kNvwHaqBrV&amp;_nc_gid=OWfuM2c3SIkaXnqPdnxxCA&amp;edm=AOQ1c0wBAAAA&amp;ccb=7-5&amp;ig_cache_key=MzgzNDE4MTU2MjE3OTQ5MzAwNw%3D%3D.3-ccb7-5&amp;oh=00_Afw6XpdeYAFWl89g9j5Xc8pHEvn6aX7GkLaNbmaedwVzaw&amp;oe=69BDA1B1&amp;_nc_sid=8b3546, https://instagram.fmem1-1.fna.fbcdn.net/v/t51.82787-15/631418876_18034752488782441_7780280995401009050_n.jpg?stp=dst-jpg_e15_fr_p1080x1080_tt6&amp;_nc_ht=instagram.fmem1-1.fna.fbcdn.net&amp;_nc_cat=101&amp;_nc_oc=Q6cZ2QHOgS4UsZbD28cuGp4KX7Xkk9GjwDG7pMD0HppqyPdbqkNXFqEn13foCJwljc1JIk8&amp;_nc_ohc=H6TasGw2fqoQ7kNvwHaqBrV&amp;_nc_gid=OWfuM2c3SIkaXnqPdnxxCA&amp;edm=AOQ1c0wBAAAA&amp;ccb=7-5&amp;ig_cache_key=MzgzNDE4MTU2MjE3OTQ5MzAwNw%3D%3D.3-ccb7-5&amp;oh=00_Afw6XpdeYAFWl89g9j5Xc8pHEvn6aX7GkLaNbmaedwVzaw&amp;oe=69BDA1B1&amp;_nc_sid=8b3546,</t>
  </si>
  <si>
    <t>https://instagram.fmem1-1.fna.fbcdn.net/o1/v/t16/f2/m69/AQOjhx2OJbW1zyPV1XV-5sSqTh3geSe2zYjwyp6Diva0NnIm5HwTszD-OilDaot2Iuv8uN7fiypmay0d2Hvb6u_V.mp4?strext=1&amp;_nc_cat=109&amp;_nc_oc=AdkAdcEiA442KpZaOj_WLThWVehKfpG73vP1hpXDkEk3lEyPDvfiLrFpuhW_6TRjgg4&amp;_nc_sid=5e9851&amp;_nc_ht=instagram.fmem1-1.fna.fbcdn.net&amp;_nc_ohc=3Pu5F7t6Vi0Q7kNvwFf-h4N&amp;efg=eyJ2ZW5jb2RlX3RhZyI6Inhwdl9wcm9ncmVzc2l2ZS5JTlNUQUdSQU0uQ0xJUFMuQzMuNzIwLmRhc2hfYmFzZWxpbmVfMV92MSIsInhwdl9hc3NldF9pZCI6MTc5NDcyMDYzODQxMDMxMTUsImFzc2V0X2FnZV9kYXlzIjoyMywidmlfdXNlY2FzZV9pZCI6MTAwOTksImR1cmF0aW9uX3MiOjgsInVybGdlbl9zb3VyY2UiOiJ3d3cifQ%3D%3D&amp;ccb=17-1&amp;_nc_gid=OWfuM2c3SIkaXnqPdnxxCA&amp;_nc_ss=1a&amp;_nc_zt=28&amp;vs=a9400c1849b5d6c0&amp;_nc_vs=HBksFQIYOnBhc3N0aHJvdWdoX2V2ZXJzdG9yZS9HR1ZqZXlYWDBHd05kdzRQQUxYdG1nMFBCTGRUYnNwVEFRQUYVAALIARIAFQIYUWlnX3hwdl9wbGFjZW1lbnRfcGVybWFuZW50X3YyLzg5NDJFNjM4NzBDQTA4NjIwNThDODhCRTlERjVBM0ExX2F1ZGlvX2Rhc2hpbml0Lm1wNBUCAsgBEgAoABgAGwKIB3VzZV9vaWwBMRJwcm9ncmVzc2l2ZV9yZWNpcGUBMRUAACaWu-HT87jhPxUCKAJDMywXQCHMzMzMzM0YEmRhc2hfYmFzZWxpbmVfMV92MREAdf4HZeadAQA&amp;oh=00_AfyB1s9Pm1WyW-6yBPmGfQP0qr8l3MlwgEy5yXCjPlRufA&amp;oe=69BDA50F, https://instagram.fmem1-1.fna.fbcdn.net/o1/v/t16/f2/m84/AQNqev9FPgwODaAGvuqGgc4EDAoe5S-UB0L5DVMZMYeAvrFhJPPyoG83_u5TINSo55lvGqm6mnrD98kJGQR_gp2LlJEsjOPWCNm2AKY.mp4?_nc_cat=109&amp;_nc_oc=AdmU8EglWws-j2k7vnJF3Cabu93mAd4HMXoyDjNRp04oFkC4vhi1vYppkKXBJ6cXPxw&amp;_nc_sid=5e9851&amp;_nc_ht=instagram.fmem1-1.fna.fbcdn.net&amp;_nc_ohc=VNnyz7msVLgQ7kNvwFrhWeJ&amp;efg=eyJ2ZW5jb2RlX3RhZyI6Inhwdl9wcm9ncmVzc2l2ZS5JTlNUQUdSQU0uQ0FST1VTRUxfSVRFTS5DMy43MjAuZGFzaF9iYXNlbGluZV8xX3YxIiwieHB2X2Fzc2V0X2lkIjoxNzk0NjE2MTA3OTEwMzExNSwiYXNzZXRfYWdlX2RheXMiOjI4LCJ2aV91c2VjYXNlX2lkIjoxMDE0NiwiZHVyYXRpb25fcyI6NSwidXJsZ2VuX3NvdXJjZSI6Ind3dyJ9&amp;ccb=17-1&amp;_nc_gid=OWfuM2c3SIkaXnqPdnxxCA&amp;_nc_ss=1a&amp;_nc_zt=28&amp;vs=40eb4bda62506b84&amp;_nc_vs=HBkcFQIYTGlnX2JhY2tmaWxsX3RpbWVsaW5lX3ZvZC85NjQ3NEE0MUVFNDJGNzhCRkFFN0Y1QUEwQUJGNTBBRl92aWRlb19kYXNoaW5pdC5tcDQVAALIARIAKAAYABsCiAd1c2Vfb2lsATEScHJvZ3Jlc3NpdmVfcmVjaXBlATEVAAAmlrqdw4f84D8VAigCQzMsF0AUqfvnbItEGBJkYXNoX2Jhc2VsaW5lXzFfdjERAHXuB2XEngEA&amp;oh=00_AfwdqpRqBmeIJ05OUKGb-NQju7zeaAytz2CCZ-N7-lPd_g&amp;oe=69B9A207, https://instagram.fmem1-2.fna.fbcdn.net/o1/v/t16/f2/m84/AQPuZ18eFPX0ySHS94UhrkbrJ3RnerCIdCjl2SrViUxYc5haR0mFAdzqf7Y5RhvaWLFvlwF0z6xhy9u3CgkUeE0v4u4gnbMzhXsWDIA.mp4?_nc_cat=102&amp;_nc_oc=AdmHNlUMNaTLmiLVzUJkatKb39hTlXB1PIwkskS1X99Mt7CzNdLKtwTaOoNUJGWs1TU&amp;_nc_sid=5e9851&amp;_nc_ht=instagram.fmem1-2.fna.fbcdn.net&amp;_nc_ohc=lHq6G1Ly4xgQ7kNvwGYZPF6&amp;efg=eyJ2ZW5jb2RlX3RhZyI6Inhwdl9wcm9ncmVzc2l2ZS5JTlNUQUdSQU0uQ0FST1VTRUxfSVRFTS5DMy43MjAuZGFzaF9iYXNlbGluZV8xX3YxIiwieHB2X2Fzc2V0X2lkIjoxNzk0NTIzMTI5MjEwMzExNSwiYXNzZXRfYWdlX2RheXMiOjMyLCJ2aV91c2VjYXNlX2lkIjoxMDE0NiwiZHVyYXRpb25fcyI6OCwidXJsZ2VuX3NvdXJjZSI6Ind3dyJ9&amp;ccb=17-1&amp;_nc_gid=OWfuM2c3SIkaXnqPdnxxCA&amp;_nc_ss=1a&amp;_nc_zt=28&amp;vs=2f2afdefd76a4196&amp;_nc_vs=HBkcFQIYTGlnX2JhY2tmaWxsX3RpbWVsaW5lX3ZvZC82MjQ5QzZFNTIyRjcwQzVGMEEwOENGOTQzNkQ0MTI4NF92aWRlb19kYXNoaW5pdC5tcDQVAALIARIAKAAYABsCiAd1c2Vfb2lsATEScHJvZ3Jlc3NpdmVfcmVjaXBlATEVAAAmluefifjF4D8VAigCQzMsF0AgWJN0vGp_GBJkYXNoX2Jhc2VsaW5lXzFfdjERAHXuB2XEngEA&amp;oh=00_AfzqHYaCPgt1ZMD248kEasKe6Yh24Dg3y72ZeYSSxUHrRQ&amp;oe=69B9B06E, https://instagram.fmem1-1.fna.fbcdn.net/o1/v/t16/f2/m84/AQN8tkVaxP16Hb-MpfQTEm9k_4YcARQaMRXNizD5smOSjZvyvf2d1udjtOKX-I2BxDYvugt9eX2r_ODcpC2BpzZEGhDBO_DBunKszEc.mp4?_nc_cat=100&amp;_nc_oc=AdlamUzSu5bEmg1mx5qzkBMN_VsNPabVBu4ZUwkCtvhTrHrjlp3tnu_R1zFAjGyd3ss&amp;_nc_sid=5e9851&amp;_nc_ht=instagram.fmem1-1.fna.fbcdn.net&amp;_nc_ohc=m6xwnLhcs7oQ7kNvwFnUADa&amp;efg=eyJ2ZW5jb2RlX3RhZyI6Inhwdl9wcm9ncmVzc2l2ZS5JTlNUQUdSQU0uQ0FST1VTRUxfSVRFTS5DMy43MjAuZGFzaF9iYXNlbGluZV8xX3YxIiwieHB2X2Fzc2V0X2lkIjoxNzk0MzY0NTQ3NzEwMzExNSwiYXNzZXRfYWdlX2RheXMiOjQxLCJ2aV91c2VjYXNlX2lkIjoxMDE0NiwiZHVyYXRpb25fcyI6MywidXJsZ2VuX3NvdXJjZSI6Ind3dyJ9&amp;ccb=17-1&amp;_nc_gid=OWfuM2c3SIkaXnqPdnxxCA&amp;_nc_ss=1a&amp;_nc_zt=28&amp;vs=74f9184961f96fa9&amp;_nc_vs=HBkcFQIYTGlnX2JhY2tmaWxsX3RpbWVsaW5lX3ZvZC84MDRERkU2OTE1OEUxMTU2MUE1RDFGNkQxNDJCRDE4NV92aWRlb19kYXNoaW5pdC5tcDQVAALIARIAKAAYABsCiAd1c2Vfb2lsATEScHJvZ3Jlc3NpdmVfcmVjaXBlATEVAAAmlpib6tDp3z8VAigCQzMsF0AK7ZFocrAhGBJkYXNoX2Jhc2VsaW5lXzFfdjERAHXuB2XEngEA&amp;oh=00_AfzAEgH98Sd-mDSaPW7Gcno11rDJn-UmlLnyFyV5n8pP3g&amp;oe=69B9B8C0, https://instagram.fmem1-1.fna.fbcdn.net/o1/v/t16/f2/m84/AQMMv0bmU2tFVVCQdccgSkVPiSThT0qGxeW67IJVv5EDqmDfaVKx8U4m3Yp1dHoFbUb_bVnye2OiuzWDHOdS4fN4TpIqp_k1qALOKvM.mp4?_nc_cat=106&amp;_nc_oc=AdnLMk2pjwpYEGQnl4Kon9XP4xc2CzQ2aVkU117Kxe8dSvJYH-bYNhWLeIajJ1uPXx8&amp;_nc_sid=5e9851&amp;_nc_ht=instagram.fmem1-1.fna.fbcdn.net&amp;_nc_ohc=_FDJwdv_QLEQ7kNvwErAvVG&amp;efg=eyJ2ZW5jb2RlX3RhZyI6Inhwdl9wcm9ncmVzc2l2ZS5JTlNUQUdSQU0uQ0FST1VTRUxfSVRFTS5DMy43MjAuZGFzaF9iYXNlbGluZV8xX3YxIiwieHB2X2Fzc2V0X2lkIjoxNzk0MzY0NTQ4OTEwMzExNSwiYXNzZXRfYWdlX2RheXMiOjQxLCJ2aV91c2VjYXNlX2lkIjoxMDE0NiwiZHVyYXRpb25fcyI6NywidXJsZ2VuX3NvdXJjZSI6Ind3dyJ9&amp;ccb=17-1&amp;_nc_gid=OWfuM2c3SIkaXnqPdnxxCA&amp;_nc_ss=1a&amp;_nc_zt=28&amp;vs=e1e8d4d967c2b08b&amp;_nc_vs=HBkcFQIYTGlnX2JhY2tmaWxsX3RpbWVsaW5lX3ZvZC8zRDQ3QjA1OEE5MTBEMkYxNTBCNEJENkY2QUEzRjU4RF92aWRlb19kYXNoaW5pdC5tcDQVAALIARIAKAAYABsCiAd1c2Vfb2lsATEScHJvZ3Jlc3NpdmVfcmVjaXBlATEVAAAmloTU9dDp3z8VAigCQzMsF0AczMzMzM</t>
  </si>
  <si>
    <t>https://www.instagram.com/jodywat</t>
  </si>
  <si>
    <t>the_watch_i_watch</t>
  </si>
  <si>
    <t>🇫🇷 Vintage watches addict | Here you can see the watch I watch ⌚️</t>
  </si>
  <si>
    <t>https://scontent-lga3-3.cdninstagram.com/v/t51.2885-19/312947720_1495836987510698_8692994075476202523_n.jpg?stp=dst-jpg_e0_s150x150_tt6&amp;efg=eyJ2ZW5jb2RlX3RhZyI6InByb2ZpbGVfcGljLmRqYW5nby4xMDgwLmMyIn0&amp;_nc_ht=scontent-lga3-3.cdninstagram.com&amp;_nc_cat=102&amp;_nc_oc=Q6cZ2QHFmUYkKBvoBUI3EpdP_JrYgabu2Xp_KqZhSqCG9JZmuCMM1gKoLrGmrh0hVj3CvEc&amp;_nc_ohc=5J9ypjZ2oq0Q7kNvwGmVHnt&amp;_nc_gid=7rhXq3UGCrCZPVaBM9vsHQ&amp;edm=AOQ1c0wBAAAA&amp;ccb=7-5&amp;oh=00_Afzj5EiBKvBIctWs6NO08ZQOZusjRNGE214oC8AKTV40iA&amp;oe=69BDB718&amp;_nc_sid=8b3546</t>
  </si>
  <si>
    <t>Hello friends ! It seems that there is 3 variations of the secret but very famous nowadays “Eska Amphibian 600” 
Credit photos internet @cox.57_ @deep__watches @wwwcarsandwatchescom #eska #eskaamphibian600 #eskaamphibian #vintagediver | A very cool Fifty Fathoms for #toolwatchfriday #fiftyfathoms #usdivers #blancpainfiftyfathoms | Richard Aquamax🍫  #richardaquamax #singlecrowncompressor #precimax #droz #longinesnautilus | Mido Rainbow 5907 for #toolwatchfriday #midorainbow #mido5907 #vintagediver | Droz made for RAN for #toolwatchfriday #militarywatch #ran #droz #droznautilus #drozdiver | Eterna Super Kontiki 130IPT for #diverday #eterna #eternasuperkontiki #eternasuperkontiki130ipt | ZRC S1 for #toolwatchfriday #zrc #zrcserie1 #zrcgrandsfonds | New in the collection ! Top for #toolwatchfriday #blancpain #blancpainfiftyfathoms #blancpainaqualung | Perfect one under the sun. #aquastardeepstar #toolwatchfriday #cousteau #valjoux23 | Eberhard Scafograf 300 for #macromonday #eberhardscafograf #eberhardscafograf300 | Selection for holidays! Perfect for #toolwatchfriday #zrcserie2 #aquastardeepstar #mido5907 #eskaamphibian600 | ZRC Grands Fonds S2 for #diverday #zrc #zrcgrandsfonds #zrcserie2</t>
  </si>
  <si>
    <t>#eska, #eskaamphibian600, #eskaamphibian, #vintagediver, #toolwatchfriday, #fiftyfathoms, #usdivers, #blancpainfiftyfathoms, #richardaquamax, #singlecrowncompressor, #precimax, #droz, #longinesnautilus, #midorainbow, #mido5907, #militarywatch, #ran, #droznautilus, #drozdiver, #diverday, #eterna, #eternasuperkontiki, #eternasuperkontiki130ipt, #zrc, #zrcserie1, #zrcgrandsfonds, #blancpain, #blancpainaqualung, #aquastardeepstar, #cousteau, #valjoux23, #macromonday, #eberhardscafograf, #eberhardsca</t>
  </si>
  <si>
    <t>@cox.57_, @deep__watches, @wwwcarsandwatchescom</t>
  </si>
  <si>
    <t>https://instagram.com/p/C10Om-lNWFy, https://instagram.com/p/DU-xRNljKhk, https://instagram.com/p/DUQTrC9jCjE, https://instagram.com/p/DSc5ME7DPKC, https://instagram.com/p/DSLCjqLjCzJ, https://instagram.com/p/DP09LVjjNJu, https://instagram.com/p/DPWqHQLDCji, https://instagram.com/p/DOgYUbCDJJM, https://instagram.com/p/DOOZfkijHuq, https://instagram.com/p/DOER1RdDORg, https://instagram.com/p/DMhuSAroSLg, https://instagram.com/p/DMccLNqI7Tu</t>
  </si>
  <si>
    <t>224, 364, 100, 221, 219, 144, 214, 253, 160, 38, 224, 190</t>
  </si>
  <si>
    <t>0, 16, 3, 12, 15, 7, 10, 17, 8, 2, 20, 6</t>
  </si>
  <si>
    <t>2024-01-07, 2026-02-20, 2026-02-02, 2025-12-19, 2025-12-12, 2025-10-15, 2025-10-03, 2025-09-12, 2025-09-05, 2025-09-01, 2025-07-25, 2025-07-23</t>
  </si>
  <si>
    <t>Sidecar, Image, Image, Image, Image, Image, Image, Image, Image, Image, Image, Image</t>
  </si>
  <si>
    <t>https://scontent-lga3-2.cdninstagram.com/v/t51.82787-15/648230009_17945121906123709_120161486530801053_n.jpg?stp=dst-jpg_e35_s1080x1080_sh0.08_tt6&amp;_nc_ht=scontent-lga3-2.cdninstagram.com&amp;_nc_cat=101&amp;_nc_oc=Q6cZ2QHFmUYkKBvoBUI3EpdP_JrYgabu2Xp_KqZhSqCG9JZmuCMM1gKoLrGmrh0hVj3CvEc&amp;_nc_ohc=ngBh071VkCgQ7kNvwFfmqUk&amp;_nc_gid=7rhXq3UGCrCZPVaBM9vsHQ&amp;edm=AOQ1c0wBAAAA&amp;ccb=7-5&amp;ig_cache_key=MzI3NTMwNzA3NDYwNTk3Mzg2Nw%3D%3D.3-ccb7-5&amp;oh=00_AfzRyAILLJxqS5EMxlifKcChn0aQvqtoPi5TZfQYOrT-Sg&amp;oe=69BD8F44&amp;_nc_sid=8b3546, https://scontent-lga3-2.cdninstagram.com/v/t51.82787-15/648230009_17945121906123709_120161486530801053_n.jpg?stp=dst-jpg_e35_s1080x1080_sh0.08_tt6&amp;_nc_ht=scontent-lga3-2.cdninstagram.com&amp;_nc_cat=101&amp;_nc_oc=Q6cZ2QHFmUYkKBvoBUI3EpdP_JrYgabu2Xp_KqZhSqCG9JZmuCMM1gKoLrGmrh0hVj3CvEc&amp;_nc_ohc=ngBh071VkCgQ7kNvwFfmqUk&amp;_nc_gid=7rhXq3UGCrCZPVaBM9vsHQ&amp;edm=AOQ1c0wBAAAA&amp;ccb=7-5&amp;ig_cache_key=MzI3NTMwNzA3NDYwNTk3Mzg2Nw%3D%3D.3-ccb7-5&amp;oh=00_AfzRyAILLJxqS5EMxlifKcChn0aQvqtoPi5TZfQYOrT-Sg&amp;oe=69BD8F44&amp;_nc_sid=8b3546, https://scontent-lga3-2.cdninstagram.com/v/t51.29350-15/417756316_1360390958201641_3229382559918491044_n.jpg?stp=dst-jpg_e35_s1080x1080_tt6&amp;_nc_ht=scontent-lga3-2.cdninstagram.com&amp;_nc_cat=101&amp;_nc_oc=Q6cZ2QHFmUYkKBvoBUI3EpdP_JrYgabu2Xp_KqZhSqCG9JZmuCMM1gKoLrGmrh0hVj3CvEc&amp;_nc_ohc=PGI0GLdsbYwQ7kNvwGQJa_Y&amp;_nc_gid=7rhXq3UGCrCZPVaBM9vsHQ&amp;edm=AOQ1c0wBAAAA&amp;ccb=7-5&amp;ig_cache_key=MzI3NTMwNzA3NDY1NjIwNTM2NQ%3D%3D.3-ccb7-5&amp;oh=00_Afwyjdcdt05s7QdCNiw8CeyAvowkuT-_HHI2UpYfj3bvfw&amp;oe=69BDA9BB&amp;_nc_sid=8b3546, https://scontent-lga3-2.cdninstagram.com/v/t51.29350-15/417379729_892724335664808_4078154609590608760_n.jpg?stp=dst-jpg_e35_s1080x1080_tt6&amp;_nc_ht=scontent-lga3-2.cdninstagram.com&amp;_nc_cat=100&amp;_nc_oc=Q6cZ2QHFmUYkKBvoBUI3EpdP_JrYgabu2Xp_KqZhSqCG9JZmuCMM1gKoLrGmrh0hVj3CvEc&amp;_nc_ohc=InzQwIFJF1QQ7kNvwEkYPgV&amp;_nc_gid=7rhXq3UGCrCZPVaBM9vsHQ&amp;edm=AOQ1c0wBAAAA&amp;ccb=7-5&amp;ig_cache_key=MzI3NTMwNzA3NDY4OTY5OTQ3Mw%3D%3D.3-ccb7-5&amp;oh=00_AfztV8jdboMPBS7WiOVbMEAMcEfBCz1iZnzLXFcbZKoFOA&amp;oe=69BD8E0E&amp;_nc_sid=8b3546, https://scontent-lga3-1.cdninstagram.com/v/t51.82787-15/639744915_18061073255668690_1596370480786839942_n.jpg?stp=dst-jpg_e35_p1080x1080_sh0.08_tt6&amp;_nc_ht=scontent-lga3-1.cdninstagram.com&amp;_nc_cat=110&amp;_nc_oc=Q6cZ2QHFmUYkKBvoBUI3EpdP_JrYgabu2Xp_KqZhSqCG9JZmuCMM1gKoLrGmrh0hVj3CvEc&amp;_nc_ohc=m885babvCMkQ7kNvwGM3weq&amp;_nc_gid=7rhXq3UGCrCZPVaBM9vsHQ&amp;edm=AOQ1c0wBAAAA&amp;ccb=7-5&amp;ig_cache_key=MzgzNjcyMDYxOTY2NTAwODc0MA%3D%3D.3-ccb7-5&amp;oh=00_AfzvxscQFO2KjlaHhXdoFP-EUjbq3FblIEBYCYRxuYSknA&amp;oe=69BD9FD5&amp;_nc_sid=8b3546, https://scontent-lga3-1.cdninstagram.com/v/t51.82787-15/627361404_18059055233668690_1428812470069856270_n.jpg?stp=dst-jpg_e35_p1080x1080_sh0.08_tt6&amp;_nc_ht=scontent-lga3-1.cdninstagram.com&amp;_nc_cat=110&amp;_nc_oc=Q6cZ2QHFmUYkKBvoBUI3EpdP_JrYgabu2Xp_KqZhSqCG9JZmuCMM1gKoLrGmrh0hVj3CvEc&amp;_nc_ohc=WkGlwz9Z5TEQ7kNvwG9pUJL&amp;_nc_gid=7rhXq3UGCrCZPVaBM9vsHQ&amp;edm=AOQ1c0wBAAAA&amp;ccb=7-5&amp;ig_cache_key=MzgyMzY0MjYwNDYzODg0MTAyOA%3D%3D.3-ccb7-5&amp;oh=00_Afz83EUUfk5sIs4rYx54y10yKBPNULMP1pnwN1D-2Dp4nA&amp;oe=69BDA095&amp;_nc_sid=8b3546, https://scontent-lga3-1.cdninstagram.com/v/t51.82787-15/603074814_18054136322668690_1765239365525592576_n.jpg?stp=dst-jpg_e35_p1080x1080_sh0.08_tt6&amp;_nc_ht=scontent-lga3-1.cdninstagram.com&amp;_nc_cat=110&amp;_nc_oc=Q6cZ2QHFmUYkKBvoBUI3EpdP_JrYgabu2Xp_KqZhSqCG9JZmuCMM1gKoLrGmrh0hVj3CvEc&amp;_nc_ohc=l5bdbTVfqqkQ7kNvwGGXjK_&amp;_nc_gid=7rhXq3UGCrCZPVaBM9vsHQ&amp;edm=AOQ1c0wBAAAA&amp;ccb=7-5&amp;ig_cache_key=Mzc5MTE1NjUwNDkwOTY0MDMyMg%3D%3D.3-ccb7-5&amp;oh=00_Afx_zdRskZDMl7LSf1Gh18zmOt4-et_KhalZ5o5O5argzw&amp;oe=69BDB1FE&amp;_nc_sid=8b3546, https://scontent-lga3-1.cdninstagram.com/v/t51.82787-15/599911017_18053393699668690_5378037274793391179_n.jpg?stp=dst-jpg_e35_p1080x1080_sh0.08_tt6&amp;_nc_ht=scontent-lga3-1.cdninstagram.com&amp;_nc_cat=110&amp;_nc_oc=Q6cZ2QHFmUYkKBvoBUI3EpdP_JrYgabu2Xp_KqZhSqCG9JZmuCMM1gKoLrGmrh0hVj3CvEc&amp;_nc_ohc=tSjzB0S6vvkQ7kNvwFZkgf7&amp;_nc_gid=7rhXq3UGCrCZPVaBM9vsHQ&amp;edm=AOQ1c0wBAAAA&amp;ccb=7-5&amp;ig_cache_key=Mzc4NjEzMTE1ODMwMDYzNDMxMw%3D%3D.3-ccb7-5&amp;oh=00_AfxdUz6JVHXJmdIloiF5RNCGI1yxy6V22SThZHvmZoSpcQ&amp;oe=69BDABFE&amp;_nc_sid=8b3546, https://scontent-lga3-1.cdninstagram.com/v/t51.82787-15/564596620_18047075198668690_7733426964991075495_n.jpg?stp=dst-jpg_e35_p1080x1080_sh0.08_tt6&amp;_nc_ht=scontent-lga3-1.cdninstagram.com&amp;_nc_cat=110&amp;_nc_oc=Q6cZ2QHFmUYkKBvoBUI3EpdP_JrYgabu2Xp_KqZhSqCG9JZmuCMM1gKoLrGmrh0hVj3CvEc&amp;_nc_ohc=J_XqsKbauTUQ7kNvwGS3dMN&amp;_nc_gid=7rhXq3UGCrCZPVaBM9vsHQ&amp;edm=AOQ1c0wBAAAA&amp;ccb=7-5&amp;ig_cache_key=Mzc0Mzg4NjI1MDE0ODE1NjAxNA%3D%3D.3-ccb7-5&amp;oh=00_AfzNENV0fZcxULvM5ZAiCEMScxMONdyPWPZbLvPwp7SHQQ&amp;oe=69BDAC58&amp;_nc_sid=8b3546, https://scontent-lga3-1.cdninstagram.com/v/t51.82787-15/559276051_18045529874668690_1522553970868748994_n.jpg?stp=dst-jpg_e35_p1080x1080_sh0.08_tt6&amp;_nc_ht=scontent-lga3-1.cdninstagram.com&amp;_nc_cat=110&amp;_nc_oc=Q6cZ2QHFmUYkKBvoBUI3EpdP_JrYgabu2Xp_KqZhSqCG9JZmuCMM1gKoLrGmrh0hVj3CvEc&amp;_nc_ohc=iO2Mofh96RAQ7kNvwHIXwON&amp;_nc_gid=7rhXq3UGCrCZPVaBM9vsHQ&amp;edm=AOQ1c0wBAAAA&amp;ccb=7-5&amp;ig_cache_key=MzczNTM1ODE1NzMwNTQyNDA5OA%3D%3D.3-ccb7-5&amp;oh=00_AfwynQyEys3KNb7YZA_Lz7sysOEh_7oD8NKFhm7xNahBbA&amp;oe=69BDA913&amp;_nc_s</t>
  </si>
  <si>
    <t>https://www.instagram.com/the_watch_i_watch</t>
  </si>
  <si>
    <t>longbeachwatchguy</t>
  </si>
  <si>
    <t>Long Beach Watch Guy</t>
  </si>
  <si>
    <t>Watches and stuff</t>
  </si>
  <si>
    <t>https://scontent-iad3-2.cdninstagram.com/v/t51.82787-19/641792985_17875517052443478_4079697481556599077_n.jpg?stp=dst-jpg_e0_s150x150_tt6&amp;efg=eyJ2ZW5jb2RlX3RhZyI6InByb2ZpbGVfcGljLmRqYW5nby4xMDgwLmMyIn0&amp;_nc_ht=scontent-iad3-2.cdninstagram.com&amp;_nc_cat=106&amp;_nc_oc=Q6cZ2QHZQqKbUEKoCKVGU2Pxfh3ZCgXcBeNI2Lgy16rnTgvy054t8qmQAUuX7o3OgcNz69g&amp;_nc_ohc=6scvJVijejkQ7kNvwEX3P82&amp;_nc_gid=sEUk9l0xhjRP5J2o-aDatQ&amp;edm=AOQ1c0wBAAAA&amp;ccb=7-5&amp;oh=00_AfzAO5VKSqBncIYAb2Xbsd0ffPsTWmWrZSd-n729orii7g&amp;oe=69BD92F3&amp;_nc_sid=8b3546</t>
  </si>
  <si>
    <t>Old School. Corum Coin Watch. #corum #watchesofinstagram | Breitling Navitimer. #watchesofinstagram #breitling #navitimer | Happy Speedy Tuesday! #watchesofinstagram #speedy #speedmastermoonwatch #omega | Kudoke 3. #watchesofinstagram #kudoke | Chopard Alpine Eagle. That dial! #chopard #alpineeagle #watchesofinstagram | Blue on blue. #watchesofinstagram #iwc #portugieser | Going old school today. Omega Seamaster 300 is a classic. #omega #watchesofinstagram #seamaster300 | Seamaster Diver 300. Strap monster! #seamaster #omegawatches | Happy FULL moon! :) #glasshutteoriginal #panolunarinverse | The timeless Explorer. 39 mm is the best. #watchesofinstagram #rolexexplorer | Nomos Club Sport Worldtimer. A lot of watch for the money! #nomos #watchesofinstagram #worldtimer | Armin Strom Orbit Manufacture. 1 of 100 Limited Edition. #watchesofinstagram #arminstrom</t>
  </si>
  <si>
    <t>#corum, #watchesofinstagram, #breitling, #navitimer, #speedy, #speedmastermoonwatch, #omega, #kudoke, #chopard, #alpineeagle, #iwc, #portugieser, #seamaster300, #seamaster, #omegawatches, #glasshutteoriginal, #panolunarinverse, #rolexexplorer, #nomos, #worldtimer, #arminstrom</t>
  </si>
  <si>
    <t>https://instagram.com/p/DVym-9_lA8N, https://instagram.com/p/DVv-WSYDhJ_, https://instagram.com/p/DVtOvwBFOQc, https://instagram.com/p/DVropceAXsq, https://instagram.com/p/DVlfgpclAM-, https://instagram.com/p/DVi_dvnFIn_, https://instagram.com/p/DVgatyzFFbQ, https://instagram.com/p/DVd2CD-lE9Y, https://instagram.com/p/DVb_zo-kgFR, https://instagram.com/p/DVbK4zQFDwg, https://instagram.com/p/DVYs2Y0FD6o, https://instagram.com/p/DVWLsrYFMe0</t>
  </si>
  <si>
    <t>12, 19, 18, 20, 30, 34, 45, 45, 49, 50, 38, 49</t>
  </si>
  <si>
    <t>1, 0, 0, 0, 6, 1, 4, 1, 6, 0, 2, 2</t>
  </si>
  <si>
    <t>2026-03-12, 2026-03-11, 2026-03-10, 2026-03-09, 2026-03-07, 2026-03-06, 2026-03-05, 2026-03-04, 2026-03-03, 2026-03-03, 2026-03-02, 2026-03-01</t>
  </si>
  <si>
    <t>https://scontent-iad3-2.cdninstagram.com/v/t51.82787-15/651173648_17877938967443478_2011635538916796442_n.jpg?stp=dst-jpg_e35_s1080x1080_sh0.08_tt6&amp;_nc_ht=scontent-iad3-2.cdninstagram.com&amp;_nc_cat=106&amp;_nc_oc=Q6cZ2QHZQqKbUEKoCKVGU2Pxfh3ZCgXcBeNI2Lgy16rnTgvy054t8qmQAUuX7o3OgcNz69g&amp;_nc_ohc=rs7VsnAR3GQQ7kNvwE0_8qK&amp;_nc_gid=sEUk9l0xhjRP5J2o-aDatQ&amp;edm=AOQ1c0wBAAAA&amp;ccb=7-5&amp;ig_cache_key=Mzg1MTMxMjA4NDI5NTA5NDAyOQ%3D%3D.3-ccb7-5&amp;oh=00_AfwDFmIL_U5bJq5bFQknfeOMjVbWoutNcwoZ84ZjUHUJiw&amp;oe=69BD91E4&amp;_nc_sid=8b3546, https://scontent-iad3-2.cdninstagram.com/v/t51.82787-15/649225199_17877772728443478_7348653843101735661_n.jpg?stp=dst-jpg_e35_s1080x1080_sh0.08_tt6&amp;_nc_ht=scontent-iad3-2.cdninstagram.com&amp;_nc_cat=106&amp;_nc_oc=Q6cZ2QHZQqKbUEKoCKVGU2Pxfh3ZCgXcBeNI2Lgy16rnTgvy054t8qmQAUuX7o3OgcNz69g&amp;_nc_ohc=SPNItGHtpqkQ7kNvwGliJad&amp;_nc_gid=sEUk9l0xhjRP5J2o-aDatQ&amp;edm=AOQ1c0wBAAAA&amp;ccb=7-5&amp;ig_cache_key=Mzg1MDU3MDQxNjg2ODE2ODMxOQ%3D%3D.3-ccb7-5&amp;oh=00_Afzv3mn_OubWWCKucfmpxVUFUb6l-y9KpZqP55WkPPIxZQ&amp;oe=69BDB503&amp;_nc_sid=8b3546, https://scontent-iad3-2.cdninstagram.com/v/t51.82787-15/649500129_17877608850443478_2590049599387263151_n.jpg?stp=dst-jpg_e35_s1080x1080_sh0.08_tt6&amp;_nc_ht=scontent-iad3-2.cdninstagram.com&amp;_nc_cat=106&amp;_nc_oc=Q6cZ2QHZQqKbUEKoCKVGU2Pxfh3ZCgXcBeNI2Lgy16rnTgvy054t8qmQAUuX7o3OgcNz69g&amp;_nc_ohc=2uW0PYUZ_g4Q7kNvwGW8bxH&amp;_nc_gid=sEUk9l0xhjRP5J2o-aDatQ&amp;edm=AOQ1c0wBAAAA&amp;ccb=7-5&amp;ig_cache_key=Mzg0OTc5ODExMDQ5NTk1ODA0NA%3D%3D.3-ccb7-5&amp;oh=00_AfyrXZSVvF1GIHaPA7O0VaTGGyoV_Heg4hbkCQ8HZiCy3g&amp;oe=69BD988F&amp;_nc_sid=8b3546, https://scontent-iad3-2.cdninstagram.com/v/t51.82787-15/650098643_17877512157443478_531901216861588640_n.jpg?stp=dst-jpg_e35_s1080x1080_sh0.08_tt6&amp;_nc_ht=scontent-iad3-2.cdninstagram.com&amp;_nc_cat=106&amp;_nc_oc=Q6cZ2QHZQqKbUEKoCKVGU2Pxfh3ZCgXcBeNI2Lgy16rnTgvy054t8qmQAUuX7o3OgcNz69g&amp;_nc_ohc=07gJSDsmsmIQ7kNvwHeiK55&amp;_nc_gid=sEUk9l0xhjRP5J2o-aDatQ&amp;edm=AOQ1c0wBAAAA&amp;ccb=7-5&amp;ig_cache_key=Mzg0OTM0OTA3NjQ0NTM5NTc1NA%3D%3D.3-ccb7-5&amp;oh=00_AfxcbDeyPblf7gHDWdzvblr_TG29bm_WKFl1aFXLT6POPw&amp;oe=69BD8AAE&amp;_nc_sid=8b3546, https://scontent-iad3-2.cdninstagram.com/v/t51.82787-15/649242262_17877097062443478_2931483776573582768_n.jpg?stp=dst-jpg_e35_s1080x1080_sh0.08_tt6&amp;_nc_ht=scontent-iad3-2.cdninstagram.com&amp;_nc_cat=106&amp;_nc_oc=Q6cZ2QHZQqKbUEKoCKVGU2Pxfh3ZCgXcBeNI2Lgy16rnTgvy054t8qmQAUuX7o3OgcNz69g&amp;_nc_ohc=7FvUnGdEN9UQ7kNvwHYXj9c&amp;_nc_gid=sEUk9l0xhjRP5J2o-aDatQ&amp;edm=AOQ1c0wBAAAA&amp;ccb=7-5&amp;ig_cache_key=Mzg0NzYyMDAzOTYyNTkzMzYzMA%3D%3D.3-ccb7-5&amp;oh=00_AfxC8Dxp6UNmmbXXtI75-nY9b92RZpiBCWny3liibx-BJw&amp;oe=69BD91D8&amp;_nc_sid=8b3546, https://scontent-iad3-2.cdninstagram.com/v/t51.82787-15/641595780_17876938863443478_2773218563874523619_n.jpg?stp=dst-jpg_e35_s1080x1080_sh0.08_tt6&amp;_nc_ht=scontent-iad3-2.cdninstagram.com&amp;_nc_cat=106&amp;_nc_oc=Q6cZ2QHZQqKbUEKoCKVGU2Pxfh3ZCgXcBeNI2Lgy16rnTgvy054t8qmQAUuX7o3OgcNz69g&amp;_nc_ohc=d-G8cZx1BSsQ7kNvwGc-mGq&amp;_nc_gid=sEUk9l0xhjRP5J2o-aDatQ&amp;edm=AOQ1c0wBAAAA&amp;ccb=7-5&amp;ig_cache_key=Mzg0NjkxNjE1MjY0NDM3Mjk5MQ%3D%3D.3-ccb7-5&amp;oh=00_AfwCvh5usn-DiAYDzw0HQFvtwI1_jdo0yXCKiiAa3fb8yQ&amp;oe=69BD97CA&amp;_nc_sid=8b3546, https://scontent-iad3-2.cdninstagram.com/v/t51.82787-15/645767033_17876760294443478_921640422346848005_n.jpg?stp=dst-jpg_e35_s1080x1080_sh0.08_tt6&amp;_nc_ht=scontent-iad3-2.cdninstagram.com&amp;_nc_cat=106&amp;_nc_oc=Q6cZ2QHZQqKbUEKoCKVGU2Pxfh3ZCgXcBeNI2Lgy16rnTgvy054t8qmQAUuX7o3OgcNz69g&amp;_nc_ohc=GlnAUN0YW34Q7kNvwEDuS9Z&amp;_nc_gid=sEUk9l0xhjRP5J2o-aDatQ&amp;edm=AOQ1c0wBAAAA&amp;ccb=7-5&amp;ig_cache_key=Mzg0NjE5MTU3NzkwNDIwNzU2OA%3D%3D.3-ccb7-5&amp;oh=00_AfyRUt5P5nB2cvAJQa9NJWVm0YbA87t1Xu2_tvDIgSEcFA&amp;oe=69BD94E8&amp;_nc_sid=8b3546, https://scontent-iad3-2.cdninstagram.com/v/t51.82787-15/645823008_17876590731443478_1086328111630191591_n.jpg?stp=dst-jpg_e35_s1080x1080_sh0.08_tt6&amp;_nc_ht=scontent-iad3-2.cdninstagram.com&amp;_nc_cat=106&amp;_nc_oc=Q6cZ2QHZQqKbUEKoCKVGU2Pxfh3ZCgXcBeNI2Lgy16rnTgvy054t8qmQAUuX7o3OgcNz69g&amp;_nc_ohc=oMzSSnD8JBwQ7kNvwESK5A7&amp;_nc_gid=sEUk9l0xhjRP5J2o-aDatQ&amp;edm=AOQ1c0wBAAAA&amp;ccb=7-5&amp;ig_cache_key=Mzg0NTQ2NzI5MzA2NTk1NzIwOA%3D%3D.3-ccb7-5&amp;oh=00_AfxHtiYjdTSQFuEprO23OrMD_W4PgKO56iNGAQhdJC1RtQ&amp;oe=69BDA2A2&amp;_nc_sid=8b3546, https://scontent-iad3-2.cdninstagram.com/v/t51.82787-15/639971579_17876463231443478_2463790766524642319_n.jpg?stp=dst-jpg_e35_s1080x1080_sh0.08_tt6&amp;_nc_ht=scontent-iad3-2.cdninstagram.com&amp;_nc_cat=106&amp;_nc_oc=Q6cZ2QHZQqKbUEKoCKVGU2Pxfh3ZCgXcBeNI2Lgy16rnTgvy054t8qmQAUuX7o3OgcNz69g&amp;_nc_ohc=VdgNeQDhCzAQ7kNvwFvgGVU&amp;_nc_gid=sEUk9l0xhjRP5J2o-aDatQ&amp;edm=AOQ1c0wBAAAA&amp;ccb=7-5&amp;ig_cache_key=Mzg0NDk0NzMzMjUxMzc5MjMzNw%3D%3D.3-ccb7-5&amp;oh=00_AfzlCPYF1ildZK3w9eHoaZFUAQQfi8vsyZV0HHQe5P2nyA&amp;oe=69BD9DF2&amp;_nc_sid=8b3546, https://scontent-iad3-2.cdninstagram.com/v/t51.82787-15/639828480_17876402685443478_9026976140986402514_n.jpg?stp=dst-jpg_e35_s1080x1080_sh0.08_tt6&amp;_nc_ht=scontent-iad3-2.cdninstagram.com&amp;_nc_cat=106&amp;_nc_oc=Q6cZ2QHZQqKbUEKoCKVGU2Pxfh3ZCgXcBeNI2Lgy16rnTgvy054t8qmQAUuX7o3OgcNz69g&amp;_nc_ohc=dNyxFR9NezIQ7kNvwHJovzT&amp;_nc_gid=sEUk9l0xhjRP5J2o-aDatQ&amp;edm=AOQ1c0wBAAAA&amp;ccb=7-5&amp;ig_cache_key=Mzg0NDcxNDU5MDY3NzI1MzE1Mg%3D%3D.3-ccb7-5&amp;oh=00_Afx98a-DBt5ga-vWyD0MoeMdHibZrKu-yrbbHylfctEFnw&amp;</t>
  </si>
  <si>
    <t>https://www.instagram.com/longbeachwatchguy</t>
  </si>
  <si>
    <t>watchmywatchdaily</t>
  </si>
  <si>
    <t>WatchMyWatchDaily</t>
  </si>
  <si>
    <t>Daily Watch Update, Will be taking one watch a day of my collection
Items for sale arrowvintagewatches at Carousell link below</t>
  </si>
  <si>
    <t>Digital creator</t>
  </si>
  <si>
    <t>https://carousell.app.link/Bc894k6oyPb</t>
  </si>
  <si>
    <t>https://scontent-atl3-3.cdninstagram.com/v/t51.2885-19/418519258_1461759594413614_5996852732437649342_n.jpg?stp=dst-jpg_e0_s150x150_tt6&amp;efg=eyJ2ZW5jb2RlX3RhZyI6InByb2ZpbGVfcGljLmRqYW5nby4xMDgwLmMyIn0&amp;_nc_ht=scontent-atl3-3.cdninstagram.com&amp;_nc_cat=110&amp;_nc_oc=Q6cZ2QGTGcoK4vyCx0OdCFZ2t1S1EPJiNqMh8UHIEHN9bachEZ54aODobCGQnac3niNXxIY&amp;_nc_ohc=sJHC6J8ZI9UQ7kNvwHWajtA&amp;_nc_gid=vDGEBC2PILMePzMvxOuxXA&amp;edm=AOQ1c0wBAAAA&amp;ccb=7-5&amp;oh=00_AfwybwTRU9gOTtreDRpn71mDqHdCV9arG2DJxX69PN_kiw&amp;oe=69BD9487&amp;_nc_sid=8b3546</t>
  </si>
  <si>
    <t>The creation of Kintaro Hattori - Seiko 
#seiko #seikomuseum #seikomuseumginza #seikowatch | Throughout the 15 days of the Chinese Lunar New Year! Which one is your favorite? 
Chu 15 - Seiko Goldfeather
Chu 14 - Credor Grey Textured Dial Integrated Bracelet 
Chu 13 - Longines Integrated Dial and Bracelet 
Chu 12 - Seiko Chariot Octagon Bamboo bezel
Chu 11 - Baume &amp; Mercier Polerouter?
Chu  | The all time favourite Roman tanks! Comes with all colors and sizes, suitable for everyone with every color | Three new Seiko Dolces in the house! If you know you know! These pieces are not your regular Seikos
#seiko #seikodolce #seikovintage #seikowatches #seikogold | Ever wondered how a blind person reads the time?
Here this is how!
This is a watch designed for blind people. The watch cover can be opened, allowing them to touch and feel the hour and minute hands on the dial.
Seiko “Braille” Vintage 1960s
#watch#watches#seiko#seikowatch#seikowatches#seikojapan# | What watches to expect to see in the up coming event! 
With @the_compendium_parlour  @thecompendiumgarments 
Location as below. 
The Compendium Atelier Parlour 
Saturday 17th January 3pm-6pm
218, Jalan Pisang, Taman Shanghai, 58100 Kuala Lumpur
No admission fees
We’d love for you to make time for | Getting ready for the pop up event in Kuala Lumpur 
See you guys this weekend! 
The Compendium Atelier Parlour 
Saturday 17th January 2026
3pm-6pm
218, Jalan Pisang, Taman Shanghai, 58100 Kuala Lumpur | Last watch of the year! | When one of the same watch is not enough! | Citizen Independent Jumping hour 1481010 | Le Crête D’or | One of the most interesting dial that Seiko produced the last 20 years, elegant and beautiful whirlpool with subtle light yellow gold color on the whole watch with polished and brush surfaces that make the whole watch pop
Seiko Superior is a line that was introduces around the end of the 1974 using</t>
  </si>
  <si>
    <t>#seiko, #seikomuseum, #seikomuseumginza, #seikowatch, #seikodolce, #seikovintage, #seikowatches, #seikogold, #watch, #watches, #seikojapan</t>
  </si>
  <si>
    <t>@the_compendium_parlour, @thecompendiumgarments</t>
  </si>
  <si>
    <t>https://instagram.com/p/DVlEKNDkTdL, https://instagram.com/p/DVZ_fVEEiGs, https://instagram.com/p/DUUoi-dERVf, https://instagram.com/p/DUSVc41ESgS, https://instagram.com/p/DTphNBHD_wL, https://instagram.com/p/DTe5w8QkYpG, https://instagram.com/p/DTbxUgAktLi, https://instagram.com/p/DS4lWkskQDN, https://instagram.com/p/DRGbv-1EotW, https://instagram.com/p/DQ8UJJcEoWQ, https://instagram.com/p/DNhlktISvh0, https://instagram.com/p/DNE3u6kSpOJ</t>
  </si>
  <si>
    <t>7, 12, 4, 6, 83, 7, 11, 9, 6, 3, 4, 11</t>
  </si>
  <si>
    <t>0, 3, 0, 0, 2, 0, 0, 2, 0, 0, 0, 2</t>
  </si>
  <si>
    <t>2026-03-07, 2026-03-03, 2026-02-04, 2026-02-03, 2026-01-18, 2026-01-14, 2026-01-13, 2025-12-30, 2025-11-16, 2025-11-12, 2025-08-19, 2025-08-08</t>
  </si>
  <si>
    <t>Penang, Malaysia</t>
  </si>
  <si>
    <t>Video, Sidecar, Sidecar, Sidecar, Sidecar, Video, Video, Video, Image, Video, Video, Video</t>
  </si>
  <si>
    <t>https://scontent-atl3-1.cdninstagram.com/v/t51.82787-15/640333478_17943133185137514_2802460004400136580_n.jpg?stp=dst-jpg_e35_p1080x1080_sh0.08_tt6&amp;_nc_ht=scontent-atl3-1.cdninstagram.com&amp;_nc_cat=106&amp;_nc_oc=Q6cZ2QGTGcoK4vyCx0OdCFZ2t1S1EPJiNqMh8UHIEHN9bachEZ54aODobCGQnac3niNXxIY&amp;_nc_ohc=TK0DlOJPkOkQ7kNvwHxfDji&amp;_nc_gid=vDGEBC2PILMePzMvxOuxXA&amp;edm=AOQ1c0wBAAAA&amp;ccb=7-5&amp;ig_cache_key=Mzg0NDM3NTEwMjg0NzM0ODExOQ%3D%3D.3-ccb7-5&amp;oh=00_AfyA_HyOZij0fTV14kjbOlG4tT9S6OQQNHNg9mnkEQMb0g&amp;oe=69BD90D0&amp;_nc_sid=8b3546, https://scontent-atl3-1.cdninstagram.com/v/t51.82787-15/640333478_17943133185137514_2802460004400136580_n.jpg?stp=dst-jpg_e35_p1080x1080_sh0.08_tt6&amp;_nc_ht=scontent-atl3-1.cdninstagram.com&amp;_nc_cat=106&amp;_nc_oc=Q6cZ2QGTGcoK4vyCx0OdCFZ2t1S1EPJiNqMh8UHIEHN9bachEZ54aODobCGQnac3niNXxIY&amp;_nc_ohc=TK0DlOJPkOkQ7kNvwHxfDji&amp;_nc_gid=vDGEBC2PILMePzMvxOuxXA&amp;edm=AOQ1c0wBAAAA&amp;ccb=7-5&amp;ig_cache_key=Mzg0NDM3NTEwMjg0NzM0ODExOQ%3D%3D.3-ccb7-5&amp;oh=00_AfyA_HyOZij0fTV14kjbOlG4tT9S6OQQNHNg9mnkEQMb0g&amp;oe=69BD90D0&amp;_nc_sid=8b3546, https://scontent-atl3-1.cdninstagram.com/v/t51.82787-15/645446913_17943133197137514_7123245176091780041_n.jpg?stp=dst-jpg_e35_p1080x1080_sh0.08_tt6&amp;_nc_ht=scontent-atl3-1.cdninstagram.com&amp;_nc_cat=106&amp;_nc_oc=Q6cZ2QGTGcoK4vyCx0OdCFZ2t1S1EPJiNqMh8UHIEHN9bachEZ54aODobCGQnac3niNXxIY&amp;_nc_ohc=ZhbzGaUmuXUQ7kNvwGLpILT&amp;_nc_gid=vDGEBC2PILMePzMvxOuxXA&amp;edm=AOQ1c0wBAAAA&amp;ccb=7-5&amp;ig_cache_key=Mzg0NDM3NTEwODk5NjE3NjczOA%3D%3D.3-ccb7-5&amp;oh=00_Afyj4dYuc0lM5jjDtCcgEXHQ_Ccd3WVsVWBPYw0nV9kK_A&amp;oe=69BD9C0F&amp;_nc_sid=8b3546, https://scontent-atl3-1.cdninstagram.com/v/t51.82787-15/642126010_17943133209137514_7483514131897924947_n.jpg?stp=dst-jpg_e35_p1080x1080_sh0.08_tt6&amp;_nc_ht=scontent-atl3-1.cdninstagram.com&amp;_nc_cat=106&amp;_nc_oc=Q6cZ2QGTGcoK4vyCx0OdCFZ2t1S1EPJiNqMh8UHIEHN9bachEZ54aODobCGQnac3niNXxIY&amp;_nc_ohc=4iKC2eGDnTIQ7kNvwFfjidm&amp;_nc_gid=vDGEBC2PILMePzMvxOuxXA&amp;edm=AOQ1c0wBAAAA&amp;ccb=7-5&amp;ig_cache_key=Mzg0NDM3NTEyNDU2NTQzOTU5MQ%3D%3D.3-ccb7-5&amp;oh=00_Afy1WDA4Hsgl1a5TwA-UmLVw3iN0-IP_Te_Nue7CftzbMA&amp;oe=69BDAC55&amp;_nc_sid=8b3546, https://scontent-atl3-1.cdninstagram.com/v/t51.82787-15/640431462_17943133248137514_900108403755234886_n.jpg?stp=dst-jpg_e35_p1080x1080_sh0.08_tt6&amp;_nc_ht=scontent-atl3-1.cdninstagram.com&amp;_nc_cat=106&amp;_nc_oc=Q6cZ2QGTGcoK4vyCx0OdCFZ2t1S1EPJiNqMh8UHIEHN9bachEZ54aODobCGQnac3niNXxIY&amp;_nc_ohc=r8TNw2IKgWgQ7kNvwGBf3ua&amp;_nc_gid=vDGEBC2PILMePzMvxOuxXA&amp;edm=AOQ1c0wBAAAA&amp;ccb=7-5&amp;ig_cache_key=Mzg0NDM3NTE0MjU2NzQzNDgzNg%3D%3D.3-ccb7-5&amp;oh=00_Afw2-MWgmoJj0cN3PCiC9jvsI3ASwjo-HHmaiUx9oGFMKA&amp;oe=69BD8269&amp;_nc_sid=8b3546, https://scontent-atl3-1.cdninstagram.com/v/t51.82787-15/642509982_17943133221137514_5686939445118616737_n.jpg?stp=dst-jpg_e35_p1080x1080_sh0.08_tt6&amp;_nc_ht=scontent-atl3-1.cdninstagram.com&amp;_nc_cat=106&amp;_nc_oc=Q6cZ2QGTGcoK4vyCx0OdCFZ2t1S1EPJiNqMh8UHIEHN9bachEZ54aODobCGQnac3niNXxIY&amp;_nc_ohc=Z2kDnnU-rwQQ7kNvwHzz3lg&amp;_nc_gid=vDGEBC2PILMePzMvxOuxXA&amp;edm=AOQ1c0wBAAAA&amp;ccb=7-5&amp;ig_cache_key=Mzg0NDM3NTEzNTE2MDI4MTA1OQ%3D%3D.3-ccb7-5&amp;oh=00_AfwSKcVpzG1LJe4TosnhdwpUCsgwWimDxo65o6SaJ7mvVg&amp;oe=69BD8A47&amp;_nc_sid=8b3546, https://scontent-atl3-1.cdninstagram.com/v/t51.82787-15/639888266_17943133230137514_8822244615547279142_n.jpg?stp=dst-jpg_e35_p1080x1080_sh0.08_tt6&amp;_nc_ht=scontent-atl3-1.cdninstagram.com&amp;_nc_cat=106&amp;_nc_oc=Q6cZ2QGTGcoK4vyCx0OdCFZ2t1S1EPJiNqMh8UHIEHN9bachEZ54aODobCGQnac3niNXxIY&amp;_nc_ohc=fEEAxw5MaWkQ7kNvwEeDAEi&amp;_nc_gid=vDGEBC2PILMePzMvxOuxXA&amp;edm=AOQ1c0wBAAAA&amp;ccb=7-5&amp;ig_cache_key=Mzg0NDM3NTE0MDIzNTM4OTk1Mw%3D%3D.3-ccb7-5&amp;oh=00_AfyNMtvqGwTWjd5mYCPlJV_Td5ixORukWn9WIkcobOj-2w&amp;oe=69BD86DF&amp;_nc_sid=8b3546, https://scontent-atl3-1.cdninstagram.com/v/t51.82787-15/641229774_17943133245137514_1334688492097703519_n.jpg?stp=dst-jpg_e35_p1080x1080_sh0.08_tt6&amp;_nc_ht=scontent-atl3-1.cdninstagram.com&amp;_nc_cat=106&amp;_nc_oc=Q6cZ2QGTGcoK4vyCx0OdCFZ2t1S1EPJiNqMh8UHIEHN9bachEZ54aODobCGQnac3niNXxIY&amp;_nc_ohc=yuMLGQMPEfkQ7kNvwEtR2cp&amp;_nc_gid=vDGEBC2PILMePzMvxOuxXA&amp;edm=AOQ1c0wBAAAA&amp;ccb=7-5&amp;ig_cache_key=Mzg0NDM3NTE0NjA5OTAzNzIyNw%3D%3D.3-ccb7-5&amp;oh=00_AfxGBri5NSQa933SQTgeoDIXAxnC0qEtEg20-YaTsyc4Bw&amp;oe=69BDA0D3&amp;_nc_sid=8b3546, https://scontent-atl3-1.cdninstagram.com/v/t51.82787-15/640432159_17943133257137514_8680284165612621623_n.jpg?stp=dst-jpg_e35_p1080x1080_sh0.08_tt6&amp;_nc_ht=scontent-atl3-1.cdninstagram.com&amp;_nc_cat=106&amp;_nc_oc=Q6cZ2QGTGcoK4vyCx0OdCFZ2t1S1EPJiNqMh8UHIEHN9bachEZ54aODobCGQnac3niNXxIY&amp;_nc_ohc=NmvqtSheEMMQ7kNvwGRW1_B&amp;_nc_gid=vDGEBC2PILMePzMvxOuxXA&amp;edm=AOQ1c0wBAAAA&amp;ccb=7-5&amp;ig_cache_key=Mzg0NDM3NTE1MDY3OTIyNDgyNw%3D%3D.3-ccb7-5&amp;oh=00_AfwSyXTYmACRBbhMNhWJLZNLMOsfZ3n9LA9vPIEuMPKmOw&amp;oe=69BDB6B0&amp;_nc_sid=8b3546, https://scontent-atl3-1.cdninstagram.com/v/t51.82787-15/640466385_17943133266137514_1536889768062244203_n.jpg?stp=dst-jpg_e35_p1080x1080_sh0.08_tt6&amp;_nc_ht=scontent-atl3-1.cdninstagram.com&amp;_nc_cat=106&amp;_nc_oc=Q6cZ2QGTGcoK4vyCx0OdCFZ2t1S1EPJiNqMh8UHIEHN9bachEZ54aODobCGQnac3niNXxIY&amp;_nc_ohc=kDBgUMZDKlwQ7kNvwGb5iAi&amp;_nc_gid=vDGEBC2PILMePzMvxOuxXA&amp;edm=AOQ1c0wBAAAA&amp;ccb=7-5&amp;ig_cache_key=Mzg0NDM3NTE1NzUwNzQ5NDg2OQ%3D%3D.3-ccb7-5&amp;oh=00_AfzE3pjJsIakTF6z59dbtS7yLXUvUrVFgvhHfcQybuvQuw</t>
  </si>
  <si>
    <t>https://scontent-atl3-1.cdninstagram.com/o1/v/t16/f2/m69/AQNjzg0SGqAkU9p0ruj0ae1k4Mxfa7ZP25j7MQ9x6EB_6txTV7GfDdk2MYRn8lRzZhSnSzF0d4DImB7-_bzNLWJ0.mp4?strext=1&amp;_nc_cat=100&amp;_nc_sid=5e9851&amp;_nc_ht=scontent-atl3-1.cdninstagram.com&amp;_nc_ohc=jH5Apd8kZwMQ7kNvwHcfLRZ&amp;efg=eyJ2ZW5jb2RlX3RhZyI6Inhwdl9wcm9ncmVzc2l2ZS5JTlNUQUdSQU0uQ0xJUFMuQzMuNzIwLmRhc2hfYmFzZWxpbmVfMV92MSIsInhwdl9hc3NldF9pZCI6MTc5NDM4MTU3MzAxMzc1MTQsImFzc2V0X2FnZV9kYXlzIjo4LCJ2aV91c2VjYXNlX2lkIjoxMDA5OSwiZHVyYXRpb25fcyI6MjQsInVybGdlbl9zb3VyY2UiOiJ3d3cifQ%3D%3D&amp;ccb=17-1&amp;_nc_gid=vDGEBC2PILMePzMvxOuxXA&amp;_nc_ss=1a&amp;_nc_zt=28&amp;vs=b31edbc2a1ca5068&amp;_nc_vs=HBksFQIYOnBhc3N0aHJvdWdoX2V2ZXJzdG9yZS9HQUdCa0NhdENha1N1WFVFQUhrUU1YRElVc1VwYnNwVEFRQUYVAALIARIAFQIYUWlnX3hwdl9wbGFjZW1lbnRfcGVybWFuZW50X3YyL0YxNDdDNUZFMjY1NkVCNEI3MEE5MjQxRkQ5RkNGQ0I3X2F1ZGlvX2Rhc2hpbml0Lm1wNBUCAsgBEgAoABgAGwKIB3VzZV9vaWwBMRJwcm9ncmVzc2l2ZV9yZWNpcGUBMRUAACbUppSoxfPfPxUCKAJDMywXQDgqfvnbItEYEmRhc2hfYmFzZWxpbmVfMV92MREAdf4HZeadAQA&amp;oh=00_AfyR-dyejp5yb3V0-CAfaZuDqqfbi7dKQEW-m0UfztwYQg&amp;oe=69BD97E4, https://scontent-atl3-1.cdninstagram.com/o1/v/t16/f2/m69/AQOKW4b2VxogsfEfSIp7_Dr4IDVtE98bFQPY-7IYee45OveXTT-J5fGEuzuvtW9ktwh4qHwsYswWu-nh5X4nfZz1.mp4?strext=1&amp;_nc_cat=103&amp;_nc_sid=5e9851&amp;_nc_ht=scontent-atl3-1.cdninstagram.com&amp;_nc_ohc=yjKATA3Res0Q7kNvwFRPT9q&amp;efg=eyJ2ZW5jb2RlX3RhZyI6Inhwdl9wcm9ncmVzc2l2ZS5JTlNUQUdSQU0uQ0xJUFMuQzMuNzIwLmRhc2hfYmFzZWxpbmVfMV92MSIsInhwdl9hc3NldF9pZCI6ODQ2NTYxODg0ODc5MjI5LCJhc3NldF9hZ2VfZGF5cyI6NjEsInZpX3VzZWNhc2VfaWQiOjEwMDk5LCJkdXJhdGlvbl9zIjo0MiwidXJsZ2VuX3NvdXJjZSI6Ind3dyJ9&amp;ccb=17-1&amp;_nc_gid=vDGEBC2PILMePzMvxOuxXA&amp;_nc_ss=1a&amp;_nc_zt=28&amp;vs=dd7e2c8ac0c36444&amp;_nc_vs=HBksFQIYOnBhc3N0aHJvdWdoX2V2ZXJzdG9yZS9HTDZPbENSNktObHNwR3NIQUZFUWZlX0E0VVVlYnNwVEFRQUYVAALIARIAFQIYR2lnX3hwdl9yZWVsc19wZXJtYW5lbnRfc3JfcHJvZC8xOTMzMTI4NzE0MzAzMTE0XzczOTE2MjcxNjc4OTU0NjQ0NzgubXA0FQICyAESACgAGAAbAogHdXNlX29pbAExEnByb2dyZXNzaXZlX3JlY2lwZQExFQAAJvrl7cax_IADFQIoAkMzLBdARQQ5WBBiThgSZGFzaF9iYXNlbGluZV8xX3YxEQB1_gdl5p0BAA&amp;oh=00_AfxpY6XYOucAumszqovYWjggb31qwoRJY-6OfTBntUQHJQ&amp;oe=69BD8835, https://scontent-atl3-2.cdninstagram.com/o1/v/t16/f2/m69/AQMRFKK295H21CBei6lvi2W5qSmIpfOryw0QEY5Gwan76REA4MsjfGffjFb7NBdwbyARIB_L0gf5HlZNPMOYtegN.mp4?strext=1&amp;_nc_cat=102&amp;_nc_sid=5e9851&amp;_nc_ht=scontent-atl3-2.cdninstagram.com&amp;_nc_ohc=SwQHFEE6yKYQ7kNvwGFKxFC&amp;efg=eyJ2ZW5jb2RlX3RhZyI6Inhwdl9wcm9ncmVzc2l2ZS5JTlNUQUdSQU0uQ0xJUFMuQzMuNzIwLmRhc2hfYmFzZWxpbmVfMV92MSIsInhwdl9hc3NldF9pZCI6ODU3OTYwMDkzNjY1ODUzLCJhc3NldF9hZ2VfZGF5cyI6NjIsInZpX3VzZWNhc2VfaWQiOjEwMDk5LCJkdXJhdGlvbl9zIjoxMiwidXJsZ2VuX3NvdXJjZSI6Ind3dyJ9&amp;ccb=17-1&amp;vs=7c55c9097079f69e&amp;_nc_vs=HBksFQIYOnBhc3N0aHJvdWdoX2V2ZXJzdG9yZS9HSWlxc0NUV3p0V1hGbFFFQUt0M0NPNmlzZk00YnNwVEFRQUYVAALIARIAFQIYR2lnX3hwdl9yZWVsc19wZXJtYW5lbnRfc3JfcHJvZC8xNDM1MTI4OTA0ODU3MDI3XzEwNjU3ODI2NzMzMjQ2NzE2ODAubXA0FQICyAESACgAGAAbAogHdXNlX29pbAExEnByb2dyZXNzaXZlX3JlY2lwZQExFQAAJvqo6unsk4YDFQIoAkMzLBdAKVT987ZFohgSZGFzaF9iYXNlbGluZV8xX3YxEQB1_gdl5p0BAA&amp;_nc_gid=vDGEBC2PILMePzMvxOuxXA&amp;_nc_ss=1a&amp;_nc_zt=28&amp;oh=00_AfzozVKJ4a9n8GTtVDX64rU-ZQHsM-TXQz3FCK7wsg37tg&amp;oe=69BDAE22, https://scontent-atl3-3.cdninstagram.com/o1/v/t2/f2/m86/AQNvVXTv-vNLxDAlOk_67oAjltT8EVrENI1kBXI1ICJUitBPP7cYGEfiDP48lToIhjxQwPrJ6MS4h9V75cUe3oYIn9wfJKaU-Vm4Jw0.mp4?_nc_cat=110&amp;_nc_sid=5e9851&amp;_nc_ht=scontent-atl3-3.cdninstagram.com&amp;_nc_ohc=UB7KghFQMDwQ7kNvwEZqis9&amp;efg=eyJ2ZW5jb2RlX3RhZyI6Inhwdl9wcm9ncmVzc2l2ZS5JTlNUQUdSQU0uQ0xJUFMuQzMuNzIwLmRhc2hfYmFzZWxpbmVfMV92MSIsInhwdl9hc3NldF9pZCI6MTM1NjY5OTU3NjI1MzY3OCwiYXNzZXRfYWdlX2RheXMiOjc1LCJ2aV91c2VjYXNlX2lkIjoxMDA5OSwiZHVyYXRpb25fcyI6MTUsInVybGdlbl9zb3VyY2UiOiJ3d3cifQ%3D%3D&amp;ccb=17-1&amp;vs=e0f5f72eb2e8c9e7&amp;_nc_vs=HBksFQIYUmlnX3hwdl9yZWVsc19wZXJtYW5lbnRfc3JfcHJvZC8yMzQ5NDYxQjY4QkE2RjVBMTgxMDM5ODU2MkUzNTlBNV92aWRlb19kYXNoaW5pdC5tcDQVAALIARIAFQIYR2lnX3hwdl9yZWVsc19wZXJtYW5lbnRfc3JfcHJvZC8xNTQ3NjAxMzI5ODIxOTcyXzE1ODI1NDM3NjA0NTIxMjgzMDgubXA0FQICyAESACgAGAAbAogHdXNlX29pbAExEnByb2dyZXNzaXZlX3JlY2lwZQExFQAAJtzz-cSn-ugEFQIoAkMzLBdAL3dLxqfvnhgSZGFzaF9iYXNlbGluZV8xX3YxEQB1_gdl5p0BAA&amp;_nc_gid=vDGEBC2PILMePzMvxOuxXA&amp;_nc_ss=1a&amp;_nc_zt=28&amp;oh=00_Afy8UHfFZ6_yVXRmGfM7FsM67nGdSuYDTo3GswUduwSohA&amp;oe=69B995FB, https://scontent-atl3-3.cdninstagram.com/o1/v/t2/f2/m86/AQPgtTceEuAaFPzUYSoNGidFCXiDhtY7pi6QpSaKmd9u81xVdfM1r2NKkRUrCBDHeYvCAKUwtEHUnh9tnS6iRD0HRG-7UOeXGnSOQZs.mp4?_nc_cat=111&amp;_nc_sid=5e9851&amp;_nc_ht=scontent-atl3-3.cdninstagram.com&amp;_nc_ohc=GJaYKHLkPtYQ7kNvwFdp-7R&amp;efg=eyJ2ZW5jb2RlX3RhZyI6Inhwdl9wcm9ncmVzc2l2ZS5JTlNUQUdSQU0uQ0xJUFMuQzMuNzIwLmRhc2hfYmFzZWxpbmVfMV92MSIsInhwdl9hc3NldF9pZCI6MTc3MjY2MzYzNjczNzYyNCwiYXNzZXRfYWdlX2RheXMiOjEyNCwidmlfdXNlY2FzZV9pZCI6MTAwOTksImR1cmF0aW9uX3MiOjUsInVybGdlbl9zb3VyY2UiOiJ3d3cifQ%3D%3D&amp;ccb=17-1&amp;_nc_gid=vDGEBC2PILMePzMvxOuxXA&amp;_nc_ss=1a&amp;_nc_zt=28&amp;vs=e3eeb643b5a92f9&amp;_nc_vs=HBksFQIYUmlnX3hwdl9yZWVsc19wZXJtYW5lbnRfc3JfcHJvZC8wMTRDNDMzNjQxOEZEQTJBREFENzFFRDczOUJBMUVBRV92aWRlb19kYXNoaW5pdC5tcDQVAALIARIAFQIYRmlnX3hwdl9yZWVsc19wZXJtYW5lbnRfc3JfcHJvZC85ODUzMTA4ODcxNDcyMzNfODgwMDg2NDcxODc1ODY2MTU4Mi5tcDQVAgLIARIAKAAYABsCiAd1c2Vfb2lsATEScHJvZ3Jlc3NpdmVfcmVjaXBlATEVAAAmsPn9pc2OpgYVAigCQzMsF0AWAAAAAAAAGBJk</t>
  </si>
  <si>
    <t>https://www.instagram.com/watchmywatchdaily</t>
  </si>
  <si>
    <t>crazymetalwatches</t>
  </si>
  <si>
    <t>Meridian Watch</t>
  </si>
  <si>
    <t>🤵‍♂️ Chrono24 Certified Seller 
📞 86-133 6115 0406
❤️ 100% Authentic｜AP,PP,VC,ALange…
🏠 701 Yongjia Road, Xuhui, Shanghai
@bonaluxurywatch</t>
  </si>
  <si>
    <t>https://scontent-iad3-2.cdninstagram.com/v/t51.2885-19/486072298_1709341543124286_5152754450459869292_n.jpg?stp=dst-jpg_e0_s150x150_tt6&amp;efg=eyJ2ZW5jb2RlX3RhZyI6InByb2ZpbGVfcGljLmRqYW5nby4xMDgwLmMyIn0&amp;_nc_ht=scontent-iad3-2.cdninstagram.com&amp;_nc_cat=106&amp;_nc_oc=Q6cZ2QFXpD2qATaKjdoyeh8g7Y7Zqxfu2-I61EQRGX31xCmVAexuLv0u1If_CFYEuYvmLik&amp;_nc_ohc=O9tUH0V5ei0Q7kNvwEUBanB&amp;_nc_gid=ae2NyI99UD2ggXKTBmCR9w&amp;edm=AOQ1c0wBAAAA&amp;ccb=7-5&amp;oh=00_Afwocj7n73zAMQy9OXU3kT0BfLFASshAs359dRE_6CLZRQ&amp;oe=69BDAE7C&amp;_nc_sid=8b3546</t>
  </si>
  <si>
    <t>86-133 6115 0406</t>
  </si>
  <si>
    <t>What‘s it like to have two stores on chrono24?#luxurywatches #watchlover #preownedwatch #watchcollector #patekphilippe #richardmille #fpjourne #vacheron #vacheronconstantin #alangesohne #hublot #chrono24 #chrono | A pre-owned luxury watch shop from China
📍 Shanghai, China
⌚ Vast Inventory | 100% authentic timpieces
💵 Sold over 30,000 watches
🌎 Worldwide shipping
If you have any questions about pre-owned watches, DM for more!
#watchlover #luxurywatches #watchtrader #rolexwatches #richardmille #lange #preown | crazy buying, and lots of watches in stock.
RM, PP, AP, and even a few Rolexes.
You know I don’t like selling Rolex.
Also sourced two rare pieces for clients:
A.Lange and JLC
So don‘t be shy, whether you want pieces in stock or are hunting for a specific watch, I’m here for you anytime.#luxurywatc | RM67-01
Let’s feel the ultimate Richard Mille beauty.
As we all know, white gold is rare for Richard Mille.
And for white gold ones, nothing beats this RM 67-01 with factory-set diamonds.
As the lightest model in the RM collection, the Extra Flat 67 series is super comfortable to wear.
It’s a da | Richard Mille RM 35-03 | Blue Quartz TPT. 
Where engineering meets art on the wrist. 
This one in stock
#rm3503bluetpt #richardmille #richardmillewatch #watches #watchcollector | Man math
when he finds the perfect watch at the right dealer.
#manmath #fyp #reels #watchcollector #heavyhitters | The Ultimate Stealth Wealth Grail: Patek Philippe 5178G Minute Repeater with Blue Grand Feu Enamel Dial. 🕰️
​For serious collectors searching for a Patek Philippe Minute Repeater, the reference 5178G-012 in 18K White Gold represents the absolute pinnacle of haute horlogerie.
​Beyond its mesmerizing | Richard Mille RM67-01 | Factory Set Diamonds 
 In Stock
As Worn by Pharrell Williams &amp; Margot Robbie
#6701 #richardmille #rmdiamonds #outfit #celebrity | look at this watch,
and you’ll understand why mechanical watches can’t be replaced.
IN STOCK
#5270p #patek #patekphilippe #patekcollector #patektime | Watch only worth buying?
Every watch we sell has a one-year warranty. 
And also, if you are concerned about selling it, please do not worry, we are responsible for the recycling.
#luxurywatches #watchlover #watchcollector #watchdealer #rolex | The war is ongoing.
Many clients have told me they are in danger.
I hope everyone there is safe and well.
At this moment, safety matters more than any business we do.
Once the situation passes, I am confident we will remain the best of partners.
Wish you all safe and well.
#dubai #dubai🇦🇪 #luxury | Three Tips Before Buying a Watch
1️⃣ Set a clear budget
2️⃣ Know your exact needs
3️⃣ Choose the right seller
📌 Base in Shanghai and HK
🌍 Global Shipping
⌚️ Extra large inventory｜Looking for any watches
📞 86 133 6115 0406
Anyway, a watch is not a necessity. Choosing what fits you is alway</t>
  </si>
  <si>
    <t>#luxurywatches, #watchlover, #preownedwatch, #watchcollector, #patekphilippe, #richardmille, #fpjourne, #vacheron, #vacheronconstantin, #alangesohne, #hublot, #chrono24, #chrono, #watchtrader, #rolexwatches, #lange, #preown, #luxurywatc, #rm3503bluetpt, #richardmillewatch, #watches, #manmath, #fyp, #reels, #heavyhitters, #6701, #rmdiamonds, #outfit, #celebrity, #5270p, #patek, #patekcollector, #patektime, #watchdealer, #rolex, #dubai, #luxury</t>
  </si>
  <si>
    <t>https://instagram.com/p/DQ1kVoKCVnr, https://instagram.com/p/DIyp2xIv82v, https://instagram.com/p/DV75TgLCQvn, https://instagram.com/p/DVvGX5dCdpK, https://instagram.com/p/DVsTXUBFHul, https://instagram.com/p/DViTsRHCa_t, https://instagram.com/p/DViJR4MlOfG, https://instagram.com/p/DVh0FclFKjU, https://instagram.com/p/DVf3aTtiat4, https://instagram.com/p/DVafl6KCduC, https://instagram.com/p/DVYLRkcCbv8, https://instagram.com/p/DVQbhPSCeGD</t>
  </si>
  <si>
    <t>59, 100, 0, 8, 4, 33, 3, 6, 10, 6, 10, 9</t>
  </si>
  <si>
    <t>20, 13, 0, 3, 1, 3, 0, 0, 0, 1, 2, 2</t>
  </si>
  <si>
    <t>2025-11-09, 2025-04-23, 2026-03-16, 2026-03-11, 2026-03-10, 2026-03-06, 2026-03-06, 2026-03-06, 2026-03-05, 2026-03-03, 2026-03-02, 2026-02-27</t>
  </si>
  <si>
    <t>Video, Video, Video, Video, Sidecar, Video, Sidecar, Sidecar, Video, Video, Video, Video</t>
  </si>
  <si>
    <t>https://scontent-iad3-2.cdninstagram.com/v/t51.82787-15/649649891_17897322687406655_4870859633709992867_n.jpg?stp=dst-jpg_e15_fr_s1080x1080_tt6&amp;_nc_ht=scontent-iad3-2.cdninstagram.com&amp;_nc_cat=111&amp;_nc_oc=Q6cZ2QFXpD2qATaKjdoyeh8g7Y7Zqxfu2-I61EQRGX31xCmVAexuLv0u1If_CFYEuYvmLik&amp;_nc_ohc=Xu2WW9XvqakQ7kNvwEr8CBn&amp;_nc_gid=ae2NyI99UD2ggXKTBmCR9w&amp;edm=AOQ1c0wBAAAA&amp;ccb=7-5&amp;ig_cache_key=Mzg0OTUzMzM1MzM1OTkyNjQ0NA%3D%3D.3-ccb7-5&amp;oh=00_AfyiQo9P4Yz6FUJ-5GZ8QFgbjUasm5CdIf7xp1Yksd748A&amp;oe=69BD9E40&amp;_nc_sid=8b3546, https://scontent-iad3-2.cdninstagram.com/v/t51.82787-15/649649891_17897322687406655_4870859633709992867_n.jpg?stp=dst-jpg_e15_fr_s1080x1080_tt6&amp;_nc_ht=scontent-iad3-2.cdninstagram.com&amp;_nc_cat=111&amp;_nc_oc=Q6cZ2QFXpD2qATaKjdoyeh8g7Y7Zqxfu2-I61EQRGX31xCmVAexuLv0u1If_CFYEuYvmLik&amp;_nc_ohc=Xu2WW9XvqakQ7kNvwEr8CBn&amp;_nc_gid=ae2NyI99UD2ggXKTBmCR9w&amp;edm=AOQ1c0wBAAAA&amp;ccb=7-5&amp;ig_cache_key=Mzg0OTUzMzM1MzM1OTkyNjQ0NA%3D%3D.3-ccb7-5&amp;oh=00_AfyiQo9P4Yz6FUJ-5GZ8QFgbjUasm5CdIf7xp1Yksd748A&amp;oe=69BD9E40&amp;_nc_sid=8b3546, https://scontent-iad3-2.cdninstagram.com/v/t51.82787-15/649616111_17897322669406655_4351074467135439633_n.jpg?stp=dst-jpg_e15_fr_s1080x1080_tt6&amp;_nc_ht=scontent-iad3-2.cdninstagram.com&amp;_nc_cat=111&amp;_nc_oc=Q6cZ2QFXpD2qATaKjdoyeh8g7Y7Zqxfu2-I61EQRGX31xCmVAexuLv0u1If_CFYEuYvmLik&amp;_nc_ohc=Ah6WnDLktaUQ7kNvwGCOo8m&amp;_nc_gid=ae2NyI99UD2ggXKTBmCR9w&amp;edm=AOQ1c0wBAAAA&amp;ccb=7-5&amp;ig_cache_key=Mzg0OTUzMzM1NDA4MTMyOTI5Nw%3D%3D.3-ccb7-5&amp;oh=00_Afwb2UPlywsfPUEYB7sPsseZ99_NoLfvrrjW4e0uuaDDVA&amp;oe=69BD842E&amp;_nc_sid=8b3546, https://scontent-iad3-2.cdninstagram.com/v/t51.82787-15/650188201_17897322672406655_8370542252432513465_n.jpg?stp=dst-jpg_e15_fr_s1080x1080_tt6&amp;_nc_ht=scontent-iad3-2.cdninstagram.com&amp;_nc_cat=111&amp;_nc_oc=Q6cZ2QFXpD2qATaKjdoyeh8g7Y7Zqxfu2-I61EQRGX31xCmVAexuLv0u1If_CFYEuYvmLik&amp;_nc_ohc=y0CqsN7QDFkQ7kNvwH-9pIi&amp;_nc_gid=ae2NyI99UD2ggXKTBmCR9w&amp;edm=AOQ1c0wBAAAA&amp;ccb=7-5&amp;ig_cache_key=Mzg0OTUzMzM1NDg5NTAyMTk2Ng%3D%3D.3-ccb7-5&amp;oh=00_AfxlRuqZ_rXHKlvPtpDwLPxDQhb7BbypOtDGXUCLst1ANA&amp;oe=69BD853C&amp;_nc_sid=8b3546, https://scontent-iad3-2.cdninstagram.com/v/t51.82787-15/642561692_17896678830406655_2455555233075891706_n.jpg?stp=dst-jpg_e35_s1080x1080_sh0.08_tt6&amp;_nc_ht=scontent-iad3-2.cdninstagram.com&amp;_nc_cat=111&amp;_nc_oc=Q6cZ2QFXpD2qATaKjdoyeh8g7Y7Zqxfu2-I61EQRGX31xCmVAexuLv0u1If_CFYEuYvmLik&amp;_nc_ohc=LRRLpP-Do-gQ7kNvwGDE3r3&amp;_nc_gid=ae2NyI99UD2ggXKTBmCR9w&amp;edm=AOQ1c0wBAAAA&amp;ccb=7-5&amp;ig_cache_key=Mzg0NjY3NDQ1MzA5MDYzMzEwOQ%3D%3D.3-ccb7-5&amp;oh=00_AfyT1lrWtcjgxwbbNsBrXeJ6P0GEYXxXBIbKcrwrjAix_g&amp;oe=69BD8C31&amp;_nc_sid=8b3546, https://scontent-iad3-2.cdninstagram.com/v/t51.82787-15/642561692_17896678830406655_2455555233075891706_n.jpg?stp=dst-jpg_e35_s1080x1080_sh0.08_tt6&amp;_nc_ht=scontent-iad3-2.cdninstagram.com&amp;_nc_cat=111&amp;_nc_oc=Q6cZ2QFXpD2qATaKjdoyeh8g7Y7Zqxfu2-I61EQRGX31xCmVAexuLv0u1If_CFYEuYvmLik&amp;_nc_ohc=LRRLpP-Do-gQ7kNvwGDE3r3&amp;_nc_gid=ae2NyI99UD2ggXKTBmCR9w&amp;edm=AOQ1c0wBAAAA&amp;ccb=7-5&amp;ig_cache_key=Mzg0NjY3NDQ1MzA5MDYzMzEwOQ%3D%3D.3-ccb7-5&amp;oh=00_AfyT1lrWtcjgxwbbNsBrXeJ6P0GEYXxXBIbKcrwrjAix_g&amp;oe=69BD8C31&amp;_nc_sid=8b3546, https://scontent-iad3-2.cdninstagram.com/v/t51.82787-15/642923504_17896678839406655_7917081712800839889_n.jpg?stp=dst-jpg_e35_s1080x1080_sh0.08_tt6&amp;_nc_ht=scontent-iad3-2.cdninstagram.com&amp;_nc_cat=111&amp;_nc_oc=Q6cZ2QFXpD2qATaKjdoyeh8g7Y7Zqxfu2-I61EQRGX31xCmVAexuLv0u1If_CFYEuYvmLik&amp;_nc_ohc=0UYDysiuPuEQ7kNvwG28KxO&amp;_nc_gid=ae2NyI99UD2ggXKTBmCR9w&amp;edm=AOQ1c0wBAAAA&amp;ccb=7-5&amp;ig_cache_key=Mzg0NjY3NDQ1NTMxMzU5MzkzNw%3D%3D.3-ccb7-5&amp;oh=00_AfyoWKxolVS3wpyy8csD-1Hn5YPB3V1h2XDIysOS1-LoCg&amp;oe=69BD8A7B&amp;_nc_sid=8b3546, https://scontent-iad3-2.cdninstagram.com/v/t51.82787-15/642918837_17896659489406655_5509517631668548826_n.jpg?stp=dst-jpg_e35_s1080x1080_sh0.08_tt6&amp;_nc_ht=scontent-iad3-2.cdninstagram.com&amp;_nc_cat=111&amp;_nc_oc=Q6cZ2QFXpD2qATaKjdoyeh8g7Y7Zqxfu2-I61EQRGX31xCmVAexuLv0u1If_CFYEuYvmLik&amp;_nc_ohc=K0Nmvigz2I8Q7kNvwEINJhc&amp;_nc_gid=ae2NyI99UD2ggXKTBmCR9w&amp;edm=AOQ1c0wBAAAA&amp;ccb=7-5&amp;ig_cache_key=Mzg0NjU3ODQ4MjM0ODM4MDUwNg%3D%3D.3-ccb7-5&amp;oh=00_Afzo5jjnABYyzVDRBaWv1OhvnWortPiTXqg0jSpYnS81dw&amp;oe=69BD85B6&amp;_nc_sid=8b3546, https://scontent-iad3-2.cdninstagram.com/v/t51.82787-15/642918837_17896659489406655_5509517631668548826_n.jpg?stp=dst-jpg_e35_s1080x1080_sh0.08_tt6&amp;_nc_ht=scontent-iad3-2.cdninstagram.com&amp;_nc_cat=111&amp;_nc_oc=Q6cZ2QFXpD2qATaKjdoyeh8g7Y7Zqxfu2-I61EQRGX31xCmVAexuLv0u1If_CFYEuYvmLik&amp;_nc_ohc=K0Nmvigz2I8Q7kNvwEINJhc&amp;_nc_gid=ae2NyI99UD2ggXKTBmCR9w&amp;edm=AOQ1c0wBAAAA&amp;ccb=7-5&amp;ig_cache_key=Mzg0NjU3ODQ4MjM0ODM4MDUwNg%3D%3D.3-ccb7-5&amp;oh=00_Afzo5jjnABYyzVDRBaWv1OhvnWortPiTXqg0jSpYnS81dw&amp;oe=69BD85B6&amp;_nc_sid=8b3546, https://scontent-iad3-2.cdninstagram.com/v/t51.82787-15/642971972_17896659498406655_3525962988386483841_n.jpg?stp=dst-jpg_e35_s1080x1080_sh0.08_tt6&amp;_nc_ht=scontent-iad3-2.cdninstagram.com&amp;_nc_cat=111&amp;_nc_oc=Q6cZ2QFXpD2qATaKjdoyeh8g7Y7Zqxfu2-I61EQRGX31xCmVAexuLv0u1If_CFYEuYvmLik&amp;_nc_ohc=LLHJ-sTiDX8Q7kNvwG7iAuf&amp;_nc_gid=ae2NyI99UD2ggXKTBmCR9w&amp;edm=AOQ1c0wBAAAA&amp;ccb=7-5&amp;ig_cache_key=Mzg0NjU3ODQ4ODI1Mzk1Njg2Nw%3D%3D.3-ccb7-5&amp;oh=00_AfyUOIaJ7Wu6cO2SjHydBBbyi5Y069wPr1FRXtEgoBLtMQ&amp;oe=69BDB859&amp;_n</t>
  </si>
  <si>
    <t>https://scontent-iad3-1.cdninstagram.com/o1/v/t2/f2/m86/AQPbgfBlyePwt_ahZFu8UdU2EOgGVTAwocfZO0HSjFeKfJOBWffv3gWCn860mvcwm3iLxADtpZSwO6d_FyiCLrH4U0ddDLUwpBDA-6I.mp4?_nc_cat=108&amp;_nc_sid=5e9851&amp;_nc_ht=scontent-iad3-1.cdninstagram.com&amp;_nc_ohc=x67q5xMuKCEQ7kNvwFwGshn&amp;efg=eyJ2ZW5jb2RlX3RhZyI6Inhwdl9wcm9ncmVzc2l2ZS5JTlNUQUdSQU0uQ0xJUFMuQzMuNzIwLmRhc2hfYmFzZWxpbmVfMV92MSIsInhwdl9hc3NldF9pZCI6NzQ4Mzc5NzgxNTkxMzE3LCJhc3NldF9hZ2VfZGF5cyI6MTI2LCJ2aV91c2VjYXNlX2lkIjoxMDA5OSwiZHVyYXRpb25fcyI6NTAsInVybGdlbl9zb3VyY2UiOiJ3d3cifQ%3D%3D&amp;ccb=17-1&amp;_nc_gid=ae2NyI99UD2ggXKTBmCR9w&amp;_nc_ss=1a&amp;_nc_zt=28&amp;vs=6c6cb848c6546ec5&amp;_nc_vs=HBksFQIYUmlnX3hwdl9yZWVsc19wZXJtYW5lbnRfc3JfcHJvZC9CNDQyOTM5QURCRDZDOUREMzFGMEM4NDg2MzdEMzdBMl92aWRlb19kYXNoaW5pdC5tcDQVAALIARIAFQIYRGlnX3hwdl9yZWVsc19wZXJtYW5lbnRfc3JfcHJvZC84MTY5NDc2NTc3NDAxODBfNDMxMzU3OTQ0MTUxODcyOTAubXA0FQICyAESACgAGAAbAogHdXNlX29pbAExEnByb2dyZXNzaXZlX3JlY2lwZQExFQAAJqrEz_C3qdQCFQIoAkMzLBdASW7ZFocrAhgSZGFzaF9iYXNlbGluZV8xX3YxEQB1_gdl5p0BAA&amp;oh=00_AfxwTnreYwqD-JlXvRFkmd7kuOV8S1ftCRkkB0WqduCwkw&amp;oe=69B9AA91, https://scontent-iad3-1.cdninstagram.com/o1/v/t2/f2/m367/AQMcqgajixmr6orWUfTsUP-Baz_ESJeyAebjFPhFOFHbBbjhRlrHmM3xUbxx3O0iXa2rU8RId6C_aur9SUjoPP8s8kfavYmw-M5S7-0.mp4?_nc_cat=107&amp;_nc_sid=5e9851&amp;_nc_ht=scontent-iad3-1.cdninstagram.com&amp;_nc_ohc=zba3D65Eb1MQ7kNvwFegP9i&amp;efg=eyJ2ZW5jb2RlX3RhZyI6Inhwdl9wcm9ncmVzc2l2ZS5JTlNUQUdSQU0uQ0xJUFMuQzMuNzIwLmRhc2hfYmFzZWxpbmVfMV92MSIsInhwdl9hc3NldF9pZCI6MTQ0Njk5NTg1OTc5NzM0NywiYXNzZXRfYWdlX2RheXMiOjMyNiwidmlfdXNlY2FzZV9pZCI6MTAwOTksImR1cmF0aW9uX3MiOjU2LCJ1cmxnZW5fc291cmNlIjoid3d3In0%3D&amp;ccb=17-1&amp;vs=c4def17041dc02d2&amp;_nc_vs=HBksFQIYQGlnX2VwaGVtZXJhbC84MTQ2ODYyODgwNjM1QzI5QzYzNDRBNDE0NUY1ODk4Ql92aWRlb19kYXNoaW5pdC5tcDQVAALIARIAFQIYRmlnX3hwdl9yZWVsc19wZXJtYW5lbnRfc3JfcHJvZC82Njk3OTU4ODg5OTIwNjNfNzc5MzA0MTQ4MTY1NDI3MTQwMS5tcDQVAgLIARIAKAAYABsCiAd1c2Vfb2lsATEScHJvZ3Jlc3NpdmVfcmVjaXBlATEVAAAmxtW3o5-CkgUVAigCQzMsF0BMRDlYEGJOGBJkYXNoX2Jhc2VsaW5lXzFfdjERAHX-B2XmnQEA&amp;_nc_gid=ae2NyI99UD2ggXKTBmCR9w&amp;_nc_ss=1a&amp;_nc_zt=28&amp;oh=00_AfwQ64LPFoOmQCBcRcMrI5Zh7ywqPziEwQN0D31kBucxjQ&amp;oe=69BD8790, https://scontent-iad3-2.cdninstagram.com/o1/v/t16/f2/m69/AQOkeVAs8UA8udJ5bXBrLM3YFfeUkhgnMkJq_OXwBt95BYTDxm_Kz6te8W7QvMCnRgrXPKo_1jzu-gtNpi5Pnz90.mp4?strext=1&amp;_nc_cat=111&amp;_nc_sid=5e9851&amp;_nc_ht=scontent-iad3-2.cdninstagram.com&amp;_nc_ohc=qMr0uTXMlScQ7kNvwG791gy&amp;efg=eyJ2ZW5jb2RlX3RhZyI6Inhwdl9wcm9ncmVzc2l2ZS5JTlNUQUdSQU0uQ0xJUFMuQzMuNzIwLmRhc2hfYmFzZWxpbmVfMV92MSIsInhwdl9hc3NldF9pZCI6MTc4OTYwMzM3Mjg0MjA0MTAsImFzc2V0X2FnZV9kYXlzIjowLCJ2aV91c2VjYXNlX2lkIjoxMDA5OSwiZHVyYXRpb25fcyI6MjYsInVybGdlbl9zb3VyY2UiOiJ3d3cifQ%3D%3D&amp;ccb=17-1&amp;_nc_gid=ae2NyI99UD2ggXKTBmCR9w&amp;_nc_ss=1a&amp;_nc_zt=28&amp;vs=64be3a4851f5e585&amp;_nc_vs=HBksFQIYOnBhc3N0aHJvdWdoX2V2ZXJzdG9yZS9HSkJKX0NZR0xwckZCRFVGQURuQkszcXc0Q2RoYnNwVEFRQUYVAALIARIAFQIYUWlnX3hwdl9wbGFjZW1lbnRfcGVybWFuZW50X3YyLzlFNDg0MzE0Q0ZDM0I2NTlGODJBNEI3NTY3RDJDMEE0X2F1ZGlvX2Rhc2hpbml0Lm1wNBUCAsgBEgAoABgAGwKIB3VzZV9vaWwBMRJwcm9ncmVzc2l2ZV9yZWNpcGUBMRUAACb06KrUoZbKPxUCKAJDMywXQDqiDEm6XjUYEmRhc2hfYmFzZWxpbmVfMV92MREAdf4HZeadAQA&amp;oh=00_AfwQdORK6ceem1fuap5HGyyN2fYanaXR3RuP0idxVGxXoQ&amp;oe=69BDAD11, https://scontent-iad3-1.cdninstagram.com/o1/v/t16/f2/m69/AQM-wZQOclxPMEZbX2ByYDbKbXc1WFqeQyoyAfcuwaV6soyOCJo4ScaGvq7KX7Q1tvbgR1W5Tsf72ceznEe8kDl2.mp4?strext=1&amp;_nc_cat=101&amp;_nc_sid=5e9851&amp;_nc_ht=scontent-iad3-1.cdninstagram.com&amp;_nc_ohc=hSIVYia2wH0Q7kNvwE1V7L1&amp;efg=eyJ2ZW5jb2RlX3RhZyI6Inhwdl9wcm9ncmVzc2l2ZS5JTlNUQUdSQU0uQ0xJUFMuQzMuNzIwLmRhc2hfYmFzZWxpbmVfMV92MSIsInhwdl9hc3NldF9pZCI6MTc4OTUyODc5MjI0MjA0MTAsImFzc2V0X2FnZV9kYXlzIjo1LCJ2aV91c2VjYXNlX2lkIjoxMDA5OSwiZHVyYXRpb25fcyI6MjcsInVybGdlbl9zb3VyY2UiOiJ3d3cifQ%3D%3D&amp;ccb=17-1&amp;_nc_gid=ae2NyI99UD2ggXKTBmCR9w&amp;_nc_ss=1a&amp;_nc_zt=28&amp;vs=c29270fa6ec6447b&amp;_nc_vs=HBksFQIYOnBhc3N0aHJvdWdoX2V2ZXJzdG9yZS9HSWZFZVNZTV9ydDc5NzRDQU1MNnNrcF81RGNiYnNwVEFRQUYVAALIARIAFQIYUWlnX3hwdl9wbGFjZW1lbnRfcGVybWFuZW50X3YyLzA2NEY3RDMyMzU2QUQ4NTM1MzE3Njc1RUMyMDU4QTlGX2F1ZGlvX2Rhc2hpbml0Lm1wNBUCAsgBEgAoABgAGwKIB3VzZV9vaWwBMRJwcm9ncmVzc2l2ZV9yZWNpcGUBMRUAACb0qqf87OrJPxUCKAJDMywXQDtu2RaHKwIYEmRhc2hfYmFzZWxpbmVfMV92MREAdf4HZeadAQA&amp;oh=00_AfxUIhOI7EOCyXWKkyEpe4hlZIfzN-pvpkCVbMk6ZXvNLg&amp;oe=69BD927F, https://scontent-iad3-1.cdninstagram.com/o1/v/t16/f2/m69/AQMg0w_VzV6KMXZS3CUj7N4H9LUszWSKOjUNTCJZOmTUDIxMZR8aapsS1HLmtNLai2maaaiIfv1avet1COGq1s0W.mp4?strext=1&amp;_nc_cat=107&amp;_nc_sid=5e9851&amp;_nc_ht=scontent-iad3-1.cdninstagram.com&amp;_nc_ohc=S8xHK17ooqQQ7kNvwEcFyzx&amp;efg=eyJ2ZW5jb2RlX3RhZyI6Inhwdl9wcm9ncmVzc2l2ZS5JTlNUQUdSQU0uQ0xJUFMuQzMuNzIwLmRhc2hfYmFzZWxpbmVfMV92MSIsInhwdl9hc3NldF9pZCI6MTc4OTQ1MzA1OTY0MjA0MTAsImFzc2V0X2FnZV9kYXlzIjoxMCwidmlfdXNlY2FzZV9pZCI6MTAwOTksImR1cmF0aW9uX3MiOjgsInVybGdlbl9zb3VyY2UiOiJ3d3cifQ%3D%3D&amp;ccb=17-1&amp;_nc_gid=ae2NyI99UD2ggXKTBmCR9w&amp;_nc_ss=1a&amp;_nc_zt=28&amp;vs=1472284a49658720&amp;_nc_vs=HBksFQIYOnBhc3N0aHJvdWdoX2V2ZXJzdG9yZS9HSl83a1NhaFVqaFlWQUlGQUpWaUI4RlZIRUptYnNwVEFRQUYVAALIARIAFQIYUWlnX3hwdl9wbGFjZW1lbnRfcGVybWFuZW50X3YyLzBGNDMzNEZGRjRDNTI1N0YyMDg0OTYxNjA1MkZBQ0EzX2F1ZGlvX2Rhc2hpbml0Lm1wNBUCAsgBEgAoABgAGwKIB3VzZV9vaWwBMRJwcm9ncmVzc2l2ZV9yZWNpcGUBMRUAACb07Pm54r7JPxUCKAJDMywXQ</t>
  </si>
  <si>
    <t>https://www.instagram.com/crazymetalwatches</t>
  </si>
  <si>
    <t>hrnchheda</t>
  </si>
  <si>
    <t>Hiren Chheda</t>
  </si>
  <si>
    <t>Realty consultant</t>
  </si>
  <si>
    <t>None,Event</t>
  </si>
  <si>
    <t>https://scontent-iad3-2.cdninstagram.com/v/t51.2885-19/103680642_725817947991408_2826066314700511453_n.jpg?stp=dst-jpg_e0_s150x150_tt6&amp;efg=eyJ2ZW5jb2RlX3RhZyI6InByb2ZpbGVfcGljLmRqYW5nby4xMDgwLmMyIn0&amp;_nc_ht=scontent-iad3-2.cdninstagram.com&amp;_nc_cat=100&amp;_nc_oc=Q6cZ2QH1CJihRDnB_nuckY8cIZEUfEBIOT_nyoFeldOgWsGkgfGfKJ-xsKt5AZmr7j98ljM&amp;_nc_ohc=AWtC5-WLLfQQ7kNvwHbTZlY&amp;_nc_gid=s8cUnfY8aKuxydttZT8PMA&amp;edm=AOQ1c0wBAAAA&amp;ccb=7-5&amp;oh=00_Afy4n-e9Ev7qh_XrSHMFuqu8y5C1a00k1VDdb3NLuXQAyQ&amp;oe=69BD8C24&amp;_nc_sid=8b3546</t>
  </si>
  <si>
    <t>Wishes from Miltown Realty | This theft has happened today 9.6.22 morning 11.45 outside knowledge Activity Centre old Miltown Chemist prabhadevi pls help in identifying the person , pls inform us on these numbers Hiren Chheda
9819004120
Jayshree Chheda
9820166961 | After  the make over all classes have started at our Knowledge Activity Centre from 2nd April 2022 | Drawing class at Knowledge Activity Centre location Prabhadevi | New look | We are very happy to share that our son Dheer Hiren Chheda has been placed in the DREAMER'S  category for his contribution to the CSMVS , Children's Museum contest 2021 on the theme THE WORLD THROUGH MY EYES IS "3 SIDED". His art work got selected and is printed on a POST CARD COVER issued by Chatra | The world through my eyes is three sided. 
dheers drawing selected to be on postcard cover by CSMVS | Exhibition at Kohinoor Continental Hotel  in Mumbai India | The afternoon session | Hello Friends,
👉🏻 *Library Book Stock Clearance* 
 *Hurry Up ...Till the  Stock  Last* 
  Good Collection of Books for *SALE* at *Discounted Rate* 
(More than *15K* &amp; Above)
 *Open for ALL AGE GROUP* 
Individual &amp;  Need a *Bulk Buyer* for Book Library
(Eg. Institution)
(( Any Book *Rs. 100/- O</t>
  </si>
  <si>
    <t>https://instagram.com/p/DBAv5Sqz7e-, https://instagram.com/p/C2luaF-phQj, https://instagram.com/p/CkFvZ-CLIvq, https://instagram.com/p/CelFY_hpgOw, https://instagram.com/p/Cb8-NInpoMh, https://instagram.com/p/Cb438P5KCeP, https://instagram.com/p/Cb2iAXFtt4E, https://instagram.com/p/CZs4vjzJI5I, https://instagram.com/p/CZrn8NSpjdw, https://instagram.com/p/CXSXmRwpM-_, https://instagram.com/p/CLBaW2eANg1, https://instagram.com/p/CKtSidAgchX</t>
  </si>
  <si>
    <t>9, 60, 16, 16, 33, 37, 37, 30, 36, 43, 28, 22</t>
  </si>
  <si>
    <t>0, 0, 0, 0, 0, 1, 1, 1, 1, 1, 0, 0</t>
  </si>
  <si>
    <t>2024-10-12, 2024-01-27, 2022-10-24, 2022-06-09, 2022-04-05, 2022-04-03, 2022-04-02, 2022-02-08, 2022-02-07, 2021-12-10, 2021-02-08, 2021-01-31</t>
  </si>
  <si>
    <t>Image, Video, Image, Video, Image, Image, Image, Image, Sidecar, Sidecar, Image, Video</t>
  </si>
  <si>
    <t>https://scontent-iad3-2.cdninstagram.com/v/t51.82787-15/627026307_18237048097307255_2289641611126048277_n.jpg?stp=dst-jpg_e35_s1080x1080_sh0.08_tt6&amp;_nc_ht=scontent-iad3-2.cdninstagram.com&amp;_nc_cat=111&amp;_nc_oc=Q6cZ2QH1CJihRDnB_nuckY8cIZEUfEBIOT_nyoFeldOgWsGkgfGfKJ-xsKt5AZmr7j98ljM&amp;_nc_ohc=tJWcrgB29VgQ7kNvwHLZ1tx&amp;_nc_gid=s8cUnfY8aKuxydttZT8PMA&amp;edm=AOQ1c0wBAAAA&amp;ccb=7-5&amp;ig_cache_key=MzQ3Njk4OTU1NzU3MTgyNzY0Ng%3D%3D.3-ccb7-5&amp;oh=00_AfzmrMHOcPhRkwqiU23RgRBCAlwlcEqrZ8nbuTSIfDB5ZQ&amp;oe=69BDB12E&amp;_nc_sid=8b3546, https://scontent-iad3-2.cdninstagram.com/v/t51.82787-15/640594355_18562731133012391_3202774156998086273_n.webp?stp=dst-jpg_e15_tt6&amp;_nc_ht=scontent-iad3-2.cdninstagram.com&amp;_nc_cat=111&amp;_nc_oc=Q6cZ2QH1CJihRDnB_nuckY8cIZEUfEBIOT_nyoFeldOgWsGkgfGfKJ-xsKt5AZmr7j98ljM&amp;_nc_ohc=ToDXZuE-b_QQ7kNvwHpoEmc&amp;_nc_gid=s8cUnfY8aKuxydttZT8PMA&amp;edm=AOQ1c0wBAAAA&amp;ccb=7-5&amp;ig_cache_key=Mjk1NTk3NzIyMzIyMDAwNTg2Ng%3D%3D.3-ccb7-5&amp;oh=00_AfyAj-g1K2u9JLqHa_9Z0tK4XbPPRHIxJksgMw-2CP2XhA&amp;oe=69BD913E&amp;_nc_sid=8b3546, https://scontent-iad3-1.cdninstagram.com/v/t51.82787-15/631326798_18408272230120012_6679142456703469120_n.webp?stp=dst-jpg_e15_tt6&amp;_nc_ht=scontent-iad3-1.cdninstagram.com&amp;_nc_cat=104&amp;_nc_oc=Q6cZ2QH1CJihRDnB_nuckY8cIZEUfEBIOT_nyoFeldOgWsGkgfGfKJ-xsKt5AZmr7j98ljM&amp;_nc_ohc=eMSkabv04MUQ7kNvwEtxZUh&amp;_nc_gid=s8cUnfY8aKuxydttZT8PMA&amp;edm=AOQ1c0wBAAAA&amp;ccb=7-5&amp;ig_cache_key=MjgwOTM5Mzg0OTA2NDM5MTQ1Nw%3D%3D.3-ccb7-5&amp;oh=00_AfxI0Ct1AcJOjsJHJlaXotEEP8cGlc2jgS06XAdMdCSRCQ&amp;oe=69BDAA9F&amp;_nc_sid=8b3546, https://scontent-iad3-1.cdninstagram.com/v/t51.82787-15/624214044_18062731790312821_9006383934204240584_n.webp?stp=dst-jpg_e15_tt6&amp;_nc_ht=scontent-iad3-1.cdninstagram.com&amp;_nc_cat=101&amp;_nc_oc=Q6cZ2QH1CJihRDnB_nuckY8cIZEUfEBIOT_nyoFeldOgWsGkgfGfKJ-xsKt5AZmr7j98ljM&amp;_nc_ohc=Q_OxyyCTPNMQ7kNvwH3kpq5&amp;_nc_gid=s8cUnfY8aKuxydttZT8PMA&amp;edm=AOQ1c0wBAAAA&amp;ccb=7-5&amp;ig_cache_key=MjgwODI0MDQwMDQ1NzI3OTM3NQ%3D%3D.3-ccb7-5&amp;oh=00_Afy0fjzsasuKjPqD-ODzc9IHzRDhbboI9WLBnxqpwHvsKA&amp;oe=69BD8CAD&amp;_nc_sid=8b3546, https://scontent-iad3-1.cdninstagram.com/v/t51.82787-15/629986585_18409948483120730_7923853038274399879_n.webp?stp=dst-jpg_e15_tt6&amp;_nc_ht=scontent-iad3-1.cdninstagram.com&amp;_nc_cat=102&amp;_nc_oc=Q6cZ2QH1CJihRDnB_nuckY8cIZEUfEBIOT_nyoFeldOgWsGkgfGfKJ-xsKt5AZmr7j98ljM&amp;_nc_ohc=BvW4wAhKCygQ7kNvwFVf9dq&amp;_nc_gid=s8cUnfY8aKuxydttZT8PMA&amp;edm=AOQ1c0wBAAAA&amp;ccb=7-5&amp;ig_cache_key=MjgwNzU4MDk3NjA4NTM5MjkwMA%3D%3D.3-ccb7-5&amp;oh=00_AfwoDe-2O-eGNhv0q3-jDl1OZOl6LjIdrDTfWsFJZ0R6wg&amp;oe=69BD9BC8&amp;_nc_sid=8b3546, https://scontent-iad3-1.cdninstagram.com/v/t51.82787-15/622140026_18097547215905346_6985084320200703854_n.webp?stp=dst-jpg_e15_fr_s1080x1080_tt6&amp;_nc_ht=scontent-iad3-1.cdninstagram.com&amp;_nc_cat=110&amp;_nc_oc=Q6cZ2QH1CJihRDnB_nuckY8cIZEUfEBIOT_nyoFeldOgWsGkgfGfKJ-xsKt5AZmr7j98ljM&amp;_nc_ohc=OPBTfjyiDfEQ7kNvwFZl2Xl&amp;_nc_gid=s8cUnfY8aKuxydttZT8PMA&amp;edm=AOQ1c0wBAAAA&amp;ccb=7-5&amp;ig_cache_key=Mjc2ODgzNzQyOTc4NTAzODQwOA%3D%3D.3-ccb7-5&amp;oh=00_AfzXYfrtGLnVl20gCja5CUKz9AwVOJtG4oA9RwScihCZDQ&amp;oe=69BDACDA&amp;_nc_sid=8b3546, https://scontent-iad3-1.cdninstagram.com/v/t51.82787-15/648723717_18011313473681386_7700925781818211445_n.webp?stp=dst-jpg_e15_tt6&amp;_nc_ht=scontent-iad3-1.cdninstagram.com&amp;_nc_cat=110&amp;_nc_oc=Q6cZ2QH1CJihRDnB_nuckY8cIZEUfEBIOT_nyoFeldOgWsGkgfGfKJ-xsKt5AZmr7j98ljM&amp;_nc_ohc=rRB8KAy2eBQQ7kNvwH2us45&amp;_nc_gid=s8cUnfY8aKuxydttZT8PMA&amp;edm=AOQ1c0wBAAAA&amp;ccb=7-5&amp;ig_cache_key=Mjc2ODQ4MjA1MTI4MDkxNTUwMQ%3D%3D.3-ccb7-5&amp;oh=00_Afx_uPoLdcGcMn2bAmbVAyzKVol9Sx5YKCIYNcse9jhxnw&amp;oe=69BDAA9B&amp;_nc_sid=8b3546, https://scontent-iad3-1.cdninstagram.com/v/t51.82787-15/648723717_18011313473681386_7700925781818211445_n.webp?stp=dst-jpg_e15_tt6&amp;_nc_ht=scontent-iad3-1.cdninstagram.com&amp;_nc_cat=110&amp;_nc_oc=Q6cZ2QH1CJihRDnB_nuckY8cIZEUfEBIOT_nyoFeldOgWsGkgfGfKJ-xsKt5AZmr7j98ljM&amp;_nc_ohc=rRB8KAy2eBQQ7kNvwH2us45&amp;_nc_gid=s8cUnfY8aKuxydttZT8PMA&amp;edm=AOQ1c0wBAAAA&amp;ccb=7-5&amp;ig_cache_key=Mjc2ODQ4MjA1MTI4MDkxNTUwMQ%3D%3D.3-ccb7-5&amp;oh=00_Afx_uPoLdcGcMn2bAmbVAyzKVol9Sx5YKCIYNcse9jhxnw&amp;oe=69BDAA9B&amp;_nc_sid=8b3546, https://scontent-iad3-1.cdninstagram.com/v/t51.29350-15/273369730_1611035809242877_4602109315022841323_n.webp?se=7&amp;stp=dst-jpg_e35_tt6&amp;_nc_ht=scontent-iad3-1.cdninstagram.com&amp;_nc_cat=101&amp;_nc_oc=Q6cZ2QH1CJihRDnB_nuckY8cIZEUfEBIOT_nyoFeldOgWsGkgfGfKJ-xsKt5AZmr7j98ljM&amp;_nc_ohc=Lh1BylZWmNYQ7kNvwGXCXpk&amp;_nc_gid=s8cUnfY8aKuxydttZT8PMA&amp;edm=AOQ1c0wBAAAA&amp;ccb=7-5&amp;ig_cache_key=Mjc2ODQ4MjA1MTM3MzM1MDUxMg%3D%3D.3-ccb7-5&amp;oh=00_Afy6sFDZMMlx2CVSU8bJq8opoyDaZ_H_3PPpO0LqDj7XYw&amp;oe=69BD9731&amp;_nc_sid=8b3546, https://scontent-iad3-1.cdninstagram.com/v/t51.29350-15/273404869_1973673159500486_504415062798858751_n.webp?stp=dst-jpg_e35_tt6&amp;_nc_ht=scontent-iad3-1.cdninstagram.com&amp;_nc_cat=102&amp;_nc_oc=Q6cZ2QH1CJihRDnB_nuckY8cIZEUfEBIOT_nyoFeldOgWsGkgfGfKJ-xsKt5AZmr7j98ljM&amp;_nc_ohc=KFfFNjEhGKIQ7kNvwHJuhaU&amp;_nc_gid=s8cUnfY8aKuxydttZT8PMA&amp;edm=AOQ1c0wBAAAA&amp;ccb=7-5&amp;ig_cache_key=Mjc2ODQ4MjA1MTI5NzgyNzMyNg%3D%3D.3-ccb7-5&amp;oh=00_AfzdITjXzasGmkWC_tG0-WQe_vRzF3yu6H4DS9KfXhixPQ&amp;oe=69BD8D91&amp;_nc_sid=8b3546, https://scontent-iad3-1.cdninstagram.com/v/t51.82787-15/650033526_18122407951595366_9029529543854550741_n.j</t>
  </si>
  <si>
    <t>https://scontent-iad3-1.cdninstagram.com/o1/v/t2/f2/m82/AQOOl5rSmQJ-yNDP85oLIeJf2HxQ91xLc7f34RufPiLEzyR69ipi936SRj00qg_Tp16KaatcBrzl_iod10Xp7Tlxtu94GKFQ3vtAALY.mp4?_nc_cat=108&amp;_nc_sid=5e9851&amp;_nc_ht=scontent-iad3-1.cdninstagram.com&amp;_nc_ohc=rxQkaRC_WPgQ7kNvwGxFX3F&amp;efg=eyJ2ZW5jb2RlX3RhZyI6Inhwdl9wcm9ncmVzc2l2ZS5JTlNUQUdSQU0uQ0xJUFMuQzMuNzIwLmRhc2hfYmFzZWxpbmVfMV92MSIsInhwdl9hc3NldF9pZCI6MTAzMTI4NjUyNDgzNzkwMywiYXNzZXRfYWdlX2RheXMiOjc3OSwidmlfdXNlY2FzZV9pZCI6MTAwOTksImR1cmF0aW9uX3MiOjI1LCJ1cmxnZW5fc291cmNlIjoid3d3In0%3D&amp;ccb=17-1&amp;_nc_gid=s8cUnfY8aKuxydttZT8PMA&amp;_nc_ss=1a&amp;_nc_zt=28&amp;vs=f62cb2d45630c7f8&amp;_nc_vs=HBkcFQIYT2lnX3hwdl9yZWVsc19wZXJtYW5lbnRfcHJvZC8yNzQzODBDNTFEQ0Q1QTREMDM0OTQ3NzEzNzk1QjNBMl92aWRlb19kYXNoaW5pdC5tcDQVAALIARIAKAAYABsCiAd1c2Vfb2lsATEScHJvZ3Jlc3NpdmVfcmVjaXBlATEVAAAmnoDMr-P81AMVAigCQzMsF0A5gAAAAAAAGBJkYXNoX2Jhc2VsaW5lXzFfdjERAHX-B2XmnQEA&amp;oh=00_Afz2mE4Dmp7DSQwpxkR_4ydTit8ArndDDMKtASIA3Ov1WA&amp;oe=69B9AE5D, https://scontent-iad3-2.cdninstagram.com/o1/v/t16/f2/m69/AQPPQuZ7THjAG_cQcD0NOZlUIJY8Lb8FhV1JFzG8LrMzNecs5W6PtV5ZEWiG9G0upaiSdlaAsNygdeo0kPJRoiR7.mp4?strext=1&amp;_nc_cat=106&amp;_nc_sid=5e9851&amp;_nc_ht=scontent-iad3-2.cdninstagram.com&amp;_nc_ohc=rOvtOgwfc6EQ7kNvwG0X4iO&amp;efg=eyJ2ZW5jb2RlX3RhZyI6Inhwdl9wcm9ncmVzc2l2ZS5JTlNUQUdSQU0uRkVFRC5DMy43MjAuZGFzaF9iYXNlbGluZV8xX3YxIiwieHB2X2Fzc2V0X2lkIjo1NDkwMDE2MzY5NjUxODIsImFzc2V0X2FnZV9kYXlzIjoxMzc1LCJ2aV91c2VjYXNlX2lkIjoxMDE0NiwiZHVyYXRpb25fcyI6NjAsInVybGdlbl9zb3VyY2UiOiJ3d3cifQ%3D%3D&amp;ccb=17-1&amp;_nc_gid=s8cUnfY8aKuxydttZT8PMA&amp;_nc_ss=1a&amp;_nc_zt=28&amp;vs=63b4630fd51f80f8&amp;_nc_vs=HBksFQIYOnBhc3N0aHJvdWdoX2V2ZXJzdG9yZS9HSUNXbUFBcV9MdlZ3b2dBQVBvQTJTTW5rNGtjYmtZTEFBQUYVAALIARIAFQIYOnBhc3N0aHJvdWdoX2V2ZXJzdG9yZS9HSkhtRmhGTFlEbWFiYTRDQUhNbHBUX1JwV29nYmtZTEFBQUYVAgLIARIAKAAYABsCiAd1c2Vfb2lsATEScHJvZ3Jlc3NpdmVfcmVjaXBlATEVAAAm_Kzr-IzU-QEVAigCQzMsF0BN-6XjU_fPGBJkYXNoX2Jhc2VsaW5lXzFfdjERAHXqB2XEngEA&amp;oh=00_AfynEMri8gY6Tlz58eSyoa6Gt6x9VPaXGeHgnwXHcPyDNQ&amp;oe=69BD99C2, https://scontent-iad3-1.cdninstagram.com/o1/v/t16/f2/m84/AQMjMgCyEV1K9V_L4TSjJlvnZ2VD-8opNMAvls_dsxHDXVZ1L5Z6C1xMwYfZirNVUgoGxj0mlS8Wugody9FcrHFKfgEyt9Pz4O2UuS8.mp4?_nc_cat=108&amp;_nc_sid=5e9851&amp;_nc_ht=scontent-iad3-1.cdninstagram.com&amp;_nc_ohc=zp0kZWq6odQQ7kNvwGGlc9q&amp;efg=eyJ2ZW5jb2RlX3RhZyI6Inhwdl9wcm9ncmVzc2l2ZS5JTlNUQUdSQU0uRkVFRC5DMy42NDAuZGFzaF9iYXNlbGluZV8xX3YxIiwieHB2X2Fzc2V0X2lkIjoxNzY5NTE0MzE2ODEyOTMxLCJhc3NldF9hZ2VfZGF5cyI6MTg2OSwidmlfdXNlY2FzZV9pZCI6MTAxNDYsImR1cmF0aW9uX3MiOjYwLCJ1cmxnZW5fc291cmNlIjoid3d3In0%3D&amp;ccb=17-1&amp;_nc_gid=s8cUnfY8aKuxydttZT8PMA&amp;_nc_ss=1a&amp;_nc_zt=28&amp;vs=8444b7ecd7bd40e5&amp;_nc_vs=HBksFQIYTGlnX2JhY2tmaWxsX3RpbWVsaW5lX3ZvZC9COTQ2Mzc4NDFFN0I4QzM5QzQ0M0I1NDgyQ0M5QTdBM192aWRlb19kYXNoaW5pdC5tcDQVAALIARIAFQIYOnBhc3N0aHJvdWdoX2V2ZXJzdG9yZS9HQ3VwY1JkaEw2UUwtQ3dEQURpRjRtVkNFLTFpYnBrd0FBQUYVAgLIARIAKAAYABsCiAd1c2Vfb2lsATEScHJvZ3Jlc3NpdmVfcmVjaXBlATEVAAAmhsq6hKXXpAYVAigCQzMsF0BOAAAAAAAAGBJkYXNoX2Jhc2VsaW5lXzFfdjERAHXqB2XEngEA&amp;oh=00_AfysPU1rleBbSmOOXzyW_SamHFN0UBQ_z67blxgFublnoA&amp;oe=69B98DB4</t>
  </si>
  <si>
    <t>https://www.instagram.com/hrnchheda</t>
  </si>
  <si>
    <t>landozheng</t>
  </si>
  <si>
    <t>Landho Siswanto</t>
  </si>
  <si>
    <t>https://scontent-iad3-2.cdninstagram.com/v/t51.2885-19/454543039_1533090380943881_4707436488926150821_n.jpg?stp=dst-jpg_e0_s150x150_tt6&amp;efg=eyJ2ZW5jb2RlX3RhZyI6InByb2ZpbGVfcGljLmRqYW5nby45NTYuYzIifQ&amp;_nc_ht=scontent-iad3-2.cdninstagram.com&amp;_nc_cat=105&amp;_nc_oc=Q6cZ2QErzzoA7BLPt-TJG40fdY75tEU2vY8vVO0AHNDjReXVHr-3PHyHmcqGy77V42LK6ow&amp;_nc_ohc=nhdvFSMAbWsQ7kNvwH9YNcn&amp;_nc_gid=yB120ZBOMMCOObXR1ucSug&amp;edm=AOQ1c0wBAAAA&amp;ccb=7-5&amp;oh=00_AfyRbDT-wB4C1_X7cMYCn4-tdyqKZBOZjgx0fZyVnmM_aw&amp;oe=69BD975E&amp;_nc_sid=8b3546</t>
  </si>
  <si>
    <t>#赵公明 | 赵公明 | 赵公明 🙏🙏🙏 | #giok #burma #giokburma #ukiran #naga #ukirannaga #seni #fyp #viral #sorotan #pengikut #cakep #kaca | #giok #burma #giokburma #seni #lukisan #kwanim #dewikwanim #fyp #fb #fbpro #sorot #pengikut #semua | #giok #burma #giokburma #naga #ukirannaga #cincin #fyp #fb #fbpro #viral | 新年快乐 🧨🧨🧨 | Happy Chinese New Year 2024!
新年快乐 2024 ！ | Happy New Year 2024 🎆🎆🎆 | Merry Christmas 🎅🎅🎅 and Happy New Year 🎇🎇🎇 🐕🐕🐕 | Merry Christmas and Happy New Year all</t>
  </si>
  <si>
    <t>#giok, #burma, #giokburma, #ukiran, #naga, #ukirannaga, #seni, #fyp, #viral, #sorotan, #pengikut, #cakep, #kaca, #lukisan, #kwanim, #dewikwanim, #fb, #fbpro, #sorot, #semua, #cincin</t>
  </si>
  <si>
    <t>https://instagram.com/p/DJgQP3sNTNS, https://instagram.com/p/DJgMoGYq0DI, https://instagram.com/p/DJeULffqwVT, https://instagram.com/p/DGXk7CaNnnU, https://instagram.com/p/DGUrafnhGvn, https://instagram.com/p/DGUdzNEPY-I, https://instagram.com/p/DFYDlTlhL8P, https://instagram.com/p/C8hHdu9BmLN, https://instagram.com/p/C3IYR7lvr63, https://instagram.com/p/C1hLb5juq1r, https://instagram.com/p/C1RRxG1BhXA, https://instagram.com/p/C1QlkRUB5oQ</t>
  </si>
  <si>
    <t>1, 3, 1, 3, 2, 1, 2, 4, 4, 2, 5, 3</t>
  </si>
  <si>
    <t>0, 1, 0, 0, 0, 0, 0, 0, 1, 1, 0, 1</t>
  </si>
  <si>
    <t>2025-05-11, 2025-05-11, 2025-05-10, 2025-02-22, 2025-02-21, 2025-02-21, 2025-01-28, 2024-06-22, 2024-02-09, 2023-12-31, 2023-12-25, 2023-12-25</t>
  </si>
  <si>
    <t>Video, Video, Video, Video, Video, Video, Image, Image, Video, Video, Image, Image</t>
  </si>
  <si>
    <t>https://scontent-iad3-1.cdninstagram.com/v/t39.30808-6/512677979_10021633701252526_1907080984512074188_n.jpg?stp=dst-jpg_e15_fr_p1080x1080_tt6&amp;_nc_ht=scontent-iad3-1.cdninstagram.com&amp;_nc_cat=110&amp;_nc_oc=Q6cZ2QErzzoA7BLPt-TJG40fdY75tEU2vY8vVO0AHNDjReXVHr-3PHyHmcqGy77V42LK6ow&amp;_nc_ohc=FCuj2rHfZdIQ7kNvwGtrsZn&amp;_nc_gid=yB120ZBOMMCOObXR1ucSug&amp;edm=AOQ1c0wAAAAA&amp;ccb=7-5&amp;ig_cache_key=MzU1NTYwNzY2MzU5OTczMDQ0Nw%3D%3D.3-ccb7-5&amp;oh=00_Afy5fwXatpZBxql_nK9h1L7J3p-b8vwcfJE9XcTjvujmMQ&amp;oe=69BD9A2E&amp;_nc_sid=8b3546, https://scontent-iad3-1.cdninstagram.com/v/t39.30808-6/492302447_9516688838413684_8784010810149472530_n.jpg?stp=dst-jpg_e35_p1080x1080_sh0.08_tt6&amp;_nc_ht=scontent-iad3-1.cdninstagram.com&amp;_nc_cat=104&amp;_nc_oc=Q6cZ2QErzzoA7BLPt-TJG40fdY75tEU2vY8vVO0AHNDjReXVHr-3PHyHmcqGy77V42LK6ow&amp;_nc_ohc=H5ckhkC12dYQ7kNvwFHkJ6S&amp;_nc_gid=yB120ZBOMMCOObXR1ucSug&amp;edm=AOQ1c0wAAAAA&amp;ccb=7-5&amp;ig_cache_key=MzM5NjAyODQyMzYyMDQyMDMwMQ%3D%3D.3-ccb7-5&amp;oh=00_AfzAWDd5YkXaOPk2iNGvo6vbVhjLK1T3LcNh1s-vOcG2Pg&amp;oe=69BD910D&amp;_nc_sid=8b3546, https://scontent-iad3-1.cdninstagram.com/v/t39.30808-6/489820558_9438809476201621_672918483126469835_n.jpg?stp=dst-jpg_e15_fr_p1080x1080_tt6&amp;_nc_ht=scontent-iad3-1.cdninstagram.com&amp;_nc_cat=101&amp;_nc_oc=Q6cZ2QErzzoA7BLPt-TJG40fdY75tEU2vY8vVO0AHNDjReXVHr-3PHyHmcqGy77V42LK6ow&amp;_nc_ohc=jq8JGhTTdDcQ7kNvwHl7FSp&amp;_nc_gid=yB120ZBOMMCOObXR1ucSug&amp;edm=AOQ1c0wAAAAA&amp;ccb=7-5&amp;ig_cache_key=MzI2NTQ2OTM0NjE5NzQxMTI2NA%3D%3D.3-ccb7-5&amp;oh=00_AfzucyekE72tEYZnT_FyeCPD3oajI3w-rs3e0ZEgzQWNYg&amp;oe=69BDA391&amp;_nc_sid=8b3546, https://scontent-iad3-1.cdninstagram.com/v/t39.30808-6/490262174_9438804942868741_8631540050991187033_n.jpg?stp=dst-jpg_e15_fr_p1080x1080_tt6&amp;_nc_ht=scontent-iad3-1.cdninstagram.com&amp;_nc_cat=101&amp;_nc_oc=Q6cZ2QErzzoA7BLPt-TJG40fdY75tEU2vY8vVO0AHNDjReXVHr-3PHyHmcqGy77V42LK6ow&amp;_nc_ohc=YThH6fDe2lQQ7kNvwG5lzOe&amp;_nc_gid=yB120ZBOMMCOObXR1ucSug&amp;edm=AOQ1c0wAAAAA&amp;ccb=7-5&amp;ig_cache_key=MzI2NTI3NDk1MDA1NTMzNjQ2NA%3D%3D.3-ccb7-5&amp;oh=00_AfzH2LEUq3Dat4DWHCnckVUvdtgtOzTzdyx7648mAsnY7g&amp;oe=69BD8F7A&amp;_nc_sid=8b3546</t>
  </si>
  <si>
    <t>https://scontent-iad3-1.cdninstagram.com/o1/v/t2/f2/m367/AQMJ41tK7G8LSzs_Ocuztlm3fpmhrDoQtxUofwtc--Y3j0SYEvVXML82NyoNkqyiLf_DZsRWkJ2t4BjW3DmMkmopu340-GuMX1DIoLU.mp4?_nc_cat=108&amp;_nc_sid=5e9851&amp;_nc_ht=scontent-iad3-1.cdninstagram.com&amp;_nc_ohc=hlBILA1oIswQ7kNvwHDW-Gb&amp;efg=eyJ2ZW5jb2RlX3RhZyI6Inhwdl9wcm9ncmVzc2l2ZS5JTlNUQUdSQU0uQ0xJUFMuQzMuNzIwLmRhc2hfYmFzZWxpbmVfMV92MSIsInhwdl9hc3NldF9pZCI6MjI1MDkwMzczMTk3ODQyNSwiYXNzZXRfYWdlX2RheXMiOjMwOSwidmlfdXNlY2FzZV9pZCI6MTAxMjAsImR1cmF0aW9uX3MiOjExLCJ1cmxnZW5fc291cmNlIjoid3d3In0%3D&amp;ccb=17-1&amp;vs=86b2cfb6ca4a06de&amp;_nc_vs=HBksFQIYQGlnX2VwaGVtZXJhbC82NjQ1RTJBMDc1QzIxQTI2OTk0NURERDQyMzExNzdCMF92aWRlb19kYXNoaW5pdC5tcDQVAALIARIAFQIYOnBhc3N0aHJvdWdoX2V2ZXJzdG9yZS9HSm5va2gxcjNTMlRGZTROQUJWRmZGbUN4aEVZYnY0R0FBQUYVAgLIARIAKAAYABsCiAd1c2Vfb2lsATEScHJvZ3Jlc3NpdmVfcmVjaXBlATEVAAAm8oLy1evL_wcVAigCQzMsF0Al3bItDlYEGBJkYXNoX2Jhc2VsaW5lXzFfdjERAHX-B2WQngEA&amp;_nc_gid=yB120ZBOMMCOObXR1ucSug&amp;_nc_ss=1a&amp;_nc_zt=28&amp;oh=00_AfwXxJo8-CJhdsXoZebREDMM7uYp1MN8qqniAb0jCXigGQ&amp;oe=69BD9009, https://scontent-iad3-2.cdninstagram.com/o1/v/t2/f2/m367/AQMVf_mZVAUxWugXZE-XcuAPUBpHkm1_qiUT1c_SuqXUa498G-EopJ9UtuA7dVzFagflxRjk1zq3KWbmMxQI3Ko8W_meljSu1opRke4.mp4?_nc_cat=100&amp;_nc_sid=5e9851&amp;_nc_ht=scontent-iad3-2.cdninstagram.com&amp;_nc_ohc=1eNyJ_srVMYQ7kNvwEbzVNS&amp;efg=eyJ2ZW5jb2RlX3RhZyI6Inhwdl9wcm9ncmVzc2l2ZS5JTlNUQUdSQU0uQ0xJUFMuQzMuNzIwLmRhc2hfYmFzZWxpbmVfMV92MSIsInhwdl9hc3NldF9pZCI6MTM2OTYwNDU3MDc1MTUzMSwiYXNzZXRfYWdlX2RheXMiOjMwOSwidmlfdXNlY2FzZV9pZCI6MTAxMjAsImR1cmF0aW9uX3MiOjExLCJ1cmxnZW5fc291cmNlIjoid3d3In0%3D&amp;ccb=17-1&amp;_nc_gid=yB120ZBOMMCOObXR1ucSug&amp;_nc_ss=1a&amp;_nc_zt=28&amp;vs=94f8f59acafe5682&amp;_nc_vs=HBksFQIYQGlnX2VwaGVtZXJhbC80MjRFRjJDMTI5RkI1MTZGNDJENTBDODBEQ0FBNkU4Ml92aWRlb19kYXNoaW5pdC5tcDQVAALIARIAFQIYOnBhc3N0aHJvdWdoX2V2ZXJzdG9yZS9HTWNIblIxaDN4WXJIWHNEQUkzMWtsMEx6R1lYYnY0R0FBQUYVAgLIARIAKAAYABsCiAd1c2Vfb2lsATEScHJvZ3Jlc3NpdmVfcmVjaXBlATEVAAAm1ojhnr3p7gQVAigCQzMsF0Al3bItDlYEGBJkYXNoX2Jhc2VsaW5lXzFfdjERAHX-B2WQngEA&amp;oh=00_AfzuwgUHLIwC-iq3-Vd8ZgPZxLmfKpPlLM8Sq2tZpZNxZA&amp;oe=69BD8875, https://scontent-iad3-2.cdninstagram.com/o1/v/t2/f2/m367/AQNEo0AB9DRimRq1nyjb5QesAESeAiaXib_s_NVrUEDAkvrGl2TpZ6t4-s1xfNED3vNmU1yy6z3YiBtveBRNRKkDFAlQEr8MFWRLoi0.mp4?_nc_cat=103&amp;_nc_sid=5e9851&amp;_nc_ht=scontent-iad3-2.cdninstagram.com&amp;_nc_ohc=UVnC0c5aK9cQ7kNvwHLlfMG&amp;efg=eyJ2ZW5jb2RlX3RhZyI6Inhwdl9wcm9ncmVzc2l2ZS5JTlNUQUdSQU0uQ0xJUFMuQzMuNzIwLmRhc2hfYmFzZWxpbmVfMV92MSIsInhwdl9hc3NldF9pZCI6NjgxODI0OTY0NDkzMDQwLCJhc3NldF9hZ2VfZGF5cyI6MzA5LCJ2aV91c2VjYXNlX2lkIjoxMDEyMywiZHVyYXRpb25fcyI6MTEsInVybGdlbl9zb3VyY2UiOiJ3d3cifQ%3D%3D&amp;ccb=17-1&amp;vs=4d1026cafb4192af&amp;_nc_vs=HBksFQIYQGlnX2VwaGVtZXJhbC9DNzQ0QjIzRTVENDNDNjlGQzE5MzU0REQxQkJGNkZCMV92aWRlb19kYXNoaW5pdC5tcDQVAALIARIAFQIYOnBhc3N0aHJvdWdoX2V2ZXJzdG9yZS9HRC1SU3gwZXZkcDJpc0VFQUpodXQwU3RJMndJYnY0R0FBQUYVAgLIARIAKAAYABsCiAd1c2Vfb2lsATEScHJvZ3Jlc3NpdmVfcmVjaXBlATEVAAAm4Pv17LeHtgIVAigCQzMsF0Al3bItDlYEGBJkYXNoX2Jhc2VsaW5lXzFfdjERAHX-B2WWngEA&amp;_nc_gid=yB120ZBOMMCOObXR1ucSug&amp;_nc_ss=1a&amp;_nc_zt=28&amp;oh=00_AfwJ87Cm3QUIBxoqLyoaoGI8GZhBDc92AMRjJuLbzSlh3w&amp;oe=69BD9D10, https://scontent-iad3-2.cdninstagram.com/o1/v/t2/f2/m367/AQPF49MYipwDwkLIvtgX5gaKIAiwuT9KUvIfgkB_VM5uuhYlnQJYzZTl5_nJzuRWgnPENSPck0UJZNbIZZRZthEUbRQWZ4L9KYLNo2w.mp4?_nc_cat=106&amp;_nc_sid=5e9851&amp;_nc_ht=scontent-iad3-2.cdninstagram.com&amp;_nc_ohc=PaPecXvvqosQ7kNvwFGGc5g&amp;efg=eyJ2ZW5jb2RlX3RhZyI6Inhwdl9wcm9ncmVzc2l2ZS5JTlNUQUdSQU0uQ0xJUFMuQzMuNzIwLmRhc2hfYmFzZWxpbmVfMV92MSIsInhwdl9hc3NldF9pZCI6NjI4NDAwNTM5ODkzNzc2LCJhc3NldF9hZ2VfZGF5cyI6Mzg3LCJ2aV91c2VjYXNlX2lkIjoxMDEyMCwiZHVyYXRpb25fcyI6NiwidXJsZ2VuX3NvdXJjZSI6Ind3dyJ9&amp;ccb=17-1&amp;vs=885585d30b0313a2&amp;_nc_vs=HBksFQIYQGlnX2VwaGVtZXJhbC9CMDRBRjAzQzFFMzc5NTIwMDI0NDYxOEZBMjQ4QUE4M192aWRlb19kYXNoaW5pdC5tcDQVAALIARIAFQIYOnBhc3N0aHJvdWdoX2V2ZXJzdG9yZS9HRWYwckJ5NVRna3VIWThHQU5JLUpWUEExVTA0YnY0R0FBQUYVAgLIARIAKAAYABsCiAd1c2Vfb2lsATEScHJvZ3Jlc3NpdmVfcmVjaXBlATEVAAAmoICo79zhnQIVAigCQzMsF0AYqfvnbItEGBJkYXNoX2Jhc2VsaW5lXzFfdjERAHX-B2WQngEA&amp;_nc_gid=yB120ZBOMMCOObXR1ucSug&amp;_nc_ss=1a&amp;_nc_zt=28&amp;oh=00_AfyFt8qaKXTkYFLKlSoIXwaXqG2C6WUT0Qla94-9um-IkQ&amp;oe=69BD896B, https://scontent-iad3-1.cdninstagram.com/o1/v/t2/f2/m366/AQM2Ko82dKCR7RtXFmTNUvBnhpHiT2uKollQjbqF_HFN_FQn6xjw8QZP_g03tmbMtPvlPjMUyfnDdHA0_AsMZo5xxwJOFWf9qHV-99DmU1EswQ.mp4?_nc_cat=109&amp;_nc_sid=5e9851&amp;_nc_ht=scontent-iad3-1.cdninstagram.com&amp;_nc_ohc=AMSJp-HQtvQQ7kNvwFRAeQS&amp;efg=eyJ2ZW5jb2RlX3RhZyI6Inhwdl9wcm9ncmVzc2l2ZS5JTlNUQUdSQU0uQ0xJUFMuQzMuNjU2LmRhc2hfaDI2NC1iYXNpYy1nZW4yXzcyMHAiLCJ4cHZfYXNzZXRfaWQiOjYzMTIxOTM4MjY1MjA3MCwiYXNzZXRfYWdlX2RheXMiOjM4OCwidmlfdXNlY2FzZV9pZCI6MTAxMjAsImR1cmF0aW9uX3MiOjExLCJ1cmxnZW5fc291cmNlIjoid3d3In0%3D&amp;ccb=17-1&amp;vs=1b68af865bb0b5a4&amp;_nc_vs=HBksFQIYRWZiX2VwaGVtZXJhbC8xQTQ3Q0M1Njc4MUE1MjA4RDUwRkQ3Q0ZFNkNEMUM4Rl9tdF8xX3ZpZGVvX2Rhc2hpbml0Lm1wNBUAAsgBEgAVAhg6cGFzc3Rocm91Z2hfZXZlcnN0b3JlL0dFaThxUnplMUFnbjZ3QU9BRlpFbzlhTFlzYzFidjRHQUFBRhUCAsgBEgAoABgAGwKIB3VzZV9vaWwBMRJwcm9ncmVzc2l2ZV9yZWNpcGUBMRUAACbMsqDx5oWfAhUCKAJDMywXQCbmZmZmZmYYGWRhc2hfaDI2NC1iYXNpYy1nZW4yXzcyMHARAHX-B2WQngEA&amp;_nc_gid=yB120ZBOMMCOObXR1ucSug&amp;_nc_ss=1a&amp;_nc_zt=28&amp;oh=00_Afw0WrJD3gLXBc5BG_bxzQNE4xKi</t>
  </si>
  <si>
    <t>https://www.instagram.com/landozheng</t>
  </si>
  <si>
    <t>touristas6</t>
  </si>
  <si>
    <t>Kostas Tsitouras</t>
  </si>
  <si>
    <t>https://scontent-hou1-1.cdninstagram.com/v/t51.2885-19/275573329_1125535991579750_5376106051251272499_n.jpg?stp=dst-jpg_e0_s150x150_tt6&amp;efg=eyJ2ZW5jb2RlX3RhZyI6InByb2ZpbGVfcGljLmRqYW5nby4xNTAuYzIifQ&amp;_nc_ht=scontent-hou1-1.cdninstagram.com&amp;_nc_cat=102&amp;_nc_oc=Q6cZ2QFQTBPqK6wArI9XyB5E52Xri6LGQCsorNklCBopVdkK5G9fhaXbizITAvPMJDJkXvk&amp;_nc_ohc=61D_Uzn7sU4Q7kNvwFWhHLs&amp;_nc_gid=D7kdoGr2moAxHdU9fUGU4A&amp;edm=AOQ1c0wBAAAA&amp;ccb=7-5&amp;oh=00_Afy1m8Uju1-_kS_KTLMY4_2Nnh199IqWRwklqwAvse_w2A&amp;oe=69BDA9A3&amp;_nc_sid=8b3546</t>
  </si>
  <si>
    <t>Requiem for the end of love
@tcurrentzis @papaioannou_d @giorgoskoumendakis | @tcurrentzis with @utopia.orchestra The ring without words - Wagner | SUNN O))) in Athens
@sunnofficial | DOZER at Arch club | #areopolis and #limeni | Gytheio,Peloponnese | @tcurrentzis  and @utopia.orchestra at Ancient Theatre of Epidaurus | Thank you @classicalmusicgr  and @athensstateorchestra  for the invitation. | TV ON THE RADIO + MARUJA at Lycabettus Theatre | The fabulous @kamasiwashington in concert | @sumacbandofficial +@omega.monolith | @zu.music + @stoma_trio 
@scenius once more you were genius.
What a show...Thanks for the invitation.</t>
  </si>
  <si>
    <t>#areopolis, #limeni</t>
  </si>
  <si>
    <t>@tcurrentzis, @papaioannou_d, @giorgoskoumendakis, @utopia.orchestra, @sunnofficial, @classicalmusicgr, @athensstateorchestra, @kamasiwashington, @sumacbandofficial, @omega.monolith, @zu.music, @stoma_trio, @scenius</t>
  </si>
  <si>
    <t>https://instagram.com/p/DUJk6d1iNF6, https://instagram.com/p/DRDWK15jN6G, https://instagram.com/p/DQAfI8ziOAu, https://instagram.com/p/DP94IqvDKBo, https://instagram.com/p/DMYl42AsrOO, https://instagram.com/p/DMV73yZsXF3, https://instagram.com/p/DMThHqkyXAz, https://instagram.com/p/DLddhFNM1gS, https://instagram.com/p/DKp82SosSUO, https://instagram.com/p/DJD5l4PMqgd, https://instagram.com/p/DJAWALGM4wO, https://instagram.com/p/DIXMTJyMni5</t>
  </si>
  <si>
    <t>10, 12, 13, 9, 22, 22, 24, 13, 17, 13, 17, 15</t>
  </si>
  <si>
    <t>0, 0, 0, 0, 0, 2, 0, 0, 0, 0, 3, 0</t>
  </si>
  <si>
    <t>2026-01-30, 2025-11-14, 2025-10-19, 2025-10-18, 2025-07-21, 2025-07-20, 2025-07-19, 2025-06-28, 2025-06-08, 2025-04-30, 2025-04-28, 2025-04-12</t>
  </si>
  <si>
    <t>Greek National Opera – Εθνική Λυρική Σκηνή, Μέγαρο Μουσικής Αθηνών / Megaron - The Athens Concert Hall, Gagarin 205 Live Music Space, ARCH Club - Live Stage, Areopolis, Mani, Peloponnese, Gythion, Greece, Αρχαίο θέατρο Επιδαύρου, Ωδείο Ηρώδου του Αττικού / Herod Atticus Odeon, Lycabettus Hill, Athens, Greece, Christmas Theater, Κύτταρο (Kyttaro Live), Temple Athens</t>
  </si>
  <si>
    <t>https://scontent-hou1-1.cdninstagram.com/v/t51.82787-15/622814109_18041762411721704_6354071896885456789_n.webp?stp=dst-jpg_e35_p1080x1080_sh0.08_tt6&amp;_nc_ht=scontent-hou1-1.cdninstagram.com&amp;_nc_cat=108&amp;_nc_oc=Q6cZ2QFQTBPqK6wArI9XyB5E52Xri6LGQCsorNklCBopVdkK5G9fhaXbizITAvPMJDJkXvk&amp;_nc_ohc=l0NfVK-Ka74Q7kNvwHpD4RC&amp;_nc_gid=D7kdoGr2moAxHdU9fUGU4A&amp;edm=AOQ1c0wBAAAA&amp;ccb=7-5&amp;ig_cache_key=MzgyMTc0NDQxMzc5NDE0MTY4Ng%3D%3D.3-ccb7-5&amp;oh=00_AfzqHADmdTL17X2EkAyfkNUlC1SJGSbQIdJKr_ZOx3kE2w&amp;oe=69BDA84A&amp;_nc_sid=8b3546, https://scontent-hou1-1.cdninstagram.com/v/t51.82787-15/622814109_18041762411721704_6354071896885456789_n.webp?stp=dst-jpg_e35_p1080x1080_sh0.08_tt6&amp;_nc_ht=scontent-hou1-1.cdninstagram.com&amp;_nc_cat=108&amp;_nc_oc=Q6cZ2QFQTBPqK6wArI9XyB5E52Xri6LGQCsorNklCBopVdkK5G9fhaXbizITAvPMJDJkXvk&amp;_nc_ohc=l0NfVK-Ka74Q7kNvwHpD4RC&amp;_nc_gid=D7kdoGr2moAxHdU9fUGU4A&amp;edm=AOQ1c0wBAAAA&amp;ccb=7-5&amp;ig_cache_key=MzgyMTc0NDQxMzc5NDE0MTY4Ng%3D%3D.3-ccb7-5&amp;oh=00_AfzqHADmdTL17X2EkAyfkNUlC1SJGSbQIdJKr_ZOx3kE2w&amp;oe=69BDA84A&amp;_nc_sid=8b3546, https://scontent-hou1-1.cdninstagram.com/v/t51.82787-15/625162535_18041762420721704_813037680122899302_n.webp?stp=dst-jpg_e35_p1080x1080_sh0.08_tt6&amp;_nc_ht=scontent-hou1-1.cdninstagram.com&amp;_nc_cat=108&amp;_nc_oc=Q6cZ2QFQTBPqK6wArI9XyB5E52Xri6LGQCsorNklCBopVdkK5G9fhaXbizITAvPMJDJkXvk&amp;_nc_ohc=-Wo0unmrEfsQ7kNvwHc1PeU&amp;_nc_gid=D7kdoGr2moAxHdU9fUGU4A&amp;edm=AOQ1c0wBAAAA&amp;ccb=7-5&amp;ig_cache_key=MzgyMTc0NDQyMzg2MDQzNzc2NQ%3D%3D.3-ccb7-5&amp;oh=00_AfxtwYwBAi8YxIXJvu7gHkAuzSSkJNK4WyJeU3-Z0t5eRw&amp;oe=69BDA9C9&amp;_nc_sid=8b3546, https://scontent-hou1-1.cdninstagram.com/v/t51.82787-15/625685012_18041762429721704_5407623121698488719_n.webp?stp=dst-jpg_e35_p1080x1080_sh0.08_tt6&amp;_nc_ht=scontent-hou1-1.cdninstagram.com&amp;_nc_cat=108&amp;_nc_oc=Q6cZ2QFQTBPqK6wArI9XyB5E52Xri6LGQCsorNklCBopVdkK5G9fhaXbizITAvPMJDJkXvk&amp;_nc_ohc=maXdFhtev8wQ7kNvwG4eidK&amp;_nc_gid=D7kdoGr2moAxHdU9fUGU4A&amp;edm=AOQ1c0wBAAAA&amp;ccb=7-5&amp;ig_cache_key=MzgyMTc0NDQzMDE1MTkzOTMwMw%3D%3D.3-ccb7-5&amp;oh=00_AfwFQwW9h-n3FECK41w7enfU6k6oGWck6_c0gvqO6luOTA&amp;oe=69BD92A3&amp;_nc_sid=8b3546, https://scontent-hou1-1.cdninstagram.com/v/t51.82787-15/625108254_18041762438721704_7749289726027839961_n.webp?stp=dst-jpg_e35_p1080x1080_sh0.08_tt6&amp;_nc_ht=scontent-hou1-1.cdninstagram.com&amp;_nc_cat=108&amp;_nc_oc=Q6cZ2QFQTBPqK6wArI9XyB5E52Xri6LGQCsorNklCBopVdkK5G9fhaXbizITAvPMJDJkXvk&amp;_nc_ohc=sox5X1iBwmgQ7kNvwFrTgkZ&amp;_nc_gid=D7kdoGr2moAxHdU9fUGU4A&amp;edm=AOQ1c0wBAAAA&amp;ccb=7-5&amp;ig_cache_key=MzgyMTc0NDQzNjExNjI0ODg2Mg%3D%3D.3-ccb7-5&amp;oh=00_Afy5935TMfZgTww-lhk7jC_6SDxbLVOPJ-z59aeG9pa82Q&amp;oe=69BD8E69&amp;_nc_sid=8b3546, https://scontent-hou1-1.cdninstagram.com/v/t51.82787-15/624690056_18041762447721704_7463203926686909186_n.webp?stp=dst-jpg_e35_p1080x1080_sh0.08_tt6&amp;_nc_ht=scontent-hou1-1.cdninstagram.com&amp;_nc_cat=108&amp;_nc_oc=Q6cZ2QFQTBPqK6wArI9XyB5E52Xri6LGQCsorNklCBopVdkK5G9fhaXbizITAvPMJDJkXvk&amp;_nc_ohc=gmUVH6xdXKMQ7kNvwG9iEkX&amp;_nc_gid=D7kdoGr2moAxHdU9fUGU4A&amp;edm=AOQ1c0wBAAAA&amp;ccb=7-5&amp;ig_cache_key=MzgyMTc0NDQzODkwMTIzNDc3Mg%3D%3D.3-ccb7-5&amp;oh=00_AfwhiTlUk2k4ttHfrSUbQ3kkeoO0JBLUF0__FEQ5G6qa2A&amp;oe=69BDB7AC&amp;_nc_sid=8b3546, https://scontent-hou1-1.cdninstagram.com/v/t51.82787-15/623099140_18041762459721704_3117122751339582099_n.webp?stp=dst-jpg_e35_p1080x1080_sh0.08_tt6&amp;_nc_ht=scontent-hou1-1.cdninstagram.com&amp;_nc_cat=108&amp;_nc_oc=Q6cZ2QFQTBPqK6wArI9XyB5E52Xri6LGQCsorNklCBopVdkK5G9fhaXbizITAvPMJDJkXvk&amp;_nc_ohc=jN5_BMF20lUQ7kNvwE5Smdh&amp;_nc_gid=D7kdoGr2moAxHdU9fUGU4A&amp;edm=AOQ1c0wBAAAA&amp;ccb=7-5&amp;ig_cache_key=MzgyMTc0NDQ0NTA1ODQ2MjAwMQ%3D%3D.3-ccb7-5&amp;oh=00_AfzxlVQLGoDEzqkRBfQgcofY4AMMKmiZRNWQQsYf6gsG6A&amp;oe=69BDB672&amp;_nc_sid=8b3546, https://scontent-hou1-1.cdninstagram.com/v/t51.82787-15/624045752_18041762468721704_8104809627329319600_n.webp?stp=dst-jpg_e35_p1080x1080_sh0.08_tt6&amp;_nc_ht=scontent-hou1-1.cdninstagram.com&amp;_nc_cat=108&amp;_nc_oc=Q6cZ2QFQTBPqK6wArI9XyB5E52Xri6LGQCsorNklCBopVdkK5G9fhaXbizITAvPMJDJkXvk&amp;_nc_ohc=jvNpADC7_jQQ7kNvwHCQpQ0&amp;_nc_gid=D7kdoGr2moAxHdU9fUGU4A&amp;edm=AOQ1c0wBAAAA&amp;ccb=7-5&amp;ig_cache_key=MzgyMTc0NDQ1MDY4NzIzMjQzMw%3D%3D.3-ccb7-5&amp;oh=00_AfxOxGgeMI1-MMMfTvYlfJXxhZ2pApzk2hSeLGDxhE6mMA&amp;oe=69BD8B27&amp;_nc_sid=8b3546, https://scontent-hou1-1.cdninstagram.com/v/t51.82787-15/581955864_18033497876721704_43070104684930620_n.webp?stp=dst-jpg_e35_s1080x1080_sh0.08_tt6&amp;_nc_ht=scontent-hou1-1.cdninstagram.com&amp;_nc_cat=108&amp;_nc_oc=Q6cZ2QFQTBPqK6wArI9XyB5E52Xri6LGQCsorNklCBopVdkK5G9fhaXbizITAvPMJDJkXvk&amp;_nc_ohc=RzbJbM9a1bcQ7kNvwFdpx81&amp;_nc_gid=D7kdoGr2moAxHdU9fUGU4A&amp;edm=AOQ1c0wBAAAA&amp;ccb=7-5&amp;ig_cache_key=Mzc2NTk1MTIwNzM2Njc2NjI4Mg%3D%3D.3-ccb7-5&amp;oh=00_AfyBtNSlmzwzA7IFkuSGnDSnAzg53hKfSIUzdXJ5_wMzHg&amp;oe=69BD86DF&amp;_nc_sid=8b3546, https://scontent-hou1-1.cdninstagram.com/v/t51.82787-15/581955864_18033497876721704_43070104684930620_n.webp?stp=dst-jpg_e35_s1080x1080_sh0.08_tt6&amp;_nc_ht=scontent-hou1-1.cdninstagram.com&amp;_nc_cat=108&amp;_nc_oc=Q6cZ2QFQTBPqK6wArI9XyB5E52Xri6LGQCsorNklCBopVdkK5G9fhaXbizITAvPMJDJkXvk&amp;_nc_ohc=RzbJbM9a1bcQ7kNvwFdpx81&amp;_nc_gid=D7kdoGr2moAxHdU9fUGU4A&amp;edm=AOQ1c0wBAAAA&amp;ccb=7-5&amp;ig_cache_key=Mzc2NTk1MTIwNzM2Njc2NjI4Mg%3D%3D.3-ccb7-5&amp;oh=00_AfyBtNSlmzwzA7IFkuSGnDSnAzg53hKfSIUzdXJ5</t>
  </si>
  <si>
    <t>https://scontent-hou1-1.cdninstagram.com/o1/v/t16/f2/m84/AQPkYaoFpskysxUJj7spaO0bDKrgdaHDNivuLL936dEoJz1aQKrZu8Xjx5ApqXkaAaPfKxc4vg2MvXVtkqfr1eUPHCl24NP6wvpkRcs.mp4?_nc_cat=104&amp;_nc_sid=5e9851&amp;_nc_ht=scontent-hou1-1.cdninstagram.com&amp;_nc_ohc=t2c005hb-20Q7kNvwEXje2v&amp;efg=eyJ2ZW5jb2RlX3RhZyI6Inhwdl9wcm9ncmVzc2l2ZS5JTlNUQUdSQU0uQ0FST1VTRUxfSVRFTS5DMy43MjAuZGFzaF9iYXNlbGluZV8xX3YxIiwieHB2X2Fzc2V0X2lkIjoxODA0MTc2Mjg4MjcyMTcwNCwiYXNzZXRfYWdlX2RheXMiOjQ0LCJ2aV91c2VjYXNlX2lkIjoxMDE0NiwiZHVyYXRpb25fcyI6MjYsInVybGdlbl9zb3VyY2UiOiJ3d3cifQ%3D%3D&amp;ccb=17-1&amp;vs=cbe3e7d83ec186c2&amp;_nc_vs=HBksFQIYTGlnX2JhY2tmaWxsX3RpbWVsaW5lX3ZvZC8zRjQwNzJDNUU3QzI4RjVENTNBQzY3ODBDRkNBRjI5NF92aWRlb19kYXNoaW5pdC5tcDQVAALIARIAFQIYUWlnX3hwdl9wbGFjZW1lbnRfcGVybWFuZW50X3YyL0Q0NDczOERDODFFNjc0RTM3QjU3NUUzMzk0QjU3N0I4X2F1ZGlvX2Rhc2hpbml0Lm1wNBUCAsgBEgAoABgAGwKIB3VzZV9vaWwBMRJwcm9ncmVzc2l2ZV9yZWNpcGUBMRUAACbQ3vi76LiMQBUCKAJDMywXQDpMi0OVgQYYEmRhc2hfYmFzZWxpbmVfMV92MREAde4HZcSeAQA&amp;_nc_gid=D7kdoGr2moAxHdU9fUGU4A&amp;_nc_ss=1a&amp;_nc_zt=28&amp;oh=00_AfyIdF_gFv4jgGQ208dQ8evkrNeE8WpIN5gvAWPL00pTlw&amp;oe=69B98DB0, https://scontent-hou1-1.cdninstagram.com/o1/v/t16/f2/m84/AQOiU8nRtFo2pU0FA9YNGi3SjHvbfwGUJ1OmqdAzaJvcFctCpr-NHkQwLdCXDv4d43TyIbBniOGO5Trf8eQvMxp3njOGKYxIsg6RARc.mp4?_nc_cat=103&amp;_nc_sid=5e9851&amp;_nc_ht=scontent-hou1-1.cdninstagram.com&amp;_nc_ohc=OG3QnFIz8cYQ7kNvwHf5EZT&amp;efg=eyJ2ZW5jb2RlX3RhZyI6Inhwdl9wcm9ncmVzc2l2ZS5JTlNUQUdSQU0uQ0FST1VTRUxfSVRFTS5DMy43MjAuZGFzaF9iYXNlbGluZV8xX3YxIiwieHB2X2Fzc2V0X2lkIjoxODA0MTc2MjgzMTcyMTcwNCwiYXNzZXRfYWdlX2RheXMiOjQ0LCJ2aV91c2VjYXNlX2lkIjoxMDE0NiwiZHVyYXRpb25fcyI6MTgsInVybGdlbl9zb3VyY2UiOiJ3d3cifQ%3D%3D&amp;ccb=17-1&amp;vs=9beb1b6c0b340d1f&amp;_nc_vs=HBksFQIYTGlnX2JhY2tmaWxsX3RpbWVsaW5lX3ZvZC9DRDQyM0UxRTdEQTA0MTAyQzE3MDRCOEIxQkUzRjdBOF92aWRlb19kYXNoaW5pdC5tcDQVAALIARIAFQIYUWlnX3hwdl9wbGFjZW1lbnRfcGVybWFuZW50X3YyLzhENEQxNjdBRUIyODI5RjgzQTg3MDZGMkI1MDdFRDg5X2F1ZGlvX2Rhc2hpbml0Lm1wNBUCAsgBEgAoABgAGwKIB3VzZV9vaWwBMRJwcm9ncmVzc2l2ZV9yZWNpcGUBMRUAACbQk6eL6LiMQBUCKAJDMywXQDIZmZmZmZoYEmRhc2hfYmFzZWxpbmVfMV92MREAde4HZcSeAQA&amp;_nc_gid=D7kdoGr2moAxHdU9fUGU4A&amp;_nc_ss=1a&amp;_nc_zt=28&amp;oh=00_Afw1MmDXw7YmGL2ItZlKrHe4Q7PprwF_ml1yFYcgCSwAtw&amp;oe=69B9AC2D, https://scontent-hou1-1.cdninstagram.com/o1/v/t16/f2/m84/AQPc68weT2QsmPOjIV6RMD1xS-4yGUEF0idnR3KChYQc2fTU6UITkQItTrEzEqyM3b_jFNQPVIIZRv0jqtK7WUXqaIQ3QUNkwXaMex0.mp4?_nc_cat=104&amp;_nc_sid=5e9851&amp;_nc_ht=scontent-hou1-1.cdninstagram.com&amp;_nc_ohc=9ghf3Wjml4EQ7kNvwEtaC0p&amp;efg=eyJ2ZW5jb2RlX3RhZyI6Inhwdl9wcm9ncmVzc2l2ZS5JTlNUQUdSQU0uQ0FST1VTRUxfSVRFTS5DMy43MjAuZGFzaF9iYXNlbGluZV8xX3YxIiwieHB2X2Fzc2V0X2lkIjoxODA0MTc2MjkxODcyMTcwNCwiYXNzZXRfYWdlX2RheXMiOjQ0LCJ2aV91c2VjYXNlX2lkIjoxMDE0NiwiZHVyYXRpb25fcyI6MTEsInVybGdlbl9zb3VyY2UiOiJ3d3cifQ%3D%3D&amp;ccb=17-1&amp;vs=b3dfe7ab24a570ce&amp;_nc_vs=HBksFQIYTGlnX2JhY2tmaWxsX3RpbWVsaW5lX3ZvZC80NDRGOTAzMkQ5NzExQjk4REMyOTdFNTM0MjFDQjhCNF92aWRlb19kYXNoaW5pdC5tcDQVAALIARIAFQIYUWlnX3hwdl9wbGFjZW1lbnRfcGVybWFuZW50X3YyLzk4NDJCQkIxRjY2NzZDOEIzQkJGQUY4RkVENTYyMDhCX2F1ZGlvX2Rhc2hpbml0Lm1wNBUCAsgBEgAoABgAGwKIB3VzZV9vaWwBMRJwcm9ncmVzc2l2ZV9yZWNpcGUBMRUAACbQoqPe6LiMQBUCKAJDMywXQCeqfvnbItEYEmRhc2hfYmFzZWxpbmVfMV92MREAde4HZcSeAQA&amp;_nc_gid=D7kdoGr2moAxHdU9fUGU4A&amp;_nc_ss=1a&amp;_nc_zt=28&amp;oh=00_Afwo-3NyJIkIg5anJp0oRXE9bu9piqiT8IpJxJIvA9grgQ&amp;oe=69B9A3C4, https://scontent-hou1-1.cdninstagram.com/o1/v/t16/f2/m84/AQOG3n6rbNbm3jWrZ1XQ4YwemVDoz8o4NLnQavXXJbHVJ_Ee5dR-2OjpNTujPzrLyUDP9TOJ5WfhU9wyDzJcFWaHgRezR9wy5tZyK0s.mp4?_nc_cat=106&amp;_nc_sid=5e9851&amp;_nc_ht=scontent-hou1-1.cdninstagram.com&amp;_nc_ohc=4wTEXrewyuoQ7kNvwGk7vab&amp;efg=eyJ2ZW5jb2RlX3RhZyI6Inhwdl9wcm9ncmVzc2l2ZS5JTlNUQUdSQU0uQ0FST1VTRUxfSVRFTS5DMy4zNjAuZGFzaF9iYXNlbGluZV8zX3YxIiwieHB2X2Fzc2V0X2lkIjo3MjQ4OTUwOTAwMTgwNzksImFzc2V0X2FnZV9kYXlzIjoxMjEsInZpX3VzZWNhc2VfaWQiOjEwMTQ2LCJkdXJhdGlvbl9zIjoxNSwidXJsZ2VuX3NvdXJjZSI6Ind3dyJ9&amp;ccb=17-1&amp;_nc_gid=D7kdoGr2moAxHdU9fUGU4A&amp;_nc_ss=1a&amp;_nc_zt=28&amp;vs=69befa3ab3ed50d7&amp;_nc_vs=HBkcFQIYTGlnX2JhY2tmaWxsX3RpbWVsaW5lX3ZvZC8yRDQzNkUwRkYzOEI2RDY0OUVGRUVDREUzMkVGMzU5N192aWRlb19kYXNoaW5pdC5tcDQVAALIARIAKAAYABsCiAd1c2Vfb2lsATEScHJvZ3Jlc3NpdmVfcmVjaXBlATEVAAAmvpy4pbnSyQIVAigCQzMsF0AubpeNT987GBJkYXNoX2Jhc2VsaW5lXzNfdjERAHXuB2XEngEA&amp;oh=00_Afy9S0rZqJio3qYoAhHlDIuGyuD34ZRqfXqnZ95Pi5cJLA&amp;oe=69B992D6, https://scontent-hou1-1.cdninstagram.com/o1/v/t16/f2/m69/AQMNOVp0tPnnrPwBqrCHX-4GyfKGf4zZh8eyO-_WC8BMZuI381aLg-YH-fB4aPLE0CQZfSGXS-qjKkavfrREb8Z7.mp4?strext=1&amp;_nc_cat=100&amp;_nc_sid=8bf8fe&amp;_nc_ht=scontent-hou1-1.cdninstagram.com&amp;_nc_ohc=yKMvCXYCGLMQ7kNvwF_SiWi&amp;efg=eyJ2ZW5jb2RlX3RhZyI6Inhwdl9wcm9ncmVzc2l2ZS5JTlNUQUdSQU0uQ0FST1VTRUxfSVRFTS5DMy43MjAucHJvZ3Jlc3NpdmVfaDI2NC1iYXNpYy1nZW4yXzcyMHAiLCJ4cHZfYXNzZXRfaWQiOjE1MTgwODg5NzYwOTQ3MjUsImFzc2V0X2FnZV9kYXlzIjoxNDcsInZpX3VzZWNhc2VfaWQiOjEwMTQ2LCJkdXJhdGlvbl9zIjo2MCwidXJsZ2VuX3NvdXJjZSI6Ind3dyJ9&amp;ccb=17-1&amp;_nc_gid=D7kdoGr2moAxHdU9fUGU4A&amp;_nc_ss=1a&amp;_nc_zt=28&amp;oh=00_Afz0hn8rLzZyWyhtMSLVEmnDTNAa5gILtywumonSRX8Ydg&amp;oe=69BDA270</t>
  </si>
  <si>
    <t>https://www.instagram.com/touristas6</t>
  </si>
  <si>
    <t>kenji.nishim</t>
  </si>
  <si>
    <t>時計好き＆美食家オジ</t>
  </si>
  <si>
    <t>https://scontent-atl3-3.cdninstagram.com/v/t51.82787-19/649236160_17868191817592559_5565870492256179099_n.jpg?stp=dst-jpg_e0_s150x150_tt6&amp;efg=eyJ2ZW5jb2RlX3RhZyI6InByb2ZpbGVfcGljLmRqYW5nby4xMDgwLmMyIn0&amp;_nc_ht=scontent-atl3-3.cdninstagram.com&amp;_nc_cat=111&amp;_nc_oc=Q6cZ2QHR5Ial1wqNwUiL0oic2IhftgVBTNBdyM9s-sQW1-kcpYi4b8Itnm41rwKfnbS_eM0&amp;_nc_ohc=IFjK_D46MuYQ7kNvwG364EN&amp;_nc_gid=rfK_aNK8U-siAT651-bp6A&amp;edm=AOQ1c0wBAAAA&amp;ccb=7-5&amp;oh=00_AfxtytmiTMbdUR8USyYGgZn5rkenyxoNdAynCgoRjC3WDg&amp;oe=69BD973D&amp;_nc_sid=8b3546</t>
  </si>
  <si>
    <t>#スパイダーダイヤル | #gmtmaster2 
#vintage | #ロレックス本 | トロピカルダイヤル
#rolex
#vintage | #rolex
#datejust | #デイデイト
#カーネリアン | 正規店でブレス洗浄をしていただきました。
次回オーバーホールはダイヤル交換になります、と言われました🤣 | 初エクスプローラーはネオヴィンテージのフローズンダイヤル
#エクスプローラー
#フローズンダイヤル | #ショパールアルパインイーグル</t>
  </si>
  <si>
    <t>#gmtmaster2, #vintage, #rolex, #datejust</t>
  </si>
  <si>
    <t>https://instagram.com/p/DV3oiuAAcZK, https://instagram.com/p/DV3bxFwge9S, https://instagram.com/p/DV3bhI9AUp2, https://instagram.com/p/DV3a_2vASMQ, https://instagram.com/p/DV2jp3Hgcyb, https://instagram.com/p/DV1zjtbk4FW, https://instagram.com/p/DV1zDZdkyqh, https://instagram.com/p/DV1w7TOk-Md, https://instagram.com/p/DV02OZPgXer, https://instagram.com/p/DVx_7RMAVEo, https://instagram.com/p/DVxVXYvARLa, https://instagram.com/p/DVqBG5bAUZV</t>
  </si>
  <si>
    <t>20, 24, 19, 7, 22, 25, 25, 15, 31, 32, 23, 14</t>
  </si>
  <si>
    <t>0, 0, 0, 0, 0, 0, 1, 0, 0, 0, 0, 0</t>
  </si>
  <si>
    <t>2026-03-14, 2026-03-14, 2026-03-14, 2026-03-14, 2026-03-14, 2026-03-13, 2026-03-13, 2026-03-13, 2026-03-13, 2026-03-12, 2026-03-12, 2026-03-09</t>
  </si>
  <si>
    <t>Image, Image, Image, Image, Sidecar, Sidecar, Sidecar, Image, Image, Sidecar, Video, Image</t>
  </si>
  <si>
    <t>https://scontent-atl3-3.cdninstagram.com/v/t51.82787-15/651985974_17868682485592559_2622755248835740588_n.jpg?stp=dst-jpg_e35_p1080x1080_sh0.08_tt6&amp;_nc_ht=scontent-atl3-3.cdninstagram.com&amp;_nc_cat=111&amp;_nc_oc=Q6cZ2QHR5Ial1wqNwUiL0oic2IhftgVBTNBdyM9s-sQW1-kcpYi4b8Itnm41rwKfnbS_eM0&amp;_nc_ohc=FKZV0lX600cQ7kNvwF9Zb1Q&amp;_nc_gid=rfK_aNK8U-siAT651-bp6A&amp;edm=AOQ1c0wBAAAA&amp;ccb=7-5&amp;ig_cache_key=Mzg1MjcyNjMxMzk1MzY0MjA1OA%3D%3D.3-ccb7-5&amp;oh=00_Afz3A3shzkWYkE-zFdId5z44o5VnsFjxph8XuSlkMZbClg&amp;oe=69BD8D2F&amp;_nc_sid=8b3546, https://scontent-atl3-3.cdninstagram.com/v/t51.82787-15/650943428_17868662751592559_2141594823512038155_n.jpg?stp=dst-jpg_e35_p1080x1080_sh0.08_tt6&amp;_nc_ht=scontent-atl3-3.cdninstagram.com&amp;_nc_cat=111&amp;_nc_oc=Q6cZ2QHR5Ial1wqNwUiL0oic2IhftgVBTNBdyM9s-sQW1-kcpYi4b8Itnm41rwKfnbS_eM0&amp;_nc_ohc=6nv_rdhjeFUQ7kNvwGQCOFy&amp;_nc_gid=rfK_aNK8U-siAT651-bp6A&amp;edm=AOQ1c0wBAAAA&amp;ccb=7-5&amp;ig_cache_key=Mzg1MjY3MDEyNjkzMTQzOTQ0Mg%3D%3D.3-ccb7-5&amp;oh=00_AfyPdG8Ta4sJWwoHK3nMsGv_Jbh6TPIGz4jDNjbU3iuJCg&amp;oe=69BD8D66&amp;_nc_sid=8b3546, https://scontent-atl3-3.cdninstagram.com/v/t51.82787-15/652037929_17868662127592559_3930595508436347243_n.jpg?stp=dst-jpg_e35_p1080x1080_sh0.08_tt6&amp;_nc_ht=scontent-atl3-3.cdninstagram.com&amp;_nc_cat=111&amp;_nc_oc=Q6cZ2QHR5Ial1wqNwUiL0oic2IhftgVBTNBdyM9s-sQW1-kcpYi4b8Itnm41rwKfnbS_eM0&amp;_nc_ohc=2XWGTk_O4QEQ7kNvwHz8Aeo&amp;_nc_gid=rfK_aNK8U-siAT651-bp6A&amp;edm=AOQ1c0wBAAAA&amp;ccb=7-5&amp;ig_cache_key=Mzg1MjY2OTAzMDg1MDcxMDEzNA%3D%3D.3-ccb7-5&amp;oh=00_AfwPAlayZLPucwpbNo7bRuODtg6sHEYo--_UdoDGaxm7ow&amp;oe=69BD81E1&amp;_nc_sid=8b3546, https://scontent-atl3-3.cdninstagram.com/v/t51.82787-15/652011031_17868661563592559_6679584471226377827_n.jpg?stp=dst-jpg_e35_p1080x1080_sh0.08_tt6&amp;_nc_ht=scontent-atl3-3.cdninstagram.com&amp;_nc_cat=111&amp;_nc_oc=Q6cZ2QHR5Ial1wqNwUiL0oic2IhftgVBTNBdyM9s-sQW1-kcpYi4b8Itnm41rwKfnbS_eM0&amp;_nc_ohc=cmZOMGtA_toQ7kNvwFKLT83&amp;_nc_gid=rfK_aNK8U-siAT651-bp6A&amp;edm=AOQ1c0wBAAAA&amp;ccb=7-5&amp;ig_cache_key=Mzg1MjY2Njc0MzU0NTczMzkwNA%3D%3D.3-ccb7-5&amp;oh=00_AfwXESrNv9UJPddkj7_x-ASMDUkBTCXJ-7PzJ8902HdQkA&amp;oe=69BDB4F7&amp;_nc_sid=8b3546, https://scontent-atl3-3.cdninstagram.com/v/t51.82787-15/651268250_17868600192592559_3361869101682309246_n.jpg?stp=dst-jpg_e15_tt6&amp;_nc_ht=scontent-atl3-3.cdninstagram.com&amp;_nc_cat=111&amp;_nc_oc=Q6cZ2QHR5Ial1wqNwUiL0oic2IhftgVBTNBdyM9s-sQW1-kcpYi4b8Itnm41rwKfnbS_eM0&amp;_nc_ohc=3vHCuIPLJJYQ7kNvwGjxqZR&amp;_nc_gid=rfK_aNK8U-siAT651-bp6A&amp;edm=AOQ1c0wBAAAA&amp;ccb=7-5&amp;oh=00_Afytn-Jl11Svn298pwza4kfLYTpxVkO0XZ8RbJyB32ltPg&amp;oe=69BDAA31&amp;_nc_sid=8b3546, https://scontent-atl3-3.cdninstagram.com/v/t51.82787-15/650366652_17868600168592559_5432551673540628705_n.jpg?stp=dst-jpg_e35_p1080x1080_sh0.08_tt6&amp;_nc_ht=scontent-atl3-3.cdninstagram.com&amp;_nc_cat=111&amp;_nc_oc=Q6cZ2QHR5Ial1wqNwUiL0oic2IhftgVBTNBdyM9s-sQW1-kcpYi4b8Itnm41rwKfnbS_eM0&amp;_nc_ohc=d59gWYqg7dsQ7kNvwGHiT9T&amp;_nc_gid=rfK_aNK8U-siAT651-bp6A&amp;edm=AOQ1c0wBAAAA&amp;ccb=7-5&amp;ig_cache_key=Mzg1MjQyMzAxNTE5OTUyMDc5Mg%3D%3D.3-ccb7-5&amp;oh=00_AfzIayVOjT14oKSwAGbSoN0SOSfkm3jek9j9IKN5f5sjuA&amp;oe=69BD8BE6&amp;_nc_sid=8b3546, https://scontent-atl3-3.cdninstagram.com/v/t51.82787-15/651168252_17868553461592559_1845128220987967296_n.jpg?stp=dst-jpg_e35_p1080x1080_sh0.08_tt6&amp;_nc_ht=scontent-atl3-3.cdninstagram.com&amp;_nc_cat=111&amp;_nc_oc=Q6cZ2QHR5Ial1wqNwUiL0oic2IhftgVBTNBdyM9s-sQW1-kcpYi4b8Itnm41rwKfnbS_eM0&amp;_nc_ohc=vchL2v-en7EQ7kNvwG2qfGF&amp;_nc_gid=rfK_aNK8U-siAT651-bp6A&amp;edm=AOQ1c0wBAAAA&amp;ccb=7-5&amp;ig_cache_key=Mzg1MjIxMTY5MjY1MTA5NDg3MA%3D%3D.3-ccb7-5&amp;oh=00_Afx2cLOQXnptNuANMAU4EUZtcqubsVJQTOe2UpadtIM6oQ&amp;oe=69BDA380&amp;_nc_sid=8b3546, https://scontent-atl3-3.cdninstagram.com/v/t51.82787-15/651168252_17868553461592559_1845128220987967296_n.jpg?stp=dst-jpg_e35_p1080x1080_sh0.08_tt6&amp;_nc_ht=scontent-atl3-3.cdninstagram.com&amp;_nc_cat=111&amp;_nc_oc=Q6cZ2QHR5Ial1wqNwUiL0oic2IhftgVBTNBdyM9s-sQW1-kcpYi4b8Itnm41rwKfnbS_eM0&amp;_nc_ohc=vchL2v-en7EQ7kNvwG2qfGF&amp;_nc_gid=rfK_aNK8U-siAT651-bp6A&amp;edm=AOQ1c0wBAAAA&amp;ccb=7-5&amp;ig_cache_key=Mzg1MjIxMTY5MjY1MTA5NDg3MA%3D%3D.3-ccb7-5&amp;oh=00_Afx2cLOQXnptNuANMAU4EUZtcqubsVJQTOe2UpadtIM6oQ&amp;oe=69BDA380&amp;_nc_sid=8b3546, https://scontent-atl3-3.cdninstagram.com/v/t51.82787-15/649963381_17868553479592559_3419871756247583647_n.jpg?stp=dst-jpg_e35_p1080x1080_sh0.08_tt6&amp;_nc_ht=scontent-atl3-3.cdninstagram.com&amp;_nc_cat=111&amp;_nc_oc=Q6cZ2QHR5Ial1wqNwUiL0oic2IhftgVBTNBdyM9s-sQW1-kcpYi4b8Itnm41rwKfnbS_eM0&amp;_nc_ohc=Tj8QACfhsHIQ7kNvwFIwpFZ&amp;_nc_gid=rfK_aNK8U-siAT651-bp6A&amp;edm=AOQ1c0wBAAAA&amp;ccb=7-5&amp;ig_cache_key=Mzg1MjIxMTcwNzcwODY2NTQ3Mg%3D%3D.3-ccb7-5&amp;oh=00_AfyVzIhO1G2zYqEXhC4b1TWWPmYSvAoqzZ4hFZGagdUXsA&amp;oe=69BD8562&amp;_nc_sid=8b3546, https://scontent-atl3-3.cdninstagram.com/v/t51.82787-15/651464678_17868553470592559_4458012980355169927_n.jpg?stp=dst-jpg_e35_p1080x1080_sh0.08_tt6&amp;_nc_ht=scontent-atl3-3.cdninstagram.com&amp;_nc_cat=111&amp;_nc_oc=Q6cZ2QHR5Ial1wqNwUiL0oic2IhftgVBTNBdyM9s-sQW1-kcpYi4b8Itnm41rwKfnbS_eM0&amp;_nc_ohc=5tRHG-u2D-0Q7kNvwGNKJ-q&amp;_nc_gid=rfK_aNK8U-siAT651-bp6A&amp;edm=AOQ1c0wBAAAA&amp;ccb=7-5&amp;ig_cache_key=Mzg1MjIxMTcwMDMyNjcwNTc2Mw%3D%3D.3-ccb7-5&amp;oh=00_Afx8QSaQQd_MfsoHHuo_dn2YvQDve27rrDTyFTKxbNShhw&amp;oe=69BDA7F4&amp;_nc_sid=8b3546, https://scontent-atl3-3.cdninstagram.com/v/</t>
  </si>
  <si>
    <t>https://scontent-atl3-2.cdninstagram.com/o1/v/t16/f2/m69/AQNQ4wYitCRq8VuhxNi2dINUFML_F6Tfcg0HCiB1cZApTUz2bXBzmbiE6mvAdV4c_nonKy-EMsN8tKbz2pymAqRE.mp4?strext=1&amp;_nc_cat=102&amp;_nc_sid=5e9851&amp;_nc_ht=scontent-atl3-2.cdninstagram.com&amp;_nc_ohc=QvJhYQjUC7cQ7kNvwEyE-iT&amp;efg=eyJ2ZW5jb2RlX3RhZyI6Inhwdl9wcm9ncmVzc2l2ZS5JTlNUQUdSQU0uQ0FST1VTRUxfSVRFTS5DMy43MjAuZGFzaF9iYXNlbGluZV8xX3YxIiwieHB2X2Fzc2V0X2lkIjoxNzg1ODg1OTM3NTY1NTIxMywiYXNzZXRfYWdlX2RheXMiOjIsInZpX3VzZWNhc2VfaWQiOjEwMTQ2LCJkdXJhdGlvbl9zIjoxMSwidXJsZ2VuX3NvdXJjZSI6Ind3dyJ9&amp;ccb=17-1&amp;_nc_gid=rfK_aNK8U-siAT651-bp6A&amp;_nc_ss=1a&amp;_nc_zt=28&amp;vs=85e0e179918aa66f&amp;_nc_vs=HBkcFQIYOnBhc3N0aHJvdWdoX2V2ZXJzdG9yZS9HRFRYdmlZQTd3NUpwN0JkQUNtWlFVME9PZ3MxYnNwVEFRQUYVAALIARIAKAAYABsCiAd1c2Vfb2lsATEScHJvZ3Jlc3NpdmVfcmVjaXBlATEVAAAm2uTvkreiuT8VAigCQzMsF0AmRBiTdLxqGBJkYXNoX2Jhc2VsaW5lXzFfdjERAHXuB2XEngEA&amp;oh=00_AfzmZrw2ux5_8foRRC1H2MOjfiyfjGnKr6Cq2O1yW-zeZA&amp;oe=69BD8862, https://scontent-atl3-3.cdninstagram.com/o1/v/t16/f2/m69/AQM0HUo6s0BIKXn5DHTNDbz1vGNmSwjswJuRbMdPzDforHqzaLQw07NZK7cgX4bE2rgZYs4JvPzCyC180-D2cLIR.mp4?strext=1&amp;_nc_cat=109&amp;_nc_sid=5e9851&amp;_nc_ht=scontent-atl3-3.cdninstagram.com&amp;_nc_ohc=FCl2CQqTwMoQ7kNvwFs52M3&amp;efg=eyJ2ZW5jb2RlX3RhZyI6Inhwdl9wcm9ncmVzc2l2ZS5JTlNUQUdSQU0uQ0FST1VTRUxfSVRFTS5DMy43MjAuZGFzaF9iYXNlbGluZV8xX3YxIiwieHB2X2Fzc2V0X2lkIjoxNzg1ODUzNzkyMjY1NTIxMywiYXNzZXRfYWdlX2RheXMiOjMsInZpX3VzZWNhc2VfaWQiOjEwMTQ2LCJkdXJhdGlvbl9zIjoxMSwidXJsZ2VuX3NvdXJjZSI6Ind3dyJ9&amp;ccb=17-1&amp;_nc_gid=rfK_aNK8U-siAT651-bp6A&amp;_nc_ss=1a&amp;_nc_zt=28&amp;vs=6d078c87e7776533&amp;_nc_vs=HBkcFQIYOnBhc3N0aHJvdWdoX2V2ZXJzdG9yZS9HSjNFdlNaYVNuOVkzTWtGQUJNUUdfdTNuY3QxYnNwVEFRQUYVAALIARIAKAAYABsCiAd1c2Vfb2lsATEScHJvZ3Jlc3NpdmVfcmVjaXBlATEVAAAm2s-zkdyPuT8VAigCQzMsF0AmVP3ztkWiGBJkYXNoX2Jhc2VsaW5lXzFfdjERAHXuB2XEngEA&amp;oh=00_Afzlgu5KieuIX4UeGq4bu5fJxFWlFVN3QIVSHBadocnsKQ&amp;oe=69BD836F, https://scontent-atl3-2.cdninstagram.com/o1/v/t16/f2/m69/AQPpCrzbQb5XYEnWfJZNxub4lh3b93EAbPdzHqstpaDhT4lbx7eHdlXED5OVt0X4PcBkPBGZx2PfiZesUxO3Vhhd.mp4?strext=1&amp;_nc_cat=102&amp;_nc_sid=5e9851&amp;_nc_ht=scontent-atl3-2.cdninstagram.com&amp;_nc_ohc=KCcpVh9o8_kQ7kNvwEJKN-R&amp;efg=eyJ2ZW5jb2RlX3RhZyI6Inhwdl9wcm9ncmVzc2l2ZS5JTlNUQUdSQU0uQ0xJUFMuQzMuNzIwLmRhc2hfYmFzZWxpbmVfMV92MSIsInhwdl9hc3NldF9pZCI6MTc4NTg0OTUxNTQ2NTUyMTMsImFzc2V0X2FnZV9kYXlzIjo0LCJ2aV91c2VjYXNlX2lkIjoxMDA5OSwiZHVyYXRpb25fcyI6MTQsInVybGdlbl9zb3VyY2UiOiJ3d3cifQ%3D%3D&amp;ccb=17-1&amp;vs=a55baf2a4565e5bf&amp;_nc_vs=HBksFQIYOnBhc3N0aHJvdWdoX2V2ZXJzdG9yZS9HS3BacXlaNnBrZE5nSGtFQVBWZ3JKRm5OV0FRYnNwVEFRQUYVAALIARIAFQIYUWlnX3hwdl9wbGFjZW1lbnRfcGVybWFuZW50X3YyL0UwNDA1OENEMUI0QkU0NjgwOEEwM0E3MjlDMTRENUI1X2F1ZGlvX2Rhc2hpbml0Lm1wNBUCAsgBEgAoABgAGwKIB3VzZV9vaWwBMRJwcm9ncmVzc2l2ZV9yZWNpcGUBMRUAACbav9S-nY25PxUCKAJDMywXQC3ul41P3zsYEmRhc2hfYmFzZWxpbmVfMV92MREAdf4HZeadAQA&amp;_nc_gid=rfK_aNK8U-siAT651-bp6A&amp;_nc_ss=1a&amp;_nc_zt=28&amp;oh=00_AfwoA02-r5X2cw-mOZru4xp4WCQ8cJnFVC4x5NAiICD-Yw&amp;oe=69BD963E</t>
  </si>
  <si>
    <t>https://www.instagram.com/kenji.nishim</t>
  </si>
  <si>
    <t>sam_wong326</t>
  </si>
  <si>
    <t>Sam_Wong</t>
  </si>
  <si>
    <t>WATCHES FACTORY IN CHINA email : glen_wong26@yahoo.We chat &amp; tel :18578645319Whatapp:+86 18578645319.</t>
  </si>
  <si>
    <t>https://scontent-sea5-1.cdninstagram.com/v/t51.82787-19/628389750_18561678961021125_3589485834028558062_n.jpg?stp=dst-jpg_e0_s150x150_tt6&amp;efg=eyJ2ZW5jb2RlX3RhZyI6InByb2ZpbGVfcGljLmRqYW5nby4xMDgwLmMyIn0&amp;_nc_ht=scontent-sea5-1.cdninstagram.com&amp;_nc_cat=109&amp;_nc_oc=Q6cZ2QGl2BM8S1BQIKfbcTmMKdg8POD_0gR3XcUVIal2tIfuLtGPiP1OovwxtOy4PuU3gvU&amp;_nc_ohc=qNA1DG7-VUAQ7kNvwGVI4yK&amp;_nc_gid=mAkgzArMde8pmPpMjy1i1g&amp;edm=AOQ1c0wBAAAA&amp;ccb=7-5&amp;oh=00_Afy6JRgWFEZ2xCdoMYyszrJuURQlZKPqNVDZkoNNje3JVQ&amp;oe=69BDB23A&amp;_nc_sid=8b3546</t>
  </si>
  <si>
    <t>glen_wong26@yahoo.We</t>
  </si>
  <si>
    <t>#frida#siliconwatch#womenwatch | #frida#womenwatch #leatherwatch | nice not nice？want buy ，contact me ! | 跑起来～ | finish and deliever～^_^ | “swatch” finish and deliever | “breitling”  finish and deliever～ | “for turkey client” | “channel #2” | “channel model” | pack for clien | “GUESS”</t>
  </si>
  <si>
    <t>#frida, #siliconwatch, #womenwatch, #leatherwatch, #2</t>
  </si>
  <si>
    <t>https://instagram.com/p/BOP65jYA7X4, https://instagram.com/p/BOP6rzMgcUe, https://instagram.com/p/BAD_6u2ITf0, https://instagram.com/p/410Z8DoTaK, https://instagram.com/p/x0WCJcITYZ, https://instagram.com/p/tVhPtZoTUn, https://instagram.com/p/sw1I0uoTWR, https://instagram.com/p/skmEXuITWv, https://instagram.com/p/sklvyHITWO, https://instagram.com/p/sklpcMoTWE, https://instagram.com/p/sP9qBYITTY, https://instagram.com/p/sP9ZmzoTS1</t>
  </si>
  <si>
    <t>81, 31, 59, 51, 11, 14, 8, 5, 6, 7, 4, 5</t>
  </si>
  <si>
    <t>9, 3, 3, 0, 0, 0, 1, 2, 0, 0, 0, 0</t>
  </si>
  <si>
    <t>2016-12-20, 2016-12-20, 2016-01-03, 2015-07-07, 2015-01-14, 2014-09-24, 2014-09-10, 2014-09-05, 2014-09-05, 2014-09-05, 2014-08-28, 2014-08-28</t>
  </si>
  <si>
    <t>https://scontent-sea5-1.cdninstagram.com/v/t51.82787-15/625154926_18376958107082895_4618453184178540755_n.jpg?stp=dst-jpg_e15_tt6&amp;_nc_ht=scontent-sea5-1.cdninstagram.com&amp;_nc_cat=103&amp;_nc_oc=Q6cZ2QGl2BM8S1BQIKfbcTmMKdg8POD_0gR3XcUVIal2tIfuLtGPiP1OovwxtOy4PuU3gvU&amp;_nc_ohc=D7fwsOHdkjYQ7kNvwG5sgOo&amp;_nc_gid=mAkgzArMde8pmPpMjy1i1g&amp;edm=AOQ1c0wBAAAA&amp;ccb=7-5&amp;ig_cache_key=MTQwOTYwNDI1MDA4MTkzMjc5Mg%3D%3D.3-ccb7-5&amp;oh=00_AfynVCe70DIrvfIshOY_nZ_bqdGRuyrruXl8pL_zuOtNTg&amp;oe=69BDB565&amp;_nc_sid=8b3546, https://scontent-sea5-1.cdninstagram.com/v/t51.82787-15/622608752_18328816618174719_6822565856038508339_n.jpg?stp=dst-jpg_e15_tt6&amp;_nc_ht=scontent-sea5-1.cdninstagram.com&amp;_nc_cat=103&amp;_nc_oc=Q6cZ2QGl2BM8S1BQIKfbcTmMKdg8POD_0gR3XcUVIal2tIfuLtGPiP1OovwxtOy4PuU3gvU&amp;_nc_ohc=E2ERI7i6vqUQ7kNvwEDQOky&amp;_nc_gid=mAkgzArMde8pmPpMjy1i1g&amp;edm=AOQ1c0wBAAAA&amp;ccb=7-5&amp;ig_cache_key=MTQwOTYwMzMwNDk5NjA2MjQ5NA%3D%3D.3-ccb7-5&amp;oh=00_AfxBXv3nc_nfP7UF7otrU_jdT6AwzsV4ESC2LLJ7uxP_tw&amp;oe=69BDB92D&amp;_nc_sid=8b3546, https://scontent-sea1-1.cdninstagram.com/v/t51.82787-15/639502424_18562896979037389_2283720164829115498_n.jpg?stp=dst-jpg_e15_fr_s1080x1080_tt6&amp;_nc_ht=scontent-sea1-1.cdninstagram.com&amp;_nc_cat=101&amp;_nc_oc=Q6cZ2QGl2BM8S1BQIKfbcTmMKdg8POD_0gR3XcUVIal2tIfuLtGPiP1OovwxtOy4PuU3gvU&amp;_nc_ohc=mvlLI5rWQ-IQ7kNvwGcIGd5&amp;_nc_gid=mAkgzArMde8pmPpMjy1i1g&amp;edm=AOQ1c0wBAAAA&amp;ccb=7-5&amp;ig_cache_key=MTE1NDA0NzA0MjQ5NzA5OTc2NA%3D%3D.3-ccb7-5&amp;oh=00_AfzhX9L90cmstRM1xnVnWVVNl4B-mxwy8Uo8NM5snTO2pw&amp;oe=69BD9938&amp;_nc_sid=8b3546, https://scontent-sea5-1.cdninstagram.com/v/t51.82787-15/628114307_18558196504021125_992517421459565656_n.jpg?stp=dst-jpg_e15_tt6&amp;_nc_ht=scontent-sea5-1.cdninstagram.com&amp;_nc_cat=109&amp;_nc_oc=Q6cZ2QGl2BM8S1BQIKfbcTmMKdg8POD_0gR3XcUVIal2tIfuLtGPiP1OovwxtOy4PuU3gvU&amp;_nc_ohc=D5s9MahqUOkQ7kNvwF2zKqk&amp;_nc_gid=mAkgzArMde8pmPpMjy1i1g&amp;edm=AOQ1c0wBAAAA&amp;ccb=7-5&amp;ig_cache_key=MTAyMzk1NDk3MTE4NzU1ODAyNg%3D%3D.3-ccb7-5&amp;oh=00_AfyVonb1x1NzI1i-F-ex2Rv7e5Tvz5SJDo7JICQpx6bmfA&amp;oe=69BD8B1C&amp;_nc_sid=8b3546, https://scontent-sea5-1.cdninstagram.com/v/t51.82787-15/632518293_18562086139021125_5818428795302455827_n.jpg?stp=dst-jpg_e15_tt6&amp;_nc_ht=scontent-sea5-1.cdninstagram.com&amp;_nc_cat=109&amp;_nc_oc=Q6cZ2QGl2BM8S1BQIKfbcTmMKdg8POD_0gR3XcUVIal2tIfuLtGPiP1OovwxtOy4PuU3gvU&amp;_nc_ohc=fQSaahuaY9wQ7kNvwENZhiI&amp;_nc_gid=mAkgzArMde8pmPpMjy1i1g&amp;edm=AOQ1c0wBAAAA&amp;ccb=7-5&amp;ig_cache_key=ODk3NDM5MTMwMzUxMzg0MDg5.3-ccb7-5&amp;oh=00_AfzWKf026wT98XZQQniDQ71boauy1dpRr7vyUdWylwBORg&amp;oe=69BD8528&amp;_nc_sid=8b3546, https://scontent-sea5-1.cdninstagram.com/v/t51.82787-15/633673512_18562002274021125_6514982110640259494_n.jpg?stp=dst-jpg_e15_tt6&amp;_nc_ht=scontent-sea5-1.cdninstagram.com&amp;_nc_cat=109&amp;_nc_oc=Q6cZ2QGl2BM8S1BQIKfbcTmMKdg8POD_0gR3XcUVIal2tIfuLtGPiP1OovwxtOy4PuU3gvU&amp;_nc_ohc=DLvH8_kW06IQ7kNvwG1NV07&amp;_nc_gid=mAkgzArMde8pmPpMjy1i1g&amp;edm=AOQ1c0wBAAAA&amp;ccb=7-5&amp;ig_cache_key=ODE2NzA1MTIyNTEzMDA3OTEx.3-ccb7-5&amp;oh=00_Afy78uAd6Aqs0_rci_ZYche4yk8zpGNPSw0mdyQuGX-GRA&amp;oe=69BDB683&amp;_nc_sid=8b3546, https://scontent-sea5-1.cdninstagram.com/v/t51.82787-15/632259537_18561993265021125_4199645742999285370_n.jpg?stp=dst-jpg_e15_tt6&amp;_nc_ht=scontent-sea5-1.cdninstagram.com&amp;_nc_cat=109&amp;_nc_oc=Q6cZ2QGl2BM8S1BQIKfbcTmMKdg8POD_0gR3XcUVIal2tIfuLtGPiP1OovwxtOy4PuU3gvU&amp;_nc_ohc=1_o4OVdTu2MQ7kNvwFN_pVI&amp;_nc_gid=mAkgzArMde8pmPpMjy1i1g&amp;edm=AOQ1c0wBAAAA&amp;ccb=7-5&amp;ig_cache_key=ODA2Mzc4MDM2MTM3MTEyOTc3.3-ccb7-5&amp;oh=00_AfykZ8T51zk0qnr1RUm8p3VhHwWRAzV4IxtdN2VHWQTeTw&amp;oe=69BD9F01&amp;_nc_sid=8b3546, https://scontent-sea5-1.cdninstagram.com/v/t51.82787-15/632370842_18561989587021125_9058864116773965050_n.jpg?stp=dst-jpg_e15_tt6&amp;_nc_ht=scontent-sea5-1.cdninstagram.com&amp;_nc_cat=109&amp;_nc_oc=Q6cZ2QGl2BM8S1BQIKfbcTmMKdg8POD_0gR3XcUVIal2tIfuLtGPiP1OovwxtOy4PuU3gvU&amp;_nc_ohc=gQ0q7n0GlhcQ7kNvwHL3cXK&amp;_nc_gid=mAkgzArMde8pmPpMjy1i1g&amp;edm=AOQ1c0wBAAAA&amp;ccb=7-5&amp;ig_cache_key=ODAyOTM0MDU5Njk0MTEwMTI3.3-ccb7-5&amp;oh=00_AfwZaSzUGRTz3ZxYgtwMtvgsy46cGx5lCChBic0uzfEm4Q&amp;oe=69BD8D6E&amp;_nc_sid=8b3546, https://scontent-sea5-1.cdninstagram.com/v/t51.82787-15/632760797_18561989734021125_8649152756270260175_n.jpg?stp=dst-jpg_e15_tt6&amp;_nc_ht=scontent-sea5-1.cdninstagram.com&amp;_nc_cat=109&amp;_nc_oc=Q6cZ2QGl2BM8S1BQIKfbcTmMKdg8POD_0gR3XcUVIal2tIfuLtGPiP1OovwxtOy4PuU3gvU&amp;_nc_ohc=HUIR4MsZuSQQ7kNvwHvndts&amp;_nc_gid=mAkgzArMde8pmPpMjy1i1g&amp;edm=AOQ1c0wBAAAA&amp;ccb=7-5&amp;ig_cache_key=ODAyOTMyNjQ0OTIxODE2NDYy.3-ccb7-5&amp;oh=00_AfztWEEDzy7NqaKWHTWLdZdR3k3_nBRDnhz63OWnUHd4UQ&amp;oe=69BD871B&amp;_nc_sid=8b3546, https://scontent-sea5-1.cdninstagram.com/v/t51.82787-15/632420495_18561989728021125_6478621656501232433_n.jpg?stp=dst-jpg_e15_tt6&amp;_nc_ht=scontent-sea5-1.cdninstagram.com&amp;_nc_cat=109&amp;_nc_oc=Q6cZ2QGl2BM8S1BQIKfbcTmMKdg8POD_0gR3XcUVIal2tIfuLtGPiP1OovwxtOy4PuU3gvU&amp;_nc_ohc=ESJ1rLMBdw4Q7kNvwGJhwZ5&amp;_nc_gid=mAkgzArMde8pmPpMjy1i1g&amp;edm=AOQ1c0wBAAAA&amp;ccb=7-5&amp;ig_cache_key=ODAyOTMyMjA5MDc0OTEwNTk2.3-ccb7-5&amp;oh=00_Afw4jNlUJuyvm8PzZgs8qYeChr-2pNN6GMyvB_1o3dzUbQ&amp;oe=69BD901E&amp;_nc_sid=8b3546, https://scontent-sea5-1.cdninstagram.com/v/t51.82787-15/628357222_18561972685021125_2437284598298525887_n.jpg?stp=dst-jpg_e15_tt6&amp;_nc_ht=scontent-sea5-1.cdninstagram.com&amp;_nc_cat=109&amp;_nc</t>
  </si>
  <si>
    <t>https://www.instagram.com/sam_wong326</t>
  </si>
  <si>
    <t>chronovantage2</t>
  </si>
  <si>
    <t>Vintage watches collector : chronos, military, cloisonne dials, art deco, dress watch from 1930 to 1970
Rare vintage timepieces specialist Milan based</t>
  </si>
  <si>
    <t>https://scontent-ord5-2.cdninstagram.com/v/t51.82787-19/642473449_18140647576488749_4894170143218628324_n.jpg?stp=dst-jpg_e0_s150x150_tt6&amp;efg=eyJ2ZW5jb2RlX3RhZyI6InByb2ZpbGVfcGljLmRqYW5nby4xMDI0LmMyIn0&amp;_nc_ht=scontent-ord5-2.cdninstagram.com&amp;_nc_cat=105&amp;_nc_oc=Q6cZ2QED6VcTdRIfGVt-LGGU3aYenr7Le9X3j4hmLTQxZmzEVjZ7Go8eFr8YH7FiaV4X4YY&amp;_nc_ohc=lY8TN6SSEwkQ7kNvwHOAU7X&amp;_nc_gid=yAjoxrZhnZmjAXFL4_7orA&amp;edm=AOQ1c0wBAAAA&amp;ccb=7-5&amp;oh=00_Afzdi0P_GCO_dZ1-ioNe6WATcL2EU5Lq8zdG2BCvdijF8w&amp;oe=69BDAC28&amp;_nc_sid=8b3546</t>
  </si>
  <si>
    <t>Saint George and the dragon, 32mm 14k YG
#enameldial #enamelcloisonne #rarewatch #rarewatches #beautifuldial #watchcollector #watchcollecting #mywatch #enameldial #enamelcloisonné #cloisonneenamel #cloisonnedial #cloisonnédial #eska #eskawatch #eskawatches #rolexcloisonne #rolexcloisonné #univers | Today at the office with my VC Mercator France #vacheron_constantin #vacheronconstantinwatches #vascodegama #vacheronconstantingeneve #vacheronconstantin #vacheronmercator #vacheronconstantinmercator #mercator #compass #portugal #portugalwatches #rarewatch #rarewatches #enameldial #emailgrandfeu #wa | A Technicum du Locle, Valjoux 88.
#valjoux88 #vintagechronographs #vintagechronograph  beautifuldial watchmania watchcollector watchcommunity datofix moonphase moonphasechronograph triplecalendar triplecalendarmoonphase perpetualcalendarchronograph mensfashion menstyle tricompax vintagepatek techni | Oversized Longines Zipper in 14k gold, 15.94 movement, 1938
#vintagelongines #longinescollector #longinesfarm #longineszipper #longines1594 | One of the best gilt dials ever, Omega 33.3
#omegawatches #vintageomega #vintagechronograph #vintagechronographs #omega333 oldchronograph hodinkee rarevintagewatches lemania15tl tissotvintagewatch radiumdial rarechronograph militaryomega twotonedial giltdial giltdials lemania15tl tissot15tl | Matteo @torrestraps_official made wonderful crocodile straps for me, hard to choose the colour about the cloisonné dial
#cloisonnedial #cloisonnedialwatch #eska #vintagewatchcollector #bestwatch | Chrono-datoluxe Angelus stainless steel, cal 252
#rarewatch #rarewatches #rarechrono #rarechronographs #rarechronograph vintagechronograph valjoux88 triplecalendar triplecalendarmoonphase triplecalendarchronograph triplecalendarchrono vintagepatek watchoftheday watchofinstagram watchcollection watc | Hard to find those pieces without a repainted dial! Some patina but nice dial with an Italian calendar. 1948 pink gold Jeager- Lecoultre
#vintagejaegerlecoultre #vintagejaeger #jaegerlecoultretriplecalendar #jaegerlecoultremoonphase #triplecalendarmoonphase | #longinesfarm #vintagelongines #salmondialwatch #salmondial #artdecowatches | Rare sector dial on this Longines tre tacche 35mm, ref 5864 pristine 
#vintagewatchbracelet #longines3tacche #longinestretacche #longines13zn #longinesmilitary longines1268z longines1268 longinesradium longinescollector longinescollector longinescollection radiumdial galvanicdial glossydial gayfrere | Rolex 6238 black dial
#rolex3525 #watchcertificate #rolexchronograph #rolexvintagechronograph #rolexpredaytona rarerolex predaytona predaytona6238 6238 rolex6238 rolexblackdial rarechronographs rarechronograph vintagechronograph vintagechrono vintagerolex</t>
  </si>
  <si>
    <t>#enameldial, #enamelcloisonne, #rarewatch, #rarewatches, #beautifuldial, #watchcollector, #watchcollecting, #mywatch, #cloisonneenamel, #cloisonnedial, #cloisonne, #eska, #eskawatch, #eskawatches, #rolexcloisonne, #rolexcloisonn, #univers, #vacheron_constantin, #vacheronconstantinwatches, #vascodegama, #vacheronconstantingeneve, #vacheronconstantin, #vacheronmercator, #vacheronconstantinmercator, #mercator, #compass, #portugal, #portugalwatches, #emailgrandfeu, #wa, #valjoux88, #vintagechronogra</t>
  </si>
  <si>
    <t>@torrestraps_official</t>
  </si>
  <si>
    <t>https://instagram.com/p/DMvIolSIlux, https://instagram.com/p/DJorZW1sy0x, https://instagram.com/p/DV6NXXFDJy4, https://instagram.com/p/DVs4FF2DMB3, https://instagram.com/p/DVlnhBfDCRF, https://instagram.com/p/DVlE1-BjHqa, https://instagram.com/p/DVjnqgAjOXl, https://instagram.com/p/DVjLYaCDOka, https://instagram.com/p/DVMHGhEDBQa, https://instagram.com/p/DVIm8xrjFCT, https://instagram.com/p/DUVJBOnjN6p, https://instagram.com/p/DULwp3OjKo8</t>
  </si>
  <si>
    <t>124, 67, 157, 98, 343, 128, 444, 347, 171, 73, 356, 84</t>
  </si>
  <si>
    <t>3, 4, 3, 1, 15, 4, 3, 4, 2, 1, 16, 1</t>
  </si>
  <si>
    <t>2025-07-30, 2025-05-14, 2026-03-15, 2026-03-10, 2026-03-07, 2026-03-07, 2026-03-06, 2026-03-06, 2026-02-25, 2026-02-24, 2026-02-04, 2026-01-31</t>
  </si>
  <si>
    <t>Image, Image, Image, Image, Image, Sidecar, Image, Image, Image, Image, Image, Image</t>
  </si>
  <si>
    <t>https://scontent-ord5-2.cdninstagram.com/v/t51.82787-15/524819586_18119105533488749_3697082286289554446_n.jpg?stp=dst-jpg_e35_s1080x1080_sh0.08_tt6&amp;_nc_ht=scontent-ord5-2.cdninstagram.com&amp;_nc_cat=105&amp;_nc_oc=Q6cZ2QED6VcTdRIfGVt-LGGU3aYenr7Le9X3j4hmLTQxZmzEVjZ7Go8eFr8YH7FiaV4X4YY&amp;_nc_ohc=esKHRTqAFo8Q7kNvwGY_1Gt&amp;_nc_gid=yAjoxrZhnZmjAXFL4_7orA&amp;edm=AOQ1c0wBAAAA&amp;ccb=7-5&amp;ig_cache_key=MzY4ODIwNDU5MzAyMzU3MjkxMw%3D%3D.3-ccb7-5&amp;oh=00_AfwdYmNqTAaYsC4CbjRKyRZrHObb8tJLFba-_7Wp60YceQ&amp;oe=69BD9480&amp;_nc_sid=8b3546, https://scontent-ord5-1.cdninstagram.com/v/t51.82787-15/627676377_18172200991376077_9127502042609339707_n.jpg?stp=dst-jpg_e15_fr_s1080x1080_tt6&amp;_nc_ht=scontent-ord5-1.cdninstagram.com&amp;_nc_cat=101&amp;_nc_oc=Q6cZ2QED6VcTdRIfGVt-LGGU3aYenr7Le9X3j4hmLTQxZmzEVjZ7Go8eFr8YH7FiaV4X4YY&amp;_nc_ohc=Y8VTwtNEKVkQ7kNvwFV3L9H&amp;_nc_gid=yAjoxrZhnZmjAXFL4_7orA&amp;edm=AOQ1c0wBAAAA&amp;ccb=7-5&amp;ig_cache_key=MzYzMjM0Mzk1Nzk4NDQ1NTk4NQ%3D%3D.3-ccb7-5&amp;oh=00_Afz4UVDtqkU5Twm2Dpvc1Z2omcP2Bpt3pRtL0PSIzIWrzA&amp;oe=69BD84D3&amp;_nc_sid=8b3546, https://scontent-ord5-2.cdninstagram.com/v/t51.82787-15/651508563_18142656562488749_7498074563487051874_n.jpg?stp=dst-jpg_e35_s1080x1080_sh0.08_tt6&amp;_nc_ht=scontent-ord5-2.cdninstagram.com&amp;_nc_cat=105&amp;_nc_oc=Q6cZ2QED6VcTdRIfGVt-LGGU3aYenr7Le9X3j4hmLTQxZmzEVjZ7Go8eFr8YH7FiaV4X4YY&amp;_nc_ohc=nmTeFKnTk_AQ7kNvwFqVqTN&amp;_nc_gid=yAjoxrZhnZmjAXFL4_7orA&amp;edm=AOQ1c0wBAAAA&amp;ccb=7-5&amp;ig_cache_key=Mzg1MzQ1MTIxMTEwMjI2NDUwNA%3D%3D.3-ccb7-5&amp;oh=00_Afw-jO8UC2imVI77cDgabe5hx9SeyYnExmR7iCJ67yvR5w&amp;oe=69BD8518&amp;_nc_sid=8b3546, https://scontent-ord5-2.cdninstagram.com/v/t51.82787-15/649581303_18142018243488749_8988606824393862476_n.jpg?stp=dst-jpg_e35_p1080x1080_sh0.08_tt6&amp;_nc_ht=scontent-ord5-2.cdninstagram.com&amp;_nc_cat=105&amp;_nc_oc=Q6cZ2QED6VcTdRIfGVt-LGGU3aYenr7Le9X3j4hmLTQxZmzEVjZ7Go8eFr8YH7FiaV4X4YY&amp;_nc_ohc=_gW-HhlbO6oQ7kNvwEtxiLE&amp;_nc_gid=yAjoxrZhnZmjAXFL4_7orA&amp;edm=AOQ1c0wBAAAA&amp;ccb=7-5&amp;ig_cache_key=Mzg0OTY5ODQyMTk3MjQ1MTQ0Nw%3D%3D.3-ccb7-5&amp;oh=00_AfzsE5kYEPUCOcPob7n5afEKIuApIjgM9QMu7eRWIN7Eww&amp;oe=69BDB6D5&amp;_nc_sid=8b3546, https://scontent-ord5-2.cdninstagram.com/v/t51.82787-15/649217787_18141721903488749_5452408537503593636_n.jpg?stp=dst-jpg_e35_s1080x1080_sh0.08_tt6&amp;_nc_ht=scontent-ord5-2.cdninstagram.com&amp;_nc_cat=105&amp;_nc_oc=Q6cZ2QED6VcTdRIfGVt-LGGU3aYenr7Le9X3j4hmLTQxZmzEVjZ7Go8eFr8YH7FiaV4X4YY&amp;_nc_ohc=Z5pLSvpT5k4Q7kNvwFG0SVI&amp;_nc_gid=yAjoxrZhnZmjAXFL4_7orA&amp;edm=AOQ1c0wBAAAA&amp;ccb=7-5&amp;ig_cache_key=Mzg0NzY1NTI0OTgwOTI1MzQ0NQ%3D%3D.3-ccb7-5&amp;oh=00_AfxQsqtlVO4-mSPRWXC_Lz2cLmVnm060FSKwmSAs9bRpWQ&amp;oe=69BDB07D&amp;_nc_sid=8b3546, https://scontent-ord5-2.cdninstagram.com/v/t51.82787-15/648784798_18141677539488749_632836294861170077_n.jpg?stp=dst-jpg_e35_p1080x1080_sh0.08_tt6&amp;_nc_ht=scontent-ord5-2.cdninstagram.com&amp;_nc_cat=105&amp;_nc_oc=Q6cZ2QED6VcTdRIfGVt-LGGU3aYenr7Le9X3j4hmLTQxZmzEVjZ7Go8eFr8YH7FiaV4X4YY&amp;_nc_ohc=oA-y03lmSI8Q7kNvwGuBvMG&amp;_nc_gid=yAjoxrZhnZmjAXFL4_7orA&amp;edm=AOQ1c0wBAAAA&amp;ccb=7-5&amp;ig_cache_key=Mzg0NzQ5OTQ2NjEyNzc1MTg3Mw%3D%3D.3-ccb7-5&amp;oh=00_Afy4ccc8OLA2DbJYicmA2GwjpyVo3ls7VxmJyx7TWlqo8w&amp;oe=69BD8763&amp;_nc_sid=8b3546, https://scontent-ord5-2.cdninstagram.com/v/t51.82787-15/648784798_18141677539488749_632836294861170077_n.jpg?stp=dst-jpg_e35_p1080x1080_sh0.08_tt6&amp;_nc_ht=scontent-ord5-2.cdninstagram.com&amp;_nc_cat=105&amp;_nc_oc=Q6cZ2QED6VcTdRIfGVt-LGGU3aYenr7Le9X3j4hmLTQxZmzEVjZ7Go8eFr8YH7FiaV4X4YY&amp;_nc_ohc=oA-y03lmSI8Q7kNvwGuBvMG&amp;_nc_gid=yAjoxrZhnZmjAXFL4_7orA&amp;edm=AOQ1c0wBAAAA&amp;ccb=7-5&amp;ig_cache_key=Mzg0NzQ5OTQ2NjEyNzc1MTg3Mw%3D%3D.3-ccb7-5&amp;oh=00_Afy4ccc8OLA2DbJYicmA2GwjpyVo3ls7VxmJyx7TWlqo8w&amp;oe=69BD8763&amp;_nc_sid=8b3546, https://scontent-ord5-2.cdninstagram.com/v/t51.82787-15/648800697_18141677548488749_8037127692339147116_n.jpg?stp=dst-jpg_e35_p1080x1080_sh0.08_tt6&amp;_nc_ht=scontent-ord5-2.cdninstagram.com&amp;_nc_cat=105&amp;_nc_oc=Q6cZ2QED6VcTdRIfGVt-LGGU3aYenr7Le9X3j4hmLTQxZmzEVjZ7Go8eFr8YH7FiaV4X4YY&amp;_nc_ohc=g2TrVblZcnwQ7kNvwFxGgPW&amp;_nc_gid=yAjoxrZhnZmjAXFL4_7orA&amp;edm=AOQ1c0wBAAAA&amp;ccb=7-5&amp;ig_cache_key=Mzg0NzQ5OTQ3MTA1MTg1MzExMQ%3D%3D.3-ccb7-5&amp;oh=00_Afx6iWgjBqoNWyE1VoDy7l8etRkFp3YR-W_DhKj8Ik-FiQ&amp;oe=69BD92EB&amp;_nc_sid=8b3546, https://scontent-ord5-2.cdninstagram.com/v/t51.82787-15/649166089_18141677557488749_4451865360158380554_n.jpg?stp=dst-jpg_e35_p1080x1080_sh0.08_tt6&amp;_nc_ht=scontent-ord5-2.cdninstagram.com&amp;_nc_cat=105&amp;_nc_oc=Q6cZ2QED6VcTdRIfGVt-LGGU3aYenr7Le9X3j4hmLTQxZmzEVjZ7Go8eFr8YH7FiaV4X4YY&amp;_nc_ohc=kRemkwf7BmwQ7kNvwHy00TE&amp;_nc_gid=yAjoxrZhnZmjAXFL4_7orA&amp;edm=AOQ1c0wBAAAA&amp;ccb=7-5&amp;ig_cache_key=Mzg0NzQ5OTQ3Mzg5NTYxMzQ2NQ%3D%3D.3-ccb7-5&amp;oh=00_AfyHJtwuB3i2lBD0UbKUSafiqxIjdd5xNoBfAjkJrRMJUA&amp;oe=69BD8836&amp;_nc_sid=8b3546, https://scontent-ord5-2.cdninstagram.com/v/t51.82787-15/649234568_18141631783488749_2871339707786176439_n.jpg?stp=dst-jpg_e35_p1080x1080_sh0.08_tt6&amp;_nc_ht=scontent-ord5-2.cdninstagram.com&amp;_nc_cat=105&amp;_nc_oc=Q6cZ2QED6VcTdRIfGVt-LGGU3aYenr7Le9X3j4hmLTQxZmzEVjZ7Go8eFr8YH7FiaV4X4YY&amp;_nc_ohc=ei9L4mkSJcsQ7kNvwFILFWy&amp;_nc_gid=yAjoxrZhnZmjAXFL4_7orA&amp;edm=AOQ1c0wBAAAA&amp;ccb=7-5&amp;ig_cache_key=Mzg0NzA5Mjk1MTEwNTQ2Mzc4MQ%3D%3D.3-ccb7-5&amp;oh=00_Afw1N8oTUDROi4XyJuRFqETFfDnnDoxjGis4MTJeagMlvQ&amp;oe=6</t>
  </si>
  <si>
    <t>https://www.instagram.com/chronovantage2</t>
  </si>
  <si>
    <t>dial3din</t>
  </si>
  <si>
    <t>Zuzox</t>
  </si>
  <si>
    <t>🐝 Mancunian watch collector
All photos are my own, no items are for sale</t>
  </si>
  <si>
    <t>Community</t>
  </si>
  <si>
    <t>https://scontent-atl3-3.cdninstagram.com/v/t51.82787-19/539497834_18396779275136325_8212344710837478356_n.jpg?stp=dst-jpg_e0_s150x150_tt6&amp;efg=eyJ2ZW5jb2RlX3RhZyI6InByb2ZpbGVfcGljLmRqYW5nby4xMDgwLmMyIn0&amp;_nc_ht=scontent-atl3-3.cdninstagram.com&amp;_nc_cat=109&amp;_nc_oc=Q6cZ2QF0aRwQ0IadhtvE7bPEr9Oav-2RbCqbTFiuB62LijB7vuwV51UK0K5Oj2uwC2wc2PA&amp;_nc_ohc=BZBBehZ3VMoQ7kNvwEl4CnB&amp;_nc_gid=0Zy8cHqce7IIv05ODXS8Jg&amp;edm=AOQ1c0wBAAAA&amp;ccb=7-5&amp;oh=00_Afywhvipr2wkgYqD1FWhlgycHQC5e6dP2u7AhRmoEB-ruA&amp;oe=69BD9858&amp;_nc_sid=8b3546</t>
  </si>
  <si>
    <t>🔍 Taking a closer look at the 107.032 
No one quite does movements like Lange so much attention to detail 
.
.
#alangesohne #cabaret #germanmade #hautehorlogerie #watchphotography | Is this the most underrated Lange ? 🧐
Introduced in 1997 during the Saxon watchmaking revival led by Günter Blümlein, the Cabaret rejected the industry’s obsession with round cases.
Instead Lange created a rectangular watch with a movement shaped to the case itself: calibre L931.3.
German silver | NWA! Finally managed to this amazing Breguet 7027, released in 2005 this was Breguet’s first creative escapade under Hayeks swatch group, and it was meant to compete with the finishing of Lange / Patek but I’d not heard of it till I saw @shirokuma_watch_japan post about it, and then read the amazing | There are louder Rolexes, but few with this quiet confidence.
The Air-King 14000 belongs to that last generation of restrained Oyster watches before everything became larger, shinier, and more self-aware. Its movement is simple, its proportions exact, its purpose unpretentious.
This particular exa | NWA - this salmon dial air king 14000 ticks off many requirements of a summer watch, classic 34mm proportions stunning dial and sharp features. Very different to the current oddball air king. Another gem spotted via Subdial 🤫
.
.
#rolex #airking #rolex14000 #rolexfamily #subdial | Tudor submariner 9411 with new a new strap, still ticking.. amazing how a strap can change the look and feel of a watch.
.
.
#tudorsubmariner #tudor #rolexwatches #vintagewatchesonly #ghostbezel | Hmm rectangle watches are becoming a new hobby of mine, Patek Gondolo from early 2000s is it’s purest manifestation but doesn’t contain a square movement like some over achievers 🙂‍↔️ still pretty with that awesome frosted Gold dial. One day a patek will make it to my collection. Here’s to more rec | SOTC.. for now big changes coming to this line-up this year 🤓
.
.
#rolexfamily #breguet #grandseikoclub #cartier #jaegerlecoultre | Fast becoming my favourite watch… 
.
.
#breguet #7027 #breguettradition #scatoladeltempo #watchcommunity | New York skylines are a nice contrast with Atera Valley
.
.
#grandseiko #slga025 #delugs #watchfam #seiko | Warm tones for warmer weather 🌞
.
#rolexcommunity #rolexdaydate #breguet #cartiercommunity #watchfamily | New magazine day… and sunny what an amazing day 
@arabic.numerals @__heist_out 
.
.
#grandseiko #slga025 #horology #watchfam</t>
  </si>
  <si>
    <t>#alangesohne, #cabaret, #germanmade, #hautehorlogerie, #watchphotography, #rolex, #airking, #rolex14000, #rolexfamily, #subdial, #tudorsubmariner, #tudor, #rolexwatches, #vintagewatchesonly, #ghostbezel, #breguet, #grandseikoclub, #cartier, #jaegerlecoultre, #7027, #breguettradition, #scatoladeltempo, #watchcommunity, #grandseiko, #slga025, #delugs, #watchfam, #seiko, #rolexcommunity, #rolexdaydate, #cartiercommunity, #watchfamily, #horology</t>
  </si>
  <si>
    <t>@shirokuma_watch_japan, @time.the.destroyer, @arabic.numerals, @__heist_out</t>
  </si>
  <si>
    <t>https://instagram.com/p/DV3xvF_jDc5, https://instagram.com/p/DV22dgGjCFy, https://instagram.com/p/DVV4uoJDBhx, https://instagram.com/p/DV6CSOeDLkU, https://instagram.com/p/DV2A9nKDEuY, https://instagram.com/p/DVyXKNQDHWL, https://instagram.com/p/DVwYp_NkhaK, https://instagram.com/p/DVrVSRYDIpw, https://instagram.com/p/DVlv5KNDCVQ, https://instagram.com/p/DViacreDBor, https://instagram.com/p/DVf4iUhgGwC, https://instagram.com/p/DVd3sSgjHSV</t>
  </si>
  <si>
    <t>11, 15, 22, 7, 12, 11, 15, 10, 12, 11, 8, 9</t>
  </si>
  <si>
    <t>2, 2, 2, 1, 2, 1, 2, 1, 2, 2, 0, 1</t>
  </si>
  <si>
    <t>2026-03-14, 2026-03-14, 2026-03-01, 2026-03-15, 2026-03-14, 2026-03-12, 2026-03-11, 2026-03-09, 2026-03-07, 2026-03-06, 2026-03-05, 2026-03-04</t>
  </si>
  <si>
    <t>Sidecar, Sidecar, Sidecar, Image, Image, Video, Image, Image, Image, Image, Video, Image</t>
  </si>
  <si>
    <t>https://scontent-atl3-3.cdninstagram.com/v/t51.82787-15/651444322_18426546232136325_2687360070589015037_n.jpg?stp=dst-jpg_e35_p1080x1080_sh0.08_tt6&amp;_nc_ht=scontent-atl3-3.cdninstagram.com&amp;_nc_cat=109&amp;_nc_oc=Q6cZ2QF0aRwQ0IadhtvE7bPEr9Oav-2RbCqbTFiuB62LijB7vuwV51UK0K5Oj2uwC2wc2PA&amp;_nc_ohc=rQihEHEudekQ7kNvwH2f9s7&amp;_nc_gid=0Zy8cHqce7IIv05ODXS8Jg&amp;edm=AOQ1c0wBAAAA&amp;ccb=7-5&amp;ig_cache_key=Mzg1Mjc2NTAxMDA4Mjk0OTEyMA%3D%3D.3-ccb7-5&amp;oh=00_Afw_9MDfE05y-OQCZRr92LH6RPeHmsRppmkAgG5BfeS1iA&amp;oe=69BD88A4&amp;_nc_sid=8b3546, https://scontent-atl3-3.cdninstagram.com/v/t51.82787-15/651444322_18426546232136325_2687360070589015037_n.jpg?stp=dst-jpg_e35_p1080x1080_sh0.08_tt6&amp;_nc_ht=scontent-atl3-3.cdninstagram.com&amp;_nc_cat=109&amp;_nc_oc=Q6cZ2QF0aRwQ0IadhtvE7bPEr9Oav-2RbCqbTFiuB62LijB7vuwV51UK0K5Oj2uwC2wc2PA&amp;_nc_ohc=rQihEHEudekQ7kNvwH2f9s7&amp;_nc_gid=0Zy8cHqce7IIv05ODXS8Jg&amp;edm=AOQ1c0wBAAAA&amp;ccb=7-5&amp;ig_cache_key=Mzg1Mjc2NTAxMDA4Mjk0OTEyMA%3D%3D.3-ccb7-5&amp;oh=00_Afw_9MDfE05y-OQCZRr92LH6RPeHmsRppmkAgG5BfeS1iA&amp;oe=69BD88A4&amp;_nc_sid=8b3546, https://scontent-atl3-3.cdninstagram.com/v/t51.82787-15/651489161_18426546241136325_1776502967746314529_n.jpg?stp=dst-jpg_e35_p1080x1080_sh0.08_tt6&amp;_nc_ht=scontent-atl3-3.cdninstagram.com&amp;_nc_cat=109&amp;_nc_oc=Q6cZ2QF0aRwQ0IadhtvE7bPEr9Oav-2RbCqbTFiuB62LijB7vuwV51UK0K5Oj2uwC2wc2PA&amp;_nc_ohc=Db4cy2pcvvQQ7kNvwFVIG1B&amp;_nc_gid=0Zy8cHqce7IIv05ODXS8Jg&amp;edm=AOQ1c0wBAAAA&amp;ccb=7-5&amp;ig_cache_key=Mzg1Mjc2NTAxNjQ2NjY4NjQzNg%3D%3D.3-ccb7-5&amp;oh=00_AfzWsYTix6fk_ODUc07LnM5FxfuVYWhH64wkoIkn98Qv8A&amp;oe=69BD8EB5&amp;_nc_sid=8b3546, https://scontent-atl3-3.cdninstagram.com/v/t51.82787-15/650251598_18426546253136325_2766239002736519400_n.jpg?stp=dst-jpg_e35_p1080x1080_sh0.08_tt6&amp;_nc_ht=scontent-atl3-3.cdninstagram.com&amp;_nc_cat=109&amp;_nc_oc=Q6cZ2QF0aRwQ0IadhtvE7bPEr9Oav-2RbCqbTFiuB62LijB7vuwV51UK0K5Oj2uwC2wc2PA&amp;_nc_ohc=Vf8HVNx9M20Q7kNvwGpyT0E&amp;_nc_gid=0Zy8cHqce7IIv05ODXS8Jg&amp;edm=AOQ1c0wBAAAA&amp;ccb=7-5&amp;ig_cache_key=Mzg1Mjc2NTAxOTE5MzAxMDQ3MQ%3D%3D.3-ccb7-5&amp;oh=00_AfyM4_hA_hDGOnx7oG4otB0-xTKzudMQAIuZD3_e8SJXiA&amp;oe=69BD845C&amp;_nc_sid=8b3546, https://scontent-atl3-3.cdninstagram.com/v/t51.82787-15/651845152_18426546262136325_3308835162768917531_n.jpg?stp=dst-jpg_e35_p1080x1080_sh0.08_tt6&amp;_nc_ht=scontent-atl3-3.cdninstagram.com&amp;_nc_cat=109&amp;_nc_oc=Q6cZ2QF0aRwQ0IadhtvE7bPEr9Oav-2RbCqbTFiuB62LijB7vuwV51UK0K5Oj2uwC2wc2PA&amp;_nc_ohc=qpF1kCZSxegQ7kNvwGKXXuF&amp;_nc_gid=0Zy8cHqce7IIv05ODXS8Jg&amp;edm=AOQ1c0wBAAAA&amp;ccb=7-5&amp;ig_cache_key=Mzg1Mjc2NTAyMDY2MDk4MDQ4MA%3D%3D.3-ccb7-5&amp;oh=00_AfzYqWQ0k7TJE_kklV0nJ--2WrpqqoL0VJ8uxZpOEPpxJw&amp;oe=69BDA3C7&amp;_nc_sid=8b3546, https://scontent-atl3-3.cdninstagram.com/v/t51.82787-15/650651581_18426477592136325_2596667588299865050_n.jpg?stp=dst-jpg_e35_p1080x1080_sh0.08_tt6&amp;_nc_ht=scontent-atl3-3.cdninstagram.com&amp;_nc_cat=109&amp;_nc_oc=Q6cZ2QF0aRwQ0IadhtvE7bPEr9Oav-2RbCqbTFiuB62LijB7vuwV51UK0K5Oj2uwC2wc2PA&amp;_nc_ohc=dfOC_pQmsi4Q7kNvwHAXcPd&amp;_nc_gid=0Zy8cHqce7IIv05ODXS8Jg&amp;edm=AOQ1c0wBAAAA&amp;ccb=7-5&amp;ig_cache_key=Mzg1MjUwMjI4NjQzODUxMTc4NA%3D%3D.3-ccb7-5&amp;oh=00_AfyyPaaxJELDKWejWalgFwfmyuCqFA0macPnA6nK37Aydw&amp;oe=69BDABDD&amp;_nc_sid=8b3546, https://scontent-atl3-3.cdninstagram.com/v/t51.82787-15/650651581_18426477592136325_2596667588299865050_n.jpg?stp=dst-jpg_e35_p1080x1080_sh0.08_tt6&amp;_nc_ht=scontent-atl3-3.cdninstagram.com&amp;_nc_cat=109&amp;_nc_oc=Q6cZ2QF0aRwQ0IadhtvE7bPEr9Oav-2RbCqbTFiuB62LijB7vuwV51UK0K5Oj2uwC2wc2PA&amp;_nc_ohc=dfOC_pQmsi4Q7kNvwHAXcPd&amp;_nc_gid=0Zy8cHqce7IIv05ODXS8Jg&amp;edm=AOQ1c0wBAAAA&amp;ccb=7-5&amp;ig_cache_key=Mzg1MjUwMjI4NjQzODUxMTc4NA%3D%3D.3-ccb7-5&amp;oh=00_AfyyPaaxJELDKWejWalgFwfmyuCqFA0macPnA6nK37Aydw&amp;oe=69BDABDD&amp;_nc_sid=8b3546, https://scontent-atl3-3.cdninstagram.com/v/t51.82787-15/653067152_18426477601136325_6182823511484473338_n.jpg?stp=dst-jpg_e35_p1080x1080_sh0.08_tt6&amp;_nc_ht=scontent-atl3-3.cdninstagram.com&amp;_nc_cat=109&amp;_nc_oc=Q6cZ2QF0aRwQ0IadhtvE7bPEr9Oav-2RbCqbTFiuB62LijB7vuwV51UK0K5Oj2uwC2wc2PA&amp;_nc_ohc=7Ci3V9U6ChcQ7kNvwFqZJzi&amp;_nc_gid=0Zy8cHqce7IIv05ODXS8Jg&amp;edm=AOQ1c0wBAAAA&amp;ccb=7-5&amp;ig_cache_key=Mzg1MjUwMjI5MzE5MTM1NDUzOA%3D%3D.3-ccb7-5&amp;oh=00_AfzDYgalHCsQ2kAQNnD5yUJAJ1pDgJqdvJlPZizvkuAdBA&amp;oe=69BDB79F&amp;_nc_sid=8b3546, https://scontent-atl3-3.cdninstagram.com/v/t51.82787-15/645746598_18424520953136325_2517572462106894629_n.jpg?stp=dst-jpg_e35_s1080x1080_sh0.08_tt6&amp;_nc_ht=scontent-atl3-3.cdninstagram.com&amp;_nc_cat=109&amp;_nc_oc=Q6cZ2QF0aRwQ0IadhtvE7bPEr9Oav-2RbCqbTFiuB62LijB7vuwV51UK0K5Oj2uwC2wc2PA&amp;_nc_ohc=8oVZohQEBdQQ7kNvwH3iq5_&amp;_nc_gid=0Zy8cHqce7IIv05ODXS8Jg&amp;edm=AOQ1c0wBAAAA&amp;ccb=7-5&amp;ig_cache_key=Mzg0MzIyNDM4NjA5MDU4Nzc4Nw%3D%3D.3-ccb7-5&amp;oh=00_AfxBFSOzWjPUGBYy3yp8DCKlBcXMPJDbIXFrbyFq5iurgA&amp;oe=69BDAED1&amp;_nc_sid=8b3546, https://scontent-atl3-3.cdninstagram.com/v/t51.82787-15/645746598_18424520953136325_2517572462106894629_n.jpg?stp=dst-jpg_e35_s1080x1080_sh0.08_tt6&amp;_nc_ht=scontent-atl3-3.cdninstagram.com&amp;_nc_cat=109&amp;_nc_oc=Q6cZ2QF0aRwQ0IadhtvE7bPEr9Oav-2RbCqbTFiuB62LijB7vuwV51UK0K5Oj2uwC2wc2PA&amp;_nc_ohc=8oVZohQEBdQQ7kNvwH3iq5_&amp;_nc_gid=0Zy8cHqce7IIv05ODXS8Jg&amp;edm=AOQ1c0wBAAAA&amp;ccb=7-5&amp;ig_cache_key=Mzg0MzIyNDM4NjA5MDU4Nzc4Nw%3D%3D.3-ccb7-5&amp;oh=00_AfxBFSOzWjPUGBYy3yp8DCKlBcXMPJDbIXFrbyFq5iurg</t>
  </si>
  <si>
    <t>https://scontent-atl3-3.cdninstagram.com/o1/v/t16/f2/m69/AQOAUcZtz6lIfDTGSnrfw_QpZNqUrsNXUINDOj9D6m2N_AEwK5RYgcco3nCbUorsU-4EIVdzYv1p9lxxQLpFBftx.mp4?strext=1&amp;_nc_cat=110&amp;_nc_sid=5e9851&amp;_nc_ht=scontent-atl3-3.cdninstagram.com&amp;_nc_ohc=sg5yrwjX_egQ7kNvwGEy1dn&amp;efg=eyJ2ZW5jb2RlX3RhZyI6Inhwdl9wcm9ncmVzc2l2ZS5JTlNUQUdSQU0uQ0xJUFMuQzMuNzIwLmRhc2hfYmFzZWxpbmVfMV92MSIsInhwdl9hc3NldF9pZCI6MTc4Njk4MzE5NTY1NzIxNjMsImFzc2V0X2FnZV9kYXlzIjozLCJ2aV91c2VjYXNlX2lkIjoxMDA5OSwiZHVyYXRpb25fcyI6NSwidXJsZ2VuX3NvdXJjZSI6Ind3dyJ9&amp;ccb=17-1&amp;_nc_gid=0Zy8cHqce7IIv05ODXS8Jg&amp;_nc_ss=1a&amp;_nc_zt=28&amp;vs=84307e6cbc8b8366&amp;_nc_vs=HBksFQIYOnBhc3N0aHJvdWdoX2V2ZXJzdG9yZS9HSmtJZWlhMHF1NGxud1lIQUhmdHF1enExckJSYnNwVEFRQUYVAALIARIAFQIYUWlnX3hwdl9wbGFjZW1lbnRfcGVybWFuZW50X3YyLzk3NDUwNzExNTY1RDM2NzYwNEUxN0NGNDEzNEREMjgyX2F1ZGlvX2Rhc2hpbml0Lm1wNBUCAsgBEgAoABgAGwKIB3VzZV9vaWwBMRJwcm9ncmVzc2l2ZV9yZWNpcGUBMRUAACaGoL2fj6G-PxUCKAJDMywXQBTMzMzMzM0YEmRhc2hfYmFzZWxpbmVfMV92MREAdf4HZeadAQA&amp;oh=00_Afzfh9c6ueALTBccYnVCmsPAyYcbifyPV30p0BseG8nNHA&amp;oe=69BD8CC6, https://scontent-atl3-3.cdninstagram.com/o1/v/t16/f2/m69/AQMjrKwxr6HBtSrmrKUa6pJJwZqaNGDiJMXl19fQo7GyStmu79TDQXsMUJX7cUHwo46C4z2aZM1jkcqp0vjwq-gv.mp4?strext=1&amp;_nc_cat=111&amp;_nc_sid=5e9851&amp;_nc_ht=scontent-atl3-3.cdninstagram.com&amp;_nc_ohc=Wi848eh_VW0Q7kNvwGPMh9W&amp;efg=eyJ2ZW5jb2RlX3RhZyI6Inhwdl9wcm9ncmVzc2l2ZS5JTlNUQUdSQU0uQ0xJUFMuQzMuMTA2OC5kYXNoX2Jhc2VsaW5lXzFfdjEiLCJ4cHZfYXNzZXRfaWQiOjE3ODY4NTk2MTY2NTcyMTYzLCJhc3NldF9hZ2VfZGF5cyI6MTAsInZpX3VzZWNhc2VfaWQiOjEwMDk5LCJkdXJhdGlvbl9zIjoxMiwidXJsZ2VuX3NvdXJjZSI6Ind3dyJ9&amp;ccb=17-1&amp;vs=c4e43d30d6352208&amp;_nc_vs=HBksFQIYOnBhc3N0aHJvdWdoX2V2ZXJzdG9yZS9HSndMZmlaV1VzOHZDellGQUFORWZNZTJTNzhnYnNwVEFRQUYVAALIARIAFQIYUWlnX3hwdl9wbGFjZW1lbnRfcGVybWFuZW50X3YyLzQ0NDg1Qjg5ODYzNUMyMkY5MDhERDFFOEFDNEY1N0EyX2F1ZGlvX2Rhc2hpbml0Lm1wNBUCAsgBEgAoABgAGwKIB3VzZV9vaWwBMRJwcm9ncmVzc2l2ZV9yZWNpcGUBMRUAACaG4qXyl9m9PxUCKAJDMywXQCi7ZFocrAgYEmRhc2hfYmFzZWxpbmVfMV92MREAdf4HZeadAQA&amp;_nc_gid=0Zy8cHqce7IIv05ODXS8Jg&amp;_nc_ss=1a&amp;_nc_zt=28&amp;oh=00_AfxFglFuM_SdG03JoHtGe-j4hEHdN2FozJJtQofZqUMPsw&amp;oe=69BD89F9</t>
  </si>
  <si>
    <t>https://www.instagram.com/dial3din</t>
  </si>
  <si>
    <t>timetravelmacau</t>
  </si>
  <si>
    <t>TimeTravel Ltd Macau/Hong Kong</t>
  </si>
  <si>
    <t>Rare Neo Vintage Watches Availabel !  contact us</t>
  </si>
  <si>
    <t>https://scontent-sjc3-1.cdninstagram.com/v/t51.82787-19/643731898_18030105461616998_2937154124421198851_n.jpg?stp=dst-jpg_e0_s150x150_tt6&amp;efg=eyJ2ZW5jb2RlX3RhZyI6InByb2ZpbGVfcGljLmRqYW5nby4xMDgwLmMyIn0&amp;_nc_ht=scontent-sjc3-1.cdninstagram.com&amp;_nc_cat=102&amp;_nc_oc=Q6cZ2QFX5DalAasVaF7CixBIwa4BRynTJgqX-iZ0xobFfKKfn8hHXnyOg9OUz36ZutsYMA9CQFruf9NR9FXAtID97m-T&amp;_nc_ohc=w-rmgrJ1jBIQ7kNvwGNenSe&amp;_nc_gid=eZSTajoJlF7NstZfxtroyg&amp;edm=AOQ1c0wBAAAA&amp;ccb=7-5&amp;oh=00_AfypakzC27yMo699ecgCgIZkZZFl5WM5PjuSZLC2szdccQ&amp;oe=69BD83BE&amp;_nc_sid=8b3546</t>
  </si>
  <si>
    <t>Fine Rare mint Condition 18238 Coral Day Date with Factory Dial including Original Papers with Rolex Extract Showing Original Factory Composition with the Coral Dial | Fine mint Condition Day Date 118238 Champagne  String Diamond Dial with Papers and one without Papers Top Condition | Fine Rare Rolex Day Date Reference 18238 Factory Dial ( Carousel) Red with Diamond With Original Papers and Service Card top Condition</t>
  </si>
  <si>
    <t>https://instagram.com/p/DVaP7Fik6Je, https://instagram.com/p/DVyFEvLk_ba, https://instagram.com/p/DVyDOiLE8mI, https://instagram.com/p/DVyDKChE2pw, https://instagram.com/p/DVyDJDBk3NK, https://instagram.com/p/DVyCBdZE8hX, https://instagram.com/p/DVyBYLhE1h8, https://instagram.com/p/DVyBJnRk4_M, https://instagram.com/p/DVyBDutk2io, https://instagram.com/p/DVyA7VXk5B7, https://instagram.com/p/DVaRMQsk54f, https://instagram.com/p/DVaNENxk0J_</t>
  </si>
  <si>
    <t>15, 9, 8, 6, 6, 3, 3, 3, 4, 4, 2, 3</t>
  </si>
  <si>
    <t>0, 0, 0, 0, 1, 0, 0, 0, 0, 0, 0, 0</t>
  </si>
  <si>
    <t>2026-03-03, 2026-03-12, 2026-03-12, 2026-03-12, 2026-03-12, 2026-03-12, 2026-03-12, 2026-03-12, 2026-03-12, 2026-03-12, 2026-03-03, 2026-03-03</t>
  </si>
  <si>
    <t>Image, Image, Image, Image, Image, Image, Image, Image, Image, Sidecar, Image, Image</t>
  </si>
  <si>
    <t>https://scontent-sjc3-1.cdninstagram.com/v/t51.82787-15/643565449_18030112682616998_1893864681917468584_n.jpg?stp=dst-jpg_e35_s1080x1080_sh0.08_tt6&amp;_nc_ht=scontent-sjc3-1.cdninstagram.com&amp;_nc_cat=102&amp;_nc_oc=Q6cZ2QFX5DalAasVaF7CixBIwa4BRynTJgqX-iZ0xobFfKKfn8hHXnyOg9OUz36ZutsYMA9CQFruf9NR9FXAtID97m-T&amp;_nc_ohc=eMjBvnMry3cQ7kNvwEA_PpD&amp;_nc_gid=eZSTajoJlF7NstZfxtroyg&amp;edm=AOQ1c0wBAAAA&amp;ccb=7-5&amp;ig_cache_key=Mzg0NDQ1NTI2MzAwOTc0MzQ1NA%3D%3D.3-ccb7-5&amp;oh=00_Afx-tz16Y2XBoWo65pPRjFR5BaNXwE1xK-8TAoKW69_LFA&amp;oe=69BD95BD&amp;_nc_sid=8b3546, https://scontent-sjc3-1.cdninstagram.com/v/t51.82787-15/651262892_18032061950616998_1233831689205522152_n.jpg?stp=dst-jpg_e35_p1080x1080_sh0.08_tt6&amp;_nc_ht=scontent-sjc3-1.cdninstagram.com&amp;_nc_cat=102&amp;_nc_oc=Q6cZ2QFX5DalAasVaF7CixBIwa4BRynTJgqX-iZ0xobFfKKfn8hHXnyOg9OUz36ZutsYMA9CQFruf9NR9FXAtID97m-T&amp;_nc_ohc=4DMkhbJqr3sQ7kNvwF8y1HX&amp;_nc_gid=eZSTajoJlF7NstZfxtroyg&amp;edm=AOQ1c0wBAAAA&amp;ccb=7-5&amp;ig_cache_key=Mzg1MTE2Mjk0NzEyNTc2OTk0Ng%3D%3D.3-ccb7-5&amp;oh=00_AfzZjmjXg2eDRKSP96Ccio9jNWUedG0MUf5w7LQOcURPeA&amp;oe=69BDB0DD&amp;_nc_sid=8b3546, https://scontent-sjc3-1.cdninstagram.com/v/t51.82787-15/650108867_18032059964616998_5166526295829689_n.jpg?stp=dst-jpg_e35_p1080x1080_sh0.08_tt6&amp;_nc_ht=scontent-sjc3-1.cdninstagram.com&amp;_nc_cat=102&amp;_nc_oc=Q6cZ2QFX5DalAasVaF7CixBIwa4BRynTJgqX-iZ0xobFfKKfn8hHXnyOg9OUz36ZutsYMA9CQFruf9NR9FXAtID97m-T&amp;_nc_ohc=9z3lrIdLlzoQ7kNvwEd8VZn&amp;_nc_gid=eZSTajoJlF7NstZfxtroyg&amp;edm=AOQ1c0wBAAAA&amp;ccb=7-5&amp;ig_cache_key=Mzg1MTE1NDgyNDI2MDQ3MTE3Ng%3D%3D.3-ccb7-5&amp;oh=00_AfyEttwjhyXmcKK09LL7IpoU-b-Gs9hAsDeyAaLHBi620A&amp;oe=69BD9FE5&amp;_nc_sid=8b3546, https://scontent-sjc3-1.cdninstagram.com/v/t51.82787-15/649603288_18032059844616998_1735675295841254335_n.jpg?stp=dst-jpg_e35_p1080x1080_sh0.08_tt6&amp;_nc_ht=scontent-sjc3-1.cdninstagram.com&amp;_nc_cat=102&amp;_nc_oc=Q6cZ2QFX5DalAasVaF7CixBIwa4BRynTJgqX-iZ0xobFfKKfn8hHXnyOg9OUz36ZutsYMA9CQFruf9NR9FXAtID97m-T&amp;_nc_ohc=ze6nhkc7nJAQ7kNvwEQVlQc&amp;_nc_gid=eZSTajoJlF7NstZfxtroyg&amp;edm=AOQ1c0wBAAAA&amp;ccb=7-5&amp;ig_cache_key=Mzg1MTE1NDUxNTM5MTkwMDI3Mg%3D%3D.3-ccb7-5&amp;oh=00_Afz96WSHgVnm6_6j4CRXWtJNZwxkduPrTUtRyuhyDl1VhQ&amp;oe=69BD94F0&amp;_nc_sid=8b3546, https://scontent-sjc3-1.cdninstagram.com/v/t51.82787-15/650737875_18032059823616998_8107614742418440766_n.jpg?stp=dst-jpg_e35_p1080x1080_sh0.08_tt6&amp;_nc_ht=scontent-sjc3-1.cdninstagram.com&amp;_nc_cat=102&amp;_nc_oc=Q6cZ2QFX5DalAasVaF7CixBIwa4BRynTJgqX-iZ0xobFfKKfn8hHXnyOg9OUz36ZutsYMA9CQFruf9NR9FXAtID97m-T&amp;_nc_ohc=tc2l1Ej7WFgQ7kNvwHErgiU&amp;_nc_gid=eZSTajoJlF7NstZfxtroyg&amp;edm=AOQ1c0wBAAAA&amp;ccb=7-5&amp;ig_cache_key=Mzg1MTE1NDQ0NzIxNzY4NTMyMg%3D%3D.3-ccb7-5&amp;oh=00_AfymepCo7PANcAHctT8yybjLLt2YLwmnDe6F_qgZKIoobg&amp;oe=69BD9BBA&amp;_nc_sid=8b3546, https://scontent-sjc3-1.cdninstagram.com/v/t51.82787-15/649523919_18032058455616998_2276791386732581146_n.jpg?stp=dst-jpg_e35_p1080x1080_sh0.08_tt6&amp;_nc_ht=scontent-sjc3-1.cdninstagram.com&amp;_nc_cat=102&amp;_nc_oc=Q6cZ2QFX5DalAasVaF7CixBIwa4BRynTJgqX-iZ0xobFfKKfn8hHXnyOg9OUz36ZutsYMA9CQFruf9NR9FXAtID97m-T&amp;_nc_ohc=uD-5Ud6k7KIQ7kNvwEgGI7a&amp;_nc_gid=eZSTajoJlF7NstZfxtroyg&amp;edm=AOQ1c0wBAAAA&amp;ccb=7-5&amp;ig_cache_key=Mzg1MTE0OTUyNzcyNjkzNDEwMw%3D%3D.3-ccb7-5&amp;oh=00_AfzMzhabMXEEYIRnhqST4Gn-SGJWy_coZAB9EQjTajBM3w&amp;oe=69BDB1C4&amp;_nc_sid=8b3546, https://scontent-sjc3-1.cdninstagram.com/v/t51.82787-15/650758885_18032057795616998_5018237370319918647_n.jpg?stp=dst-jpg_e35_p1080x1080_sh0.08_tt6&amp;_nc_ht=scontent-sjc3-1.cdninstagram.com&amp;_nc_cat=102&amp;_nc_oc=Q6cZ2QFX5DalAasVaF7CixBIwa4BRynTJgqX-iZ0xobFfKKfn8hHXnyOg9OUz36ZutsYMA9CQFruf9NR9FXAtID97m-T&amp;_nc_ohc=pKpxYGKdejQQ7kNvwH72fik&amp;_nc_gid=eZSTajoJlF7NstZfxtroyg&amp;edm=AOQ1c0wBAAAA&amp;ccb=7-5&amp;ig_cache_key=Mzg1MTE0NjY5MTAzNTIyNDE4OA%3D%3D.3-ccb7-5&amp;oh=00_AfwP5vmrvgbqjPuCQQ-RoyxgTHsMxq8P2SHYlW8om4afOg&amp;oe=69BDB0E9&amp;_nc_sid=8b3546, https://scontent-sjc3-1.cdninstagram.com/v/t51.82787-15/649959154_18032057606616998_7731725980778760333_n.jpg?stp=dst-jpg_e35_p1080x1080_sh0.08_tt6&amp;_nc_ht=scontent-sjc3-1.cdninstagram.com&amp;_nc_cat=102&amp;_nc_oc=Q6cZ2QFX5DalAasVaF7CixBIwa4BRynTJgqX-iZ0xobFfKKfn8hHXnyOg9OUz36ZutsYMA9CQFruf9NR9FXAtID97m-T&amp;_nc_ohc=6gIOL9-YUMEQ7kNvwEVwz_3&amp;_nc_gid=eZSTajoJlF7NstZfxtroyg&amp;edm=AOQ1c0wBAAAA&amp;ccb=7-5&amp;ig_cache_key=Mzg1MTE0NTY5MDA0NzgxMTUzMg%3D%3D.3-ccb7-5&amp;oh=00_AfyrXfUzOv4J5_bgQT_6YRyPswKJCmmCB-y_9n6F8YuCPQ&amp;oe=69BDAD38&amp;_nc_sid=8b3546, https://scontent-sjc3-1.cdninstagram.com/v/t51.82787-15/649241335_18032057543616998_4926191763562565701_n.jpg?stp=dst-jpg_e35_p1080x1080_sh0.08_tt6&amp;_nc_ht=scontent-sjc3-1.cdninstagram.com&amp;_nc_cat=102&amp;_nc_oc=Q6cZ2QFX5DalAasVaF7CixBIwa4BRynTJgqX-iZ0xobFfKKfn8hHXnyOg9OUz36ZutsYMA9CQFruf9NR9FXAtID97m-T&amp;_nc_ohc=dswrk7qPwvUQ7kNvwHs-Zo8&amp;_nc_gid=eZSTajoJlF7NstZfxtroyg&amp;edm=AOQ1c0wBAAAA&amp;ccb=7-5&amp;ig_cache_key=Mzg1MTE0NTI4NTcxNjg5NTkxMg%3D%3D.3-ccb7-5&amp;oh=00_AfwXvWSlxCX2wTQJ0xQe-rlcC0dtoGm31ElgdMZxjK_ECQ&amp;oe=69BD870F&amp;_nc_sid=8b3546, https://scontent-sjc3-1.cdninstagram.com/v/t51.82787-15/649238091_18032057432616998_2638977440721627919_n.jpg?stp=dst-jpg_e15_tt6&amp;_nc_ht=scontent-sjc3-1.cdninstagram.com&amp;_nc_cat=102&amp;_nc_oc=Q6cZ2QFX5DalAasVaF7CixBIwa4BRynTJgqX-iZ0xobFfKKfn8hHXnyOg9OUz36ZutsYMA9CQFruf9NR9FXAtID97m-T&amp;_nc_o</t>
  </si>
  <si>
    <t>https://www.instagram.com/timetravelmacau</t>
  </si>
  <si>
    <t>wannabuyawatch_official</t>
  </si>
  <si>
    <t>Wanna Buy A Watch?</t>
  </si>
  <si>
    <t>“LA’s Horological Epicenter” for 40 years! 8441 Melrose Ave, W Hollywood, CA 90069 323 653 0467
Hours Tues, Thurs, Sat. 11-5
By appointment please</t>
  </si>
  <si>
    <t>http://www.wannabuyawatch.com/</t>
  </si>
  <si>
    <t>https://scontent-atl3-3.cdninstagram.com/v/t51.82787-19/638862350_18037316873565608_7037601382839228762_n.jpg?stp=dst-jpg_e0_s150x150_tt6&amp;efg=eyJ2ZW5jb2RlX3RhZyI6InByb2ZpbGVfcGljLmRqYW5nby4xMDI0LmMyIn0&amp;_nc_ht=scontent-atl3-3.cdninstagram.com&amp;_nc_cat=108&amp;_nc_oc=Q6cZ2QFs31pCSvlmMYtPaBKcsm_sXY3m7fmWGI8tS-QKr4alu1_Q0jg1v5W1pPadiStbHZWhhnwQvyg_jYDjl_HEiuXB&amp;_nc_ohc=QwS_0b4zf_UQ7kNvwFW_DnZ&amp;_nc_gid=_Sj4xvcNE31q5KRYrnTS3Q&amp;edm=AOQ1c0wBAAAA&amp;ccb=7-5&amp;oh=00_AfwSPzkHqttHTc0rBvi2-qbV51yLn34fbzKNvCjqbdlyVw&amp;oe=69BD8D5D&amp;_nc_sid=8b3546</t>
  </si>
  <si>
    <t>90069 323 653</t>
  </si>
  <si>
    <t>You don’t have to spend a lot of dough to get a great condition and great looking vintage watch! 
An Omega Seamaster automatic with day and date ref 166.0216 circa 1983. Featuring a robust 35 x 44 diameter case with sloping bezel, rounded lugs, and with a segmented flat design integral bracelet wit | Mint condition 18K YG Omega Carré Galbé  automatic dress model circa 1958. Unpolished and lightly oxidized from storage case with sculpted hooded lugs, pristine dial (discoloration is an artifact of the photography). Just posted to our site. Check out the listing. It’s a beauty!!! | A truly mint condition, never polished Patek Philippe 18K YG dress model ref# 3537 circa 1965. Featuring a 33 x 40mm thin snap back case with mint condition original matte silver dial. Retains light patina as a safe queen. Ready to once again see the light of day.
These simpler design models have r | A striking modernist design Audemars Piguet 18K YG ref 57040 man’s automatic dress model with popular TV screen case. With a finely cross hatched texured case with matching textured original champagne dial. With applied gold hour indexes with black enamel caps and matching baton hands. The elegant d | An especially fine condition and handsome IWC 18K YG man’s self winding dress model circa 1970. Featuring a large 36 x 40mm cushion shaped case with stunning original dial with silver “pearl” seconds indexes, applied IWC logo, and with gilt baton hands. A super condition example of this popular mode | A handsome and masculine design 34 x 43mm Cartier Tank MC with stunning silvered guilloche dial, blued steel sword shaped hands, cabochon sapphire crown, and oversize sub seconds bit and display back. 
Cartier MC stands for Manufacture Cartier and represents Cartier’s high quality in house calibre  | 2 great “Tapestry” dial Datejusts recently added to our collection. A fine example SS/18K YG 16233 from 2000 and a smooth bezel SS heavy Oyster Bracelet 16000 from 2001. These dials have a unique scallop detail where the minute track joins the lume plot at each dial marker. These and so many more on | 2 great Day Date Presidents added to the collection today. An 1803 with linen sigma dial, and a tropical dial 18038 with a polished smooth bezel. These and so many more on our site and available to view in our shop today Saturday, and every Tuesday, Thursday, and Saturday. Come on by to look, feel,  | Do we have Cartier? Yes we do! All these shown here, plus many more. Check our website for all our current Cartier offerings. Shop on line or visit our Melrose Ave, LA shop. Open Tuesday, Thursday, and Saturday 11-5.
#cartierwatch #cartiertank #mustdecartier | It’s all in the details! A fine Omega Seamaster 600 ref# 135.012 circa 1966 with finely textured radius pattern dial with raised arabic numerals. A very subtle modernist design model with 35mm diameter stainless steel case with screw down case back. Powered by manual wind calibre 601 movement with d | A scarce and fine example 36mm Tudor Prince Oysterdate ref #74100 circa 1984. A large and handsome dress model with smooth bezel and Tudor signed Oyster bracelet for a clean, dressy and sporty vintage vibe!! sku 72241. Details and pics on our site.
#tudor #tudorwatch #tudorprince #tudor74100 | We’re feeling a little bit blue today. Our long time Wannabuyawatch IG account was abruptly suspended today, and we don’t know why. We hope to have it reinstated soon, but in the meantime, wanted to offer you some of our special blue dial Datejusts and Day Date. These watches and 100s more can be fo</t>
  </si>
  <si>
    <t>#cartierwatch, #cartiertank, #mustdecartier, #74100, #tudor, #tudorwatch, #tudorprince, #tudor74100</t>
  </si>
  <si>
    <t>https://instagram.com/p/DV6a2SRlEXd, https://instagram.com/p/DV31K9ClB5q, https://instagram.com/p/DVyggqGlFd_, https://instagram.com/p/DVwdNj0kjyO, https://instagram.com/p/DVtcYj4lE_a, https://instagram.com/p/DVrB6egFIkK, https://instagram.com/p/DVo4SQYElmA, https://instagram.com/p/DVl0gxIFIEc, https://instagram.com/p/DVejVtsEjKe, https://instagram.com/p/DVY4oaDlNrM, https://instagram.com/p/DVPFLcfEvID, https://instagram.com/p/DVHp8UvEtJi</t>
  </si>
  <si>
    <t>6, 11, 7, 12, 9, 11, 9, 16, 7, 14, 15, 36</t>
  </si>
  <si>
    <t>0, 0, 5, 0, 0, 0, 1, 1, 0, 0, 0, 7</t>
  </si>
  <si>
    <t>2026-03-15, 2026-03-14, 2026-03-12, 2026-03-11, 2026-03-10, 2026-03-09, 2026-03-08, 2026-03-07, 2026-03-04, 2026-03-02, 2026-02-26, 2026-02-23</t>
  </si>
  <si>
    <t>Wanna Buy A Watch?, Melrose Avenue, L.A. CA</t>
  </si>
  <si>
    <t>Sidecar, Sidecar, Sidecar, Image, Sidecar, Sidecar, Sidecar, Sidecar, Sidecar, Sidecar, Sidecar, Sidecar</t>
  </si>
  <si>
    <t>https://scontent-atl3-3.cdninstagram.com/v/t51.82787-15/653525632_18042452741565608_6159504322743215831_n.jpg?stp=dst-jpg_e35_p1080x1080_sh0.08_tt6&amp;_nc_ht=scontent-atl3-3.cdninstagram.com&amp;_nc_cat=108&amp;_nc_oc=Q6cZ2QFs31pCSvlmMYtPaBKcsm_sXY3m7fmWGI8tS-QKr4alu1_Q0jg1v5W1pPadiStbHZWhhnwQvyg_jYDjl_HEiuXB&amp;_nc_ohc=C4rMbS0LiaQQ7kNvwFVwACs&amp;_nc_gid=_Sj4xvcNE31q5KRYrnTS3Q&amp;edm=AOQ1c0wBAAAA&amp;ccb=7-5&amp;ig_cache_key=Mzg1MzUwNzkxNjE1NDU3NzQzNQ%3D%3D.3-ccb7-5&amp;oh=00_Afz14TexjM0FTmXgo8XIgOM4OsQQBbGgW5pHMyR8Bhh9kw&amp;oe=69BD85D7&amp;_nc_sid=8b3546, https://scontent-atl3-3.cdninstagram.com/v/t51.82787-15/653525632_18042452741565608_6159504322743215831_n.jpg?stp=dst-jpg_e35_p1080x1080_sh0.08_tt6&amp;_nc_ht=scontent-atl3-3.cdninstagram.com&amp;_nc_cat=108&amp;_nc_oc=Q6cZ2QFs31pCSvlmMYtPaBKcsm_sXY3m7fmWGI8tS-QKr4alu1_Q0jg1v5W1pPadiStbHZWhhnwQvyg_jYDjl_HEiuXB&amp;_nc_ohc=C4rMbS0LiaQQ7kNvwFVwACs&amp;_nc_gid=_Sj4xvcNE31q5KRYrnTS3Q&amp;edm=AOQ1c0wBAAAA&amp;ccb=7-5&amp;ig_cache_key=Mzg1MzUwNzkxNjE1NDU3NzQzNQ%3D%3D.3-ccb7-5&amp;oh=00_Afz14TexjM0FTmXgo8XIgOM4OsQQBbGgW5pHMyR8Bhh9kw&amp;oe=69BD85D7&amp;_nc_sid=8b3546, https://scontent-atl3-3.cdninstagram.com/v/t51.82787-15/653400591_18042452756565608_3934031158245020650_n.jpg?stp=dst-jpg_e35_p1080x1080_sh0.08_tt6&amp;_nc_ht=scontent-atl3-3.cdninstagram.com&amp;_nc_cat=108&amp;_nc_oc=Q6cZ2QFs31pCSvlmMYtPaBKcsm_sXY3m7fmWGI8tS-QKr4alu1_Q0jg1v5W1pPadiStbHZWhhnwQvyg_jYDjl_HEiuXB&amp;_nc_ohc=Vq5U9HlR0UsQ7kNvwGCiwq3&amp;_nc_gid=_Sj4xvcNE31q5KRYrnTS3Q&amp;edm=AOQ1c0wBAAAA&amp;ccb=7-5&amp;ig_cache_key=Mzg1MzUwNzkxODkyNDEyMTM0NQ%3D%3D.3-ccb7-5&amp;oh=00_AfxObzK3IXsUAUkY0tQe_Ou5F0Ssyr2uvfIyPcgjAGATjA&amp;oe=69BDA129&amp;_nc_sid=8b3546, https://scontent-atl3-3.cdninstagram.com/v/t51.82787-15/651086424_18042253787565608_7323455692306578452_n.jpg?stp=dst-jpg_e35_p1080x1080_sh0.08_tt6&amp;_nc_ht=scontent-atl3-3.cdninstagram.com&amp;_nc_cat=108&amp;_nc_oc=Q6cZ2QFs31pCSvlmMYtPaBKcsm_sXY3m7fmWGI8tS-QKr4alu1_Q0jg1v5W1pPadiStbHZWhhnwQvyg_jYDjl_HEiuXB&amp;_nc_ohc=ysUVzrxTklwQ7kNvwHpCvTJ&amp;_nc_gid=_Sj4xvcNE31q5KRYrnTS3Q&amp;edm=AOQ1c0wBAAAA&amp;ccb=7-5&amp;ig_cache_key=Mzg1Mjc4MTY3NDUxNDcyMTc3MQ%3D%3D.3-ccb7-5&amp;oh=00_Afw13cG9CvZ0tPn2U0_ra0Gip-r4VCxKxtDlkbhTaM68YQ&amp;oe=69BD9EE4&amp;_nc_sid=8b3546, https://scontent-atl3-3.cdninstagram.com/v/t51.82787-15/651086424_18042253787565608_7323455692306578452_n.jpg?stp=dst-jpg_e35_p1080x1080_sh0.08_tt6&amp;_nc_ht=scontent-atl3-3.cdninstagram.com&amp;_nc_cat=108&amp;_nc_oc=Q6cZ2QFs31pCSvlmMYtPaBKcsm_sXY3m7fmWGI8tS-QKr4alu1_Q0jg1v5W1pPadiStbHZWhhnwQvyg_jYDjl_HEiuXB&amp;_nc_ohc=ysUVzrxTklwQ7kNvwHpCvTJ&amp;_nc_gid=_Sj4xvcNE31q5KRYrnTS3Q&amp;edm=AOQ1c0wBAAAA&amp;ccb=7-5&amp;ig_cache_key=Mzg1Mjc4MTY3NDUxNDcyMTc3MQ%3D%3D.3-ccb7-5&amp;oh=00_Afw13cG9CvZ0tPn2U0_ra0Gip-r4VCxKxtDlkbhTaM68YQ&amp;oe=69BD9EE4&amp;_nc_sid=8b3546, https://scontent-atl3-3.cdninstagram.com/v/t51.82787-15/652773406_18042253784565608_7366730162881910161_n.jpg?stp=dst-jpg_e15_tt6&amp;_nc_ht=scontent-atl3-3.cdninstagram.com&amp;_nc_cat=108&amp;_nc_oc=Q6cZ2QFs31pCSvlmMYtPaBKcsm_sXY3m7fmWGI8tS-QKr4alu1_Q0jg1v5W1pPadiStbHZWhhnwQvyg_jYDjl_HEiuXB&amp;_nc_ohc=0EIju-XolX0Q7kNvwGnMu1p&amp;_nc_gid=_Sj4xvcNE31q5KRYrnTS3Q&amp;edm=AOQ1c0wBAAAA&amp;ccb=7-5&amp;ig_cache_key=Mzg1Mjc4MTY3NjM3NjQwODM3OA%3D%3D.3-ccb7-5&amp;oh=00_AfzN-IImvF7shoCfkC19jfChHekqWKExcbx1bI7Rbq_kkA&amp;oe=69BDB4D9&amp;_nc_sid=8b3546, https://scontent-atl3-3.cdninstagram.com/v/t51.82787-15/651907022_18042253796565608_5061828480446682117_n.jpg?stp=dst-jpg_e35_p1080x1080_sh0.08_tt6&amp;_nc_ht=scontent-atl3-3.cdninstagram.com&amp;_nc_cat=108&amp;_nc_oc=Q6cZ2QFs31pCSvlmMYtPaBKcsm_sXY3m7fmWGI8tS-QKr4alu1_Q0jg1v5W1pPadiStbHZWhhnwQvyg_jYDjl_HEiuXB&amp;_nc_ohc=5Zay2K4vOacQ7kNvwGHBetC&amp;_nc_gid=_Sj4xvcNE31q5KRYrnTS3Q&amp;edm=AOQ1c0wBAAAA&amp;ccb=7-5&amp;ig_cache_key=Mzg1Mjc4MTY3NjQ4NTIyNjA0Ng%3D%3D.3-ccb7-5&amp;oh=00_Afw2Ou0pBOgkTk7OKX3ydCqQ1XXRB8mKo_m-P9VAwHdapg&amp;oe=69BDA02D&amp;_nc_sid=8b3546, https://scontent-atl3-3.cdninstagram.com/v/t51.82787-15/651044655_18041802410565608_6314723107878890313_n.jpg?stp=dst-jpg_e15_tt6&amp;_nc_ht=scontent-atl3-3.cdninstagram.com&amp;_nc_cat=108&amp;_nc_oc=Q6cZ2QFs31pCSvlmMYtPaBKcsm_sXY3m7fmWGI8tS-QKr4alu1_Q0jg1v5W1pPadiStbHZWhhnwQvyg_jYDjl_HEiuXB&amp;_nc_ohc=dige0eghtdIQ7kNvwHNJ989&amp;_nc_gid=_Sj4xvcNE31q5KRYrnTS3Q&amp;edm=AOQ1c0wBAAAA&amp;ccb=7-5&amp;ig_cache_key=Mzg1MTI4MzM4NzAwOTI2MzkzMQ%3D%3D.3-ccb7-5&amp;oh=00_AfzCC8Lt-B9GUnVnHPVetjA0gjM5ZFZco7T0WrWGtfiK1A&amp;oe=69BDB505&amp;_nc_sid=8b3546, https://scontent-atl3-3.cdninstagram.com/v/t51.82787-15/651044655_18041802410565608_6314723107878890313_n.jpg?stp=dst-jpg_e15_tt6&amp;_nc_ht=scontent-atl3-3.cdninstagram.com&amp;_nc_cat=108&amp;_nc_oc=Q6cZ2QFs31pCSvlmMYtPaBKcsm_sXY3m7fmWGI8tS-QKr4alu1_Q0jg1v5W1pPadiStbHZWhhnwQvyg_jYDjl_HEiuXB&amp;_nc_ohc=dige0eghtdIQ7kNvwHNJ989&amp;_nc_gid=_Sj4xvcNE31q5KRYrnTS3Q&amp;edm=AOQ1c0wBAAAA&amp;ccb=7-5&amp;ig_cache_key=Mzg1MTI4MzM4NzAwOTI2MzkzMQ%3D%3D.3-ccb7-5&amp;oh=00_AfzCC8Lt-B9GUnVnHPVetjA0gjM5ZFZco7T0WrWGtfiK1A&amp;oe=69BDB505&amp;_nc_sid=8b3546, https://scontent-atl3-3.cdninstagram.com/v/t51.82787-15/649752742_18041802428565608_1717304381440628092_n.jpg?stp=dst-jpg_e15_tt6&amp;_nc_ht=scontent-atl3-3.cdninstagram.com&amp;_nc_cat=108&amp;_nc_oc=Q6cZ2QFs31pCSvlmMYtPaBKcsm_sXY3m7fmWGI8tS-QKr4alu1_Q0jg1v5W1pPadiStbHZWhhnwQvyg_jYDjl_HEiuXB&amp;_nc_ohc=2yoUxto7p64Q7kNvwEwCFRZ&amp;_nc_gid=_Sj4xvcNE31q5KRY</t>
  </si>
  <si>
    <t>https://www.instagram.com/wannabuyawatch_official</t>
  </si>
  <si>
    <t>reverchon_watches</t>
  </si>
  <si>
    <t>Reverchon watches</t>
  </si>
  <si>
    <t>Independant Watchmaker.
L'atelier d'horlogerie fine Montres Reverchon.</t>
  </si>
  <si>
    <t>http://www.montres-reverchon.ch/</t>
  </si>
  <si>
    <t>https://scontent-mia3-1.cdninstagram.com/v/t51.82787-19/639492308_17875317177516258_8345562067288165140_n.jpg?stp=dst-jpg_e0_s150x150_tt6&amp;efg=eyJ2ZW5jb2RlX3RhZyI6InByb2ZpbGVfcGljLmRqYW5nby4xMDgwLmMyIn0&amp;_nc_ht=scontent-mia3-1.cdninstagram.com&amp;_nc_cat=106&amp;_nc_oc=Q6cZ2QFf114_7eXpnRyJNoYh4FuIxc8uysk0X4lXLnIVIlApXlUJsFzBba5hSqGAfdeXps8&amp;_nc_ohc=Gr-7SmG4zOQQ7kNvwEXDh_3&amp;_nc_gid=OyB83pmWgux6bCtGEqQneg&amp;edm=AOQ1c0wBAAAA&amp;ccb=7-5&amp;oh=00_AfwPZJkmJYcfOZP8XC40lFvPyEotxJJQTyJqLmpRZvQ8jQ&amp;oe=69BD84E2&amp;_nc_sid=8b3546</t>
  </si>
  <si>
    <t>Prochainement... 🇨🇭⏳️
Shortly!!!
#reverchon
#valleedejoux #independant 
#watchmaker  #swissmade | 🔥⚡At #Reverchon, every detail matters.
Even the wheels of the movement are #decorated and #finished by hand using #traditional #watchmaking techniques.
Because the beauty of a movement goes beyond what is seen at first glance.
--------------------------------------
Chez Reverchon, chaque détail co | L'#atelier d'#anglage le vendredi soir... 🕞
Le vide s'installe et le calme reprend peu à peu sa place. Bon week-end à tous.
#valleedejoux
#reverchon
#independant | #Design en cour... 🕘⌚️
#watches 
#swissmade
#reverchon | 🔥💥Préparation de l’anglage traditionnel sur la cage du prochain calibre.
Aucune préparation machine : chaque pièce est entièrement façonnée à la main, dans le respect des codes de la haute #horlogerie traditionnelle.
Suivez ici les étapes de création de notre nouveau #projet 2025.
🕗Preparation o | 🇨🇭🕘L'atelier d'#horlogerie fine #reverchon de la Vallée de Joux. 
#swissmade
#reverchon
#independant | #watchmaking
#savoirfaire
#reverchon
#swissmade
#independant
#valleedejoux | 🕘🧐Même les vis bénéficient d’un soin extrême : anglage précis, étirage minutieux et poli bloqué, jusqu’au moindre détail. Parce que rien n’est laissé au hasard.
Even the screws receive meticulous attention: precise #angling, careful stretching, and mirror #polishing — down to the finest detail
# | 🇨🇭⌚️Un projet qui prends forme à l'atelier.
#reverchon
#independant
#watchmaker
#valleedejoux
#swissmade | #reverchon
#independantwatchmaking 
#valleedejoux
#reverchon | Découvrez bientôt la nouveauté del'#atelier
De Montres #reverchon
#independant
#watchmaker
#reverchon | 🇲🇫
💤Un rêve d’enfant qui devient réalité… mais comme tout parcours, il est semé d’obstacles et de défis.
Il y a 5 ans, je lançais mon tout premier modèle unique : la #Geometrica. Une série limitée de 8 pièces était prévue pour continuer l’aventure… et puis, tout s’est arrêté : un cambriolage a fa</t>
  </si>
  <si>
    <t>#reverchon, #valleedejoux, #independant, #watchmaker, #swissmade, #Reverchon, #decorated, #finished, #traditional, #watchmaking, #atelier, #anglage, #Design, #watches, #horlogerie, #projet, #savoirfaire, #angling, #polishing, #independantwatchmaking, #Geometrica</t>
  </si>
  <si>
    <t>https://instagram.com/p/DV3osSajGNl, https://instagram.com/p/DVwFDvBDSYb, https://instagram.com/p/DVjRjkVDQJu, https://instagram.com/p/DVdjAKyDWUQ, https://instagram.com/p/DVO3uqpjiLK, https://instagram.com/p/DVJwEWOjuPF, https://instagram.com/p/DU_DC1iDNyZ, https://instagram.com/p/DU8YNXMjNAX, https://instagram.com/p/DU3WfX8DTX8, https://instagram.com/p/DO0NW4jDWET, https://instagram.com/p/DOd2sWdjB_r, https://instagram.com/p/DOMZdTeDubU</t>
  </si>
  <si>
    <t>77, 60, 113, 21, 73, 32, 29, 35, 79, 28, 45, 50</t>
  </si>
  <si>
    <t>0, 0, 4, 0, 6, 0, 0, 1, 2, 0, 0, 2</t>
  </si>
  <si>
    <t>2026-03-14, 2026-03-11, 2026-03-06, 2026-03-04, 2026-02-26, 2026-02-24, 2026-02-20, 2026-02-19, 2026-02-17, 2025-09-20, 2025-09-11, 2025-09-04</t>
  </si>
  <si>
    <t>Les Charbonnières, Vallée De Joux, Suisse</t>
  </si>
  <si>
    <t>Video, Sidecar, Sidecar, Image, Sidecar, Sidecar, Image, Sidecar, Image, Image, Image, Image</t>
  </si>
  <si>
    <t>https://scontent-mia3-1.cdninstagram.com/v/t51.82787-15/649234518_17878337229516258_3125985991337975373_n.jpg?stp=dst-jpg_e35_s1080x1080_sh0.08_tt6&amp;_nc_ht=scontent-mia3-1.cdninstagram.com&amp;_nc_cat=106&amp;_nc_oc=Q6cZ2QFf114_7eXpnRyJNoYh4FuIxc8uysk0X4lXLnIVIlApXlUJsFzBba5hSqGAfdeXps8&amp;_nc_ohc=r_6DV-Yb87IQ7kNvwGcdkq6&amp;_nc_gid=OyB83pmWgux6bCtGEqQneg&amp;edm=AOQ1c0wBAAAA&amp;ccb=7-5&amp;ig_cache_key=Mzg1MDU5OTkxNTUwMDQ2MTM0Ng%3D%3D.3-ccb7-5&amp;oh=00_AfwJfITN4iHAhvcQ9huATD2Jb8qW66m7WASVwqaacUv8hg&amp;oe=69BD86FE&amp;_nc_sid=8b3546, https://scontent-mia3-1.cdninstagram.com/v/t51.82787-15/649234518_17878337229516258_3125985991337975373_n.jpg?stp=dst-jpg_e35_s1080x1080_sh0.08_tt6&amp;_nc_ht=scontent-mia3-1.cdninstagram.com&amp;_nc_cat=106&amp;_nc_oc=Q6cZ2QFf114_7eXpnRyJNoYh4FuIxc8uysk0X4lXLnIVIlApXlUJsFzBba5hSqGAfdeXps8&amp;_nc_ohc=r_6DV-Yb87IQ7kNvwGcdkq6&amp;_nc_gid=OyB83pmWgux6bCtGEqQneg&amp;edm=AOQ1c0wBAAAA&amp;ccb=7-5&amp;ig_cache_key=Mzg1MDU5OTkxNTUwMDQ2MTM0Ng%3D%3D.3-ccb7-5&amp;oh=00_AfwJfITN4iHAhvcQ9huATD2Jb8qW66m7WASVwqaacUv8hg&amp;oe=69BD86FE&amp;_nc_sid=8b3546, https://scontent-mia3-1.cdninstagram.com/v/t51.82787-15/651040426_17878337250516258_5244447527009305688_n.jpg?stp=dst-jpg_e35_s1080x1080_sh0.08_tt6&amp;_nc_ht=scontent-mia3-1.cdninstagram.com&amp;_nc_cat=106&amp;_nc_oc=Q6cZ2QFf114_7eXpnRyJNoYh4FuIxc8uysk0X4lXLnIVIlApXlUJsFzBba5hSqGAfdeXps8&amp;_nc_ohc=Qup3t0AfiPEQ7kNvwE0rbZz&amp;_nc_gid=OyB83pmWgux6bCtGEqQneg&amp;edm=AOQ1c0wBAAAA&amp;ccb=7-5&amp;ig_cache_key=Mzg1MDU5OTkxNTQ0MTY5Nzc0Mg%3D%3D.3-ccb7-5&amp;oh=00_AfyzzJF_6KWKK1AO4gooKFt0OPhKQWKlH1VENtuvuKqUsA&amp;oe=69BD9411&amp;_nc_sid=8b3546, https://scontent-mia3-1.cdninstagram.com/v/t51.82787-15/649232939_17878337247516258_4105327324297634807_n.jpg?stp=dst-jpg_e35_s1080x1080_sh0.08_tt6&amp;_nc_ht=scontent-mia3-1.cdninstagram.com&amp;_nc_cat=106&amp;_nc_oc=Q6cZ2QFf114_7eXpnRyJNoYh4FuIxc8uysk0X4lXLnIVIlApXlUJsFzBba5hSqGAfdeXps8&amp;_nc_ohc=eMtSfG86xwAQ7kNvwHVZfKx&amp;_nc_gid=OyB83pmWgux6bCtGEqQneg&amp;edm=AOQ1c0wBAAAA&amp;ccb=7-5&amp;ig_cache_key=Mzg1MDU5OTkxNTc1MjEyMDUxOQ%3D%3D.3-ccb7-5&amp;oh=00_AfwwKjqQfOTH4eUelcQss87efTCBPOPGguvitE_M7zFd6w&amp;oe=69BDAA49&amp;_nc_sid=8b3546, https://scontent-mia3-1.cdninstagram.com/v/t51.82787-15/649242477_17878337220516258_538983764873892820_n.jpg?stp=dst-jpg_e35_s1080x1080_sh0.08_tt6&amp;_nc_ht=scontent-mia3-1.cdninstagram.com&amp;_nc_cat=106&amp;_nc_oc=Q6cZ2QFf114_7eXpnRyJNoYh4FuIxc8uysk0X4lXLnIVIlApXlUJsFzBba5hSqGAfdeXps8&amp;_nc_ohc=wE7TpA62CVUQ7kNvwFT6Jpg&amp;_nc_gid=OyB83pmWgux6bCtGEqQneg&amp;edm=AOQ1c0wBAAAA&amp;ccb=7-5&amp;ig_cache_key=Mzg1MDU5OTkxNTQ1MDEzODExOA%3D%3D.3-ccb7-5&amp;oh=00_Afy4ie5UbSVzgoVzbPooTh8GWzegHhtekq6p4hTRpeK7YA&amp;oe=69BD8B1F&amp;_nc_sid=8b3546, https://scontent-mia3-1.cdninstagram.com/v/t51.82787-15/648738511_17877535005516258_8309668397994567315_n.jpg?stp=dst-jpg_e35_s1080x1080_sh0.08_tt6&amp;_nc_ht=scontent-mia3-1.cdninstagram.com&amp;_nc_cat=106&amp;_nc_oc=Q6cZ2QFf114_7eXpnRyJNoYh4FuIxc8uysk0X4lXLnIVIlApXlUJsFzBba5hSqGAfdeXps8&amp;_nc_ohc=f5XfZaRLidMQ7kNvwFm0cP3&amp;_nc_gid=OyB83pmWgux6bCtGEqQneg&amp;edm=AOQ1c0wBAAAA&amp;ccb=7-5&amp;ig_cache_key=Mzg0Njk4MzU5MDA4OTY1NTMzNA%3D%3D.3-ccb7-5&amp;oh=00_Afx5EUHQ-umpEaEj-LH5W9p9dqrc2gJM5ue7_K89mQFnTA&amp;oe=69BDB568&amp;_nc_sid=8b3546, https://scontent-mia3-1.cdninstagram.com/v/t51.82787-15/648738511_17877535005516258_8309668397994567315_n.jpg?stp=dst-jpg_e35_s1080x1080_sh0.08_tt6&amp;_nc_ht=scontent-mia3-1.cdninstagram.com&amp;_nc_cat=106&amp;_nc_oc=Q6cZ2QFf114_7eXpnRyJNoYh4FuIxc8uysk0X4lXLnIVIlApXlUJsFzBba5hSqGAfdeXps8&amp;_nc_ohc=f5XfZaRLidMQ7kNvwFm0cP3&amp;_nc_gid=OyB83pmWgux6bCtGEqQneg&amp;edm=AOQ1c0wBAAAA&amp;ccb=7-5&amp;ig_cache_key=Mzg0Njk4MzU5MDA4OTY1NTMzNA%3D%3D.3-ccb7-5&amp;oh=00_Afx5EUHQ-umpEaEj-LH5W9p9dqrc2gJM5ue7_K89mQFnTA&amp;oe=69BDB568&amp;_nc_sid=8b3546, https://scontent-mia3-1.cdninstagram.com/v/t51.82787-15/645934758_17877535023516258_6379687501082274618_n.jpg?stp=dst-jpg_e35_s1080x1080_sh0.08_tt6&amp;_nc_ht=scontent-mia3-1.cdninstagram.com&amp;_nc_cat=106&amp;_nc_oc=Q6cZ2QFf114_7eXpnRyJNoYh4FuIxc8uysk0X4lXLnIVIlApXlUJsFzBba5hSqGAfdeXps8&amp;_nc_ohc=EmqB2gHYjz4Q7kNvwG9SRku&amp;_nc_gid=OyB83pmWgux6bCtGEqQneg&amp;edm=AOQ1c0wBAAAA&amp;ccb=7-5&amp;ig_cache_key=Mzg0Njk4MzU5MDA4MTMwMzA0Mg%3D%3D.3-ccb7-5&amp;oh=00_Afzo0EqlkLAFgatUw8aB6QZVuK-lbU0TAzAIwqeD_Snqxg&amp;oe=69BDB15C&amp;_nc_sid=8b3546, https://scontent-mia3-1.cdninstagram.com/v/t51.82787-15/648775106_17877535014516258_47227386982574055_n.jpg?stp=dst-jpg_e35_s1080x1080_sh0.08_tt6&amp;_nc_ht=scontent-mia3-1.cdninstagram.com&amp;_nc_cat=106&amp;_nc_oc=Q6cZ2QFf114_7eXpnRyJNoYh4FuIxc8uysk0X4lXLnIVIlApXlUJsFzBba5hSqGAfdeXps8&amp;_nc_ohc=fGNaZmFhF7kQ7kNvwEYJ1Xk&amp;_nc_gid=OyB83pmWgux6bCtGEqQneg&amp;edm=AOQ1c0wBAAAA&amp;ccb=7-5&amp;ig_cache_key=Mzg0Njk4MzU5MDAxNDIxOTU0MA%3D%3D.3-ccb7-5&amp;oh=00_AfxtQUM3Etq0xf4TO9nbd2LtZWsXPCJgrEYYFrNouKKJlQ&amp;oe=69BDB754&amp;_nc_sid=8b3546, https://scontent-mia3-1.cdninstagram.com/v/t51.82787-15/645722126_17877190101516258_2116224577682119545_n.webp?stp=dst-jpg_e35_s1080x1080_sh0.08_tt6&amp;_nc_ht=scontent-mia3-1.cdninstagram.com&amp;_nc_cat=106&amp;_nc_oc=Q6cZ2QFf114_7eXpnRyJNoYh4FuIxc8uysk0X4lXLnIVIlApXlUJsFzBba5hSqGAfdeXps8&amp;_nc_ohc=rbAxlABfh3MQ7kNvwFzSq0b&amp;_nc_gid=OyB83pmWgux6bCtGEqQneg&amp;edm=AOQ1c0wBAAAA&amp;ccb=7-5&amp;ig_cache_key=Mzg0NTM4MzYwMDA0OTMxNzEzNg%3D%3D.3-ccb7-5&amp;oh=00_AfwIumv1jOTYO5UNFvTeS94ozVe_3Dtc2rK4709AfZz1KQ&amp;</t>
  </si>
  <si>
    <t>https://scontent-mia5-2.cdninstagram.com/o1/v/t16/f2/m69/AQO2FgOVDz2wzqX-l_Kog2pIS2oSg9LnAAsX0DPc881vy_8Z3RVur9lh-irnRYGO_41erFdXXqQUIaFVxqhcWuev.mp4?strext=1&amp;_nc_cat=100&amp;_nc_sid=5e9851&amp;_nc_ht=scontent-mia5-2.cdninstagram.com&amp;_nc_ohc=XgH2SGiZfo8Q7kNvwGoaIq3&amp;efg=eyJ2ZW5jb2RlX3RhZyI6Inhwdl9wcm9ncmVzc2l2ZS5JTlNUQUdSQU0uQ0xJUFMuQzMuNzIwLmRhc2hfYmFzZWxpbmVfMV92MSIsInhwdl9hc3NldF9pZCI6MTc4Nzg4MDE0MTk1MTYyNTgsImFzc2V0X2FnZV9kYXlzIjoxLCJ2aV91c2VjYXNlX2lkIjoxMDA5OSwiZHVyYXRpb25fcyI6MzUsInVybGdlbl9zb3VyY2UiOiJ3d3cifQ%3D%3D&amp;ccb=17-1&amp;_nc_gid=OyB83pmWgux6bCtGEqQneg&amp;_nc_ss=1a&amp;_nc_zt=28&amp;vs=50a4c4cd0a04aacc&amp;_nc_vs=HBksFQIYOnBhc3N0aHJvdWdoX2V2ZXJzdG9yZS9HRGZwd3lick1MUDdjRndFQUFhem0xR09SdkJhYnNwVEFRQUYVAALIARIAFQIYUWlnX3hwdl9wbGFjZW1lbnRfcGVybWFuZW50X3YyL0UyNDkyNjFCMTdGOTFBQjU3NzRCOEM2NUNGRTVFRkJDX2F1ZGlvX2Rhc2hpbml0Lm1wNBUCAsgBEgAoABgAGwKIB3VzZV9vaWwBMRJwcm9ncmVzc2l2ZV9yZWNpcGUBMRUAACbE5fX5mqvCPxUCKAJDMywXQEGAAAAAAAAYEmRhc2hfYmFzZWxpbmVfMV92MREAdf4HZeadAQA&amp;oh=00_Afy3exSEBW0pLW6vSgypYeulagLKOzfcirZwYzqdGSLd_w&amp;oe=69BD9060, https://scontent-mia3-2.cdninstagram.com/o1/v/t16/f2/m84/AQMc6Bu0yt7L-VBOgmyzkkG6xeuILteEudkKOiWE8ht4T3FmTazUyvQGEN7-LzqWlYTShsjmSpXOeatodyH6xeXdxT01na-DiFg_MI4.mp4?_nc_cat=107&amp;_nc_sid=5e9851&amp;_nc_ht=scontent-mia3-2.cdninstagram.com&amp;_nc_ohc=xHbRtne4JRsQ7kNvwFqX6t8&amp;efg=eyJ2ZW5jb2RlX3RhZyI6Inhwdl9wcm9ncmVzc2l2ZS5JTlNUQUdSQU0uQ0FST1VTRUxfSVRFTS5DMy43MjAuZGFzaF9iYXNlbGluZV8xX3YxIiwieHB2X2Fzc2V0X2lkIjoxNzg3NjAyMDIwNjUxNjI1OCwiYXNzZXRfYWdlX2RheXMiOjE5LCJ2aV91c2VjYXNlX2lkIjoxMDE0NiwiZHVyYXRpb25fcyI6MTMsInVybGdlbl9zb3VyY2UiOiJ3d3cifQ%3D%3D&amp;ccb=17-1&amp;_nc_gid=OyB83pmWgux6bCtGEqQneg&amp;_nc_ss=1a&amp;_nc_zt=28&amp;vs=96e06deb58ae447b&amp;_nc_vs=HBkcFQIYTGlnX2JhY2tmaWxsX3RpbWVsaW5lX3ZvZC9BMjRBQUE0MkMyQzY2OEI2Qzk2REFDNEY4RTA3NDdCOV92aWRlb19kYXNoaW5pdC5tcDQVAALIARIAKAAYABsCiAd1c2Vfb2lsATEScHJvZ3Jlc3NpdmVfcmVjaXBlATEVAAAmxODBpqmJwT8VAigCQzMsF0ArlHrhR64UGBJkYXNoX2Jhc2VsaW5lXzFfdjERAHXuB2XEngEA&amp;oh=00_Afxa7zIxqjlkC6QEce5wt0L3MYbIJEld-PZNOCwwlw8S_g&amp;oe=69B98ED9</t>
  </si>
  <si>
    <t>https://www.instagram.com/reverchon_watches</t>
  </si>
  <si>
    <t>serifluous</t>
  </si>
  <si>
    <t>Sarah</t>
  </si>
  <si>
    <t>🍳 @nightyogurt</t>
  </si>
  <si>
    <t>https://scontent-mia5-1.cdninstagram.com/v/t51.2885-19/11348407_391599041040865_243104690_a.jpg?stp=dst-jpg_e0_s150x150_tt6&amp;efg=eyJ2ZW5jb2RlX3RhZyI6InByb2ZpbGVfcGljLmRqYW5nby4xNTAuYzIifQ&amp;_nc_ht=scontent-mia5-1.cdninstagram.com&amp;_nc_cat=101&amp;_nc_oc=Q6cZ2QEcIdaRN8c-PybAs1RK0GHOldCznRn3pz2Ow28warD0hn-mOZJKlH0P2Q311jMwwY4&amp;_nc_ohc=mtXXwuyLYPwQ7kNvwGcP47h&amp;_nc_gid=tUfwZABM8O_uax1q8NttWA&amp;edm=AOQ1c0wBAAAA&amp;ccb=7-5&amp;oh=00_AfzJN7ReCKaax19BESa8hWcmfq9kFlm3mX39X9zcTX0ytw&amp;oe=69BDB54F&amp;_nc_sid=8b3546</t>
  </si>
  <si>
    <t>find me | One last 🌈 | Here's another loco moco shot with a proper camera 💁‍♀️ | The infinity stones of economics</t>
  </si>
  <si>
    <t>https://instagram.com/p/B8FH73zBZBt, https://instagram.com/p/B20c54fBQTo, https://instagram.com/p/ByqQ6Tdhv9C, https://instagram.com/p/ByqDSP0hz_g, https://instagram.com/p/Bynk-MtBG7y, https://instagram.com/p/BynjOn4hj3m, https://instagram.com/p/ByniousBcXC, https://instagram.com/p/ByniBuABiE0, https://instagram.com/p/Bx-U7Nch81q, https://instagram.com/p/Bx-UqADBFkC, https://instagram.com/p/Bx78_8RBz03, https://instagram.com/p/Bx7vv1zBmVL</t>
  </si>
  <si>
    <t>71, 54, 82, 48, 48, 30, 44, 26, 41, 22, 26, 24</t>
  </si>
  <si>
    <t>2, 4, 5, 0, 1, 0, 2, 0, 1, 0, 0, 0</t>
  </si>
  <si>
    <t>2020-02-02, 2019-09-25, 2019-06-13, 2019-06-13, 2019-06-12, 2019-06-12, 2019-06-12, 2019-06-12, 2019-05-27, 2019-05-27, 2019-05-26, 2019-05-26</t>
  </si>
  <si>
    <t>Mee Mee Bakery, Mandalay Bay Hotel and Casino, Las Vegas, Nevada, Nevada Fall, Mist Trail, Cooks Meadow Yosemite Valley, Glacier Point, Liliha Bakery, Saieh Hall for Economics, Yosemite National Park</t>
  </si>
  <si>
    <t>https://scontent-mia5-2.cdninstagram.com/v/t51.82787-15/640824498_18559044907010976_7361382048324412625_n.jpg?stp=dst-jpg_e15_tt6&amp;_nc_ht=scontent-mia5-2.cdninstagram.com&amp;_nc_cat=100&amp;_nc_oc=Q6cZ2QEcIdaRN8c-PybAs1RK0GHOldCznRn3pz2Ow28warD0hn-mOZJKlH0P2Q311jMwwY4&amp;_nc_ohc=fHEPOonFIpQQ7kNvwGp2NkO&amp;_nc_gid=tUfwZABM8O_uax1q8NttWA&amp;edm=AOQ1c0wBAAAA&amp;ccb=7-5&amp;ig_cache_key=MjIzNTIyNzY5MDc0NTgyNzQzNw%3D%3D.3-ccb7-5&amp;oh=00_AfxaJhX1WMAUiIlk3Rm-DqHIEyY2fxAIgOWwmFuiX0-yZA&amp;oe=69BD9D38&amp;_nc_sid=8b3546, https://scontent-mia3-3.cdninstagram.com/v/t51.82787-15/619497772_18133631050501269_984562124484055230_n.jpg?stp=dst-jpg_e15_tt6&amp;_nc_ht=scontent-mia3-3.cdninstagram.com&amp;_nc_cat=109&amp;_nc_oc=Q6cZ2QEcIdaRN8c-PybAs1RK0GHOldCznRn3pz2Ow28warD0hn-mOZJKlH0P2Q311jMwwY4&amp;_nc_ohc=K0U6RygTaO0Q7kNvwHujBfF&amp;_nc_gid=tUfwZABM8O_uax1q8NttWA&amp;edm=AOQ1c0wBAAAA&amp;ccb=7-5&amp;ig_cache_key=MjE0MDQ2Mjg0NTg3MDI3Nzg2NA%3D%3D.3-ccb7-5&amp;oh=00_Afz--sNRuqEbjs-AFqd6Z0pAjMFphPDBGTBXq8_z3NyF6g&amp;oe=69BD8843&amp;_nc_sid=8b3546, https://scontent-mia3-3.cdninstagram.com/v/t51.82787-15/618491758_18140884753465484_2415667124597487815_n.jpg?stp=dst-jpg_e35_p1080x1080_sh0.08_tt6&amp;_nc_ht=scontent-mia3-3.cdninstagram.com&amp;_nc_cat=108&amp;_nc_oc=Q6cZ2QEcIdaRN8c-PybAs1RK0GHOldCznRn3pz2Ow28warD0hn-mOZJKlH0P2Q311jMwwY4&amp;_nc_ohc=0NTow99avgoQ7kNvwFQ3uqZ&amp;_nc_gid=tUfwZABM8O_uax1q8NttWA&amp;edm=AOQ1c0wBAAAA&amp;ccb=7-5&amp;ig_cache_key=MjA2NTUzNzc1NDQ3MzEwMzE3MA%3D%3D.3-ccb7-5&amp;oh=00_AfyRhexpaHc3EoLaPNxsj-uf-IpArcrbfVqsbWBOWmSO2w&amp;oe=69BD9FCB&amp;_nc_sid=8b3546, https://scontent-mia5-1.cdninstagram.com/v/t51.82787-15/632029013_18412583242124869_7846141753106256010_n.jpg?stp=dst-jpg_e35_s1080x1080_sh0.08_tt6&amp;_nc_ht=scontent-mia5-1.cdninstagram.com&amp;_nc_cat=101&amp;_nc_oc=Q6cZ2QEcIdaRN8c-PybAs1RK0GHOldCznRn3pz2Ow28warD0hn-mOZJKlH0P2Q311jMwwY4&amp;_nc_ohc=mrbMzqFkL2wQ7kNvwEeEqm9&amp;_nc_gid=tUfwZABM8O_uax1q8NttWA&amp;edm=AOQ1c0wBAAAA&amp;ccb=7-5&amp;ig_cache_key=MjA2NTQ3NzgyNzE4MDMxNDU5Mg%3D%3D.3-ccb7-5&amp;oh=00_Afzvl6nyvRPmpQWi2O6X1DbSU_2qL17u8dxieEA_aKAznQ&amp;oe=69BD8F90&amp;_nc_sid=8b3546, https://scontent-mia3-1.cdninstagram.com/v/t51.82787-15/640155166_18572647690017623_8218367616269415317_n.jpg?stp=dst-jpg_e35_p1080x1080_sh0.08_tt6&amp;_nc_ht=scontent-mia3-1.cdninstagram.com&amp;_nc_cat=111&amp;_nc_oc=Q6cZ2QEcIdaRN8c-PybAs1RK0GHOldCznRn3pz2Ow28warD0hn-mOZJKlH0P2Q311jMwwY4&amp;_nc_ohc=9-3G346AktgQ7kNvwG06g0V&amp;_nc_gid=tUfwZABM8O_uax1q8NttWA&amp;edm=AOQ1c0wBAAAA&amp;ccb=7-5&amp;ig_cache_key=MjA2NDc4MTU1ODA5NDc4NjI5MA%3D%3D.3-ccb7-5&amp;oh=00_Afyz1LDoqL2bSHoJjswtOELqF2I0yzsqKnOiCNckSFPFCQ&amp;oe=69BD908E&amp;_nc_sid=8b3546, https://scontent-mia5-2.cdninstagram.com/v/t51.82787-15/621007841_18152965738429752_930615517725646721_n.jpg?stp=dst-jpg_e35_s1080x1080_sh0.08_tt6&amp;_nc_ht=scontent-mia5-2.cdninstagram.com&amp;_nc_cat=100&amp;_nc_oc=Q6cZ2QEcIdaRN8c-PybAs1RK0GHOldCznRn3pz2Ow28warD0hn-mOZJKlH0P2Q311jMwwY4&amp;_nc_ohc=vFK2PZ7hAC0Q7kNvwEuPp0X&amp;_nc_gid=tUfwZABM8O_uax1q8NttWA&amp;edm=AOQ1c0wBAAAA&amp;ccb=7-5&amp;ig_cache_key=MjA2NDc3Mzg5MDY5NzQ3NzYwNg%3D%3D.3-ccb7-5&amp;oh=00_AfwXI1fekp21DchG1jC6CQZ9K8JOtAlDaI9aP6Q-pEVcgw&amp;oe=69BD9C90&amp;_nc_sid=8b3546, https://scontent-mia5-2.cdninstagram.com/v/t51.82787-15/619075078_18163268407397004_3999160272606185245_n.jpg?stp=dst-jpg_e35_p1080x1080_sh0.08_tt6&amp;_nc_ht=scontent-mia5-2.cdninstagram.com&amp;_nc_cat=100&amp;_nc_oc=Q6cZ2QEcIdaRN8c-PybAs1RK0GHOldCznRn3pz2Ow28warD0hn-mOZJKlH0P2Q311jMwwY4&amp;_nc_ohc=pBAaEh30v4IQ7kNvwHTAEoS&amp;_nc_gid=tUfwZABM8O_uax1q8NttWA&amp;edm=AOQ1c0wBAAAA&amp;ccb=7-5&amp;ig_cache_key=MjA2NDc3MTI4NjY2MzgwODQ1MA%3D%3D.3-ccb7-5&amp;oh=00_AfygCcQZby3TfzLklyYWUyELlVgcG7wXv_dKwCz5Mg-feA&amp;oe=69BD8F41&amp;_nc_sid=8b3546, https://scontent-mia3-1.cdninstagram.com/v/t51.82787-15/624734402_18182669212367219_4069939876908676951_n.jpg?stp=dst-jpg_e35_p1080x1080_sh0.08_tt6&amp;_nc_ht=scontent-mia3-1.cdninstagram.com&amp;_nc_cat=111&amp;_nc_oc=Q6cZ2QEcIdaRN8c-PybAs1RK0GHOldCznRn3pz2Ow28warD0hn-mOZJKlH0P2Q311jMwwY4&amp;_nc_ohc=4qn1_lhP8dgQ7kNvwG3PZdy&amp;_nc_gid=tUfwZABM8O_uax1q8NttWA&amp;edm=AOQ1c0wBAAAA&amp;ccb=7-5&amp;ig_cache_key=MjA2NDc2ODYwNTg2NjA0MTY1Mg%3D%3D.3-ccb7-5&amp;oh=00_AfwDZNcyhOo8gjnFFu95a1yKuIUHfwxs6yHPNzyky0qtrg&amp;oe=69BD8937&amp;_nc_sid=8b3546, https://scontent-mia5-1.cdninstagram.com/v/t51.82787-15/625091630_18349887079227097_6032629713134668528_n.jpg?stp=dst-jpg_e35_s1080x1080_sh0.08_tt6&amp;_nc_ht=scontent-mia5-1.cdninstagram.com&amp;_nc_cat=101&amp;_nc_oc=Q6cZ2QEcIdaRN8c-PybAs1RK0GHOldCznRn3pz2Ow28warD0hn-mOZJKlH0P2Q311jMwwY4&amp;_nc_ohc=q1JByaIrTwMQ7kNvwGDOH89&amp;_nc_gid=tUfwZABM8O_uax1q8NttWA&amp;edm=AOQ1c0wBAAAA&amp;ccb=7-5&amp;ig_cache_key=MjA1MzE3MDUwOTk0NDE4MDA3NA%3D%3D.3-ccb7-5&amp;oh=00_AfyrbXG6UO0L_ndkQ72SH4Y_HCrpDURhHmBEQUDd8m779Q&amp;oe=69BD9FC1&amp;_nc_sid=8b3546, https://scontent-mia3-3.cdninstagram.com/v/t51.82787-15/621490223_18165981520361132_672551197090932252_n.jpg?stp=dst-jpg_e35_p1080x1080_sh0.08_tt6&amp;_nc_ht=scontent-mia3-3.cdninstagram.com&amp;_nc_cat=108&amp;_nc_oc=Q6cZ2QEcIdaRN8c-PybAs1RK0GHOldCznRn3pz2Ow28warD0hn-mOZJKlH0P2Q311jMwwY4&amp;_nc_ohc=KM-jeltXD2cQ7kNvwHQK7P5&amp;_nc_gid=tUfwZABM8O_uax1q8NttWA&amp;edm=AOQ1c0wBAAAA&amp;ccb=7-5&amp;ig_cache_key=MjA1MzE2OTMyNzMyNjM4NjQzNA%3D%3D.3-ccb7-5&amp;oh=00_Afx1NM0LgW4TiykmyetEX8GxoCIq3Bo1yHnBro1JK_TwEQ&amp;oe=69BD9339&amp;_nc_sid=8b3546, https://s</t>
  </si>
  <si>
    <t>https://www.instagram.com/serifluous</t>
  </si>
  <si>
    <t>maestrettig</t>
  </si>
  <si>
    <t>La vita è piena di piacevoli momenti basta saperli coglierli al momento giusto            Carpe Diem 😎</t>
  </si>
  <si>
    <t>https://scontent-sjc3-1.cdninstagram.com/v/t51.2885-19/40463773_444799909382542_8406309067760336896_n.jpg?stp=dst-jpg_e0_s150x150_tt6&amp;efg=eyJ2ZW5jb2RlX3RhZyI6InByb2ZpbGVfcGljLmRqYW5nby4xMDgwLmMyIn0&amp;_nc_ht=scontent-sjc3-1.cdninstagram.com&amp;_nc_cat=110&amp;_nc_oc=Q6cZ2QELKo7A_KYgR9G6Kr7mEUQfJmQwGR6V1IPHBFKKGh96DAizIDc4ZxAvmv2egK52oXQ&amp;_nc_ohc=04LoZsP1VJYQ7kNvwG0ojP9&amp;_nc_gid=KdyfizSbx9yW-VKNGvxGGQ&amp;edm=AOQ1c0wBAAAA&amp;ccb=7-5&amp;oh=00_Afw8NckEypNzsKb_NDH2TQS1kUfPYQlUIb5FOjqZrnk3qA&amp;oe=69BD9DD6&amp;_nc_sid=8b3546</t>
  </si>
  <si>
    <t>Stunning unexpected finding in St Petersburg Florida very rare AP yellow 18k gold with white gold bezel &amp; sapphire index ⭐️ | pink gold &amp; orange stella dial ❤️ | On ✈️ …Daytona cream dial 💫 | good Moment good Taste 🍾 | Carpe Diem ❤️ | 😵‍💫😅 | I ❤️ Art | My ❤️ | Vintage 50’ Rolex Steel Gold Ovettone with original Honeycomb Dial 😌 | Speed toys …💥 | Vincent van Gogh in real Time 💥 | La classe n a pas de grandeur …JLC Duoplan 40’ ❤️</t>
  </si>
  <si>
    <t>https://instagram.com/p/DUJLIWIjc-T, https://instagram.com/p/DNBZ4QmI97g, https://instagram.com/p/DNBZ0jgoZqO, https://instagram.com/p/DMhuUlioL-y, https://instagram.com/p/DMYaxsROKEB, https://instagram.com/p/DMUxbHIokHH, https://instagram.com/p/DLciMvOICPJ, https://instagram.com/p/DLcM5ddIOWy, https://instagram.com/p/DKucfIwowAn, https://instagram.com/p/DKc2FkDu233, https://instagram.com/p/DJjMAQzoRIU, https://instagram.com/p/DI4K6QqopM3</t>
  </si>
  <si>
    <t>64, 59, 58, 30, 16, 40, 19, 77, 46, 18, 42, 64</t>
  </si>
  <si>
    <t>1, 0, 1, 0, 0, 2, 0, 5, 2, 0, 1, 6</t>
  </si>
  <si>
    <t>2026-01-30, 2025-08-06, 2025-08-06, 2025-07-25, 2025-07-21, 2025-07-20, 2025-06-28, 2025-06-28, 2025-06-10, 2025-06-03, 2025-05-12, 2025-04-25</t>
  </si>
  <si>
    <t>Saanen, Switzerland, Grotto Della Salute</t>
  </si>
  <si>
    <t>https://scontent-sjc6-1.cdninstagram.com/v/t51.82787-15/623293839_18446520247102519_8250392231810662736_n.jpg?stp=dst-jpg_e35_s1080x1080_sh0.08_tt6&amp;_nc_ht=scontent-sjc6-1.cdninstagram.com&amp;_nc_cat=107&amp;_nc_oc=Q6cZ2QELKo7A_KYgR9G6Kr7mEUQfJmQwGR6V1IPHBFKKGh96DAizIDc4ZxAvmv2egK52oXQ&amp;_nc_ohc=KYz_9fxIUvkQ7kNvwEerZfL&amp;_nc_gid=KdyfizSbx9yW-VKNGvxGGQ&amp;edm=AOQ1c0wBAAAA&amp;ccb=7-5&amp;ig_cache_key=MzgyMTYzNDcxMDgzMzg0NDExNQ%3D%3D.3-ccb7-5&amp;oh=00_Afx5oSacEFnYz1W7rCUgBk9dHFa0xXQAmPPO8AQW6pdGHQ&amp;oe=69BDAE5A&amp;_nc_sid=8b3546, https://scontent-sjc6-1.cdninstagram.com/v/t51.82787-15/528697804_18418769611102519_5161394155230539387_n.jpg?stp=dst-jpg_e35_p1080x1080_sh0.08_tt6&amp;_nc_ht=scontent-sjc6-1.cdninstagram.com&amp;_nc_cat=107&amp;_nc_oc=Q6cZ2QELKo7A_KYgR9G6Kr7mEUQfJmQwGR6V1IPHBFKKGh96DAizIDc4ZxAvmv2egK52oXQ&amp;_nc_ohc=2VhMuOJdJZUQ7kNvwHwoR6L&amp;_nc_gid=KdyfizSbx9yW-VKNGvxGGQ&amp;edm=AOQ1c0wBAAAA&amp;ccb=7-5&amp;ig_cache_key=MzY5MzM0Njk4NjY5Mzc0NjQwMA%3D%3D.3-ccb7-5&amp;oh=00_Afy9Sw_YSPsqu278KJGLQ3WdduEpv25VuPBGxQmou0qZ4g&amp;oe=69BD8D14&amp;_nc_sid=8b3546, https://scontent-sjc6-1.cdninstagram.com/v/t51.82787-15/527450537_18418769533102519_2909526992209787960_n.jpg?stp=dst-jpg_e35_p1080x1080_sh0.08_tt6&amp;_nc_ht=scontent-sjc6-1.cdninstagram.com&amp;_nc_cat=107&amp;_nc_oc=Q6cZ2QELKo7A_KYgR9G6Kr7mEUQfJmQwGR6V1IPHBFKKGh96DAizIDc4ZxAvmv2egK52oXQ&amp;_nc_ohc=JYwUGjMoh68Q7kNvwEl9rVp&amp;_nc_gid=KdyfizSbx9yW-VKNGvxGGQ&amp;edm=AOQ1c0wBAAAA&amp;ccb=7-5&amp;ig_cache_key=MzY5MzM0NjczMjEyNDUxMDg2Mg%3D%3D.3-ccb7-5&amp;oh=00_Afwj-8rHtTHJG7imYl95B4l5LZpFlqEgKNo-UTxzdK3-ZQ&amp;oe=69BD918A&amp;_nc_sid=8b3546, https://scontent-sjc6-1.cdninstagram.com/v/t51.82787-15/522816697_18417086470102519_8299602318154103431_n.jpg?stp=dst-jpg_e35_s1080x1080_sh0.08_tt6&amp;_nc_ht=scontent-sjc6-1.cdninstagram.com&amp;_nc_cat=107&amp;_nc_oc=Q6cZ2QELKo7A_KYgR9G6Kr7mEUQfJmQwGR6V1IPHBFKKGh96DAizIDc4ZxAvmv2egK52oXQ&amp;_nc_ohc=tXpxWJUl3s4Q7kNvwEEHhq0&amp;_nc_gid=KdyfizSbx9yW-VKNGvxGGQ&amp;edm=AOQ1c0wBAAAA&amp;ccb=7-5&amp;ig_cache_key=MzY4NDQyOTY5NTAwNDIyOTU1NA%3D%3D.3-ccb7-5&amp;oh=00_Afzy94rb-tmmQwcFZq7noZ5_YNo0LuOy7f_EqS1Sa6KUdg&amp;oe=69BD9401&amp;_nc_sid=8b3546, https://scontent-sjc6-1.cdninstagram.com/v/t51.82787-15/522254185_18416607190102519_8957050648280945422_n.jpg?stp=dst-jpg_e35_p1080x1080_sh0.08_tt6&amp;_nc_ht=scontent-sjc6-1.cdninstagram.com&amp;_nc_cat=107&amp;_nc_oc=Q6cZ2QELKo7A_KYgR9G6Kr7mEUQfJmQwGR6V1IPHBFKKGh96DAizIDc4ZxAvmv2egK52oXQ&amp;_nc_ohc=_f9w1UJzjrgQ7kNvwHRb0DE&amp;_nc_gid=KdyfizSbx9yW-VKNGvxGGQ&amp;edm=AOQ1c0wBAAAA&amp;ccb=7-5&amp;ig_cache_key=MzY4MTgxMDQ1OTM3MjU5MzQwOQ%3D%3D.3-ccb7-5&amp;oh=00_AfxPfO697WSScYfLNv3eGB-xzU-3Eh8CscmP4sK00gVAhQ&amp;oe=69BD9BE6&amp;_nc_sid=8b3546, https://scontent-sjc6-1.cdninstagram.com/v/t51.82787-15/521690993_18416393992102519_7997639470895227255_n.jpg?stp=dst-jpg_e15_tt6&amp;_nc_ht=scontent-sjc6-1.cdninstagram.com&amp;_nc_cat=107&amp;_nc_oc=Q6cZ2QELKo7A_KYgR9G6Kr7mEUQfJmQwGR6V1IPHBFKKGh96DAizIDc4ZxAvmv2egK52oXQ&amp;_nc_ohc=_O44EiqdnGkQ7kNvwEmT8eE&amp;_nc_gid=KdyfizSbx9yW-VKNGvxGGQ&amp;edm=AOQ1c0wBAAAA&amp;ccb=7-5&amp;ig_cache_key=MzY4MDc4NDE2MjgzNDQ5Nzk5MQ%3D%3D.3-ccb7-5&amp;oh=00_AfzFk0zHoI70Zj41fRhTFAxLI22POsV-mQiwf88lDTRy9Q&amp;oe=69BDAF6B&amp;_nc_sid=8b3546, https://scontent-sjc6-1.cdninstagram.com/v/t51.2885-15/514223621_18413419603102519_3263680552774657796_n.jpg?stp=dst-jpg_e35_s1080x1080_sh0.08_tt6&amp;_nc_ht=scontent-sjc6-1.cdninstagram.com&amp;_nc_cat=107&amp;_nc_oc=Q6cZ2QELKo7A_KYgR9G6Kr7mEUQfJmQwGR6V1IPHBFKKGh96DAizIDc4ZxAvmv2egK52oXQ&amp;_nc_ohc=HwN2xURHb00Q7kNvwEVG4gk&amp;_nc_gid=KdyfizSbx9yW-VKNGvxGGQ&amp;edm=AOQ1c0wBAAAA&amp;ccb=7-5&amp;ig_cache_key=MzY2NDk1NDYwNTY5MDY5MjU1Mw%3D%3D.3-ccb7-5&amp;oh=00_AfxlSGnBaJ62KJPxA5BErgEqJu2GgeVycHLnD9xiRkJaiw&amp;oe=69BD82B5&amp;_nc_sid=8b3546, https://scontent-sjc6-1.cdninstagram.com/v/t51.2885-15/513836617_18413399359102519_2726933968933809879_n.jpg?stp=dst-jpg_e35_s1080x1080_sh0.08_tt6&amp;_nc_ht=scontent-sjc6-1.cdninstagram.com&amp;_nc_cat=107&amp;_nc_oc=Q6cZ2QELKo7A_KYgR9G6Kr7mEUQfJmQwGR6V1IPHBFKKGh96DAizIDc4ZxAvmv2egK52oXQ&amp;_nc_ohc=jx2s32bJKisQ7kNvwEbEGs4&amp;_nc_gid=KdyfizSbx9yW-VKNGvxGGQ&amp;edm=AOQ1c0wBAAAA&amp;ccb=7-5&amp;ig_cache_key=MzY2NDg2MDkyMTk2ODI1NjQzNA%3D%3D.3-ccb7-5&amp;oh=00_Afy4zMK_VvKoEhrlpAjZahavh9FD1shKd1CKpqJRLQzqoA&amp;oe=69BD9802&amp;_nc_sid=8b3546, https://scontent-sjc6-1.cdninstagram.com/v/t51.2885-15/503617415_18410900194102519_320200035445054803_n.jpg?stp=dst-jpg_e35_s1080x1080_sh0.08_tt6&amp;_nc_ht=scontent-sjc6-1.cdninstagram.com&amp;_nc_cat=107&amp;_nc_oc=Q6cZ2QELKo7A_KYgR9G6Kr7mEUQfJmQwGR6V1IPHBFKKGh96DAizIDc4ZxAvmv2egK52oXQ&amp;_nc_ohc=qLFy4HYtniIQ7kNvwHqvG5C&amp;_nc_gid=KdyfizSbx9yW-VKNGvxGGQ&amp;edm=AOQ1c0wBAAAA&amp;ccb=7-5&amp;ig_cache_key=MzY1MTk4MTYzMjg1NjA2NDAzOQ%3D%3D.3-ccb7-5&amp;oh=00_AfyNp9HFeo48L6kUjuuKWf4J97qnCCe4Rctrtl8fRooZYA&amp;oe=69BD8524&amp;_nc_sid=8b3546, https://scontent-sjc6-1.cdninstagram.com/v/t51.2885-15/503028279_18409904608102519_1752650447475569687_n.jpg?stp=dst-jpg_e35_s1080x1080_sh0.08_tt6&amp;_nc_ht=scontent-sjc6-1.cdninstagram.com&amp;_nc_cat=107&amp;_nc_oc=Q6cZ2QELKo7A_KYgR9G6Kr7mEUQfJmQwGR6V1IPHBFKKGh96DAizIDc4ZxAvmv2egK52oXQ&amp;_nc_ohc=fk6MOoqgjjMQ7kNvwH0tpPv&amp;_nc_gid=KdyfizSbx9yW-VKNGvxGGQ&amp;edm=AOQ1c0wBAAAA&amp;ccb=7-5&amp;ig_cache_key=MzY0NzAyNzY3NTA4OTU2MzEyNw%3D%3D.3-ccb7-5&amp;oh=00_Afxz-KH7-dFsQEnDFkeKMrHu1BGpfEb3SLkQB9eYVC_J7g&amp;oe=69BD9802&amp;_nc_sid=8</t>
  </si>
  <si>
    <t>https://www.instagram.com/maestrettig</t>
  </si>
  <si>
    <t>szczurnik_</t>
  </si>
  <si>
    <t>Mikołaj</t>
  </si>
  <si>
    <t>hi i am a szczurnik, I ♥️ minerals😄I hope you like it all photos are taken by phone</t>
  </si>
  <si>
    <t>https://scontent-bos5-1.cdninstagram.com/v/t51.2885-19/92003742_2976771842381156_4444961473965326336_n.jpg?stp=dst-jpg_e0_s150x150_tt6&amp;efg=eyJ2ZW5jb2RlX3RhZyI6InByb2ZpbGVfcGljLmRqYW5nby4xMDU4LmMyIn0&amp;_nc_ht=scontent-bos5-1.cdninstagram.com&amp;_nc_cat=108&amp;_nc_oc=Q6cZ2QFZwYPvMLXDvvw3GawGLSJZG_XfJtZtyIv2cyL-PY46Fk8foqTcYMm-qFzwHlnXM9k&amp;_nc_ohc=coVcfRlDz8kQ7kNvwEvSvR-&amp;_nc_gid=i-4WBuSlYPEbfcPC5qrzAA&amp;edm=AOQ1c0wBAAAA&amp;ccb=7-5&amp;oh=00_Afy1ndUur8ivjrBiHRql-_aAqJ8VlJrO3vgK3mqqYIH7Qg&amp;oe=69BDB4C9&amp;_nc_sid=8b3546</t>
  </si>
  <si>
    <t>Akwamaryn | Topaz London blue | Grandidieryt | Ma swój klimat 😁 | Super zlocik był 
#car | #Adidas 
#galaxybuds 
#galaxybudsplus 
#samsung
#adidaspharrellwilliams | Góry 🏔️⛰️🌄🧗</t>
  </si>
  <si>
    <t>#car, #Adidas, #galaxybuds, #galaxybudsplus, #samsung, #adidaspharrellwilliams</t>
  </si>
  <si>
    <t>https://instagram.com/p/C0cS4NPioSv, https://instagram.com/p/ClKEunHLKW7, https://instagram.com/p/ClKENLpL30l, https://instagram.com/p/CkWGbWgrz14, https://instagram.com/p/Cj47t40Lf9J, https://instagram.com/p/CgHeJHWDYKs, https://instagram.com/p/CgDC_1lDZET, https://instagram.com/p/CZ8x7TgsHPX, https://instagram.com/p/CShXvLgDmUL, https://instagram.com/p/CEe9wowj4qB, https://instagram.com/p/CCBQp2bDdJS, https://instagram.com/p/CBqcNXODQxW</t>
  </si>
  <si>
    <t>160, 78, 94, 118, 86, 113, 122, 115, 81, 93, 89, 58</t>
  </si>
  <si>
    <t>1, 1, 7, 2, 8, 2, 6, 5, 5, 2, 3, 4</t>
  </si>
  <si>
    <t>2023-12-04, 2022-11-19, 2022-11-19, 2022-10-30, 2022-10-19, 2022-07-17, 2022-07-15, 2022-02-14, 2021-08-13, 2020-08-29, 2020-06-29, 2020-06-20</t>
  </si>
  <si>
    <t>Pinball Station</t>
  </si>
  <si>
    <t>Sidecar, Image, Image, Sidecar, Image, Sidecar, Sidecar, Sidecar, Sidecar, Sidecar, Image, Sidecar</t>
  </si>
  <si>
    <t>https://scontent-bos5-1.cdninstagram.com/v/t51.29350-15/408239524_665325225473526_3325728307427552391_n.heic?stp=dst-jpg_e35_s1080x1080_tt6&amp;_nc_ht=scontent-bos5-1.cdninstagram.com&amp;_nc_cat=106&amp;_nc_oc=Q6cZ2QFZwYPvMLXDvvw3GawGLSJZG_XfJtZtyIv2cyL-PY46Fk8foqTcYMm-qFzwHlnXM9k&amp;_nc_ohc=NPxTa450JUEQ7kNvwGmd8xz&amp;_nc_gid=i-4WBuSlYPEbfcPC5qrzAA&amp;edm=AOQ1c0wBAAAA&amp;ccb=7-5&amp;ig_cache_key=MzI1MDU1NjA0NDM4NDQ0MjkxOA%3D%3D.3-ccb7-5&amp;oh=00_AfysFyrHBXTd2akDjdcaKaRgENbkZYfT8aQJVO9u5bwdTw&amp;oe=69BD99E7&amp;_nc_sid=8b3546, https://scontent-bos5-1.cdninstagram.com/v/t51.29350-15/408239524_665325225473526_3325728307427552391_n.heic?stp=dst-jpg_e35_s1080x1080_tt6&amp;_nc_ht=scontent-bos5-1.cdninstagram.com&amp;_nc_cat=106&amp;_nc_oc=Q6cZ2QFZwYPvMLXDvvw3GawGLSJZG_XfJtZtyIv2cyL-PY46Fk8foqTcYMm-qFzwHlnXM9k&amp;_nc_ohc=NPxTa450JUEQ7kNvwGmd8xz&amp;_nc_gid=i-4WBuSlYPEbfcPC5qrzAA&amp;edm=AOQ1c0wBAAAA&amp;ccb=7-5&amp;ig_cache_key=MzI1MDU1NjA0NDM4NDQ0MjkxOA%3D%3D.3-ccb7-5&amp;oh=00_AfysFyrHBXTd2akDjdcaKaRgENbkZYfT8aQJVO9u5bwdTw&amp;oe=69BD99E7&amp;_nc_sid=8b3546, https://scontent-bos5-1.cdninstagram.com/v/t51.29350-15/408141909_682448400658015_6884922914292577541_n.heic?stp=dst-jpg_e35_s1080x1080_tt6&amp;_nc_ht=scontent-bos5-1.cdninstagram.com&amp;_nc_cat=107&amp;_nc_oc=Q6cZ2QFZwYPvMLXDvvw3GawGLSJZG_XfJtZtyIv2cyL-PY46Fk8foqTcYMm-qFzwHlnXM9k&amp;_nc_ohc=T48KVZitd2AQ7kNvwHZB5Mr&amp;_nc_gid=i-4WBuSlYPEbfcPC5qrzAA&amp;edm=AOQ1c0wBAAAA&amp;ccb=7-5&amp;ig_cache_key=MzI1MDU1NjA0NDM3NjI1NjY4Mg%3D%3D.3-ccb7-5&amp;oh=00_Afxhb82Q4Oc6hZx4VEanS1lxz49fpOGJZCGi7JU1T_u4Cw&amp;oe=69BD843D&amp;_nc_sid=8b3546, https://scontent-bos5-1.cdninstagram.com/v/t51.29350-15/407526804_1895085924253955_7508651308269677207_n.heic?stp=dst-jpg_e35_s1080x1080_tt6&amp;_nc_ht=scontent-bos5-1.cdninstagram.com&amp;_nc_cat=111&amp;_nc_oc=Q6cZ2QFZwYPvMLXDvvw3GawGLSJZG_XfJtZtyIv2cyL-PY46Fk8foqTcYMm-qFzwHlnXM9k&amp;_nc_ohc=qXOqTgOx94gQ7kNvwFP8V-w&amp;_nc_gid=i-4WBuSlYPEbfcPC5qrzAA&amp;edm=AOQ1c0wBAAAA&amp;ccb=7-5&amp;ig_cache_key=MzI1MDU1NjA0NDM3NjE2MTY1Mw%3D%3D.3-ccb7-5&amp;oh=00_AfwGiVPUNC8zw3NaUcflx1QSIZSiuVBBMK5PFWPILeCUzg&amp;oe=69BDA6CB&amp;_nc_sid=8b3546, https://scontent-bos5-1.cdninstagram.com/v/t51.29350-15/407757596_1512904632776339_6152635729054732160_n.heic?se=7&amp;stp=dst-jpg_e35_tt6&amp;_nc_ht=scontent-bos5-1.cdninstagram.com&amp;_nc_cat=111&amp;_nc_oc=Q6cZ2QFZwYPvMLXDvvw3GawGLSJZG_XfJtZtyIv2cyL-PY46Fk8foqTcYMm-qFzwHlnXM9k&amp;_nc_ohc=xDOhgNpNeecQ7kNvwFP2tAp&amp;_nc_gid=i-4WBuSlYPEbfcPC5qrzAA&amp;edm=AOQ1c0wBAAAA&amp;ccb=7-5&amp;ig_cache_key=MzI1MDU1NjA0NDM3NjI2NzUzMw%3D%3D.3-ccb7-5&amp;oh=00_Afyyk-7iuPgHsLf9MQ2bjOVGpx8iLC8kVgojZhFa6STY3g&amp;oe=69BD968A&amp;_nc_sid=8b3546, https://scontent-bos5-1.cdninstagram.com/v/t51.29350-15/407708761_263793256350025_7511681206723378938_n.heic?stp=dst-jpg_e35_s1080x1080_tt6&amp;_nc_ht=scontent-bos5-1.cdninstagram.com&amp;_nc_cat=101&amp;_nc_oc=Q6cZ2QFZwYPvMLXDvvw3GawGLSJZG_XfJtZtyIv2cyL-PY46Fk8foqTcYMm-qFzwHlnXM9k&amp;_nc_ohc=70GRKKwwEW4Q7kNvwHJ96gI&amp;_nc_gid=i-4WBuSlYPEbfcPC5qrzAA&amp;edm=AOQ1c0wBAAAA&amp;ccb=7-5&amp;ig_cache_key=MzI1MDU1NjA0NDM3NjA4NzE2MQ%3D%3D.3-ccb7-5&amp;oh=00_AfxXPslJUGAepKz2lMnhbrl8KurNauXfjZ_0CsaZtmToCQ&amp;oe=69BDB446&amp;_nc_sid=8b3546, https://scontent-bos5-1.cdninstagram.com/v/t51.29350-15/408008878_730376272296098_7622885107459353393_n.heic?stp=dst-jpg_e35_s1080x1080_tt6&amp;_nc_ht=scontent-bos5-1.cdninstagram.com&amp;_nc_cat=102&amp;_nc_oc=Q6cZ2QFZwYPvMLXDvvw3GawGLSJZG_XfJtZtyIv2cyL-PY46Fk8foqTcYMm-qFzwHlnXM9k&amp;_nc_ohc=bf1xGlG0ILcQ7kNvwGtDt3_&amp;_nc_gid=i-4WBuSlYPEbfcPC5qrzAA&amp;edm=AOQ1c0wBAAAA&amp;ccb=7-5&amp;ig_cache_key=MzI1MDU1NjA0NDM4NDY0ODQyMA%3D%3D.3-ccb7-5&amp;oh=00_AfwWA_cZ1sDssk4_o42IcMiHuCfyG2kR3oPCO9HhtGbgAA&amp;oe=69BD9B6F&amp;_nc_sid=8b3546, https://scontent-bos5-1.cdninstagram.com/v/t51.29350-15/407648115_283950281299976_4343576913967600631_n.heic?stp=dst-jpg_e35_s1080x1080_tt6&amp;_nc_ht=scontent-bos5-1.cdninstagram.com&amp;_nc_cat=108&amp;_nc_oc=Q6cZ2QFZwYPvMLXDvvw3GawGLSJZG_XfJtZtyIv2cyL-PY46Fk8foqTcYMm-qFzwHlnXM9k&amp;_nc_ohc=5b-hBvJF2sgQ7kNvwE1l-hk&amp;_nc_gid=i-4WBuSlYPEbfcPC5qrzAA&amp;edm=AOQ1c0wBAAAA&amp;ccb=7-5&amp;ig_cache_key=MzI1MDU1NjA0NDM3NjA0ODE3Mw%3D%3D.3-ccb7-5&amp;oh=00_AfzpryOt1Rh1RViF_g-PG6sHoi7m5rZ26XBddXsdlNwzXg&amp;oe=69BD8957&amp;_nc_sid=8b3546, https://scontent-bos5-1.cdninstagram.com/v/t51.82787-15/650185595_17975011983004226_7153344172820686315_n.jpg?stp=dst-jpg_e35_s1080x1080_sh0.08_tt6&amp;_nc_ht=scontent-bos5-1.cdninstagram.com&amp;_nc_cat=102&amp;_nc_oc=Q6cZ2QFZwYPvMLXDvvw3GawGLSJZG_XfJtZtyIv2cyL-PY46Fk8foqTcYMm-qFzwHlnXM9k&amp;_nc_ohc=8Rvp31JYJJIQ7kNvwFCt3oJ&amp;_nc_gid=i-4WBuSlYPEbfcPC5qrzAA&amp;edm=AOQ1c0wBAAAA&amp;ccb=7-5&amp;ig_cache_key=MzI1MDU1NjA0NDM4NDYxNzU1Nw%3D%3D.3-ccb7-5&amp;oh=00_AfyTT0k68EC59tgZrZ0DJw0dj1C8TKK2A871dZ92oh33vw&amp;oe=69BD8B28&amp;_nc_sid=8b3546, https://scontent-bos5-1.cdninstagram.com/v/t51.29350-15/408134849_371198692247227_7876367757385558697_n.heic?stp=dst-jpg_e35_s1080x1080_tt6&amp;_nc_ht=scontent-bos5-1.cdninstagram.com&amp;_nc_cat=107&amp;_nc_oc=Q6cZ2QFZwYPvMLXDvvw3GawGLSJZG_XfJtZtyIv2cyL-PY46Fk8foqTcYMm-qFzwHlnXM9k&amp;_nc_ohc=UapQMYO1VoAQ7kNvwGK7A40&amp;_nc_gid=i-4WBuSlYPEbfcPC5qrzAA&amp;edm=AOQ1c0wBAAAA&amp;ccb=7-5&amp;ig_cache_key=MzI1MDU1NjA0NDM3NjI2NjUzMQ%3D%3D.3-ccb7-5&amp;oh=00_Afxaim9KEpaI6lzuMrqySuMVTT7-ntr3wC0MeFZkrl62JA&amp;oe=69BD8460&amp;_nc_sid=8b3546, https://scontent-bos5-1.cdninstagram.com/v/t51</t>
  </si>
  <si>
    <t>https://www.instagram.com/szczurnik_</t>
  </si>
  <si>
    <t>rykerertel</t>
  </si>
  <si>
    <t>Ryker Ertel</t>
  </si>
  <si>
    <t>🇺🇸</t>
  </si>
  <si>
    <t>https://scontent-iad3-2.cdninstagram.com/v/t51.2885-19/503024605_18510895864013346_3572407302284826030_n.jpg?stp=dst-jpg_e0_s150x150_tt6&amp;efg=eyJ2ZW5jb2RlX3RhZyI6InByb2ZpbGVfcGljLmRqYW5nby4xMDgwLmMyIn0&amp;_nc_ht=scontent-iad3-2.cdninstagram.com&amp;_nc_cat=106&amp;_nc_oc=Q6cZ2QHsL82xC6Gh68fbRukp4gCGtXLgz4-4yHoLxLyDz3-4ZxtPea5eJv5B5txbOYYZxtw&amp;_nc_ohc=xVlkuiONxFkQ7kNvwEbsQ-E&amp;_nc_gid=oeqR0bFs9_L2sowTOaLw1Q&amp;edm=AOQ1c0wBAAAA&amp;ccb=7-5&amp;oh=00_Afw8Y_bBEolpC1JcYYLul7fkeARd6xBaJyrp76SWsH36YA&amp;oe=69BD8340&amp;_nc_sid=8b3546</t>
  </si>
  <si>
    <t>Japan was awesome and walking the Great Wall of China was definitely a bucket list.  Grateful to adventure with Fal | Fallon, I am so proud of you. One year ago, you started your hair studio, and it has been such a joy to watch you navigate business with elegance. Fallon, you were made for this. Yes, you’re in the hair industry but count that secondary to what you truly do: you bless people. You’re the perfect frie | This week was a blessing - I’m grateful for God, My Wife, Family, the greatest dining establishment in Miami, and Vous 🤟 | I’m blessed to have a dad - and now, as a man, a friend. Happy Father’s Day. Love you and thank you for all you do for our family | Fallon turned 27 on Saturday. This year, I promised her that I’ll always be there to pick her up when her core gives out and everything comes crashing down. Love you FOREVER! | Churro Cart 🤝 Fallon 
Love taking a few days away with my beautiful wife! | How God changed my heart with a 5 pound wiener dog - thread | Seagull hunters woulda lost their minds today | Happy anniversary Fallon. Choosing to do life with you is my favorite decision each day. I am a blessed man for how god brought us together.
Two years and counting. Love you forever | What a night 🤘 | She’s so excited for Sunday football | Farmers market is Fallons love language</t>
  </si>
  <si>
    <t>https://instagram.com/p/DT1bl2IDPZg, https://instagram.com/p/DN6NPdZEr2k, https://instagram.com/p/DLLpqpgM25H, https://instagram.com/p/DK7kZi5yEqN, https://instagram.com/p/DIIZ38-RwzE, https://instagram.com/p/DHoU68LOUoC, https://instagram.com/p/DGB88YxSN8J, https://instagram.com/p/DCmj1jFS0WC, https://instagram.com/p/DA59kGNvyJX, https://instagram.com/p/DAM9AZyR3gb, https://instagram.com/p/C_qvi7pS8WN, https://instagram.com/p/C-inLc0SMun</t>
  </si>
  <si>
    <t>67, 66, 65, 62, 48, 64, 74, 36, 84, 63, 49, 59</t>
  </si>
  <si>
    <t>7, 7, 2, 2, 4, 4, 16, 2, 5, 2, 1, 0</t>
  </si>
  <si>
    <t>2026-01-23, 2025-08-28, 2025-06-21, 2025-06-15, 2025-04-07, 2025-03-25, 2025-02-13, 2024-11-20, 2024-10-09, 2024-09-22, 2024-09-08, 2024-08-11</t>
  </si>
  <si>
    <t>VOUS Church, Colusa, California</t>
  </si>
  <si>
    <t>Sidecar, Sidecar, Sidecar, Image, Sidecar, Sidecar, Sidecar, Image, Image, Sidecar, Sidecar, Sidecar</t>
  </si>
  <si>
    <t>https://scontent-iad3-2.cdninstagram.com/v/t51.82787-15/621814238_18558116593013346_1882844518594810242_n.jpg?stp=dst-jpg_e35_p1080x1080_sh0.08_tt6&amp;_nc_ht=scontent-iad3-2.cdninstagram.com&amp;_nc_cat=106&amp;_nc_oc=Q6cZ2QHsL82xC6Gh68fbRukp4gCGtXLgz4-4yHoLxLyDz3-4ZxtPea5eJv5B5txbOYYZxtw&amp;_nc_ohc=t22OgniT-yIQ7kNvwELouF_&amp;_nc_gid=oeqR0bFs9_L2sowTOaLw1Q&amp;edm=AOQ1c0wBAAAA&amp;ccb=7-5&amp;ig_cache_key=MzgxNjA3NzU5NTM1NjQ4MTI2Mg%3D%3D.3-ccb7-5&amp;oh=00_Afzgxwlm7Bama_QSuOZNiC5FHxFx8MCd60ih7pQ6JCAvNQ&amp;oe=69BD8D2A&amp;_nc_sid=8b3546, https://scontent-iad3-2.cdninstagram.com/v/t51.82787-15/621814238_18558116593013346_1882844518594810242_n.jpg?stp=dst-jpg_e35_p1080x1080_sh0.08_tt6&amp;_nc_ht=scontent-iad3-2.cdninstagram.com&amp;_nc_cat=106&amp;_nc_oc=Q6cZ2QHsL82xC6Gh68fbRukp4gCGtXLgz4-4yHoLxLyDz3-4ZxtPea5eJv5B5txbOYYZxtw&amp;_nc_ohc=t22OgniT-yIQ7kNvwELouF_&amp;_nc_gid=oeqR0bFs9_L2sowTOaLw1Q&amp;edm=AOQ1c0wBAAAA&amp;ccb=7-5&amp;ig_cache_key=MzgxNjA3NzU5NTM1NjQ4MTI2Mg%3D%3D.3-ccb7-5&amp;oh=00_Afzgxwlm7Bama_QSuOZNiC5FHxFx8MCd60ih7pQ6JCAvNQ&amp;oe=69BD8D2A&amp;_nc_sid=8b3546, https://scontent-iad3-2.cdninstagram.com/v/t51.82787-15/621742188_18558116614013346_243572848480012557_n.jpg?stp=dst-jpg_e35_p1080x1080_sh0.08_tt6&amp;_nc_ht=scontent-iad3-2.cdninstagram.com&amp;_nc_cat=106&amp;_nc_oc=Q6cZ2QHsL82xC6Gh68fbRukp4gCGtXLgz4-4yHoLxLyDz3-4ZxtPea5eJv5B5txbOYYZxtw&amp;_nc_ohc=gO1tEznHEx0Q7kNvwENsOHz&amp;_nc_gid=oeqR0bFs9_L2sowTOaLw1Q&amp;edm=AOQ1c0wBAAAA&amp;ccb=7-5&amp;ig_cache_key=MzgxNjA3NzU5NTIyMjI2NTM0Ng%3D%3D.3-ccb7-5&amp;oh=00_Afwv6ThpKLrmMq6ACBL7wpJt0xY7VHfeY9qRC_qGuxXXZA&amp;oe=69BDB240&amp;_nc_sid=8b3546, https://scontent-iad3-2.cdninstagram.com/v/t51.82787-15/621782782_18558116650013346_1973193776044399474_n.jpg?stp=dst-jpg_e35_p1080x1080_sh0.08_tt6&amp;_nc_ht=scontent-iad3-2.cdninstagram.com&amp;_nc_cat=106&amp;_nc_oc=Q6cZ2QHsL82xC6Gh68fbRukp4gCGtXLgz4-4yHoLxLyDz3-4ZxtPea5eJv5B5txbOYYZxtw&amp;_nc_ohc=OI87f73Ds1kQ7kNvwESP89s&amp;_nc_gid=oeqR0bFs9_L2sowTOaLw1Q&amp;edm=AOQ1c0wBAAAA&amp;ccb=7-5&amp;ig_cache_key=MzgxNjA3NzU5NTE0NjcyNzczNA%3D%3D.3-ccb7-5&amp;oh=00_AfwupnOnt6vL3zF1pZzdQvNmIWGArEjrJyqLP74glMqekQ&amp;oe=69BDA571&amp;_nc_sid=8b3546, https://scontent-iad3-2.cdninstagram.com/v/t51.82787-15/621746003_18558116605013346_5782033302088878483_n.jpg?stp=dst-jpg_e35_p1080x1080_sh0.08_tt6&amp;_nc_ht=scontent-iad3-2.cdninstagram.com&amp;_nc_cat=106&amp;_nc_oc=Q6cZ2QHsL82xC6Gh68fbRukp4gCGtXLgz4-4yHoLxLyDz3-4ZxtPea5eJv5B5txbOYYZxtw&amp;_nc_ohc=ntSg-mUgfGYQ7kNvwFMq1oF&amp;_nc_gid=oeqR0bFs9_L2sowTOaLw1Q&amp;edm=AOQ1c0wBAAAA&amp;ccb=7-5&amp;ig_cache_key=MzgxNjA3NzU5NTE4MDI4ODUzMA%3D%3D.3-ccb7-5&amp;oh=00_Afy7y-x2GJbIkT5PWqxw0k4EyVlWnbXQ68lt8LgdL6VKmA&amp;oe=69BD9D9A&amp;_nc_sid=8b3546, https://scontent-iad3-2.cdninstagram.com/v/t51.82787-15/621725161_18558116629013346_8665702230727059282_n.jpg?stp=dst-jpg_e35_p1080x1080_sh0.08_tt6&amp;_nc_ht=scontent-iad3-2.cdninstagram.com&amp;_nc_cat=106&amp;_nc_oc=Q6cZ2QHsL82xC6Gh68fbRukp4gCGtXLgz4-4yHoLxLyDz3-4ZxtPea5eJv5B5txbOYYZxtw&amp;_nc_ohc=BcZ3qmlyR6EQ7kNvwGFlli4&amp;_nc_gid=oeqR0bFs9_L2sowTOaLw1Q&amp;edm=AOQ1c0wBAAAA&amp;ccb=7-5&amp;ig_cache_key=MzgxNjA3NzU5NTE0Njc0MTE3MA%3D%3D.3-ccb7-5&amp;oh=00_Afz0VB6PClfN8SorRCFBtmSpjZDG5jJkprSVa6EPWW_iXg&amp;oe=69BD89C6&amp;_nc_sid=8b3546, https://scontent-iad3-2.cdninstagram.com/v/t51.82787-15/621831132_18558116680013346_61089494545877685_n.jpg?stp=dst-jpg_e35_p1080x1080_sh0.08_tt6&amp;_nc_ht=scontent-iad3-2.cdninstagram.com&amp;_nc_cat=106&amp;_nc_oc=Q6cZ2QHsL82xC6Gh68fbRukp4gCGtXLgz4-4yHoLxLyDz3-4ZxtPea5eJv5B5txbOYYZxtw&amp;_nc_ohc=NKwBmbEKZnAQ7kNvwGbtXmE&amp;_nc_gid=oeqR0bFs9_L2sowTOaLw1Q&amp;edm=AOQ1c0wBAAAA&amp;ccb=7-5&amp;ig_cache_key=MzgxNjA3NzU5NTE0Njc1NDI1Nw%3D%3D.3-ccb7-5&amp;oh=00_AfwQWDVIhdJJakjCuakE5qlmh33sW1G0mSDNq7d-O4vCIQ&amp;oe=69BD9AC3&amp;_nc_sid=8b3546, https://scontent-iad3-2.cdninstagram.com/v/t51.82787-15/621774107_18558116659013346_6129378685111600305_n.jpg?stp=dst-jpg_e35_p1080x1080_sh0.08_tt6&amp;_nc_ht=scontent-iad3-2.cdninstagram.com&amp;_nc_cat=106&amp;_nc_oc=Q6cZ2QHsL82xC6Gh68fbRukp4gCGtXLgz4-4yHoLxLyDz3-4ZxtPea5eJv5B5txbOYYZxtw&amp;_nc_ohc=2D6U_0kQ1lwQ7kNvwEp4LVM&amp;_nc_gid=oeqR0bFs9_L2sowTOaLw1Q&amp;edm=AOQ1c0wBAAAA&amp;ccb=7-5&amp;ig_cache_key=MzgxNjA3NzU5NTIyMjI0ODQzNA%3D%3D.3-ccb7-5&amp;oh=00_Afyr-aRMHAlQu2UrgqpXv4Z9PH-eBwsrssWciy38b6G2Tg&amp;oe=69BD8602&amp;_nc_sid=8b3546, https://scontent-iad3-2.cdninstagram.com/v/t51.82787-15/540547296_18527794633013346_4706888605398602720_n.jpg?stp=dst-jpg_e35_p1080x1080_sh0.08_tt6&amp;_nc_ht=scontent-iad3-2.cdninstagram.com&amp;_nc_cat=106&amp;_nc_oc=Q6cZ2QHsL82xC6Gh68fbRukp4gCGtXLgz4-4yHoLxLyDz3-4ZxtPea5eJv5B5txbOYYZxtw&amp;_nc_ohc=l7C6wd-urSgQ7kNvwEV8yIv&amp;_nc_gid=oeqR0bFs9_L2sowTOaLw1Q&amp;edm=AOQ1c0wBAAAA&amp;ccb=7-5&amp;ig_cache_key=MzcwOTMzNTQ2NTI3NjY0MzIyOA%3D%3D.3-ccb7-5&amp;oh=00_AfygCXx_VHQ7-pSyLabVWSR-S3b6wIq8R6rasNNARKty-w&amp;oe=69BDA5A0&amp;_nc_sid=8b3546, https://scontent-iad3-2.cdninstagram.com/v/t51.82787-15/540547296_18527794633013346_4706888605398602720_n.jpg?stp=dst-jpg_e35_p1080x1080_sh0.08_tt6&amp;_nc_ht=scontent-iad3-2.cdninstagram.com&amp;_nc_cat=106&amp;_nc_oc=Q6cZ2QHsL82xC6Gh68fbRukp4gCGtXLgz4-4yHoLxLyDz3-4ZxtPea5eJv5B5txbOYYZxtw&amp;_nc_ohc=l7C6wd-urSgQ7kNvwEV8yIv&amp;_nc_gid=oeqR0bFs9_L2sowTOaLw1Q&amp;edm=AOQ1c0wBAAAA&amp;ccb=7-5&amp;ig_cache_key=MzcwOTMzNTQ2NTI3NjY0MzIyOA%3D%3D.3-ccb7-5&amp;oh=00_AfygCXx_VHQ7-pSyLabVWSR-S3b6wIq8R6rasNNARKty-w&amp;o</t>
  </si>
  <si>
    <t>https://scontent-iad3-1.cdninstagram.com/o1/v/t16/f2/m84/AQM_xPLXjzxTQ1x1L9EOTdroR953IRJLe7H4NnNm3REskgJPP1puVQQHXd6yYW-qJtiG8nh63Hh8dsqZUQMwu1v_tB67eVzDXaXKr5Q.mp4?_nc_cat=104&amp;_nc_sid=5e9851&amp;_nc_ht=scontent-iad3-1.cdninstagram.com&amp;_nc_ohc=imYm5D7lqGcQ7kNvwEG5Fdv&amp;efg=eyJ2ZW5jb2RlX3RhZyI6Inhwdl9wcm9ncmVzc2l2ZS5JTlNUQUdSQU0uQ0FST1VTRUxfSVRFTS5DMy43MjAuZGFzaF9iYXNlbGluZV8xX3YxIiwieHB2X2Fzc2V0X2lkIjoyNDI2NzIwMzAxMjk3ODE5NiwiYXNzZXRfYWdlX2RheXMiOjUyLCJ2aV91c2VjYXNlX2lkIjoxMDE0NiwiZHVyYXRpb25fcyI6NCwidXJsZ2VuX3NvdXJjZSI6Ind3dyJ9&amp;ccb=17-1&amp;_nc_gid=oeqR0bFs9_L2sowTOaLw1Q&amp;_nc_ss=1a&amp;_nc_zt=28&amp;vs=6f75c58108abb0b&amp;_nc_vs=HBksFQIYTGlnX2JhY2tmaWxsX3RpbWVsaW5lX3ZvZC84RjQxMTI2RDEyOEU3MUI1QUNERkRDMjFGMUY0MkRBMF92aWRlb19kYXNoaW5pdC5tcDQVAALIARIAFQIYUWlnX3hwdl9wbGFjZW1lbnRfcGVybWFuZW50X3YyLzI1NDM1REY4MzBDQTA1MDRCMkE2ODY4QzJBOUY4RUJCX2F1ZGlvX2Rhc2hpbml0Lm1wNBUCAsgBEgAoABgAGwKIB3VzZV9vaWwBMRJwcm9ncmVzc2l2ZV9yZWNpcGUBMRUAACaomL_0j7mbVhUCKAJDMywXQBEzMzMzMzMYEmRhc2hfYmFzZWxpbmVfMV92MREAde4HZcSeAQA&amp;oh=00_AfznLfmrNvL0S24YuN6trdkHpIU5XIkwVGv8PQq6FL6iYA&amp;oe=69B9C228, https://scontent-iad3-1.cdninstagram.com/o1/v/t16/f2/m84/AQOQpSj9QsK25ue3bfIaKr1wLO1O31QjaqkCbch0YOBqVrPNz8nU4zkGT5iljt_Y6xBkJ1HJeYZqdG5JLVjpupQEwOICDXFmiKN48Z8.mp4?_nc_cat=110&amp;_nc_sid=5e9851&amp;_nc_ht=scontent-iad3-1.cdninstagram.com&amp;_nc_ohc=T9-ibAkYKrcQ7kNvwGTXLC5&amp;efg=eyJ2ZW5jb2RlX3RhZyI6Inhwdl9wcm9ncmVzc2l2ZS5JTlNUQUdSQU0uQ0FST1VTRUxfSVRFTS5DMy43MjAuZGFzaF9iYXNlbGluZV8xX3YxIiwieHB2X2Fzc2V0X2lkIjoxMjY5NjYwNDcxNjQ3OTQyLCJhc3NldF9hZ2VfZGF5cyI6NTIsInZpX3VzZWNhc2VfaWQiOjEwMTQ2LCJkdXJhdGlvbl9zIjoxOSwidXJsZ2VuX3NvdXJjZSI6Ind3dyJ9&amp;ccb=17-1&amp;_nc_gid=oeqR0bFs9_L2sowTOaLw1Q&amp;_nc_ss=1a&amp;_nc_zt=28&amp;vs=51f9feae795dc4b&amp;_nc_vs=HBksFQIYTGlnX2JhY2tmaWxsX3RpbWVsaW5lX3ZvZC83NjQ3OTBCNzRCRENBRUZCMTU2NTdCRjc1RDk0MTQ5QV92aWRlb19kYXNoaW5pdC5tcDQVAALIARIAFQIYUWlnX3hwdl9wbGFjZW1lbnRfcGVybWFuZW50X3YyL0FBNDY3NDZFMDBDRkQwMDJDRkU1ODhGQTEwRTIzMkI1X2F1ZGlvX2Rhc2hpbml0Lm1wNBUCAsgBEgAoABgAGwKIB3VzZV9vaWwBMRJwcm9ncmVzc2l2ZV9yZWNpcGUBMRUAACaM-67W-6_BBBUCKAJDMywXQDMQ5WBBiTcYEmRhc2hfYmFzZWxpbmVfMV92MREAde4HZcSeAQA&amp;oh=00_AfyLgMgs-CKoTpl8XVreJBjImcDdfaKcWBE6tBpSX2gTdg&amp;oe=69B99846, https://scontent-iad3-1.cdninstagram.com/o1/v/t2/f2/m367/AQMfjPXZFEMHTzuz6RHv1eQ4f_Ue2sa44Xo6fIg3U-zWAAdKravSFYtz9m7sRHlrwnC2LmMsF1sf1liDv-inIcfs06Ya4Q6mEXSf71E.mp4?_nc_cat=108&amp;_nc_sid=5e9851&amp;_nc_ht=scontent-iad3-1.cdninstagram.com&amp;_nc_ohc=8yZEbJasFE8Q7kNvwEPyqea&amp;efg=eyJ2ZW5jb2RlX3RhZyI6Inhwdl9wcm9ncmVzc2l2ZS5JTlNUQUdSQU0uQ0FST1VTRUxfSVRFTS5DMy43MjAuZGFzaF9iYXNlbGluZV8xX3YxIiwieHB2X2Fzc2V0X2lkIjoxMjcwODY4NzQxMTAwMDU4LCJhc3NldF9hZ2VfZGF5cyI6MjY3LCJ2aV91c2VjYXNlX2lkIjoxMDE0NiwiZHVyYXRpb25fcyI6MTEsInVybGdlbl9zb3VyY2UiOiJ3d3cifQ%3D%3D&amp;ccb=17-1&amp;_nc_gid=oeqR0bFs9_L2sowTOaLw1Q&amp;_nc_ss=1a&amp;_nc_zt=28&amp;vs=6624fc9d8bb1c5db&amp;_nc_vs=HBksFQIYQGlnX2VwaGVtZXJhbC81QTRDMDM2ODNCRjUyQ0JFRTMyRjU3M0RDMDNBRTY5Q192aWRlb19kYXNoaW5pdC5tcDQVAALIARIAFQIYOnBhc3N0aHJvdWdoX2V2ZXJzdG9yZS9HSWhNWFI3d1FKRjhrdWdCQURRQkhYQVR5Z1ZZYmtZTEFBQUYVAgLIARIAKAAYABsCiAd1c2Vfb2lsATEScHJvZ3Jlc3NpdmVfcmVjaXBlATEVAAAmtMj0_aX2wQQVAigCQzMsF0An7peNT987GBJkYXNoX2Jhc2VsaW5lXzFfdjERAHXuB2XEngEA&amp;oh=00_AfzGqbZQdd_tpa2lOvnfSUpBbdKbpoLMGQh2kxwjjtrajw&amp;oe=69BD9D85, https://scontent-iad3-1.cdninstagram.com/o1/v/t16/f2/m69/AQOTM2APEc2-Hhh9X5ulKwR9L4ZJ41uSOjUR4j4E4SlCnNx3jQo37P6p9DPZ4nXkMCtMM1bp6IW8h_mdkOn62bhj.mp4?strext=1&amp;_nc_cat=107&amp;_nc_sid=8bf8fe&amp;_nc_ht=scontent-iad3-1.cdninstagram.com&amp;_nc_ohc=BCKDRri7UOgQ7kNvwEVBKVw&amp;efg=eyJ2ZW5jb2RlX3RhZyI6Inhwdl9wcm9ncmVzc2l2ZS5JTlNUQUdSQU0uQ0FST1VTRUxfSVRFTS5DMy43MjAucHJvZ3Jlc3NpdmVfaDI2NC1iYXNpYy1nZW4yXzcyMHAiLCJ4cHZfYXNzZXRfaWQiOjE1MzYwNjY3MDM2OTY0MzIsImFzc2V0X2FnZV9kYXlzIjo1NDAsInZpX3VzZWNhc2VfaWQiOjEwMTQ2LCJkdXJhdGlvbl9zIjo4LCJ1cmxnZW5fc291cmNlIjoid3d3In0%3D&amp;ccb=17-1&amp;_nc_gid=oeqR0bFs9_L2sowTOaLw1Q&amp;_nc_ss=1a&amp;_nc_zt=28&amp;oh=00_AfzYQHoormmuAM4W5t3CHlJtNdLZENJYRgRnZngJRVtA2A&amp;oe=69BDB839</t>
  </si>
  <si>
    <t>https://www.instagram.com/rykerertel</t>
  </si>
  <si>
    <t>manusrikumar</t>
  </si>
  <si>
    <t>Manu</t>
  </si>
  <si>
    <t>Luring the new generation into Indian vintage watches.</t>
  </si>
  <si>
    <t>https://scontent-phx1-1.cdninstagram.com/v/t51.82787-19/642662414_18560788642023091_2941807382346949599_n.jpg?stp=dst-jpg_e0_s150x150_tt6&amp;efg=eyJ2ZW5jb2RlX3RhZyI6InByb2ZpbGVfcGljLmRqYW5nby4xMDgwLmMyIn0&amp;_nc_ht=scontent-phx1-1.cdninstagram.com&amp;_nc_cat=107&amp;_nc_oc=Q6cZ2QH9tyfZsVrqNneDffpFzH6Q5xfOKNTcKikIaLITvh5hdREZ12pRyl8nn2_PX-6hjxc&amp;_nc_ohc=wxjZv5UfO68Q7kNvwFbeAnH&amp;_nc_gid=sEtGc9__z5xpBUjDugIs3A&amp;edm=AOQ1c0wBAAAA&amp;ccb=7-5&amp;oh=00_AfwMIYNgQJAzr1M7lioTQa48THGW7XrHKusIIG8_3x7iCw&amp;oe=69BD8777&amp;_nc_sid=8b3546</t>
  </si>
  <si>
    <t xml:space="preserve">For the longest time, I thought the coolest watches were the ones from big fashion labels.
And honestly… I’ve owned watches from brands like Fossil and Invicta myself.
But the deeper you get into watches, the more you realise something interesting.
Many fashion labels don’t actually manufacture t | For many, it’s just a watch.
For Karnataka, it’s a symbol that goes back centuries.
The Gandaberunda isn’t just an emblem on a dial, 
it represents strength, heritage, and the spirit of the land.
And when HMT turned that symbol into a watch,
it became something more than timekeeping.
It became ide | A quiet afternoon at the HMT Watch Centre and Museum in Bangalore, where time feels slower and more meaningful. Glass cases full of hand-wound classics, elegant dials, and pieces that once sat on the wrists of an entire generation. It’s more than a museum, it’s a reminder of when India made watches  | The Timex Marlin Chronograph Tachymeter 40mm takes a classic name from Timex and gives it a new twist.
It’s the first chronograph in the Marlin line and also the first Marlin powered by a quartz movement combining vintage design with modern reliability.
You still get the racing touches too, like t | For decades, the standard watch size in India was around 36mm.
Thanks largely to HMT Watches, watches like the HMT Janata, HMT Pilot and HMT Kohinoor became everyday companions for millions of Indians.
Today, watches come in many different sizes and that’s the beauty of it. Some prefer a bold wris | A small moment with a watch that has seen decades.
Today’s video was shot in a restaurant that’s been around since 1962, the same era when HMT Watches was quietly becoming part of everyday India.
I wore an HMT Vijay for the shoot… and in true vintage-watch fashion, I almost left it behind.
Thankf | Unboxing the Waqt from Avarth Watches.
A 1960s grand-tourer inspired watch with a jumping hour display, 24-hour sub-dial, and a dial that really catches the light. Curious to see how this one wears on the wrist. ⌚
#AvarthWatches
#IndianMicrobrand
#WatchEnthusiast
#JumpHour
#WatchFam | Met a collector who wanted to let go of some of his watches. Bought more than 12 vintage watches. #watchcollectors #mechanicalwatch #indianwatches #vintagewatch #watchcollector | Picked up this beautiful Henri Sandoz vintage watch yesterday. What do you guys think? How good is the color! #watchcollectors #mechanicalwatch #indianwatches #vintagewatch #watchcollector | A watch brand flew me in, put me in a presidential suite, and invited me to see what they’re building.
At Rotoris House I got to spend time with the founders, see the collection up close, and understand the philosophy behind the brand.
“No hype. No mass production. Just a numbered Rotoris automati | Got an HMT Sangam today! #watchcollectors #hmtwatches #indianwatches #mechanicalwatch #vintagewatch | Gen Alpha checks the time on a phone…
Watch lovers check the time on history. ⌚
Different generations. Different priorities.
But one thing is certain, watches will never go out of style.
Which side are you on? 👀
#WatchCollector #GenAlpha #WatchCommunity #WatchLovers #Horology WatchesOfInstagram </t>
  </si>
  <si>
    <t>#AvarthWatches, #IndianMicrobrand, #WatchEnthusiast, #JumpHour, #WatchFam, #watchcollectors, #mechanicalwatch, #indianwatches, #vintagewatch, #watchcollector, #hmtwatches, #WatchCollector, #GenAlpha, #WatchCommunity, #WatchLovers, #Horology</t>
  </si>
  <si>
    <t>@astlejude, @_xbishxy__, @williams_dominic</t>
  </si>
  <si>
    <t>https://instagram.com/p/DV0XjzUEaDf, https://instagram.com/p/DUrvXWGEScL, https://instagram.com/p/DUkVh0IEbhT, https://instagram.com/p/DV5lwalkYjA, https://instagram.com/p/DV0pRHzEV3Q, https://instagram.com/p/DV3oZV7CR17, https://instagram.com/p/DV01Ou1iXAS, https://instagram.com/p/DVytv2gCT35, https://instagram.com/p/DVz_Vd5Eeow, https://instagram.com/p/DVyRa7TERmq, https://instagram.com/p/DVtHIJvEeFF, https://instagram.com/p/DVsxqKlkVxP</t>
  </si>
  <si>
    <t>3548, 39984, 5259, 109, 212, 101, 336, 198, 131, 457, 133, 111</t>
  </si>
  <si>
    <t>144, 376, 67, 0, 17, 8, 60, 16, 16, 55, 8, 30</t>
  </si>
  <si>
    <t>2026-03-13, 2026-02-13, 2026-02-10, 2026-03-15, 2026-03-13, 2026-03-14, 2026-03-13, 2026-03-12, 2026-03-13, 2026-03-12, 2026-03-10, 2026-03-10</t>
  </si>
  <si>
    <t>Kochi, India, Bengaluru,Karnataka, HMT Museum, Gokul Ootupurra Veg Restaurant, Mysore, New Delhi, Changampuzha Park</t>
  </si>
  <si>
    <t>https://scontent-phx1-1.cdninstagram.com/o1/v/t2/f2/m86/AQPwUuE3VuPBnXsUvQjR8RNIS2MDww37CDCfs69ZpuJbmi_9RVG-uf1_dj7MPBQfAsSDnWx3nKU4jsel-cw7LawSd74dibXUsKj2r9g.mp4?_nc_cat=111&amp;_nc_sid=5e9851&amp;_nc_ht=scontent-phx1-1.cdninstagram.com&amp;_nc_ohc=iBBUiK44Y4wQ7kNvwGjXkzr&amp;efg=eyJ2ZW5jb2RlX3RhZyI6Inhwdl9wcm9ncmVzc2l2ZS5JTlNUQUdSQU0uQ0xJUFMuQzMuNzIwLmRhc2hfYmFzZWxpbmVfMV92MSIsInhwdl9hc3NldF9pZCI6MTc5NDY3OTM3MzExMTU1MDcsImFzc2V0X2FnZV9kYXlzIjozLCJ2aV91c2VjYXNlX2lkIjoxMDgyNywiZHVyYXRpb25fcyI6NzMsInVybGdlbl9zb3VyY2UiOiJ3d3cifQ%3D%3D&amp;ccb=17-1&amp;_nc_gid=sEtGc9__z5xpBUjDugIs3A&amp;_nc_ss=1a&amp;_nc_zt=28&amp;vs=9767235b66fe050e&amp;_nc_vs=HBksFQIYUmlnX3hwdl9yZWVsc19wZXJtYW5lbnRfc3JfcHJvZC9FOTQ5MjIxQUJENDhFM0U5MTEwREUyRDIxNUE2MEE4Ql92aWRlb19kYXNoaW5pdC5tcDQVAALIARIAFQIYUWlnX3hwdl9wbGFjZW1lbnRfcGVybWFuZW50X3YyLzA0NEY4Q0Y4Q0RGREZGOUZGMTA2NUM5RDYyNUJDOUEzX2F1ZGlvX2Rhc2hpbml0Lm1wNBUCAsgBEgAoABgAGwKIB3VzZV9vaWwBMRJwcm9ncmVzc2l2ZV9yZWNpcGUBMRUAACbmp5qT8aDhPxUCKAJDMywXQFJyn752yLQYEmRhc2hfYmFzZWxpbmVfMV92MREAdf4HZZapAQA&amp;oh=00_AfzRsrNkbyzXaf9wKhUTnHO-7Bumy7Siwe8woiiWI7ft5g&amp;oe=69B9A114, https://scontent-phx1-1.cdninstagram.com/o1/v/t2/f2/m86/AQPTrCSkb89avX0EzePgOxdE8nLQZ2ZI2ZF9004UsJUkzKn0ZjwjLKtLZRSMxdPHtAT-b5Rrlu-ID7ud0n-EMKlyN4ZNwDFebGeffz4.mp4?_nc_cat=103&amp;_nc_sid=5e9851&amp;_nc_ht=scontent-phx1-1.cdninstagram.com&amp;_nc_ohc=rzYgw-mSi2wQ7kNvwF1v5pa&amp;efg=eyJ2ZW5jb2RlX3RhZyI6Inhwdl9wcm9ncmVzc2l2ZS5JTlNUQUdSQU0uQ0xJUFMuQzMuNzIwLmRhc2hfYmFzZWxpbmVfMV92MSIsInhwdl9hc3NldF9pZCI6MTc5NDA4MDQxMjMxMTU1MDcsImFzc2V0X2FnZV9kYXlzIjozMSwidmlfdXNlY2FzZV9pZCI6MTA4MjcsImR1cmF0aW9uX3MiOjU1LCJ1cmxnZW5fc291cmNlIjoid3d3In0%3D&amp;ccb=17-1&amp;vs=c775a451328515ad&amp;_nc_vs=HBksFQIYUmlnX3hwdl9yZWVsc19wZXJtYW5lbnRfc3JfcHJvZC81QjRCNjdENDBCMDU4QzBGMUJBREQ2RTFFMzhBMTRBQl92aWRlb19kYXNoaW5pdC5tcDQVAALIARIAFQIYUWlnX3hwdl9wbGFjZW1lbnRfcGVybWFuZW50X3YyLzlFNDUyOUU1NEY1NjQzMjU0NTkxMjZBMEVCNUM4RUFEX2F1ZGlvX2Rhc2hpbml0Lm1wNBUCAsgBEgAoABgAGwKIB3VzZV9vaWwBMRJwcm9ncmVzc2l2ZV9yZWNpcGUBMRUAACbm__GLn8TePxUCKAJDMywXQEvmZmZmZmYYEmRhc2hfYmFzZWxpbmVfMV92MREAdf4HZZapAQA&amp;_nc_gid=sEtGc9__z5xpBUjDugIs3A&amp;_nc_ss=1a&amp;_nc_zt=28&amp;oh=00_AfxIIhhTkN8SwhgsgRUX7huuRQmJ7VLyByOdn5mCRzjChA&amp;oe=69B99FB4, https://scontent-phx1-1.cdninstagram.com/o1/v/t2/f2/m86/AQOCNMTkC1oZjYxqvG-6A1HRbc5WtqomPesVDXwPNWLHg_P850Y_ksOz20ciMmpOEvwGTp37e3jmfEUIH-QrvSIGV2zHDRtXHElz8nY.mp4?_nc_cat=110&amp;_nc_sid=5e9851&amp;_nc_ht=scontent-phx1-1.cdninstagram.com&amp;_nc_ohc=uEPvmVcAP14Q7kNvwEn0fDW&amp;efg=eyJ2ZW5jb2RlX3RhZyI6Inhwdl9wcm9ncmVzc2l2ZS5JTlNUQUdSQU0uQ0xJUFMuQzMuNzIwLmRhc2hfYmFzZWxpbmVfMV92MSIsInhwdl9hc3NldF9pZCI6MTc5NDAyOTcxODAxMTU1MDcsImFzc2V0X2FnZV9kYXlzIjozNCwidmlfdXNlY2FzZV9pZCI6MTA4MjcsImR1cmF0aW9uX3MiOjEwNSwidXJsZ2VuX3NvdXJjZSI6Ind3dyJ9&amp;ccb=17-1&amp;_nc_gid=sEtGc9__z5xpBUjDugIs3A&amp;_nc_ss=1a&amp;_nc_zt=28&amp;vs=14d3726991f432e8&amp;_nc_vs=HBksFQIYUmlnX3hwdl9yZWVsc19wZXJtYW5lbnRfc3JfcHJvZC9GRjRFRUE1RTIzMDc0QUYyM0Q1RDFDM0EyMEE2QzZBQ192aWRlb19kYXNoaW5pdC5tcDQVAALIARIAFQIYUWlnX3hwdl9wbGFjZW1lbnRfcGVybWFuZW50X3YyLzY1NDc1QTk2ODU2NDlEODMxMThCRDU4N0UzMTdDMThEX2F1ZGlvX2Rhc2hpbml0Lm1wNBUCAsgBEgAoABgAGwKIB3VzZV9vaWwBMRJwcm9ncmVzc2l2ZV9yZWNpcGUBMRUAACbmyK-J3qbePxUCKAJDMywXQFo90vGp--cYEmRhc2hfYmFzZWxpbmVfMV92MREAdf4HZZapAQA&amp;oh=00_AfwGEolxmrm8xZRBEiE3MSmUGwljaf_vR_6YE9glCI_Nzg&amp;oe=69B9A09B, https://scontent-phx1-1.cdninstagram.com/o1/v/t2/f2/m86/AQOxaiUoBCgXfj9fHFp2rpy5_iIY3UE4risO9KQ6Bv4CdQQJe115N8z8WhyBN6SuQp7lDdQkWaAA0g3OxIuRfRf_VaElWyGH6jCpBwI.mp4?_nc_cat=109&amp;_nc_sid=5e9851&amp;_nc_ht=scontent-phx1-1.cdninstagram.com&amp;_nc_ohc=nDo0ZeiisVIQ7kNvwFgvP59&amp;efg=eyJ2ZW5jb2RlX3RhZyI6Inhwdl9wcm9ncmVzc2l2ZS5JTlNUQUdSQU0uQ0xJUFMuQzMuNzIwLmRhc2hfYmFzZWxpbmVfMV92MSIsInhwdl9hc3NldF9pZCI6MTc5NDcyNzI3OTIxMTU1MDcsImFzc2V0X2FnZV9kYXlzIjowLCJ2aV91c2VjYXNlX2lkIjoxMDgyNywiZHVyYXRpb25fcyI6NjAsInVybGdlbl9zb3VyY2UiOiJ3d3cifQ%3D%3D&amp;ccb=17-1&amp;_nc_gid=sEtGc9__z5xpBUjDugIs3A&amp;_nc_ss=1a&amp;_nc_zt=28&amp;vs=2e5991d3e6d991cf&amp;_nc_vs=HBksFQIYUmlnX3hwdl9yZWVsc19wZXJtYW5lbnRfc3JfcHJvZC81QzRBRjcyMzAyQjc5NDY3RDg0Nzg0QTJCRkQwOEVBQl92aWRlb19kYXNoaW5pdC5tcDQVAALIARIAFQIYUWlnX3hwdl9wbGFjZW1lbnRfcGVybWFuZW50X3YyLzg2NDk0NzNFRjI4NEI4MkU0NjVCMUYxNEFFNDM5NDkzX2F1ZGlvX2Rhc2hpbml0Lm1wNBUCAsgBEgAoABgAGwKIB3VzZV9vaWwBMRJwcm9ncmVzc2l2ZV9yZWNpcGUBMRUAACbmpLC34rzhPxUCKAJDMywXQE5QAAAAAAAYEmRhc2hfYmFzZWxpbmVfMV92MREAdf4HZZapAQA&amp;oh=00_AfzPnEkFdyRLfCdY51A-kw2gmBOljE8Z6QDUHUfxUlE8mQ&amp;oe=69B999EA, https://scontent-phx1-1.cdninstagram.com/o1/v/t2/f2/m86/AQMPsLiAgqV3Le5EuPUqlAimP0_T6mgGaOAtlAf2-HOGLiHorv91xNxOZG6dOpY633ijhnaVK3Q_zTFtvzJ2Kl0rBiPPn3y9zvK-HWU.mp4?_nc_cat=111&amp;_nc_sid=5e9851&amp;_nc_ht=scontent-phx1-1.cdninstagram.com&amp;_nc_ohc=RnCYzRxu0JIQ7kNvwGk20tu&amp;efg=eyJ2ZW5jb2RlX3RhZyI6Inhwdl9wcm9ncmVzc2l2ZS5JTlNUQUdSQU0uQ0xJUFMuQzMuNzIwLmRhc2hfYmFzZWxpbmVfMV92MSIsInhwdl9hc3NldF9pZCI6MTc5NDY4MTM1ODIxMTU1MDcsImFzc2V0X2FnZV9kYXlzIjoyLCJ2aV91c2VjYXNlX2lkIjoxMDgyNywiZHVyYXRpb25fcyI6NjQsInVybGdlbl9zb3VyY2UiOiJ3d3cifQ%3D%3D&amp;ccb=17-1&amp;_nc_gid=sEtGc9__z5xpBUjDugIs3A&amp;_nc_ss=1a&amp;_nc_zt=28&amp;vs=ac996d86cc9d463b&amp;_nc_vs=HBksFQIYUmlnX3hwdl9yZWVsc19wZXJtYW5lbnRfc3JfcHJvZC9ERjRCQTY2NTVGRDE1QUQyRkU2NDg5OTkxNTNGQzY5RV92aWRlb19kYXNoaW5pdC5tcDQVAALIARIAFQIYUWlnX3hwdl9wbGFjZW1lbnRfcGVybWFuZW5</t>
  </si>
  <si>
    <t>https://www.instagram.com/manusrikumar</t>
  </si>
  <si>
    <t>jasdeep_sethi03</t>
  </si>
  <si>
    <t>Jas</t>
  </si>
  <si>
    <t>In case music and vinyl records are of interest to you, I have another account. @analogvinyl_jas</t>
  </si>
  <si>
    <t>https://scontent-lga3-3.cdninstagram.com/v/t51.2885-19/503614424_18406571455105574_9175996009320444611_n.jpg?stp=dst-jpg_e0_s150x150_tt6&amp;efg=eyJ2ZW5jb2RlX3RhZyI6InByb2ZpbGVfcGljLmRqYW5nby4xMDgwLmMyIn0&amp;_nc_ht=scontent-lga3-3.cdninstagram.com&amp;_nc_cat=102&amp;_nc_oc=Q6cZ2QEKzaCtDInUAi1RdVxaYwxLXXMJLFNRwt7J_Sk_lsqUKINwLrlpZBV4GFYMSbURfbY&amp;_nc_ohc=BOCiSewJ4V0Q7kNvwHubLoU&amp;_nc_gid=A8Sb_yhyuRoBt2pRSomoFw&amp;edm=AOQ1c0wBAAAA&amp;ccb=7-5&amp;oh=00_AfwRHtu7HTp98TEDxIo9L0w39A6aPMsBpXbaP8yaq7mgTg&amp;oe=69BDAB3E&amp;_nc_sid=8b3546</t>
  </si>
  <si>
    <t>What’s your excuse? 
#cliffjumping
#oceanvibes
#freedomlifestyle
#adventurelife
#sendit
#livingfully
#beachenergy
#dontsettle
#riskit
#mensadventure 
#ukcreators
#londoncreatives 
#budva 
#montenegro 
#ageisjustanumber | Fearless Cliff Jump- Mogren Beach, Montenegro
#cliffjumping #cliffjump #mogrencliff #mogrenbeach #adrenalinejunkie #batshitcrazy | Spent the evening at British Watchmakers’ Day 2026 surrounded by incredible craftsmanship, passionate collectors, and some of the finest independent watchmaking the UK has to offer. Great conversations, beautiful watches, and a reminder that British horology is truly having a moment. 🇬🇧
Turned up | At least the watch is regulated. Unlike the British weather 🤪
Chaumet Dandy Regulator
#chaumet #chaumetdandy #watchesofinstagram #watchcollector | Grone - Moment Meter. What a stunner. Counting heartbeats instead of steps 🤪
#grone #gronemomentmeter #gronefeldwatches #gronefeldbrothers #watchesofinstagram⌚️ #watchfam #watchcommunity #independentwatchmaking #hautehorlogerie
#watchesofinstagram #watchcollector #horology #watchgeek
#wristshot #l | #istanbul #travelgram #raffleshotel #rafflesistanbul #besthotelsintheworld | #rafflesistanbul #bospheroussuit #raffles #raffleshotel #travelgram #travelreels#earlyvalentines #ıstanbul | 21 years ago, you changed our world forever.
Watching you become who you are today has been our greatest joy 💕 | Matching moments, not minutes 💕 Holiday wrist shots with my daughter @_biancasethi
#wristshots #automaticwristwatch #holidaymoments #rolex #antoinepreziuso #independentwatchmaking #holidaywristshot #instawatches #whitedialwatch #rolexexplorer2 #srilanka #bentota #hikkaduwa | #hikkaduwa #srilanka #crystalsands #beachfrontproperty #instatravel #travelgram #travelphotography #explore | Went whale watching. Saw dolphins. Luckily, I brought my own whale T-shirt 🤪
#whalewatching #dolphins🐬 #dolphinwatching #mirissabeach #whalewatchingsrilanka | #crystalsandshikkaduwa #crystalsands #hikkaduwa #srilanka</t>
  </si>
  <si>
    <t>#cliffjumping, #oceanvibes, #freedomlifestyle, #adventurelife, #sendit, #livingfully, #beachenergy, #dontsettle, #riskit, #mensadventure, #ukcreators, #londoncreatives, #budva, #montenegro, #ageisjustanumber, #cliffjump, #mogrencliff, #mogrenbeach, #adrenalinejunkie, #batshitcrazy, #chaumet, #chaumetdandy, #watchesofinstagram, #watchcollector, #grone, #gronemomentmeter, #gronefeldwatches, #gronefeldbrothers, #watchfam, #watchcommunity, #independentwatchmaking, #hautehorlogerie, #horology, #watch</t>
  </si>
  <si>
    <t>@_biancasethi</t>
  </si>
  <si>
    <t>https://instagram.com/p/DVBcSYRCBtJ, https://instagram.com/p/CtBjEFaL5J5, https://instagram.com/p/DVmUJpiCL3T, https://instagram.com/p/DUteFI3iMgH, https://instagram.com/p/DUjImszCKVX, https://instagram.com/p/DUPAE82CDoB, https://instagram.com/p/DUO-4D_iCG2, https://instagram.com/p/DTrsDeFiGYn, https://instagram.com/p/DTF_EWXiDrL, https://instagram.com/p/DSxVtkuksvb, https://instagram.com/p/DSxKzNGkr7h, https://instagram.com/p/DSrpjEBEp3W</t>
  </si>
  <si>
    <t>24, 410, 22, 38, 32, 28, 29, 31, 24, 16, 32, 26</t>
  </si>
  <si>
    <t>10, 11, 0, 3, 4, 1, 3, 5, 1, 5, 3, 2</t>
  </si>
  <si>
    <t>2026-02-21, 2023-06-03, 2026-03-07, 2026-02-13, 2026-02-09, 2026-02-01, 2026-02-01, 2026-01-19, 2026-01-04, 2025-12-27, 2025-12-27, 2025-12-25</t>
  </si>
  <si>
    <t>Budva, Montenegro, Mogren Beach, Budva, London, United Kingdom, Raffles Istanbul, Sri Lanka, Crystal Sands</t>
  </si>
  <si>
    <t>https://scontent-lga3-1.cdninstagram.com/o1/v/t16/f2/m69/AQO_dtnwtwaEQDvuRYkxsfXRrwHJ3JQLPJnEnMWZuDIqG5nGVLKyORJ1beM_7_hGyWy8NemWoyqG-77y1RS8mQ5g.mp4?strext=1&amp;_nc_cat=110&amp;_nc_sid=5e9851&amp;_nc_ht=scontent-lga3-1.cdninstagram.com&amp;_nc_ohc=19kP40vgQqQQ7kNvwH8Jaa6&amp;efg=eyJ2ZW5jb2RlX3RhZyI6Inhwdl9wcm9ncmVzc2l2ZS5JTlNUQUdSQU0uQ0xJUFMuQzMuNzIwLmRhc2hfYmFzZWxpbmVfMV92MSIsInhwdl9hc3NldF9pZCI6MTg0NDU0ODMwMTgxMDU1NzQsImFzc2V0X2FnZV9kYXlzIjoyMiwidmlfdXNlY2FzZV9pZCI6MTAwOTksImR1cmF0aW9uX3MiOjM3LCJ1cmxnZW5fc291cmNlIjoid3d3In0%3D&amp;ccb=17-1&amp;vs=5dbfb02612cce598&amp;_nc_vs=HBksFQIYOnBhc3N0aHJvdWdoX2V2ZXJzdG9yZS9HQ1NpQVNhOFZFLS1JYlFIQUZnd0U0WTFmTGtSYnNwVEFRQUYVAALIARIAFQIYUWlnX3hwdl9wbGFjZW1lbnRfcGVybWFuZW50X3YyLzE1NDY3MUU2QjZFOTVENUNCMjkxNEU2RDU1QzEyM0ExX2F1ZGlvX2Rhc2hpbml0Lm1wNBUCAsgBEgAoABgAGwKIB3VzZV9vaWwBMRJwcm9ncmVzc2l2ZV9yZWNpcGUBMRUAACbMy4nwtYTEQRUCKAJDMywXQELRBiTdLxsYEmRhc2hfYmFzZWxpbmVfMV92MREAdf4HZeadAQA&amp;_nc_gid=A8Sb_yhyuRoBt2pRSomoFw&amp;_nc_ss=1a&amp;_nc_zt=28&amp;oh=00_AfwZJcCGhyEVqRJUSDtvF8sUrtK-F1GaKlYdzOefiJFHyg&amp;oe=69BDABF2, https://scontent-lga3-1.cdninstagram.com/o1/v/t2/f2/m82/AQOr4PQk0ZbVuwIyUDGZys4Z8dnIljs74_bWcnpE-Vkty-nSQQf-C5cUDdraKHOS9HUQuXKrOsp1IQZejZjdDjcoAO1JrYbwhfXKJY8.mp4?_nc_cat=109&amp;_nc_sid=5e9851&amp;_nc_ht=scontent-lga3-1.cdninstagram.com&amp;_nc_ohc=CrxlS5mak6EQ7kNvwEhB9T8&amp;efg=eyJ2ZW5jb2RlX3RhZyI6Inhwdl9wcm9ncmVzc2l2ZS5JTlNUQUdSQU0uQ0xJUFMuQzMuNzIwLmRhc2hfYmFzZWxpbmVfMV92MSIsInhwdl9hc3NldF9pZCI6MjAwNDY3ODk5OTg3ODc2MiwiYXNzZXRfYWdlX2RheXMiOjEwMTYsInZpX3VzZWNhc2VfaWQiOjEwMDk5LCJkdXJhdGlvbl9zIjo2MiwidXJsZ2VuX3NvdXJjZSI6Ind3dyJ9&amp;ccb=17-1&amp;vs=64c2608f78e081e5&amp;_nc_vs=HBksFQIYT2lnX3hwdl9yZWVsc19wZXJtYW5lbnRfcHJvZC84QTQ5QUVCQ0EyNkRFOUY2MkIxQTgzM0M4QTUwRjhBMl92aWRlb19kYXNoaW5pdC5tcDQVAALIARIAFQIYOnBhc3N0aHJvdWdoX2V2ZXJzdG9yZS9HQlB0OUJSYVB5REwyTXdDQUxOR0VLTkpLcXdjYnFfRUFBQUYVAgLIARIAKAAYABsCiAd1c2Vfb2lsATEScHJvZ3Jlc3NpdmVfcmVjaXBlATEVAAAm1LHputbPjwcVAigCQzMsF0BPap--dsi0GBJkYXNoX2Jhc2VsaW5lXzFfdjERAHX-B2XmnQEA&amp;_nc_gid=A8Sb_yhyuRoBt2pRSomoFw&amp;_nc_ss=1a&amp;_nc_zt=28&amp;oh=00_AfwTc7iYMnaobmCLfJMXAnCrJD6Agu0ni7zlSSR3q9Uivg&amp;oe=69B9A4DA, https://scontent-lga3-3.cdninstagram.com/o1/v/t16/f2/m69/AQO87qkG5dnE_BmLhWydDhDnEs4qpvNsj7kHDw0WFYmICd0A1EZznDJBLH-q5mhtp7sxgmoUl1QmrgTx0G-MdgVR.mp4?strext=1&amp;_nc_cat=102&amp;_nc_sid=5e9851&amp;_nc_ht=scontent-lga3-3.cdninstagram.com&amp;_nc_ohc=L2YMpd4Mk8IQ7kNvwF255lp&amp;efg=eyJ2ZW5jb2RlX3RhZyI6Inhwdl9wcm9ncmVzc2l2ZS5JTlNUQUdSQU0uQ0xJUFMuQzMuNzIwLmRhc2hfYmFzZWxpbmVfMV92MSIsInhwdl9hc3NldF9pZCI6MTg0NDc2MTQzMzUxMDU1NzQsImFzc2V0X2FnZV9kYXlzIjo4LCJ2aV91c2VjYXNlX2lkIjoxMDA5OSwiZHVyYXRpb25fcyI6ODUsInVybGdlbl9zb3VyY2UiOiJ3d3cifQ%3D%3D&amp;ccb=17-1&amp;_nc_gid=A8Sb_yhyuRoBt2pRSomoFw&amp;_nc_ss=1a&amp;_nc_zt=28&amp;vs=132a4986279e2087&amp;_nc_vs=HBksFQIYOnBhc3N0aHJvdWdoX2V2ZXJzdG9yZS9HSENTdHlZUGFWRUxZRVlLQUs3dUY2ckhfWEJXYnNwVEFRQUYVAALIARIAFQIYUWlnX3hwdl9wbGFjZW1lbnRfcGVybWFuZW50X3YyL0U2NEY4QzFBMEI1RDk1OUYyMjZDQTE1QkM5RDRFQkFFX2F1ZGlvX2Rhc2hpbml0Lm1wNBUCAsgBEgAoABgAGwKIB3VzZV9vaWwBMRJwcm9ncmVzc2l2ZV9yZWNpcGUBMRUAACbM6K22vYDFQRUCKAJDMywXQFV1T987ZFoYEmRhc2hfYmFzZWxpbmVfMV92MREAdf4HZeadAQA&amp;oh=00_AfwoXOwweQh4GHNB6-M1Mkq17XNoFJSgujP8bLTY_k8cvQ&amp;oe=69BDA882, https://scontent-lga3-2.cdninstagram.com/o1/v/t16/f2/m69/AQP7Z7Eqt3d_FqtTTKUbkYZ5T80rTtSekIHbpkhlVOPmvUoiah946JawtD2mdbndlgU8_OpGDCc6dI82eoiEhLrv.mp4?strext=1&amp;_nc_cat=101&amp;_nc_sid=5e9851&amp;_nc_ht=scontent-lga3-2.cdninstagram.com&amp;_nc_ohc=kLFDSQIZONgQ7kNvwGwut3M&amp;efg=eyJ2ZW5jb2RlX3RhZyI6Inhwdl9wcm9ncmVzc2l2ZS5JTlNUQUdSQU0uQ0xJUFMuQzMuNzIwLmRhc2hfYmFzZWxpbmVfMV92MSIsInhwdl9hc3NldF9pZCI6MTg0NDM2NTMyMzcxMDU1NzQsImFzc2V0X2FnZV9kYXlzIjozMCwidmlfdXNlY2FzZV9pZCI6MTAwOTksImR1cmF0aW9uX3MiOjM1LCJ1cmxnZW5fc291cmNlIjoid3d3In0%3D&amp;ccb=17-1&amp;_nc_gid=A8Sb_yhyuRoBt2pRSomoFw&amp;_nc_ss=1a&amp;_nc_zt=28&amp;vs=1167bfcf15a1f678&amp;_nc_vs=HBksFQIYOnBhc3N0aHJvdWdoX2V2ZXJzdG9yZS9HSFUxc3lYZmxuMWdWUzhFQURVMFlkMktNYjRGYnNwVEFRQUYVAALIARIAFQIYUWlnX3hwdl9wbGFjZW1lbnRfcGVybWFuZW50X3YyLzdCNDE2MTNDQzU3RUUxQ0M2ODUxQUJENjdBMUI2MUIxX2F1ZGlvX2Rhc2hpbml0Lm1wNBUCAsgBEgAoABgAGwKIB3VzZV9vaWwBMRJwcm9ncmVzc2l2ZV9yZWNpcGUBMRUAACbMjvf49JnDQRUCKAJDMywXQEHVP3ztkWgYEmRhc2hfYmFzZWxpbmVfMV92MREAdf4HZeadAQA&amp;oh=00_Afyy1op417Wb2cigmUlBTMPT4LfxM6ZjblHBDumMm1ZxzQ&amp;oe=69BDACDB, https://scontent-lga3-1.cdninstagram.com/o1/v/t16/f2/m69/AQOUgeki2DXD8VrXwaVhTUplRJWp0BENDer-gMwV-zMgze9s1PB0KiDUCyRm5D4EAJWIBcIL4lPbShnQc8qHZN9t.mp4?strext=1&amp;_nc_cat=111&amp;_nc_sid=5e9851&amp;_nc_ht=scontent-lga3-1.cdninstagram.com&amp;_nc_ohc=nVS5vIXGGfIQ7kNvwE5RVM9&amp;efg=eyJ2ZW5jb2RlX3RhZyI6Inhwdl9wcm9ncmVzc2l2ZS5JTlNUQUdSQU0uQ0xJUFMuQzMuNzIwLmRhc2hfYmFzZWxpbmVfMV92MSIsInhwdl9hc3NldF9pZCI6MTg0NDMxNTE3MzYxMDU1NzQsImFzc2V0X2FnZV9kYXlzIjozNCwidmlfdXNlY2FzZV9pZCI6MTAwOTksImR1cmF0aW9uX3MiOjQyLCJ1cmxnZW5fc291cmNlIjoid3d3In0%3D&amp;ccb=17-1&amp;_nc_gid=A8Sb_yhyuRoBt2pRSomoFw&amp;_nc_ss=1a&amp;_nc_zt=28&amp;vs=e72f6ca7e4673148&amp;_nc_vs=HBksFQIYOnBhc3N0aHJvdWdoX2V2ZXJzdG9yZS9HS1VoaHlVUHVpQS1Ibm9IQURQSlRNZHNVYUZaYnNwVEFRQUYVAALIARIAFQIYUWlnX3hwdl9wbGFjZW1lbnRfcGVybWFuZW50X3YyLzU0NEJDNDNCNTE3MkVEQzY1RDk2Mjk3OEZENkI2MTgxX2F1ZGlvX2Rhc2hpbml0Lm1wNBUCAsgBEgAoABgAGwKIB3VzZV9vaWwBMRJwcm9ncmVzc2l2ZV9yZWNpcGUBMRUAACbMqae83PzCQRUCKAJDMywXQEVu2RaHKwIYEmRhc2hfYmFzZW</t>
  </si>
  <si>
    <t>https://www.instagram.com/jasdeep_sethi03</t>
  </si>
  <si>
    <t>thekrispap</t>
  </si>
  <si>
    <t>Chris Papaspyrou</t>
  </si>
  <si>
    <t>https://scontent-lga3-1.cdninstagram.com/v/t51.2885-19/457410562_514469657790897_4287570639008307572_n.jpg?stp=dst-jpg_e0_s150x150_tt6&amp;efg=eyJ2ZW5jb2RlX3RhZyI6InByb2ZpbGVfcGljLmRqYW5nby42NDAuYzIifQ&amp;_nc_ht=scontent-lga3-1.cdninstagram.com&amp;_nc_cat=109&amp;_nc_oc=Q6cZ2QHPHUFeW4TPFDYdFGwDIQWOFUyZghPmbNVIKSz805wu6hDLnGOVQ1OvKuaqkJUtXsU&amp;_nc_ohc=DX0h2IoTYYMQ7kNvwG63119&amp;_nc_gid=CFqgjE6ZoEd3XagYBT56pA&amp;edm=AOQ1c0wBAAAA&amp;ccb=7-5&amp;oh=00_AfwI91SHZitRh_7RU72Rdx5HNEUGkq1zqOrT7L9XdaYQbg&amp;oe=69BD84FA&amp;_nc_sid=8b3546</t>
  </si>
  <si>
    <t>Nørrebros | Postcards from Mallorca | Calorie burn 101 | Feta training camp | 2 weeks on 2 wheels | No foglights</t>
  </si>
  <si>
    <t>https://instagram.com/p/DK5GQcZNgll, https://instagram.com/p/DH4QVwyt9mh, https://instagram.com/p/C_RBmuMNm5K, https://instagram.com/p/C5ITivgttNr, https://instagram.com/p/Cx9tclNNj-5, https://instagram.com/p/CxVzjiTNnou, https://instagram.com/p/CuIPdNrtbHo, https://instagram.com/p/Cqz4BRCN6PG, https://instagram.com/p/Cp95RD4NmSc, https://instagram.com/p/CdBAN4Xt_nZ, https://instagram.com/p/CblOgZRtMM9, https://instagram.com/p/CbTAvFlNBap</t>
  </si>
  <si>
    <t>54, 48, 66, 71, 59, 33, 79, 100, 77, 49, 68, 63</t>
  </si>
  <si>
    <t>1, 0, 0, 0, 0, 0, 1, 1, 4, 0, 0, 0</t>
  </si>
  <si>
    <t>2025-06-14, 2025-03-31, 2024-08-29, 2024-03-30, 2023-10-04, 2023-09-18, 2023-06-30, 2023-04-09, 2023-03-19, 2022-05-01, 2022-03-26, 2022-03-19</t>
  </si>
  <si>
    <t>Mallorca, Holbæk, Karlslunde, Alpe d'Huez, Ioánnina, Greece, Mallorca, Islas Baleares, Spain, Buresø, Girona, Spain</t>
  </si>
  <si>
    <t>Image, Sidecar, Image, Sidecar, Sidecar, Image, Image, Sidecar, Image, Image, Sidecar, Image</t>
  </si>
  <si>
    <t>https://scontent-lga3-1.cdninstagram.com/v/t51.2885-15/505450646_18512114971027799_8342719427441962898_n.jpg?stp=dst-jpg_e15_fr_p1080x1080_tt6&amp;_nc_ht=scontent-lga3-1.cdninstagram.com&amp;_nc_cat=111&amp;_nc_oc=Q6cZ2QHPHUFeW4TPFDYdFGwDIQWOFUyZghPmbNVIKSz805wu6hDLnGOVQ1OvKuaqkJUtXsU&amp;_nc_ohc=isj5OTgnQDkQ7kNvwHBsmyL&amp;_nc_gid=CFqgjE6ZoEd3XagYBT56pA&amp;edm=AOQ1c0wBAAAA&amp;ccb=7-5&amp;ig_cache_key=MzY1NDk4MDA5MDg2NjMwNTM4MQ%3D%3D.3-ccb7-5&amp;oh=00_Afy8EjE7yjcXB0JHOSjHrl7bdTCs-sQVnv07wdteH1bx-w&amp;oe=69BD9DE4&amp;_nc_sid=8b3546, https://scontent-lga3-1.cdninstagram.com/v/t51.2885-15/487472357_18497593714027799_3633211106246016134_n.jpg?stp=dst-jpg_e35_s1080x1080_sh0.08_tt6&amp;_nc_ht=scontent-lga3-1.cdninstagram.com&amp;_nc_cat=111&amp;_nc_oc=Q6cZ2QHPHUFeW4TPFDYdFGwDIQWOFUyZghPmbNVIKSz805wu6hDLnGOVQ1OvKuaqkJUtXsU&amp;_nc_ohc=0836J-MnhCUQ7kNvwG7ZOIf&amp;_nc_gid=CFqgjE6ZoEd3XagYBT56pA&amp;edm=AOQ1c0wBAAAA&amp;ccb=7-5&amp;ig_cache_key=MzYwMDY5OTc1NTE4NjIxMDM3NA%3D%3D.3-ccb7-5&amp;oh=00_Afzl_lfbLes6m1t6_HQa_nYBHnMRycxOdR_za6zvG7kw_g&amp;oe=69BD98AB&amp;_nc_sid=8b3546, https://scontent-lga3-1.cdninstagram.com/v/t51.2885-15/487472357_18497593714027799_3633211106246016134_n.jpg?stp=dst-jpg_e35_s1080x1080_sh0.08_tt6&amp;_nc_ht=scontent-lga3-1.cdninstagram.com&amp;_nc_cat=111&amp;_nc_oc=Q6cZ2QHPHUFeW4TPFDYdFGwDIQWOFUyZghPmbNVIKSz805wu6hDLnGOVQ1OvKuaqkJUtXsU&amp;_nc_ohc=0836J-MnhCUQ7kNvwG7ZOIf&amp;_nc_gid=CFqgjE6ZoEd3XagYBT56pA&amp;edm=AOQ1c0wBAAAA&amp;ccb=7-5&amp;ig_cache_key=MzYwMDY5OTc1NTE4NjIxMDM3NA%3D%3D.3-ccb7-5&amp;oh=00_Afzl_lfbLes6m1t6_HQa_nYBHnMRycxOdR_za6zvG7kw_g&amp;oe=69BD98AB&amp;_nc_sid=8b3546, https://scontent-lga3-1.cdninstagram.com/v/t51.2885-15/488306859_18497593702027799_26740892303487149_n.jpg?stp=dst-jpg_e35_s1080x1080_sh0.08_tt6&amp;_nc_ht=scontent-lga3-1.cdninstagram.com&amp;_nc_cat=111&amp;_nc_oc=Q6cZ2QHPHUFeW4TPFDYdFGwDIQWOFUyZghPmbNVIKSz805wu6hDLnGOVQ1OvKuaqkJUtXsU&amp;_nc_ohc=PvB3nhHR1m0Q7kNvwFWH8yn&amp;_nc_gid=CFqgjE6ZoEd3XagYBT56pA&amp;edm=AOQ1c0wBAAAA&amp;ccb=7-5&amp;ig_cache_key=MzYwMDY5OTc1NTEzNTgxMjYwNw%3D%3D.3-ccb7-5&amp;oh=00_AfzslqMYqQlhgdTSMQjn2NI-NJcophIqnJA7X-N79RTNGA&amp;oe=69BDB36F&amp;_nc_sid=8b3546, https://scontent-lga3-1.cdninstagram.com/v/t51.2885-15/488198049_18497593705027799_1878366177831168417_n.jpg?stp=dst-jpg_e35_s1080x1080_sh0.08_tt6&amp;_nc_ht=scontent-lga3-1.cdninstagram.com&amp;_nc_cat=111&amp;_nc_oc=Q6cZ2QHPHUFeW4TPFDYdFGwDIQWOFUyZghPmbNVIKSz805wu6hDLnGOVQ1OvKuaqkJUtXsU&amp;_nc_ohc=DVxm5eAIZLsQ7kNvwHKUXVC&amp;_nc_gid=CFqgjE6ZoEd3XagYBT56pA&amp;edm=AOQ1c0wBAAAA&amp;ccb=7-5&amp;ig_cache_key=MzYwMDY5OTc1NTEzNTg4MzQzNQ%3D%3D.3-ccb7-5&amp;oh=00_Afxh1XZq70nWFgdH2DYHpXV3wZCcHCn2zbKkdLn-ri5vzg&amp;oe=69BDB5A3&amp;_nc_sid=8b3546, https://scontent-lga3-1.cdninstagram.com/v/t51.2885-15/487710124_18497593723027799_533103031393476337_n.jpg?stp=dst-jpg_e35_s1080x1080_sh0.08_tt6&amp;_nc_ht=scontent-lga3-1.cdninstagram.com&amp;_nc_cat=111&amp;_nc_oc=Q6cZ2QHPHUFeW4TPFDYdFGwDIQWOFUyZghPmbNVIKSz805wu6hDLnGOVQ1OvKuaqkJUtXsU&amp;_nc_ohc=g2B9XR5L4IoQ7kNvwHP9FAW&amp;_nc_gid=CFqgjE6ZoEd3XagYBT56pA&amp;edm=AOQ1c0wBAAAA&amp;ccb=7-5&amp;ig_cache_key=MzYwMDY5OTc1NTE5NDQ5OTA5MA%3D%3D.3-ccb7-5&amp;oh=00_Afy6LA6bHmhyKBb71ODqNkkPGrUnmeJVqBYir1RhaKfMKQ&amp;oe=69BD8CA3&amp;_nc_sid=8b3546, https://scontent-lga3-1.cdninstagram.com/v/t51.2885-15/487920881_18497593732027799_540149557632385766_n.jpg?stp=dst-jpg_e35_s1080x1080_sh0.08_tt6&amp;_nc_ht=scontent-lga3-1.cdninstagram.com&amp;_nc_cat=111&amp;_nc_oc=Q6cZ2QHPHUFeW4TPFDYdFGwDIQWOFUyZghPmbNVIKSz805wu6hDLnGOVQ1OvKuaqkJUtXsU&amp;_nc_ohc=FUxmlaGeLrkQ7kNvwG7RbqK&amp;_nc_gid=CFqgjE6ZoEd3XagYBT56pA&amp;edm=AOQ1c0wBAAAA&amp;ccb=7-5&amp;ig_cache_key=MzYwMDY5OTc1NTEzNTkxNTQxMA%3D%3D.3-ccb7-5&amp;oh=00_AfxrRdT0G7l1_FWpMdhh4G0Rlbbz1JDAPxRNJE6mZh-dhQ&amp;oe=69BD8540&amp;_nc_sid=8b3546, https://scontent-lga3-3.cdninstagram.com/v/t51.82787-15/619581489_17934886917141400_4663969946972457579_n.jpg?stp=dst-jpg_e35_p1080x1080_sh0.08_tt6&amp;_nc_ht=scontent-lga3-3.cdninstagram.com&amp;_nc_cat=104&amp;_nc_oc=Q6cZ2QHPHUFeW4TPFDYdFGwDIQWOFUyZghPmbNVIKSz805wu6hDLnGOVQ1OvKuaqkJUtXsU&amp;_nc_ohc=wpTW6-1wgloQ7kNvwEeTNH_&amp;_nc_gid=CFqgjE6ZoEd3XagYBT56pA&amp;edm=AOQ1c0wBAAAA&amp;ccb=7-5&amp;ig_cache_key=MzQ0NTU0MjI0ODg5ODc4NDg0Mg%3D%3D.3-ccb7-5&amp;oh=00_AfwEPoCt76cdFLbo1GuJpUEpbgeGUdbThnf1PfCI0SFfKw&amp;oe=69BD9338&amp;_nc_sid=8b3546, https://scontent-lga3-3.cdninstagram.com/v/t51.29350-15/434858344_810288044274308_2756675647570630799_n.jpg?stp=dst-jpg_e35_p1080x1080_tt6&amp;_nc_ht=scontent-lga3-3.cdninstagram.com&amp;_nc_cat=108&amp;_nc_oc=Q6cZ2QHPHUFeW4TPFDYdFGwDIQWOFUyZghPmbNVIKSz805wu6hDLnGOVQ1OvKuaqkJUtXsU&amp;_nc_ohc=3KDttBwhV-AQ7kNvwFXkgqr&amp;_nc_gid=CFqgjE6ZoEd3XagYBT56pA&amp;edm=AOQ1c0wBAAAA&amp;ccb=7-5&amp;ig_cache_key=MzMzNTAwMTQ2ODEzNjkxMzUyNA%3D%3D.3-ccb7-5&amp;oh=00_Afx5EIB1qEOEA0K2SSEYyWCDChcvd29cVDaQuQZ2uq9PLw&amp;oe=69BDAA10&amp;_nc_sid=8b3546, https://scontent-lga3-3.cdninstagram.com/v/t51.29350-15/434858344_810288044274308_2756675647570630799_n.jpg?stp=dst-jpg_e35_p1080x1080_tt6&amp;_nc_ht=scontent-lga3-3.cdninstagram.com&amp;_nc_cat=108&amp;_nc_oc=Q6cZ2QHPHUFeW4TPFDYdFGwDIQWOFUyZghPmbNVIKSz805wu6hDLnGOVQ1OvKuaqkJUtXsU&amp;_nc_ohc=3KDttBwhV-AQ7kNvwFXkgqr&amp;_nc_gid=CFqgjE6ZoEd3XagYBT56pA&amp;edm=AOQ1c0wBAAAA&amp;ccb=7-5&amp;ig_cache_key=MzMzNTAwMTQ2ODEzNjkxMzUyNA%3D%3D.3-ccb7-5&amp;oh=00_Afx5EIB1qEOEA0K2SSEYyWCDChcvd29cVDaQuQZ2uq9PLw&amp;oe=69BDAA10&amp;_nc_sid=8b3546, htt</t>
  </si>
  <si>
    <t>https://scontent-lga3-3.cdninstagram.com/o1/v/t16/f2/m84/AQOy7IJdNRb2Os6L8DxA2rU6cUtzxazNPF78g5SCXOuO496QDnjjN27sUGnBaiEOf4YPTRDz6YsagKA6V2grzG_WXp36SuRUhlzRxZU.mp4?_nc_cat=108&amp;_nc_sid=5e9851&amp;_nc_ht=scontent-lga3-3.cdninstagram.com&amp;_nc_ohc=XZC2SgDhHNMQ7kNvwH6kkgh&amp;efg=eyJ2ZW5jb2RlX3RhZyI6Inhwdl9wcm9ncmVzc2l2ZS5JTlNUQUdSQU0uQ0FST1VTRUxfSVRFTS5DMy43MjAuZGFzaF9iYXNlbGluZV8xX3YxIiwieHB2X2Fzc2V0X2lkIjoyMjUyODAzNjU0OTIxMjE4LCJhc3NldF9hZ2VfZGF5cyI6MTQ1MCwidmlfdXNlY2FzZV9pZCI6MTAxNDYsImR1cmF0aW9uX3MiOjMsInVybGdlbl9zb3VyY2UiOiJ3d3cifQ%3D%3D&amp;ccb=17-1&amp;_nc_gid=CFqgjE6ZoEd3XagYBT56pA&amp;_nc_ss=1a&amp;_nc_zt=28&amp;vs=a41181c636842568&amp;_nc_vs=HBksFQIYTGlnX2JhY2tmaWxsX3RpbWVsaW5lX3ZvZC9ENzQxNkQzMjE5NDc5MEM3MUYwRDEwM0IzNjM2MDlBMF92aWRlb19kYXNoaW5pdC5tcDQVAALIARIAFQIYOnBhc3N0aHJvdWdoX2V2ZXJzdG9yZS9HSVBOWkJjV2dBWUlHc3NEQUxVcUdfQzcyZFlwYnBrd0FBQUYVAgLIARIAKAAYABsCiAd1c2Vfb2lsATEScHJvZ3Jlc3NpdmVfcmVjaXBlATEVAAAmhLDNmbe6gAgVAigCQzMsF0APdsi0OVgQGBJkYXNoX2Jhc2VsaW5lXzFfdjERAHXuB2XEngEA&amp;oh=00_Afysj_LCQ8VY_CZPf9eteAa9hAgTJNZAjULQSniLGwBpTQ&amp;oe=69B98FC0, https://scontent-lga3-1.cdninstagram.com/o1/v/t16/f2/m84/AQNOOyVH1Ti9MyCH02lg5RCR68KDCFUxylvspKw97QKxduGUOPzHbAiFaj5qpvy8bJY1S55Zsg6eifFpa4BXvr0RAFDVi1AXu0TsZOc.mp4?_nc_cat=111&amp;_nc_sid=5e9851&amp;_nc_ht=scontent-lga3-1.cdninstagram.com&amp;_nc_ohc=nXnLA7MhknQQ7kNvwEYptn5&amp;efg=eyJ2ZW5jb2RlX3RhZyI6Inhwdl9wcm9ncmVzc2l2ZS5JTlNUQUdSQU0uQ0FST1VTRUxfSVRFTS5DMy43MjAuZGFzaF9iYXNlbGluZV8xX3YxIiwieHB2X2Fzc2V0X2lkIjozNTg2OTAyNjcxNTk5Mjc4LCJhc3NldF9hZ2VfZGF5cyI6MTQ1MCwidmlfdXNlY2FzZV9pZCI6MTAxNDYsImR1cmF0aW9uX3MiOjUsIndhdGNoX3RpbWVfcyI6MCwidXJsZ2VuX3NvdXJjZSI6Ind3dyJ9&amp;ccb=17-1&amp;vs=da5d2d1bea856332&amp;_nc_vs=HBksFQIYTGlnX2JhY2tmaWxsX3RpbWVsaW5lX3ZvZC84QzQ1MUNDN0I3MkMwNTE2RDEzQ0M0NDgyQjk0QjA4M192aWRlb19kYXNoaW5pdC5tcDQVAALIARIAFQIYOnBhc3N0aHJvdWdoX2V2ZXJzdG9yZS9HREUxMnhhWGtkRjVLLXdDQU9NaTFpektjTU1yYnBrd0FBQUYVAgLIARIAKAAYABsCiAd1c2Vfb2lsATEScHJvZ3Jlc3NpdmVfcmVjaXBlATEVAAAm3JqtuZuR3wwVAigCQzMsF0AUzMzMzMzNGBJkYXNoX2Jhc2VsaW5lXzFfdjERAHXuB2XEngEA&amp;_nc_gid=CFqgjE6ZoEd3XagYBT56pA&amp;_nc_ss=1a&amp;_nc_zt=28&amp;oh=00_AfwiZXlQVnKUM8nD9pZqZIoJ0T55NbqFwlO-tkgEafCXmg&amp;oe=69B9B4E5</t>
  </si>
  <si>
    <t>https://www.instagram.com/thekrispap</t>
  </si>
  <si>
    <t>j.kchan168</t>
  </si>
  <si>
    <t>Jackie Chan</t>
  </si>
  <si>
    <t>☀️ coharmony_watch168🤞My Shop🌅</t>
  </si>
  <si>
    <t>https://www.instagram.com/coharmony_watch_168?igsh=MWZjc3J1cTJnYnV2&amp;utm_source=qr</t>
  </si>
  <si>
    <t>https://scontent-lax3-2.cdninstagram.com/v/t51.82787-19/632524492_18561284665043232_6995195320992566785_n.jpg?stp=dst-jpg_e0_s150x150_tt6&amp;efg=eyJ2ZW5jb2RlX3RhZyI6InByb2ZpbGVfcGljLmRqYW5nby4xMDgwLmMyIn0&amp;_nc_ht=scontent-lax3-2.cdninstagram.com&amp;_nc_cat=100&amp;_nc_oc=Q6cZ2QEvxYqmj1Gj44ib-0NHgwXq6F8cES9ZeMCdqNmqMVs2jTIU8mBAu3NiehG3GH7KZ_0&amp;_nc_ohc=k-SDYXAfB8MQ7kNvwEE6K7R&amp;_nc_gid=XcTbfiiuo-RKioyUHzUgSQ&amp;edm=AOQ1c0wBAAAA&amp;ccb=7-5&amp;oh=00_Afy876AtfFaYGeiDJcblhsp5cRNZIw-n0Nas8i6mEwVuYA&amp;oe=69BDABF6&amp;_nc_sid=8b3546</t>
  </si>
  <si>
    <t>With Jackson Wang ~ 2025😎Tokyo 🇯🇵 
The Tokyo  photo was released late @teamwang @jacksonwang852g7 
#💛咪撚柒唔跳🤣 | 👶🏻從四歲開始聽你的歌🥹由香港追到了新加坡再去了太原深圳這次曼谷終於到今天握到你的手 @jaychou 🙆🏻‍♂️被你點中🙋🏻‍♂️一起唱了一路向北🥰2023的十二月太幸運了😝當時緊張到忘记問你可不可以合照😣留了一點遺憾🙃希望以後再有機會俾你點中🥺20年的鐵粉😘要繼續唱下去喔期待你的新歌 😁繼續為我們青春帶來歡樂🤭哥中之哥 周杰倫☄️華流才是最屌的🫵 繼續追下去🫨 | 新年前🧧～撞一撞❤️發哥2025🌈行個大運☀️
多謝發哥🙈特登行入嚟舖頭同我哋影相 📸
一啲明星架子都冇🥹超Nice ! 仲話下次行開鴨寮街再過嚟探我哋🤭
🃏身體健康😍發哥🀄️繼續帶多啲好嘅電影俾我哋♠️♥️♦️♣️ | 2026走走～舒服📸First Trip | Goodbye 2025 🌟
這一年，失去、獲得、釋懷、成長、完結🩵
下一年，新生、期待、希望、向前、遇見❤️
成為更好的自己 感謝身邊所有陪伴我的人🧡
兄弟朋友家人 在心中💜
@coharmony_watch_168 💚 | 📸Welcome to NYC 💙Business Trip End for 2025🥩 | 💜為六月畫上完美句號❤️
💙@jaychou Welcome back HK🇭🇰
每聽一次七里香都代表青春在慢慢逝去🥹
對你愛愛愛不完😶‍🌫️解鎖 啟德😙
@jaychou @tudorwatch @tomo.y9  @aaronkwokxx @phantaci_06 | ☀️LA ~ 📸 | 💛Warriors Game 💙 | 🛩️SF 📸
2025～MAY💛 | A Wonderful Journey End🥺
It’s like a 😴sweet dream🌌 | 👶🏻從四歲開始聽你的歌🥹由香港追到了新加坡了太原深圳曼谷橫濱長沙杭州台北…..20年的鐵粉了😘哥要繼續唱下去喔！期待你的新歌新專輯 😁繼續為我們青春帶來歡樂延續下去🤭哥中之哥 周杰倫☄️華流才是最屌的🫵 一定繼續一直唱下去🫨❤️
哥的狀態越來越好了！台北站的瘋狂轉音太牛了重回巔峰😆希望快點給你再點到🥹欠一張合照了😍今晚一起再破蛋☄️
#phantaci_06 #phantaci #mmxxiv #一起嘉年華 @phantaci_06 @jaychou</t>
  </si>
  <si>
    <t>#phantaci_06, #phantaci, #mmxxiv</t>
  </si>
  <si>
    <t>@teamwang, @jacksonwang852g7, @jaychou, @coharmony_watch_168, @tudorwatch, @tomo.y9, @aaronkwokxx, @phantaci_06</t>
  </si>
  <si>
    <t>https://instagram.com/p/DRANaO6Aed0, https://instagram.com/p/C0qvkaXP-fx, https://instagram.com/p/DFC17Awzpr6, https://instagram.com/p/DTQhZvcAS3a, https://instagram.com/p/DS61wApgbXA, https://instagram.com/p/DR1qgadATFa, https://instagram.com/p/DLiVuEjTXFA, https://instagram.com/p/DKuoawLJkTI, https://instagram.com/p/DJpkXL3zXU3, https://instagram.com/p/DJpjjbyT4fj, https://instagram.com/p/DGG4Y0zTcnP, https://instagram.com/p/DDSMCUPTqK8</t>
  </si>
  <si>
    <t>102, 115, 98, 55, 50, 76, 31, 42, 63, 56, 23, 47</t>
  </si>
  <si>
    <t>2, 1, 1, 0, 0, 3, 0, 0, 0, 1, 0, 0</t>
  </si>
  <si>
    <t>2025-11-13, 2023-12-10, 2025-01-20, 2026-01-08, 2025-12-31, 2025-12-04, 2025-06-30, 2025-06-10, 2025-05-14, 2025-05-14, 2025-02-15, 2024-12-07</t>
  </si>
  <si>
    <t>Tokyo 東京, Japan, Bangkok,Thailand, 深水埗 Sham Shui Po, 台北，台湾 Taipei, Taiwan, Hong Kong, Chase Center, Fairmont San Francisco, Regent Phu Quoc, 臺北大巨蛋</t>
  </si>
  <si>
    <t>Sidecar, Sidecar, Sidecar, Sidecar, Sidecar, Sidecar, Sidecar, Sidecar, Sidecar, Sidecar, Image, Sidecar</t>
  </si>
  <si>
    <t>https://scontent-lax3-2.cdninstagram.com/v/t51.82787-15/581958589_18541075459043232_289859228798550676_n.jpg?stp=dst-jpg_e35_p1080x1080_sh0.08_tt6&amp;_nc_ht=scontent-lax3-2.cdninstagram.com&amp;_nc_cat=100&amp;_nc_oc=Q6cZ2QEvxYqmj1Gj44ib-0NHgwXq6F8cES9ZeMCdqNmqMVs2jTIU8mBAu3NiehG3GH7KZ_0&amp;_nc_ohc=GD8G3KuaLFMQ7kNvwGxxKDk&amp;_nc_gid=XcTbfiiuo-RKioyUHzUgSQ&amp;edm=AOQ1c0wBAAAA&amp;ccb=7-5&amp;ig_cache_key=Mzc2NTA2ODI0NjY3MjMzNjU1NA%3D%3D.3-ccb7-5&amp;oh=00_Afy83Ifj2ATG3krIMZT2tw6lt_LyvzufSAXqxTyJGOrGVA&amp;oe=69BDADCA&amp;_nc_sid=8b3546, https://scontent-lax3-2.cdninstagram.com/v/t51.82787-15/581958589_18541075459043232_289859228798550676_n.jpg?stp=dst-jpg_e35_p1080x1080_sh0.08_tt6&amp;_nc_ht=scontent-lax3-2.cdninstagram.com&amp;_nc_cat=100&amp;_nc_oc=Q6cZ2QEvxYqmj1Gj44ib-0NHgwXq6F8cES9ZeMCdqNmqMVs2jTIU8mBAu3NiehG3GH7KZ_0&amp;_nc_ohc=GD8G3KuaLFMQ7kNvwGxxKDk&amp;_nc_gid=XcTbfiiuo-RKioyUHzUgSQ&amp;edm=AOQ1c0wBAAAA&amp;ccb=7-5&amp;ig_cache_key=Mzc2NTA2ODI0NjY3MjMzNjU1NA%3D%3D.3-ccb7-5&amp;oh=00_Afy83Ifj2ATG3krIMZT2tw6lt_LyvzufSAXqxTyJGOrGVA&amp;oe=69BDADCA&amp;_nc_sid=8b3546, https://scontent-lax3-2.cdninstagram.com/v/t51.82787-15/582082371_18541075471043232_57270696781955336_n.jpg?stp=dst-jpg_e35_p1080x1080_sh0.08_tt6&amp;_nc_ht=scontent-lax3-2.cdninstagram.com&amp;_nc_cat=100&amp;_nc_oc=Q6cZ2QEvxYqmj1Gj44ib-0NHgwXq6F8cES9ZeMCdqNmqMVs2jTIU8mBAu3NiehG3GH7KZ_0&amp;_nc_ohc=m5cWF09kw2cQ7kNvwH70oEC&amp;_nc_gid=XcTbfiiuo-RKioyUHzUgSQ&amp;edm=AOQ1c0wBAAAA&amp;ccb=7-5&amp;ig_cache_key=Mzc2NTA2ODI0NjM3ODcyODk1Mg%3D%3D.3-ccb7-5&amp;oh=00_AfzOXKKmRC0F4rzAL-WzhQSJjtuO9HP3clBuOmHvoVwKRA&amp;oe=69BD9AE4&amp;_nc_sid=8b3546, https://scontent-lax3-2.cdninstagram.com/v/t51.82787-15/581669710_18541075486043232_8255587589643123897_n.jpg?stp=dst-jpg_e35_p1080x1080_sh0.08_tt6&amp;_nc_ht=scontent-lax3-2.cdninstagram.com&amp;_nc_cat=100&amp;_nc_oc=Q6cZ2QEvxYqmj1Gj44ib-0NHgwXq6F8cES9ZeMCdqNmqMVs2jTIU8mBAu3NiehG3GH7KZ_0&amp;_nc_ohc=vLp8XyxqUUcQ7kNvwF1SEgv&amp;_nc_gid=XcTbfiiuo-RKioyUHzUgSQ&amp;edm=AOQ1c0wBAAAA&amp;ccb=7-5&amp;ig_cache_key=Mzc2NTA2ODI0NjM1MzUyMTIwNw%3D%3D.3-ccb7-5&amp;oh=00_AfxAc8jkV1cRCBRi9K5swgWADu_f6TV4p_yLvW9k9xzwPA&amp;oe=69BDA15E&amp;_nc_sid=8b3546, https://scontent-lax3-2.cdninstagram.com/v/t51.82787-15/581445652_18541075495043232_5932373092423105012_n.jpg?stp=dst-jpg_e35_p1080x1080_sh0.08_tt6&amp;_nc_ht=scontent-lax3-2.cdninstagram.com&amp;_nc_cat=100&amp;_nc_oc=Q6cZ2QEvxYqmj1Gj44ib-0NHgwXq6F8cES9ZeMCdqNmqMVs2jTIU8mBAu3NiehG3GH7KZ_0&amp;_nc_ohc=YvAMpJqU8jYQ7kNvwHL6aAI&amp;_nc_gid=XcTbfiiuo-RKioyUHzUgSQ&amp;edm=AOQ1c0wBAAAA&amp;ccb=7-5&amp;ig_cache_key=Mzc2NTA2ODI0NjM1MzUzMTk2NA%3D%3D.3-ccb7-5&amp;oh=00_AfwbCDhMcjZ9VciH480fAvdNngFUAltATnysbjQu_dtMpg&amp;oe=69BDA4C4&amp;_nc_sid=8b3546, https://scontent-lax7-1.cdninstagram.com/v/t51.71878-15/622459054_2736319393371149_4042686112641754041_n.jpg?stp=dst-jpg_e15_tt6&amp;_nc_ht=scontent-lax7-1.cdninstagram.com&amp;_nc_cat=105&amp;_nc_oc=Q6cZ2QEvxYqmj1Gj44ib-0NHgwXq6F8cES9ZeMCdqNmqMVs2jTIU8mBAu3NiehG3GH7KZ_0&amp;_nc_ohc=W-v1DSMoBOEQ7kNvwEC-mxg&amp;_nc_gid=XcTbfiiuo-RKioyUHzUgSQ&amp;edm=AOQ1c0wBAAAA&amp;ccb=7-5&amp;oh=00_Afy4ktPKjDX2PoXwz9pkNPuNYGMsYdNlrey-fkiTE8RscA&amp;oe=69BD8CC3&amp;_nc_sid=8b3546, https://scontent-lax7-1.cdninstagram.com/v/t51.29350-15/409192709_2358233401031233_5138554847033816758_n.jpg?stp=dst-jpg_e35_s1080x1080_tt6&amp;_nc_ht=scontent-lax7-1.cdninstagram.com&amp;_nc_cat=101&amp;_nc_oc=Q6cZ2QEvxYqmj1Gj44ib-0NHgwXq6F8cES9ZeMCdqNmqMVs2jTIU8mBAu3NiehG3GH7KZ_0&amp;_nc_ohc=bYrD8Vva7J8Q7kNvwEbb6-o&amp;_nc_gid=XcTbfiiuo-RKioyUHzUgSQ&amp;edm=AOQ1c0wBAAAA&amp;ccb=7-5&amp;ig_cache_key=MzI1NDYyMjg4NjYwMTU1OTkzNA%3D%3D.3-ccb7-5&amp;oh=00_AfxvrRi_ntvDXGDqWEhkkU5QTTctqdXMYJtMq1tqnVEB6Q&amp;oe=69BDB530&amp;_nc_sid=8b3546, https://scontent-lax7-1.cdninstagram.com/v/t51.82787-15/651048972_17905784346204479_5210013296583861274_n.jpg?stp=dst-jpg_e35_s1080x1080_sh0.08_tt6&amp;_nc_ht=scontent-lax7-1.cdninstagram.com&amp;_nc_cat=111&amp;_nc_oc=Q6cZ2QEvxYqmj1Gj44ib-0NHgwXq6F8cES9ZeMCdqNmqMVs2jTIU8mBAu3NiehG3GH7KZ_0&amp;_nc_ohc=7jgmFlholAUQ7kNvwEoNb4e&amp;_nc_gid=XcTbfiiuo-RKioyUHzUgSQ&amp;edm=AOQ1c0wBAAAA&amp;ccb=7-5&amp;ig_cache_key=MzU0OTYzNjYwMDMzNjc3Mjc2Ng%3D%3D.3-ccb7-5&amp;oh=00_Afx7cByYWKGcaitrFWQcrphA5DTXjrNYfIw398HEs2krHA&amp;oe=69BDA0E9&amp;_nc_sid=8b3546, https://scontent-lax7-1.cdninstagram.com/v/t51.82787-15/651048972_17905784346204479_5210013296583861274_n.jpg?stp=dst-jpg_e35_s1080x1080_sh0.08_tt6&amp;_nc_ht=scontent-lax7-1.cdninstagram.com&amp;_nc_cat=111&amp;_nc_oc=Q6cZ2QEvxYqmj1Gj44ib-0NHgwXq6F8cES9ZeMCdqNmqMVs2jTIU8mBAu3NiehG3GH7KZ_0&amp;_nc_ohc=7jgmFlholAUQ7kNvwEoNb4e&amp;_nc_gid=XcTbfiiuo-RKioyUHzUgSQ&amp;edm=AOQ1c0wBAAAA&amp;ccb=7-5&amp;ig_cache_key=MzU0OTYzNjYwMDMzNjc3Mjc2Ng%3D%3D.3-ccb7-5&amp;oh=00_Afx7cByYWKGcaitrFWQcrphA5DTXjrNYfIw398HEs2krHA&amp;oe=69BDA0E9&amp;_nc_sid=8b3546, https://scontent-lax7-1.cdninstagram.com/v/t51.82787-15/653380772_17961324180051905_3987203363163180200_n.jpg?stp=dst-jpg_e35_s1080x1080_sh0.08_tt6&amp;_nc_ht=scontent-lax7-1.cdninstagram.com&amp;_nc_cat=105&amp;_nc_oc=Q6cZ2QEvxYqmj1Gj44ib-0NHgwXq6F8cES9ZeMCdqNmqMVs2jTIU8mBAu3NiehG3GH7KZ_0&amp;_nc_ohc=MsZIrpH5zIQQ7kNvwG6DzIT&amp;_nc_gid=XcTbfiiuo-RKioyUHzUgSQ&amp;edm=AOQ1c0wBAAAA&amp;ccb=7-5&amp;ig_cache_key=MzU0OTYzNjYwMDAzNTAwMzMzNQ%3D%3D.3-ccb7-5&amp;oh=00_Afz9s4dF5C4FBAoTa9v_3qYMKOIqcJa-f6DNN7goIfTCww&amp;oe=69BD85CE&amp;_nc_sid=8b3546, https://scontent-lax3-2.cdninstagram.com/v/t51.82787-15/</t>
  </si>
  <si>
    <t>https://scontent-lax3-2.cdninstagram.com/o1/v/t2/f2/m367/AQOmvgdL3-UsjSBDt0DknE1heFgyJtc8S_FmEMSsTWqSYQy6Iakjmi6R-CJrC1xpYCCyDiC5fytHWOcQ2iLwbGmiGTNJGlKiXKWU44g.mp4?_nc_cat=100&amp;_nc_sid=5e9851&amp;_nc_ht=scontent-lax3-2.cdninstagram.com&amp;_nc_ohc=GQVgeT2OQP8Q7kNvwHBIjEe&amp;efg=eyJ2ZW5jb2RlX3RhZyI6Inhwdl9wcm9ncmVzc2l2ZS5JTlNUQUdSQU0uQ0FST1VTRUxfSVRFTS5DMy43MjAuZGFzaF9iYXNlbGluZV8xX3YxIiwieHB2X2Fzc2V0X2lkIjoxOTE4MDQ4NTQyMzkwODY4LCJhc3NldF9hZ2VfZGF5cyI6MTIyLCJ2aV91c2VjYXNlX2lkIjoxMDE0NiwiZHVyYXRpb25fcyI6MjgsInVybGdlbl9zb3VyY2UiOiJ3d3cifQ%3D%3D&amp;ccb=17-1&amp;vs=4a650c340053a0c8&amp;_nc_vs=HBkcFQIYQGlnX2VwaGVtZXJhbC9CMzQzQzZFREZGQzA0REQ0NjA1MkJEODVCMjI3MzNCNF92aWRlb19kYXNoaW5pdC5tcDQVAALIARIAKAAYABsCiAd1c2Vfb2lsATEScHJvZ3Jlc3NpdmVfcmVjaXBlATEVAAAmqOm_oI-d6AYVAigCQzMsF0A8Kn752yLRGBJkYXNoX2Jhc2VsaW5lXzFfdjERAHXuB2XEngEA&amp;_nc_gid=XcTbfiiuo-RKioyUHzUgSQ&amp;_nc_ss=1a&amp;_nc_zt=28&amp;oh=00_Afw34RPTfNb4EfxiRdERZFZtgWaHVHvK7QRMghXL2YA3PA&amp;oe=69BD8D85, https://scontent-lax3-2.cdninstagram.com/o1/v/t2/f2/m367/AQOomcvjBiLflUd5WMZgJbREETtVu0pHIEag2CDzZ4GT5hXoxWe8y0nYkG_X4bskFPgGlBJFusiGwh3c9jk7tBKJjtMv14y0LNsKm1w.mp4?_nc_cat=103&amp;_nc_sid=5e9851&amp;_nc_ht=scontent-lax3-2.cdninstagram.com&amp;_nc_ohc=bybLxXdfWfMQ7kNvwH1SZma&amp;efg=eyJ2ZW5jb2RlX3RhZyI6Inhwdl9wcm9ncmVzc2l2ZS5JTlNUQUdSQU0uQ0FST1VTRUxfSVRFTS5DMy43MjAuZGFzaF9iYXNlbGluZV8xX3YxIiwieHB2X2Fzc2V0X2lkIjoyNTQyMjg3MjA1NDAwMzEwMywiYXNzZXRfYWdlX2RheXMiOjEyMiwidmlfdXNlY2FzZV9pZCI6MTAxNDYsImR1cmF0aW9uX3MiOjEyLCJ1cmxnZW5fc291cmNlIjoid3d3In0%3D&amp;ccb=17-1&amp;vs=ccbef05654aabab7&amp;_nc_vs=HBkcFQIYQGlnX2VwaGVtZXJhbC8zODRDNUQxRDdBNkFCRjg0OTI2NjAzMzA3NUMyMDVCMl92aWRlb19kYXNoaW5pdC5tcDQVAALIARIAKAAYABsCiAd1c2Vfb2lsATEScHJvZ3Jlc3NpdmVfcmVjaXBlATEVAAAmvtaXn_X9qFoVAigCQzMsF0Apd0vGp--eGBJkYXNoX2Jhc2VsaW5lXzFfdjERAHXuB2XEngEA&amp;_nc_gid=XcTbfiiuo-RKioyUHzUgSQ&amp;_nc_ss=1a&amp;_nc_zt=28&amp;oh=00_AfyqNc7R3EZwZupIplAg-wtOzterG65TTCcH3HqJ4_korA&amp;oe=69BDAE64, https://scontent-lax3-1.cdninstagram.com/o1/v/t2/f2/m367/AQNwYzK3eeIFOX-_hR7iKj-6ZDcZqfhTMaLjYMn6p0WDEKsFkfTYeHF4IZ-dSWDewTOQ620b0cf2cZqbIAqH9lUtw0wfGfNk_Q8UFYc.mp4?_nc_cat=108&amp;_nc_sid=5e9851&amp;_nc_ht=scontent-lax3-1.cdninstagram.com&amp;_nc_ohc=jSsVIy4Vd3cQ7kNvwHeAJ7o&amp;efg=eyJ2ZW5jb2RlX3RhZyI6Inhwdl9wcm9ncmVzc2l2ZS5JTlNUQUdSQU0uQ0FST1VTRUxfSVRFTS5DMy43MjAuZGFzaF9iYXNlbGluZV8xX3YxIiwieHB2X2Fzc2V0X2lkIjo2NzM2NzcxNjU2MDYzNjcsImFzc2V0X2FnZV9kYXlzIjoxMjIsInZpX3VzZWNhc2VfaWQiOjEwMTQ2LCJkdXJhdGlvbl9zIjoyOSwidXJsZ2VuX3NvdXJjZSI6Ind3dyJ9&amp;ccb=17-1&amp;_nc_gid=XcTbfiiuo-RKioyUHzUgSQ&amp;_nc_ss=1a&amp;_nc_zt=28&amp;vs=20c481f1ba89dc90&amp;_nc_vs=HBkcFQIYQGlnX2VwaGVtZXJhbC8zNTQwOUJGMEY0Mzg5MEZDNTJDN0E0QTU0RUE5ODA4OV92aWRlb19kYXNoaW5pdC5tcDQVAALIARIAKAAYABsCiAd1c2Vfb2lsATEScHJvZ3Jlc3NpdmVfcmVjaXBlATEVAAAmvtexgpatsgIVAigCQzMsF0A9zMzMzMzNGBJkYXNoX2Jhc2VsaW5lXzFfdjERAHXuB2XEngEA&amp;oh=00_AfzfYvFkTcAdEaLTUPnAsDtaMkmd4UfzQj9OIizqM8F-Pw&amp;oe=69BD8539, https://scontent-lax7-1.cdninstagram.com/o1/v/t2/f2/m367/AQNRGWfYo16uCak_-IJ0GNoOG7qw64pVTFTD7J4zAr-jHaZkxY0N4NmKcQC45BC7O_XmObMOV6Vu6nOkoCxhlXBtMTDDVJSuB7OvSpI.mp4?_nc_cat=105&amp;_nc_sid=5e9851&amp;_nc_ht=scontent-lax7-1.cdninstagram.com&amp;_nc_ohc=KkECaFAAzssQ7kNvwF72jlq&amp;efg=eyJ2ZW5jb2RlX3RhZyI6Inhwdl9wcm9ncmVzc2l2ZS5JTlNUQUdSQU0uQ0FST1VTRUxfSVRFTS5DMy43MjAuZGFzaF9iYXNlbGluZV8xX3YxIiwieHB2X2Fzc2V0X2lkIjoxNzU1NDYzMzM4NTA1NjkzLCJhc3NldF9hZ2VfZGF5cyI6MTIyLCJ2aV91c2VjYXNlX2lkIjoxMDE0NiwiZHVyYXRpb25fcyI6NDYsInVybGdlbl9zb3VyY2UiOiJ3d3cifQ%3D%3D&amp;ccb=17-1&amp;_nc_gid=XcTbfiiuo-RKioyUHzUgSQ&amp;_nc_ss=1a&amp;_nc_zt=28&amp;vs=9a810b84144f9c00&amp;_nc_vs=HBkcFQIYQGlnX2VwaGVtZXJhbC9EMDRDMjhCOUUxQjJCNzFCRjhFQjc4NTBEM0FFREVBQ192aWRlb19kYXNoaW5pdC5tcDQVAALIARIAKAAYABsCiAd1c2Vfb2lsATEScHJvZ3Jlc3NpdmVfcmVjaXBlATEVAAAmutepi7WlngYVAigCQzMsF0BHAAAAAAAAGBJkYXNoX2Jhc2VsaW5lXzFfdjERAHXuB2XEngEA&amp;oh=00_AfwtNh_w9Cf2RiE57bbw5bIvpxBM7vIfcwht096f-0yb5g&amp;oe=69BDB69A, https://scontent-lax3-2.cdninstagram.com/o1/v/t2/f2/m367/AQMza7YswZ1UThYmi-GE_P89zTux0rn0j53YQ8gruFIVdMEMz5BfJThEhn_xX1Eg78eZzA42fEtEXlq39yYDTp29cYDP4Rt0_1YGd8g.mp4?_nc_cat=100&amp;_nc_sid=5e9851&amp;_nc_ht=scontent-lax3-2.cdninstagram.com&amp;_nc_ohc=f6I6PByrpiIQ7kNvwGiXKuL&amp;efg=eyJ2ZW5jb2RlX3RhZyI6Inhwdl9wcm9ncmVzc2l2ZS5JTlNUQUdSQU0uQ0FST1VTRUxfSVRFTS5DMy43MjAuZGFzaF9iYXNlbGluZV8xX3YxIiwieHB2X2Fzc2V0X2lkIjo4MzgxODYzMDg3OTM1NzIsImFzc2V0X2FnZV9kYXlzIjoxMjIsInZpX3VzZWNhc2VfaWQiOjEwMTQ2LCJkdXJhdGlvbl9zIjoxNSwidXJsZ2VuX3NvdXJjZSI6Ind3dyJ9&amp;ccb=17-1&amp;_nc_gid=XcTbfiiuo-RKioyUHzUgSQ&amp;_nc_ss=1a&amp;_nc_zt=28&amp;vs=1edd4df2cffa371a&amp;_nc_vs=HBkcFQIYQGlnX2VwaGVtZXJhbC80NDRCQUNERTYwMTlGNjYxMjMyMTBDODcxNzBBMTBBN192aWRlb19kYXNoaW5pdC5tcDQVAALIARIAKAAYABsCiAd1c2Vfb2lsATEScHJvZ3Jlc3NpdmVfcmVjaXBlATEVAAAmyNOH0-6U_QIVAigCQzMsF0Auqn752yLRGBJkYXNoX2Jhc2VsaW5lXzFfdjERAHXuB2XEngEA&amp;oh=00_AfzWLzsRAeTWYirFmux5l039oqkiyHRJeMkl5E6YBAVkmQ&amp;oe=69BD96C1</t>
  </si>
  <si>
    <t>https://www.instagram.com/j.kchan168</t>
  </si>
  <si>
    <t>watch_and_word</t>
  </si>
  <si>
    <t>Inspired to make a public IG account sharing my tool watch hobby, my love for God, His word, and the word made flesh in His son Jesus.</t>
  </si>
  <si>
    <t>https://www.bible.com/app</t>
  </si>
  <si>
    <t>https://scontent-iad3-1.cdninstagram.com/v/t51.2885-19/482696834_671235975475504_3743658740474088100_n.jpg?stp=dst-jpg_e0_s150x150_tt6&amp;efg=eyJ2ZW5jb2RlX3RhZyI6InByb2ZpbGVfcGljLmRqYW5nby41MzcuYzIifQ&amp;_nc_ht=scontent-iad3-1.cdninstagram.com&amp;_nc_cat=104&amp;_nc_oc=Q6cZ2QHJ_q8k7PFkSbl4St9G2VsEwEzWVbuuAEKz1IPCUWSpEJyNZPiZqrPqORaw1kVvJjQ&amp;_nc_ohc=ZQUC20LajV8Q7kNvwGqqugj&amp;_nc_gid=yxlErkzJzXY_MNcJiWdarg&amp;edm=AOQ1c0wBAAAA&amp;ccb=7-5&amp;oh=00_Afyh-IVCHQK_fl_SKO3cK8A2-iHSiACRJUp5an9pbNUTNw&amp;oe=69BDB0F0&amp;_nc_sid=8b3546</t>
  </si>
  <si>
    <t>The day before Thanksgiving travel pouches and EDC for the feast with family. #useyourtools #bethankfuleveryday | #watchandword | #watchandword #titaniumthursday | “I am the good shepherd. The good shepherd lays down his life for the sheep.”
‭‭John‬ ‭10‬:‭11‬ ‭ESV‬‬
#watchandword #toolwatchwednesday | #watchandword @cwcwatch | NWA! CWC Ti300 Titanium 5 Quartz Divers Watch LHD (Destro Conversion)! I have been wanting this exact configuration since @thegreynato limited edition came out. This watch is so lightweight and the orange seconds hand really pops! | District Time 2026
#watchandword | “Blessed be the God and Father of our Lord Jesus Christ, who has blessed us in Christ with every spiritual blessing in the heavenly places, even as he chose us in him before the foundation of the world, that we should be holy and blameless before him. In love he predestined us for adoption to himsel | “And one of the scribes came up and heard them disputing with one another, and seeing that he answered them well, asked him, “Which commandment is the most important of all?” Jesus answered, “The most important is, ‘Hear, O Israel: The Lord our God, the Lord is one. And you shall love the Lord your  | “And Jesus went on with his disciples to the villages of Caesarea Philippi. And on the way he asked his disciples, “Who do people say that I am?” And they told him, “John the Baptist; and others say, Elijah; and others, one of the prophets.” And he asked them, “But who do you say that I am?” Peter a</t>
  </si>
  <si>
    <t>#useyourtools, #bethankfuleveryday, #watchandword, #titaniumthursday, #toolwatchwednesday</t>
  </si>
  <si>
    <t>@cwcwatch, @thegreynato</t>
  </si>
  <si>
    <t>https://instagram.com/p/DRh1BBakanL, https://instagram.com/p/C_BXKjbOdcl, https://instagram.com/p/C-wAkiAvyvI, https://instagram.com/p/DV4gPcAEYQx, https://instagram.com/p/DVyLkkZgLah, https://instagram.com/p/DVwla89kS8k, https://instagram.com/p/DVrsNjrEeRq, https://instagram.com/p/DVq6-V7ketR, https://instagram.com/p/DVmTNA0EUfT, https://instagram.com/p/DVj38-zERm-, https://instagram.com/p/DVhVCGcEW-h, https://instagram.com/p/DVgNoOcgHOc</t>
  </si>
  <si>
    <t>243, 409, 348, 51, 35, 43, 76, 268, 69, 98, 58, 41</t>
  </si>
  <si>
    <t>24, 17, 8, 6, 6, 1, 13, 89, 11, 10, 10, 3</t>
  </si>
  <si>
    <t>2025-11-26, 2024-08-23, 2024-08-17, 2026-03-14, 2026-03-12, 2026-03-11, 2026-03-09, 2026-03-09, 2026-03-07, 2026-03-06, 2026-03-05, 2026-03-05</t>
  </si>
  <si>
    <t>Sidecar, Video, Sidecar, Sidecar, Sidecar, Sidecar, Sidecar, Sidecar, Sidecar, Image, Sidecar, Sidecar</t>
  </si>
  <si>
    <t>https://scontent-iad3-1.cdninstagram.com/v/t51.82787-15/591140920_17907299010273308_582315763349202625_n.jpg?stp=dst-jpg_e35_p1080x1080_sh0.08_tt6&amp;_nc_ht=scontent-iad3-1.cdninstagram.com&amp;_nc_cat=108&amp;_nc_oc=Q6cZ2QHJ_q8k7PFkSbl4St9G2VsEwEzWVbuuAEKz1IPCUWSpEJyNZPiZqrPqORaw1kVvJjQ&amp;_nc_ohc=ZEhrs8dUss8Q7kNvwGS1sgn&amp;_nc_gid=yxlErkzJzXY_MNcJiWdarg&amp;edm=AOQ1c0wBAAAA&amp;ccb=7-5&amp;ig_cache_key=Mzc3NDUzMTEyNDAyMzM2MDU0Nw%3D%3D.3-ccb7-5&amp;oh=00_Afy8iitdGvRPJOVwK9othGd9YrTsWIu1Boyt0BEwbxVTVQ&amp;oe=69BD8D22&amp;_nc_sid=8b3546, https://scontent-iad3-1.cdninstagram.com/v/t51.82787-15/591140920_17907299010273308_582315763349202625_n.jpg?stp=dst-jpg_e35_p1080x1080_sh0.08_tt6&amp;_nc_ht=scontent-iad3-1.cdninstagram.com&amp;_nc_cat=108&amp;_nc_oc=Q6cZ2QHJ_q8k7PFkSbl4St9G2VsEwEzWVbuuAEKz1IPCUWSpEJyNZPiZqrPqORaw1kVvJjQ&amp;_nc_ohc=ZEhrs8dUss8Q7kNvwGS1sgn&amp;_nc_gid=yxlErkzJzXY_MNcJiWdarg&amp;edm=AOQ1c0wBAAAA&amp;ccb=7-5&amp;ig_cache_key=Mzc3NDUzMTEyNDAyMzM2MDU0Nw%3D%3D.3-ccb7-5&amp;oh=00_Afy8iitdGvRPJOVwK9othGd9YrTsWIu1Boyt0BEwbxVTVQ&amp;oe=69BD8D22&amp;_nc_sid=8b3546, https://scontent-iad3-1.cdninstagram.com/v/t51.82787-15/589313258_17907299025273308_1914191799125232961_n.jpg?stp=dst-jpg_e35_p1080x1080_sh0.08_tt6&amp;_nc_ht=scontent-iad3-1.cdninstagram.com&amp;_nc_cat=108&amp;_nc_oc=Q6cZ2QHJ_q8k7PFkSbl4St9G2VsEwEzWVbuuAEKz1IPCUWSpEJyNZPiZqrPqORaw1kVvJjQ&amp;_nc_ohc=hSzGiiM4SKoQ7kNvwEPkIse&amp;_nc_gid=yxlErkzJzXY_MNcJiWdarg&amp;edm=AOQ1c0wBAAAA&amp;ccb=7-5&amp;ig_cache_key=Mzc3NDUzMTEyNDAxNDk5Mzc2Ng%3D%3D.3-ccb7-5&amp;oh=00_AfyglRDUWQP3-mngseAYDGTTiivEvrgf7aB8wEkMQ9Qx9g&amp;oe=69BDA56F&amp;_nc_sid=8b3546, https://scontent-iad3-1.cdninstagram.com/v/t39.30808-6/456000498_17847916275273308_3032622403447415837_n.jpg?stp=dst-jpg_e35_s1080x1080_sh0.08_tt6&amp;_nc_ht=scontent-iad3-1.cdninstagram.com&amp;_nc_cat=108&amp;_nc_oc=Q6cZ2QHJ_q8k7PFkSbl4St9G2VsEwEzWVbuuAEKz1IPCUWSpEJyNZPiZqrPqORaw1kVvJjQ&amp;_nc_ohc=zcPwFOmrwvQQ7kNvwEn0qTW&amp;_nc_gid=yxlErkzJzXY_MNcJiWdarg&amp;edm=AOQ1c0wAAAAA&amp;ccb=7-5&amp;ig_cache_key=MzQzNjI0OTAxODEwMTc1MDk5Mw%3D%3D.3-ccb7-5&amp;oh=00_AfwpLl5NsUfLOZP8GqOL69LrHKd550BC_H9lQKAIFjRtmA&amp;oe=69BDA580&amp;_nc_sid=8b3546, https://scontent-iad3-1.cdninstagram.com/v/t39.30808-6/456000498_17847916275273308_3032622403447415837_n.jpg?stp=dst-jpg_e35_s1080x1080_sh0.08_tt6&amp;_nc_ht=scontent-iad3-1.cdninstagram.com&amp;_nc_cat=108&amp;_nc_oc=Q6cZ2QHJ_q8k7PFkSbl4St9G2VsEwEzWVbuuAEKz1IPCUWSpEJyNZPiZqrPqORaw1kVvJjQ&amp;_nc_ohc=zcPwFOmrwvQQ7kNvwEn0qTW&amp;_nc_gid=yxlErkzJzXY_MNcJiWdarg&amp;edm=AOQ1c0wAAAAA&amp;ccb=7-5&amp;ig_cache_key=MzQzNjI0OTAxODEwMTc1MDk5Mw%3D%3D.3-ccb7-5&amp;oh=00_AfwpLl5NsUfLOZP8GqOL69LrHKd550BC_H9lQKAIFjRtmA&amp;oe=69BDA580&amp;_nc_sid=8b3546, https://scontent-iad3-1.cdninstagram.com/v/t39.30808-6/468306009_17863005105273308_2959653980905673149_n.jpg?stp=dst-jpg_e15_tt6&amp;_nc_ht=scontent-iad3-1.cdninstagram.com&amp;_nc_cat=108&amp;_nc_oc=Q6cZ2QHJ_q8k7PFkSbl4St9G2VsEwEzWVbuuAEKz1IPCUWSpEJyNZPiZqrPqORaw1kVvJjQ&amp;_nc_ohc=UmkvZYUOUnAQ7kNvwH7sVl3&amp;_nc_gid=yxlErkzJzXY_MNcJiWdarg&amp;edm=AOQ1c0wAAAAA&amp;ccb=7-5&amp;ig_cache_key=MzQzNjI0OTAxODExMDEwMjQ2Mw%3D%3D.3-ccb7-5&amp;oh=00_AfwdXEZ4C9Y5Q3YZBv4UTlqxuMcfpUcFnCChxgSEv0tJzQ&amp;oe=69BDA7CC&amp;_nc_sid=8b3546, https://scontent-iad3-1.cdninstagram.com/v/t51.82787-15/652839221_17920398276273308_2611552409379076106_n.jpg?stp=dst-jpg_e35_p1080x1080_sh0.08_tt6&amp;_nc_ht=scontent-iad3-1.cdninstagram.com&amp;_nc_cat=108&amp;_nc_oc=Q6cZ2QHJ_q8k7PFkSbl4St9G2VsEwEzWVbuuAEKz1IPCUWSpEJyNZPiZqrPqORaw1kVvJjQ&amp;_nc_ohc=GlgUZjB2s-YQ7kNvwHMT8mf&amp;_nc_gid=yxlErkzJzXY_MNcJiWdarg&amp;edm=AOQ1c0wBAAAA&amp;ccb=7-5&amp;ig_cache_key=Mzg1Mjk2MTk4MDEzNTYwNTAyOQ%3D%3D.3-ccb7-5&amp;oh=00_Afwa1BhM6lbXZW0QNO4mgCeJyEHIAVhyrbr5qQFjBdxoRQ&amp;oe=69BD92C7&amp;_nc_sid=8b3546, https://scontent-iad3-1.cdninstagram.com/v/t51.82787-15/652839221_17920398276273308_2611552409379076106_n.jpg?stp=dst-jpg_e35_p1080x1080_sh0.08_tt6&amp;_nc_ht=scontent-iad3-1.cdninstagram.com&amp;_nc_cat=108&amp;_nc_oc=Q6cZ2QHJ_q8k7PFkSbl4St9G2VsEwEzWVbuuAEKz1IPCUWSpEJyNZPiZqrPqORaw1kVvJjQ&amp;_nc_ohc=GlgUZjB2s-YQ7kNvwHMT8mf&amp;_nc_gid=yxlErkzJzXY_MNcJiWdarg&amp;edm=AOQ1c0wBAAAA&amp;ccb=7-5&amp;ig_cache_key=Mzg1Mjk2MTk4MDEzNTYwNTAyOQ%3D%3D.3-ccb7-5&amp;oh=00_Afwa1BhM6lbXZW0QNO4mgCeJyEHIAVhyrbr5qQFjBdxoRQ&amp;oe=69BD92C7&amp;_nc_sid=8b3546, https://scontent-iad3-1.cdninstagram.com/v/t51.82787-15/652831910_17920398285273308_1306296374565143151_n.jpg?stp=dst-jpg_e35_p1080x1080_sh0.08_tt6&amp;_nc_ht=scontent-iad3-1.cdninstagram.com&amp;_nc_cat=108&amp;_nc_oc=Q6cZ2QHJ_q8k7PFkSbl4St9G2VsEwEzWVbuuAEKz1IPCUWSpEJyNZPiZqrPqORaw1kVvJjQ&amp;_nc_ohc=e0WPK-aIv_4Q7kNvwGKjg2t&amp;_nc_gid=yxlErkzJzXY_MNcJiWdarg&amp;edm=AOQ1c0wBAAAA&amp;ccb=7-5&amp;ig_cache_key=Mzg1Mjk2MTk4MzgwOTgyNzUwOQ%3D%3D.3-ccb7-5&amp;oh=00_AfwxNOWNcuFQwfltyqSa8z_bWPGYS1V2yJcyOHn7Xwcpcg&amp;oe=69BDA6DB&amp;_nc_sid=8b3546, https://scontent-iad3-1.cdninstagram.com/v/t51.82787-15/652129167_17920398267273308_3127538759114639727_n.jpg?stp=dst-jpg_e15_fr_p1080x1080_tt6&amp;_nc_ht=scontent-iad3-1.cdninstagram.com&amp;_nc_cat=108&amp;_nc_oc=Q6cZ2QHJ_q8k7PFkSbl4St9G2VsEwEzWVbuuAEKz1IPCUWSpEJyNZPiZqrPqORaw1kVvJjQ&amp;_nc_ohc=hePKPz9QxmgQ7kNvwE1icPo&amp;_nc_gid=yxlErkzJzXY_MNcJiWdarg&amp;edm=AOQ1c0wBAAAA&amp;ccb=7-5&amp;ig_cache_key=Mzg1Mjk2MTk4NTExODQxOTc0NA%3D%3D.3-ccb7-5&amp;oh=00_AfzULfBsUyKKYaGQJ05BB1w7OD0WqHFxmzs5QgPkavbfiA&amp;oe=69BD899A&amp;_nc_sid=8b354</t>
  </si>
  <si>
    <t>https://scontent-iad3-2.cdninstagram.com/o1/v/t2/f2/m367/AQOz_1hvNApL1twLfFPKQVZuLFC5akjomnbveiNHR-hzOxhLcbMFI0YUfOuu6fgVPQxJhkPjPQSzcIsRBiBJURdifRdhqBRzXxE_Mc8.mp4?_nc_cat=103&amp;_nc_sid=5e9851&amp;_nc_ht=scontent-iad3-2.cdninstagram.com&amp;_nc_ohc=jYe8i2MZd4kQ7kNvwFU81DP&amp;efg=eyJ2ZW5jb2RlX3RhZyI6Inhwdl9wcm9ncmVzc2l2ZS5JTlNUQUdSQU0uQ0xJUFMuQzMuNzIwLmRhc2hfYmFzZWxpbmVfMV92MSIsInhwdl9hc3NldF9pZCI6MzkwNjk5NzU3Mzc3NjIxLCJhc3NldF9hZ2VfZGF5cyI6NTY5LCJ2aV91c2VjYXNlX2lkIjoxMDA5OSwiZHVyYXRpb25fcyI6NywidXJsZ2VuX3NvdXJjZSI6Ind3dyJ9&amp;ccb=17-1&amp;_nc_gid=yxlErkzJzXY_MNcJiWdarg&amp;_nc_ss=1a&amp;_nc_zt=28&amp;vs=3806aa2a6daac97f&amp;_nc_vs=HBksFQIYQGlnX2VwaGVtZXJhbC9GQTREMzg4RTA1RjExRjNBMkEzQjAzQTAzMjYwNjA5Ql92aWRlb19kYXNoaW5pdC5tcDQVAALIARIAFQIYR2lnX3hwdl9yZWVsc19wZXJtYW5lbnRfc3JfcHJvZC8xNTU2Mzc4Njk4NjIyMDA4XzcxNTk0MjQwODczNzI5NDU5MDgubXA0FQICyAESACgAGAAbAogHdXNlX29pbAExEnByb2dyZXNzaXZlX3JlY2lwZQExFQAAJqrhhITc1bEBFQIoAkMzLBdAHgAAAAAAABgSZGFzaF9iYXNlbGluZV8xX3YxEQB1_gdl5p0BAA&amp;oh=00_Afw_OD5gPXD4nVJ1byBJM_tGgVuprwLc8usaPxzLAt-T8g&amp;oe=69BD9E00, https://scontent-iad3-1.cdninstagram.com/o1/v/t16/f2/m69/AQMUSGnt1cmDbFbfAZWbnRNWJWLt9EvSMNFqFAxukjndOkOjk7QA-J8WZ0yJnZf5SxI5fLm3svDTUYsL2A0rjHhJ.mp4?strext=1&amp;_nc_cat=102&amp;_nc_sid=5e9851&amp;_nc_ht=scontent-iad3-1.cdninstagram.com&amp;_nc_ohc=NeIgOT0BZ30Q7kNvwHnGBP3&amp;efg=eyJ2ZW5jb2RlX3RhZyI6Inhwdl9wcm9ncmVzc2l2ZS5JTlNUQUdSQU0uQ0FST1VTRUxfSVRFTS5DMy43MjAuZGFzaF9iYXNlbGluZV8xX3YxIiwieHB2X2Fzc2V0X2lkIjoxNzkwNTgyMjM1MzM2MjIzNiwiYXNzZXRfYWdlX2RheXMiOjgsInZpX3VzZWNhc2VfaWQiOjEwMTQ2LCJkdXJhdGlvbl9zIjoxNSwidXJsZ2VuX3NvdXJjZSI6Ind3dyJ9&amp;ccb=17-1&amp;_nc_gid=yxlErkzJzXY_MNcJiWdarg&amp;_nc_ss=1a&amp;_nc_zt=28&amp;vs=432ffa2a9ee4fe9b&amp;_nc_vs=HBkcFQIYOnBhc3N0aHJvdWdoX2V2ZXJzdG9yZS9HSHpYclNaRXlwQ3h4SHdHQUh6NnF6N1ZmNkJqYnNwVEFRQUYVAALIARIAKAAYABsCiAd1c2Vfb2lsATEScHJvZ3Jlc3NpdmVfcmVjaXBlATEVAAAm-LTEzITQzj8VAigCQzMsF0AvmZmZmZmaGBJkYXNoX2Jhc2VsaW5lXzFfdjERAHXuB2XEngEA&amp;oh=00_AfzV6KM_hqKfgCZ4djoNszc2wbBVVlcMA3kyvSLPDq6Qow&amp;oe=69BDB47E</t>
  </si>
  <si>
    <t>https://www.instagram.com/watch_and_word</t>
  </si>
  <si>
    <t>mederbekkorganbaev_kg</t>
  </si>
  <si>
    <t>Медербек Корганбаев</t>
  </si>
  <si>
    <t>https://scontent-bos5-1.cdninstagram.com/v/t51.82787-19/542767506_17884480494362931_6937348695459004253_n.jpg?stp=dst-jpg_e0_s150x150_tt6&amp;efg=eyJ2ZW5jb2RlX3RhZyI6InByb2ZpbGVfcGljLmRqYW5nby4xMDgwLmMyIn0&amp;_nc_ht=scontent-bos5-1.cdninstagram.com&amp;_nc_cat=103&amp;_nc_oc=Q6cZ2QG7VKdFcy05y_WmDONZvPJBis9ZSt2GpJpKl3nEFATEskmFrtvjAnoIRprMH3F9cxs&amp;_nc_ohc=8db8R3fypLoQ7kNvwFlFigX&amp;_nc_gid=CbJMu4wxHKP9csyPJf-2mw&amp;edm=AOQ1c0wBAAAA&amp;ccb=7-5&amp;oh=00_AfwvO1zNYXyqX_5xcrBr4no-5PIl8wrPb4BookR896wbhQ&amp;oe=69BD8FE8&amp;_nc_sid=8b3546</t>
  </si>
  <si>
    <t>Броня крепка, охрана надежна
#бронированный #броня #охрана #каракулжа | Когда в жизни человека ⠀
появляется стимул, который дарит 
ему надежду и радость, то в эту ⠀ 
минуту, исчезают все пустячные 
мелочи, которые постоянно ⠀
преследовали его, и вместо них, 
вдруг загорается настоящий,⠀ 
поддерживающий светом, маяк. | Two Lexus LX600 Luxury — Armored to B6 level. 🛡️
Power, luxury, and protection in perfect balance.
#LX600 #ArmoredVehicle #Bulletproof #LuxurySecurity #бронированный | Я буду лучше чем вчера. Я буду стараться. | POV: INKAS® Chevrolet Suburban High Country
💬 Comment or DM PRICE for details
#carsales #carsalesman #cardealership #luxurycars #SecurityRedefined | #бронированный #жизнь #броня #каракулжа #охрана | Кортеж @mederbekkorganbaev_kg | #бронированный #armored #броня #каракулжа #охрана | B6 Lexus LX600 Ultra Luxury
#carsales #carsalesman #cardealership #luxurycars #SecurityRedefined | Броня с глушилкой
#бронированный #броня | #броня #бронированный #каракулжа #охрана #кочевник | #бронированный #armored #каракулжа #охрана #броня</t>
  </si>
  <si>
    <t>#LX600, #ArmoredVehicle, #Bulletproof, #LuxurySecurity, #carsales, #carsalesman, #cardealership, #luxurycars, #SecurityRedefined, #armored</t>
  </si>
  <si>
    <t>@mederbekkorganbaev_kg</t>
  </si>
  <si>
    <t>https://instagram.com/p/DV7g2DiAozN, https://instagram.com/p/DV6kn0oArV-, https://instagram.com/p/DV6bedyAgQ9, https://instagram.com/p/DV6aleMglin, https://instagram.com/p/DV25zZpAi_y, https://instagram.com/p/DVyIkejArOg, https://instagram.com/p/DVwGPG6gon7, https://instagram.com/p/DVviuHCAsHD, https://instagram.com/p/DVvhx2ggvUL, https://instagram.com/p/DVviASoguUr, https://instagram.com/p/DVosHsUgoj0, https://instagram.com/p/DVor6NLgiIS</t>
  </si>
  <si>
    <t>1, 1, 1, 4, 1, 1, 1, 1, 1, 1, 3, 1</t>
  </si>
  <si>
    <t>2026-03-16, 2026-03-15, 2026-03-15, 2026-03-15, 2026-03-14, 2026-03-12, 2026-03-11, 2026-03-11, 2026-03-11, 2026-03-11, 2026-03-08, 2026-03-08</t>
  </si>
  <si>
    <t>Image, Image, Video, Image, Video, Video, Sidecar, Video, Video, Image, Video, Video</t>
  </si>
  <si>
    <t>https://scontent-bos5-1.cdninstagram.com/v/t51.82787-15/650393518_17907731064362931_5378485782592929242_n.heic?stp=dst-jpg_e35_s1080x1080_sh0.08_tt6&amp;_nc_ht=scontent-bos5-1.cdninstagram.com&amp;_nc_cat=103&amp;_nc_oc=Q6cZ2QG7VKdFcy05y_WmDONZvPJBis9ZSt2GpJpKl3nEFATEskmFrtvjAnoIRprMH3F9cxs&amp;_nc_ohc=BRqw4ZOE4vUQ7kNvwE8CKqf&amp;_nc_gid=CbJMu4wxHKP9csyPJf-2mw&amp;edm=AOQ1c0wBAAAA&amp;ccb=7-5&amp;ig_cache_key=Mzg1MzgxODM1ODI3NzUwODMwMQ%3D%3D.3-ccb7-5&amp;oh=00_AfwCYCnxVpNXJ5-j-KmpGPI5LUCJoc-QBwju5c65MjkyEg&amp;oe=69BD94D9&amp;_nc_sid=8b3546, https://scontent-bos5-1.cdninstagram.com/v/t51.82787-15/651471562_17907678183362931_5595879293403196337_n.heic?stp=dst-jpg_e35_p1080x1080_sh0.08_tt6&amp;_nc_ht=scontent-bos5-1.cdninstagram.com&amp;_nc_cat=103&amp;_nc_oc=Q6cZ2QG7VKdFcy05y_WmDONZvPJBis9ZSt2GpJpKl3nEFATEskmFrtvjAnoIRprMH3F9cxs&amp;_nc_ohc=wPsObmEABdwQ7kNvwGA6UWp&amp;_nc_gid=CbJMu4wxHKP9csyPJf-2mw&amp;edm=AOQ1c0wBAAAA&amp;ccb=7-5&amp;ig_cache_key=Mzg1MzU1MzQ5NzQwODcxNDExMA%3D%3D.3-ccb7-5&amp;oh=00_Afxrp4dRiIQd9T5rw_fzY2eG-XH4z7_HuJRbHpSG3f3jKQ&amp;oe=69BD8DCD&amp;_nc_sid=8b3546, https://scontent-bos5-1.cdninstagram.com/v/t51.82787-15/652080742_17907665397362931_2537994140734666122_n.heic?stp=dst-jpg_e35_s1080x1080_sh0.08_tt6&amp;_nc_ht=scontent-bos5-1.cdninstagram.com&amp;_nc_cat=103&amp;_nc_oc=Q6cZ2QG7VKdFcy05y_WmDONZvPJBis9ZSt2GpJpKl3nEFATEskmFrtvjAnoIRprMH3F9cxs&amp;_nc_ohc=KDhXNoOUDpMQ7kNvwHY-tLE&amp;_nc_gid=CbJMu4wxHKP9csyPJf-2mw&amp;edm=AOQ1c0wBAAAA&amp;ccb=7-5&amp;ig_cache_key=Mzg1MzUwOTM1NTQyMDkzMjI2Mw%3D%3D.3-ccb7-5&amp;oh=00_AfxGhqSLEF59xvOYrz_m_CqGwYbT_BXFbrg8RtFOySYp1A&amp;oe=69BD9BB6&amp;_nc_sid=8b3546, https://scontent-bos5-1.cdninstagram.com/v/t51.82787-15/649220235_17907055617362931_5322345586063321031_n.heic?stp=dst-jpg_e35_s1080x1080_sh0.08_tt6&amp;_nc_ht=scontent-bos5-1.cdninstagram.com&amp;_nc_cat=103&amp;_nc_oc=Q6cZ2QG7VKdFcy05y_WmDONZvPJBis9ZSt2GpJpKl3nEFATEskmFrtvjAnoIRprMH3F9cxs&amp;_nc_ohc=whL_XpvkUtwQ7kNvwFrvD-q&amp;_nc_gid=CbJMu4wxHKP9csyPJf-2mw&amp;edm=AOQ1c0wBAAAA&amp;ccb=7-5&amp;ig_cache_key=Mzg1MDYwNDg0ODc0Nzc5OTk3OQ%3D%3D.3-ccb7-5&amp;oh=00_AfxiflcS6auw_2PNrE3Cim2waokk5kZ-2z2LufZdkaI-_w&amp;oe=69BD90E1&amp;_nc_sid=8b3546, https://scontent-bos5-1.cdninstagram.com/v/t51.82787-15/649220235_17907055617362931_5322345586063321031_n.heic?stp=dst-jpg_e35_s1080x1080_sh0.08_tt6&amp;_nc_ht=scontent-bos5-1.cdninstagram.com&amp;_nc_cat=103&amp;_nc_oc=Q6cZ2QG7VKdFcy05y_WmDONZvPJBis9ZSt2GpJpKl3nEFATEskmFrtvjAnoIRprMH3F9cxs&amp;_nc_ohc=whL_XpvkUtwQ7kNvwFrvD-q&amp;_nc_gid=CbJMu4wxHKP9csyPJf-2mw&amp;edm=AOQ1c0wBAAAA&amp;ccb=7-5&amp;ig_cache_key=Mzg1MDYwNDg0ODc0Nzc5OTk3OQ%3D%3D.3-ccb7-5&amp;oh=00_AfxiflcS6auw_2PNrE3Cim2waokk5kZ-2z2LufZdkaI-_w&amp;oe=69BD90E1&amp;_nc_sid=8b3546, https://scontent-bos5-1.cdninstagram.com/v/t51.82787-15/651012122_17907055629362931_5569398267280158758_n.heic?stp=dst-jpg_e35_s1080x1080_sh0.08_tt6&amp;_nc_ht=scontent-bos5-1.cdninstagram.com&amp;_nc_cat=103&amp;_nc_oc=Q6cZ2QG7VKdFcy05y_WmDONZvPJBis9ZSt2GpJpKl3nEFATEskmFrtvjAnoIRprMH3F9cxs&amp;_nc_ohc=bHhA2IxlLDAQ7kNvwEmm-lS&amp;_nc_gid=CbJMu4wxHKP9csyPJf-2mw&amp;edm=AOQ1c0wBAAAA&amp;ccb=7-5&amp;ig_cache_key=Mzg1MDYwNDg2MjA4NTcxMjkwNw%3D%3D.3-ccb7-5&amp;oh=00_Afzu2TFA2FiIJ72KH1E8ctPcn4YlX7hW00GFDfCdrjLVEQ&amp;oe=69BDB3F6&amp;_nc_sid=8b3546, https://scontent-bos5-1.cdninstagram.com/v/t51.82787-15/649227646_17907055641362931_4350331961060818797_n.heic?stp=dst-jpg_e35_s1080x1080_sh0.08_tt6&amp;_nc_ht=scontent-bos5-1.cdninstagram.com&amp;_nc_cat=103&amp;_nc_oc=Q6cZ2QG7VKdFcy05y_WmDONZvPJBis9ZSt2GpJpKl3nEFATEskmFrtvjAnoIRprMH3F9cxs&amp;_nc_ohc=zZNlYPqwXBQQ7kNvwGEJpVC&amp;_nc_gid=CbJMu4wxHKP9csyPJf-2mw&amp;edm=AOQ1c0wBAAAA&amp;ccb=7-5&amp;ig_cache_key=Mzg1MDYwNDg4MjkzOTc3NTg1Mg%3D%3D.3-ccb7-5&amp;oh=00_AfwNYEc1EovsRTd6STnjTZDdbKYsSCHUykgMyWxBQBSO1g&amp;oe=69BDB8FB&amp;_nc_sid=8b3546, https://scontent-bos5-1.cdninstagram.com/v/t51.82787-15/649233841_17907014307362931_6266791197366372045_n.heic?stp=dst-jpg_e35_s1080x1080_sh0.08_tt6&amp;_nc_ht=scontent-bos5-1.cdninstagram.com&amp;_nc_cat=103&amp;_nc_oc=Q6cZ2QG7VKdFcy05y_WmDONZvPJBis9ZSt2GpJpKl3nEFATEskmFrtvjAnoIRprMH3F9cxs&amp;_nc_ohc=fMWqzg7V_HYQ7kNvwEvG1MD&amp;_nc_gid=CbJMu4wxHKP9csyPJf-2mw&amp;edm=AOQ1c0wBAAAA&amp;ccb=7-5&amp;ig_cache_key=Mzg1MDQ0NTc2MDAxMzQ2MDc3OQ%3D%3D.3-ccb7-5&amp;oh=00_AfxLjetM2ROLCZ0-c9gyUHK6THyppvN5olRulIP-3yk0nQ&amp;oe=69BD88D9&amp;_nc_sid=8b3546</t>
  </si>
  <si>
    <t>https://scontent-bos5-1.cdninstagram.com/o1/v/t16/f2/m69/AQONwAuTjtmXsxjvArYJUHVlZgDSMEswyV_rmjiPZN18XyoGCch9B2Vn-bOgJGQ7Kp7HT72vnRAmT768C5_6tMKx.mp4?strext=1&amp;_nc_cat=103&amp;_nc_sid=5e9851&amp;_nc_ht=scontent-bos5-1.cdninstagram.com&amp;_nc_ohc=pRWn2kgy4vQQ7kNvwGi_3ep&amp;efg=eyJ2ZW5jb2RlX3RhZyI6Inhwdl9wcm9ncmVzc2l2ZS5JTlNUQUdSQU0uQ0xJUFMuQzMuNzIwLmRhc2hfYmFzZWxpbmVfMV92MSIsInhwdl9hc3NldF9pZCI6MTc5MDMxOTc4MjEzODExMzMsImFzc2V0X2FnZV9kYXlzIjowLCJ2aV91c2VjYXNlX2lkIjoxMDA5OSwiZHVyYXRpb25fcyI6NDUsInVybGdlbl9zb3VyY2UiOiJ3d3cifQ%3D%3D&amp;ccb=17-1&amp;_nc_gid=CbJMu4wxHKP9csyPJf-2mw&amp;_nc_ss=1a&amp;_nc_zt=28&amp;vs=f376e15a02cb3d5f&amp;_nc_vs=HBksFQIYOnBhc3N0aHJvdWdoX2V2ZXJzdG9yZS9HRmFYdXlZaFlDN0FOTEVGQU9IdTU0YnVTZUpqYnNwVEFRQUYVAALIARIAFQIYUWlnX3hwdl9wbGFjZW1lbnRfcGVybWFuZW50X3YyLzU4NDM0N0JBNzA3QzdBM0Y5RkZBMTM5QkYyNUUyREIxX2F1ZGlvX2Rhc2hpbml0Lm1wNBUCAsgBEgAoABgAGwKIB3VzZV9vaWwBMRJwcm9ncmVzc2l2ZV9yZWNpcGUBMRUAACaaqOWnorfNPxUCKAJDMywXQEa3bItDlYEYEmRhc2hfYmFzZWxpbmVfMV92MREAdf4HZeadAQA&amp;oh=00_Afw5PIBXzzmG4VKosAT7_k9djswX6tJyX8yojTNkYPQIXA&amp;oe=69BD9051, https://scontent-bos5-1.cdninstagram.com/o1/v/t16/f2/m69/AQMuHv94E97Us-fRQ65MhGvNVchqTtahTJTypD5gCHs6-lyzsX2b8u_euzshOpRLxeq8hRDydRfCWMZym1TKtLix.mp4?strext=1&amp;_nc_cat=101&amp;_nc_sid=5e9851&amp;_nc_ht=scontent-bos5-1.cdninstagram.com&amp;_nc_ohc=9TWvZ8dsYuQQ7kNvwFO7kFk&amp;efg=eyJ2ZW5jb2RlX3RhZyI6Inhwdl9wcm9ncmVzc2l2ZS5JTlNUQUdSQU0uQ0xJUFMuQzMuNzIwLmRhc2hfYmFzZWxpbmVfMV92MSIsInhwdl9hc3NldF9pZCI6MTc5MDI5NzY1OTUzODExMzMsImFzc2V0X2FnZV9kYXlzIjoyLCJ2aV91c2VjYXNlX2lkIjoxMDA5OSwiZHVyYXRpb25fcyI6OTgsInVybGdlbl9zb3VyY2UiOiJ3d3cifQ%3D%3D&amp;ccb=17-1&amp;vs=4685048d79256cf3&amp;_nc_vs=HBksFQIYOnBhc3N0aHJvdWdoX2V2ZXJzdG9yZS9HSWdHeENabzdWaXh0TWtPQUdud2Jod0hTOXAzYnNwVEFRQUYVAALIARIAFQIYUWlnX3hwdl9wbGFjZW1lbnRfcGVybWFuZW50X3YyL0ZDNEYyMThFMzZCMDEzREI5NUNBNTA2RTU1Mjg4NzlGX2F1ZGlvX2Rhc2hpbml0Lm1wNBUCAsgBEgAoABgAGwKIB3VzZV9vaWwBMRJwcm9ncmVzc2l2ZV9yZWNpcGUBMRUAACaarp6GsqrNPxUCKAJDMywXQFibtkWhysEYEmRhc2hfYmFzZWxpbmVfMV92MREAdf4HZeadAQA&amp;_nc_gid=CbJMu4wxHKP9csyPJf-2mw&amp;_nc_ss=1a&amp;_nc_zt=28&amp;oh=00_Afwnei5Pvte6CcBYfjuYsruslXDbqkhQIdbB6r9xHxDvHA&amp;oe=69BD86B3, https://scontent-bos5-1.cdninstagram.com/o1/v/t16/f2/m69/AQMEz019WvbikG6_8B8LNcVAMhMlx_FrtrY7LeQB182mk4Sg-L06g-WvT9dioKlTRCMacsH-H13lYA1bVvTCUzCA.mp4?strext=1&amp;_nc_cat=100&amp;_nc_sid=5e9851&amp;_nc_ht=scontent-bos5-1.cdninstagram.com&amp;_nc_ohc=ZRJ9X1rCRIEQ7kNvwHaDAKG&amp;efg=eyJ2ZW5jb2RlX3RhZyI6Inhwdl9wcm9ncmVzc2l2ZS5JTlNUQUdSQU0uQ0xJUFMuQzMuNzIwLmRhc2hfYmFzZWxpbmVfMV92MSIsInhwdl9hc3NldF9pZCI6MTc5MDI2OTczMzczODExMzMsImFzc2V0X2FnZV9kYXlzIjozLCJ2aV91c2VjYXNlX2lkIjoxMDA5OSwiZHVyYXRpb25fcyI6MjksInVybGdlbl9zb3VyY2UiOiJ3d3cifQ%3D%3D&amp;ccb=17-1&amp;_nc_gid=CbJMu4wxHKP9csyPJf-2mw&amp;_nc_ss=1a&amp;_nc_zt=28&amp;vs=6f7a5aec5d6fcd73&amp;_nc_vs=HBksFQIYOnBhc3N0aHJvdWdoX2V2ZXJzdG9yZS9HSEhYdENiQ09YT3dtSFVFQUt3bnhSN0h6ZVk5YnNwVEFRQUYVAALIARIAFQIYUWlnX3hwdl9wbGFjZW1lbnRfcGVybWFuZW50X3YyLzkwNDg1MEI4NzI4MjQ3MDY5NjAzMUNBQUQwQjNCNzg4X2F1ZGlvX2Rhc2hpbml0Lm1wNBUCAsgBEgAoABgAGwKIB3VzZV9vaWwBMRJwcm9ncmVzc2l2ZV9yZWNpcGUBMRUAACaahIe1kZrNPxUCKAJDMywXQD2AAAAAAAAYEmRhc2hfYmFzZWxpbmVfMV92MREAdf4HZeadAQA&amp;oh=00_AfyXhbVcZdPed_CgSwis7IpfjPr1iNrRtfB1QNxcDf3PuQ&amp;oe=69BD9E5C, https://scontent-bos5-1.cdninstagram.com/o1/v/t16/f2/m69/AQPnqcT4XQNdSC4OXy7fLFF4ZrmBnv6ZZJorvK9Yz-55Bnrv7v6fwdKq13C9gIbt2Fdq0tHrmrpUlKv6G0fXnBa8.mp4?strext=1&amp;_nc_cat=100&amp;_nc_sid=5e9851&amp;_nc_ht=scontent-bos5-1.cdninstagram.com&amp;_nc_ohc=9P2_Q91t6ucQ7kNvwF-qc0b&amp;efg=eyJ2ZW5jb2RlX3RhZyI6Inhwdl9wcm9ncmVzc2l2ZS5JTlNUQUdSQU0uQ0xJUFMuQzMuNTc2LmRhc2hfYmFzZWxpbmVfMV92MSIsInhwdl9hc3NldF9pZCI6MTc5MDI1MzI5NjEzODExMzMsImFzc2V0X2FnZV9kYXlzIjo0LCJ2aV91c2VjYXNlX2lkIjoxMDA5OSwiZHVyYXRpb25fcyI6OTEsInVybGdlbl9zb3VyY2UiOiJ3d3cifQ%3D%3D&amp;ccb=17-1&amp;_nc_gid=CbJMu4wxHKP9csyPJf-2mw&amp;_nc_ss=1a&amp;_nc_zt=28&amp;vs=17f9bfada5e8d6ab&amp;_nc_vs=HBksFQIYOnBhc3N0aHJvdWdoX2V2ZXJzdG9yZS9HRW1JMWlSOEpWamFsT0VDQUFsNmpQT1BIUG9LYnNwVEFRQUYVAALIARIAFQIYUWlnX3hwdl9wbGFjZW1lbnRfcGVybWFuZW50X3YyLzg2NEVCN0EzRDNCMzQ4QUI2M0M3RjI0RjlFQ0Q4RDg5X2F1ZGlvX2Rhc2hpbml0Lm1wNBUCAsgBEgAoABgAGwKIB3VzZV9vaWwBMRJwcm9ncmVzc2l2ZV9yZWNpcGUBMRUAACaarPHbyJDNPxUCKAJDMywXQFbiHKwIMScYEmRhc2hfYmFzZWxpbmVfMV92MREAdf4HZeadAQA&amp;oh=00_AfwhRJ6KaQ2LqdNaMko-XsyYSCzNj0Jxh2ByxaSUkMmxFg&amp;oe=69BD9D3C, https://scontent-bos5-1.cdninstagram.com/o1/v/t16/f2/m69/AQP-0AJs9e-IbBC-_Vaw5D4tvayEoRPQy7blMKTLDUpnztxv2l8JF06kKMIdurs8KWHmpmGKwzgNA_UPD2MxWzB-.mp4?strext=1&amp;_nc_cat=102&amp;_nc_sid=5e9851&amp;_nc_ht=scontent-bos5-1.cdninstagram.com&amp;_nc_ohc=pP7BPBY7EW8Q7kNvwEStjYa&amp;efg=eyJ2ZW5jb2RlX3RhZyI6Inhwdl9wcm9ncmVzc2l2ZS5JTlNUQUdSQU0uQ0xJUFMuQzMuNzIwLmRhc2hfYmFzZWxpbmVfMV92MSIsInhwdl9hc3NldF9pZCI6MTc5MDI1MzE5MzgzODExMzMsImFzc2V0X2FnZV9kYXlzIjo0LCJ2aV91c2VjYXNlX2lkIjoxMDA5OSwiZHVyYXRpb25fcyI6MTAxLCJ1cmxnZW5fc291cmNlIjoid3d3In0%3D&amp;ccb=17-1&amp;_nc_gid=CbJMu4wxHKP9csyPJf-2mw&amp;_nc_ss=1a&amp;_nc_zt=28&amp;vs=df750dafd8b1c697&amp;_nc_vs=HBksFQIYOnBhc3N0aHJvdWdoX2V2ZXJzdG9yZS9HSHV1dlNaV2l4NXQ3MzhFQUkyZEh3RWJfTVotYnNwVEFRQUYVAALIARIAFQIYUWlnX3hwdl9wbGFjZW1lbnRfcGVybWFuZW50X3YyL0QxNDVCN0UwMDU2NkMyRTUxODNDNTQwMzUwMDcwMzgwX2F1ZGlvX2Rhc2hpbml0Lm1wNBUCAsgBEgAoABgAGwKIB3VzZV9vaWwBMRJwcm9ncmVzc2l2ZV9yZWNpcGUBMRUAACaataOMwZDNPxUCKAJDMywXQFlxBiTdLxsYEmRhc2hf</t>
  </si>
  <si>
    <t>https://www.instagram.com/mederbekkorganbaev_kg</t>
  </si>
  <si>
    <t>fnal2</t>
  </si>
  <si>
    <t>F.N.ALNAJJAR</t>
  </si>
  <si>
    <t>Watch Influencer — ⌚️  enthusiast expert &amp; editor in @tjtmagazine</t>
  </si>
  <si>
    <t>Reel creator</t>
  </si>
  <si>
    <t>https://scontent-iad3-1.cdninstagram.com/v/t51.82787-19/525986778_18510981721019170_345019093131518088_n.jpg?stp=dst-jpg_e0_s150x150_tt6&amp;efg=eyJ2ZW5jb2RlX3RhZyI6InByb2ZpbGVfcGljLmRqYW5nby4xMDgwLmMyIn0&amp;_nc_ht=scontent-iad3-1.cdninstagram.com&amp;_nc_cat=110&amp;_nc_oc=Q6cZ2QEyBGRcJcO9Idtq5SHjBtJC9Ep-FGlgFNdNO-CHE50YI_IvecZg7yzwqjUe6imHP5U&amp;_nc_ohc=jbecE9D8kLAQ7kNvwGFieRt&amp;_nc_gid=4Y2vjUJuqcc_nD8UGLft1A&amp;edm=AOQ1c0wBAAAA&amp;ccb=7-5&amp;oh=00_Afxlu6r-o0G8tsze2vJW8qTvuRs9uZgS_il07ua2yP6ayg&amp;oe=69BD8807&amp;_nc_sid=8b3546</t>
  </si>
  <si>
    <t>Glad for the review of la_clessidra_dal_1945 Italian watch magazine 🥰on Vitamin C 🙏🏽 @outoforderwatches @la_clessidra_dal_1945 | Discover Me and the story after Vitamin C . | Thanks for the Article 🙏🏽❤️ | Drama Behinf the Scenes Aseismic shift happening and I’ll reveal what’s it about and how it can be solved for future unconvinced decisions a team should be build up as auditing team under Press cover such as Revelation Hodinkee and maybe they can cover it live and becomes a great event celebrating b | Swipe ➡️ for the English Version | Most recently, Breguet reintroduced the Crazy Flower concept as part of its Reine de Naples collection’s 250th anniversary Beneath this dazzling floral facade beats a mechanical automatic movement traditionally Breguet’s calibre 586 or similar - ensuring that the piece is still a genuine watch. | BVLGARI GLAM 🪄.. | @bvlgari 🫶🏼</t>
  </si>
  <si>
    <t>@outoforderwatches, @la_clessidra_dal_1945, @bvlgari</t>
  </si>
  <si>
    <t>https://instagram.com/p/C43r9SThRPW, https://instagram.com/p/C4IOuMQx6oc, https://instagram.com/p/C5cETylhb_3, https://instagram.com/p/DV094HbDAU6, https://instagram.com/p/DVRYC-ijIxV, https://instagram.com/p/DVLlGX0jOKc, https://instagram.com/p/DVJwLG4DIui, https://instagram.com/p/DVJTGtkjNLC, https://instagram.com/p/DVB7s93jPeB, https://instagram.com/p/DU86QOCDBKo, https://instagram.com/p/DU80FDbjDHy, https://instagram.com/p/DU3wJ-dDCYl</t>
  </si>
  <si>
    <t>116, 2082, 817, 339, 41, 28, 140, 79, 83, 57, 40, 14</t>
  </si>
  <si>
    <t>5, 99, 0, 29, 2, 3, 2, 16, 10, 4, 2, 1</t>
  </si>
  <si>
    <t>2024-03-23, 2024-03-05, 2024-04-06, 2026-03-13, 2026-02-27, 2026-02-25, 2026-02-24, 2026-02-24, 2026-02-21, 2026-02-19, 2026-02-19, 2026-02-17</t>
  </si>
  <si>
    <t>Nad Al Sheba</t>
  </si>
  <si>
    <t>Sidecar, Video, Video, Video, Sidecar, Image, Video, Sidecar, Sidecar, Video, Sidecar, Image</t>
  </si>
  <si>
    <t>https://scontent-iad3-1.cdninstagram.com/v/t39.30808-6/434365829_18418976329019170_5471779185534806141_n.jpg?stp=dst-jpg_e35_p1080x1080_sh0.08_tt6&amp;_nc_ht=scontent-iad3-1.cdninstagram.com&amp;_nc_cat=110&amp;_nc_oc=Q6cZ2QEyBGRcJcO9Idtq5SHjBtJC9Ep-FGlgFNdNO-CHE50YI_IvecZg7yzwqjUe6imHP5U&amp;_nc_ohc=qQxPol_2x70Q7kNvwFh3DIP&amp;_nc_gid=4Y2vjUJuqcc_nD8UGLft1A&amp;edm=AOQ1c0wAAAAA&amp;ccb=7-5&amp;ig_cache_key=MzMzMDMyMzc3MzEyMjkyMTI3Mg%3D%3D.3-ccb7-5&amp;oh=00_AfyPxWfP6UvrXgn_m_7zEZU6d_h-L00pzHMwAeOLuH2kzg&amp;oe=69BDA844&amp;_nc_sid=8b3546, https://scontent-iad3-1.cdninstagram.com/v/t39.30808-6/434365829_18418976329019170_5471779185534806141_n.jpg?stp=dst-jpg_e35_p1080x1080_sh0.08_tt6&amp;_nc_ht=scontent-iad3-1.cdninstagram.com&amp;_nc_cat=110&amp;_nc_oc=Q6cZ2QEyBGRcJcO9Idtq5SHjBtJC9Ep-FGlgFNdNO-CHE50YI_IvecZg7yzwqjUe6imHP5U&amp;_nc_ohc=qQxPol_2x70Q7kNvwFh3DIP&amp;_nc_gid=4Y2vjUJuqcc_nD8UGLft1A&amp;edm=AOQ1c0wAAAAA&amp;ccb=7-5&amp;ig_cache_key=MzMzMDMyMzc3MzEyMjkyMTI3Mg%3D%3D.3-ccb7-5&amp;oh=00_AfyPxWfP6UvrXgn_m_7zEZU6d_h-L00pzHMwAeOLuH2kzg&amp;oe=69BDA844&amp;_nc_sid=8b3546, https://scontent-iad3-1.cdninstagram.com/v/t39.30808-6/434227141_18418976338019170_3758441903164669462_n.jpg?stp=dst-jpg_e35_p1080x1080_sh0.08_tt6&amp;_nc_ht=scontent-iad3-1.cdninstagram.com&amp;_nc_cat=110&amp;_nc_oc=Q6cZ2QEyBGRcJcO9Idtq5SHjBtJC9Ep-FGlgFNdNO-CHE50YI_IvecZg7yzwqjUe6imHP5U&amp;_nc_ohc=lF4HpHle0A4Q7kNvwEU-sXe&amp;_nc_gid=4Y2vjUJuqcc_nD8UGLft1A&amp;edm=AOQ1c0wAAAAA&amp;ccb=7-5&amp;ig_cache_key=MzMzMDMyMzc3MzExNDUwNDM0NA%3D%3D.3-ccb7-5&amp;oh=00_Afw7cj5n84KgBsEmJveyNV0xnWspmQfiyT8oFKZWSUd6yQ&amp;oe=69BDA850&amp;_nc_sid=8b3546, https://scontent-iad3-1.cdninstagram.com/v/t39.30808-6/434253058_18418976350019170_2857061103633417513_n.jpg?stp=dst-jpg_e35_p1080x1080_sh0.08_tt6&amp;_nc_ht=scontent-iad3-1.cdninstagram.com&amp;_nc_cat=110&amp;_nc_oc=Q6cZ2QEyBGRcJcO9Idtq5SHjBtJC9Ep-FGlgFNdNO-CHE50YI_IvecZg7yzwqjUe6imHP5U&amp;_nc_ohc=DEi2whFMdCgQ7kNvwHJuemt&amp;_nc_gid=4Y2vjUJuqcc_nD8UGLft1A&amp;edm=AOQ1c0wAAAAA&amp;ccb=7-5&amp;ig_cache_key=MzMzMDMyMzc3Mjk5Njk4ODg3Nw%3D%3D.3-ccb7-5&amp;oh=00_AfzckTNdQVEoypXlANxYBsyvHyMeMebsDyQZCDPAkAyB-A&amp;oe=69BD8867&amp;_nc_sid=8b3546, https://scontent-iad3-1.cdninstagram.com/v/t39.30808-6/434140627_18418976365019170_3354312552539873706_n.jpg?stp=dst-jpg_e35_p1080x1080_sh0.08_tt6&amp;_nc_ht=scontent-iad3-1.cdninstagram.com&amp;_nc_cat=110&amp;_nc_oc=Q6cZ2QEyBGRcJcO9Idtq5SHjBtJC9Ep-FGlgFNdNO-CHE50YI_IvecZg7yzwqjUe6imHP5U&amp;_nc_ohc=okiURcGxtzMQ7kNvwFWwk-A&amp;_nc_gid=4Y2vjUJuqcc_nD8UGLft1A&amp;edm=AOQ1c0wAAAAA&amp;ccb=7-5&amp;ig_cache_key=MzMzMDMyMzc3MzEzMTE3MDU5Nw%3D%3D.3-ccb7-5&amp;oh=00_AfzbQaS16zQHUkZcv3lbz8rR5brV6MX0f1ZUbNfdnYRkyA&amp;oe=69BDA203&amp;_nc_sid=8b3546, https://scontent-iad3-1.cdninstagram.com/v/t51.82787-15/642503313_18557872486019170_5929280966211173432_n.jpg?stp=dst-jpg_e15_tt6&amp;_nc_ht=scontent-iad3-1.cdninstagram.com&amp;_nc_cat=110&amp;_nc_oc=Q6cZ2QEyBGRcJcO9Idtq5SHjBtJC9Ep-FGlgFNdNO-CHE50YI_IvecZg7yzwqjUe6imHP5U&amp;_nc_ohc=1WV6fPbkdqUQ7kNvwH21b2L&amp;_nc_gid=4Y2vjUJuqcc_nD8UGLft1A&amp;edm=AOQ1c0wBAAAA&amp;ccb=7-5&amp;oh=00_AfxuH2FBOKVIDIpFhebJK1Cl73sBjde7E7ugez1kBPTPVw&amp;oe=69BD8535&amp;_nc_sid=8b3546, https://scontent-iad3-1.cdninstagram.com/v/t51.82787-15/641753156_18557442196019170_8089644055053389879_n.jpg?stp=dst-jpg_e35_p1080x1080_sh0.08_tt6&amp;_nc_ht=scontent-iad3-1.cdninstagram.com&amp;_nc_cat=110&amp;_nc_oc=Q6cZ2QEyBGRcJcO9Idtq5SHjBtJC9Ep-FGlgFNdNO-CHE50YI_IvecZg7yzwqjUe6imHP5U&amp;_nc_ohc=K9siv3RWvrsQ7kNvwFz3gMT&amp;_nc_gid=4Y2vjUJuqcc_nD8UGLft1A&amp;edm=AOQ1c0wBAAAA&amp;ccb=7-5&amp;ig_cache_key=Mzg0MDMyNjI3Mjg3ODk2MTMwOA%3D%3D.3-ccb7-5&amp;oh=00_Afyls3x8Y6o0m2SC3mL___W8onj4elhLxGaERN0TBZkLPQ&amp;oe=69BDAB9F&amp;_nc_sid=8b3546, https://scontent-iad3-1.cdninstagram.com/v/t51.82787-15/642490737_18557299462019170_5952055694938616873_n.jpg?stp=dst-jpg_e35_p1080x1080_sh0.08_tt6&amp;_nc_ht=scontent-iad3-1.cdninstagram.com&amp;_nc_cat=110&amp;_nc_oc=Q6cZ2QEyBGRcJcO9Idtq5SHjBtJC9Ep-FGlgFNdNO-CHE50YI_IvecZg7yzwqjUe6imHP5U&amp;_nc_ohc=ahAML-Yc4g4Q7kNvwGcUlLQ&amp;_nc_gid=4Y2vjUJuqcc_nD8UGLft1A&amp;edm=AOQ1c0wBAAAA&amp;ccb=7-5&amp;ig_cache_key=MzgzOTY4MTM0NjA1OTE1NTc4Mg%3D%3D.3-ccb7-5&amp;oh=00_Afy0Fur1diJKVqMaw7GAS9B0I8L5Mopg5vzkJEpbf5VCPA&amp;oe=69BD992C&amp;_nc_sid=8b3546, https://scontent-iad3-1.cdninstagram.com/v/t51.82787-15/642490737_18557299462019170_5952055694938616873_n.jpg?stp=dst-jpg_e35_p1080x1080_sh0.08_tt6&amp;_nc_ht=scontent-iad3-1.cdninstagram.com&amp;_nc_cat=110&amp;_nc_oc=Q6cZ2QEyBGRcJcO9Idtq5SHjBtJC9Ep-FGlgFNdNO-CHE50YI_IvecZg7yzwqjUe6imHP5U&amp;_nc_ohc=ahAML-Yc4g4Q7kNvwGcUlLQ&amp;_nc_gid=4Y2vjUJuqcc_nD8UGLft1A&amp;edm=AOQ1c0wBAAAA&amp;ccb=7-5&amp;ig_cache_key=MzgzOTY4MTM0NjA1OTE1NTc4Mg%3D%3D.3-ccb7-5&amp;oh=00_Afy0Fur1diJKVqMaw7GAS9B0I8L5Mopg5vzkJEpbf5VCPA&amp;oe=69BD992C&amp;_nc_sid=8b3546, https://scontent-iad3-1.cdninstagram.com/v/t51.82787-15/642481177_18557299471019170_4262773171408962159_n.jpg?stp=dst-jpg_e35_p1080x1080_sh0.08_tt6&amp;_nc_ht=scontent-iad3-1.cdninstagram.com&amp;_nc_cat=110&amp;_nc_oc=Q6cZ2QEyBGRcJcO9Idtq5SHjBtJC9Ep-FGlgFNdNO-CHE50YI_IvecZg7yzwqjUe6imHP5U&amp;_nc_ohc=CqXPJJEUBwkQ7kNvwG6V8a7&amp;_nc_gid=4Y2vjUJuqcc_nD8UGLft1A&amp;edm=AOQ1c0wBAAAA&amp;ccb=7-5&amp;ig_cache_key=MzgzOTY4MTM0ODQwNzkyMTY5Nw%3D%3D.3-ccb7-5&amp;oh=00_Afws4ZxEDmXoSqA4ao6Q4Fal6zjwUlniSGdUesjte12SKw&amp;oe=69BDA625&amp;_nc_sid=8b3546, https://scontent-iad3-1.cdninstagram.com/v/t51.8</t>
  </si>
  <si>
    <t>https://scontent-iad3-2.cdninstagram.com/o1/v/t2/f2/m82/AQPmCgaLIycq_ou4wNLBZS51n2z4owbGmhaGyyiUe6QUA0frllYlnrTbApkEbDMmeK5L8VSaRPaYJWMoyF-ILZmVSe2DUjIElcKYaTY.mp4?_nc_cat=111&amp;_nc_sid=5e9851&amp;_nc_ht=scontent-iad3-2.cdninstagram.com&amp;_nc_ohc=NrkgyiGNl3cQ7kNvwHM5M-5&amp;efg=eyJ2ZW5jb2RlX3RhZyI6Inhwdl9wcm9ncmVzc2l2ZS5JTlNUQUdSQU0uQ0xJUFMuQzMuNjEwLmRhc2hfYmFzZWxpbmVfMV92MSIsInhwdl9hc3NldF9pZCI6MzczMzk5NjU1NTQyODE2LCJhc3NldF9hZ2VfZGF5cyI6NzQwLCJ2aV91c2VjYXNlX2lkIjoxMDA5OSwiZHVyYXRpb25fcyI6MTQsInVybGdlbl9zb3VyY2UiOiJ3d3cifQ%3D%3D&amp;ccb=17-1&amp;_nc_gid=4Y2vjUJuqcc_nD8UGLft1A&amp;_nc_ss=1a&amp;_nc_zt=28&amp;vs=b399fe407d78132c&amp;_nc_vs=HBksFQIYT2lnX3hwdl9yZWVsc19wZXJtYW5lbnRfcHJvZC8zOTQxNTRBMzVGMUI1OTc0QjhGNDE3MzlENDc0Q0Y4OF92aWRlb19kYXNoaW5pdC5tcDQVAALIARIAFQIYOnBhc3N0aHJvdWdoX2V2ZXJzdG9yZS9HRkd0c0JsQXBRZnhYY2dEQU5EaDhLQXp0dlJuYnFfRUFBQUYVAgLIARIAKAAYABsCiAd1c2Vfb2lsATEScHJvZ3Jlc3NpdmVfcmVjaXBlATEVAAAmwMCfndzmqQEVAigCQzMsF0At3bItDlYEGBJkYXNoX2Jhc2VsaW5lXzFfdjERAHX-B2XmnQEA&amp;oh=00_Afz41FwAs33nYz2KO3AYviBwc9MQWINLWifkU5o3q458lw&amp;oe=69B9B848, https://scontent-iad3-2.cdninstagram.com/o1/v/t2/f2/m82/AQMNdf4PaIcTYRlL4DuouagE4YuoD_Rm1V0tOshPyB1u4_c2ObXHno-Dl_bbDK8WuvLgQdGh4Md_6oBMo9uuX99Ey6WNNztwgAEVl9I.mp4?_nc_cat=106&amp;_nc_sid=5e9851&amp;_nc_ht=scontent-iad3-2.cdninstagram.com&amp;_nc_ohc=I6Gh9rg16V0Q7kNvwGET8k8&amp;efg=eyJ2ZW5jb2RlX3RhZyI6Inhwdl9wcm9ncmVzc2l2ZS5JTlNUQUdSQU0uQ0xJUFMuQzMuNzIwLmRhc2hfYmFzZWxpbmVfMV92MSIsInhwdl9hc3NldF9pZCI6MTg5MDgzMDU4MTM2ODUyMywiYXNzZXRfYWdlX2RheXMiOjcwOCwidmlfdXNlY2FzZV9pZCI6MTAwOTksImR1cmF0aW9uX3MiOjE2LCJ1cmxnZW5fc291cmNlIjoid3d3In0%3D&amp;ccb=17-1&amp;_nc_gid=4Y2vjUJuqcc_nD8UGLft1A&amp;_nc_ss=1a&amp;_nc_zt=28&amp;vs=a729ede333f4bb75&amp;_nc_vs=HBksFQIYT2lnX3hwdl9yZWVsc19wZXJtYW5lbnRfcHJvZC84OTRBQzY3MjJFNUExOUU5M0REOEJBNkVGNzMwNDFCNl92aWRlb19kYXNoaW5pdC5tcDQVAALIARIAFQIYOnBhc3N0aHJvdWdoX2V2ZXJzdG9yZS9HRE9rQnhvQkRQY1BVMjRHQU0zOVo0dzZVRkFjYnFfRUFBQUYVAgLIARIAKAAYABsCiAd1c2Vfb2lsATEScHJvZ3Jlc3NpdmVfcmVjaXBlATEVAAAmlpuQ0uns2wYVAigCQzMsF0AwAAAAAAAAGBJkYXNoX2Jhc2VsaW5lXzFfdjERAHX-B2XmnQEA&amp;oh=00_AfyNca9IZqEsRTcJCxuluI0K8Kl6xXJ0mkNuS7jJHgcbJg&amp;oe=69B9B47F, https://scontent-iad3-2.cdninstagram.com/o1/v/t2/f2/m86/AQM03qKl4rP8cIXtwkR8BMFsBnVDrN-A9JAQQbOPODmAjQzaruK4LbyLPFDl2ocPcB6uVS_QcpmqzDdIIEl68XZLoIk2Bh2z2ewhUaA.mp4?_nc_cat=100&amp;_nc_sid=5e9851&amp;_nc_ht=scontent-iad3-2.cdninstagram.com&amp;_nc_ohc=RY5VB6_zPcAQ7kNvwGmlwYN&amp;efg=eyJ2ZW5jb2RlX3RhZyI6Inhwdl9wcm9ncmVzc2l2ZS5JTlNUQUdSQU0uQ0xJUFMuQzMuNzIwLmRhc2hfYmFzZWxpbmVfMV92MSIsInhwdl9hc3NldF9pZCI6MTg1NjA3ODc5OTcwMTkxNzAsImFzc2V0X2FnZV9kYXlzIjoyLCJ2aV91c2VjYXNlX2lkIjoxMDgyNywiZHVyYXRpb25fcyI6ODYsInVybGdlbl9zb3VyY2UiOiJ3d3cifQ%3D%3D&amp;ccb=17-1&amp;_nc_gid=4Y2vjUJuqcc_nD8UGLft1A&amp;_nc_ss=1a&amp;_nc_zt=28&amp;vs=5563353d05839e1f&amp;_nc_vs=HBksFQIYUmlnX3hwdl9yZWVsc19wZXJtYW5lbnRfc3JfcHJvZC9CNjQ5RkJBRUIxRkYwRUVEMUNEQjFGQzNDMTI1OEVCNV92aWRlb19kYXNoaW5pdC5tcDQVAALIARIAFQIYUWlnX3hwdl9wbGFjZW1lbnRfcGVybWFuZW50X3YyLzk4NEI2MDYzQUNGOTFEQUVDMzcyRUJGOTI4MEQwNDlEX2F1ZGlvX2Rhc2hpbml0Lm1wNBUCAsgBEgAoABgAGwKIB3VzZV9vaWwBMRJwcm9ncmVzc2l2ZV9yZWNpcGUBMRUAACbEsIL1hrz4QRUCKAJDMywXQFWTMzMzMzMYEmRhc2hfYmFzZWxpbmVfMV92MREAdf4HZZapAQA&amp;oh=00_Afw0Vo_D5-zybvPG2x1YsFi1C9hpRalR6zfZL1rBkucE4w&amp;oe=69B9AC21, https://scontent-iad3-1.cdninstagram.com/o1/v/t16/f2/m84/AQP9Me4Y3adeboYLFZIz4eSy5np1ybMy6S_kj9-gN9tkNGK_W-N5FnP0Btx3cmEdDETIolY93k8GAUwuclSgNr8SOnXupHbkXSBjS1U.mp4?_nc_cat=107&amp;_nc_sid=5e9851&amp;_nc_ht=scontent-iad3-1.cdninstagram.com&amp;_nc_ohc=IZv9-AOTVHcQ7kNvwE6cz39&amp;efg=eyJ2ZW5jb2RlX3RhZyI6Inhwdl9wcm9ncmVzc2l2ZS5JTlNUQUdSQU0uQ0FST1VTRUxfSVRFTS5DMy43MjAuZGFzaF9iYXNlbGluZV8xX3YxIiwieHB2X2Fzc2V0X2lkIjoxODU1Nzg3MjQyNjAxOTE3MCwiYXNzZXRfYWdlX2RheXMiOjE2LCJ2aV91c2VjYXNlX2lkIjoxMDE0NiwiZHVyYXRpb25fcyI6MzUsInVybGdlbl9zb3VyY2UiOiJ3d3cifQ%3D%3D&amp;ccb=17-1&amp;_nc_gid=4Y2vjUJuqcc_nD8UGLft1A&amp;_nc_ss=1a&amp;_nc_zt=28&amp;vs=200e993340e0088c&amp;_nc_vs=HBksFQIYTGlnX2JhY2tmaWxsX3RpbWVsaW5lX3ZvZC80ODQ2MzdGNEFBNTdGOTA1REE5QkVCNzNBQzBFMUE4NF92aWRlb19kYXNoaW5pdC5tcDQVAALIARIAFQIYUWlnX3hwdl9wbGFjZW1lbnRfcGVybWFuZW50X3YyLzZFNEY1MjZBRkFCRDExQjAwNUUzMEVGMkJCNTBEQzhCX2F1ZGlvX2Rhc2hpbml0Lm1wNBUCAsgBEgAoABgAGwKIB3VzZV9vaWwBMRJwcm9ncmVzc2l2ZV9yZWNpcGUBMRUAACbEpeubrJL3QRUCKAJDMywXQEGRBiTdLxsYEmRhc2hfYmFzZWxpbmVfMV92MREAde4HZcSeAQA&amp;oh=00_Afzj_Qk7LiF7VdAa_V80lhwh8H-ByRtoud80QTA_aAbNow&amp;oe=69B9BAE1, https://scontent-iad3-2.cdninstagram.com/o1/v/t16/f2/m84/AQMidwj3qOMedNFKpL2viCn7IB56jLn2yaUMitIxMD4gs46JtrrWyoLExRzS1ZzmwXP9LOFJUVmzVYL7MuYr2MfUFbjebPSj6IlbaDE.mp4?_nc_cat=105&amp;_nc_sid=5e9851&amp;_nc_ht=scontent-iad3-2.cdninstagram.com&amp;_nc_ohc=HXsoMRVPeLcQ7kNvwG6QUCg&amp;efg=eyJ2ZW5jb2RlX3RhZyI6Inhwdl9wcm9ncmVzc2l2ZS5JTlNUQUdSQU0uQ0FST1VTRUxfSVRFTS5DMy43MjAuZGFzaF9iYXNlbGluZV8xX3YxIiwieHB2X2Fzc2V0X2lkIjoxODU1Nzg3MjQ0NDAxOTE3MCwiYXNzZXRfYWdlX2RheXMiOjE2LCJ2aV91c2VjYXNlX2lkIjoxMDE0NiwiZHVyYXRpb25fcyI6MjMsInVybGdlbl9zb3VyY2UiOiJ3d3cifQ%3D%3D&amp;ccb=17-1&amp;_nc_gid=4Y2vjUJuqcc_nD8UGLft1A&amp;_nc_ss=1a&amp;_nc_zt=28&amp;vs=6ce378916cd46579&amp;_nc_vs=HBksFQIYTGlnX2JhY2tmaWxsX3RpbWVsaW5lX3ZvZC9ERTQ3NkE1MUE4MzRDMjExNUYwMkNBQUQzQjI5OTFBRV92aWRlb19kYXNoaW5pdC5tcDQVAALIARIAFQIYUWlnX3hwdl9wbGFjZW1lbnRfcGVybWFuZW50X3YyLzk4NENCOEZCOTY0NjEzQTIwOEU4NDI0NTk5ODgzNEE4X2F1ZGl</t>
  </si>
  <si>
    <t>https://www.instagram.com/fnal2</t>
  </si>
  <si>
    <t>rogerschami</t>
  </si>
  <si>
    <t>Roger Schami</t>
  </si>
  <si>
    <t>Currently at @dreamcrew 
Los Angeles, CA</t>
  </si>
  <si>
    <t>http://rogerschami.work/</t>
  </si>
  <si>
    <t>https://scontent-sjc3-1.cdninstagram.com/v/t51.2885-19/475124406_602131072749358_4788323321340279193_n.jpg?stp=dst-jpg_e0_s150x150_tt6&amp;efg=eyJ2ZW5jb2RlX3RhZyI6InByb2ZpbGVfcGljLmRqYW5nby41MTUuYzIifQ&amp;_nc_ht=scontent-sjc3-1.cdninstagram.com&amp;_nc_cat=110&amp;_nc_oc=Q6cZ2QFYW5YzPtiAA-6q-pK4D-jbh_xT-b7kRNRudt1iDKitaK-SrlFekTyBmzwams423qY&amp;_nc_ohc=x5Fub4fdzIIQ7kNvwGLhamS&amp;_nc_gid=MFGg7rYDzYxgTQt53hl-ZA&amp;edm=AOQ1c0wBAAAA&amp;ccb=7-5&amp;oh=00_AfzOUas2nDSM3jwcN-ARQexeav7alu_pzZaS5ljJipe-Tw&amp;oe=69BD9239&amp;_nc_sid=8b3546</t>
  </si>
  <si>
    <t>One year of Scary Hours. Art direction and design for @champagnepapi For All The Dogs: Scary Hours Edition + Instrumentals 🧚🏽‍♂️ | Apparel graphics and trim design for the NOCTA Opal Collection.
@officialnocta @nike @dreamcrew | Tour admat for @champagnepapi and @realcoleworld It’s All A Blur Tour: Big As The What? 2024 🦉 3D: @cor.puz | Artwork and track selection, curated for @march__2004 mixed by @newapologyprojects 
Listen at march2004.com | Visual identity and poster series for Community Champs, a London-based workshop series by Nocta and Metallic Inc. Inspired by the streets of London, the logo takes inspiration from UK manhole cover designs. The event coincided with the launch of the Nocta Hot Step II in ‘Eggplant.’ More at rogerscha | cover art for @champagnepapi ‘Scary Hours III + Instrumentals’ 🧚🏽‍♂️🧚🏽‍♂️
w/ @marvindraws @joshuisms @kxvn @dreamcrew | digital illustration of Adonis and Diamond + Delilah tee for @champagnepapi 'For All The Dogs' album merch
Adonis tee coloring @byjakegarcia
Available now on @drakerelated | Sans Aer® poster triptych — more at rogerschami.work
-
#lettering #typedesign #graphicdesign #selectedwork #grafikradar #grafikfeed #graphicindex #fruitsartclub #thedesignblacklist #typeindex #collectgraphics @designeverywhere_ @kooollektoor @anothergraphicdotorg @contemporarytype | Poster for Toro Y Moi’s Outer Peace World Tour (2019) 🌎🎹 | R2M Zine celebrating Comfort Zone’s 3-year anniversary 🌎 rogerschami.work
-
#lettering #typedesign #graphicdesign #selectedwork #grafikradar #grafikfeed #graphicindex #fruitsartclub #thedesignblacklist #typeindex #collectgraphics @designeverywhere_ @kooollektoor @anothergraphicdotorg @contemporary | promotional zine details of the Seoul Project SS21 collection</t>
  </si>
  <si>
    <t>#lettering, #typedesign, #graphicdesign, #selectedwork, #grafikradar, #grafikfeed, #graphicindex, #fruitsartclub, #thedesignblacklist, #typeindex, #collectgraphics</t>
  </si>
  <si>
    <t>@champagnepapi, @officialnocta, @nike, @dreamcrew, @realcoleworld, @cor.puz, @march__2004, @newapologyprojects, @nikesportswear, @ben_dorado, @darrenoorloff, @astrae.studio, @velvetyne_type_foundry, @marvindraws, @joshuisms, @kxvn, @byjakegarcia, @drakerelated, @designeverywhere_, @kooollektoor, @anothergraphicdotorg, @contemporarytype</t>
  </si>
  <si>
    <t>https://instagram.com/p/DGhK5IrRGMn, https://instagram.com/p/DBhBcI8Sf3c, https://instagram.com/p/DGmPW_NyDJM, https://instagram.com/p/DJKOVmvvO7y, https://instagram.com/p/DGzJueDvote, https://instagram.com/p/C0Filt9PVmI, https://instagram.com/p/CyzS2wjvi6o, https://instagram.com/p/CaIjWqihb2e, https://instagram.com/p/CZKcZBuvHtc, https://instagram.com/p/CZH5y5AvRS1, https://instagram.com/p/CZFZ92Hvhal</t>
  </si>
  <si>
    <t>157, 134, 111, 69, 109, 358, 198, 77, 73, 74, 61</t>
  </si>
  <si>
    <t>10, 15, 4, 5, 16, 7, 10, 1, 0, 1, 0</t>
  </si>
  <si>
    <t>2025-02-26, 2024-10-24, 2025-02-28, 2025-05-02, 2025-03-05, 2023-11-25, 2023-10-25, 2022-02-18, 2022-01-25, 2022-01-24, 2022-01-23</t>
  </si>
  <si>
    <t>SCARY HOURS, Los Angeles, California, Shoreditch East London</t>
  </si>
  <si>
    <t>Sidecar, Sidecar, Sidecar, Sidecar, Sidecar, Sidecar, Sidecar, Image, Sidecar, Sidecar, Sidecar</t>
  </si>
  <si>
    <t>https://scontent-sjc3-1.cdninstagram.com/v/t51.2885-15/481695555_18264246256287531_7985577828594832427_n.jpg?stp=dst-jpg_e35_p1080x1080_sh0.08_tt6&amp;_nc_ht=scontent-sjc3-1.cdninstagram.com&amp;_nc_cat=103&amp;_nc_oc=Q6cZ2QFYW5YzPtiAA-6q-pK4D-jbh_xT-b7kRNRudt1iDKitaK-SrlFekTyBmzwams423qY&amp;_nc_ohc=PA_jSgtWydoQ7kNvwFQQPO6&amp;_nc_gid=MFGg7rYDzYxgTQt53hl-ZA&amp;edm=AOQ1c0wBAAAA&amp;ccb=7-5&amp;ig_cache_key=MzU3NjE4NzQ3NjQ3MTIyNjI5NA%3D%3D.3-ccb7-5&amp;oh=00_AfwVarFTRLQE_XuVD-yXjedcH04qtxLygU-831UBS7EKUg&amp;oe=69BDAAED&amp;_nc_sid=8b3546, https://scontent-sjc3-1.cdninstagram.com/v/t51.2885-15/481695555_18264246256287531_7985577828594832427_n.jpg?stp=dst-jpg_e35_p1080x1080_sh0.08_tt6&amp;_nc_ht=scontent-sjc3-1.cdninstagram.com&amp;_nc_cat=103&amp;_nc_oc=Q6cZ2QFYW5YzPtiAA-6q-pK4D-jbh_xT-b7kRNRudt1iDKitaK-SrlFekTyBmzwams423qY&amp;_nc_ohc=PA_jSgtWydoQ7kNvwFQQPO6&amp;_nc_gid=MFGg7rYDzYxgTQt53hl-ZA&amp;edm=AOQ1c0wBAAAA&amp;ccb=7-5&amp;ig_cache_key=MzU3NjE4NzQ3NjQ3MTIyNjI5NA%3D%3D.3-ccb7-5&amp;oh=00_AfwVarFTRLQE_XuVD-yXjedcH04qtxLygU-831UBS7EKUg&amp;oe=69BDAAED&amp;_nc_sid=8b3546, https://scontent-sjc3-1.cdninstagram.com/v/t51.2885-15/481660294_18264246265287531_3621427923356016174_n.jpg?stp=dst-jpg_e35_p1080x1080_sh0.08_tt6&amp;_nc_ht=scontent-sjc3-1.cdninstagram.com&amp;_nc_cat=103&amp;_nc_oc=Q6cZ2QFYW5YzPtiAA-6q-pK4D-jbh_xT-b7kRNRudt1iDKitaK-SrlFekTyBmzwams423qY&amp;_nc_ohc=_3WaNSfePm8Q7kNvwH21pOk&amp;_nc_gid=MFGg7rYDzYxgTQt53hl-ZA&amp;edm=AOQ1c0wBAAAA&amp;ccb=7-5&amp;ig_cache_key=MzU3NjE4NzQ3NjU2MzUwNTM0OQ%3D%3D.3-ccb7-5&amp;oh=00_AfyOUPdl2ipb2FRuNI7JdXd_n7GNEe0jDmjGPgG66PZFrA&amp;oe=69BDB50D&amp;_nc_sid=8b3546, https://scontent-sjc3-1.cdninstagram.com/v/t51.2885-15/482004709_18264246274287531_8803232362579571795_n.jpg?stp=dst-jpg_e35_p1080x1080_sh0.08_tt6&amp;_nc_ht=scontent-sjc3-1.cdninstagram.com&amp;_nc_cat=103&amp;_nc_oc=Q6cZ2QFYW5YzPtiAA-6q-pK4D-jbh_xT-b7kRNRudt1iDKitaK-SrlFekTyBmzwams423qY&amp;_nc_ohc=hMn3bjmic1MQ7kNvwGY-p_3&amp;_nc_gid=MFGg7rYDzYxgTQt53hl-ZA&amp;edm=AOQ1c0wBAAAA&amp;ccb=7-5&amp;ig_cache_key=MzU3NjE4NzQ3NjQ3MTE4OTE5NA%3D%3D.3-ccb7-5&amp;oh=00_AfxwR9hrzc8fnaS2VrJPNuP6jR5_KBhyQSV7qHreQBYExQ&amp;oe=69BDB6E5&amp;_nc_sid=8b3546, https://scontent-sjc3-1.cdninstagram.com/v/t51.2885-15/481962517_18264246283287531_4114388691821889526_n.jpg?stp=dst-jpg_e35_p1080x1080_sh0.08_tt6&amp;_nc_ht=scontent-sjc3-1.cdninstagram.com&amp;_nc_cat=103&amp;_nc_oc=Q6cZ2QFYW5YzPtiAA-6q-pK4D-jbh_xT-b7kRNRudt1iDKitaK-SrlFekTyBmzwams423qY&amp;_nc_ohc=jhU0rBG22EUQ7kNvwFRCDd4&amp;_nc_gid=MFGg7rYDzYxgTQt53hl-ZA&amp;edm=AOQ1c0wBAAAA&amp;ccb=7-5&amp;ig_cache_key=MzU3NjE4NzQ3NjYyMjI4MzE4Ng%3D%3D.3-ccb7-5&amp;oh=00_AfxzmGNsFIih7W7PRE_DgPAiMS6kF4N00tZokuRiiTIc9w&amp;oe=69BDB840&amp;_nc_sid=8b3546, https://scontent-sjc3-1.cdninstagram.com/v/t51.2885-15/481122429_18264246292287531_4144241275088908857_n.jpg?stp=dst-jpg_e35_p1080x1080_sh0.08_tt6&amp;_nc_ht=scontent-sjc3-1.cdninstagram.com&amp;_nc_cat=103&amp;_nc_oc=Q6cZ2QFYW5YzPtiAA-6q-pK4D-jbh_xT-b7kRNRudt1iDKitaK-SrlFekTyBmzwams423qY&amp;_nc_ohc=2OsplCcwZ4UQ7kNvwGL9hDv&amp;_nc_gid=MFGg7rYDzYxgTQt53hl-ZA&amp;edm=AOQ1c0wBAAAA&amp;ccb=7-5&amp;ig_cache_key=MzU3NjE4NzQ3NjUzMDA0NzIxNA%3D%3D.3-ccb7-5&amp;oh=00_AfxXoWuwXwVQA450N0XuY5uYH7SFuEW0fnSvUPgoIT9EUQ&amp;oe=69BD8A85&amp;_nc_sid=8b3546, https://scontent-sjc3-1.cdninstagram.com/v/t51.29350-15/464425084_527903306773150_6254356651330828220_n.jpg?stp=dst-jpg_e35_s1080x1080_tt6&amp;_nc_ht=scontent-sjc3-1.cdninstagram.com&amp;_nc_cat=110&amp;_nc_oc=Q6cZ2QFYW5YzPtiAA-6q-pK4D-jbh_xT-b7kRNRudt1iDKitaK-SrlFekTyBmzwams423qY&amp;_nc_ohc=OxiABwFjTPcQ7kNvwEp9Lh4&amp;_nc_gid=MFGg7rYDzYxgTQt53hl-ZA&amp;edm=AOQ1c0wBAAAA&amp;ccb=7-5&amp;ig_cache_key=MzQ4NjA3Mzg5OTg5MTM3MjYwNg%3D%3D.3-ccb7-5&amp;oh=00_Afw7WaKOCnPghupvJwqi_K9wCAAW4-USk6xNNH-n3bqSFw&amp;oe=69BDAF62&amp;_nc_sid=8b3546, https://scontent-sjc3-1.cdninstagram.com/v/t51.29350-15/464425084_527903306773150_6254356651330828220_n.jpg?stp=dst-jpg_e35_s1080x1080_tt6&amp;_nc_ht=scontent-sjc3-1.cdninstagram.com&amp;_nc_cat=110&amp;_nc_oc=Q6cZ2QFYW5YzPtiAA-6q-pK4D-jbh_xT-b7kRNRudt1iDKitaK-SrlFekTyBmzwams423qY&amp;_nc_ohc=OxiABwFjTPcQ7kNvwEp9Lh4&amp;_nc_gid=MFGg7rYDzYxgTQt53hl-ZA&amp;edm=AOQ1c0wBAAAA&amp;ccb=7-5&amp;ig_cache_key=MzQ4NjA3Mzg5OTg5MTM3MjYwNg%3D%3D.3-ccb7-5&amp;oh=00_Afw7WaKOCnPghupvJwqi_K9wCAAW4-USk6xNNH-n3bqSFw&amp;oe=69BDAF62&amp;_nc_sid=8b3546, https://scontent-sjc6-1.cdninstagram.com/v/t51.29350-15/464578997_1230110494894187_2211091803732191545_n.jpg?stp=dst-jpg_e35_s1080x1080_tt6&amp;_nc_ht=scontent-sjc6-1.cdninstagram.com&amp;_nc_cat=111&amp;_nc_oc=Q6cZ2QFYW5YzPtiAA-6q-pK4D-jbh_xT-b7kRNRudt1iDKitaK-SrlFekTyBmzwams423qY&amp;_nc_ohc=K1ZRmVunrb0Q7kNvwH4U3Qt&amp;_nc_gid=MFGg7rYDzYxgTQt53hl-ZA&amp;edm=AOQ1c0wBAAAA&amp;ccb=7-5&amp;ig_cache_key=MzQ4NjA3Mzg5OTgwNzQ1ODg5OQ%3D%3D.3-ccb7-5&amp;oh=00_AfzfEzCXnp3ftDbdFFhyogAFmlVkilKFUaZ5GbYjoRXSTw&amp;oe=69BDB928&amp;_nc_sid=8b3546, https://scontent-sjc3-1.cdninstagram.com/v/t51.29350-15/464435370_927564122594394_8455550383463988138_n.jpg?stp=dst-jpg_e35_s1080x1080_tt6&amp;_nc_ht=scontent-sjc3-1.cdninstagram.com&amp;_nc_cat=106&amp;_nc_oc=Q6cZ2QFYW5YzPtiAA-6q-pK4D-jbh_xT-b7kRNRudt1iDKitaK-SrlFekTyBmzwams423qY&amp;_nc_ohc=Ro_iDNwSSxQQ7kNvwH70I2u&amp;_nc_gid=MFGg7rYDzYxgTQt53hl-ZA&amp;edm=AOQ1c0wBAAAA&amp;ccb=7-5&amp;ig_cache_key=MzQ4NjA3Mzg5OTc5MDc2MjA4NA%3D%3D.3-ccb7-5&amp;oh=00_AfwrY5xbkdr1T53UZXX5L4FaoQDty-8dvgYKWIavY3CwGw&amp;oe=69BD8CB3&amp;_nc_sid=8b3546, https://sco</t>
  </si>
  <si>
    <t>https://scontent-sjc3-1.cdninstagram.com/o1/v/t2/f2/m367/AQP1O9udEjJhFlU20XwWMqEIEjdONhJGOe0LtdwraVlTl6ObiR9GmYzDo8fKNhGE_v6_DAKX_bS9umTITGKhvvLrACifRYcx0ca7K5Y.mp4?_nc_cat=102&amp;_nc_sid=5e9851&amp;_nc_ht=scontent-sjc3-1.cdninstagram.com&amp;_nc_ohc=V0qr7L07feoQ7kNvwFjgOjt&amp;efg=eyJ2ZW5jb2RlX3RhZyI6Inhwdl9wcm9ncmVzc2l2ZS5JTlNUQUdSQU0uQ0FST1VTRUxfSVRFTS5DMy43MjAuZGFzaF9iYXNlbGluZV8xX3YxIiwieHB2X2Fzc2V0X2lkIjoxNDg3NzI0MjU4NTc5MjYzLCJhc3NldF9hZ2VfZGF5cyI6NTA3LCJ2aV91c2VjYXNlX2lkIjoxMDE0NiwiZHVyYXRpb25fcyI6OSwidXJsZ2VuX3NvdXJjZSI6Ind3dyJ9&amp;ccb=17-1&amp;vs=9618b713f1c89b92&amp;_nc_vs=HBksFQIYQGlnX2VwaGVtZXJhbC8zMzQ0RENEQUM4QzdGMzE4RDI0ODcwOEYyNjc1MzlBQ192aWRlb19kYXNoaW5pdC5tcDQVAALIARIAFQIYOnBhc3N0aHJvdWdoX2V2ZXJzdG9yZS9HS2tVcnh0Vk1OYzdjRTBEQUgyOXJobVZEQ2hoYmtZTEFBQUYVAgLIARIAKAAYABsCiAd1c2Vfb2lsATEScHJvZ3Jlc3NpdmVfcmVjaXBlATEVAAAm_symv_nEpAUVAigCQzMsF0AiwIMSbpeNGBJkYXNoX2Jhc2VsaW5lXzFfdjERAHXuB2XEngEA&amp;_nc_gid=MFGg7rYDzYxgTQt53hl-ZA&amp;_nc_ss=1a&amp;_nc_zt=28&amp;oh=00_AfxCBo8Hazd5K4ySa6AxyElgtqluptAdFZ3b3HU3UOvPYA&amp;oe=69BDA61B, https://scontent-sjc6-1.cdninstagram.com/o1/v/t2/f2/m367/AQMfN3fP52SrREMZQP5wyAruG6Pad2mV4Z2egJHg0w0u2zFpwRhTFuXXtXADT3owP9b6XJyTZH-wZUoIsfMBlQSX__hGcdWpawSTLAA.mp4?_nc_cat=111&amp;_nc_sid=5e9851&amp;_nc_ht=scontent-sjc6-1.cdninstagram.com&amp;_nc_ohc=bm4vqvYAVeIQ7kNvwH76X01&amp;efg=eyJ2ZW5jb2RlX3RhZyI6Inhwdl9wcm9ncmVzc2l2ZS5JTlNUQUdSQU0uQ0FST1VTRUxfSVRFTS5DMy43MjAuZGFzaF9iYXNlbGluZV8xX3YxIiwieHB2X2Fzc2V0X2lkIjozMzk5ODMzODYwMzEyODczLCJhc3NldF9hZ2VfZGF5cyI6NTA3LCJ2aV91c2VjYXNlX2lkIjoxMDE0NiwiZHVyYXRpb25fcyI6NywidXJsZ2VuX3NvdXJjZSI6Ind3dyJ9&amp;ccb=17-1&amp;vs=32065d03743a663b&amp;_nc_vs=HBksFQIYQGlnX2VwaGVtZXJhbC80MjQ1NEY1MDY4M0EyMjVDNDgxMzk2RTBCMUNDMjhBNF92aWRlb19kYXNoaW5pdC5tcDQVAALIARIAFQIYOnBhc3N0aHJvdWdoX2V2ZXJzdG9yZS9HTzZmckJ1MEZFTFFyaXNIQUNMMFFtR1M0V0lrYmtZTEFBQUYVAgLIARIAKAAYABsCiAd1c2Vfb2lsATEScHJvZ3Jlc3NpdmVfcmVjaXBlATEVAAAm0rzQmLCIigwVAigCQzMsF0Af5FocrAgxGBJkYXNoX2Jhc2VsaW5lXzFfdjERAHXuB2XEngEA&amp;_nc_gid=MFGg7rYDzYxgTQt53hl-ZA&amp;_nc_ss=1a&amp;_nc_zt=28&amp;oh=00_AfwMTIYJ_faRjzanMy_ACZd5zjnkDwhcR1nWQIUS1u6vDw&amp;oe=69BD9114, https://scontent-sjc3-1.cdninstagram.com/o1/v/t2/f2/m367/AQNjAc2nD2zVp7HoRcTSL9VD9UdW3bmlS4Dp7kRO9W3wfn8W1Z-qkt_YX5H4Bfuqkb849HCCvC1PxRZDqyocWOSdBmzK2W2pmPmbn9o.mp4?_nc_cat=110&amp;_nc_sid=5e9851&amp;_nc_ht=scontent-sjc3-1.cdninstagram.com&amp;_nc_ohc=CY3Z-24Uea4Q7kNvwEpzzyB&amp;efg=eyJ2ZW5jb2RlX3RhZyI6Inhwdl9wcm9ncmVzc2l2ZS5JTlNUQUdSQU0uQ0FST1VTRUxfSVRFTS5DMy43MjAuZGFzaF9iYXNlbGluZV8xX3YxIiwieHB2X2Fzc2V0X2lkIjozNDQ5MTI5Mjk4NTY0MjcxLCJhc3NldF9hZ2VfZGF5cyI6NTA3LCJ2aV91c2VjYXNlX2lkIjoxMDE0NiwiZHVyYXRpb25fcyI6MTQsInVybGdlbl9zb3VyY2UiOiJ3d3cifQ%3D%3D&amp;ccb=17-1&amp;vs=c3c85eb41116d3e8&amp;_nc_vs=HBksFQIYQGlnX2VwaGVtZXJhbC85MTQ4NkEyNDZBRDBCRDNCMzJFODZBMTQxRjI1Mjk5MV92aWRlb19kYXNoaW5pdC5tcDQVAALIARIAFQIYOnBhc3N0aHJvdWdoX2V2ZXJzdG9yZS9HSFNTckJ0S1F0TW9yRmtEQUFmM1ZLd09iRzVnYmtZTEFBQUYVAgLIARIAKAAYABsCiAd1c2Vfb2lsATEScHJvZ3Jlc3NpdmVfcmVjaXBlATEVAAAm3tKA6t-9oAwVAigCQzMsF0AuB64UeuFIGBJkYXNoX2Jhc2VsaW5lXzFfdjERAHXuB2XEngEA&amp;_nc_gid=MFGg7rYDzYxgTQt53hl-ZA&amp;_nc_ss=1a&amp;_nc_zt=28&amp;oh=00_AfwQLOkgC9ipsiykN6Rdz575JRmg1dStx6BfoBiE-GICwg&amp;oe=69BD8EF3, https://scontent-sjc6-1.cdninstagram.com/o1/v/t2/f2/m367/AQPWYVmduQl_xtRWn4Wsiwsd8O1devNM-km3aFqkgvehJC2mP1sOnFOUntoWaZgjwv3EqKXVjMLr0eeAtp9aqX0SrFbQVlGBYmlQ4sg.mp4?_nc_cat=101&amp;_nc_sid=5e9851&amp;_nc_ht=scontent-sjc6-1.cdninstagram.com&amp;_nc_ohc=oPsE_g50uRwQ7kNvwG6iKAb&amp;efg=eyJ2ZW5jb2RlX3RhZyI6Inhwdl9wcm9ncmVzc2l2ZS5JTlNUQUdSQU0uQ0FST1VTRUxfSVRFTS5DMy43MjAuZGFzaF9iYXNlbGluZV8xX3YxIiwieHB2X2Fzc2V0X2lkIjoxNjkwMzg0MTIxODc3MTA1LCJhc3NldF9hZ2VfZGF5cyI6Mzc2LCJ2aV91c2VjYXNlX2lkIjoxMDE0NiwiZHVyYXRpb25fcyI6NCwidXJsZ2VuX3NvdXJjZSI6Ind3dyJ9&amp;ccb=17-1&amp;_nc_gid=MFGg7rYDzYxgTQt53hl-ZA&amp;_nc_ss=1a&amp;_nc_zt=28&amp;vs=42a557c186dda9f0&amp;_nc_vs=HBkcFQIYQGlnX2VwaGVtZXJhbC80ODQwNEFBNEI4OEZCQ0NFQzBCQzM5RTM2MTU2ODE5Q192aWRlb19kYXNoaW5pdC5tcDQVAALIARIAKAAYABsCiAd1c2Vfb2lsATEScHJvZ3Jlc3NpdmVfcmVjaXBlATEVAAAm4snykafZgAYVAigCQzMsF0ATMzMzMzMzGBJkYXNoX2Jhc2VsaW5lXzFfdjERAHXuB2XEngEA&amp;oh=00_AfzA7XDncGzvrOWaKyoCRIXzlU12ptvOwmkSwf1MznriWw&amp;oe=69BDA5DA, https://scontent-sjc6-1.cdninstagram.com/o1/v/t2/f2/m367/AQMstmkJmLAmJbdHD3Cb4fvZJsZ_x2m4pW1UjIU0XKR42iXai-UC39RBkl4vrdXEioN-yGp4l9FLlqSX7GXviRtvv6AXsnYiGt37K1w.mp4?_nc_cat=104&amp;_nc_sid=5e9851&amp;_nc_ht=scontent-sjc6-1.cdninstagram.com&amp;_nc_ohc=6rHdZ_hBbeUQ7kNvwELub0Q&amp;efg=eyJ2ZW5jb2RlX3RhZyI6Inhwdl9wcm9ncmVzc2l2ZS5JTlNUQUdSQU0uQ0FST1VTRUxfSVRFTS5DMy43MjAuZGFzaF9iYXNlbGluZV8xX3YxIiwieHB2X2Fzc2V0X2lkIjo2MDYzNTI2NTIxNjY1MjYsImFzc2V0X2FnZV9kYXlzIjozNzYsInZpX3VzZWNhc2VfaWQiOjEwMTQ2LCJkdXJhdGlvbl9zIjo1NywidXJsZ2VuX3NvdXJjZSI6Ind3dyJ9&amp;ccb=17-1&amp;vs=e20ecbefa3962c14&amp;_nc_vs=HBkcFQIYQGlnX2VwaGVtZXJhbC84MDQzMDdDRDJCNUZFMjc1NUFBODBEQTg1QjE1MTZCRF92aWRlb19kYXNoaW5pdC5tcDQVAALIARIAKAAYABsCiAd1c2Vfb2lsATEScHJvZ3Jlc3NpdmVfcmVjaXBlATEVAAAm_JWHp6_ekwIVAigCQzMsF0BMseuFHrhSGBJkYXNoX2Jhc2VsaW5lXzFfdjERAHXuB2XEngEA&amp;_nc_gid=MFGg7rYDzYxgTQt53hl-ZA&amp;_nc_ss=1a&amp;_nc_zt=28&amp;oh=00_Afx2v9k8CKnG7y3Wyy8IkMyYtErfYIwjIGnjtFUqUi93tw&amp;oe=69BD9205</t>
  </si>
  <si>
    <t>https://www.instagram.com/rogerschami</t>
  </si>
  <si>
    <t>sevenstars888e</t>
  </si>
  <si>
    <t>ماتسوموتو هيرويوكي</t>
  </si>
  <si>
    <t>🇯🇵H.MATSUMOTO  #残り少ない人生やりたい事しかやりません　#野球はTigers⚾︎  #人にお助けマンと言われるけども自由人 #ずぼら　#適当　#ヘビースモーカー🚬　#ポンコツマン　#時々香港🇭🇰に出没　#家族-柴２匹🐕🐕</t>
  </si>
  <si>
    <t>https://scontent-atl3-1.cdninstagram.com/v/t51.2885-19/107498217_313653766458255_4852704637528324935_n.jpg?stp=dst-jpg_e0_s150x150_tt6&amp;efg=eyJ2ZW5jb2RlX3RhZyI6InByb2ZpbGVfcGljLmRqYW5nby41NTYuYzIifQ&amp;_nc_ht=scontent-atl3-1.cdninstagram.com&amp;_nc_cat=103&amp;_nc_oc=Q6cZ2QHHGmxzlHARl8DEzybvt9W1iSaRL9tAdfxD7RGKhjtEFoFTEjKvWLdLKryZ8jjpilI4X8WhhnWF2HWL-cDY2-g_&amp;_nc_ohc=vrwv_RLms3AQ7kNvwFQIu9u&amp;_nc_gid=LybC4ewZB5asKE_nKIp1kA&amp;edm=AOQ1c0wBAAAA&amp;ccb=7-5&amp;oh=00_AfyaHYnO2D8nq0s1t2SFwU4QrpfbRkz4Em6fiAOb1irAew&amp;oe=69BDA694&amp;_nc_sid=8b3546</t>
  </si>
  <si>
    <t>今１番のお気に入り時計　ＳＥＩＫＯクロノグラフ　安い　カッコいい　時間合わせなくでも良い。 | ROLEX  GMT  16750  Tiffany&amp;Co | chill out　かき氷🍧 | GMT 16750 Tiffany&amp;Cn | プレデイトナ６２３８ | HERMES | フラットバック | ROLEX OYSTER ROYAL | 7205  FF71  67年2期 | ＧＳ　５７２２ー９９９０ | ＧＳ　４５２０ー８０００　CAP GOLD | ２日間　皆さんお疲れ様でした。</t>
  </si>
  <si>
    <t>https://instagram.com/p/DSwzdT3kkZ2, https://instagram.com/p/DSuxj9vkuE-, https://instagram.com/p/DQVp4GlEtCK, https://instagram.com/p/DQVeSZ6kmUy, https://instagram.com/p/DQMz4n7Elvb, https://instagram.com/p/DQMzd9jErkH, https://instagram.com/p/DQEVBuAkhr8, https://instagram.com/p/DPyTF_WEnzK, https://instagram.com/p/DPbcm5DknUI, https://instagram.com/p/DOEb8SFEkcf, https://instagram.com/p/DOEanv7knNN, https://instagram.com/p/DM9tgbxy1ae</t>
  </si>
  <si>
    <t>9, 6, 8, 10, 10, 5, 10, 9, 9, 12, 9, 16</t>
  </si>
  <si>
    <t>2025-12-27, 2025-12-26, 2025-10-28, 2025-10-28, 2025-10-24, 2025-10-24, 2025-10-21, 2025-10-14, 2025-10-05, 2025-09-01, 2025-09-01, 2025-08-05</t>
  </si>
  <si>
    <t>Osaka, Japan, 銀座 - Ginza ,Tokyo</t>
  </si>
  <si>
    <t>Image, Image, Image, Image, Image, Image, Image, Image, Image, Sidecar, Sidecar, Image</t>
  </si>
  <si>
    <t>https://scontent-atl3-3.cdninstagram.com/v/t51.82787-15/605923477_18496248922078795_3859377754828117973_n.jpg?stp=dst-jpg_e35_p1080x1080_sh0.08_tt6&amp;_nc_ht=scontent-atl3-3.cdninstagram.com&amp;_nc_cat=107&amp;_nc_oc=Q6cZ2QHHGmxzlHARl8DEzybvt9W1iSaRL9tAdfxD7RGKhjtEFoFTEjKvWLdLKryZ8jjpilI4X8WhhnWF2HWL-cDY2-g_&amp;_nc_ohc=4mS8nrHBF50Q7kNvwGQWleC&amp;_nc_gid=LybC4ewZB5asKE_nKIp1kA&amp;edm=AOQ1c0wBAAAA&amp;ccb=7-5&amp;ig_cache_key=Mzc5Njc2MDgwMDQ0MzY0NzYwNg%3D%3D.3-ccb7-5&amp;oh=00_AfxklL8obObQSSf0-_nVW80oRBK_Y-QbjCcS7Ki3bk57gA&amp;oe=69BDACB3&amp;_nc_sid=8b3546, https://scontent-atl3-3.cdninstagram.com/v/t51.82787-15/607039622_18496138579078795_1171173726287768359_n.jpg?stp=dst-jpg_e35_p1080x1080_sh0.08_tt6&amp;_nc_ht=scontent-atl3-3.cdninstagram.com&amp;_nc_cat=107&amp;_nc_oc=Q6cZ2QHHGmxzlHARl8DEzybvt9W1iSaRL9tAdfxD7RGKhjtEFoFTEjKvWLdLKryZ8jjpilI4X8WhhnWF2HWL-cDY2-g_&amp;_nc_ohc=nlIYH4eensQQ7kNvwF_lJ8f&amp;_nc_gid=LybC4ewZB5asKE_nKIp1kA&amp;edm=AOQ1c0wBAAAA&amp;ccb=7-5&amp;ig_cache_key=Mzc5NjE4OTUxMTY3NzA0MzAwNg%3D%3D.3-ccb7-5&amp;oh=00_AfwepDuiROF3ESWwLZn3BSwF9bwEVdqupq6yviZT5uEYtg&amp;oe=69BD9E18&amp;_nc_sid=8b3546, https://scontent-atl3-3.cdninstagram.com/v/t51.82787-15/569164273_18485314393078795_9059134715796361378_n.jpg?stp=dst-jpg_e35_p1080x1080_sh0.08_tt6&amp;_nc_ht=scontent-atl3-3.cdninstagram.com&amp;_nc_cat=107&amp;_nc_oc=Q6cZ2QHHGmxzlHARl8DEzybvt9W1iSaRL9tAdfxD7RGKhjtEFoFTEjKvWLdLKryZ8jjpilI4X8WhhnWF2HWL-cDY2-g_&amp;_nc_ohc=sBrvfr3mbXkQ7kNvwGdAnY2&amp;_nc_gid=LybC4ewZB5asKE_nKIp1kA&amp;edm=AOQ1c0wBAAAA&amp;ccb=7-5&amp;ig_cache_key=Mzc1MzA5MDAzOTc0NTI2OTg5OA%3D%3D.3-ccb7-5&amp;oh=00_AfzK_EHxnXpR8QcnD5gPtT5-0zETmCr78GIgkZGvvBZ2Gg&amp;oe=69BD8F48&amp;_nc_sid=8b3546, https://scontent-atl3-3.cdninstagram.com/v/t51.82787-15/571048088_18485305546078795_2220407474100793637_n.jpg?stp=dst-jpg_e35_p1080x1080_sh0.08_tt6&amp;_nc_ht=scontent-atl3-3.cdninstagram.com&amp;_nc_cat=107&amp;_nc_oc=Q6cZ2QHHGmxzlHARl8DEzybvt9W1iSaRL9tAdfxD7RGKhjtEFoFTEjKvWLdLKryZ8jjpilI4X8WhhnWF2HWL-cDY2-g_&amp;_nc_ohc=LoRAKpkkNc8Q7kNvwGP0n1c&amp;_nc_gid=LybC4ewZB5asKE_nKIp1kA&amp;edm=AOQ1c0wBAAAA&amp;ccb=7-5&amp;ig_cache_key=Mzc1MzAzOTA3MDY1NTMwOTEwNg%3D%3D.3-ccb7-5&amp;oh=00_AfwGiamTjZMXuPn7FMBQcC72eqewUqe0ivuX0VZ0h9AyKQ&amp;oe=69BDA5DD&amp;_nc_sid=8b3546, https://scontent-atl3-3.cdninstagram.com/v/t51.82787-15/571046127_18484607221078795_6495858235951040426_n.jpg?stp=dst-jpg_e35_s1080x1080_sh0.08_tt6&amp;_nc_ht=scontent-atl3-3.cdninstagram.com&amp;_nc_cat=107&amp;_nc_oc=Q6cZ2QHHGmxzlHARl8DEzybvt9W1iSaRL9tAdfxD7RGKhjtEFoFTEjKvWLdLKryZ8jjpilI4X8WhhnWF2HWL-cDY2-g_&amp;_nc_ohc=i_G2vVIV0jQQ7kNvwGffwRx&amp;_nc_gid=LybC4ewZB5asKE_nKIp1kA&amp;edm=AOQ1c0wBAAAA&amp;ccb=7-5&amp;ig_cache_key=Mzc1MDYwMDc4MTIyMjUzNDEwNw%3D%3D.3-ccb7-5&amp;oh=00_AfyN3jVTP9fSDT2gGq7v3xJBlkH80b4ZzRwUmk3VDHM3fQ&amp;oe=69BDA070&amp;_nc_sid=8b3546, https://scontent-atl3-3.cdninstagram.com/v/t51.82787-15/572153944_18484606768078795_2922538083862936862_n.jpg?stp=dst-jpg_e35_p1080x1080_sh0.08_tt6&amp;_nc_ht=scontent-atl3-3.cdninstagram.com&amp;_nc_cat=107&amp;_nc_oc=Q6cZ2QHHGmxzlHARl8DEzybvt9W1iSaRL9tAdfxD7RGKhjtEFoFTEjKvWLdLKryZ8jjpilI4X8WhhnWF2HWL-cDY2-g_&amp;_nc_ohc=laHZY8PC4m4Q7kNvwGsjEkM&amp;_nc_gid=LybC4ewZB5asKE_nKIp1kA&amp;edm=AOQ1c0wBAAAA&amp;ccb=7-5&amp;ig_cache_key=Mzc1MDU5ODk0OTAxNjM1MzAzMQ%3D%3D.3-ccb7-5&amp;oh=00_Afz1imVQB2WgILfeSfjlXzTSlqc3TlMMY8sMrjN_wUS0Ng&amp;oe=69BDB245&amp;_nc_sid=8b3546, https://scontent-atl3-3.cdninstagram.com/v/t51.82787-15/568612801_18483774925078795_271738743391994394_n.jpg?stp=dst-jpg_e35_p1080x1080_sh0.08_tt6&amp;_nc_ht=scontent-atl3-3.cdninstagram.com&amp;_nc_cat=107&amp;_nc_oc=Q6cZ2QHHGmxzlHARl8DEzybvt9W1iSaRL9tAdfxD7RGKhjtEFoFTEjKvWLdLKryZ8jjpilI4X8WhhnWF2HWL-cDY2-g_&amp;_nc_ohc=BzgDIPQghJYQ7kNvwEqCrme&amp;_nc_gid=LybC4ewZB5asKE_nKIp1kA&amp;edm=AOQ1c0wBAAAA&amp;ccb=7-5&amp;ig_cache_key=Mzc0ODIxMzI2Njk3NzAwNDI4NA%3D%3D.3-ccb7-5&amp;oh=00_Afz5yiY8KnsCgo3d5pnG33VI_gOIgguyklx0rNsJBNiVvA&amp;oe=69BDA04E&amp;_nc_sid=8b3546, https://scontent-atl3-3.cdninstagram.com/v/t51.82787-15/565622575_18482474566078795_9035368425785469713_n.jpg?stp=dst-jpg_e35_p1080x1080_sh0.08_tt6&amp;_nc_ht=scontent-atl3-3.cdninstagram.com&amp;_nc_cat=107&amp;_nc_oc=Q6cZ2QHHGmxzlHARl8DEzybvt9W1iSaRL9tAdfxD7RGKhjtEFoFTEjKvWLdLKryZ8jjpilI4X8WhhnWF2HWL-cDY2-g_&amp;_nc_ohc=TlaCj-pLbHsQ7kNvwHDJ5P_&amp;_nc_gid=LybC4ewZB5asKE_nKIp1kA&amp;edm=AOQ1c0wBAAAA&amp;ccb=7-5&amp;ig_cache_key=Mzc0MzEzODIxNDc5NTQ0MzQwMg%3D%3D.3-ccb7-5&amp;oh=00_Afx-Jhoj3L_s6IoVIBMQVvuPF4SI6OzDZD_FKsf7sndTdw&amp;oe=69BDABF1&amp;_nc_sid=8b3546, https://scontent-atl3-3.cdninstagram.com/v/t51.82787-15/560547685_18481014568078795_8405988294397199628_n.jpg?stp=dst-jpg_e35_p1080x1080_sh0.08_tt6&amp;_nc_ht=scontent-atl3-3.cdninstagram.com&amp;_nc_cat=107&amp;_nc_oc=Q6cZ2QHHGmxzlHARl8DEzybvt9W1iSaRL9tAdfxD7RGKhjtEFoFTEjKvWLdLKryZ8jjpilI4X8WhhnWF2HWL-cDY2-g_&amp;_nc_ohc=wbV-NUrJSV4Q7kNvwFfnQxT&amp;_nc_gid=LybC4ewZB5asKE_nKIp1kA&amp;edm=AOQ1c0wBAAAA&amp;ccb=7-5&amp;ig_cache_key=MzczNjcwNjEzMzczOTU5OTExMg%3D%3D.3-ccb7-5&amp;oh=00_AfxTSvRYj0DewSkl_Ahwo30tpgr3gCuURt0hUtQixtFzjg&amp;oe=69BD85EA&amp;_nc_sid=8b3546, https://scontent-atl3-3.cdninstagram.com/v/t51.82787-15/541201036_18474989197078795_4051473184687367257_n.jpg?stp=dst-jpg_e35_p1080x1080_sh0.08_tt6&amp;_nc_ht=scontent-atl3-3.cdninstagram.com&amp;_nc_cat=107&amp;_nc_oc=Q6cZ2QHHGmxzlHARl8DEzybvt9W1iSaRL9tAdfxD7RGKhjtEFoFTEjKvWLdLKryZ8jjpilI4X8Whhn</t>
  </si>
  <si>
    <t>https://www.instagram.com/sevenstars888e</t>
  </si>
  <si>
    <t>seansean83</t>
  </si>
  <si>
    <t>Sean Chua</t>
  </si>
  <si>
    <t>Oracle tattoo 
Midview City blk 22 Sin Ming Lane #02-78 Singapore 573969
Contact me at seanchuatattoo@gmail.com
Or 84844838 Do not DM for appointment</t>
  </si>
  <si>
    <t>Lifestyle Services</t>
  </si>
  <si>
    <t>https://www.facebook.com/sean.chua83</t>
  </si>
  <si>
    <t>https://scontent-atl3-3.cdninstagram.com/v/t51.2885-19/334772641_705454331318203_2850061247191675965_n.jpg?stp=dst-jpg_e0_s150x150_tt6&amp;efg=eyJ2ZW5jb2RlX3RhZyI6InByb2ZpbGVfcGljLmRqYW5nby4xMDgwLmMyIn0&amp;_nc_ht=scontent-atl3-3.cdninstagram.com&amp;_nc_cat=107&amp;_nc_oc=Q6cZ2QGYMrJ74e-irDDEkaA6PDMEMkMAVTuTOfALtjX7rV8fzlCmWooUx7tOgrdn2EDmQt6OzA-5DIOPfkPrcvUdmpgd&amp;_nc_ohc=6KY35Wa_teUQ7kNvwFzvQxC&amp;_nc_gid=cxbHM5w60Cc1y2xTdH8ssw&amp;edm=AOQ1c0wBAAAA&amp;ccb=7-5&amp;oh=00_AfxsvWHg7Wt5872DHsvSo_7ptfKuPngEoygjOml6nIsbbQ&amp;oe=69BDB200&amp;_nc_sid=8b3546</t>
  </si>
  <si>
    <t>seanchuatattoo@gmail.com</t>
  </si>
  <si>
    <t>#oracletattoo #singapore #singaporetattoo #sgtattoo | #oracletattoo #singapore #singaporetattoo #sgtattoo | #singapore #sgtattoo #oracletattoo #singaporetattoo | #singapore #sgtattoo #singaporetattoo #oracletattoo | #singapore #oracletattoo #singaporetattoo #sgtattoo | #oracletattoo #singapore #singaporetattoo #sgtattoo | #singapore #sgtattoo #oracletattoo #singaporetattoo | Fully healed #singapore #sgtattoo #oracletattoo #singaporetattoo | #oracletattoo #singapore #sgtattoo #singaporetattoo | #singapore #sgtattoo #oracletattoo #singaporetattoo | #oracletattoo #singaporetattoo #sgtattoo #singapore</t>
  </si>
  <si>
    <t>#oracletattoo, #singapore, #singaporetattoo, #sgtattoo</t>
  </si>
  <si>
    <t>https://instagram.com/p/DTsR0dUgWrJ, https://instagram.com/p/DTaLd9iARus, https://instagram.com/p/DSq9jFyAaJh, https://instagram.com/p/DSmprSEAZ2y, https://instagram.com/p/DSfEUJMgXzH, https://instagram.com/p/DSXQ1ybAa9m, https://instagram.com/p/DM0N9W1SfZr, https://instagram.com/p/DMIOxUNR222, https://instagram.com/p/DKrWUQ0RqcE, https://instagram.com/p/DKmBq54xkqd, https://instagram.com/p/DKhAU9YR8aj, https://instagram.com/p/DJMKs4lSi-d</t>
  </si>
  <si>
    <t>12, 30, 5, 21, 14, 32, 14, 50, 23, 13, 21, 13</t>
  </si>
  <si>
    <t>0, 0, 0, 0, 0, 2, 0, 0, 0, 0, 0, 0</t>
  </si>
  <si>
    <t>2026-01-19, 2026-01-12, 2025-12-25, 2025-12-23, 2025-12-20, 2025-12-17, 2025-08-01, 2025-07-15, 2025-06-09, 2025-06-07, 2025-06-05, 2025-05-03</t>
  </si>
  <si>
    <t>Oracle Tattoo</t>
  </si>
  <si>
    <t>Image, Sidecar, Image, Video, Image, Video, Image, Video, Video, Image, Video, Image</t>
  </si>
  <si>
    <t>https://scontent-atl3-2.cdninstagram.com/v/t51.82787-15/618572126_18551211886006625_6144142242069077690_n.jpg?stp=dst-jpg_e35_s1080x1080_sh0.08_tt6&amp;_nc_ht=scontent-atl3-2.cdninstagram.com&amp;_nc_cat=105&amp;_nc_oc=Q6cZ2QGYMrJ74e-irDDEkaA6PDMEMkMAVTuTOfALtjX7rV8fzlCmWooUx7tOgrdn2EDmQt6OzA-5DIOPfkPrcvUdmpgd&amp;_nc_ohc=e5oqgpMSixQQ7kNvwHOZoT1&amp;_nc_gid=cxbHM5w60Cc1y2xTdH8ssw&amp;edm=AOQ1c0wBAAAA&amp;ccb=7-5&amp;ig_cache_key=MzgxMzUwMTM1NjE2MTk4NTIyNQ%3D%3D.3-ccb7-5&amp;oh=00_AfxKgR336-2IskqllpLuxPDvu-ztb-fWf44zkRd3-DJXkw&amp;oe=69BD931B&amp;_nc_sid=8b3546, https://scontent-atl3-2.cdninstagram.com/v/t51.82787-15/589743766_18549989482006625_8009429283637680634_n.jpg?stp=dst-jpg_e35_p1080x1080_sh0.08_tt6&amp;_nc_ht=scontent-atl3-2.cdninstagram.com&amp;_nc_cat=105&amp;_nc_oc=Q6cZ2QGYMrJ74e-irDDEkaA6PDMEMkMAVTuTOfALtjX7rV8fzlCmWooUx7tOgrdn2EDmQt6OzA-5DIOPfkPrcvUdmpgd&amp;_nc_ohc=tVLVVvEYzp8Q7kNvwG1s3mP&amp;_nc_gid=cxbHM5w60Cc1y2xTdH8ssw&amp;edm=AOQ1c0wBAAAA&amp;ccb=7-5&amp;ig_cache_key=MzgwODQwNjg2MzQ1NjgzNDY3OQ%3D%3D.3-ccb7-5&amp;oh=00_Afx26YkoMeZHBynACrAli0Dzoao09_cuILMQVNz915DvHA&amp;oe=69BD9E40&amp;_nc_sid=8b3546, https://scontent-atl3-2.cdninstagram.com/v/t51.82787-15/589743766_18549989482006625_8009429283637680634_n.jpg?stp=dst-jpg_e35_p1080x1080_sh0.08_tt6&amp;_nc_ht=scontent-atl3-2.cdninstagram.com&amp;_nc_cat=105&amp;_nc_oc=Q6cZ2QGYMrJ74e-irDDEkaA6PDMEMkMAVTuTOfALtjX7rV8fzlCmWooUx7tOgrdn2EDmQt6OzA-5DIOPfkPrcvUdmpgd&amp;_nc_ohc=tVLVVvEYzp8Q7kNvwG1s3mP&amp;_nc_gid=cxbHM5w60Cc1y2xTdH8ssw&amp;edm=AOQ1c0wBAAAA&amp;ccb=7-5&amp;ig_cache_key=MzgwODQwNjg2MzQ1NjgzNDY3OQ%3D%3D.3-ccb7-5&amp;oh=00_Afx26YkoMeZHBynACrAli0Dzoao09_cuILMQVNz915DvHA&amp;oe=69BD9E40&amp;_nc_sid=8b3546, https://scontent-atl3-2.cdninstagram.com/v/t51.82787-15/611730136_18549989491006625_5597718948575456957_n.jpg?stp=dst-jpg_e35_p1080x1080_sh0.08_tt6&amp;_nc_ht=scontent-atl3-2.cdninstagram.com&amp;_nc_cat=105&amp;_nc_oc=Q6cZ2QGYMrJ74e-irDDEkaA6PDMEMkMAVTuTOfALtjX7rV8fzlCmWooUx7tOgrdn2EDmQt6OzA-5DIOPfkPrcvUdmpgd&amp;_nc_ohc=OrNgU1TclcwQ7kNvwFIpQxg&amp;_nc_gid=cxbHM5w60Cc1y2xTdH8ssw&amp;edm=AOQ1c0wBAAAA&amp;ccb=7-5&amp;ig_cache_key=MzgwODQwNjg2MzEwNDU2NjYwOA%3D%3D.3-ccb7-5&amp;oh=00_AfwYLdvCxAAoHFdcL2BTGgsLrq3WjbjemPoSbjdkG0--5A&amp;oe=69BD8CBE&amp;_nc_sid=8b3546, https://scontent-atl3-2.cdninstagram.com/v/t51.82787-15/614853390_18549989500006625_2277472726553600780_n.jpg?stp=dst-jpg_e35_p1080x1080_sh0.08_tt6&amp;_nc_ht=scontent-atl3-2.cdninstagram.com&amp;_nc_cat=105&amp;_nc_oc=Q6cZ2QGYMrJ74e-irDDEkaA6PDMEMkMAVTuTOfALtjX7rV8fzlCmWooUx7tOgrdn2EDmQt6OzA-5DIOPfkPrcvUdmpgd&amp;_nc_ohc=w-KiRVD0RykQ7kNvwEPPnD8&amp;_nc_gid=cxbHM5w60Cc1y2xTdH8ssw&amp;edm=AOQ1c0wBAAAA&amp;ccb=7-5&amp;ig_cache_key=MzgwODQwNjg2MzQxNDk0OTU2MA%3D%3D.3-ccb7-5&amp;oh=00_AfyfY6-abcl4dmLc4vq7UYGrZWPwGkZ0FUrV-J8YYzblKA&amp;oe=69BDA3DC&amp;_nc_sid=8b3546, https://scontent-atl3-2.cdninstagram.com/v/t51.82787-15/605849273_18546733255006625_5767638927776985758_n.jpg?stp=dst-jpg_e35_p1080x1080_sh0.08_tt6&amp;_nc_ht=scontent-atl3-2.cdninstagram.com&amp;_nc_cat=105&amp;_nc_oc=Q6cZ2QGYMrJ74e-irDDEkaA6PDMEMkMAVTuTOfALtjX7rV8fzlCmWooUx7tOgrdn2EDmQt6OzA-5DIOPfkPrcvUdmpgd&amp;_nc_ohc=Ttgui6RaqacQ7kNvwFCJtav&amp;_nc_gid=cxbHM5w60Cc1y2xTdH8ssw&amp;edm=AOQ1c0wBAAAA&amp;ccb=7-5&amp;ig_cache_key=Mzc5NTExNjMyODIzOTYwNDMyMQ%3D%3D.3-ccb7-5&amp;oh=00_Afz00lkEusU-WHH0hD1Wto-vspiyMidbfJDK_IerMCmnNA&amp;oe=69BD9798&amp;_nc_sid=8b3546, https://scontent-atl3-2.cdninstagram.com/v/t51.82787-15/590413177_18545923759006625_8447452070863543665_n.jpg?stp=dst-jpg_e35_p1080x1080_sh0.08_tt6&amp;_nc_ht=scontent-atl3-2.cdninstagram.com&amp;_nc_cat=105&amp;_nc_oc=Q6cZ2QGYMrJ74e-irDDEkaA6PDMEMkMAVTuTOfALtjX7rV8fzlCmWooUx7tOgrdn2EDmQt6OzA-5DIOPfkPrcvUdmpgd&amp;_nc_ohc=3o-4ixzxzh0Q7kNvwFxcnkW&amp;_nc_gid=cxbHM5w60Cc1y2xTdH8ssw&amp;edm=AOQ1c0wBAAAA&amp;ccb=7-5&amp;ig_cache_key=Mzc5MTc2ODM4NzcxODMxNTIwNw%3D%3D.3-ccb7-5&amp;oh=00_AfzII1XQD7npLI9IWNCtBnM0eTEpSQBOmbzGXAKf7n69IA&amp;oe=69BDA570&amp;_nc_sid=8b3546, https://scontent-atl3-2.cdninstagram.com/v/t51.82787-15/526696339_18517759810006625_1401824004723748519_n.jpg?stp=dst-jpg_e35_p1080x1080_sh0.08_tt6&amp;_nc_ht=scontent-atl3-2.cdninstagram.com&amp;_nc_cat=105&amp;_nc_oc=Q6cZ2QGYMrJ74e-irDDEkaA6PDMEMkMAVTuTOfALtjX7rV8fzlCmWooUx7tOgrdn2EDmQt6OzA-5DIOPfkPrcvUdmpgd&amp;_nc_ohc=C6T2uP7puiAQ7kNvwEI8Qm8&amp;_nc_gid=cxbHM5w60Cc1y2xTdH8ssw&amp;edm=AOQ1c0wBAAAA&amp;ccb=7-5&amp;ig_cache_key=MzY4OTYzNTM4NTczMjM2Mzg4Mw%3D%3D.3-ccb7-5&amp;oh=00_AfzXqrM6HQNllWT8JXc_k7QRpz9n5nY0Bz49ulOQkzaxNw&amp;oe=69BD82CA&amp;_nc_sid=8b3546, https://scontent-atl3-2.cdninstagram.com/v/t51.2885-15/504117711_18507553408006625_3988350298798944661_n.jpg?stp=dst-jpg_e35_p1080x1080_sh0.08_tt6&amp;_nc_ht=scontent-atl3-2.cdninstagram.com&amp;_nc_cat=105&amp;_nc_oc=Q6cZ2QGYMrJ74e-irDDEkaA6PDMEMkMAVTuTOfALtjX7rV8fzlCmWooUx7tOgrdn2EDmQt6OzA-5DIOPfkPrcvUdmpgd&amp;_nc_ohc=gSusk9fq9d8Q7kNvwFrrtFn&amp;_nc_gid=cxbHM5w60Cc1y2xTdH8ssw&amp;edm=AOQ1c0wBAAAA&amp;ccb=7-5&amp;ig_cache_key=MzY0OTYxMTg5NDQ1MDcwMzAwNQ%3D%3D.3-ccb7-5&amp;oh=00_AfzP5i5U90FIpGthH_3gtvhTWfitXSydZONykC7cPEeWcg&amp;oe=69BD8605&amp;_nc_sid=8b3546, https://scontent-atl3-2.cdninstagram.com/v/t51.2885-15/495674391_18500843974006625_5644248942539296729_n.jpg?stp=dst-jpg_e35_s1080x1080_sh0.08_tt6&amp;_nc_ht=scontent-atl3-2.cdninstagram.com&amp;_nc_cat=105&amp;_nc_oc=Q6cZ2QGYMrJ74e-irDDEkaA6PDMEMkMAVTuTOfALtjX7rV8fzlCmWooUx7tOgrdn2EDmQt6OzA-5DIO</t>
  </si>
  <si>
    <t>https://scontent-atl3-2.cdninstagram.com/o1/v/t2/f2/m86/AQNMy4yFwO8W9cZGtcsZQoe55nM9f2rcTnPvFQeaQYRbuKOyHq1NNK6Ir1aGbmhE9iNJU_htnGhmIIG2av1q25QK8fQsUiORWxKgjXU.mp4?_nc_cat=105&amp;_nc_sid=5e9851&amp;_nc_ht=scontent-atl3-2.cdninstagram.com&amp;_nc_ohc=cEJE_2jLoUgQ7kNvwGa_cmI&amp;efg=eyJ2ZW5jb2RlX3RhZyI6Inhwdl9wcm9ncmVzc2l2ZS5JTlNUQUdSQU0uQ0xJUFMuQzMuNzIwLmRhc2hfYmFzZWxpbmVfMV92MSIsInhwdl9hc3NldF9pZCI6MTU2Mzk0NjM5Nzk3OTY5MSwiYXNzZXRfYWdlX2RheXMiOjgyLCJ2aV91c2VjYXNlX2lkIjoxMDA5OSwiZHVyYXRpb25fcyI6MzEsInVybGdlbl9zb3VyY2UiOiJ3d3cifQ%3D%3D&amp;ccb=17-1&amp;vs=5551998d41b001e0&amp;_nc_vs=HBksFQIYUmlnX3hwdl9yZWVsc19wZXJtYW5lbnRfc3JfcHJvZC8wOTQ4RUI5Njk0QjdCNEM2NjdENUUyQjUyNDZCNzRCM192aWRlb19kYXNoaW5pdC5tcDQVAALIARIAFQIYR2lnX3hwdl9yZWVsc19wZXJtYW5lbnRfc3JfcHJvZC8xOTE3ODY5NTE4ODA2MjUxXzI5MjM2NDE0NDMyODU1MzYxNDEubXA0FQICyAESACgAGAAbAogHdXNlX29pbAExEnByb2dyZXNzaXZlX3JlY2lwZQExFQAAJtbQ_tfUmccFFQIoAkMzLBdAP12yLQ5WBBgSZGFzaF9iYXNlbGluZV8xX3YxEQB1_gdl5p0BAA&amp;_nc_gid=cxbHM5w60Cc1y2xTdH8ssw&amp;_nc_ss=1a&amp;_nc_zt=28&amp;oh=00_AfwPMr21sgmgwkm3wDlx2hz1eeEfsXeUDpHfA1f4vtGz0w&amp;oe=69B9BA06, https://scontent-atl3-1.cdninstagram.com/o1/v/t2/f2/m86/AQO0M68Oo753VzX48DoYffa6oXzFQPHKZ2sWgqc7rZc2w7Ru7FG3619ichUEBIt3P61a1OOrcsP_2crEhsTiEp_upfgJT8zwng7ZvQU.mp4?_nc_cat=106&amp;_nc_sid=5e9851&amp;_nc_ht=scontent-atl3-1.cdninstagram.com&amp;_nc_ohc=WFZeaoFd2P0Q7kNvwHzx199&amp;efg=eyJ2ZW5jb2RlX3RhZyI6Inhwdl9wcm9ncmVzc2l2ZS5JTlNUQUdSQU0uQ0xJUFMuQzMuNzIwLmRhc2hfYmFzZWxpbmVfMV92MSIsInhwdl9hc3NldF9pZCI6ODk1NDg3MTI2MTUxODgyLCJhc3NldF9hZ2VfZGF5cyI6ODgsInZpX3VzZWNhc2VfaWQiOjEwMDk5LCJkdXJhdGlvbl9zIjozMywidXJsZ2VuX3NvdXJjZSI6Ind3dyJ9&amp;ccb=17-1&amp;vs=fcea299cabc6cf0e&amp;_nc_vs=HBksFQIYUmlnX3hwdl9yZWVsc19wZXJtYW5lbnRfc3JfcHJvZC8xNjQ3OTM5NUE0NDFDMjExNjc2MjIzNzkwQ0Q2Njk4MF92aWRlb19kYXNoaW5pdC5tcDQVAALIARIAFQIYOnBhc3N0aHJvdWdoX2V2ZXJzdG9yZS9HSUdGa1NOV1VCQXFOSFVQQU5RTnpYU2NiMXBVYnN0VEFRQUYVAgLIARIAKAAYABsCiAd1c2Vfb2lsATEScHJvZ3Jlc3NpdmVfcmVjaXBlATEVAAAmlIvxgJuclwMVAigCQzMsF0BA3dLxqfvnGBJkYXNoX2Jhc2VsaW5lXzFfdjERAHX-B2XmnQEA&amp;_nc_gid=cxbHM5w60Cc1y2xTdH8ssw&amp;_nc_ss=1a&amp;_nc_zt=28&amp;oh=00_AfzFZw90mrAn0KC_q9ql4hg3cGNLuSjfMtGYU72yKFatbw&amp;oe=69B9ACCF, https://scontent-atl3-3.cdninstagram.com/o1/v/t2/f2/m86/AQMuM-zLlGIG5yThZnrfULeUiLu5ZbsckRIaYR2eqZ_iweyo11BrskCRITVyL4FVNGhNRc4DFB3w6VUu-qPVUD3W_OeLUTtlGz36AaI.mp4?_nc_cat=111&amp;_nc_sid=5e9851&amp;_nc_ht=scontent-atl3-3.cdninstagram.com&amp;_nc_ohc=FgV2OBVskmgQ7kNvwGmSHXF&amp;efg=eyJ2ZW5jb2RlX3RhZyI6Inhwdl9wcm9ncmVzc2l2ZS5JTlNUQUdSQU0uQ0xJUFMuQzMuNzIwLmRhc2hfYmFzZWxpbmVfMV92MSIsInhwdl9hc3NldF9pZCI6NzQyNTgwODQ4MjU0Njc2LCJhc3NldF9hZ2VfZGF5cyI6MjQzLCJ2aV91c2VjYXNlX2lkIjoxMDA5OSwiZHVyYXRpb25fcyI6MzEsInVybGdlbl9zb3VyY2UiOiJ3d3cifQ%3D%3D&amp;ccb=17-1&amp;_nc_gid=cxbHM5w60Cc1y2xTdH8ssw&amp;_nc_ss=1a&amp;_nc_zt=28&amp;vs=8c1a0efb92dab51&amp;_nc_vs=HBksFQIYUmlnX3hwdl9yZWVsc19wZXJtYW5lbnRfc3JfcHJvZC80MjQwRUI5RTU4NzdFNUM3OUY0QzU2M0ExMkIwM0E5MV92aWRlb19kYXNoaW5pdC5tcDQVAALIARIAFQIYRmlnX3hwdl9yZWVsc19wZXJtYW5lbnRfc3JfcHJvZC83MjQyOTY3NTM4NjE5MzhfNjI0NTk4MzIyMjUzMjg1NTQ5OC5tcDQVAgLIARIAKAAYABsCiAd1c2Vfb2lsATEScHJvZ3Jlc3NpdmVfcmVjaXBlATEVAAAmqPvquvLX0QIVAigCQzMsF0A_GZmZmZmaGBJkYXNoX2Jhc2VsaW5lXzFfdjERAHX-B2XmnQEA&amp;oh=00_AfxxND0EDCc-vHsgBzCgZD2C3-szGj6tjWHo8lofbty5XQ&amp;oe=69B99A74, https://scontent-atl3-1.cdninstagram.com/o1/v/t2/f2/m367/AQMIYekW3j3tI2z4qNoIcSBcsoOn59wkykhZbtSMgfTwuzra9ZzIIKelsf3eMIGHfaT632bp7GKj9U21iZMEC8ofw3ZaRswVcSs2hfc.mp4?_nc_cat=100&amp;_nc_sid=5e9851&amp;_nc_ht=scontent-atl3-1.cdninstagram.com&amp;_nc_ohc=w4NpRRBgqwcQ7kNvwEVu-Nh&amp;efg=eyJ2ZW5jb2RlX3RhZyI6Inhwdl9wcm9ncmVzc2l2ZS5JTlNUQUdSQU0uQ0xJUFMuQzMuNzIwLmRhc2hfYmFzZWxpbmVfMV92MSIsInhwdl9hc3NldF9pZCI6MzQ5MzI2NTM4MDgwNTQxOCwiYXNzZXRfYWdlX2RheXMiOjI3OSwidmlfdXNlY2FzZV9pZCI6MTAwOTksImR1cmF0aW9uX3MiOjIzLCJ1cmxnZW5fc291cmNlIjoid3d3In0%3D&amp;ccb=17-1&amp;_nc_gid=cxbHM5w60Cc1y2xTdH8ssw&amp;_nc_ss=1a&amp;_nc_zt=28&amp;vs=71ac7c954a3b21e0&amp;_nc_vs=HBksFQIYQGlnX2VwaGVtZXJhbC8zQjQ4MjY3REFERTUwMjlGNUU1MzBBNERFNTRDREZBRV92aWRlb19kYXNoaW5pdC5tcDQVAALIARIAFQIYR2lnX3hwdl9yZWVsc19wZXJtYW5lbnRfc3JfcHJvZC8xMzE1NzU4MTY5OTcwMDY4XzUxMTU2Nzk2ODc5Nzc4NzU0MTAubXA0FQICyAESACgAGAAbAogHdXNlX29pbAExEnByb2dyZXNzaXZlX3JlY2lwZQExFQAAJtSsiKLnxrQMFQIoAkMzLBdANxDlYEGJNxgSZGFzaF9iYXNlbGluZV8xX3YxEQB1_gdl5p0BAA&amp;oh=00_AfzDH5HSccueghpd6_9myqdLBcjIZ56WkWU6sRvl8I9I8w&amp;oe=69BDB2F9, https://scontent-atl3-3.cdninstagram.com/o1/v/t2/f2/m367/AQO8t1bv3xvGVBSO4oS8enAxVpgzUJyC_KBI0zpDpuOwi459aewpgM-0LgiW95wcXYfO-h2uJix_08Oc_JHXXqUbRTYumgEOOn3Orps.mp4?_nc_cat=107&amp;_nc_sid=5e9851&amp;_nc_ht=scontent-atl3-3.cdninstagram.com&amp;_nc_ohc=pqoziaKQSnoQ7kNvwH4FrhL&amp;efg=eyJ2ZW5jb2RlX3RhZyI6Inhwdl9wcm9ncmVzc2l2ZS5JTlNUQUdSQU0uQ0xJUFMuQzMuNzIwLmRhc2hfYmFzZWxpbmVfMV92MSIsInhwdl9hc3NldF9pZCI6NzE2NTU3MDY4MTk3NDQxLCJhc3NldF9hZ2VfZGF5cyI6MjgzLCJ2aV91c2VjYXNlX2lkIjoxMDA5OSwiZHVyYXRpb25fcyI6MjQsInVybGdlbl9zb3VyY2UiOiJ3d3cifQ%3D%3D&amp;ccb=17-1&amp;vs=45c60d703b67328c&amp;_nc_vs=HBksFQIYQGlnX2VwaGVtZXJhbC81RTRDRDAyQTJFMDlBNDBDRDFCQUYzMkUyMDJFQUE5N192aWRlb19kYXNoaW5pdC5tcDQVAALIARIAFQIYR2lnX3hwdl9yZWVsc19wZXJtYW5lbnRfc3JfcHJvZC8zMjAxNDAyODIwMDA5MTQ4XzYwNjkzNzkzNTg3MzUyNzE3ODkubXA0FQICyAESACgAGAAbAogHdXNlX29pbAExEnByb2dyZXNzaXZlX3JlY2lwZQExFQAAJoL5lpiO7cUCFQIoAkMzLBdAOBDlYEGJNxgSZGFzaF9iYXNlb</t>
  </si>
  <si>
    <t>https://www.instagram.com/seansean83</t>
  </si>
  <si>
    <t>dawidekd</t>
  </si>
  <si>
    <t>Dawid Dąbrowski</t>
  </si>
  <si>
    <t>https://scontent-mia3-3.cdninstagram.com/v/t51.2885-19/277958952_352490126840349_34311638399701363_n.jpg?stp=dst-jpg_e0_s150x150_tt6&amp;efg=eyJ2ZW5jb2RlX3RhZyI6InByb2ZpbGVfcGljLmRqYW5nby4xMDgwLmMyIn0&amp;_nc_ht=scontent-mia3-3.cdninstagram.com&amp;_nc_cat=109&amp;_nc_oc=Q6cZ2QFDmr2kgPk42yrLi2IIeY_ouatitBgBM6NVEwfWkPYawu3H1F_TFGFWqR-aav1e25Q&amp;_nc_ohc=wiNiIjKhr_0Q7kNvwHkV5ej&amp;_nc_gid=q8-Lom0c5uoZrn_dx6vxig&amp;edm=AOQ1c0wBAAAA&amp;ccb=7-5&amp;oh=00_AfwLJqffwQWcfF3-5xWRo501XqPrwC3ptueyvGcfmf-1LQ&amp;oe=69BDAC41&amp;_nc_sid=8b3546</t>
  </si>
  <si>
    <t>#choices | Z Żonką Kiszonką ♥️ | Commuting in style 🎸😂 | Cloud surfing 😍 @boseaviation #aviation #cirrus #flying #ifr #sr20 | Bay Tour! #cessna #skylane #baytour #aviation | Classy 🤣 | #thewave #wave | Devil’s golf course. #deathvalley #hiking #hot #roadtrip</t>
  </si>
  <si>
    <t>#choices, #aviation, #cirrus, #flying, #ifr, #sr20, #cessna, #skylane, #baytour, #thewave, #wave, #deathvalley, #hiking, #hot, #roadtrip</t>
  </si>
  <si>
    <t>@boseaviation</t>
  </si>
  <si>
    <t>https://instagram.com/p/DHDBkVyxkVo, https://instagram.com/p/CyzLHPwPynp, https://instagram.com/p/CtDEISIv4_8, https://instagram.com/p/Cd13BloJw2x, https://instagram.com/p/CdrUz78vkDy, https://instagram.com/p/CYdDpL8tR89, https://instagram.com/p/CYK6Eh1qL92, https://instagram.com/p/CTKlEVAFqSt, https://instagram.com/p/CJosq-dpPfY, https://instagram.com/p/B4tfGtkpih8, https://instagram.com/p/B4rTJxvJlZc, https://instagram.com/p/B1-lG8WJObj</t>
  </si>
  <si>
    <t>17, 13, 35, 15, 15, 18, 14, 30, 16, 33, 31, 26</t>
  </si>
  <si>
    <t>0, 0, 0, 1, 1, 1, 0, 0, 0, 1, 0, 2</t>
  </si>
  <si>
    <t>2025-03-11, 2023-10-24, 2023-06-04, 2022-05-22, 2022-05-17, 2022-01-08, 2022-01-01, 2021-08-29, 2021-01-04, 2019-11-11, 2019-11-10, 2019-09-04</t>
  </si>
  <si>
    <t>Redwood City, California, Carrington Hall, Russian Ridge Open Space Preserve, Palo Alto Airport, Golden Gate Bridge, Son &amp; Garden Menlo Park, Gdansk, Poland, The Wave, AZ, Monument Valley, Death Valley National Park</t>
  </si>
  <si>
    <t>https://scontent-mia5-1.cdninstagram.com/v/t51.2885-15/472724719_18497515036053290_6828355858552683135_n.jpg?stp=dst-jpg_e35_p1080x1080_sh0.08_tt6&amp;_nc_ht=scontent-mia5-1.cdninstagram.com&amp;_nc_cat=102&amp;_nc_oc=Q6cZ2QFDmr2kgPk42yrLi2IIeY_ouatitBgBM6NVEwfWkPYawu3H1F_TFGFWqR-aav1e25Q&amp;_nc_ohc=2cpkMRGY_roQ7kNvwEaeKTc&amp;_nc_gid=q8-Lom0c5uoZrn_dx6vxig&amp;edm=AOQ1c0wBAAAA&amp;ccb=7-5&amp;ig_cache_key=MzU4NTcxNjYyMzY2NTE1MzM4NA%3D%3D.3-ccb7-5&amp;oh=00_AfwCE-3VrpEyYokquS05zpESmitf9T0VNP4FZplEfW6uiQ&amp;oe=69BDB7FA&amp;_nc_sid=8b3546, https://scontent-mia3-1.cdninstagram.com/v/t51.82787-15/625873460_18093585316811070_9051894702655642397_n.jpg?stp=dst-jpg_e35_s1080x1080_sh0.08_tt6&amp;_nc_ht=scontent-mia3-1.cdninstagram.com&amp;_nc_cat=106&amp;_nc_oc=Q6cZ2QFDmr2kgPk42yrLi2IIeY_ouatitBgBM6NVEwfWkPYawu3H1F_TFGFWqR-aav1e25Q&amp;_nc_ohc=iNNZwzyHyioQ7kNvwEJc1wA&amp;_nc_gid=q8-Lom0c5uoZrn_dx6vxig&amp;edm=AOQ1c0wBAAAA&amp;ccb=7-5&amp;ig_cache_key=MzIyMDk2NzAzNDk2MzU2OTEyOQ%3D%3D.3-ccb7-5&amp;oh=00_Afzk2vufHWkzaDRL4vRAMA6IE_VIk-huL7ZcK3PGRc4k5g&amp;oe=69BDB088&amp;_nc_sid=8b3546, https://scontent-mia3-1.cdninstagram.com/v/t51.82787-15/622421122_18011978966660267_4272802329751420952_n.jpg?stp=dst-jpg_e35_p1080x1080_sh0.08_tt6&amp;_nc_ht=scontent-mia3-1.cdninstagram.com&amp;_nc_cat=111&amp;_nc_oc=Q6cZ2QFDmr2kgPk42yrLi2IIeY_ouatitBgBM6NVEwfWkPYawu3H1F_TFGFWqR-aav1e25Q&amp;_nc_ohc=9EjLGzcWL-cQ7kNvwEqQqRv&amp;_nc_gid=q8-Lom0c5uoZrn_dx6vxig&amp;edm=AOQ1c0wBAAAA&amp;ccb=7-5&amp;ig_cache_key=MzExNzM1MzUyODQ4NjQ5ODMwMA%3D%3D.3-ccb7-5&amp;oh=00_AfwfVrZ8ybFLRdK7dQoTrVRl6TnFYdgnyrFfiYgUOLnMWw&amp;oe=69BD93CF&amp;_nc_sid=8b3546, https://scontent-mia3-2.cdninstagram.com/v/t51.82787-15/622155918_18092273741283135_465957957347469695_n.jpg?stp=dst-jpg_e35_p1080x1080_sh0.08_tt6&amp;_nc_ht=scontent-mia3-2.cdninstagram.com&amp;_nc_cat=103&amp;_nc_oc=Q6cZ2QFDmr2kgPk42yrLi2IIeY_ouatitBgBM6NVEwfWkPYawu3H1F_TFGFWqR-aav1e25Q&amp;_nc_ohc=p27tEU0AQeEQ7kNvwFRznpc&amp;_nc_gid=q8-Lom0c5uoZrn_dx6vxig&amp;edm=AOQ1c0wBAAAA&amp;ccb=7-5&amp;ig_cache_key=Mjg0MzQyMDc0MTQzNDAxOTI0OQ%3D%3D.3-ccb7-5&amp;oh=00_AfyXb3eYBq4BbnQQieWTuhWikLFDSe-jswkCjR9ZiqzhvQ&amp;oe=69BD9A7B&amp;_nc_sid=8b3546, https://scontent-mia3-3.cdninstagram.com/v/t51.82787-15/625667074_18337345075209344_5723372412105901539_n.jpg?stp=dst-jpg_e35_p1080x1080_sh0.08_tt6&amp;_nc_ht=scontent-mia3-3.cdninstagram.com&amp;_nc_cat=108&amp;_nc_oc=Q6cZ2QFDmr2kgPk42yrLi2IIeY_ouatitBgBM6NVEwfWkPYawu3H1F_TFGFWqR-aav1e25Q&amp;_nc_ohc=Occ-u_UnxLwQ7kNvwEJZlxC&amp;_nc_gid=q8-Lom0c5uoZrn_dx6vxig&amp;edm=AOQ1c0wBAAAA&amp;ccb=7-5&amp;ig_cache_key=Mjg0MDQ1NTUxOTk4MDYzNDM1NA%3D%3D.3-ccb7-5&amp;oh=00_Afyy_NFRPyEkXbbpXYQwIeUust7qrP-934PPfphsPzVRHQ&amp;oe=69BD81EA&amp;_nc_sid=8b3546, https://scontent-mia5-1.cdninstagram.com/v/t51.82787-15/619201626_18005939369683273_8886762445360003678_n.jpg?stp=dst-jpg_e35_s1080x1080_sh0.08_tt6&amp;_nc_ht=scontent-mia5-1.cdninstagram.com&amp;_nc_cat=101&amp;_nc_oc=Q6cZ2QFDmr2kgPk42yrLi2IIeY_ouatitBgBM6NVEwfWkPYawu3H1F_TFGFWqR-aav1e25Q&amp;_nc_ohc=eVjIWGJ2hgEQ7kNvwEsNJtm&amp;_nc_gid=q8-Lom0c5uoZrn_dx6vxig&amp;edm=AOQ1c0wBAAAA&amp;ccb=7-5&amp;ig_cache_key=Mjc0NjM2NzM3MjIzMzYxMzExNw%3D%3D.3-ccb7-5&amp;oh=00_AfxPVFEQSwr9Hb__ih1FYACwppBNdln_FTygIA28h9Ewaw&amp;oe=69BD8401&amp;_nc_sid=8b3546, https://scontent-mia3-1.cdninstagram.com/v/t51.82787-15/621150534_18088654627857666_7933878894987058694_n.jpg?stp=dst-jpg_e35_s1080x1080_sh0.08_tt6&amp;_nc_ht=scontent-mia3-1.cdninstagram.com&amp;_nc_cat=106&amp;_nc_oc=Q6cZ2QFDmr2kgPk42yrLi2IIeY_ouatitBgBM6NVEwfWkPYawu3H1F_TFGFWqR-aav1e25Q&amp;_nc_ohc=1DVQmJ9k0RQQ7kNvwFDxivl&amp;_nc_gid=q8-Lom0c5uoZrn_dx6vxig&amp;edm=AOQ1c0wBAAAA&amp;ccb=7-5&amp;ig_cache_key=Mjc0MTI1ODcyMTExNzY1MDgwNg%3D%3D.3-ccb7-5&amp;oh=00_Afzy2Cz9x2QUXNpaSnptBe9BwSmKHcdb8P_DnRM3KkL4ig&amp;oe=69BDB208&amp;_nc_sid=8b3546, https://scontent-mia3-2.cdninstagram.com/v/t51.82787-15/621676939_18065534051245721_8091340473647189251_n.jpg?stp=dst-jpg_e35_p1080x1080_sh0.08_tt6&amp;_nc_ht=scontent-mia3-2.cdninstagram.com&amp;_nc_cat=105&amp;_nc_oc=Q6cZ2QFDmr2kgPk42yrLi2IIeY_ouatitBgBM6NVEwfWkPYawu3H1F_TFGFWqR-aav1e25Q&amp;_nc_ohc=tvVdpqSultkQ7kNvwGaZVpU&amp;_nc_gid=q8-Lom0c5uoZrn_dx6vxig&amp;edm=AOQ1c0wBAAAA&amp;ccb=7-5&amp;ig_cache_key=MjY1MTA5NDM1NTgwOTgzODI1Mw%3D%3D.3-ccb7-5&amp;oh=00_Afwvs18vU3axxZvcybsexBqXdLnbEOnGf-RwCUu_BrF_-Q&amp;oe=69BD9DE1&amp;_nc_sid=8b3546, https://scontent-mia3-3.cdninstagram.com/v/t51.82787-15/621130866_18089414192017472_6930721509768320099_n.jpg?stp=dst-jpg_e35_p1080x1080_sh0.08_tt6&amp;_nc_ht=scontent-mia3-3.cdninstagram.com&amp;_nc_cat=108&amp;_nc_oc=Q6cZ2QFDmr2kgPk42yrLi2IIeY_ouatitBgBM6NVEwfWkPYawu3H1F_TFGFWqR-aav1e25Q&amp;_nc_ohc=VboGGEeKt98Q7kNvwHBo5JS&amp;_nc_gid=q8-Lom0c5uoZrn_dx6vxig&amp;edm=AOQ1c0wBAAAA&amp;ccb=7-5&amp;ig_cache_key=MjQ3OTQyODA2MjIwMTMxMzI0MA%3D%3D.3-ccb7-5&amp;oh=00_AfzleRknIVjRsh5iLogw9oZJXh-tCIvWd1RJuZoMpahbnA&amp;oe=69BDA50F&amp;_nc_sid=8b3546, https://scontent-mia3-1.cdninstagram.com/v/t51.82787-15/621619838_18152259619438770_224958442419167259_n.jpg?stp=dst-jpg_e35_s1080x1080_sh0.08_tt6&amp;_nc_ht=scontent-mia3-1.cdninstagram.com&amp;_nc_cat=106&amp;_nc_oc=Q6cZ2QFDmr2kgPk42yrLi2IIeY_ouatitBgBM6NVEwfWkPYawu3H1F_TFGFWqR-aav1e25Q&amp;_nc_ohc=tSxSZdiCSt0Q7kNvwEet1OJ&amp;_nc_gid=q8-Lom0c5uoZrn_dx6vxig&amp;edm=AOQ1c0wBAAAA&amp;ccb=7-5&amp;ig_cache_key=MjE3NDUzMDk5NTc4MTc3MzQzNg%3D%3D.3-ccb7-5&amp;oh=00_AfwaD-FeSQRz4V7fmVQ02RHZMNo5vLdv5N9PTbfYGig2NQ&amp;o</t>
  </si>
  <si>
    <t>https://www.instagram.com/dawidekd</t>
  </si>
  <si>
    <t>baumerts</t>
  </si>
  <si>
    <t>Uldis Baumerts</t>
  </si>
  <si>
    <t>What I do: 👨🏼‍💻✈️🌎 🤿🥾🏕️🏌🏻‍♂️🏋️‍♂️🚵
Co-founder @ 🚗 + ⛺️ = @balticoverlanders
🏡: Lisbon 🇵🇹 From: Riga 🇱🇻</t>
  </si>
  <si>
    <t>None,Entrepreneur</t>
  </si>
  <si>
    <t>https://balticoverlanders.eu/</t>
  </si>
  <si>
    <t>https://scontent-ord5-1.cdninstagram.com/v/t51.2885-19/271886339_1952382794942099_7342160804868001771_n.jpg?stp=dst-jpg_e0_s150x150_tt6&amp;efg=eyJ2ZW5jb2RlX3RhZyI6InByb2ZpbGVfcGljLmRqYW5nby4xMDgwLmMyIn0&amp;_nc_ht=scontent-ord5-1.cdninstagram.com&amp;_nc_cat=111&amp;_nc_oc=Q6cZ2QG_jlfd088jMhqxU5j0l7EkxYwpPtxTmW53leEbpkZpezgP0gFyW4ivn86wJW7slT3GY1LmxEiwSW61CVwtyMKC&amp;_nc_ohc=r92hHP2r4uAQ7kNvwGDmJd0&amp;_nc_gid=g2pIiqgUIQ1bW-1sLEaCWw&amp;edm=AOQ1c0wBAAAA&amp;ccb=7-5&amp;oh=00_Afxm7eDxkXm1ZGrcvuDVrs5Mku9YWzyEGaHRZrZOmIhkQg&amp;oe=69BDA540&amp;_nc_sid=8b3546</t>
  </si>
  <si>
    <t>Itsukushima shrine not far from Hiroshima - history in structure, not decoration. | Green above, stillness below. | At @bluebottle Kyoto, between pours. | After days of snow, today we found the first blooming tree 🌸❄️ Kyoto slowly waking up — winter letting go, spring taking its first breath. 
#Kyoto #Sakura #JapanSpring #VisitJapan | Kyoto, Japan on February 8 –3°C, feels like –6° ❄️
The city whispered instead of spoke today. Footsteps softened, lanterns faded into white, and even the wires above seemed quieter under the snow. | Tokyo in motion 🇯🇵 | Some places don’t ask for attention — they simply command it. Mt. Fuji, Japan. #Fuji-san | Half Moon Bay Airport ✈️ | From the winding river to the terraced slopes, every inch of this place feels alive, peaceful, and perfectly in tune.
If you’ve ever doubted the beauty of the world, come to Douro — and let the sun and soil remind you. 🌿☀️ #DouroValley #NatureLovers #SunsetVines #PortugalVibes #WineCountryMagic | 🌍 🥾🌊 Nothing beats an active weekend filled with fresh air, scenic views, and great company. #PortugalAdventures #HikingWithFriends #ExploreMore | Paris 2024 Olympics in a single photo.</t>
  </si>
  <si>
    <t>#Kyoto, #Sakura, #JapanSpring, #VisitJapan, #Fuji, #DouroValley, #NatureLovers, #SunsetVines, #PortugalVibes, #WineCountryMagic, #PortugalAdventures, #HikingWithFriends, #ExploreMore</t>
  </si>
  <si>
    <t>@bluebottle</t>
  </si>
  <si>
    <t>https://instagram.com/p/DUxiCZYD2Lx, https://instagram.com/p/DUsiqL0D6G6, https://instagram.com/p/DUiPFt9DxAw, https://instagram.com/p/DUiJu5oj8nv, https://instagram.com/p/DUfvM51D3Su, https://instagram.com/p/DUXyM1pDxGz, https://instagram.com/p/DUQf3q5D32j, https://instagram.com/p/DO2VNajjo8c, https://instagram.com/p/DK-SRNPCGZm, https://instagram.com/p/C_EgdG-iijg, https://instagram.com/p/C-TeUA8C_De, https://instagram.com/p/C6mbIkxivTM</t>
  </si>
  <si>
    <t>24, 75, 26, 24, 42, 37, 70, 18, 22, 33, 51, 37</t>
  </si>
  <si>
    <t>0, 2, 0, 0, 2, 0, 0, 0, 0, 0, 1, 0</t>
  </si>
  <si>
    <t>2026-02-15, 2026-02-13, 2026-02-09, 2026-02-09, 2026-02-08, 2026-02-05, 2026-02-02, 2025-09-21, 2025-06-16, 2024-08-24, 2024-08-05, 2024-05-05</t>
  </si>
  <si>
    <t>Itsukushima Shrine, Arashiyama Bamboo Forest, Blue Bottle Coffee 京都カフェ, Kyoto, Japan, Tokyo, Japan, Lake Kawaguchi, Half Moon Bay Airport - San Mateo County Airports, Douro Valley, Portugal, Lisboa Portugal, Eiffel Tower, Paris, France</t>
  </si>
  <si>
    <t>Image, Sidecar, Sidecar, Sidecar, Sidecar, Image, Sidecar, Image, Video, Video, Image, Image</t>
  </si>
  <si>
    <t>https://scontent-ord5-1.cdninstagram.com/v/t51.82787-15/631738585_18559498183030849_4505994592904707839_n.jpg?stp=dst-jpg_e35_p1080x1080_sh0.08_tt6&amp;_nc_ht=scontent-ord5-1.cdninstagram.com&amp;_nc_cat=101&amp;_nc_oc=Q6cZ2QG_jlfd088jMhqxU5j0l7EkxYwpPtxTmW53leEbpkZpezgP0gFyW4ivn86wJW7slT3GY1LmxEiwSW61CVwtyMKC&amp;_nc_ohc=tUjT2WqIxWoQ7kNvwH9WBUY&amp;_nc_gid=g2pIiqgUIQ1bW-1sLEaCWw&amp;edm=AOQ1c0wBAAAA&amp;ccb=7-5&amp;ig_cache_key=MzgzMjk5NDQ1NjEzNjU0MDkxMw%3D%3D.3-ccb7-5&amp;oh=00_AfxZQcc-gJHhauzAartsBIDXvc0l55ZfHzb4IAHKHsxtlg&amp;oe=69BD8342&amp;_nc_sid=8b3546, https://scontent-ord5-1.cdninstagram.com/v/t51.82787-15/628558621_18559090357030849_6687214422945241452_n.jpg?stp=dst-jpg_e35_p1080x1080_sh0.08_tt6&amp;_nc_ht=scontent-ord5-1.cdninstagram.com&amp;_nc_cat=101&amp;_nc_oc=Q6cZ2QG_jlfd088jMhqxU5j0l7EkxYwpPtxTmW53leEbpkZpezgP0gFyW4ivn86wJW7slT3GY1LmxEiwSW61CVwtyMKC&amp;_nc_ohc=ucgbKpJTUJAQ7kNvwHy5_sN&amp;_nc_gid=g2pIiqgUIQ1bW-1sLEaCWw&amp;edm=AOQ1c0wBAAAA&amp;ccb=7-5&amp;ig_cache_key=MzgzMTU4OTAzNDE1MzUxMjc2Mw%3D%3D.3-ccb7-5&amp;oh=00_AfyLyLhOAA4lo1WXGDZOdZnLkEf3-gFjdk1yL95mS7IWhg&amp;oe=69BDA8E4&amp;_nc_sid=8b3546, https://scontent-ord5-1.cdninstagram.com/v/t51.82787-15/628558621_18559090357030849_6687214422945241452_n.jpg?stp=dst-jpg_e35_p1080x1080_sh0.08_tt6&amp;_nc_ht=scontent-ord5-1.cdninstagram.com&amp;_nc_cat=101&amp;_nc_oc=Q6cZ2QG_jlfd088jMhqxU5j0l7EkxYwpPtxTmW53leEbpkZpezgP0gFyW4ivn86wJW7slT3GY1LmxEiwSW61CVwtyMKC&amp;_nc_ohc=ucgbKpJTUJAQ7kNvwHy5_sN&amp;_nc_gid=g2pIiqgUIQ1bW-1sLEaCWw&amp;edm=AOQ1c0wBAAAA&amp;ccb=7-5&amp;ig_cache_key=MzgzMTU4OTAzNDE1MzUxMjc2Mw%3D%3D.3-ccb7-5&amp;oh=00_AfyLyLhOAA4lo1WXGDZOdZnLkEf3-gFjdk1yL95mS7IWhg&amp;oe=69BDA8E4&amp;_nc_sid=8b3546, https://scontent-ord5-1.cdninstagram.com/v/t51.82787-15/628305193_18559090360030849_1811007209420508761_n.jpg?stp=dst-jpg_e35_p1080x1080_sh0.08_tt6&amp;_nc_ht=scontent-ord5-1.cdninstagram.com&amp;_nc_cat=101&amp;_nc_oc=Q6cZ2QG_jlfd088jMhqxU5j0l7EkxYwpPtxTmW53leEbpkZpezgP0gFyW4ivn86wJW7slT3GY1LmxEiwSW61CVwtyMKC&amp;_nc_ohc=dh6yfba19AAQ7kNvwHOU8dq&amp;_nc_gid=g2pIiqgUIQ1bW-1sLEaCWw&amp;edm=AOQ1c0wBAAAA&amp;ccb=7-5&amp;ig_cache_key=MzgzMTU4OTAzNDQ3MjI1OTMzMQ%3D%3D.3-ccb7-5&amp;oh=00_AfwoUgk5y_obf1aEPiRTGjd0Tc7JJsNPeBWF4qDvkzr_Tw&amp;oe=69BDAF56&amp;_nc_sid=8b3546, https://scontent-ord5-1.cdninstagram.com/v/t51.82787-15/628031038_18559090363030849_2999668153011521929_n.jpg?stp=dst-jpg_e35_p1080x1080_sh0.08_tt6&amp;_nc_ht=scontent-ord5-1.cdninstagram.com&amp;_nc_cat=101&amp;_nc_oc=Q6cZ2QG_jlfd088jMhqxU5j0l7EkxYwpPtxTmW53leEbpkZpezgP0gFyW4ivn86wJW7slT3GY1LmxEiwSW61CVwtyMKC&amp;_nc_ohc=f6OwkHCd1FQQ7kNvwHBCXjY&amp;_nc_gid=g2pIiqgUIQ1bW-1sLEaCWw&amp;edm=AOQ1c0wBAAAA&amp;ccb=7-5&amp;ig_cache_key=MzgzMTU4OTAzNTA0MjY3OTI0Mg%3D%3D.3-ccb7-5&amp;oh=00_Afz2Dk4u5RxTcFB-grFA2zmmwbQ-_cxpJAo-MOneyuAJag&amp;oe=69BDA0CA&amp;_nc_sid=8b3546, https://scontent-ord5-1.cdninstagram.com/v/t51.82787-15/628775690_18559090372030849_8421274542025320432_n.jpg?stp=dst-jpg_e35_p1080x1080_sh0.08_tt6&amp;_nc_ht=scontent-ord5-1.cdninstagram.com&amp;_nc_cat=101&amp;_nc_oc=Q6cZ2QG_jlfd088jMhqxU5j0l7EkxYwpPtxTmW53leEbpkZpezgP0gFyW4ivn86wJW7slT3GY1LmxEiwSW61CVwtyMKC&amp;_nc_ohc=6Kxn4iXFSpkQ7kNvwGsibEl&amp;_nc_gid=g2pIiqgUIQ1bW-1sLEaCWw&amp;edm=AOQ1c0wBAAAA&amp;ccb=7-5&amp;ig_cache_key=MzgzMTU4OTAzNjIyNTUwOTAxMw%3D%3D.3-ccb7-5&amp;oh=00_Afw_cxj4B9qcsiBwgsWoHZquMR6-ymnvV9I_2Oe03lB1JQ&amp;oe=69BD837C&amp;_nc_sid=8b3546, https://scontent-ord5-1.cdninstagram.com/v/t51.82787-15/629473303_18559090381030849_148962123666071277_n.jpg?stp=dst-jpg_e35_p1080x1080_sh0.08_tt6&amp;_nc_ht=scontent-ord5-1.cdninstagram.com&amp;_nc_cat=101&amp;_nc_oc=Q6cZ2QG_jlfd088jMhqxU5j0l7EkxYwpPtxTmW53leEbpkZpezgP0gFyW4ivn86wJW7slT3GY1LmxEiwSW61CVwtyMKC&amp;_nc_ohc=GxfpExWYzBMQ7kNvwF7XP0t&amp;_nc_gid=g2pIiqgUIQ1bW-1sLEaCWw&amp;edm=AOQ1c0wBAAAA&amp;ccb=7-5&amp;ig_cache_key=MzgzMTU4OTAzODM5ODE1NDk2Nw%3D%3D.3-ccb7-5&amp;oh=00_Afy_oyQoH48ysDdgvoTt5JL04Nakd7m8EmXCUJdGZd6QDQ&amp;oe=69BD963D&amp;_nc_sid=8b3546, https://scontent-ord5-1.cdninstagram.com/v/t51.82787-15/629222787_18559090390030849_4078569671720184836_n.jpg?stp=dst-jpg_e35_p1080x1080_sh0.08_tt6&amp;_nc_ht=scontent-ord5-1.cdninstagram.com&amp;_nc_cat=101&amp;_nc_oc=Q6cZ2QG_jlfd088jMhqxU5j0l7EkxYwpPtxTmW53leEbpkZpezgP0gFyW4ivn86wJW7slT3GY1LmxEiwSW61CVwtyMKC&amp;_nc_ohc=ry2wNH36SacQ7kNvwEvJvHz&amp;_nc_gid=g2pIiqgUIQ1bW-1sLEaCWw&amp;edm=AOQ1c0wBAAAA&amp;ccb=7-5&amp;ig_cache_key=MzgzMTU4OTAzOTc3Mzg4NjgxNA%3D%3D.3-ccb7-5&amp;oh=00_AfzPT0KAWQpWbuRisLm6w5XhLC78OyeOLnlXmCRTLVeX7Q&amp;oe=69BD956C&amp;_nc_sid=8b3546, https://scontent-ord5-1.cdninstagram.com/v/t51.82787-15/630211255_18558415396030849_2006531739118847941_n.jpg?stp=dst-jpg_e15_fr_p1080x1080_tt6&amp;_nc_ht=scontent-ord5-1.cdninstagram.com&amp;_nc_cat=101&amp;_nc_oc=Q6cZ2QG_jlfd088jMhqxU5j0l7EkxYwpPtxTmW53leEbpkZpezgP0gFyW4ivn86wJW7slT3GY1LmxEiwSW61CVwtyMKC&amp;_nc_ohc=nm9Ep0OksloQ7kNvwHMifyz&amp;_nc_gid=g2pIiqgUIQ1bW-1sLEaCWw&amp;edm=AOQ1c0wBAAAA&amp;ccb=7-5&amp;ig_cache_key=MzgyODY4Njk5MTU3NjIyMjMzNw%3D%3D.3-ccb7-5&amp;oh=00_AfyZ21-uqhaCo3kHBlhF65-LSHyMjxUvI_pYURz0WQsCQQ&amp;oe=69BDA398&amp;_nc_sid=8b3546, https://scontent-ord5-1.cdninstagram.com/v/t51.82787-15/630211255_18558415396030849_2006531739118847941_n.jpg?stp=dst-jpg_e15_fr_p1080x1080_tt6&amp;_nc_ht=scontent-ord5-1.cdninstagram.com&amp;_nc_cat=101&amp;_nc_oc=Q6cZ2QG_jlfd088jMhqxU5j0l7EkxYwpPtxTmW53leEbpkZpezgP0gFyW4ivn86wJW7slT3GY1LmxEiwSW61CV</t>
  </si>
  <si>
    <t>https://scontent-ord5-3.cdninstagram.com/o1/v/t2/f2/m367/AQMchVdUYHhWofSbGdJdabc4gpvN77S7pipplQqUIdmXTnsjpxaUCkj2bu3iRiXMBe6hc8KlChKNP2g98-HhXWNvjZHNyzMJTMWwxoA.mp4?_nc_cat=109&amp;_nc_sid=5e9851&amp;_nc_ht=scontent-ord5-3.cdninstagram.com&amp;_nc_ohc=G5ylPPAVrUUQ7kNvwGEmiuN&amp;efg=eyJ2ZW5jb2RlX3RhZyI6Inhwdl9wcm9ncmVzc2l2ZS5JTlNUQUdSQU0uQ0xJUFMuQzMuNzIwLmRhc2hfYmFzZWxpbmVfMV92MSIsInhwdl9hc3NldF9pZCI6MTQwNDc5NzQxMDg0OTk0NywiYXNzZXRfYWdlX2RheXMiOjI3MiwidmlfdXNlY2FzZV9pZCI6MTAwOTksImR1cmF0aW9uX3MiOjQ3LCJ1cmxnZW5fc291cmNlIjoid3d3In0%3D&amp;ccb=17-1&amp;vs=d872ca9861759913&amp;_nc_vs=HBksFQIYQGlnX2VwaGVtZXJhbC9DNjRGODkyNkY3MTZBNzk0MjJBRDk0MzcxRDMyRTdBOF92aWRlb19kYXNoaW5pdC5tcDQVAALIARIAFQIYRmlnX3hwdl9yZWVsc19wZXJtYW5lbnRfc3JfcHJvZC83MzkyMTI3MTUyNzc4NTBfNzc4NjQxNTQzOTAyOTU5MDc1MS5tcDQVAgLIARIAKAAYABsCiAd1c2Vfb2lsATEScHJvZ3Jlc3NpdmVfcmVjaXBlATEVAAAmttK9qvzp_gQVAigCQzMsF0BH7Gp--dsjGBJkYXNoX2Jhc2VsaW5lXzFfdjERAHX-B2XmnQEA&amp;_nc_gid=g2pIiqgUIQ1bW-1sLEaCWw&amp;_nc_ss=1a&amp;_nc_zt=28&amp;oh=00_AfwsHZ32GSeq2Xx16uu6QBsHNm_7tePvnHzNFG8OcHTqNw&amp;oe=69BDA24E, https://scontent-ord5-3.cdninstagram.com/o1/v/t2/f2/m86/AQMrdvY0daQpfzVAzCzFIDfBrRQ5G3gul19aY7FGF_j3bYeByUE9NMIy5kriz8WEU5gjNSZ493LvE-BYquzMzqUjn9XK_YPxmRt_v4M.mp4?_nc_cat=106&amp;_nc_sid=5e9851&amp;_nc_ht=scontent-ord5-3.cdninstagram.com&amp;_nc_ohc=oAj9hZml084Q7kNvwHlvx4E&amp;efg=eyJ2ZW5jb2RlX3RhZyI6Inhwdl9wcm9ncmVzc2l2ZS5JTlNUQUdSQU0uQ0xJUFMuQzMuMzYwLmRhc2hfYmFzZWxpbmVfM192MSIsInhwdl9hc3NldF9pZCI6NDY0ODM0OTY2NTMzNjkxLCJhc3NldF9hZ2VfZGF5cyI6NTY4LCJ2aV91c2VjYXNlX2lkIjoxMDA5OSwiZHVyYXRpb25fcyI6ODMsInVybGdlbl9zb3VyY2UiOiJ3d3cifQ%3D%3D&amp;ccb=17-1&amp;_nc_gid=g2pIiqgUIQ1bW-1sLEaCWw&amp;_nc_ss=1a&amp;_nc_zt=28&amp;vs=dc7ebf13ede68f7f&amp;_nc_vs=HBksFQIYUmlnX3hwdl9yZWVsc19wZXJtYW5lbnRfc3JfcHJvZC84RjREQjdGNDQ3RDlBMzM4M0UxQzU0QzU0M0NFNTNBRF92aWRlb19kYXNoaW5pdC5tcDQVAALIARIAFQIYR2lnX3hwdl9yZWVsc19wZXJtYW5lbnRfc3JfcHJvZC8xMDIxMzEyMjcyNzM2OTQ3Xzg3NTkzMDA5MzM5NDAwNjAyNjIubXA0FQICyAESACgAGAAbAogHdXNlX29pbAExEnByb2dyZXNzaXZlX3JlY2lwZQExFQAAJvbY-bD6sNMBFQIoAkMzLBdAVNVP3ztkWhgSZGFzaF9iYXNlbGluZV8zX3YxEQB1_gdl5p0BAA&amp;oh=00_AfykaHBdGvAJUUBnXaYZIh91YNSF6nGRs4T5j0Wz5Z2Yew&amp;oe=69B999DB</t>
  </si>
  <si>
    <t>https://www.instagram.com/baumerts</t>
  </si>
  <si>
    <t>chadnmichelle</t>
  </si>
  <si>
    <t>Chad N Michelle Rockovits</t>
  </si>
  <si>
    <t>https://scontent-bos5-1.cdninstagram.com/v/t51.2885-19/467872602_3423502504624929_5214093335486060270_n.jpg?stp=dst-jpg_e0_s150x150_tt6&amp;efg=eyJ2ZW5jb2RlX3RhZyI6InByb2ZpbGVfcGljLmRqYW5nby41NDkuYzIifQ&amp;_nc_ht=scontent-bos5-1.cdninstagram.com&amp;_nc_cat=109&amp;_nc_oc=Q6cZ2QGDrshvUbTTjdaFC3W8QbfwkrSC0OlnSobrG88v91XObxG4iP9n78doO_jWYIODnHM&amp;_nc_ohc=S2kyPO_-hfUQ7kNvwHFoNmR&amp;_nc_gid=MYV_adeaoJvfMi0e6skIIg&amp;edm=AOQ1c0wBAAAA&amp;ccb=7-5&amp;oh=00_AfyexcgsKw3AIwaPqZZj4J9FaD3eSbTCgMU8v-NefjYwlg&amp;oe=69BDB40A&amp;_nc_sid=8b3546</t>
  </si>
  <si>
    <t>Women’s hockey game tonight! | Special day for our girl and her fellow seniors. Good luck ladies!  Senior Game❤️💙 | Someone is in the wrong colors | Happy New Year from Amsterdam! | Different sport, but same Philly fan energy!!! | HOCO 2025 🧡🖤🧡🖤 | How did our baby become a teenager?  13 and bursting with energy, attitude, and wit!  You keep us on our toes, make us laugh with your jokes, throw yourself into every activity, and love with all your might!!! We're so proud of you, our little mayor. ♥️ And just like that, we have 3 teenage girls ru | 15 years ago our sweet Kenslie came into this world!!! So kind and sweet with a contagious smile. We love watching you grow into a beautiful, vibrant, compassionate young lady. 💜 love you always and forever | 17 trips around the Sun with this beauty!  We are truly blessed being part of your journey. Watching you grow into a fun loving, kind, compassionate woman fills our hearts!💕 | Happy Easter!</t>
  </si>
  <si>
    <t>https://instagram.com/p/DVha-LEib13, https://instagram.com/p/DUdzfJviZoS, https://instagram.com/p/DTRRLhDFRZn, https://instagram.com/p/DS8iLvkFWSK, https://instagram.com/p/DPfKZPgjStQ, https://instagram.com/p/DPcUVc3EuUM, https://instagram.com/p/DNejT3EAlJo, https://instagram.com/p/DMwKEs9Mtf3, https://instagram.com/p/DKtLHdAsdFH, https://instagram.com/p/DIrQCBTRZw1, https://instagram.com/p/DIEvSNNy_nG, https://instagram.com/p/DG9Q_WHyeP4</t>
  </si>
  <si>
    <t>23, 13, 39, 38, 24, 51, 36, 59, 52, 57, 35, 36</t>
  </si>
  <si>
    <t>0, 0, 4, 3, 1, 4, 8, 5, 5, 3, 3, 0</t>
  </si>
  <si>
    <t>2026-03-06, 2026-02-07, 2026-01-09, 2025-12-31, 2025-10-06, 2025-10-05, 2025-08-18, 2025-07-31, 2025-06-10, 2025-04-20, 2025-04-05, 2025-03-08</t>
  </si>
  <si>
    <t>Prudential Center, Xfinity Mobile Arena, Amsterdam Centraal, Citizen Bank Park - Home of the Philadelphia Phillies, Pink Street, Lisboa</t>
  </si>
  <si>
    <t>Image, Image, Image, Image, Image, Sidecar, Sidecar, Sidecar, Sidecar, Image, Image, Image</t>
  </si>
  <si>
    <t>https://scontent-bos5-1.cdninstagram.com/v/t51.82787-15/642848882_18533760115068061_7429074683610001070_n.jpg?stp=dst-jpg_e35_s1080x1080_sh0.08_tt6&amp;_nc_ht=scontent-bos5-1.cdninstagram.com&amp;_nc_cat=101&amp;_nc_oc=Q6cZ2QGDrshvUbTTjdaFC3W8QbfwkrSC0OlnSobrG88v91XObxG4iP9n78doO_jWYIODnHM&amp;_nc_ohc=02SBax7P_WwQ7kNvwFRQbCz&amp;_nc_gid=MYV_adeaoJvfMi0e6skIIg&amp;edm=AOQ1c0wBAAAA&amp;ccb=7-5&amp;ig_cache_key=Mzg0NjQ3NDE3ODQ1NTI1NjQzOQ%3D%3D.3-ccb7-5&amp;oh=00_Afy9Yvpu5lMkaK57GNnjBGs0aZCdAH_uElas8gAbCX75Fg&amp;oe=69BD92E8&amp;_nc_sid=8b3546, https://scontent-bos5-1.cdninstagram.com/v/t51.82787-15/627703938_18527562016068061_6865330370361626187_n.jpg?stp=dst-jpg_e15_tt6&amp;_nc_ht=scontent-bos5-1.cdninstagram.com&amp;_nc_cat=101&amp;_nc_oc=Q6cZ2QGDrshvUbTTjdaFC3W8QbfwkrSC0OlnSobrG88v91XObxG4iP9n78doO_jWYIODnHM&amp;_nc_ohc=ORP4xTXIRPYQ7kNvwFFv0HF&amp;_nc_gid=MYV_adeaoJvfMi0e6skIIg&amp;edm=AOQ1c0wBAAAA&amp;ccb=7-5&amp;ig_cache_key=MzgyNzQ0MTY5OTQ3MTg1ODE5NA%3D%3D.3-ccb7-5&amp;oh=00_AfzJbmPO6uJrNxkJmHg8D7hNyeHHzEajGMtSP3JT2-HLKA&amp;oe=69BDB533&amp;_nc_sid=8b3546, https://scontent-bos5-1.cdninstagram.com/v/t51.82787-15/610615362_18520585690068061_31036185357159327_n.jpg?stp=dst-jpg_e35_s1080x1080_sh0.08_tt6&amp;_nc_ht=scontent-bos5-1.cdninstagram.com&amp;_nc_cat=101&amp;_nc_oc=Q6cZ2QGDrshvUbTTjdaFC3W8QbfwkrSC0OlnSobrG88v91XObxG4iP9n78doO_jWYIODnHM&amp;_nc_ohc=K5vaTC16uZwQ7kNvwEqdBEL&amp;_nc_gid=MYV_adeaoJvfMi0e6skIIg&amp;edm=AOQ1c0wBAAAA&amp;ccb=7-5&amp;ig_cache_key=MzgwNTg5ODcxODI5NDkwNjQ3MQ%3D%3D.3-ccb7-5&amp;oh=00_AfyhSV6-F2QUq5Vct7lDe3g2UgdZU9CVwim75o5nIV_9-w&amp;oe=69BDA217&amp;_nc_sid=8b3546, https://scontent-bos5-1.cdninstagram.com/v/t51.82787-15/608639597_18519316993068061_5493783637825472474_n.jpg?stp=dst-jpg_e35_s1080x1080_sh0.08_tt6&amp;_nc_ht=scontent-bos5-1.cdninstagram.com&amp;_nc_cat=101&amp;_nc_oc=Q6cZ2QGDrshvUbTTjdaFC3W8QbfwkrSC0OlnSobrG88v91XObxG4iP9n78doO_jWYIODnHM&amp;_nc_ohc=ajib8Rc2ORgQ7kNvwFAOrJ9&amp;_nc_gid=MYV_adeaoJvfMi0e6skIIg&amp;edm=AOQ1c0wBAAAA&amp;ccb=7-5&amp;ig_cache_key=MzgwMDA2MjUyNjE2MDcyNTEzMA%3D%3D.3-ccb7-5&amp;oh=00_AfzDE1RrheLkGdRXZ-GmalfQFElqLpVop1Zo1XXKKEKbmA&amp;oe=69BD8A08&amp;_nc_sid=8b3546, https://scontent-bos5-1.cdninstagram.com/v/t51.82787-15/561243292_18503013745068061_6827067398502920966_n.jpg?stp=dst-jpg_e35_s1080x1080_sh0.08_tt6&amp;_nc_ht=scontent-bos5-1.cdninstagram.com&amp;_nc_cat=101&amp;_nc_oc=Q6cZ2QGDrshvUbTTjdaFC3W8QbfwkrSC0OlnSobrG88v91XObxG4iP9n78doO_jWYIODnHM&amp;_nc_ohc=3NJyTw2YYDYQ7kNvwGtU1cD&amp;_nc_gid=MYV_adeaoJvfMi0e6skIIg&amp;edm=AOQ1c0wBAAAA&amp;ccb=7-5&amp;ig_cache_key=MzczNzc1MTkzMDg0NTA4MDQwMA%3D%3D.3-ccb7-5&amp;oh=00_Afxy7lZ6GL2oHwFo_WLYSrshCdbm-SxzcLwgU20HwvXu6w&amp;oe=69BD84C6&amp;_nc_sid=8b3546, https://scontent-bos5-1.cdninstagram.com/v/t51.82787-15/559683187_18502728448068061_6403431449954707707_n.jpg?stp=dst-jpg_e35_p1080x1080_sh0.08_tt6&amp;_nc_ht=scontent-bos5-1.cdninstagram.com&amp;_nc_cat=101&amp;_nc_oc=Q6cZ2QGDrshvUbTTjdaFC3W8QbfwkrSC0OlnSobrG88v91XObxG4iP9n78doO_jWYIODnHM&amp;_nc_ohc=OvxzFE5ob8oQ7kNvwG1se82&amp;_nc_gid=MYV_adeaoJvfMi0e6skIIg&amp;edm=AOQ1c0wBAAAA&amp;ccb=7-5&amp;ig_cache_key=MzczNjk1MTIxNjUxODg3NTY3OQ%3D%3D.3-ccb7-5&amp;oh=00_AfwIMKPPmnhKheMwoKxmng2xcLPkmnF9KCtw37vVj07ecg&amp;oe=69BD885C&amp;_nc_sid=8b3546, https://scontent-bos5-1.cdninstagram.com/v/t51.82787-15/559683187_18502728448068061_6403431449954707707_n.jpg?stp=dst-jpg_e35_p1080x1080_sh0.08_tt6&amp;_nc_ht=scontent-bos5-1.cdninstagram.com&amp;_nc_cat=101&amp;_nc_oc=Q6cZ2QGDrshvUbTTjdaFC3W8QbfwkrSC0OlnSobrG88v91XObxG4iP9n78doO_jWYIODnHM&amp;_nc_ohc=OvxzFE5ob8oQ7kNvwG1se82&amp;_nc_gid=MYV_adeaoJvfMi0e6skIIg&amp;edm=AOQ1c0wBAAAA&amp;ccb=7-5&amp;ig_cache_key=MzczNjk1MTIxNjUxODg3NTY3OQ%3D%3D.3-ccb7-5&amp;oh=00_AfwIMKPPmnhKheMwoKxmng2xcLPkmnF9KCtw37vVj07ecg&amp;oe=69BD885C&amp;_nc_sid=8b3546, https://scontent-bos5-1.cdninstagram.com/v/t51.82787-15/561392451_18502728472068061_205714102153135986_n.jpg?stp=dst-jpg_e35_p1080x1080_sh0.08_tt6&amp;_nc_ht=scontent-bos5-1.cdninstagram.com&amp;_nc_cat=101&amp;_nc_oc=Q6cZ2QGDrshvUbTTjdaFC3W8QbfwkrSC0OlnSobrG88v91XObxG4iP9n78doO_jWYIODnHM&amp;_nc_ohc=oHe3XOucYFUQ7kNvwHzpEA7&amp;_nc_gid=MYV_adeaoJvfMi0e6skIIg&amp;edm=AOQ1c0wBAAAA&amp;ccb=7-5&amp;ig_cache_key=MzczNjk1MTIxNjUxODkxNDkwNg%3D%3D.3-ccb7-5&amp;oh=00_Afwfc84j3IPPB70ZwwD60EkQqq035YgFadU8iL-pO_ZZeA&amp;oe=69BDB455&amp;_nc_sid=8b3546, https://scontent-bos5-1.cdninstagram.com/v/t51.82787-15/561190597_18502728484068061_8888105839384135175_n.jpg?stp=dst-jpg_e35_p1080x1080_sh0.08_tt6&amp;_nc_ht=scontent-bos5-1.cdninstagram.com&amp;_nc_cat=101&amp;_nc_oc=Q6cZ2QGDrshvUbTTjdaFC3W8QbfwkrSC0OlnSobrG88v91XObxG4iP9n78doO_jWYIODnHM&amp;_nc_ohc=EQpZbZf_Lh8Q7kNvwHQ35DY&amp;_nc_gid=MYV_adeaoJvfMi0e6skIIg&amp;edm=AOQ1c0wBAAAA&amp;ccb=7-5&amp;ig_cache_key=MzczNjk1MTIxNjgxMjUxMjcyMg%3D%3D.3-ccb7-5&amp;oh=00_Afwyd7nNxbg4Z14BRp0JBycQ3SjNOXm70PQqESqnS_AkRw&amp;oe=69BDA7F9&amp;_nc_sid=8b3546, https://scontent-bos5-1.cdninstagram.com/v/t51.82787-15/533090972_18494257864068061_7660660614362379733_n.jpg?stp=dst-jpg_e35_p1080x1080_sh0.08_tt6&amp;_nc_ht=scontent-bos5-1.cdninstagram.com&amp;_nc_cat=101&amp;_nc_oc=Q6cZ2QGDrshvUbTTjdaFC3W8QbfwkrSC0OlnSobrG88v91XObxG4iP9n78doO_jWYIODnHM&amp;_nc_ohc=VxU8VvHdff8Q7kNvwH0VlPT&amp;_nc_gid=MYV_adeaoJvfMi0e6skIIg&amp;edm=AOQ1c0wBAAAA&amp;ccb=7-5&amp;ig_cache_key=MzcwMTU1MTIyNTY2MjIxMDM0MA%3D%3D.3-ccb7-5&amp;oh=00_Afx1xv1QQ5csEo_Ac2VBmBuWzeE0maEAGRDrQh_pRYOjNg&amp;oe=69BD9054&amp;_nc_sid</t>
  </si>
  <si>
    <t>https://www.instagram.com/chadnmichelle</t>
  </si>
  <si>
    <t>quadscollection</t>
  </si>
  <si>
    <t>Quads Collection</t>
  </si>
  <si>
    <t>Images of my collection.
Will post framed photos soon.</t>
  </si>
  <si>
    <t>https://scontent-lax3-1.cdninstagram.com/v/t51.2885-19/243328773_1512961522401782_2627694192585519193_n.jpg?stp=dst-jpg_e0_s150x150_tt6&amp;efg=eyJ2ZW5jb2RlX3RhZyI6InByb2ZpbGVfcGljLmRqYW5nby4xMDgwLmMyIn0&amp;_nc_ht=scontent-lax3-1.cdninstagram.com&amp;_nc_cat=102&amp;_nc_oc=Q6cZ2QFV9d9hIytHvdEsaoH2_aG3nJZmYEF_49KRpSmPNjHlSg1RRBgg-DmzIxi-gFY5fEQ&amp;_nc_ohc=r9fbHr3M3tMQ7kNvwFIrLJJ&amp;_nc_gid=rS88cp-uBczm9Il8lFNucA&amp;edm=AOQ1c0wBAAAA&amp;ccb=7-5&amp;oh=00_AfxtAcAf0igfQiF9L5tvzoF4IMW_LEFT5EiCYpxNZA7nSA&amp;oe=69BD8BCE&amp;_nc_sid=8b3546</t>
  </si>
  <si>
    <t>Jonni Cheatwood
Paint on repurposed London bus panel
39 x 55cm | Giorgiko ‘Saboteur’
24 x 36
Excited to get this one home, sadly cant get the photo to fit correctly with Instagram sizing… | Excited to be adding this @dredske88 to the collection. Thank you @mrniceart @21grams_gallery for access. 7’x6’ | Can’t wait to get this Sipros home. Thank you @mrniceart for introducing me to @sipros_sipros work!  When I first saw this piece, I knew I wanted to add it to my home!
84”x72” | Yosuke Ueno- Dream | Robert Pokorny 
Here Today, Gone Tomorrow 
11” x 8.5” | Braden Walls
Spider Man
5’x4’
Very excited to be adding this @agramofbraden piece to my collection. The comic book series was truly something special. 
Thank you @mrniceart for introducing me to Braden’s work.  You are putting together something truly special in Chicago with a group of amazing art | Braden Walls
T-Rex 🦖 
24” x 18”
Pencil, Crayon, Colored Pencil, Acrylic and Oil on paper | Braden Walls
Freestyle I (self-portrait)
30” x 24”
Mixed media with  collaged elements on canvas | Dan Oliver
2021 24” x 24”
Match
Acrylic on Canvas | Dan Oliver
Stoic 2020
28” x 22” 
Acrylic on Canvas | Junar</t>
  </si>
  <si>
    <t>@dredske88, @mrniceart, @21grams_gallery, @sipros_sipros, @agramofbraden</t>
  </si>
  <si>
    <t>https://instagram.com/p/C4375_GrSK6, https://instagram.com/p/CjyJMYWLqN1, https://instagram.com/p/CjW8D0zs-CD, https://instagram.com/p/CirIiA6s5uk, https://instagram.com/p/CiolhGps6ip, https://instagram.com/p/Ciok7L-sH7m, https://instagram.com/p/CWg_eA9FWnC, https://instagram.com/p/CV78iAhlGXZ, https://instagram.com/p/CV4KyAqAgiM, https://instagram.com/p/CVeRoU3FX66, https://instagram.com/p/CVbXTHnFLrB, https://instagram.com/p/CVPF3ZqMTOB</t>
  </si>
  <si>
    <t>50, 56, 66, 55, 29, 44, 50, 38, 35, 31, 28, 29</t>
  </si>
  <si>
    <t>1, 3, 2, 1, 0, 2, 3, 1, 0, 4, 0, 0</t>
  </si>
  <si>
    <t>2024-03-23, 2022-10-16, 2022-10-06, 2022-09-19, 2022-09-18, 2022-09-18, 2021-11-20, 2021-11-06, 2021-11-05, 2021-10-26, 2021-10-24, 2021-10-20</t>
  </si>
  <si>
    <t>Image, Image, Sidecar, Sidecar, Image, Image, Sidecar, Sidecar, Sidecar, Image, Image, Image</t>
  </si>
  <si>
    <t>https://scontent-lax3-1.cdninstagram.com/v/t51.82787-15/622456688_17938144956133424_9022029596788690168_n.jpg?stp=dst-jpg_e35_p1080x1080_sh0.08_tt6&amp;_nc_ht=scontent-lax3-1.cdninstagram.com&amp;_nc_cat=108&amp;_nc_oc=Q6cZ2QFV9d9hIytHvdEsaoH2_aG3nJZmYEF_49KRpSmPNjHlSg1RRBgg-DmzIxi-gFY5fEQ&amp;_nc_ohc=9yruA8fNIDYQ7kNvwEW3HkH&amp;_nc_gid=rS88cp-uBczm9Il8lFNucA&amp;edm=AOQ1c0wBAAAA&amp;ccb=7-5&amp;ig_cache_key=MzMzMDM5MzkxODk3NTg0NTA1MA%3D%3D.3-ccb7-5&amp;oh=00_AfxPCpNcdRwuYg8LiUsfgX8wSS_luBc5imx2xlBW6LnBBg&amp;oe=69BD8522&amp;_nc_sid=8b3546, https://scontent-lax7-1.cdninstagram.com/v/t51.82787-15/623249571_18092022797297177_242170064818928767_n.jpg?stp=dst-jpg_e35_p1080x1080_sh0.08_tt6&amp;_nc_ht=scontent-lax7-1.cdninstagram.com&amp;_nc_cat=105&amp;_nc_oc=Q6cZ2QFV9d9hIytHvdEsaoH2_aG3nJZmYEF_49KRpSmPNjHlSg1RRBgg-DmzIxi-gFY5fEQ&amp;_nc_ohc=29IwYP9AuuMQ7kNvwF3K0d8&amp;_nc_gid=rS88cp-uBczm9Il8lFNucA&amp;edm=AOQ1c0wBAAAA&amp;ccb=7-5&amp;ig_cache_key=Mjk1MDQ2MTEzOTA3NTM3NTk4OQ%3D%3D.3-ccb7-5&amp;oh=00_AfyKZfJHEOc6rc4MbeL-3598xb7dbQh5SZCV-nGmuk3tpg&amp;oe=69BDACED&amp;_nc_sid=8b3546, https://scontent-lax7-1.cdninstagram.com/v/t51.82787-15/652773095_18077562581381423_6733584515184869218_n.jpg?stp=dst-jpg_e35_p1080x1080_sh0.08_tt6&amp;_nc_ht=scontent-lax7-1.cdninstagram.com&amp;_nc_cat=111&amp;_nc_oc=Q6cZ2QFV9d9hIytHvdEsaoH2_aG3nJZmYEF_49KRpSmPNjHlSg1RRBgg-DmzIxi-gFY5fEQ&amp;_nc_ohc=d2f3ffnoF-IQ7kNvwE3Zdf_&amp;_nc_gid=rS88cp-uBczm9Il8lFNucA&amp;edm=AOQ1c0wBAAAA&amp;ccb=7-5&amp;ig_cache_key=Mjk0MjgwMzU0ODU0MzYyMjQwNA%3D%3D.3-ccb7-5&amp;oh=00_AfykP9CvaLLDvHHSeNLtRU3hfFAWUGcOliDA7zvKD_0D1A&amp;oe=69BD9CF5&amp;_nc_sid=8b3546, https://scontent-lax7-1.cdninstagram.com/v/t51.82787-15/652773095_18077562581381423_6733584515184869218_n.jpg?stp=dst-jpg_e35_p1080x1080_sh0.08_tt6&amp;_nc_ht=scontent-lax7-1.cdninstagram.com&amp;_nc_cat=111&amp;_nc_oc=Q6cZ2QFV9d9hIytHvdEsaoH2_aG3nJZmYEF_49KRpSmPNjHlSg1RRBgg-DmzIxi-gFY5fEQ&amp;_nc_ohc=d2f3ffnoF-IQ7kNvwE3Zdf_&amp;_nc_gid=rS88cp-uBczm9Il8lFNucA&amp;edm=AOQ1c0wBAAAA&amp;ccb=7-5&amp;ig_cache_key=Mjk0MjgwMzU0ODU0MzYyMjQwNA%3D%3D.3-ccb7-5&amp;oh=00_AfykP9CvaLLDvHHSeNLtRU3hfFAWUGcOliDA7zvKD_0D1A&amp;oe=69BD9CF5&amp;_nc_sid=8b3546, https://scontent-lax3-2.cdninstagram.com/v/t51.29350-15/307808553_153889837329703_6099461028971727549_n.jpg?stp=dst-jpg_e35_p1080x1080_tt6&amp;_nc_ht=scontent-lax3-2.cdninstagram.com&amp;_nc_cat=107&amp;_nc_oc=Q6cZ2QFV9d9hIytHvdEsaoH2_aG3nJZmYEF_49KRpSmPNjHlSg1RRBgg-DmzIxi-gFY5fEQ&amp;_nc_ohc=aoq2cwOH6lgQ7kNvwF04ZVW&amp;_nc_gid=rS88cp-uBczm9Il8lFNucA&amp;edm=AOQ1c0wBAAAA&amp;ccb=7-5&amp;ig_cache_key=MjkzMDQ3MzQ5OTQzNzg1NDg1NQ%3D%3D.3-ccb7-5&amp;oh=00_AfyoDPT1vymVgppQj1z0F-w8dP7OpncsuIrMq475IJqACw&amp;oe=69BDB5B0&amp;_nc_sid=8b3546, https://scontent-lax3-2.cdninstagram.com/v/t51.29350-15/307808553_153889837329703_6099461028971727549_n.jpg?stp=dst-jpg_e35_p1080x1080_tt6&amp;_nc_ht=scontent-lax3-2.cdninstagram.com&amp;_nc_cat=107&amp;_nc_oc=Q6cZ2QFV9d9hIytHvdEsaoH2_aG3nJZmYEF_49KRpSmPNjHlSg1RRBgg-DmzIxi-gFY5fEQ&amp;_nc_ohc=aoq2cwOH6lgQ7kNvwF04ZVW&amp;_nc_gid=rS88cp-uBczm9Il8lFNucA&amp;edm=AOQ1c0wBAAAA&amp;ccb=7-5&amp;ig_cache_key=MjkzMDQ3MzQ5OTQzNzg1NDg1NQ%3D%3D.3-ccb7-5&amp;oh=00_AfyoDPT1vymVgppQj1z0F-w8dP7OpncsuIrMq475IJqACw&amp;oe=69BDB5B0&amp;_nc_sid=8b3546, https://scontent-lax3-1.cdninstagram.com/v/t51.82787-15/654012636_18000263996729006_316052577100957496_n.jpg?stp=dst-jpg_e35_p1080x1080_sh0.08_tt6&amp;_nc_ht=scontent-lax3-1.cdninstagram.com&amp;_nc_cat=102&amp;_nc_oc=Q6cZ2QFV9d9hIytHvdEsaoH2_aG3nJZmYEF_49KRpSmPNjHlSg1RRBgg-DmzIxi-gFY5fEQ&amp;_nc_ohc=qluuoLn4fAoQ7kNvwG2uFAC&amp;_nc_gid=rS88cp-uBczm9Il8lFNucA&amp;edm=AOQ1c0wBAAAA&amp;ccb=7-5&amp;ig_cache_key=MjkzMDQ3MzQ5OTQzODA4NjY5MA%3D%3D.3-ccb7-5&amp;oh=00_AfyyKP7DH3oQ0EEq2w-raKtqPq3hA0zmzTzgDLagh0IUbg&amp;oe=69BDA9C5&amp;_nc_sid=8b3546, https://scontent-lax3-2.cdninstagram.com/v/t51.82787-15/626836052_18111551446629636_199784729057311228_n.jpg?stp=dst-jpg_e35_s1080x1080_sh0.08_tt6&amp;_nc_ht=scontent-lax3-2.cdninstagram.com&amp;_nc_cat=100&amp;_nc_oc=Q6cZ2QFV9d9hIytHvdEsaoH2_aG3nJZmYEF_49KRpSmPNjHlSg1RRBgg-DmzIxi-gFY5fEQ&amp;_nc_ohc=GM77rvlpiVgQ7kNvwFUG1s-&amp;_nc_gid=rS88cp-uBczm9Il8lFNucA&amp;edm=AOQ1c0wBAAAA&amp;ccb=7-5&amp;ig_cache_key=MjkyOTc1NjU2MDIxMDI0MTcwNQ%3D%3D.3-ccb7-5&amp;oh=00_Afy172Pkpkv6VZLmrtVJIQtH1qbYO55nzJpULmJXu1GmIQ&amp;oe=69BD9CAE&amp;_nc_sid=8b3546, https://scontent-lax3-1.cdninstagram.com/v/t51.82787-15/622910777_18123350812483144_166899873908020958_n.jpg?stp=dst-jpg_e35_p1080x1080_sh0.08_tt6&amp;_nc_ht=scontent-lax3-1.cdninstagram.com&amp;_nc_cat=104&amp;_nc_oc=Q6cZ2QFV9d9hIytHvdEsaoH2_aG3nJZmYEF_49KRpSmPNjHlSg1RRBgg-DmzIxi-gFY5fEQ&amp;_nc_ohc=RKZo9J9MsWMQ7kNvwHuqXoc&amp;_nc_gid=rS88cp-uBczm9Il8lFNucA&amp;edm=AOQ1c0wBAAAA&amp;ccb=7-5&amp;ig_cache_key=MjkyOTc1Mzk1NDU5MDk0OTA5NA%3D%3D.3-ccb7-5&amp;oh=00_AfzS0U9dD1A9ID0VKiG8dSveOlSimjPEJkwggNrJ1dh1Hw&amp;oe=69BD8698&amp;_nc_sid=8b3546, https://scontent-lax3-2.cdninstagram.com/v/t51.82787-15/649942432_18047971760514927_6127590946771902793_n.jpg?stp=dst-jpg_e35_p1080x1080_sh0.08_tt6&amp;_nc_ht=scontent-lax3-2.cdninstagram.com&amp;_nc_cat=103&amp;_nc_oc=Q6cZ2QFV9d9hIytHvdEsaoH2_aG3nJZmYEF_49KRpSmPNjHlSg1RRBgg-DmzIxi-gFY5fEQ&amp;_nc_ohc=dM17sakyWy4Q7kNvwFg04aY&amp;_nc_gid=rS88cp-uBczm9Il8lFNucA&amp;edm=AOQ1c0wBAAAA&amp;ccb=7-5&amp;ig_cache_key=MjcxMTQ0NjExMDgzNzQ0OTY2NQ%3D%3D.3-ccb7-5&amp;oh=00_Afzx5o_qcG3J5J8crKfPfizbjfKdIooBjbERMrr0eiIP0Q&amp;oe=69BD81CB&amp;_nc_sid=</t>
  </si>
  <si>
    <t>https://scontent-lax3-2.cdninstagram.com/o1/v/t16/f2/m69/AQMxZ0Jm_nfjdZ1-FReaUP8mAYFpx6L-0lLSJSF8ZeONhQ-udIJkzxJ6A9x5FtE6JEejxShsRHQh8wK66bS8Aivv.mp4?strext=1&amp;_nc_cat=103&amp;_nc_sid=5e9851&amp;_nc_ht=scontent-lax3-2.cdninstagram.com&amp;_nc_ohc=eQuB4aAOkJcQ7kNvwEVVIQa&amp;efg=eyJ2ZW5jb2RlX3RhZyI6Inhwdl9wcm9ncmVzc2l2ZS5JTlNUQUdSQU0uQ0FST1VTRUxfSVRFTS5DMy43MjAuZGFzaF9iYXNlbGluZV8xX3YxIiwieHB2X2Fzc2V0X2lkIjo1NTE2ODk0NzM1NDM4NzQsImFzc2V0X2FnZV9kYXlzIjoxMjU3LCJ2aV91c2VjYXNlX2lkIjoxMDEwNCwiZHVyYXRpb25fcyI6MTEsInVybGdlbl9zb3VyY2UiOiJ3d3cifQ%3D%3D&amp;ccb=17-1&amp;_nc_gid=rS88cp-uBczm9Il8lFNucA&amp;_nc_ss=1a&amp;_nc_zt=28&amp;vs=9da0b0daec0a623c&amp;_nc_vs=HBkcFQIYOnBhc3N0aHJvdWdoX2V2ZXJzdG9yZS9HSzh0Z2hKa0R1QU9DYllCQUVlV1BSdHpzcXNEYmtZTEFBQUYVAALIARIAKAAYABsCiAd1c2Vfb2lsATEScHJvZ3Jlc3NpdmVfcmVjaXBlATEVAAAmhLvG8cbw-gEVAigCQzMsF0Amu2RaHKwIGBJkYXNoX2Jhc2VsaW5lXzFfdjERAHXuB2XwnQEA&amp;oh=00_AfyhO9g-PXFkxv0BnEuCvcLZivTsmSBcqs8xYVqzKpvzZQ&amp;oe=69BDB219</t>
  </si>
  <si>
    <t>https://www.instagram.com/quadscollection</t>
  </si>
  <si>
    <t>meganamram</t>
  </si>
  <si>
    <t>Megan Amram</t>
  </si>
  <si>
    <t>it's this weird, sexual, anti-comedy comedy that's 'in' right now. - my mom</t>
  </si>
  <si>
    <t>https://www.mcsweeneys.net/articles/girl-ransom-note?fbclid=PAZXh0bgNhZW0CMTEAAaZ-epSfOjCLnG2bGbTCcxsRNDTDyb8mQJ28iwkkH6IadoLH_5WaT5-yZok_aem_s4przDu76wiXbq5IsRH97g</t>
  </si>
  <si>
    <t>https://scontent-man2-1.cdninstagram.com/v/t51.2885-19/11909145_1457228971270713_1458724972_a.jpg?stp=dst-jpg_e0_s150x150_tt6&amp;efg=eyJ2ZW5jb2RlX3RhZyI6InByb2ZpbGVfcGljLmRqYW5nby4xNTAuYzIifQ&amp;_nc_ht=scontent-man2-1.cdninstagram.com&amp;_nc_cat=109&amp;_nc_oc=Q6cZ2QFLMhbIJbQiye0-Pu-ZOuN_qb_AOjaiGcvdOxtbMT9rXRtEWHLPWlHxJn3c2sfd8uA&amp;_nc_ohc=dB_TbdnoKocQ7kNvwHGsUv9&amp;_nc_gid=9nOYuE7eJ5k0mF14GTXljA&amp;edm=AOQ1c0wBAAAA&amp;ccb=7-5&amp;oh=00_AfxIRIYbOXntWu2ez4I8_JWI-5HPRVpWz0tr4TNb6YtOew&amp;oe=69BDA672&amp;_nc_sid=8b3546</t>
  </si>
  <si>
    <t>Thank you to my darling @maureenbharoocha for letting me star in her amazing episode of HIGH POTENTIAL from last night! More importantly, this marks the third television show where I have worn this jacket (after A MAN ON THE INSIDE and A NONSENSE CHRISTMAS WITH SABRINA CARPENTER). I would love to ge | I'm so so honored to be nominated for a WGA award for my episode of Poker Face! Thank you to everyone involved in the show and the entire writers guild. This is so cool! The WGA Awards are like the Oscars of the film industry!!!! | Happy gru year | Thank you to everyone who has watched my episode of Poker Face, "The Sleazy Georgian"! So proud to be a part of it. Thank you to @riancjohnson @nlyonne @mimicave @tonytost and more.
Here's some BTS of @msmelanielynskey after I gave her a note on set! | If you want to know the secret to this physique it's that my trainer @paolomascitti throws raw fish into my mouth when I'm good like I'm a sea lion | This year I ate 58,400 grams of protein and that was it | The funniest thing that happened to me all year is that I'm accidentally in the background of one of the shots of the set in the Sabrina Carpenter Christmas special | So honored to have our script CAMP DAVID featured on the 2024 Black List! I hope you get to see this movie someday! USA BABY 🇺🇸🇺🇸🇺🇸🇺🇸🇺🇸🇺🇸🇺🇸🇺🇸 | When people ask me what the secret to a long lasting relationship is, I tell them it's all about ONE SIMPLE THING: finding someone you think is extremely hot that likes all the same things as you and respects you as an equal and is incredibly talented and you look up to them professionally and who t | It was an absolute PLEASURE 🤤🤤🤭🤭 to write for A Nonsense Christmas with Sabrina Carpenter, out tonight on Netflix!!!!!! My fellow writers @frangillespie and @jimmyfowlie and producer @laurenmandel are geniuses. Sabrina is the hilarious mega talented superstar you all know her to be. And it was j | Thank you to everyone who watched #AManOnTheInside this weekend! It was a pleasure to carry the show on my back as "character in pilot with 2 lines". If you haven't watched yet, feel free to use my Netflix login, the password is "MinionCloaca1991"</t>
  </si>
  <si>
    <t>#AManOnTheInside</t>
  </si>
  <si>
    <t>@maureenbharoocha, @riancjohnson, @nlyonne, @mimicave, @tonytost, @msmelanielynskey, @paolomascitti, @frangillespie, @jimmyfowlie, @laurenmandel, @sabrinacarpenter</t>
  </si>
  <si>
    <t>https://instagram.com/p/DVdrB6UkTv4, https://instagram.com/p/DUBp13OEpv3, https://instagram.com/p/DS8Qw-sEgZn, https://instagram.com/p/DLD8rNJSi0b, https://instagram.com/p/DKFwWtazo95, https://instagram.com/p/DI4KKV4Jp1c, https://instagram.com/p/DENqWNQyiPi, https://instagram.com/p/DDkKlP5PAbu, https://instagram.com/p/DDaUeIJz-Sa, https://instagram.com/p/DDXdlYEPgyI, https://instagram.com/p/DDPzc3GSMXH, https://instagram.com/p/DCzqYxJT2Lo</t>
  </si>
  <si>
    <t>652, 888, 490, 719, 941, 549, 1211, 2287, 1284, 3076, 1465, 877</t>
  </si>
  <si>
    <t>29, 80, 16, 35, 33, 33, 52, 45, 69, 83, 37, 36</t>
  </si>
  <si>
    <t>2026-03-04, 2026-01-27, 2025-12-31, 2025-06-19, 2025-05-25, 2025-04-25, 2024-12-30, 2024-12-14, 2024-12-10, 2024-12-09, 2024-12-06, 2024-11-25</t>
  </si>
  <si>
    <t>Sea Lions At Pier 39</t>
  </si>
  <si>
    <t>Image, Image, Image, Image, Image, Image, Image, Sidecar, Sidecar, Sidecar, Image, Image</t>
  </si>
  <si>
    <t>https://scontent-man2-1.cdninstagram.com/v/t51.82787-15/645858259_18563765047028693_6462636858131835254_n.webp?stp=dst-jpg_e35_s1080x1080_sh0.08_tt6&amp;_nc_ht=scontent-man2-1.cdninstagram.com&amp;_nc_cat=105&amp;_nc_oc=Q6cZ2QFLMhbIJbQiye0-Pu-ZOuN_qb_AOjaiGcvdOxtbMT9rXRtEWHLPWlHxJn3c2sfd8uA&amp;_nc_ohc=fiMtOhjVWfIQ7kNvwEeSDxP&amp;_nc_gid=9nOYuE7eJ5k0mF14GTXljA&amp;edm=AOQ1c0wBAAAA&amp;ccb=7-5&amp;ig_cache_key=Mzg0NTQxODkwNDE4NTgxNDAwOA%3D%3D.3-ccb7-5&amp;oh=00_Afw8GUVUsajd_Y5V4aHu-l6LVwzew0GaBROaR5DhBDx1pg&amp;oe=69BDA412&amp;_nc_sid=8b3546, https://scontent-man2-1.cdninstagram.com/v/t51.82787-15/622848543_18550284517028693_8776401249229109597_n.webp?stp=dst-jpg_e35_s1080x1080_sh0.08_tt6&amp;_nc_ht=scontent-man2-1.cdninstagram.com&amp;_nc_cat=105&amp;_nc_oc=Q6cZ2QFLMhbIJbQiye0-Pu-ZOuN_qb_AOjaiGcvdOxtbMT9rXRtEWHLPWlHxJn3c2sfd8uA&amp;_nc_ohc=yMsj80snKMQQ7kNvwGN6qsT&amp;_nc_gid=9nOYuE7eJ5k0mF14GTXljA&amp;edm=AOQ1c0wBAAAA&amp;ccb=7-5&amp;ig_cache_key=MzgxOTUxNzk4MDMxODAxNDQ1NQ%3D%3D.3-ccb7-5&amp;oh=00_AfzMZO_xRVpTfE1yiE7pQ4I-jiRdOZLfTqam7IL9IJHHdQ&amp;oe=69BD88F1&amp;_nc_sid=8b3546, https://scontent-man2-1.cdninstagram.com/v/t51.82787-15/608822526_18545296858028693_3732690473330864697_n.jpg?stp=dst-jpg_e35_s1080x1080_sh0.08_tt6&amp;_nc_ht=scontent-man2-1.cdninstagram.com&amp;_nc_cat=105&amp;_nc_oc=Q6cZ2QFLMhbIJbQiye0-Pu-ZOuN_qb_AOjaiGcvdOxtbMT9rXRtEWHLPWlHxJn3c2sfd8uA&amp;_nc_ohc=Fopti9PnVvsQ7kNvwEInK4m&amp;_nc_gid=9nOYuE7eJ5k0mF14GTXljA&amp;edm=AOQ1c0wBAAAA&amp;ccb=7-5&amp;ig_cache_key=Mzc5OTk4NTkyMDE4NDI4ODg3MQ%3D%3D.3-ccb7-5&amp;oh=00_AfzdWL2Wmj_WhKbkPSSAy7StoAuX4hs-ux--DAymLTJM-A&amp;oe=69BDA675&amp;_nc_sid=8b3546, https://scontent-man2-1.cdninstagram.com/v/t51.2885-15/509285904_18507368026028693_5053396919056428731_n.webp?stp=dst-jpg_e35_s1080x1080_sh0.08_tt6&amp;_nc_ht=scontent-man2-1.cdninstagram.com&amp;_nc_cat=105&amp;_nc_oc=Q6cZ2QFLMhbIJbQiye0-Pu-ZOuN_qb_AOjaiGcvdOxtbMT9rXRtEWHLPWlHxJn3c2sfd8uA&amp;_nc_ohc=t3wr9cMjcLUQ7kNvwEcWBaA&amp;_nc_gid=9nOYuE7eJ5k0mF14GTXljA&amp;edm=AOQ1c0wBAAAA&amp;ccb=7-5&amp;ig_cache_key=MzY1ODAzNDE3NDE5NzY0MDQ3NQ%3D%3D.3-ccb7-5&amp;oh=00_Afw_uV6e8vf4LjA8Da4P3p64P-CMsEqZFFuXvIiBzFtLoQ&amp;oe=69BDB969&amp;_nc_sid=8b3546, https://scontent-man2-1.cdninstagram.com/v/t51.2885-15/501469530_18502510900028693_3014349501635008892_n.webp?stp=dst-jpg_e35_s1080x1080_sh0.08_tt6&amp;_nc_ht=scontent-man2-1.cdninstagram.com&amp;_nc_cat=105&amp;_nc_oc=Q6cZ2QFLMhbIJbQiye0-Pu-ZOuN_qb_AOjaiGcvdOxtbMT9rXRtEWHLPWlHxJn3c2sfd8uA&amp;_nc_ohc=ADmvHI-Z0NoQ7kNvwGFCdni&amp;_nc_gid=9nOYuE7eJ5k0mF14GTXljA&amp;edm=AOQ1c0wBAAAA&amp;ccb=7-5&amp;ig_cache_key=MzY0MDUyODU0MDYyODA2MjA3Mw%3D%3D.3-ccb7-5&amp;oh=00_Afx76wfkdzti18XeGg-fmfNOyItafQU52JYV1PEYcKvqZg&amp;oe=69BD85DF&amp;_nc_sid=8b3546, https://scontent-man2-1.cdninstagram.com/v/t51.2885-15/491503781_18497010919028693_665634283754258472_n.webp?stp=dst-jpg_e35_p1080x1080_sh0.08_tt6&amp;_nc_ht=scontent-man2-1.cdninstagram.com&amp;_nc_cat=105&amp;_nc_oc=Q6cZ2QFLMhbIJbQiye0-Pu-ZOuN_qb_AOjaiGcvdOxtbMT9rXRtEWHLPWlHxJn3c2sfd8uA&amp;_nc_ohc=LTcJa-Dw_ekQ7kNvwGBVPxe&amp;_nc_gid=9nOYuE7eJ5k0mF14GTXljA&amp;edm=AOQ1c0wBAAAA&amp;ccb=7-5&amp;ig_cache_key=MzYxODY4Njk5MTc0MjcwNDk4OA%3D%3D.3-ccb7-5&amp;oh=00_AfykWJPPEOmkj8O5j3jnyyHfvxGcXthdm5E2qif-1875aw&amp;oe=69BDA140&amp;_nc_sid=8b3546, https://scontent-man2-1.cdninstagram.com/v/t51.82787-15/622439263_17963366924881018_4401574446647271271_n.webp?stp=dst-jpg_e35_s1080x1080_sh0.08_tt6&amp;_nc_ht=scontent-man2-1.cdninstagram.com&amp;_nc_cat=110&amp;_nc_oc=Q6cZ2QFLMhbIJbQiye0-Pu-ZOuN_qb_AOjaiGcvdOxtbMT9rXRtEWHLPWlHxJn3c2sfd8uA&amp;_nc_ohc=5RP3_ZeqsFMQ7kNvwGGRhue&amp;_nc_gid=9nOYuE7eJ5k0mF14GTXljA&amp;edm=AOQ1c0wBAAAA&amp;ccb=7-5&amp;ig_cache_key=MzUzNDY2NzUyNjU3Nzk4ODU3OA%3D%3D.3-ccb7-5&amp;oh=00_AfyKBhyL5fH0fw59zfYjWvc0PYlR2_-ub40VCQGb8nwVRA&amp;oe=69BD9D3B&amp;_nc_sid=8b3546, https://scontent-man2-1.cdninstagram.com/v/t51.29350-15/470166861_944936604367904_900834182314340288_n.webp?stp=dst-jpg_e35_s1080x1080_tt6&amp;_nc_ht=scontent-man2-1.cdninstagram.com&amp;_nc_cat=108&amp;_nc_oc=Q6cZ2QFLMhbIJbQiye0-Pu-ZOuN_qb_AOjaiGcvdOxtbMT9rXRtEWHLPWlHxJn3c2sfd8uA&amp;_nc_ohc=ZGBW_NvfXnYQ7kNvwGAXBB6&amp;_nc_gid=9nOYuE7eJ5k0mF14GTXljA&amp;edm=AOQ1c0wBAAAA&amp;ccb=7-5&amp;ig_cache_key=MzUyMjk4NzM0Mzg5Nzk2MDgxMQ%3D%3D.3-ccb7-5&amp;oh=00_AfyVaqFEdQ7CKNTFWlwJU_I2SxVUYrlTwPSyF7ilY7gj-g&amp;oe=69BDA4D3&amp;_nc_sid=8b3546, https://scontent-man2-1.cdninstagram.com/v/t51.29350-15/470166861_944936604367904_900834182314340288_n.webp?stp=dst-jpg_e35_s1080x1080_tt6&amp;_nc_ht=scontent-man2-1.cdninstagram.com&amp;_nc_cat=108&amp;_nc_oc=Q6cZ2QFLMhbIJbQiye0-Pu-ZOuN_qb_AOjaiGcvdOxtbMT9rXRtEWHLPWlHxJn3c2sfd8uA&amp;_nc_ohc=ZGBW_NvfXnYQ7kNvwGAXBB6&amp;_nc_gid=9nOYuE7eJ5k0mF14GTXljA&amp;edm=AOQ1c0wBAAAA&amp;ccb=7-5&amp;ig_cache_key=MzUyMjk4NzM0Mzg5Nzk2MDgxMQ%3D%3D.3-ccb7-5&amp;oh=00_AfyVaqFEdQ7CKNTFWlwJU_I2SxVUYrlTwPSyF7ilY7gj-g&amp;oe=69BDA4D3&amp;_nc_sid=8b3546, https://scontent-man2-1.cdninstagram.com/v/t51.29350-15/470286906_572240898781433_366610184429722450_n.webp?stp=dst-jpg_e35_s1080x1080_tt6&amp;_nc_ht=scontent-man2-1.cdninstagram.com&amp;_nc_cat=105&amp;_nc_oc=Q6cZ2QFLMhbIJbQiye0-Pu-ZOuN_qb_AOjaiGcvdOxtbMT9rXRtEWHLPWlHxJn3c2sfd8uA&amp;_nc_ohc=n68tXyHjU0cQ7kNvwG2gt8t&amp;_nc_gid=9nOYuE7eJ5k0mF14GTXljA&amp;edm=AOQ1c0wBAAAA&amp;ccb=7-5&amp;ig_cache_key=MzUyMjk4NzM0Mzg2NDU3MjQyOQ%3D%3D.3-ccb7-5&amp;oh=00_AfzVTjQnaQ10HJOv6oKQ74K8oYRge3G2v7tUxxTKHdcy4w&amp;oe=69BDA98C&amp;_nc_sid=8b3</t>
  </si>
  <si>
    <t>https://www.instagram.com/meganamram</t>
  </si>
  <si>
    <t>of_nicegirl</t>
  </si>
  <si>
    <t>&lt;&lt;piet®o&gt;&gt;</t>
  </si>
  <si>
    <t>@winebandit_</t>
  </si>
  <si>
    <t>https://scontent-atl3-3.cdninstagram.com/v/t51.2885-19/11349380_1628538544095343_737387428_a.jpg?stp=dst-jpg_e0_s150x150_tt6&amp;efg=eyJ2ZW5jb2RlX3RhZyI6InByb2ZpbGVfcGljLmRqYW5nby4xNTAuYzIifQ&amp;_nc_ht=scontent-atl3-3.cdninstagram.com&amp;_nc_cat=107&amp;_nc_oc=Q6cZ2QE_E0CAqpzhCeo9-tr7lyjG-9hbnH1R7BxW76gm_bc8nMoCrofuQYx4JgzNh7Om3FMyDGaTjXB8O35YKSUOAKsP&amp;_nc_ohc=d9X80IsdWSsQ7kNvwF2qeH8&amp;_nc_gid=zdWt_vyly2PsQpnrH5GLvQ&amp;edm=AOQ1c0wBAAAA&amp;ccb=7-5&amp;oh=00_Afzj9PFUjJ5XCtSRzyjvRVV-5JtE3F0HGtfbIqtg9dTVcQ&amp;oe=69BDA134&amp;_nc_sid=8b3546</t>
  </si>
  <si>
    <t>#ultimacena
#ruedelasoif
#grazielu | #carnecrua @nusr_et VS @macelleriapinalibelluno | #endlessbeauty #AlessandroRomina #31Agosto2019 #Pantelleria #endofsummer | inutile che il cuor si dolga, le labbra si mordano e gli occhi piangano.. la colpa tutta è dell’inquilino all’ultimo piano che spesso fa finta di non essere in casa #shameless #windycommunity #Dolomites #Unescoworldheritage #Veneto #northernitaly #globalwarming #downslopewinds #190kmh #human #dullne | #Žut #DugiOtok #VeliRat #ScoglioFarfariculazzo #PuntaStronza #IsolaBlissicucchia #ScoglioMezzopanetto #ValleBoccassin #ScoglioBeccarizza #IsolaCazziola #ScoglioPettinideiSorci #funnynaming #Kornati #Dalmatia #Croatia #middleofnowhere #nomansland #whataplace #nofilterneeded #bluerhapsody #azurewater  | #iceicebaby #sostaselvaggia #mothernature #neveneabbiamo #snowman #allavanguardiadellatecnica #4x4 #mancocorgatto #mettoinmotoeparto #prontivia #caricoscarico #5minuti #sepoltovivo #awd #tesorotiscaldolaudi #taaac #freezing #snowyday #powderpuff #winterseason #gressoney #champoluc #valdaosta | #wintermoodon❄️ #prontivia #snowing #landscape #holyholiday #blizzard #bluesky #dolomites #unesco #snowporn #lovemyland #wilderness #nature #neverstopexploring #drugaddiction #altabadia #sancassianoinbadia #latergram #2k18 @alta_badia_official @dolomitisuperski | #antoninocannavacciuolo #1 #uagliù #metticilcuore #profumodimare #innovatoredellatradizione #manate #napulè #twomichelinstars #twogustismeglcheuan #vedodoppio #bravobis #villacrespi #lagodorta #Pradafamily #onelove #4evah #thanksnotenough #goodbay #pieceoflife #latergram | #fastfood #wokaholic #handmade #crabmarket #fisherwomen #seafood #fishonly #frozenwhat #freshness #catchoftheday #masterchef #nobargain #streetfood #greenpepper #bestintheworld #chilisauce #Kampot #Kep #Cambodia #Khmer #Asia #foodporn #nofilter #latergram #middleofnowhere #randomly #igerscambodia #r | #whereisLara #TombRider #dontcallmejunior #IndianaJones #cityoftemples #Angkor #TaPhrom #Bayon #Bakong #buddhisttemple #monument #Hindu #manmadeart #basrelief #gopura #Khmer #empire #architecture
#Yasodharapura #oaktree #livingjungle #archeology #stonefaces #arenaria #SiemReap #Cambodia #Asia #lando | #crabbondage #tiethemthight #lockedup #mancoisalami #stripedass #homedetention #dontworriestheyshouldntgo #capture #stillalive #cuttherope #freecrabs #deathforetold #youknowwhatyoueat #streetfood #homemade #straightfromthesea #minced #Bangkok #thaistyle #rawfood #coriander #lemongrass #nightmarket #</t>
  </si>
  <si>
    <t>#ultimacena, #ruedelasoif, #grazielu, #carnecrua, #endlessbeauty, #AlessandroRomina, #31Agosto2019, #Pantelleria, #endofsummer, #shameless, #windycommunity, #Dolomites, #Unescoworldheritage, #Veneto, #northernitaly, #globalwarming, #downslopewinds, #190kmh, #human, #dullne, #DugiOtok, #VeliRat, #ScoglioFarfariculazzo, #PuntaStronza, #IsolaBlissicucchia, #ScoglioMezzopanetto, #ValleBoccassin, #ScoglioBeccarizza, #IsolaCazziola, #ScoglioPettinideiSorci, #funnynaming, #Kornati, #Dalmatia, #Croatia,</t>
  </si>
  <si>
    <t>@nusr_et, @macelleriapinalibelluno, @alta_badia_official, @dolomitisuperski</t>
  </si>
  <si>
    <t>https://instagram.com/p/C7EllrrM6w8, https://instagram.com/p/CHOP6_Ysqkn, https://instagram.com/p/CFDcso4qayr, https://instagram.com/p/B1_YMdig6VP, https://instagram.com/p/Br7MBlEA1Uc, https://instagram.com/p/BmgbpKXDyLq, https://instagram.com/p/BhAKHQXAsPC, https://instagram.com/p/Bd0puYxgFoe, https://instagram.com/p/BXhsxdkgODm, https://instagram.com/p/BVwN0kMg3Nk, https://instagram.com/p/BVBZsh8gTp3, https://instagram.com/p/BU6UXrLArwX</t>
  </si>
  <si>
    <t>26, 96, 51, 87, 134, 150, 127, 142, 185, 97, 118, 63</t>
  </si>
  <si>
    <t>0, 1, 1, 3, 3, 3, 6, 3, 12, 2, 5, 2</t>
  </si>
  <si>
    <t>2024-05-17, 2020-11-05, 2020-09-12, 2019-09-04, 2018-12-28, 2018-08-15, 2018-03-31, 2018-01-11, 2017-08-08, 2017-06-25, 2017-06-07, 2017-06-04</t>
  </si>
  <si>
    <t>Golfo Di Scauri - Pantelleria, otok Žut,Kornati, Gressoney-La-Trinité, Alta Badia, អង្គរវត្ត Angkor Wat, Bangkok Street Food</t>
  </si>
  <si>
    <t>Video, Image, Video, Video, Image, Image, Image, Sidecar, Image, Sidecar, Sidecar, Image</t>
  </si>
  <si>
    <t>https://scontent-atl3-3.cdninstagram.com/v/t51.82787-15/627642034_18339936991215261_1515225097263144921_n.jpg?stp=dst-jpg_e35_s1080x1080_sh0.08_tt6&amp;_nc_ht=scontent-atl3-3.cdninstagram.com&amp;_nc_cat=109&amp;_nc_oc=Q6cZ2QE_E0CAqpzhCeo9-tr7lyjG-9hbnH1R7BxW76gm_bc8nMoCrofuQYx4JgzNh7Om3FMyDGaTjXB8O35YKSUOAKsP&amp;_nc_ohc=Pf-HJq8CsY4Q7kNvwGH6MAh&amp;_nc_gid=zdWt_vyly2PsQpnrH5GLvQ&amp;edm=AOQ1c0wBAAAA&amp;ccb=7-5&amp;ig_cache_key=MjQzNTk1NDQ3Mjk0MTQzMTA3OQ%3D%3D.3-ccb7-5&amp;oh=00_AfxOIrzAaK-shnZG17bPM56MxtKpOOIGvoMDyFAraRP9bg&amp;oe=69BDAF63&amp;_nc_sid=8b3546, https://scontent-atl3-1.cdninstagram.com/v/t51.82787-15/641181642_18564294022057938_6746733152261870528_n.jpg?stp=dst-jpg_e15_fr_s1080x1080_tt6&amp;_nc_ht=scontent-atl3-1.cdninstagram.com&amp;_nc_cat=106&amp;_nc_oc=Q6cZ2QE_E0CAqpzhCeo9-tr7lyjG-9hbnH1R7BxW76gm_bc8nMoCrofuQYx4JgzNh7Om3FMyDGaTjXB8O35YKSUOAKsP&amp;_nc_ohc=BwJKavbMIj8Q7kNvwHoA4aY&amp;_nc_gid=zdWt_vyly2PsQpnrH5GLvQ&amp;edm=AOQ1c0wBAAAA&amp;ccb=7-5&amp;ig_cache_key=MTk0NDIwMDU0OTIxMzg4NTcyNA%3D%3D.3-ccb7-5&amp;oh=00_AfyHVZHZRTZ_TrzsXLubuP21dPgBz7Uir534ufaZDR6qQw&amp;oe=69BDB847&amp;_nc_sid=8b3546, https://scontent-atl3-2.cdninstagram.com/v/t51.82787-15/622292119_18342250288237673_3341030572901733357_n.jpg?stp=dst-jpg_e15_fr_p1080x1080_tt6&amp;_nc_ht=scontent-atl3-2.cdninstagram.com&amp;_nc_cat=105&amp;_nc_oc=Q6cZ2QE_E0CAqpzhCeo9-tr7lyjG-9hbnH1R7BxW76gm_bc8nMoCrofuQYx4JgzNh7Om3FMyDGaTjXB8O35YKSUOAKsP&amp;_nc_ohc=qZd-mZHEdFoQ7kNvwG2BrJm&amp;_nc_gid=zdWt_vyly2PsQpnrH5GLvQ&amp;edm=AOQ1c0wBAAAA&amp;ccb=7-5&amp;ig_cache_key=MTg0NjU5NzQyMzEwMDUzNTUzMA%3D%3D.3-ccb7-5&amp;oh=00_Afy2VPdBEoWH-vGoR6Rv_VaXvBlOD9Ej4q0LCGnYIvsJuA&amp;oe=69BDA040&amp;_nc_sid=8b3546, https://scontent-atl3-3.cdninstagram.com/v/t51.82787-15/628151724_18438239971119583_5672125107360063306_n.jpg?stp=dst-jpg_e15_fr_p1080x1080_tt6&amp;_nc_ht=scontent-atl3-3.cdninstagram.com&amp;_nc_cat=107&amp;_nc_oc=Q6cZ2QE_E0CAqpzhCeo9-tr7lyjG-9hbnH1R7BxW76gm_bc8nMoCrofuQYx4JgzNh7Om3FMyDGaTjXB8O35YKSUOAKsP&amp;_nc_ohc=J9uOYL3gEMUQ7kNvwFiEvNy&amp;_nc_gid=zdWt_vyly2PsQpnrH5GLvQ&amp;edm=AOQ1c0wBAAAA&amp;ccb=7-5&amp;ig_cache_key=MTc0NzQ0MTEzNDQ4NzEyNjk3OA%3D%3D.3-ccb7-5&amp;oh=00_AfxeF_Nqjd2crvtA4UU8mknlm4qswDLmtmyCInQX8_sKSg&amp;oe=69BD979E&amp;_nc_sid=8b3546, https://scontent-atl3-1.cdninstagram.com/v/t51.2885-15/26304201_463829584012230_1052314760441233408_n.jpg?se=7&amp;stp=dst-jpg_e35_tt6&amp;_nc_ht=scontent-atl3-1.cdninstagram.com&amp;_nc_cat=106&amp;_nc_oc=Q6cZ2QE_E0CAqpzhCeo9-tr7lyjG-9hbnH1R7BxW76gm_bc8nMoCrofuQYx4JgzNh7Om3FMyDGaTjXB8O35YKSUOAKsP&amp;_nc_ohc=MTS_RaTIVgMQ7kNvwEXw7Pm&amp;_nc_gid=zdWt_vyly2PsQpnrH5GLvQ&amp;edm=AOQ1c0wBAAAA&amp;ccb=7-5&amp;ig_cache_key=MTY4OTQ0NjI4MzE4ODQwNTg4Mg%3D%3D.3-ccb7-5&amp;oh=00_AfxQv0_GmRgcMzw4HbJVGGeNgYhg26tT5XsXzPhil5UxvA&amp;oe=69BD878D&amp;_nc_sid=8b3546, https://scontent-atl3-1.cdninstagram.com/v/t51.2885-15/26304201_463829584012230_1052314760441233408_n.jpg?se=7&amp;stp=dst-jpg_e35_tt6&amp;_nc_ht=scontent-atl3-1.cdninstagram.com&amp;_nc_cat=106&amp;_nc_oc=Q6cZ2QE_E0CAqpzhCeo9-tr7lyjG-9hbnH1R7BxW76gm_bc8nMoCrofuQYx4JgzNh7Om3FMyDGaTjXB8O35YKSUOAKsP&amp;_nc_ohc=MTS_RaTIVgMQ7kNvwEXw7Pm&amp;_nc_gid=zdWt_vyly2PsQpnrH5GLvQ&amp;edm=AOQ1c0wBAAAA&amp;ccb=7-5&amp;ig_cache_key=MTY4OTQ0NjI4MzE4ODQwNTg4Mg%3D%3D.3-ccb7-5&amp;oh=00_AfxQv0_GmRgcMzw4HbJVGGeNgYhg26tT5XsXzPhil5UxvA&amp;oe=69BD878D&amp;_nc_sid=8b3546, https://scontent-atl3-2.cdninstagram.com/v/t51.82787-15/649668712_18363376450207673_6480610865040451572_n.jpg?stp=dst-jpg_e15_fr_s1080x1080_tt6&amp;_nc_ht=scontent-atl3-2.cdninstagram.com&amp;_nc_cat=105&amp;_nc_oc=Q6cZ2QE_E0CAqpzhCeo9-tr7lyjG-9hbnH1R7BxW76gm_bc8nMoCrofuQYx4JgzNh7Om3FMyDGaTjXB8O35YKSUOAKsP&amp;_nc_ohc=zAPh7E3MfKwQ7kNvwH7hrZs&amp;_nc_gid=zdWt_vyly2PsQpnrH5GLvQ&amp;edm=AOQ1c0wBAAAA&amp;ccb=7-5&amp;ig_cache_key=MTY4OTQ0NjI5NzM5MDQxNzE3NQ%3D%3D.3-ccb7-5&amp;oh=00_AfzRIFOg0j-ZgtnCm1RO-sL2sk6cy_3LDcxByZuspRJlwA&amp;oe=69BDA822&amp;_nc_sid=8b3546, https://scontent-atl3-1.cdninstagram.com/v/t51.2885-15/26300625_313873922440107_4170816563319930880_n.jpg?se=7&amp;stp=dst-jpg_e35_tt6&amp;_nc_ht=scontent-atl3-1.cdninstagram.com&amp;_nc_cat=103&amp;_nc_oc=Q6cZ2QE_E0CAqpzhCeo9-tr7lyjG-9hbnH1R7BxW76gm_bc8nMoCrofuQYx4JgzNh7Om3FMyDGaTjXB8O35YKSUOAKsP&amp;_nc_ohc=l0CckXnB_rQQ7kNvwEFd01N&amp;_nc_gid=zdWt_vyly2PsQpnrH5GLvQ&amp;edm=AOQ1c0wBAAAA&amp;ccb=7-5&amp;ig_cache_key=MTY4OTQ0NjMwODIyODQ3Njc2Nw%3D%3D.3-ccb7-5&amp;oh=00_AfwA5rBqfoqrxohfCDdoLvC-n05vE3FPfb8r6MeORNy0pw&amp;oe=69BDA6C1&amp;_nc_sid=8b3546, https://scontent-atl3-2.cdninstagram.com/v/t51.82787-15/650279978_18451801072106633_8026184499586821487_n.jpg?stp=dst-jpg_e15_fr_s1080x1080_tt6&amp;_nc_ht=scontent-atl3-2.cdninstagram.com&amp;_nc_cat=105&amp;_nc_oc=Q6cZ2QE_E0CAqpzhCeo9-tr7lyjG-9hbnH1R7BxW76gm_bc8nMoCrofuQYx4JgzNh7Om3FMyDGaTjXB8O35YKSUOAKsP&amp;_nc_ohc=YJmvER--Zk8Q7kNvwFLU6DI&amp;_nc_gid=zdWt_vyly2PsQpnrH5GLvQ&amp;edm=AOQ1c0wBAAAA&amp;ccb=7-5&amp;ig_cache_key=MTY4OTQ0NjMxOTM0MzI4MzY2Mw%3D%3D.3-ccb7-5&amp;oh=00_AfzEQlYc6XerpHkM9K1WQXbKqLF21UJMIlwZ9MXo7AZ2hg&amp;oe=69BDAF72&amp;_nc_sid=8b3546, https://scontent-atl3-3.cdninstagram.com/v/t51.82787-15/649228073_18329882107222761_5164487399231210519_n.jpg?stp=dst-jpg_e15_fr_s1080x1080_tt6&amp;_nc_ht=scontent-atl3-3.cdninstagram.com&amp;_nc_cat=109&amp;_nc_oc=Q6cZ2QE_E0CAqpzhCeo9-tr7lyjG-9hbnH1R7BxW76gm_bc8nMoCrofuQYx4JgzNh7Om3FMyDGaTjXB8O35YKSUOAKsP&amp;_nc_ohc=LwtoNpaLtd8Q7kNvwFNsJs6&amp;_nc_gid=zdWt_vyly2PsQpnrH5G</t>
  </si>
  <si>
    <t>https://scontent-atl3-2.cdninstagram.com/o1/v/t2/f2/m82/AQOwIHbJQqg-sUSjKx3Tr4V0o4pPvl0YduHTidCdQ8KgMH_0gPkE401bB5lT9gE5xgYzZ0zGUFBV-D9L1Pq77O9x-e89VSdbSxPpMkA.mp4?_nc_cat=105&amp;_nc_sid=5e9851&amp;_nc_ht=scontent-atl3-2.cdninstagram.com&amp;_nc_ohc=Nac3bcxr9DcQ7kNvwGRZC7z&amp;efg=eyJ2ZW5jb2RlX3RhZyI6Inhwdl9wcm9ncmVzc2l2ZS5JTlNUQUdSQU0uQ0xJUFMuQzMuNzIwLmRhc2hfYmFzZWxpbmVfMV92MSIsInhwdl9hc3NldF9pZCI6ODA1NjY1NTU0ODIzNTg3LCJhc3NldF9hZ2VfZGF5cyI6NjY3LCJ2aV91c2VjYXNlX2lkIjoxMDA5OSwiZHVyYXRpb25fcyI6ODAsInVybGdlbl9zb3VyY2UiOiJ3d3cifQ%3D%3D&amp;ccb=17-1&amp;_nc_gid=zdWt_vyly2PsQpnrH5GLvQ&amp;_nc_ss=1a&amp;_nc_zt=28&amp;vs=a312385dca6e0aa&amp;_nc_vs=HBksFQIYT2lnX3hwdl9yZWVsc19wZXJtYW5lbnRfcHJvZC84QzQ0NzY5QkFCMjE0N0JERTMwMjkwOTJGMDg4Njc5NF92aWRlb19kYXNoaW5pdC5tcDQVAALIARIAFQIYRmlnX3hwdl9yZWVsc19wZXJtYW5lbnRfc3JfcHJvZC8zMjU2ODc2MjAzNjUzOThfNTUxODc3NjYxNzk2MDM5MzMyNi5tcDQVAgLIARIAKAAYABsCiAd1c2Vfb2lsATEScHJvZ3Jlc3NpdmVfcmVjaXBlATEVAAAmxuafk_Sv7gIVAigCQzMsF0AiiDEm6XjVGBJkYXNoX2Jhc2VsaW5lXzFfdjERAHX-B2XmnQEA&amp;oh=00_Afy6WhfWnjJtkntWUP_q6E_YAcyv2lCw6FYNtlcfQlV2MQ&amp;oe=69B9C08A, https://scontent-atl3-2.cdninstagram.com/o1/v/t16/f2/m84/AQMndjpfJrvHuNLpif1kwI6qsXgFSdVzW-xHN8X99BQ98d6TRezYsp85_bnou2NshDBa_JFhy4DTieC3DwaJQOhn-taXm8-aWUuWAVY.mp4?_nc_cat=105&amp;_nc_sid=5e9851&amp;_nc_ht=scontent-atl3-2.cdninstagram.com&amp;_nc_ohc=sfhb1W_3jMkQ7kNvwHwHKcE&amp;efg=eyJ2ZW5jb2RlX3RhZyI6Inhwdl9wcm9ncmVzc2l2ZS5JTlNUQUdSQU0uRkVFRC5DMy43MjAuZGFzaF9iYXNlbGluZV8xX3YxIiwieHB2X2Fzc2V0X2lkIjo2Nzg4MjgxOTA4OTMyMzksImFzc2V0X2FnZV9kYXlzIjoyMDEwLCJ2aV91c2VjYXNlX2lkIjoxMDE0NiwiZHVyYXRpb25fcyI6MTUsInVybGdlbl9zb3VyY2UiOiJ3d3cifQ%3D%3D&amp;ccb=17-1&amp;vs=4623ffe62d92dfde&amp;_nc_vs=HBksFQIYTGlnX2JhY2tmaWxsX3RpbWVsaW5lX3ZvZC9BRjQzM0MxOTk4ODU2QzIxNUVEMDI3MDNDOTMzNzhCQ192aWRlb19kYXNoaW5pdC5tcDQVAALIARIAFQIYRWlnX3hwdl9yZWVsc19wZXJtYW5lbnRfc3JfcHJvZC84NzIwODcwMzQ1NTEyOTBfODk3ODgwNjE4NjA2NzYwNjI1Lm1wNBUCAsgBEgAoABgAGwKIB3VzZV9vaWwBMRJwcm9ncmVzc2l2ZV9yZWNpcGUBMRUAACbukvSSgNm0AhUCKAJDMywXQC6IMSbpeNUYEmRhc2hfYmFzZWxpbmVfMV92MREAdeoHZcSeAQA&amp;_nc_gid=zdWt_vyly2PsQpnrH5GLvQ&amp;_nc_ss=1a&amp;_nc_zt=28&amp;oh=00_AfxtgtjAxi2I0tjmABO5Qlz8cbYWC4haFdyozIAQomESdA&amp;oe=69B99E4B, https://scontent-atl3-1.cdninstagram.com/o1/v/t16/f2/m84/AQP0_AJlDX2EaI-BEvV-axLtMdk7XuDQqUMJgs5UoL8sas0expwkMoeH57FUAQswZRHamV8BTJoysPJT-Fu-tugMBjR9RNeDQu4tRI0.mp4?_nc_cat=100&amp;_nc_sid=5e9851&amp;_nc_ht=scontent-atl3-1.cdninstagram.com&amp;_nc_ohc=glFwFhh23lkQ7kNvwGejfjW&amp;efg=eyJ2ZW5jb2RlX3RhZyI6Inhwdl9wcm9ncmVzc2l2ZS5JTlNUQUdSQU0uRkVFRC5DMy43MjAuZGFzaF9iYXNlbGluZV8xX3YxIiwieHB2X2Fzc2V0X2lkIjo4OTU3NzY1NDE4OTY4NjYsImFzc2V0X2FnZV9kYXlzIjoyMzg0LCJ2aV91c2VjYXNlX2lkIjoxMDE0NiwiZHVyYXRpb25fcyI6MzEsInVybGdlbl9zb3VyY2UiOiJ3d3cifQ%3D%3D&amp;ccb=17-1&amp;vs=d8ae47e8e4774551&amp;_nc_vs=HBksFQIYTGlnX2JhY2tmaWxsX3RpbWVsaW5lX3ZvZC8yMjRCQUVENkE5OEM5OENFRDc2MjMxMjJCRTFDOTlCMV92aWRlb19kYXNoaW5pdC5tcDQVAALIARIAFQIYOnBhc3N0aHJvdWdoX2V2ZXJzdG9yZS9HR01RRGhlMEJ5YlQ0ZW9MQUFTbG1reWM4Q3NkYnBrd0FBQUYVAgLIARIAKAAYABsCiAd1c2Vfb2lsATEScHJvZ3Jlc3NpdmVfcmVjaXBlATEVAAAmxMKfqYetlwMVAigCQzMsF0A_zMzMzMzNGBJkYXNoX2Jhc2VsaW5lXzFfdjERAHXqB2XEngEA&amp;_nc_gid=zdWt_vyly2PsQpnrH5GLvQ&amp;_nc_ss=1a&amp;_nc_zt=28&amp;oh=00_AfzfDfsoAtDXzYe-JNBoOUg9ObzO_yvX3C-oxO_KkCpukw&amp;oe=69B99AF4</t>
  </si>
  <si>
    <t>https://www.instagram.com/of_nicegirl</t>
  </si>
  <si>
    <t>lachrono.official</t>
  </si>
  <si>
    <t>LA CHRONO™</t>
  </si>
  <si>
    <t>TIME. REFINED.
In motion. Stay close.</t>
  </si>
  <si>
    <t>http://lachrono.com/</t>
  </si>
  <si>
    <t>https://scontent-phl2-1.cdninstagram.com/v/t51.82787-19/527338188_17845263429540270_9005398709075748607_n.jpg?stp=dst-jpg_e0_s150x150_tt6&amp;efg=eyJ2ZW5jb2RlX3RhZyI6InByb2ZpbGVfcGljLmRqYW5nby4xMDI0LmMyIn0&amp;_nc_ht=scontent-phl2-1.cdninstagram.com&amp;_nc_cat=106&amp;_nc_oc=Q6cZ2QGWXU8Ohz5mt36zYopCLY2ewy88KHe-deexCxBbckZtqWVrOLjI6SfbqNQYd2LzGj4&amp;_nc_ohc=Sbg27KFXh-gQ7kNvwEvBSO0&amp;_nc_gid=cSftJVBBINMH_aUfGrBzfQ&amp;edm=AOQ1c0wBAAAA&amp;ccb=7-5&amp;oh=00_AfzdZNnSqcwWQiWqDqV5RfzlipyA63FrjXHF8s8iwae2SQ&amp;oe=69BDB22B&amp;_nc_sid=8b3546</t>
  </si>
  <si>
    <t>Clean design. Quality feel. Everyday confidence. That’s what LA CRHONO looks for in every watch we offer. | Clean design. Quality feel. Everyday confidence. That’s what LA CRHONO looks for in every watch we offer. | LA CRHONO is where you come when you want a watch that looks expensive, feels solid, and fits your lifestyle. | LA CRHONO is where you come when you want a watch that looks expensive, feels solid, and fits your lifestyle. | If you want something that feels elevated but still easy to wear, LA CRHONO has you covered. DM for details and photos. | A refined wrist never goes unnoticed. LA CRHONO makes it easy to find a piece that looks polished without feeling forced. | LA CRHONO is your destination for premium watch options with a clean, modern feel. Browse, ask, and we’ll guide you. | LA CRHONO is your destination for premium watch options with a clean, modern feel. Browse, ask, and we’ll guide you. | The right watch is more than an accessory—it’s a statement of how you show up. LA CRHONO helps you show up right. | There’s something powerful about a well-made watch. LA CRHONO is here to bring that energy to your everyday. | Keep it simple, keep it sharp. LA CRHONO brings watches that elevate your wrist without overcomplicating your style. | A classic look never goes out of style. LA CRHONO offers watches made to stay relevant year after year—no trends needed.</t>
  </si>
  <si>
    <t>https://instagram.com/p/DVIFcF7DNgh, https://instagram.com/p/DVIFXQNjBMJ, https://instagram.com/p/DVIFOYcDGak, https://instagram.com/p/DVIFJkiDFfA, https://instagram.com/p/DVIFEZwjA2l, https://instagram.com/p/DVIE_NmjC5W, https://instagram.com/p/DVIE5i7jGkO, https://instagram.com/p/DVIEzbGDB9D, https://instagram.com/p/DVIEuRLDPJF, https://instagram.com/p/DVIElyIjOfW, https://instagram.com/p/DVIEfiTjF8A, https://instagram.com/p/DVIEZ9XDF9m</t>
  </si>
  <si>
    <t>8, 4, 7, 3, 4, 3, 2, 1, 1, 1, 0, 1</t>
  </si>
  <si>
    <t>2026-02-24, 2026-02-24, 2026-02-24, 2026-02-24, 2026-02-24, 2026-02-24, 2026-02-24, 2026-02-24, 2026-02-24, 2026-02-24, 2026-02-24, 2026-02-24</t>
  </si>
  <si>
    <t>https://scontent-phl2-1.cdninstagram.com/v/t51.82787-15/629052066_17873540715540270_4250317914784739116_n.jpg?stp=dst-jpg_e15_tt6&amp;_nc_ht=scontent-phl2-1.cdninstagram.com&amp;_nc_cat=106&amp;_nc_oc=Q6cZ2QGWXU8Ohz5mt36zYopCLY2ewy88KHe-deexCxBbckZtqWVrOLjI6SfbqNQYd2LzGj4&amp;_nc_ohc=EWcPyMNCp7EQ7kNvwE9x5kG&amp;_nc_gid=cSftJVBBINMH_aUfGrBzfQ&amp;edm=AOQ1c0wBAAAA&amp;ccb=7-5&amp;ig_cache_key=MzgzOTM0MjYwMzA3MDY1ODU5Mw%3D%3D.3-ccb7-5&amp;oh=00_AfxS-gtkPZ45Zk1qRIG6yUCFtTnhWysOsp0bb2uY0fg2vA&amp;oe=69BD8FF1&amp;_nc_sid=8b3546, https://scontent-phl2-1.cdninstagram.com/v/t51.82787-15/636980565_17873540613540270_6234627514316049278_n.jpg?stp=dst-jpg_e15_tt6&amp;_nc_ht=scontent-phl2-1.cdninstagram.com&amp;_nc_cat=106&amp;_nc_oc=Q6cZ2QGWXU8Ohz5mt36zYopCLY2ewy88KHe-deexCxBbckZtqWVrOLjI6SfbqNQYd2LzGj4&amp;_nc_ohc=7Zs2OUcCwZAQ7kNvwG5tcEm&amp;_nc_gid=cSftJVBBINMH_aUfGrBzfQ&amp;edm=AOQ1c0wBAAAA&amp;ccb=7-5&amp;ig_cache_key=MzgzOTM0MjI3MDUyMTAyMTE5Mw%3D%3D.3-ccb7-5&amp;oh=00_AfyzpJV2eXyo4JxGdEl6yD9pnaAtXwISm5SvjuSd79FqNQ&amp;oe=69BDA9E2&amp;_nc_sid=8b3546, https://scontent-phl2-1.cdninstagram.com/v/t51.82787-15/637727100_17873540514540270_4186866814720363061_n.jpg?stp=dst-jpg_e15_tt6&amp;_nc_ht=scontent-phl2-1.cdninstagram.com&amp;_nc_cat=106&amp;_nc_oc=Q6cZ2QGWXU8Ohz5mt36zYopCLY2ewy88KHe-deexCxBbckZtqWVrOLjI6SfbqNQYd2LzGj4&amp;_nc_ohc=bWXecOyztiEQ7kNvwGFNkga&amp;_nc_gid=cSftJVBBINMH_aUfGrBzfQ&amp;edm=AOQ1c0wBAAAA&amp;ccb=7-5&amp;ig_cache_key=MzgzOTM0MTY2MDg3ODk1NjE5Ng%3D%3D.3-ccb7-5&amp;oh=00_AfwyiQAsffgIVLUam_gvg0y-ossZs8B52QrVWzLO-olS_w&amp;oe=69BD8ED7&amp;_nc_sid=8b3546, https://scontent-phl2-1.cdninstagram.com/v/t51.82787-15/639847134_17873540367540270_1407715241664114646_n.jpg?stp=dst-jpg_e15_tt6&amp;_nc_ht=scontent-phl2-1.cdninstagram.com&amp;_nc_cat=106&amp;_nc_oc=Q6cZ2QGWXU8Ohz5mt36zYopCLY2ewy88KHe-deexCxBbckZtqWVrOLjI6SfbqNQYd2LzGj4&amp;_nc_ohc=9B6hWE-Pb6IQ7kNvwGrVlhi&amp;_nc_gid=cSftJVBBINMH_aUfGrBzfQ&amp;edm=AOQ1c0wBAAAA&amp;ccb=7-5&amp;ig_cache_key=MzgzOTM0MTMzMDI2NzEzMzg4OA%3D%3D.3-ccb7-5&amp;oh=00_AfxtWt3cB83uETxNBEYmy71dT0l1HbxvZUX9WBA9YTk4Pw&amp;oe=69BDA121&amp;_nc_sid=8b3546, https://scontent-phl2-1.cdninstagram.com/v/t51.82787-15/641102847_17873540235540270_6907760019766640087_n.jpg?stp=dst-jpg_e15_tt6&amp;_nc_ht=scontent-phl2-1.cdninstagram.com&amp;_nc_cat=106&amp;_nc_oc=Q6cZ2QGWXU8Ohz5mt36zYopCLY2ewy88KHe-deexCxBbckZtqWVrOLjI6SfbqNQYd2LzGj4&amp;_nc_ohc=vSJL7Ar2dS4Q7kNvwG0PiK5&amp;_nc_gid=cSftJVBBINMH_aUfGrBzfQ&amp;edm=AOQ1c0wBAAAA&amp;ccb=7-5&amp;ig_cache_key=MzgzOTM0MDk3NTEwMTg0MDgwNQ%3D%3D.3-ccb7-5&amp;oh=00_AfyyGIgwVlr_QMdhZAK2icN6R0Q6szrvT1OQLM43VljZww&amp;oe=69BDABC4&amp;_nc_sid=8b3546, https://scontent-phl2-1.cdninstagram.com/v/t51.82787-15/637097352_17873540184540270_4562998431943473974_n.jpg?stp=dst-jpg_e15_tt6&amp;_nc_ht=scontent-phl2-1.cdninstagram.com&amp;_nc_cat=106&amp;_nc_oc=Q6cZ2QGWXU8Ohz5mt36zYopCLY2ewy88KHe-deexCxBbckZtqWVrOLjI6SfbqNQYd2LzGj4&amp;_nc_ohc=q5XNkBHb6cAQ7kNvwHiGLH9&amp;_nc_gid=cSftJVBBINMH_aUfGrBzfQ&amp;edm=AOQ1c0wBAAAA&amp;ccb=7-5&amp;ig_cache_key=MzgzOTM0MDYxODQ1MTc5MTQ0Ng%3D%3D.3-ccb7-5&amp;oh=00_Afwi8HKfpUyZryQ9lLDilzbArMPL7Trw4IKWCEkEU5rOZw&amp;oe=69BDB451&amp;_nc_sid=8b3546, https://scontent-phl2-1.cdninstagram.com/v/t51.82787-15/640333397_17873540127540270_1972501228559027959_n.jpg?stp=dst-jpg_e15_tt6&amp;_nc_ht=scontent-phl2-1.cdninstagram.com&amp;_nc_cat=106&amp;_nc_oc=Q6cZ2QGWXU8Ohz5mt36zYopCLY2ewy88KHe-deexCxBbckZtqWVrOLjI6SfbqNQYd2LzGj4&amp;_nc_ohc=gBlvSpWqkbMQ7kNvwE_vERe&amp;_nc_gid=cSftJVBBINMH_aUfGrBzfQ&amp;edm=AOQ1c0wBAAAA&amp;ccb=7-5&amp;ig_cache_key=MzgzOTM0MDIyOTAzNTg0NTkwMg%3D%3D.3-ccb7-5&amp;oh=00_Afy2S4RnWjl6acTkeWbZK6oQ0mCQFTff4gZfXWHs8MGn7Q&amp;oe=69BD9EC2&amp;_nc_sid=8b3546, https://scontent-phl2-1.cdninstagram.com/v/t51.82787-15/637754258_17873540073540270_7682493881713550982_n.jpg?stp=dst-jpg_e15_tt6&amp;_nc_ht=scontent-phl2-1.cdninstagram.com&amp;_nc_cat=106&amp;_nc_oc=Q6cZ2QGWXU8Ohz5mt36zYopCLY2ewy88KHe-deexCxBbckZtqWVrOLjI6SfbqNQYd2LzGj4&amp;_nc_ohc=NzOdedDQYSwQ7kNvwECU5_4&amp;_nc_gid=cSftJVBBINMH_aUfGrBzfQ&amp;edm=AOQ1c0wBAAAA&amp;ccb=7-5&amp;ig_cache_key=MzgzOTMzOTgwODMwNTE5Mjc3MQ%3D%3D.3-ccb7-5&amp;oh=00_AfzleCZUxtFKDipcCt1RyX0bA3PDY3czuCGQU9dNTeaG3w&amp;oe=69BD82E3&amp;_nc_sid=8b3546, https://scontent-phl2-1.cdninstagram.com/v/t51.82787-15/637757466_17873540040540270_774212985077048181_n.jpg?stp=dst-jpg_e15_tt6&amp;_nc_ht=scontent-phl2-1.cdninstagram.com&amp;_nc_cat=106&amp;_nc_oc=Q6cZ2QGWXU8Ohz5mt36zYopCLY2ewy88KHe-deexCxBbckZtqWVrOLjI6SfbqNQYd2LzGj4&amp;_nc_ohc=M0VSycuQ96wQ7kNvwGsxcbP&amp;_nc_gid=cSftJVBBINMH_aUfGrBzfQ&amp;edm=AOQ1c0wBAAAA&amp;ccb=7-5&amp;ig_cache_key=MzgzOTMzOTQ1NDA1NDMzMDk0OQ%3D%3D.3-ccb7-5&amp;oh=00_Afy-N6ja5q3-1Wl3wxZQGNaTvUivzGYtHUnGuwpMAbw-bQ&amp;oe=69BDAC18&amp;_nc_sid=8b3546, https://scontent-phl2-1.cdninstagram.com/v/t51.82787-15/637707820_17873539917540270_6416052380308245340_n.jpg?stp=dst-jpg_e15_tt6&amp;_nc_ht=scontent-phl2-1.cdninstagram.com&amp;_nc_cat=106&amp;_nc_oc=Q6cZ2QGWXU8Ohz5mt36zYopCLY2ewy88KHe-deexCxBbckZtqWVrOLjI6SfbqNQYd2LzGj4&amp;_nc_ohc=FnXtYrFInDMQ7kNvwGu4P99&amp;_nc_gid=cSftJVBBINMH_aUfGrBzfQ&amp;edm=AOQ1c0wBAAAA&amp;ccb=7-5&amp;ig_cache_key=MzgzOTMzODg3MDk3MDU3NDgwNg%3D%3D.3-ccb7-5&amp;oh=00_AfyODsOFFMw3VVSnNiDEdii1de7gK_1NzeiAIxswFuV3yg&amp;oe=69BDB576&amp;_nc_sid=8b3546, https://scontent-phl2-1.cdninstagram.com/v/t51.82787-15/640391858_17873539803540270_4429900795700579559_n.jpg?stp=dst-jpg_e15_tt6&amp;_nc_ht=scontent-phl2-</t>
  </si>
  <si>
    <t>https://www.instagram.com/lachrono.official</t>
  </si>
  <si>
    <t>cirilo.domine</t>
  </si>
  <si>
    <t>Cirilo Domine</t>
  </si>
  <si>
    <t>https://jaccc.org/events/chawan-pop-up-with-cirilo-domine/</t>
  </si>
  <si>
    <t>https://scontent-ord5-3.cdninstagram.com/v/t51.2885-19/435721190_1130657204843061_6976350554856709196_n.jpg?stp=dst-jpg_e0_s150x150_tt6&amp;efg=eyJ2ZW5jb2RlX3RhZyI6InByb2ZpbGVfcGljLmRqYW5nby4xMDgwLmMyIn0&amp;_nc_ht=scontent-ord5-3.cdninstagram.com&amp;_nc_cat=109&amp;_nc_oc=Q6cZ2QFgXRd6SDedJ6DgjejpwEPhFHUWcixDHRH2_NiboZVlgjceR62z48C7ebq0jlc9sylZVKLpFk99WFmdqCAUa0Ft&amp;_nc_ohc=hkHuD4l3DNkQ7kNvwHSwS20&amp;_nc_gid=b6SOWAwDVKTxTSwtpbZsKA&amp;edm=AOQ1c0wBAAAA&amp;ccb=7-5&amp;oh=00_AfzEDxUS6poluse5BuXbfZr3vJGnv6uCnsNj_pOqWpZmcQ&amp;oe=69BDAB06&amp;_nc_sid=8b3546</t>
  </si>
  <si>
    <t>Last weekend I volunteered to give a chado demonstration  for the Nisei Week celebration at the Japanese American Cultural Center.  We chose a temae that is much needed for the times. It's called Nagashidate, a flowing temae.  It is a tea procedure between intimate friends, where the host is  situat | The second iteration of our show is at Vita Art Center in Ventura. It opens Saturday, February to 28 from 5-7pm. So honored to be with an amazing group of artists. Grace Potter @emeliegracepotter ,  Amy Bernard Bryant @quluzeh_designs and Jennifer Cheh who is not on Instagram. @vitaartcenter | The 2nd iteration of our exhibition is in Ventura 's VITA  Art Center. Opens this Saturday 5-7pm. | Vessels of Clay: 
Silent Connection &amp; Transformation
 OPENING: Saturday, February 28, 2026
PRIVATE ARTIST/MEMBERS RECEPTION: 4-5pm
FREE COMMUNITY RECEPTION: 5-7pm
on exhibit February 28 - April 19, 2026
Gallery Hours: Saturday/Sunday 12-4pm
Participating Artists: Amy Bernard Bryant, Jennifer  | Wonderful Sunday from our Thanksgiving and closing tea gathering at Fellows of Contemporary Art. Thank you to the Urasenke Tankokai, English Speaking Group: Patrick Duffy, Mark Umbriaco, @kitvishnu , Damian Pitelka, Our Miwa shachu members Yokomizo San, Murase San. | Please join us at Fellows of Contemporary Art, Los Angeles on Sunday, January 25 for a special tea gathering. In conjunction with the exhibition, tea practitioner Cirilo Domine (@cirilo.domine) of the Urasenke school, together with his local tea group (shachu), will lead a tea gathering featuring a  | Please join us at Babst Gallery for a holiday exhibition.
December 6, 3-5pm. | FOCA is pleased to present 𝑽𝒆𝒔𝒔𝒆𝒍𝒔 𝒐𝒇 𝑪𝒍𝒂𝒚: 𝑺𝒊𝒍𝒆𝒏𝒕 𝑪𝒐𝒏𝒏𝒆𝒄𝒕𝒊𝒐𝒏 𝒂𝒏𝒅 𝑻𝒓𝒂𝒏𝒔𝒇𝒐𝒓𝒎𝒂𝒕𝒊𝒐𝒏. The curator of this exhibition, Jennifer H. Cheh has been selected by the FOCA board committee as one of our three Curator’s Lab recipients for 2025-2026.
The exhibition o | A wonderful opening last night @mendocinoartcenter . "Natural Death", curated by Dav Bell and Rino Kodama. Here are some highlights. 
@emeliegracepotter | So happy to be with this amazing group of artists curated by Dav Bell and Rino Kodama @mendocinoartcenter
slow sauntering with the summer’s last gifts 
our excess, evidence of life lived to its limits
we keep driving, slow cooking and sharing tea
chemically rearranging our fears over dinner
i a | A preview of work to be shown in December. | Coiled, rippled, poured.</t>
  </si>
  <si>
    <t>@fixed_air, @chaufacetime, @emeliegracepotter, @quluzeh_designs, @vitaartcenter, @kitvishnu, @cirilo.domine, @focalaart, @mendocinoartcenter</t>
  </si>
  <si>
    <t>https://instagram.com/p/DNTgb02BSL5, https://instagram.com/p/DVSr6RAlLma, https://instagram.com/p/DVQEnr2FIix, https://instagram.com/p/DU041JjCYrm, https://instagram.com/p/DT9tbQdFK5l, https://instagram.com/p/DTg63WGFBrW, https://instagram.com/p/DRvPBt7koV2, https://instagram.com/p/DRfdNixklH_, https://instagram.com/p/DQ2BQqhj7ck, https://instagram.com/p/DQaL2ETgev6, https://instagram.com/p/DP-ZREUkRo_, https://instagram.com/p/DPtujsLkW73</t>
  </si>
  <si>
    <t>138, 54, 65, 65, 79, 45, 34, 94, 76, 35, 56, 60</t>
  </si>
  <si>
    <t>8, 3, 2, 5, 1, 3, 0, 1, 5, 0, 1, 4</t>
  </si>
  <si>
    <t>2025-08-13, 2026-02-28, 2026-02-27, 2026-02-16, 2026-01-26, 2026-01-15, 2025-12-01, 2025-11-25, 2025-11-09, 2025-10-29, 2025-10-19, 2025-10-12</t>
  </si>
  <si>
    <t>Vita Art Center, FOCA, Chinatown, LA, Babst Gallery, Fellows of Contemporary Art, Mendocino Art Center</t>
  </si>
  <si>
    <t>Sidecar, Sidecar, Sidecar, Video, Sidecar, Image, Image, Image, Sidecar, Image, Sidecar, Image</t>
  </si>
  <si>
    <t>https://scontent-ord5-3.cdninstagram.com/v/t51.82787-15/531864628_18517377256000156_6270102253518043852_n.webp?stp=dst-jpg_e35_s1080x1080_sh0.08_tt6&amp;_nc_ht=scontent-ord5-3.cdninstagram.com&amp;_nc_cat=104&amp;_nc_oc=Q6cZ2QFgXRd6SDedJ6DgjejpwEPhFHUWcixDHRH2_NiboZVlgjceR62z48C7ebq0jlc9sylZVKLpFk99WFmdqCAUa0Ft&amp;_nc_ohc=eD00tcPdiJEQ7kNvwHbsbBt&amp;_nc_gid=b6SOWAwDVKTxTSwtpbZsKA&amp;edm=AOQ1c0wBAAAA&amp;ccb=7-5&amp;ig_cache_key=MzY5ODQ0MjM2MDEzMzc2NTY1Nw%3D%3D.3-ccb7-5&amp;oh=00_AfxFU05bnwLe0YaQCUwraZbVLETjpIIXBAjToaWmFeVPVw&amp;oe=69BD86CF&amp;_nc_sid=8b3546, https://scontent-ord5-3.cdninstagram.com/v/t51.82787-15/531864628_18517377256000156_6270102253518043852_n.webp?stp=dst-jpg_e35_s1080x1080_sh0.08_tt6&amp;_nc_ht=scontent-ord5-3.cdninstagram.com&amp;_nc_cat=104&amp;_nc_oc=Q6cZ2QFgXRd6SDedJ6DgjejpwEPhFHUWcixDHRH2_NiboZVlgjceR62z48C7ebq0jlc9sylZVKLpFk99WFmdqCAUa0Ft&amp;_nc_ohc=eD00tcPdiJEQ7kNvwHbsbBt&amp;_nc_gid=b6SOWAwDVKTxTSwtpbZsKA&amp;edm=AOQ1c0wBAAAA&amp;ccb=7-5&amp;ig_cache_key=MzY5ODQ0MjM2MDEzMzc2NTY1Nw%3D%3D.3-ccb7-5&amp;oh=00_AfxFU05bnwLe0YaQCUwraZbVLETjpIIXBAjToaWmFeVPVw&amp;oe=69BD86CF&amp;_nc_sid=8b3546, https://scontent-ord5-3.cdninstagram.com/v/t51.82787-15/532613240_18517377274000156_6299786009437142861_n.webp?stp=dst-jpg_e35_s1080x1080_sh0.08_tt6&amp;_nc_ht=scontent-ord5-3.cdninstagram.com&amp;_nc_cat=104&amp;_nc_oc=Q6cZ2QFgXRd6SDedJ6DgjejpwEPhFHUWcixDHRH2_NiboZVlgjceR62z48C7ebq0jlc9sylZVKLpFk99WFmdqCAUa0Ft&amp;_nc_ohc=AMKopPJ89mYQ7kNvwHsyeVn&amp;_nc_gid=b6SOWAwDVKTxTSwtpbZsKA&amp;edm=AOQ1c0wBAAAA&amp;ccb=7-5&amp;ig_cache_key=MzY5ODQ0MjM1OTgzMTc4ODUzMQ%3D%3D.3-ccb7-5&amp;oh=00_AfzpnkMn6md25khp5dghsi_qgt-ftRW1SZ9z48nj7Ti4Tw&amp;oe=69BD9EA3&amp;_nc_sid=8b3546, https://scontent-ord5-3.cdninstagram.com/v/t51.82787-15/530885708_18517377265000156_6074188080329250113_n.webp?stp=dst-jpg_e35_s1080x1080_sh0.08_tt6&amp;_nc_ht=scontent-ord5-3.cdninstagram.com&amp;_nc_cat=104&amp;_nc_oc=Q6cZ2QFgXRd6SDedJ6DgjejpwEPhFHUWcixDHRH2_NiboZVlgjceR62z48C7ebq0jlc9sylZVKLpFk99WFmdqCAUa0Ft&amp;_nc_ohc=TWDNR5OSqVYQ7kNvwF2Zcxb&amp;_nc_gid=b6SOWAwDVKTxTSwtpbZsKA&amp;edm=AOQ1c0wBAAAA&amp;ccb=7-5&amp;ig_cache_key=MzY5ODQ0MjM1OTgxNDgwMDgyMQ%3D%3D.3-ccb7-5&amp;oh=00_AfyTHCs1PhlpR7tds_0t_K73xLfFeoVf4MK7x5EbXOaA9g&amp;oe=69BDA9E2&amp;_nc_sid=8b3546, https://scontent-ord5-3.cdninstagram.com/v/t51.82787-15/642429971_18564259996000156_4274119538720714362_n.jpg?stp=dst-jpg_e35_s1080x1080_sh0.08_tt6&amp;_nc_ht=scontent-ord5-3.cdninstagram.com&amp;_nc_cat=104&amp;_nc_oc=Q6cZ2QFgXRd6SDedJ6DgjejpwEPhFHUWcixDHRH2_NiboZVlgjceR62z48C7ebq0jlc9sylZVKLpFk99WFmdqCAUa0Ft&amp;_nc_ohc=iPCFc3Zs4CwQ7kNvwG9cRl0&amp;_nc_gid=b6SOWAwDVKTxTSwtpbZsKA&amp;edm=AOQ1c0wBAAAA&amp;ccb=7-5&amp;ig_cache_key=Mzg0MjMyMjI3NzI1MDMyNTQ3Nw%3D%3D.3-ccb7-5&amp;oh=00_AfwiAgYT03vzDZZFWNYqIWOkhtbiQ1qgWbEQA-2_01-jxw&amp;oe=69BDB401&amp;_nc_sid=8b3546, https://scontent-ord5-3.cdninstagram.com/v/t51.82787-15/642429971_18564259996000156_4274119538720714362_n.jpg?stp=dst-jpg_e35_s1080x1080_sh0.08_tt6&amp;_nc_ht=scontent-ord5-3.cdninstagram.com&amp;_nc_cat=104&amp;_nc_oc=Q6cZ2QFgXRd6SDedJ6DgjejpwEPhFHUWcixDHRH2_NiboZVlgjceR62z48C7ebq0jlc9sylZVKLpFk99WFmdqCAUa0Ft&amp;_nc_ohc=iPCFc3Zs4CwQ7kNvwG9cRl0&amp;_nc_gid=b6SOWAwDVKTxTSwtpbZsKA&amp;edm=AOQ1c0wBAAAA&amp;ccb=7-5&amp;ig_cache_key=Mzg0MjMyMjI3NzI1MDMyNTQ3Nw%3D%3D.3-ccb7-5&amp;oh=00_AfwiAgYT03vzDZZFWNYqIWOkhtbiQ1qgWbEQA-2_01-jxw&amp;oe=69BDB401&amp;_nc_sid=8b3546, https://scontent-ord5-3.cdninstagram.com/v/t51.82787-15/642422708_18564260014000156_7603094836186793717_n.jpg?stp=dst-jpg_e35_s1080x1080_sh0.08_tt6&amp;_nc_ht=scontent-ord5-3.cdninstagram.com&amp;_nc_cat=104&amp;_nc_oc=Q6cZ2QFgXRd6SDedJ6DgjejpwEPhFHUWcixDHRH2_NiboZVlgjceR62z48C7ebq0jlc9sylZVKLpFk99WFmdqCAUa0Ft&amp;_nc_ohc=E6Y8Uk5Q2ncQ7kNvwFWiNE3&amp;_nc_gid=b6SOWAwDVKTxTSwtpbZsKA&amp;edm=AOQ1c0wBAAAA&amp;ccb=7-5&amp;ig_cache_key=Mzg0MjMyMjI3NjkzMTU0MjIyNg%3D%3D.3-ccb7-5&amp;oh=00_AfwgkLfr_aKBgKsiaYeJgB235A-rkKsT9sr84R1JRCyjdQ&amp;oe=69BDB5EA&amp;_nc_sid=8b3546, https://scontent-ord5-3.cdninstagram.com/v/t51.82787-15/641313172_18564260011000156_3429790933389285508_n.jpg?stp=dst-jpg_e35_s1080x1080_sh0.08_tt6&amp;_nc_ht=scontent-ord5-3.cdninstagram.com&amp;_nc_cat=104&amp;_nc_oc=Q6cZ2QFgXRd6SDedJ6DgjejpwEPhFHUWcixDHRH2_NiboZVlgjceR62z48C7ebq0jlc9sylZVKLpFk99WFmdqCAUa0Ft&amp;_nc_ohc=tDzKw36nWrIQ7kNvwFb0yhx&amp;_nc_gid=b6SOWAwDVKTxTSwtpbZsKA&amp;edm=AOQ1c0wBAAAA&amp;ccb=7-5&amp;ig_cache_key=Mzg0MjMyMjI4MjE0OTI2MjgzNA%3D%3D.3-ccb7-5&amp;oh=00_AfwMjHp_oaselQr7k1rOEX7Eg9SON8Nh3glAhOmEazYwog&amp;oe=69BDAD95&amp;_nc_sid=8b3546, https://scontent-ord5-3.cdninstagram.com/v/t51.82787-15/642489729_18564260029000156_5303014755576907028_n.jpg?stp=dst-jpg_e35_s1080x1080_sh0.08_tt6&amp;_nc_ht=scontent-ord5-3.cdninstagram.com&amp;_nc_cat=104&amp;_nc_oc=Q6cZ2QFgXRd6SDedJ6DgjejpwEPhFHUWcixDHRH2_NiboZVlgjceR62z48C7ebq0jlc9sylZVKLpFk99WFmdqCAUa0Ft&amp;_nc_ohc=3D18iKee_MYQ7kNvwGsJ9CO&amp;_nc_gid=b6SOWAwDVKTxTSwtpbZsKA&amp;edm=AOQ1c0wBAAAA&amp;ccb=7-5&amp;ig_cache_key=Mzg0MjMyMjI4NjM4NTUxOTI0Ng%3D%3D.3-ccb7-5&amp;oh=00_Afz9FsnJkwRR-q2ndRZqppTX5DsdOXPxv9iCOXJSqUydWQ&amp;oe=69BD96B2&amp;_nc_sid=8b3546, https://scontent-ord5-3.cdninstagram.com/v/t51.82787-15/642338807_18564260038000156_5168685539201940613_n.jpg?stp=dst-jpg_e35_s1080x1080_sh0.08_tt6&amp;_nc_ht=scontent-ord5-3.cdninstagram.com&amp;_nc_cat=104&amp;_nc_oc=Q6cZ2QFgXRd6SDedJ6DgjejpwEPhFHUWcixDHRH2_NiboZVlgjceR62z48C7ebq0jlc9sylZV</t>
  </si>
  <si>
    <t>https://scontent-ord5-2.cdninstagram.com/o1/v/t16/f2/m69/AQO0-725VZeNhAduwegDxIXpvKdaIUz0jW4ZSZCP21Os4P3lswrja4F3yWaRjuAkocj7ceg5k98q0NDYXQg32T_0.mp4?strext=1&amp;_nc_cat=102&amp;_nc_sid=5e9851&amp;_nc_ht=scontent-ord5-2.cdninstagram.com&amp;_nc_ohc=zWy8SSl5LE4Q7kNvwFsftNz&amp;efg=eyJ2ZW5jb2RlX3RhZyI6Inhwdl9wcm9ncmVzc2l2ZS5JTlNUQUdSQU0uQ0xJUFMuQzMuNzIwLmRhc2hfYmFzZWxpbmVfMV92MSIsInhwdl9hc3NldF9pZCI6MTc5NDQyNDEwMzcxMTIwMDQsImFzc2V0X2FnZV9kYXlzIjoyNywidmlfdXNlY2FzZV9pZCI6MTAwOTksImR1cmF0aW9uX3MiOjYsInVybGdlbl9zb3VyY2UiOiJ3d3cifQ%3D%3D&amp;ccb=17-1&amp;vs=40452dc4f239b9b7&amp;_nc_vs=HBksFQIYOnBhc3N0aHJvdWdoX2V2ZXJzdG9yZS9HSm0xdXlXVFhsbXRDVE1EQUsxekYzYTd6dmdyYnNwVEFRQUYVAALIARIAFQIYUWlnX3hwdl9wbGFjZW1lbnRfcGVybWFuZW50X3YyL0UzNEY1QjcyQjk3NTc5Rjk5QkQzNDIwM0I3QURFMjlBX2F1ZGlvX2Rhc2hpbml0Lm1wNBUCAsgBEgAoABgAGwKIB3VzZV9vaWwBMRJwcm9ncmVzc2l2ZV9yZWNpcGUBMRUAACaIy7-MpozgPxUCKAJDMywXQBohysCDEm8YEmRhc2hfYmFzZWxpbmVfMV92MREAdf4HZeadAQA&amp;_nc_gid=b6SOWAwDVKTxTSwtpbZsKA&amp;_nc_ss=1a&amp;_nc_zt=28&amp;oh=00_AfwZHG9FavLHI-0zNT9Svq7UnfZ3s_S3TsTcsaes8zYrDQ&amp;oe=69BDA8EA</t>
  </si>
  <si>
    <t>https://www.instagram.com/cirilo.domine</t>
  </si>
  <si>
    <t>grailwatchmaterial</t>
  </si>
  <si>
    <t>Grailwatchmaterial</t>
  </si>
  <si>
    <t>Passionate watch enthusiast
IG watch museum for people to discover what's out there
Independent watchmaking and mainstream brands.
@turicumwatchgroup</t>
  </si>
  <si>
    <t>https://scontent-ord5-1.cdninstagram.com/v/t51.2885-19/459414147_1252801645846268_8896073735603606783_n.jpg?stp=dst-jpg_e0_s150x150_tt6&amp;efg=eyJ2ZW5jb2RlX3RhZyI6InByb2ZpbGVfcGljLmRqYW5nby44OTcuYzIifQ&amp;_nc_ht=scontent-ord5-1.cdninstagram.com&amp;_nc_cat=108&amp;_nc_oc=Q6cZ2QHATgDcvVGB9p7itimgwpYbSbAaWyq8H7g8LqOGUZ02GKYxeYKjI1GsUzcnCg4x1PI&amp;_nc_ohc=xF_yPQH6jngQ7kNvwHFYFU_&amp;_nc_gid=niSMj9HwS6OD035ROnglVg&amp;edm=AOQ1c0wBAAAA&amp;ccb=7-5&amp;oh=00_AfwC8tuHbsquZWHKeoPi7ytyvIWMIiabH8XiH98LRmZLAg&amp;oe=69BDA15A&amp;_nc_sid=8b3546</t>
  </si>
  <si>
    <t xml:space="preserve">@mermont.ch La Parfaite
If we can use anything in this day and age it is to slow down and smell the roses every now and then. As time is a completely artificial concept, what is there stopping us from designing our timekeepers in a way to decelerate our perception of the passage of time and assist  | @bedaaofficial #eclipse | @bouchettimepieces Complication One
Last Saturday I got to handle one of my true grails for the first time. This watch embodies to me the manifest combination of aesthetic and micro mechanical elegance. 
Launched in 2014, the watch's design in my opinion has proven to be timeless and the watchmake | @maghnam.st Form 5: Noor (Inaugural Edition)
At this rate @s.maghnam is clearly beating Lord Frieza with his form game #over9000🔥
This particular installment is called "light" or "illumination" in Arabic which is a very fitting nomenclature for a watch which is inspired by the beautiful pop-up he | @spaceonewatches Tellurium 
What is a Tellurium? Short answer is, it's a "planetarium" displaying only the sun, the earth and the moon. As most of us know and accept today, the moon revolves tidally locked around the earth once every 29,5 days which in turn revolves around the sun once every 365.25 | @chriswardlondon Bel Canto Verde
Strap by @lsstraps 
I think everyone agrees that the launch of the Bel Canto in late 2022 was an unprecedented and massive hit. To get a watch at that price point featuring a chine complication (hourly in this case) was absolutely unheard of until then. My trigger  | What a city! Will return! | Memories from this year's @geneva_watch_days bumping into some heavy hitters 🤘🏼
Strong start into the three days I managed to attend thanks to @turicumwatchgroup and the fine people at aforementioned @geneva_watch_days with this display of pure horological eye candy:
@arminstrom Mirrored Force Re | @oris x @ohlala_show 
Thank you so much dear Oris Boutique Zürich Team for the kind invitation to this mesmerizing show!
Joined by my good friend and his Oris Divers Sixty-Five 🤘🏼
Reference number 01 733 7720 4035-07 5 21 13
42mm case with sapphire crystal and powered by the caliber 733 delive | @visitorwatchco Duneshore with oak green dial. | Gotta love the lume on this piece!
@bedaaofficial @smaghnam @turicumwatchgroup  #mechanicalwonder #mechanicalwatch #independentwatchmaking #lumedwatches #eclipse | @bedaaofficial Eclipse 
Yet another case study in modern, yet timeless and elegant design! First of hopefully many creations from the brands CEO and dear friend of mine @smaghnam who's signature design language is unmistakably visible as can be glimpsed in previous posts about his personal brand.
</t>
  </si>
  <si>
    <t>#eclipse, #over9000, #mechanicalwonder, #mechanicalwatch, #independentwatchmaking, #lumedwatches</t>
  </si>
  <si>
    <t>@mermont.ch, @turicumwatchgroup, @bedaaofficial, @bouchettimepieces, @maghnam.st, @s.maghnam, @spaceonewatches, @gretathunberg, @theo_auffret, @oliviergamiette, @guillaume_2406, @vancleefarpels, @christiaanvanderklaauw, @chriswardlondon, @lsstraps, @andrew_morgan_watches, @geneva_watch_days, @arminstrom, @vault.swiss, @nordzeitmaschine, @oris, @ohlala_show, @visitorwatchco, @smaghnam, @sellita.ch</t>
  </si>
  <si>
    <t>https://instagram.com/p/DTry6FHDKKP, https://instagram.com/p/DOtRqySjPrE, https://instagram.com/p/DOWlCJnDMBL, https://instagram.com/p/DIZaiGsu9vP, https://instagram.com/p/DHHcPo6o-Ym, https://instagram.com/p/DGJqADnIcVK, https://instagram.com/p/DDWlt27SDOR, https://instagram.com/p/DChox7bOjDF, https://instagram.com/p/DCFqcLqoVea, https://instagram.com/p/DAnIvRUuFQE, https://instagram.com/p/C_3uDS9OtBp, https://instagram.com/p/C_lQmAqou8P</t>
  </si>
  <si>
    <t>16, 23, 30, 47, 38, 47, 43, 74, 24, 24, 40, 51</t>
  </si>
  <si>
    <t>2, 1, 3, 5, 8, 4, 7, 1, 1, 0, 5, 6</t>
  </si>
  <si>
    <t>2026-01-19, 2025-09-17, 2025-09-08, 2025-04-13, 2025-03-12, 2025-02-16, 2024-12-09, 2024-11-18, 2024-11-07, 2024-10-02, 2024-09-13, 2024-09-06</t>
  </si>
  <si>
    <t>Sidecar, Video, Sidecar, Sidecar, Sidecar, Sidecar, Video, Sidecar, Sidecar, Video, Video, Sidecar</t>
  </si>
  <si>
    <t>https://scontent-ord5-3.cdninstagram.com/v/t51.82787-15/619823476_18553130374049808_6155674542038087317_n.jpg?stp=dst-jpg_e15_tt6&amp;_nc_ht=scontent-ord5-3.cdninstagram.com&amp;_nc_cat=100&amp;_nc_oc=Q6cZ2QHATgDcvVGB9p7itimgwpYbSbAaWyq8H7g8LqOGUZ02GKYxeYKjI1GsUzcnCg4x1PI&amp;_nc_ohc=uYU29MHEoTAQ7kNvwE61UIl&amp;_nc_gid=niSMj9HwS6OD035ROnglVg&amp;edm=AOQ1c0wBAAAA&amp;ccb=7-5&amp;oh=00_AfyW36U024pA6q9FBsp76wVdWZXzotuFFBGoL2C2JtYAnQ&amp;oe=69BDB2D1&amp;_nc_sid=8b3546, https://scontent-ord5-3.cdninstagram.com/v/t51.82787-15/619062771_18553039600049808_4144084845682533186_n.heic?stp=dst-jpg_e35_p1080x1080_sh0.08_tt6&amp;_nc_ht=scontent-ord5-3.cdninstagram.com&amp;_nc_cat=100&amp;_nc_oc=Q6cZ2QHATgDcvVGB9p7itimgwpYbSbAaWyq8H7g8LqOGUZ02GKYxeYKjI1GsUzcnCg4x1PI&amp;_nc_ohc=Fnj2dOADWAgQ7kNvwGbFLFk&amp;_nc_gid=niSMj9HwS6OD035ROnglVg&amp;edm=AOQ1c0wBAAAA&amp;ccb=7-5&amp;ig_cache_key=MzgxMzM2NTM5MDMxNTg4MzExMA%3D%3D.3-ccb7-5&amp;oh=00_AfyoWuQ7aKlaMVRZwjerFrRog-dnqPh9nCEfcCkCtcDXfA&amp;oe=69BD9644&amp;_nc_sid=8b3546, https://scontent-ord5-3.cdninstagram.com/v/t51.82787-15/618753704_18553039705049808_4762902343977804794_n.heic?stp=dst-jpg_e35_p1080x1080_sh0.08_tt6&amp;_nc_ht=scontent-ord5-3.cdninstagram.com&amp;_nc_cat=100&amp;_nc_oc=Q6cZ2QHATgDcvVGB9p7itimgwpYbSbAaWyq8H7g8LqOGUZ02GKYxeYKjI1GsUzcnCg4x1PI&amp;_nc_ohc=_dQ0trGFFp0Q7kNvwHBAPYL&amp;_nc_gid=niSMj9HwS6OD035ROnglVg&amp;edm=AOQ1c0wBAAAA&amp;ccb=7-5&amp;ig_cache_key=MzgxMzM2NTM5MDMzMjcwMTMyNw%3D%3D.3-ccb7-5&amp;oh=00_AfxyY_-tmhWLsrp4D4NoQmX257W9-8yCfPBDJM7I18TQYA&amp;oe=69BD8FC1&amp;_nc_sid=8b3546, https://scontent-ord5-3.cdninstagram.com/v/t51.82787-15/619501300_18553039693049808_4198288442042065177_n.heic?stp=dst-jpg_e35_p1080x1080_sh0.08_tt6&amp;_nc_ht=scontent-ord5-3.cdninstagram.com&amp;_nc_cat=100&amp;_nc_oc=Q6cZ2QHATgDcvVGB9p7itimgwpYbSbAaWyq8H7g8LqOGUZ02GKYxeYKjI1GsUzcnCg4x1PI&amp;_nc_ohc=GuOTejdKIdoQ7kNvwE5Dk0i&amp;_nc_gid=niSMj9HwS6OD035ROnglVg&amp;edm=AOQ1c0wBAAAA&amp;ccb=7-5&amp;ig_cache_key=MzgxMzM2NTM5MDMzMjcxMjA4Ng%3D%3D.3-ccb7-5&amp;oh=00_AfxXK6kaQoL6ZVcNMwPWwjcezpnSVBgDJ8CN4iF07npRvQ&amp;oe=69BD97BC&amp;_nc_sid=8b3546, https://scontent-ord5-3.cdninstagram.com/v/t51.82787-15/619321008_18553039696049808_5420970354256291633_n.heic?stp=dst-jpg_e35_p1080x1080_sh0.08_tt6&amp;_nc_ht=scontent-ord5-3.cdninstagram.com&amp;_nc_cat=100&amp;_nc_oc=Q6cZ2QHATgDcvVGB9p7itimgwpYbSbAaWyq8H7g8LqOGUZ02GKYxeYKjI1GsUzcnCg4x1PI&amp;_nc_ohc=VIZU21Op0FYQ7kNvwFrz5RZ&amp;_nc_gid=niSMj9HwS6OD035ROnglVg&amp;edm=AOQ1c0wBAAAA&amp;ccb=7-5&amp;ig_cache_key=MzgxMzM2NTM5MDMyNDMwMjUwMg%3D%3D.3-ccb7-5&amp;oh=00_Afzo2x3qt8Stc5Xqn0qF06ct0iZ9jI1gDamqLzCrGY3OAg&amp;oe=69BDA5AB&amp;_nc_sid=8b3546, https://scontent-ord5-3.cdninstagram.com/v/t51.82787-15/618688626_18553039690049808_2309660029837622303_n.heic?stp=dst-jpg_e35_p1080x1080_sh0.08_tt6&amp;_nc_ht=scontent-ord5-3.cdninstagram.com&amp;_nc_cat=100&amp;_nc_oc=Q6cZ2QHATgDcvVGB9p7itimgwpYbSbAaWyq8H7g8LqOGUZ02GKYxeYKjI1GsUzcnCg4x1PI&amp;_nc_ohc=pmB_pROkKGIQ7kNvwHu7rwI&amp;_nc_gid=niSMj9HwS6OD035ROnglVg&amp;edm=AOQ1c0wBAAAA&amp;ccb=7-5&amp;ig_cache_key=MzgxMzM2NTM5MDM0OTQ0NjgzMw%3D%3D.3-ccb7-5&amp;oh=00_AfwbFnbNV4mIsTLJND6-aThinKRzeW81dG5ntt4QDklBlg&amp;oe=69BDA1A0&amp;_nc_sid=8b3546, https://scontent-ord5-3.cdninstagram.com/v/t51.82787-15/619276177_18553039714049808_1206194774993715692_n.heic?stp=dst-jpg_e35_p1080x1080_sh0.08_tt6&amp;_nc_ht=scontent-ord5-3.cdninstagram.com&amp;_nc_cat=100&amp;_nc_oc=Q6cZ2QHATgDcvVGB9p7itimgwpYbSbAaWyq8H7g8LqOGUZ02GKYxeYKjI1GsUzcnCg4x1PI&amp;_nc_ohc=Sse1HqrKO4QQ7kNvwERaVSC&amp;_nc_gid=niSMj9HwS6OD035ROnglVg&amp;edm=AOQ1c0wBAAAA&amp;ccb=7-5&amp;ig_cache_key=MzgxMzM2NTM5MDMxNTkzNjM2Mw%3D%3D.3-ccb7-5&amp;oh=00_Afz51Hyk0iV8rOAqC0QixNi9CUJq_isRUwZ2Y0dWfLlSYA&amp;oe=69BD8313&amp;_nc_sid=8b3546, https://scontent-ord5-3.cdninstagram.com/v/t51.82787-15/542684757_18526545976049808_58979564923801100_n.heic?stp=dst-jpg_e35_s1080x1080_sh0.08_tt6&amp;_nc_ht=scontent-ord5-3.cdninstagram.com&amp;_nc_cat=100&amp;_nc_oc=Q6cZ2QHATgDcvVGB9p7itimgwpYbSbAaWyq8H7g8LqOGUZ02GKYxeYKjI1GsUzcnCg4x1PI&amp;_nc_ohc=5FfCQqRA-qcQ7kNvwFOOOf8&amp;_nc_gid=niSMj9HwS6OD035ROnglVg&amp;edm=AOQ1c0wBAAAA&amp;ccb=7-5&amp;ig_cache_key=MzcxNzMyMTQxMjAwNTYwODcyNw%3D%3D.3-ccb7-5&amp;oh=00_Afw-Fpjag5Of81xb7auSD7UYrCnnBNPWv-41Cbfca4zQ-Q&amp;oe=69BD98A7&amp;_nc_sid=8b3546, https://scontent-ord5-3.cdninstagram.com/v/t51.82787-15/542684757_18526545976049808_58979564923801100_n.heic?stp=dst-jpg_e35_s1080x1080_sh0.08_tt6&amp;_nc_ht=scontent-ord5-3.cdninstagram.com&amp;_nc_cat=100&amp;_nc_oc=Q6cZ2QHATgDcvVGB9p7itimgwpYbSbAaWyq8H7g8LqOGUZ02GKYxeYKjI1GsUzcnCg4x1PI&amp;_nc_ohc=5FfCQqRA-qcQ7kNvwFOOOf8&amp;_nc_gid=niSMj9HwS6OD035ROnglVg&amp;edm=AOQ1c0wBAAAA&amp;ccb=7-5&amp;ig_cache_key=MzcxNzMyMTQxMjAwNTYwODcyNw%3D%3D.3-ccb7-5&amp;oh=00_Afw-Fpjag5Of81xb7auSD7UYrCnnBNPWv-41Cbfca4zQ-Q&amp;oe=69BD98A7&amp;_nc_sid=8b3546, https://scontent-ord5-3.cdninstagram.com/v/t51.82787-15/542551930_18526545985049808_2231381538275035716_n.heic?stp=dst-jpg_e35_s1080x1080_sh0.08_tt6&amp;_nc_ht=scontent-ord5-3.cdninstagram.com&amp;_nc_cat=100&amp;_nc_oc=Q6cZ2QHATgDcvVGB9p7itimgwpYbSbAaWyq8H7g8LqOGUZ02GKYxeYKjI1GsUzcnCg4x1PI&amp;_nc_ohc=0JZcTT1Ghb4Q7kNvwFaO8OB&amp;_nc_gid=niSMj9HwS6OD035ROnglVg&amp;edm=AOQ1c0wBAAAA&amp;ccb=7-5&amp;ig_cache_key=MzcxNzMyMTQxMjAwNTY1NzE3Nw%3D%3D.3-ccb7-5&amp;oh=00_AfwtCRBcWw81sD9GQfTi2mJRHhvSjPgYptHAUgRH2XxQHg&amp;oe=69BD9998&amp;_nc_sid=8b3546, https://scontent-ord5-3.cdninstagram.c</t>
  </si>
  <si>
    <t>https://scontent-ord5-3.cdninstagram.com/o1/v/t16/f2/m84/AQNCk6TFfN9h3pDo9OLxBhNAz0kALZEnu26riMfEQ2tK7B4-j1c-OJaySoSfl33EDMyqIsch_CmcOtkQMoblhvqpwquivY6Os9_bukU.mp4?_nc_cat=104&amp;_nc_sid=5e9851&amp;_nc_ht=scontent-ord5-3.cdninstagram.com&amp;_nc_ohc=kNoLivyzGoIQ7kNvwF1Nt48&amp;efg=eyJ2ZW5jb2RlX3RhZyI6Inhwdl9wcm9ncmVzc2l2ZS5JTlNUQUdSQU0uQ0FST1VTRUxfSVRFTS5DMy43MjAuZGFzaF9iYXNlbGluZV8xX3YxIiwieHB2X2Fzc2V0X2lkIjo4NTk5NTM0NTAxNDAzMzUsImFzc2V0X2FnZV9kYXlzIjo1NiwidmlfdXNlY2FzZV9pZCI6MTAxNDYsImR1cmF0aW9uX3MiOjI3LCJ1cmxnZW5fc291cmNlIjoid3d3In0%3D&amp;ccb=17-1&amp;vs=caf08e772220483&amp;_nc_vs=HBkcFQIYTGlnX2JhY2tmaWxsX3RpbWVsaW5lX3ZvZC85MzQxMzkyM0VFNzdBRkJCOUJGOUZEMTg3MDQ2NzhBNV92aWRlb19kYXNoaW5pdC5tcDQVAALIARIAKAAYABsCiAd1c2Vfb2lsATEScHJvZ3Jlc3NpdmVfcmVjaXBlATEVAAAm3oravvCHhwMVAigCQzMsF0A7gcrAgxJvGBJkYXNoX2Jhc2VsaW5lXzFfdjERAHXuB2XEngEA&amp;_nc_gid=niSMj9HwS6OD035ROnglVg&amp;_nc_ss=1a&amp;_nc_zt=28&amp;oh=00_AfwllKOPRt2Xeojf-cu5kXSWW7IFZtZ_42dbIOi3UF5jtg&amp;oe=69B9BF14, https://scontent-ord5-3.cdninstagram.com/o1/v/t16/f2/m84/AQNvRdxxT5W-XPOS0Q2dRhOB1X9exmhb8Q6QNezOZ-ciaX5IK_2BEwdc8yacwHxEYjY7WUR__fypEETVkqLevE63u6CVRwfY3tBbV8k.mp4?_nc_cat=100&amp;_nc_sid=5e9851&amp;_nc_ht=scontent-ord5-3.cdninstagram.com&amp;_nc_ohc=NlNcTL0qvWYQ7kNvwE-5xji&amp;efg=eyJ2ZW5jb2RlX3RhZyI6Inhwdl9wcm9ncmVzc2l2ZS5JTlNUQUdSQU0uQ0FST1VTRUxfSVRFTS5DMy43MjAuZGFzaF9iYXNlbGluZV8xX3YxIiwieHB2X2Fzc2V0X2lkIjoyMTI0NDg1MDU0NzU2NDM1LCJhc3NldF9hZ2VfZGF5cyI6NTYsInZpX3VzZWNhc2VfaWQiOjEwMTQ2LCJkdXJhdGlvbl9zIjoxOCwidXJsZ2VuX3NvdXJjZSI6Ind3dyJ9&amp;ccb=17-1&amp;_nc_gid=niSMj9HwS6OD035ROnglVg&amp;_nc_ss=1a&amp;_nc_zt=28&amp;vs=7014c73a2cd05dd7&amp;_nc_vs=HBkcFQIYTGlnX2JhY2tmaWxsX3RpbWVsaW5lX3ZvZC8yNjQ1NzM5QzY5MkJCOTY3QzQ5RTc0MzNFOTcwMzZCOV92aWRlb19kYXNoaW5pdC5tcDQVAALIARIAKAAYABsCiAd1c2Vfb2lsATEScHJvZ3Jlc3NpdmVfcmVjaXBlATEVAAAmptmnkKeNxgcVAigCQzMsF0AylP3ztkWiGBJkYXNoX2Jhc2VsaW5lXzFfdjERAHXuB2XEngEA&amp;oh=00_AfzMSVJCof3uYEweAV7XhX9ZI50evBtxpYLUwFasdx631g&amp;oe=69B99B9C, https://scontent-ord5-1.cdninstagram.com/o1/v/t2/f2/m367/AQPe5-hsniasq2IAP9McD80LlLm7S1wd_TDU8eSitMaWkwTd2Ur5H2r99M6rOOVvFeiCi2smHL9u0Gf1USdG041gZRNy7Da6ISGvXGI.mp4?_nc_cat=108&amp;_nc_sid=5e9851&amp;_nc_ht=scontent-ord5-1.cdninstagram.com&amp;_nc_ohc=Kyluse4HaM8Q7kNvwFhJ2JW&amp;efg=eyJ2ZW5jb2RlX3RhZyI6Inhwdl9wcm9ncmVzc2l2ZS5JTlNUQUdSQU0uQ0xJUFMuQzMuNzIwLmRhc2hfYmFzZWxpbmVfMV92MSIsInhwdl9hc3NldF9pZCI6MjAwMjQ1ODgwNzIzNjY0MywiYXNzZXRfYWdlX2RheXMiOjE3OSwidmlfdXNlY2FzZV9pZCI6MTAwOTksImR1cmF0aW9uX3MiOjEyLCJ1cmxnZW5fc291cmNlIjoid3d3In0%3D&amp;ccb=17-1&amp;_nc_gid=niSMj9HwS6OD035ROnglVg&amp;_nc_ss=1a&amp;_nc_zt=28&amp;vs=14963b4fadb3a6e9&amp;_nc_vs=HBksFQIYQGlnX2VwaGVtZXJhbC8wRDQzQTBDNzQwNDRBREQ3QUQxMzEwMEJCQjM2REE5Rl92aWRlb19kYXNoaW5pdC5tcDQVAALIARIAFQIYR2lnX3hwdl9yZWVsc19wZXJtYW5lbnRfc3JfcHJvZC8xMjk2NjUxMzM4OTIzMDY0XzEzODA5ODQ5NTA0NjkzMTAzNzYubXA0FQICyAESACgAGAAbAogHdXNlX29pbAExEnByb2dyZXNzaXZlX3JlY2lwZQExFQAAJsbgj964zo4HFQIoAkMzLBdAJ-6XjU_fOxgSZGFzaF9iYXNlbGluZV8xX3YxEQB1_gdl5p0BAA&amp;oh=00_AfwIlPQM6czbdS_Uo1ydJl_o2vql3h4RHSFCXyhK--GZuQ&amp;oe=69BDA7B5, https://scontent-ord5-1.cdninstagram.com/o1/v/t2/f2/m367/AQOm5NbwnDpAdy4fIwaJ8Oyo2lokGv0nAfnbAxf_gyUAQMT74T4J06RAqtp-btolaPK-pkSb2BFs4sL6mR94Sib3ltKS8h5J9ZvyLYQ.mp4?_nc_cat=108&amp;_nc_sid=5e9851&amp;_nc_ht=scontent-ord5-1.cdninstagram.com&amp;_nc_ohc=5T9dqL3QqeoQ7kNvwHC-YPO&amp;efg=eyJ2ZW5jb2RlX3RhZyI6Inhwdl9wcm9ncmVzc2l2ZS5JTlNUQUdSQU0uQ0FST1VTRUxfSVRFTS5DMy43MjAuZGFzaF9iYXNlbGluZV8xX3YxIiwieHB2X2Fzc2V0X2lkIjoxMTkyOTc5Njg4ODY4MTEwLCJhc3NldF9hZ2VfZGF5cyI6MzM2LCJ2aV91c2VjYXNlX2lkIjoxMDE0NiwiZHVyYXRpb25fcyI6NDYsInVybGdlbl9zb3VyY2UiOiJ3d3cifQ%3D%3D&amp;ccb=17-1&amp;_nc_gid=niSMj9HwS6OD035ROnglVg&amp;_nc_ss=1a&amp;_nc_zt=28&amp;vs=3e4d882cd322b1e9&amp;_nc_vs=HBkcFQIYQGlnX2VwaGVtZXJhbC85MzQ5NzkyOEJGMkUwNzNFNDg5NDEzOEMyQzMzREU4N192aWRlb19kYXNoaW5pdC5tcDQVAALIARIAKAAYABsCiAd1c2Vfb2lsATEScHJvZ3Jlc3NpdmVfcmVjaXBlATEVAAAmnKSiqcfAngQVAigCQzMsF0BHWZmZmZmaGBJkYXNoX2Jhc2VsaW5lXzFfdjERAHXuB2XEngEA&amp;oh=00_AfzTydg5_xnFy2vpk_FrKjFwUW3eA9sac6psMvvqTVdeJg&amp;oe=69BD9DC5, https://scontent-ord5-2.cdninstagram.com/o1/v/t2/f2/m367/AQNQrZ3iN6-rKXsMOJxqwNKenxd_jfjAgaHlUaIXLHPSyUi6x8MIucKwkLyXUZ60i9wuD8TvAQnfrkiw3ULnDtGWWMO3aZ_o59jBtIY.mp4?_nc_cat=103&amp;_nc_sid=5e9851&amp;_nc_ht=scontent-ord5-2.cdninstagram.com&amp;_nc_ohc=iO5bAUxfoHMQ7kNvwEd3J2C&amp;efg=eyJ2ZW5jb2RlX3RhZyI6Inhwdl9wcm9ncmVzc2l2ZS5JTlNUQUdSQU0uQ0FST1VTRUxfSVRFTS5DMy43MjAuZGFzaF9iYXNlbGluZV8xX3YxIiwieHB2X2Fzc2V0X2lkIjoxMDAwNjY0MDA0NzI3NTQxLCJhc3NldF9hZ2VfZGF5cyI6MzY4LCJ2aV91c2VjYXNlX2lkIjoxMDE0NiwiZHVyYXRpb25fcyI6MzIsInVybGdlbl9zb3VyY2UiOiJ3d3cifQ%3D%3D&amp;ccb=17-1&amp;vs=e2d828b471d672fa&amp;_nc_vs=HBkcFQIYQGlnX2VwaGVtZXJhbC83NzQyNTM5RDE1Mzg4MkMzNkI1Q0NDQzlGMjM1QTBCQ192aWRlb19kYXNoaW5pdC5tcDQVAALIARIAKAAYABsCiAd1c2Vfb2lsATEScHJvZ3Jlc3NpdmVfcmVjaXBlATEVAAAm6svU6KeGxwMVAigCQzMsF0BAXdLxqfvnGBJkYXNoX2Jhc2VsaW5lXzFfdjERAHXuB2XEngEA&amp;_nc_gid=niSMj9HwS6OD035ROnglVg&amp;_nc_ss=1a&amp;_nc_zt=28&amp;oh=00_AfwHn1_2u4MVchV2W28DPfsfGjpNUtRASU6e-o93Kf_vdg&amp;oe=69BD9240</t>
  </si>
  <si>
    <t>https://www.instagram.com/grailwatchmaterial</t>
  </si>
  <si>
    <t>keepsake.idn</t>
  </si>
  <si>
    <t>Keepsake Indonesia</t>
  </si>
  <si>
    <t>Vintage watches &amp; heirloom objects.
📍Jakarta, Indonesia</t>
  </si>
  <si>
    <t>https://scontent-lax3-1.cdninstagram.com/v/t51.82787-19/642536439_17851167735683540_4370826655854078101_n.jpg?stp=dst-jpg_e0_s150x150_tt6&amp;efg=eyJ2ZW5jb2RlX3RhZyI6InByb2ZpbGVfcGljLmRqYW5nby4zOTcuYzIifQ&amp;_nc_ht=scontent-lax3-1.cdninstagram.com&amp;_nc_cat=108&amp;_nc_oc=Q6cZ2QGzODr4FX73GiwmAkxrQYraWh5Btm9wII_YbW8lzVxX1KeXHOgI6jZ5UcH4zzxsYk2rBAN96ljfOaxoMYRVP8aw&amp;_nc_ohc=2APFsFO8VL4Q7kNvwHwaPvk&amp;_nc_gid=ltuPAilCCr2HvrMR_0g_mA&amp;edm=AOQ1c0wBAAAA&amp;ccb=7-5&amp;oh=00_Afwfh1kKv4-esRym7chbzHBA8k8OMIpQyPAr7Aa54YYFWw&amp;oe=69BDB355&amp;_nc_sid=8b3546</t>
  </si>
  <si>
    <t>Cartier
Model Details
Must de Cartier 21 
Movement: Precise Swiss Quartz.
Design Features:
Circular stainless steel case with a polished bezel featuring gold-filled Roman numerals.
A signature Cartier blue cabochon-shaped spinel set into the fluted crown.
Blued steel sword-shaped hands set agains | “Rare”
This item is a vintage Ulysse Nardin watch, likely from the 1960s or 1970s, featuring a unique “TV style” retro case and a textured dial. 
Brand: Ulysse Nardin
Case Style: Rectangular or “TV screen” shaped
Era: Vintage, commonly listed as 1960s-1970s
A manual movement
Condition : 9,8-10
 | A vintage Omega Constellation wristwatch, likely from the late 1960s or early 1970s. 
Model/Reference: It appears to be a reference 168.033. 
Movement: It features an automatic, chronometer-certified movement, such as the Caliber 1001. 
Design: It has a stainless steel case, a silver dial, and a m | A Vintage Omega Tank De Ville Manual Winding Cal.620
Watch Only
Circa 1972
Condition 9,5-10
Please DM for price🙏 | A vintage Eterna-Matic wristwatch, a highly regarded collectible noted for its historical significance in automatic movement technology. 
Brand/Model: Eterna-Matic, likely from the 1960s or 1970s. 
Features: Self-winding automatic movement featuring a date calendar window. 
Diameter : 35mm
Condi | a Longines “Tank” style watch, likely featuring a gold case and a manual winding movement from the 1970s. 
Brand: Longines
Style: Rectangular “Tank” case
Diameter : 28 x 34 mm (with case)
Case Material: Yellow gold
Features: Roman numeral dial and leather strap
box ✅
Condition : 9,9-10
Please DM fo | A vintage Cyma manual-wind wristwatch from the 1970s. 
The watch features a distinctive “bathtub” shaped gold case and a dial with a tiger’s eye effect (a chatoyant gemstone appearance). It is equipped with a gold-tone mesh bracelet, and the dial is marked “Swiss” at the 6 o’clock position. 
Speci | A vintage Waltham Maxim manual winding tank watch from the 1960s or 1970s.  
It features a distinctive rectangular stainless steel case measuring approximately \(26\text{mm}\times 33\text{mm}\).  
The watch has a vibrant blue dial, often associated with rare stone dials like lapis lazuli.  
It is | Longines 150th Anniversary rectangular “Tank” style wristwatch, typically produced around 1982 to commemorate the brand’s milestone. It is characterized by its Art Deco-inspired design, featuring a gold-plated or solid gold case
Reference Numbers: Often identified as Ref. 5150 or Ref. 3968.
Moveme | Seiko Tank Quartz 2628-5120 watch, first released in the early 1980s. 
Design: Features an Art Deco style with a rectangular, palladium-plated case and a silvery-white dial.
Movement: Powered by the Seiko 2628 quartz movement, which includes a sub-seconds dial at the 6 o’clock position.
Details:  | Seiko Chariot “Disco Volante” watch, specifically model 2220-0310 from the 1970s. 
Design: Known for its “flying saucer” shaped case, featuring a textured round bezel and a deep blue dial. 
Movement: Powered by a manual-winding mechanical movement, specifically the Seiko 2220A caliber. 
Case: The | //SOLD//
Oris Big Crown Pointer Date Automatic
Specifications:
- Caliber: Oris 640 (based ETA 2836-2) Automatic Movement
- Case Diameter: 33mm
- Lug Width: 16mm
- Thickness: 10mm
- Lug-to-Lug Distance: 40mm
Details:
- Stainless Steel Case
- Signed Stainless Steel Case Back with Acrylic Crystal Dis</t>
  </si>
  <si>
    <t>https://instagram.com/p/DVaZ8LVErwd, https://instagram.com/p/DVabCFckrPb, https://instagram.com/p/DVab93MkneA, https://instagram.com/p/DVtnRPZElfk, https://instagram.com/p/DVtmLRAEoAg, https://instagram.com/p/DVtk-ZVCZ7K, https://instagram.com/p/DViZfxfiYDd, https://instagram.com/p/DViYRRaifTA, https://instagram.com/p/DViXZ0Mif9f, https://instagram.com/p/DVa93jmEo7H, https://instagram.com/p/DVa9VVpksmG, https://instagram.com/p/DVa8cmKEsYY</t>
  </si>
  <si>
    <t>5, 7, 5, 3, 3, 3, 4, 4, 4, 7, 3, 3</t>
  </si>
  <si>
    <t>0, 0, 1, 0, 1, 0, 0, 0, 0, 0, 0, 0</t>
  </si>
  <si>
    <t>2026-03-03, 2026-03-03, 2026-03-03, 2026-03-10, 2026-03-10, 2026-03-10, 2026-03-06, 2026-03-06, 2026-03-06, 2026-03-03, 2026-03-03, 2026-03-03</t>
  </si>
  <si>
    <t>https://scontent-lax3-1.cdninstagram.com/v/t51.82787-15/642577000_17851258905683540_2284494155476198055_n.jpg?stp=dst-jpg_e15_fr_p1080x1080_tt6&amp;_nc_ht=scontent-lax3-1.cdninstagram.com&amp;_nc_cat=108&amp;_nc_oc=Q6cZ2QGzODr4FX73GiwmAkxrQYraWh5Btm9wII_YbW8lzVxX1KeXHOgI6jZ5UcH4zzxsYk2rBAN96ljfOaxoMYRVP8aw&amp;_nc_ohc=Xl6jOaKxtGUQ7kNvwESl4Uz&amp;_nc_gid=ltuPAilCCr2HvrMR_0g_mA&amp;edm=AOQ1c0wBAAAA&amp;ccb=7-5&amp;ig_cache_key=Mzg0NDQ5ODMzMTIwNTI5MjU3MA%3D%3D.3-ccb7-5&amp;oh=00_Afw0S5OBUN6YkWQRmsRQD-koAJQAAHb4l7YQDN5bQUvpRQ&amp;oe=69BD84D8&amp;_nc_sid=8b3546, https://scontent-lax3-1.cdninstagram.com/v/t51.82787-15/642577000_17851258905683540_2284494155476198055_n.jpg?stp=dst-jpg_e15_fr_p1080x1080_tt6&amp;_nc_ht=scontent-lax3-1.cdninstagram.com&amp;_nc_cat=108&amp;_nc_oc=Q6cZ2QGzODr4FX73GiwmAkxrQYraWh5Btm9wII_YbW8lzVxX1KeXHOgI6jZ5UcH4zzxsYk2rBAN96ljfOaxoMYRVP8aw&amp;_nc_ohc=Xl6jOaKxtGUQ7kNvwESl4Uz&amp;_nc_gid=ltuPAilCCr2HvrMR_0g_mA&amp;edm=AOQ1c0wBAAAA&amp;ccb=7-5&amp;ig_cache_key=Mzg0NDQ5ODMzMTIwNTI5MjU3MA%3D%3D.3-ccb7-5&amp;oh=00_Afw0S5OBUN6YkWQRmsRQD-koAJQAAHb4l7YQDN5bQUvpRQ&amp;oe=69BD84D8&amp;_nc_sid=8b3546, https://scontent-lax3-1.cdninstagram.com/v/t51.82787-15/642605537_17851258884683540_5182498565448316508_n.jpg?stp=dst-jpg_e15_fr_p1080x1080_tt6&amp;_nc_ht=scontent-lax3-1.cdninstagram.com&amp;_nc_cat=108&amp;_nc_oc=Q6cZ2QGzODr4FX73GiwmAkxrQYraWh5Btm9wII_YbW8lzVxX1KeXHOgI6jZ5UcH4zzxsYk2rBAN96ljfOaxoMYRVP8aw&amp;_nc_ohc=T3m2JA2h2qQQ7kNvwHM-k-_&amp;_nc_gid=ltuPAilCCr2HvrMR_0g_mA&amp;edm=AOQ1c0wBAAAA&amp;ccb=7-5&amp;ig_cache_key=Mzg0NDQ5ODMzMTU0OTIwMDA3MA%3D%3D.3-ccb7-5&amp;oh=00_AfxJtnUcKz1opD9xfpDiuFVxKNPFdLbThJwphEPTRKzHlg&amp;oe=69BDAAA4&amp;_nc_sid=8b3546, https://scontent-lax3-1.cdninstagram.com/v/t51.82787-15/642536663_17851258893683540_7437788544530516482_n.jpg?stp=dst-jpg_e15_fr_p1080x1080_tt6&amp;_nc_ht=scontent-lax3-1.cdninstagram.com&amp;_nc_cat=108&amp;_nc_oc=Q6cZ2QGzODr4FX73GiwmAkxrQYraWh5Btm9wII_YbW8lzVxX1KeXHOgI6jZ5UcH4zzxsYk2rBAN96ljfOaxoMYRVP8aw&amp;_nc_ohc=WzWfZjBu0ckQ7kNvwFmpkz5&amp;_nc_gid=ltuPAilCCr2HvrMR_0g_mA&amp;edm=AOQ1c0wBAAAA&amp;ccb=7-5&amp;ig_cache_key=Mzg0NDQ5ODMzMjc4MjI5ODI2Mw%3D%3D.3-ccb7-5&amp;oh=00_Afzb2m1HJ3jtuZo20IDk3JmPXnfTK6N2zW8U5gL-d6FU9A&amp;oe=69BDA71D&amp;_nc_sid=8b3546, https://scontent-lax3-1.cdninstagram.com/v/t51.82787-15/642124889_17851258896683540_7581025655976574837_n.jpg?stp=dst-jpg_e15_fr_p1080x1080_tt6&amp;_nc_ht=scontent-lax3-1.cdninstagram.com&amp;_nc_cat=108&amp;_nc_oc=Q6cZ2QGzODr4FX73GiwmAkxrQYraWh5Btm9wII_YbW8lzVxX1KeXHOgI6jZ5UcH4zzxsYk2rBAN96ljfOaxoMYRVP8aw&amp;_nc_ohc=YD_6LRNCaSgQ7kNvwEBujHz&amp;_nc_gid=ltuPAilCCr2HvrMR_0g_mA&amp;edm=AOQ1c0wBAAAA&amp;ccb=7-5&amp;ig_cache_key=Mzg0NDQ5ODMzNTUwODYxNTc4MQ%3D%3D.3-ccb7-5&amp;oh=00_AfynyuECPmATwmzjsEUPY7M8_lNM6eaW1r9cH_-IhN9yJA&amp;oe=69BD949A&amp;_nc_sid=8b3546, https://scontent-lax3-1.cdninstagram.com/v/t51.82787-15/641558249_17851258914683540_7843373133766058993_n.jpg?stp=dst-jpg_e15_fr_p1080x1080_tt6&amp;_nc_ht=scontent-lax3-1.cdninstagram.com&amp;_nc_cat=108&amp;_nc_oc=Q6cZ2QGzODr4FX73GiwmAkxrQYraWh5Btm9wII_YbW8lzVxX1KeXHOgI6jZ5UcH4zzxsYk2rBAN96ljfOaxoMYRVP8aw&amp;_nc_ohc=NE4eEJzqlGEQ7kNvwFSDNi8&amp;_nc_gid=ltuPAilCCr2HvrMR_0g_mA&amp;edm=AOQ1c0wBAAAA&amp;ccb=7-5&amp;ig_cache_key=Mzg0NDQ5ODMzODY4Nzg5MDQ0OA%3D%3D.3-ccb7-5&amp;oh=00_Afyttp692HJ8OplgYashOV7fXGpA2oywFbhjV62Ojqmi-A&amp;oe=69BD9DB9&amp;_nc_sid=8b3546, https://scontent-lax3-1.cdninstagram.com/v/t51.82787-15/641795867_17851260177683540_7267086586526069994_n.jpg?stp=dst-jpg_e15_fr_p1080x1080_tt6&amp;_nc_ht=scontent-lax3-1.cdninstagram.com&amp;_nc_cat=108&amp;_nc_oc=Q6cZ2QGzODr4FX73GiwmAkxrQYraWh5Btm9wII_YbW8lzVxX1KeXHOgI6jZ5UcH4zzxsYk2rBAN96ljfOaxoMYRVP8aw&amp;_nc_ohc=eN2YpAm1XZwQ7kNvwE_HN4O&amp;_nc_gid=ltuPAilCCr2HvrMR_0g_mA&amp;edm=AOQ1c0wBAAAA&amp;ccb=7-5&amp;ig_cache_key=Mzg0NDUwMjI3NDk0MTU3MjkwNQ%3D%3D.3-ccb7-5&amp;oh=00_AfyhYOzYQ9y0FjvwK5jRoyANJ_dcPy1hdKlSdfKOTkpA_Q&amp;oe=69BD9DF8&amp;_nc_sid=8b3546, https://scontent-lax3-1.cdninstagram.com/v/t51.82787-15/641795867_17851260177683540_7267086586526069994_n.jpg?stp=dst-jpg_e15_fr_p1080x1080_tt6&amp;_nc_ht=scontent-lax3-1.cdninstagram.com&amp;_nc_cat=108&amp;_nc_oc=Q6cZ2QGzODr4FX73GiwmAkxrQYraWh5Btm9wII_YbW8lzVxX1KeXHOgI6jZ5UcH4zzxsYk2rBAN96ljfOaxoMYRVP8aw&amp;_nc_ohc=eN2YpAm1XZwQ7kNvwE_HN4O&amp;_nc_gid=ltuPAilCCr2HvrMR_0g_mA&amp;edm=AOQ1c0wBAAAA&amp;ccb=7-5&amp;ig_cache_key=Mzg0NDUwMjI3NDk0MTU3MjkwNQ%3D%3D.3-ccb7-5&amp;oh=00_AfyhYOzYQ9y0FjvwK5jRoyANJ_dcPy1hdKlSdfKOTkpA_Q&amp;oe=69BD9DF8&amp;_nc_sid=8b3546, https://scontent-lax3-1.cdninstagram.com/v/t51.82787-15/645728725_17851260189683540_6509401383749846757_n.jpg?stp=dst-jpg_e15_fr_p1080x1080_tt6&amp;_nc_ht=scontent-lax3-1.cdninstagram.com&amp;_nc_cat=108&amp;_nc_oc=Q6cZ2QGzODr4FX73GiwmAkxrQYraWh5Btm9wII_YbW8lzVxX1KeXHOgI6jZ5UcH4zzxsYk2rBAN96ljfOaxoMYRVP8aw&amp;_nc_ohc=BltxkJa6yOkQ7kNvwEg6Uim&amp;_nc_gid=ltuPAilCCr2HvrMR_0g_mA&amp;edm=AOQ1c0wBAAAA&amp;ccb=7-5&amp;ig_cache_key=Mzg0NDUwMjI3MzM2NDQ2NjU1Mw%3D%3D.3-ccb7-5&amp;oh=00_AfxEMNuPRCCW_AOOo_nuHoBBBFG-uqjtqhzX0JKobzR8fg&amp;oe=69BDB4A9&amp;_nc_sid=8b3546, https://scontent-lax3-1.cdninstagram.com/v/t51.82787-15/645446843_17851260207683540_8342338429396534832_n.jpg?stp=dst-jpg_e15_fr_p1080x1080_tt6&amp;_nc_ht=scontent-lax3-1.cdninstagram.com&amp;_nc_cat=108&amp;_nc_oc=Q6cZ2QGzODr4FX73GiwmAkxrQYraWh5Btm9wII_YbW8lzVxX1KeXHOgI6jZ5UcH4zzxsYk2rBAN96ljfOaxoMYRVP8aw&amp;_nc_ohc=xiP_smc9C_oQ7kNv</t>
  </si>
  <si>
    <t>https://www.instagram.com/keepsake.idn</t>
  </si>
  <si>
    <t>harashou1987</t>
  </si>
  <si>
    <t>ハラショー</t>
  </si>
  <si>
    <t>▼大阪在住・Living in Osaka, Japan🇯🇵
▼春から長年の夢、洋服屋👔👞になります
▼上がりの⌚️は父のRolexかな。
▼#腕時計 #腕時計好きな人と繋がりたい 
▼ #watchenthusiast
▼ #watchlover</t>
  </si>
  <si>
    <t>https://scontent-sea5-1.cdninstagram.com/v/t51.82787-19/649843583_17994988946923503_2486530203806023497_n.jpg?stp=dst-jpg_e0_s150x150_tt6&amp;efg=eyJ2ZW5jb2RlX3RhZyI6InByb2ZpbGVfcGljLmRqYW5nby45MTIuYzIifQ&amp;_nc_ht=scontent-sea5-1.cdninstagram.com&amp;_nc_cat=103&amp;_nc_oc=Q6cZ2QEMhXVtR17eTfyi0kcFE3s-yQGj3BMLBgmxlzjhi131RekxM4dy0IdLPQSl4E6iO-c&amp;_nc_ohc=QhDYU6RuGDAQ7kNvwEHnE3L&amp;_nc_gid=P1hKa9QaCwdLnY3g8Wj9yQ&amp;edm=AOQ1c0wBAAAA&amp;ccb=7-5&amp;oh=00_Afwjl7lWnh15i8BXRaEoP9XXCrpg08O8wXcVY3R9cH25LA&amp;oe=69BDB2C6&amp;_nc_sid=8b3546</t>
  </si>
  <si>
    <t>汗ばむ程の陽気🌞ですね。
寒の戻りはもうご勘弁を…。
本格的に暖かくなりますと、このサントスの出番が更に増えると思いますが、春の間に革ベルトの時計を沢山使いたいのが悩みです😞
#cartier #cartierwatch #cartiersantos #santosdecartier #カルティエ | 手持ちを半分まで整理しようか？と思い、改めて並べてみました。
今回はドレスウォッチ（革ベルト）編。
秋冬（ドレスウォッチ）と春夏（主にスポーツウォッチ）向けに分けようと8本づつの計16本。
全く使わないと手放した事も過去にはありましたが、やはり後悔するんですよね😞
レベルソは茶色のストラップに変えた方が、全体的にバランスが良いかも（黒が多くて用途が被る）
ストラップの換装で遊ぶ余地はまだまだ有りそうですね。
#時計コレクション #watchcollection #ドレスウォッチ #腕時計好きな人と繋がりたい #時計沼 | 午後は期待通りに晴れ☀️
日差しが当たるとゴールドがよく映えてくれます👍
やはり、ウォーキング🚶スタイルにはCASIOが最高の相棒です。
#casio #チープカシオ #散歩 #ウォーキング #watchlovers | アテもなく山道をぶらぶらと…。
日差しがなく、風もあるためウォーキング🚶日和ではありませんね😓
予定が無くとも外出したがりの私にとって、こんな時に活躍してくれるのがCASIOのデジタルウォッチです。
暖かくなれば、午後は公園⛲️🛝に行きたい。
#casio #チープカシオ #ウォーキング #散歩 #watchlover | おはようございます。
オフにはつい手に取りたくなるのが、チューダーのレンジャー。
自分は時計を「買いたい・集めたい」ではなく、「使いたい」のだと再認識させてくれました。
手持ちの機械式は16本…。
使わない時計は無いが、出番が少ない（限られる）時計は明確でして、思い切って【7本】まで整理してしまう事も真剣に考えております。
#チューダー #チューダーレンジャー #tudor #tudorwatch #tudorranger | 最後の出勤日も滞りなく…。
夢叶っての転職でも、いざ終わるとなると少々感傷的になりました。
明日からは充電と自己研鑽の期間に。
新天地となるドレスクロージングの世界で、どんな装いでどう時計を合わせるか、嬉しい悩みが尽きないと思いますね🙂
#jaegerlecoultre #jaegerlecoultrereverso #jaegerlecoultrewatch #ジャガールクルト#腕時計好き | 気温の上下がなかなか安定しませんね…。
ショート丈のブルゾンが心強い。
さて、本日が最後の勤務。
レベルソで気持ちを引き締めて臨みます。
#jaegerlecoultre #jaegerlecoultrewatch #jaegerlecoultrereverso #ジャガールクルト #腕時計好きな人と繋がりたい | 少し肌寒いですが、個人的にコレぐらいの気候が丁度良いです。
IWCの【ポートフィノ ムーンフェイズ】、やや厚みはありますが傑作だと思います。
オンオフともに、何処にでも連れて行ける上品さがとても良い👍
#iwc #iwcwatches #iwcportofino #腕時計好きな人と繋がりたい #腕時計魂 | 私事ながら、明日・明後日の2日間で現職の仕事納めでございます。
何を着て、どの時計にしようか？を考えるのが楽しい。
過度に気合いを入れる必要は無くとも、自分らしさを最後まで崩さずに手は抜きたくない…。
そんなスタンスが装いに現れて面白い。
明日はポートフィノ ムーンフェイズを、最終日は恐らくレベルソですかね。
#internationalwatchcompany #iwc #iwcportofino #iwcwatches #腕時計 | 気温こそ低いものの、よく晴れて☀️心地よい空気です。
このゴールドが日差しの下だと非常に綺麗。
CASIOの時計は、小学生の頃にG-SHOCKを親にせがんで以来かも…。
改めて「良さ」を実感しております。
#casio #チープカシオ #腕時計 #腕時計好きな人と繋がりたい #腕時計魂 | 積雪⛄️警報の地域もあるようですね…。
大阪は寒いのみですが、皆さまお気をつけて下さいませ。
私も本日は午前に予定を済ませて自宅に篭っております。
さて、簡易的な撮影BOXが届いていたので、早速撮ってみました。
もちろん安物ですが、それなりに使えます。
なぜに【コルム】かというと、部屋の片付け中に謎のノベルティが発掘されたためです😀
ランニング中に使える器具？らしいですが、まぁまぁ場所をとる💦
#コルム #corum #corumwatch #corumadmiral #腕時計 | 寒の戻りですね…。
ということで、恐らく本年ラストの「シーラップ」Pコートで。
海軍由来のコートならダイバーズウォッチでしょ？と、相棒は「フィフティファゾムス バチスカーフ」を。
時計と服と、両方好きだと色んな遊びができます🙂
やり過ぎるとコスプレになりますが、007に憧れてダイバーズウォッチにnatoストラップは一度は通るはず…。
最近だと「キングスマン」はどうなんでしょう？
#ブランパン #blancpain #blancpainwatches #fiftyfathomsbathyscaphe #腕時計</t>
  </si>
  <si>
    <t>#cartier, #cartierwatch, #cartiersantos, #santosdecartier, #watchcollection, #casio, #watchlovers, #watchlover, #tudor, #tudorwatch, #tudorranger, #jaegerlecoultre, #jaegerlecoultrereverso, #jaegerlecoultrewatch, #iwc, #iwcwatches, #iwcportofino, #internationalwatchcompany, #corum, #corumwatch, #corumadmiral, #blancpain, #blancpainwatches, #fiftyfathomsbathyscaphe</t>
  </si>
  <si>
    <t>https://instagram.com/p/DV75_RwGIlN, https://instagram.com/p/DV6DGMVmEZd, https://instagram.com/p/DV5VaHBmDpQ, https://instagram.com/p/DV4ycXgGD9D, https://instagram.com/p/DV2Fl-5k0Wv, https://instagram.com/p/DV0qqEkE86P, https://instagram.com/p/DVzRRGmE6Ow, https://instagram.com/p/DVwsq0ukwq8, https://instagram.com/p/DVu4kfFE2fl, https://instagram.com/p/DVujrXdmM1u, https://instagram.com/p/DVsUPaxGB-Y, https://instagram.com/p/DVr9fs7mG__</t>
  </si>
  <si>
    <t>48, 159, 83, 91, 144, 121, 158, 156, 167, 151, 169, 144</t>
  </si>
  <si>
    <t>0, 0, 2, 1, 0, 0, 4, 2, 1, 0, 2, 1</t>
  </si>
  <si>
    <t>2026-03-16, 2026-03-15, 2026-03-15, 2026-03-15, 2026-03-14, 2026-03-13, 2026-03-12, 2026-03-11, 2026-03-11, 2026-03-11, 2026-03-10, 2026-03-10</t>
  </si>
  <si>
    <t>Sidecar, Sidecar, Sidecar, Sidecar, Image, Image, Sidecar, Sidecar, Image, Sidecar, Sidecar, Sidecar</t>
  </si>
  <si>
    <t>https://scontent-sea5-1.cdninstagram.com/v/t51.82787-15/652727464_17995001741923503_8688062755775573819_n.jpg?stp=dst-jpg_e15_tt6&amp;_nc_ht=scontent-sea5-1.cdninstagram.com&amp;_nc_cat=103&amp;_nc_oc=Q6cZ2QEMhXVtR17eTfyi0kcFE3s-yQGj3BMLBgmxlzjhi131RekxM4dy0IdLPQSl4E6iO-c&amp;_nc_ohc=f5vZOwfuORgQ7kNvwFDe40W&amp;_nc_gid=P1hKa9QaCwdLnY3g8Wj9yQ&amp;edm=AOQ1c0wBAAAA&amp;ccb=7-5&amp;ig_cache_key=Mzg1MzkyNjU1ODE5MzY1NTc2MA%3D%3D.3-ccb7-5&amp;oh=00_Afw7zACibB8si0lJzntbjZeF1eRk4Q0bMjcQpQ6BQ5pCuQ&amp;oe=69BD8E7B&amp;_nc_sid=8b3546, https://scontent-sea5-1.cdninstagram.com/v/t51.82787-15/652727464_17995001741923503_8688062755775573819_n.jpg?stp=dst-jpg_e15_tt6&amp;_nc_ht=scontent-sea5-1.cdninstagram.com&amp;_nc_cat=103&amp;_nc_oc=Q6cZ2QEMhXVtR17eTfyi0kcFE3s-yQGj3BMLBgmxlzjhi131RekxM4dy0IdLPQSl4E6iO-c&amp;_nc_ohc=f5vZOwfuORgQ7kNvwFDe40W&amp;_nc_gid=P1hKa9QaCwdLnY3g8Wj9yQ&amp;edm=AOQ1c0wBAAAA&amp;ccb=7-5&amp;ig_cache_key=Mzg1MzkyNjU1ODE5MzY1NTc2MA%3D%3D.3-ccb7-5&amp;oh=00_Afw7zACibB8si0lJzntbjZeF1eRk4Q0bMjcQpQ6BQ5pCuQ&amp;oe=69BD8E7B&amp;_nc_sid=8b3546, https://scontent-sea5-1.cdninstagram.com/v/t51.82787-15/652544869_17995001753923503_7920762595861213934_n.jpg?stp=dst-jpg_e35_s1080x1080_sh0.08_tt6&amp;_nc_ht=scontent-sea5-1.cdninstagram.com&amp;_nc_cat=103&amp;_nc_oc=Q6cZ2QEMhXVtR17eTfyi0kcFE3s-yQGj3BMLBgmxlzjhi131RekxM4dy0IdLPQSl4E6iO-c&amp;_nc_ohc=8eOm3r4O5z8Q7kNvwGRa-R1&amp;_nc_gid=P1hKa9QaCwdLnY3g8Wj9yQ&amp;edm=AOQ1c0wBAAAA&amp;ccb=7-5&amp;ig_cache_key=Mzg1MzkyNjU2MjgwNzM1MDAyMw%3D%3D.3-ccb7-5&amp;oh=00_AfxhCNwWcSokSr2myckjVFWNNTlou9dvUQWYuzf6VJIS7Q&amp;oe=69BD907F&amp;_nc_sid=8b3546, https://scontent-sea5-1.cdninstagram.com/v/t51.82787-15/652769868_17995001762923503_4030851660235463755_n.jpg?stp=dst-jpg_e35_s1080x1080_sh0.08_tt6&amp;_nc_ht=scontent-sea5-1.cdninstagram.com&amp;_nc_cat=103&amp;_nc_oc=Q6cZ2QEMhXVtR17eTfyi0kcFE3s-yQGj3BMLBgmxlzjhi131RekxM4dy0IdLPQSl4E6iO-c&amp;_nc_ohc=mdSJmbGBTPUQ7kNvwHpfXOn&amp;_nc_gid=P1hKa9QaCwdLnY3g8Wj9yQ&amp;edm=AOQ1c0wBAAAA&amp;ccb=7-5&amp;ig_cache_key=Mzg1MzkyNjU2ODg1NTU3OTA5Nw%3D%3D.3-ccb7-5&amp;oh=00_Afzt748GFsGFuVkTcW4p-ymTDIvDOBgcTBG_mBXUONT4kQ&amp;oe=69BDAF50&amp;_nc_sid=8b3546, https://scontent-sea5-1.cdninstagram.com/v/t51.82787-15/652875045_17994908162923503_1844703098140889667_n.jpg?stp=dst-jpg_e15_tt6&amp;_nc_ht=scontent-sea5-1.cdninstagram.com&amp;_nc_cat=103&amp;_nc_oc=Q6cZ2QEMhXVtR17eTfyi0kcFE3s-yQGj3BMLBgmxlzjhi131RekxM4dy0IdLPQSl4E6iO-c&amp;_nc_ohc=aBUgnweNR_IQ7kNvwEGUNz3&amp;_nc_gid=P1hKa9QaCwdLnY3g8Wj9yQ&amp;edm=AOQ1c0wBAAAA&amp;ccb=7-5&amp;ig_cache_key=Mzg1MzM5NzcwNjc4MjUxMzM0MQ%3D%3D.3-ccb7-5&amp;oh=00_Afz4vTQQWPiD6f1WWOk-yHAVyl-o5HG-F-wdCTWxBzxfVg&amp;oe=69BD84C1&amp;_nc_sid=8b3546, https://scontent-sea5-1.cdninstagram.com/v/t51.82787-15/652875045_17994908162923503_1844703098140889667_n.jpg?stp=dst-jpg_e15_tt6&amp;_nc_ht=scontent-sea5-1.cdninstagram.com&amp;_nc_cat=103&amp;_nc_oc=Q6cZ2QEMhXVtR17eTfyi0kcFE3s-yQGj3BMLBgmxlzjhi131RekxM4dy0IdLPQSl4E6iO-c&amp;_nc_ohc=aBUgnweNR_IQ7kNvwEGUNz3&amp;_nc_gid=P1hKa9QaCwdLnY3g8Wj9yQ&amp;edm=AOQ1c0wBAAAA&amp;ccb=7-5&amp;ig_cache_key=Mzg1MzM5NzcwNjc4MjUxMzM0MQ%3D%3D.3-ccb7-5&amp;oh=00_Afz4vTQQWPiD6f1WWOk-yHAVyl-o5HG-F-wdCTWxBzxfVg&amp;oe=69BD84C1&amp;_nc_sid=8b3546, https://scontent-sea5-1.cdninstagram.com/v/t51.82787-15/652570919_17994908165923503_2376805885805805540_n.jpg?stp=dst-jpg_e15_tt6&amp;_nc_ht=scontent-sea5-1.cdninstagram.com&amp;_nc_cat=103&amp;_nc_oc=Q6cZ2QEMhXVtR17eTfyi0kcFE3s-yQGj3BMLBgmxlzjhi131RekxM4dy0IdLPQSl4E6iO-c&amp;_nc_ohc=5qiqU4Lul8cQ7kNvwFtcmoR&amp;_nc_gid=P1hKa9QaCwdLnY3g8Wj9yQ&amp;edm=AOQ1c0wBAAAA&amp;ccb=7-5&amp;ig_cache_key=Mzg1MzM5NzcwNjczMjIwMTI5MA%3D%3D.3-ccb7-5&amp;oh=00_Afz0mdt9u21KzScyVcmrDKt_hp2Xk9rX9Oo0f_p79Nr7LQ&amp;oe=69BDA802&amp;_nc_sid=8b3546, https://scontent-sea5-1.cdninstagram.com/v/t51.82787-15/651144398_17994908174923503_8894202573148403058_n.jpg?stp=dst-jpg_e35_s1080x1080_sh0.08_tt6&amp;_nc_ht=scontent-sea5-1.cdninstagram.com&amp;_nc_cat=103&amp;_nc_oc=Q6cZ2QEMhXVtR17eTfyi0kcFE3s-yQGj3BMLBgmxlzjhi131RekxM4dy0IdLPQSl4E6iO-c&amp;_nc_ohc=jcsUPx-1B8EQ7kNvwFygrfu&amp;_nc_gid=P1hKa9QaCwdLnY3g8Wj9yQ&amp;edm=AOQ1c0wBAAAA&amp;ccb=7-5&amp;ig_cache_key=Mzg1MzM5NzcxMTM0NTkyNTQzOQ%3D%3D.3-ccb7-5&amp;oh=00_Afw6eRIUG1AeI9U0oU5GiniZoqKuCHeCo4TSJgormXv9cQ&amp;oe=69BD9646&amp;_nc_sid=8b3546, https://scontent-sea5-1.cdninstagram.com/v/t51.82787-15/651324690_17994875711923503_6408803821186103604_n.jpg?stp=dst-jpg_e35_s1080x1080_sh0.08_tt6&amp;_nc_ht=scontent-sea5-1.cdninstagram.com&amp;_nc_cat=103&amp;_nc_oc=Q6cZ2QEMhXVtR17eTfyi0kcFE3s-yQGj3BMLBgmxlzjhi131RekxM4dy0IdLPQSl4E6iO-c&amp;_nc_ohc=2FHbAoLLDxAQ7kNvwGYEsVF&amp;_nc_gid=P1hKa9QaCwdLnY3g8Wj9yQ&amp;edm=AOQ1c0wBAAAA&amp;ccb=7-5&amp;ig_cache_key=Mzg1MzIwMzcwNTA4MTA5NTU3Mw%3D%3D.3-ccb7-5&amp;oh=00_AfzNebiZaXPzEzJQcj4Uz_RvUxXPC-e6tC-hL6bzrmlV1Q&amp;oe=69BD8DB3&amp;_nc_sid=8b3546, https://scontent-sea5-1.cdninstagram.com/v/t51.82787-15/651324690_17994875711923503_6408803821186103604_n.jpg?stp=dst-jpg_e35_s1080x1080_sh0.08_tt6&amp;_nc_ht=scontent-sea5-1.cdninstagram.com&amp;_nc_cat=103&amp;_nc_oc=Q6cZ2QEMhXVtR17eTfyi0kcFE3s-yQGj3BMLBgmxlzjhi131RekxM4dy0IdLPQSl4E6iO-c&amp;_nc_ohc=2FHbAoLLDxAQ7kNvwGYEsVF&amp;_nc_gid=P1hKa9QaCwdLnY3g8Wj9yQ&amp;edm=AOQ1c0wBAAAA&amp;ccb=7-5&amp;ig_cache_key=Mzg1MzIwMzcwNTA4MTA5NTU3Mw%3D%3D.3-ccb7-5&amp;oh=00_AfzNebiZaXPzEzJQcj4Uz_RvUxXPC-e6tC-hL6bzrmlV1Q&amp;oe=69BD8DB3&amp;_nc_sid=8b3546, https://scontent-sea5-1.cdninstagram.com/v/t51.82787-15/6502</t>
  </si>
  <si>
    <t>https://www.instagram.com/harashou1987</t>
  </si>
  <si>
    <t>acramjr</t>
  </si>
  <si>
    <t>Acram Isper Jr.</t>
  </si>
  <si>
    <t>Constitucionalista | Pós-Doutor em Direito - 
Regulação Algorítmica, IA e Blockchain
Democracia Digital · Governança Tecnológica
Autor | Professor</t>
  </si>
  <si>
    <t>Lawyer &amp; Law Firm</t>
  </si>
  <si>
    <t>https://scontent-atl3-2.cdninstagram.com/v/t51.2885-19/495777578_18511746424012718_2332878883784176106_n.jpg?stp=dst-jpg_e0_s150x150_tt6&amp;efg=eyJ2ZW5jb2RlX3RhZyI6InByb2ZpbGVfcGljLmRqYW5nby42NTIuYzIifQ&amp;_nc_ht=scontent-atl3-2.cdninstagram.com&amp;_nc_cat=102&amp;_nc_oc=Q6cZ2QE_AhDLWybIUka_nG-rFYAIVajK2PxlG1BV8Z1Th_rPvM70xpns__5jV2HyftWUGObG1SfhEBG29eDIxIqQswNR&amp;_nc_ohc=zF9wKUld2d0Q7kNvwF0Ul4p&amp;_nc_gid=7zoofU4yJGiHyNXEeXnbZg&amp;edm=AOQ1c0wBAAAA&amp;ccb=7-5&amp;oh=00_AfyGty8bveHbqDdMHjSXkTMBvARQjLJS48RbvvR8-_e0eA&amp;oe=69BDAC1E&amp;_nc_sid=8b3546</t>
  </si>
  <si>
    <t>LANÇAMENTO
Regulação Algorítmica e Inteligência Artificial: Abordagens Internacionais e Impactos Sociais.
Este livro é a transformação do meu trabalho de pós-doutorado em uma obra voltada à regulação da automação decisória no Estado de Direito. A pesquisa examina a regulação algorítmica como eixo  | Hoje encerro um ciclo de grande importância em minha jornada acadêmica. Finalizo meu pós-doutorado com a certeza de que o conhecimento e a experiência adquiridos são frutos de um caminho trilhado com dedicação, apoio e parcerias sólidas.
Quero expressar minha profunda gratidão ao Professor @dirleyd | Nesta terça (17) tive a honra que receber a Medalha Ruy Araújo, a mais alta honraria concedida pela @assembleiaam.
Agradeço à minha família, meu amigos e todos aqueles que estão ao meu lado, porque foram vocês, junto com tantos outros companheiros de luta e de vida que me ensinaram pelo exemplo, a  | No Amazonas, laços que atravessam gerações também constroem instituições. A amizade iniciada por meu pai — conhecido no turismo inesquecivelmente como “Tio Acram” — e pelo lendário  Dr. Alberto Simonetti tornou-se uma referência de valores compartilhados: trabalho sério, lealdade, respeito às tradiç | 🖥 O Inventariante Digital e seu papel na sucessão contemporânea
O julgamento em curso no STJ sobre a chamada herança digital inaugura um debate fundamental: como conciliar o direito sucessório com a proteção da intimidade e da personalidade após a morte.
A proposta apresentada pela Ministra Nancy | Hoje, com profunda honra e gratidão, recebi da Assembleia Legislativa do Amazonas, por indicação e convite do estimado amigo Deputado Sinésio Campos, a homenagem alusiva ao Dia do Advogado.
A advocacia transcende a esfera de uma profissão: é missão, é compromisso inabalável com a justiça, a ética e | Os Estados Unidos anunciaram a criação da Reserva Estratégica de Bitcoin, formada exclusivamente por bitcoins confiscados em processos criminais e civis. O governo detém cerca de 200 mil bitcoins, e essa reserva funcionará como um verdadeiro “Fort Knox digital”, sem custos adicionais aos contribuint | O Bitcoin foi criado há exatos 16 anos!
Em 3 de janeiro de 2009, um engenheiro misterioso conhecido pelo pseudônimo de Satoshi Nakamoto lançou o sistema de dinheiro eletrônico peer-to-peer de código aberto chamado Bitcoin. Pela primeira vez, as pessoas poderiam transferir dinheiro pela internet sem | Seminário 20 anos da Lei de 🅿️🅿️🅿️s!
As PPPs nos estados e municípios têm se mostrado uma ferramenta poderosa para promover a descentralização e a eficiência na execução de projetos de infraestrutura. Com exemplos de sucesso em diferentes regiões do Brasil, fica claro que esse modelo oferece ben | 🌟 Wetware: A Revolução da Computação Viva! 🧠
🔬 Cientistas suecos da FinalSpark desenvolveram um “computador vivo” baseado em wetware, integrando tecidos cerebrais humanos e elementos computacionais. Esta inovação promete revolucionar não apenas a computação, mas também o entendimento do cérebro  | Wetware is us | DLT BLOCKCHAIN BTC</t>
  </si>
  <si>
    <t>@dirleydacunhajr, @professorricardomauricio, @assembleiaam., @sinesiocamposam, @acramjr, @ppinvestimentos, @apexbrasil, @bancodobrasil</t>
  </si>
  <si>
    <t>https://instagram.com/p/DUJI0Jsju4J, https://instagram.com/p/DJZ5mvhuFZi, https://instagram.com/p/CSsQXQbLDoV, https://instagram.com/p/DQDaYccjuh0, https://instagram.com/p/DNjtwb3ujPI, https://instagram.com/p/DNRCc52O2tF, https://instagram.com/p/DG6-gIXuZ9s, https://instagram.com/p/DEYQJymudss, https://instagram.com/p/DDNpuaHS7q1, https://instagram.com/p/DCxLdvry-GJ, https://instagram.com/p/DCxLHRSS9bv, https://instagram.com/p/DCw-65lRH6a</t>
  </si>
  <si>
    <t>44, 188, 200, 371, 10, 130, 16, 16, 43, 8, 4, 8</t>
  </si>
  <si>
    <t>21, 13, 40, 29, 1, 17, 0, 0, 5, 0, 0, 2</t>
  </si>
  <si>
    <t>2026-01-30, 2025-05-08, 2021-08-17, 2025-10-21, 2025-08-20, 2025-08-12, 2025-03-08, 2025-01-03, 2024-12-05, 2024-11-24, 2024-11-24, 2024-11-24</t>
  </si>
  <si>
    <t>Salvador, Bahia, Assembleia Legislativa Do Estado Do Amazonas, Amazonas, Brasil</t>
  </si>
  <si>
    <t>Sidecar, Sidecar, Sidecar, Sidecar, Image, Sidecar, Image, Image, Image, Video, Video, Video</t>
  </si>
  <si>
    <t>https://scontent-atl3-2.cdninstagram.com/v/t51.82787-15/624214407_18563643520012718_1238850054454362443_n.jpg?stp=dst-jpg_e35_s1080x1080_sh0.08_tt6&amp;_nc_ht=scontent-atl3-2.cdninstagram.com&amp;_nc_cat=102&amp;_nc_oc=Q6cZ2QE_AhDLWybIUka_nG-rFYAIVajK2PxlG1BV8Z1Th_rPvM70xpns__5jV2HyftWUGObG1SfhEBG29eDIxIqQswNR&amp;_nc_ohc=NpyRuPmhVkgQ7kNvwFFQsUt&amp;_nc_gid=7zoofU4yJGiHyNXEeXnbZg&amp;edm=AOQ1c0wBAAAA&amp;ccb=7-5&amp;ig_cache_key=MzgyMTYyMzA2OTU5MzQ3MTQwMw%3D%3D.3-ccb7-5&amp;oh=00_AfxOZmVevMnJD_yceei__b-rv5VEl5noKhmnYHNY3BVJ9A&amp;oe=69BDAA63&amp;_nc_sid=8b3546, https://scontent-atl3-2.cdninstagram.com/v/t51.82787-15/624214407_18563643520012718_1238850054454362443_n.jpg?stp=dst-jpg_e35_s1080x1080_sh0.08_tt6&amp;_nc_ht=scontent-atl3-2.cdninstagram.com&amp;_nc_cat=102&amp;_nc_oc=Q6cZ2QE_AhDLWybIUka_nG-rFYAIVajK2PxlG1BV8Z1Th_rPvM70xpns__5jV2HyftWUGObG1SfhEBG29eDIxIqQswNR&amp;_nc_ohc=NpyRuPmhVkgQ7kNvwFFQsUt&amp;_nc_gid=7zoofU4yJGiHyNXEeXnbZg&amp;edm=AOQ1c0wBAAAA&amp;ccb=7-5&amp;ig_cache_key=MzgyMTYyMzA2OTU5MzQ3MTQwMw%3D%3D.3-ccb7-5&amp;oh=00_AfxOZmVevMnJD_yceei__b-rv5VEl5noKhmnYHNY3BVJ9A&amp;oe=69BDAA63&amp;_nc_sid=8b3546, https://scontent-atl3-2.cdninstagram.com/v/t51.82787-15/624175405_18563643523012718_1303331472489550490_n.jpg?stp=dst-jpg_e35_s1080x1080_sh0.08_tt6&amp;_nc_ht=scontent-atl3-2.cdninstagram.com&amp;_nc_cat=102&amp;_nc_oc=Q6cZ2QE_AhDLWybIUka_nG-rFYAIVajK2PxlG1BV8Z1Th_rPvM70xpns__5jV2HyftWUGObG1SfhEBG29eDIxIqQswNR&amp;_nc_ohc=UTrS9D34LTQQ7kNvwE2UhK6&amp;_nc_gid=7zoofU4yJGiHyNXEeXnbZg&amp;edm=AOQ1c0wBAAAA&amp;ccb=7-5&amp;ig_cache_key=MzgyMTYyMzA3MDQ5OTQ0MzIxNA%3D%3D.3-ccb7-5&amp;oh=00_Afzd6wKDOI33E8TTC5cWZDXFgqCl_2mnbgX8xmLnCtTglw&amp;oe=69BDB75B&amp;_nc_sid=8b3546, https://scontent-atl3-2.cdninstagram.com/v/t51.82787-15/624777782_18563643532012718_5979763944182555721_n.jpg?stp=dst-jpg_e35_s1080x1080_sh0.08_tt6&amp;_nc_ht=scontent-atl3-2.cdninstagram.com&amp;_nc_cat=102&amp;_nc_oc=Q6cZ2QE_AhDLWybIUka_nG-rFYAIVajK2PxlG1BV8Z1Th_rPvM70xpns__5jV2HyftWUGObG1SfhEBG29eDIxIqQswNR&amp;_nc_ohc=3gDKD1oPgjYQ7kNvwHECvi0&amp;_nc_gid=7zoofU4yJGiHyNXEeXnbZg&amp;edm=AOQ1c0wBAAAA&amp;ccb=7-5&amp;ig_cache_key=MzgyMTYyMzA3MzcxMjI2MTAwNw%3D%3D.3-ccb7-5&amp;oh=00_AfyL40SURna1VDU2y9Gm6BT7PbEHXOqCM9Klxp_Ce7v0QQ&amp;oe=69BDAB22&amp;_nc_sid=8b3546, https://scontent-atl3-2.cdninstagram.com/v/t51.2885-15/495555884_18512453671012718_8081776951620874791_n.jpg?stp=dst-jpg_e15_tt6&amp;_nc_ht=scontent-atl3-2.cdninstagram.com&amp;_nc_cat=102&amp;_nc_oc=Q6cZ2QE_AhDLWybIUka_nG-rFYAIVajK2PxlG1BV8Z1Th_rPvM70xpns__5jV2HyftWUGObG1SfhEBG29eDIxIqQswNR&amp;_nc_ohc=oznQPXBUc2EQ7kNvwGIgorX&amp;_nc_gid=7zoofU4yJGiHyNXEeXnbZg&amp;edm=AOQ1c0wBAAAA&amp;ccb=7-5&amp;ig_cache_key=MzYyODE4NDMwMzU0OTYxMTcyMQ%3D%3D.3-ccb7-5&amp;oh=00_AfxffCDrcj7C5LgveMltSNwfGaya_GedUpkma0X_OT7uVw&amp;oe=69BDAF5B&amp;_nc_sid=8b3546, https://scontent-atl3-2.cdninstagram.com/v/t51.2885-15/495555884_18512453671012718_8081776951620874791_n.jpg?stp=dst-jpg_e15_tt6&amp;_nc_ht=scontent-atl3-2.cdninstagram.com&amp;_nc_cat=102&amp;_nc_oc=Q6cZ2QE_AhDLWybIUka_nG-rFYAIVajK2PxlG1BV8Z1Th_rPvM70xpns__5jV2HyftWUGObG1SfhEBG29eDIxIqQswNR&amp;_nc_ohc=oznQPXBUc2EQ7kNvwGIgorX&amp;_nc_gid=7zoofU4yJGiHyNXEeXnbZg&amp;edm=AOQ1c0wBAAAA&amp;ccb=7-5&amp;ig_cache_key=MzYyODE4NDMwMzU0OTYxMTcyMQ%3D%3D.3-ccb7-5&amp;oh=00_AfxffCDrcj7C5LgveMltSNwfGaya_GedUpkma0X_OT7uVw&amp;oe=69BDAF5B&amp;_nc_sid=8b3546, https://scontent-atl3-2.cdninstagram.com/v/t51.2885-15/491438219_18512453680012718_494561969554161598_n.jpg?stp=dst-jpg_e15_tt6&amp;_nc_ht=scontent-atl3-2.cdninstagram.com&amp;_nc_cat=102&amp;_nc_oc=Q6cZ2QE_AhDLWybIUka_nG-rFYAIVajK2PxlG1BV8Z1Th_rPvM70xpns__5jV2HyftWUGObG1SfhEBG29eDIxIqQswNR&amp;_nc_ohc=wbJwOtzE4w0Q7kNvwFPW46r&amp;_nc_gid=7zoofU4yJGiHyNXEeXnbZg&amp;edm=AOQ1c0wBAAAA&amp;ccb=7-5&amp;ig_cache_key=MzYyODE4NDMwMzU0OTU4MDAyNA%3D%3D.3-ccb7-5&amp;oh=00_AfxBMCU9iry53d9GYsZ1yPzZCs2NQwQXgrQ0BLVH__boIg&amp;oe=69BD9972&amp;_nc_sid=8b3546, https://scontent-atl3-2.cdninstagram.com/v/t51.2885-15/496033687_18512453689012718_5360722426855398580_n.jpg?stp=dst-jpg_e15_tt6&amp;_nc_ht=scontent-atl3-2.cdninstagram.com&amp;_nc_cat=102&amp;_nc_oc=Q6cZ2QE_AhDLWybIUka_nG-rFYAIVajK2PxlG1BV8Z1Th_rPvM70xpns__5jV2HyftWUGObG1SfhEBG29eDIxIqQswNR&amp;_nc_ohc=T12KStUL23kQ7kNvwEk09Sw&amp;_nc_gid=7zoofU4yJGiHyNXEeXnbZg&amp;edm=AOQ1c0wBAAAA&amp;ccb=7-5&amp;ig_cache_key=MzYyODE4NDMwMzU1ODAwNzA2Ng%3D%3D.3-ccb7-5&amp;oh=00_AfzCfPLVf4InewGytksE7V0idgwkiGvzCF4RLramMdnQtg&amp;oe=69BDB1E1&amp;_nc_sid=8b3546, https://scontent-atl3-2.cdninstagram.com/v/t51.2885-15/496640042_18512453698012718_5960591388791773701_n.jpg?stp=dst-jpg_e15_tt6&amp;_nc_ht=scontent-atl3-2.cdninstagram.com&amp;_nc_cat=102&amp;_nc_oc=Q6cZ2QE_AhDLWybIUka_nG-rFYAIVajK2PxlG1BV8Z1Th_rPvM70xpns__5jV2HyftWUGObG1SfhEBG29eDIxIqQswNR&amp;_nc_ohc=ECLAqodeAb4Q7kNvwFAPSXX&amp;_nc_gid=7zoofU4yJGiHyNXEeXnbZg&amp;edm=AOQ1c0wBAAAA&amp;ccb=7-5&amp;ig_cache_key=MzYyODE4NDMwMzUzMjk2NTQxNA%3D%3D.3-ccb7-5&amp;oh=00_Afx4d5TxgwZuJ2Acb6JNq-wYfF1UuGzUu5tU2zTK5Eb3EQ&amp;oe=69BD88CE&amp;_nc_sid=8b3546, https://scontent-atl3-2.cdninstagram.com/v/t51.2885-15/495595780_18512453713012718_8288756052496585761_n.jpg?stp=dst-jpg_e35_p1080x1080_sh0.08_tt6&amp;_nc_ht=scontent-atl3-2.cdninstagram.com&amp;_nc_cat=102&amp;_nc_oc=Q6cZ2QE_AhDLWybIUka_nG-rFYAIVajK2PxlG1BV8Z1Th_rPvM70xpns__5jV2HyftWUGObG1SfhEBG29eDIxIqQswNR&amp;_nc_ohc=qd7PA38P7K8Q7kNvwEMuIKI&amp;_nc_gid=7zoofU4yJGiHyNXEeXnbZg&amp;edm=AOQ1c0wBAAAA&amp;c</t>
  </si>
  <si>
    <t>https://scontent-atl3-2.cdninstagram.com/o1/v/t2/f2/m367/AQMPlc6q9sk0mNGc9n-hnrSjyHTbKCidMHMx89BSBxyvwNDmQIVkEUUYqR70ifFRnM1xUCjYXgFAbKEK39rtrDk-V1kT1dcMgqKdAYw.mp4?_nc_cat=105&amp;_nc_sid=5e9851&amp;_nc_ht=scontent-atl3-2.cdninstagram.com&amp;_nc_ohc=4kIR_3XlncQQ7kNvwH5i10y&amp;efg=eyJ2ZW5jb2RlX3RhZyI6Inhwdl9wcm9ncmVzc2l2ZS5JTlNUQUdSQU0uQ0xJUFMuQzMuNzIwLmRhc2hfYmFzZWxpbmVfMV92MSIsInhwdl9hc3NldF9pZCI6MTI5OTEyODQ0NDc3OTg1NCwiYXNzZXRfYWdlX2RheXMiOjQ3NiwidmlfdXNlY2FzZV9pZCI6MTAwOTksImR1cmF0aW9uX3MiOjQsInVybGdlbl9zb3VyY2UiOiJ3d3cifQ%3D%3D&amp;ccb=17-1&amp;vs=b672a37d79ee9044&amp;_nc_vs=HBkcFQIYQGlnX2VwaGVtZXJhbC84MzRCREY2REFEQ0I1MjAzM0QwQzYzNkY0NDJFRjJBOF92aWRlb19kYXNoaW5pdC5tcDQVAALIARIAKAAYABsCiAd1c2Vfb2lsATEScHJvZ3Jlc3NpdmVfcmVjaXBlATEVAAAmnPW_l53jzgQVAigCQzMsF0AQAAAAAAAAGBJkYXNoX2Jhc2VsaW5lXzFfdjERAHX-B2XmnQEA&amp;_nc_gid=7zoofU4yJGiHyNXEeXnbZg&amp;_nc_ss=1a&amp;_nc_zt=28&amp;oh=00_AfwcOtf9hB8wUbdY-Xyt-EUFHNEaxA-_znawf8KJhmSZbw&amp;oe=69BD93DA, https://scontent-atl3-1.cdninstagram.com/o1/v/t2/f2/m367/AQOHoAlmJgrBbNPj4-KHb1uwcGCj2LVFu_PHO7cTKFxGz8KWtXhPR2ShOTntltuAiWkIj-o9MSb__e_vR3cUXT-IRXKbdh5YotNp_3c.mp4?_nc_cat=106&amp;_nc_sid=5e9851&amp;_nc_ht=scontent-atl3-1.cdninstagram.com&amp;_nc_ohc=QUpW7ycB-yYQ7kNvwE7n461&amp;efg=eyJ2ZW5jb2RlX3RhZyI6Inhwdl9wcm9ncmVzc2l2ZS5JTlNUQUdSQU0uQ0xJUFMuQzMuNzE2LmRhc2hfYmFzZWxpbmVfMV92MSIsInhwdl9hc3NldF9pZCI6MTUyNTYzODM2NDc5MDIwMywiYXNzZXRfYWdlX2RheXMiOjQ3NiwidmlfdXNlY2FzZV9pZCI6MTAwOTksImR1cmF0aW9uX3MiOjc0LCJ1cmxnZW5fc291cmNlIjoid3d3In0%3D&amp;ccb=17-1&amp;_nc_gid=7zoofU4yJGiHyNXEeXnbZg&amp;_nc_ss=1a&amp;_nc_zt=28&amp;vs=2b1549eef08ae61c&amp;_nc_vs=HBksFQIYQGlnX2VwaGVtZXJhbC8zNzQxMTZEMUUwMjZGNjlFMTYwOEI2NkEwNUZBREE5OF92aWRlb19kYXNoaW5pdC5tcDQVAALIARIAFQIYRmlnX3hwdl9yZWVsc19wZXJtYW5lbnRfc3JfcHJvZC81Njc1NDY5ODkxOTM2NDNfNjg0MTgzMjQ4MjYyOTM2NDI2OC5tcDQVAgLIARIAKAAYABsCiAd1c2Vfb2lsATEScHJvZ3Jlc3NpdmVfcmVjaXBlATEVAAAm9vbPzOvjtQUVAigCQzMsF0BSjul41P30GBJkYXNoX2Jhc2VsaW5lXzFfdjERAHX-B2XmnQEA&amp;oh=00_Afx0uA0-XAsunwI61xtJLPXrvLjBUqeTVBaJfcClh1kjcw&amp;oe=69BDA877, https://scontent-atl3-2.cdninstagram.com/o1/v/t2/f2/m86/AQN4BiqBe424h5r_Hx4Vg7EwPJW_oRhLhFAN3a1FeRaC_AvrsRBAp_n72uNw0Uf_9F4yOw6q_-9uLzEf1iOZc945vyLFFuugOor-lhQ.mp4?_nc_cat=104&amp;_nc_sid=5e9851&amp;_nc_ht=scontent-atl3-2.cdninstagram.com&amp;_nc_ohc=Kq5B2N_1H-UQ7kNvwHN398c&amp;efg=eyJ2ZW5jb2RlX3RhZyI6Inhwdl9wcm9ncmVzc2l2ZS5JTlNUQUdSQU0uQ0xJUFMuQzMuNDc4LmRhc2hfYmFzZWxpbmVfM192MSIsInhwdl9hc3NldF9pZCI6NTQ0MzAwODI1MTMzMjIyLCJhc3NldF9hZ2VfZGF5cyI6NDc2LCJ2aV91c2VjYXNlX2lkIjoxMDA5OSwiZHVyYXRpb25fcyI6OTQsInVybGdlbl9zb3VyY2UiOiJ3d3cifQ%3D%3D&amp;ccb=17-1&amp;vs=9f4b7be6479ba5b&amp;_nc_vs=HBksFQIYUmlnX3hwdl9yZWVsc19wZXJtYW5lbnRfc3JfcHJvZC8wMzQwQjRGRUIxMzAyRUNCQUI3NkJGOEZENzRBOThBMl92aWRlb19kYXNoaW5pdC5tcDQVAALIARIAFQIYOnBhc3N0aHJvdWdoX2V2ZXJzdG9yZS9HSTVYNmh2c2JNemptUGtGQVBDLWNraWw0ZVVRYnFfRUFBQUYVAgLIARIAKAAYABsCiAd1c2Vfb2lsATEScHJvZ3Jlc3NpdmVfcmVjaXBlATEVAAAmzIKqlb3C9wEVAigCQzMsF0BXgAAAAAAAGBJkYXNoX2Jhc2VsaW5lXzNfdjERAHX-B2XmnQEA&amp;_nc_gid=7zoofU4yJGiHyNXEeXnbZg&amp;_nc_ss=1a&amp;_nc_zt=28&amp;oh=00_Afyj9gLhBsM0sgD880-l7I7FAK4KtaXX3ZdCxH49R-iq3w&amp;oe=69B9A59D</t>
  </si>
  <si>
    <t>https://www.instagram.com/acramjr</t>
  </si>
  <si>
    <t>kylem.samson</t>
  </si>
  <si>
    <t>Kyle Samson</t>
  </si>
  <si>
    <t>https://scontent-iad3-1.cdninstagram.com/v/t51.2885-19/91773429_1486900614849932_7595081056550649856_n.jpg?stp=dst-jpg_e0_s150x150_tt6&amp;efg=eyJ2ZW5jb2RlX3RhZyI6InByb2ZpbGVfcGljLmRqYW5nby4xMDgwLmMyIn0&amp;_nc_ht=scontent-iad3-1.cdninstagram.com&amp;_nc_cat=108&amp;_nc_oc=Q6cZ2QG6bQIqVa9bupGM2YbyZdRT_1czqWtCE1IVqZ_DSgys3GZVgapE2Vd1mu9--SU86VI&amp;_nc_ohc=D4XdDTwaSSYQ7kNvwEji5s9&amp;_nc_gid=MpiBwTKIrp2DOxQQ0kamFA&amp;edm=AOQ1c0wBAAAA&amp;ccb=7-5&amp;oh=00_Afw7pYwxPubrTquGvYpOxUbX0pd9V2SYYGFS3ic6vi-w6A&amp;oe=69BDA328&amp;_nc_sid=8b3546</t>
  </si>
  <si>
    <t>Some more pics of japan | Great first week in Tokyo, had a blast! | Finally starting to feel like summer... | Hanging out in Stanley park | Had a great time at the king gizzard the and lizard wizard concert! #kinggizzardandthelizardwizard</t>
  </si>
  <si>
    <t>#kinggizzardandthelizardwizard</t>
  </si>
  <si>
    <t>https://instagram.com/p/BydhqpnhjRy, https://instagram.com/p/BxkTknXFsOw, https://instagram.com/p/BxkCrQ7llSv, https://instagram.com/p/BwsH8HIBVxs, https://instagram.com/p/BkJy3kGH7fT, https://instagram.com/p/Bj-u80Ol8Hg, https://instagram.com/p/BTwmqL6AjL0, https://instagram.com/p/BTwmlBog6fp, https://instagram.com/p/BTbsP5eAnom, https://instagram.com/p/BTbsOyLgTNF, https://instagram.com/p/BMcqi6SjQOi</t>
  </si>
  <si>
    <t>57, 30, 39, 23, 44, 29, 77, 25, 20, 20, 27</t>
  </si>
  <si>
    <t>1, 1, 2, 2, 2, 0, 3, 3, 2, 1, 0</t>
  </si>
  <si>
    <t>2019-06-08, 2019-05-17, 2019-05-17, 2019-04-25, 2018-06-18, 2018-06-13, 2017-05-06, 2017-05-06, 2017-04-28, 2017-04-28, 2016-11-06</t>
  </si>
  <si>
    <t>Tokyo, Japan, Kyoto, Japan, Malkin Bowl</t>
  </si>
  <si>
    <t>Sidecar, Sidecar, Image, Image, Image, Image, Image, Image, Image, Image, Image</t>
  </si>
  <si>
    <t>https://scontent-iad3-2.cdninstagram.com/v/t51.2885-15/61481425_200069114292155_3424396188845933165_n.jpg?stp=dst-jpg_e35_s1080x1080_tt6&amp;_nc_ht=scontent-iad3-2.cdninstagram.com&amp;_nc_cat=111&amp;_nc_oc=Q6cZ2QG6bQIqVa9bupGM2YbyZdRT_1czqWtCE1IVqZ_DSgys3GZVgapE2Vd1mu9--SU86VI&amp;_nc_ohc=AZQC8hFXv34Q7kNvwGinCd3&amp;_nc_gid=MpiBwTKIrp2DOxQQ0kamFA&amp;edm=AOQ1c0wBAAAA&amp;ccb=7-5&amp;ig_cache_key=MjA2MTk1MjI1Njc2MDYwOTg3MQ%3D%3D.3-ccb7-5&amp;oh=00_AfwevMS3Gm6KBg3VUKXf0mHFbo1hwtw2-waMaLxemTi7xQ&amp;oe=69BD9A0E&amp;_nc_sid=8b3546, https://scontent-iad3-2.cdninstagram.com/v/t51.2885-15/61481425_200069114292155_3424396188845933165_n.jpg?stp=dst-jpg_e35_s1080x1080_tt6&amp;_nc_ht=scontent-iad3-2.cdninstagram.com&amp;_nc_cat=111&amp;_nc_oc=Q6cZ2QG6bQIqVa9bupGM2YbyZdRT_1czqWtCE1IVqZ_DSgys3GZVgapE2Vd1mu9--SU86VI&amp;_nc_ohc=AZQC8hFXv34Q7kNvwGinCd3&amp;_nc_gid=MpiBwTKIrp2DOxQQ0kamFA&amp;edm=AOQ1c0wBAAAA&amp;ccb=7-5&amp;ig_cache_key=MjA2MTk1MjI1Njc2MDYwOTg3MQ%3D%3D.3-ccb7-5&amp;oh=00_AfwevMS3Gm6KBg3VUKXf0mHFbo1hwtw2-waMaLxemTi7xQ&amp;oe=69BD9A0E&amp;_nc_sid=8b3546, https://scontent-iad3-1.cdninstagram.com/v/t51.82787-15/650506423_18213116440316125_2113453635888061668_n.jpg?stp=dst-jpg_e35_s1080x1080_sh0.08_tt6&amp;_nc_ht=scontent-iad3-1.cdninstagram.com&amp;_nc_cat=101&amp;_nc_oc=Q6cZ2QG6bQIqVa9bupGM2YbyZdRT_1czqWtCE1IVqZ_DSgys3GZVgapE2Vd1mu9--SU86VI&amp;_nc_ohc=jBiubUCU3kMQ7kNvwHhptlK&amp;_nc_gid=MpiBwTKIrp2DOxQQ0kamFA&amp;edm=AOQ1c0wBAAAA&amp;ccb=7-5&amp;ig_cache_key=MjA2MTk1MjI1NjcyNzAzMjkxMQ%3D%3D.3-ccb7-5&amp;oh=00_AfxhRLexS_BsQn_6AYmxrZx2bLpTocUWNkTeoqXYBppWNA&amp;oe=69BD9B58&amp;_nc_sid=8b3546, https://scontent-iad3-1.cdninstagram.com/v/t51.82787-15/649130525_18219666223314332_3939008802074460347_n.jpg?stp=dst-jpg_e35_s1080x1080_sh0.08_tt6&amp;_nc_ht=scontent-iad3-1.cdninstagram.com&amp;_nc_cat=108&amp;_nc_oc=Q6cZ2QG6bQIqVa9bupGM2YbyZdRT_1czqWtCE1IVqZ_DSgys3GZVgapE2Vd1mu9--SU86VI&amp;_nc_ohc=zXjlSFmjrbYQ7kNvwHnXdTn&amp;_nc_gid=MpiBwTKIrp2DOxQQ0kamFA&amp;edm=AOQ1c0wBAAAA&amp;ccb=7-5&amp;ig_cache_key=MjA2MTk1MjI1Njc0MzU5MjY4MQ%3D%3D.3-ccb7-5&amp;oh=00_AfyBztfgicpn_Noa1QdhvX1VqLXcYGlVz4uMGCNuuD12KQ&amp;oe=69BD9823&amp;_nc_sid=8b3546, https://scontent-iad3-1.cdninstagram.com/v/t51.2885-15/61084556_1169133136622686_171612813488203549_n.jpg?stp=dst-jpg_e35_s1080x1080_tt6&amp;_nc_ht=scontent-iad3-1.cdninstagram.com&amp;_nc_cat=110&amp;_nc_oc=Q6cZ2QG6bQIqVa9bupGM2YbyZdRT_1czqWtCE1IVqZ_DSgys3GZVgapE2Vd1mu9--SU86VI&amp;_nc_ohc=3wwULQ5bAgcQ7kNvwHsQ6sT&amp;_nc_gid=MpiBwTKIrp2DOxQQ0kamFA&amp;edm=AOQ1c0wBAAAA&amp;ccb=7-5&amp;ig_cache_key=MjA2MTk1MjI1Njc2MDUzMTAwNQ%3D%3D.3-ccb7-5&amp;oh=00_AfzqeaTdajn2qLCiePck9CQnFt0Up2WKT0xuf7IaR_hBjg&amp;oe=69BDAD43&amp;_nc_sid=8b3546, https://scontent-iad3-1.cdninstagram.com/v/t51.2885-15/61469080_130341404828692_6458635639482533706_n.jpg?stp=dst-jpg_e35_s1080x1080_tt6&amp;_nc_ht=scontent-iad3-1.cdninstagram.com&amp;_nc_cat=104&amp;_nc_oc=Q6cZ2QG6bQIqVa9bupGM2YbyZdRT_1czqWtCE1IVqZ_DSgys3GZVgapE2Vd1mu9--SU86VI&amp;_nc_ohc=9t-1HAKOE20Q7kNvwF6TRpR&amp;_nc_gid=MpiBwTKIrp2DOxQQ0kamFA&amp;edm=AOQ1c0wBAAAA&amp;ccb=7-5&amp;ig_cache_key=MjA2MTk1MjI1Njc2ODg2Mjg2NQ%3D%3D.3-ccb7-5&amp;oh=00_Afy283jJ9W7CWG2KAsN-rd-OgMq0pRkdSDB4kHLRU0PneQ&amp;oe=69BD8819&amp;_nc_sid=8b3546, https://scontent-iad3-1.cdninstagram.com/v/t51.2885-15/62655651_344721072901454_714666431459057003_n.jpg?stp=dst-jpg_e35_s1080x1080_tt6&amp;_nc_ht=scontent-iad3-1.cdninstagram.com&amp;_nc_cat=102&amp;_nc_oc=Q6cZ2QG6bQIqVa9bupGM2YbyZdRT_1czqWtCE1IVqZ_DSgys3GZVgapE2Vd1mu9--SU86VI&amp;_nc_ohc=pOCXWDdPdH8Q7kNvwFooBXj&amp;_nc_gid=MpiBwTKIrp2DOxQQ0kamFA&amp;edm=AOQ1c0wBAAAA&amp;ccb=7-5&amp;ig_cache_key=MjA2MTk1MjI1NjcyNjgwOTYyNg%3D%3D.3-ccb7-5&amp;oh=00_Afw9gFsHLkWMk-pVlCbspnBqi0Rc-Jfm9rf_1569Zu983Q&amp;oe=69BDB37D&amp;_nc_sid=8b3546, https://scontent-iad3-2.cdninstagram.com/v/t51.2885-15/61963220_684694221965367_7511738604504829245_n.jpg?stp=dst-jpg_e35_s1080x1080_tt6&amp;_nc_ht=scontent-iad3-2.cdninstagram.com&amp;_nc_cat=103&amp;_nc_oc=Q6cZ2QG6bQIqVa9bupGM2YbyZdRT_1czqWtCE1IVqZ_DSgys3GZVgapE2Vd1mu9--SU86VI&amp;_nc_ohc=B5M0UPpoOy4Q7kNvwE-xqlo&amp;_nc_gid=MpiBwTKIrp2DOxQQ0kamFA&amp;edm=AOQ1c0wBAAAA&amp;ccb=7-5&amp;ig_cache_key=MjA2MTk1MjI1Njc1MTk4ODAzMA%3D%3D.3-ccb7-5&amp;oh=00_AfxDUE9gUOOoZfCBtbEuHOitarBQD3Ramqmbk0W0Ln1EQA&amp;oe=69BDB142&amp;_nc_sid=8b3546, https://scontent-iad3-1.cdninstagram.com/v/t51.2885-15/61987991_129077511628534_2379458709931137337_n.jpg?stp=dst-jpg_e35_s1080x1080_tt6&amp;_nc_ht=scontent-iad3-1.cdninstagram.com&amp;_nc_cat=110&amp;_nc_oc=Q6cZ2QG6bQIqVa9bupGM2YbyZdRT_1czqWtCE1IVqZ_DSgys3GZVgapE2Vd1mu9--SU86VI&amp;_nc_ohc=s8ND9i2oFzwQ7kNvwGq2U6Z&amp;_nc_gid=MpiBwTKIrp2DOxQQ0kamFA&amp;edm=AOQ1c0wBAAAA&amp;ccb=7-5&amp;ig_cache_key=MjA2MTk1MjI1Njc2ODkyNzU1OA%3D%3D.3-ccb7-5&amp;oh=00_AfwGOMtwy5Az0kGLRfScu_bCbFEYVV_C4vdvfq_wKrEzDQ&amp;oe=69BDA6C9&amp;_nc_sid=8b3546, https://scontent-iad3-1.cdninstagram.com/v/t51.2885-15/62007708_203328803965677_5826639605582035853_n.jpg?stp=dst-jpg_e35_s1080x1080_tt6&amp;_nc_ht=scontent-iad3-1.cdninstagram.com&amp;_nc_cat=109&amp;_nc_oc=Q6cZ2QG6bQIqVa9bupGM2YbyZdRT_1czqWtCE1IVqZ_DSgys3GZVgapE2Vd1mu9--SU86VI&amp;_nc_ohc=i2CJxiiXFiAQ7kNvwEcVg8c&amp;_nc_gid=MpiBwTKIrp2DOxQQ0kamFA&amp;edm=AOQ1c0wBAAAA&amp;ccb=7-5&amp;ig_cache_key=MjA2MTk1MjI1NjczNTIxNDMwNw%3D%3D.3-ccb7-5&amp;oh=00_AfxKBgLqSwx4x9EKMgEdfVAdMKNvI6Jgi1SeZPV4u-JXlw&amp;oe=69BD8376&amp;_nc_sid=8b3546, https://scontent-iad3-1.cdninstagram.com/v/t51.82787-15/649</t>
  </si>
  <si>
    <t>https://www.instagram.com/kylem.samson</t>
  </si>
  <si>
    <t>quality_watch_manufacturer</t>
  </si>
  <si>
    <t>High Quality Complete Watch Manufacturer</t>
  </si>
  <si>
    <t>Focus on watch production details, careful structure design, strict quality control, easy communication.</t>
  </si>
  <si>
    <t>https://scontent-den2-1.cdninstagram.com/v/t51.2885-19/341899797_252098750717558_1886856827364672957_n.jpg?stp=dst-jpg_e0_s150x150_tt6&amp;efg=eyJ2ZW5jb2RlX3RhZyI6InByb2ZpbGVfcGljLmRqYW5nby4xMDgwLmMxIn0&amp;_nc_ht=scontent-den2-1.cdninstagram.com&amp;_nc_cat=102&amp;_nc_oc=Q6cZ2QGUZTuKQ2z3zqYLtm04m1qygopFzeTwms4hRM65kUS6VAwLGKY3_S1ipVJxXpjrb2I&amp;_nc_ohc=rotMVbRDlVIQ7kNvwHXYmsS&amp;_nc_gid=uifLVbviqQBt5et_rsIdCA&amp;edm=AOQ1c0wBAAAA&amp;ccb=7-5&amp;oh=00_AfywTH9r41OKOP-8ThCCMrSQMmJ-idaAIouz51mVhs1kJw&amp;oe=69BDA90A&amp;_nc_sid=8b3546</t>
  </si>
  <si>
    <t>The way of stamping Titanium Grade 5 case back with 3d effect. 
A professional watch manufacturer who deeply understand Titanium Grade 5 features and production way. 
#watchfactory
#watchmanufacturer | Original bridge VS customized bridge | A semi finished customized bridge on SW210-B manual movement, regulated. | Sellita SW500 D4 Movement | New Microadjustment Buckle. | Testing a Regulated SW200 H2 No Date Silver Standard Grade on Different Positions | Mr. Liu Assembled Complete SW200 from Individual Components, which lasted 5 minutes, but I get the video faster 2 times. | Disassemble Bridge on SW500 Movement. | Disassemble Sellita SW210-B Manual Movement Bridge and assemble a new customized bridge for customer. | One of Our Reliable Case Maker Partner, 150PCS CNC Machines, Supplies with High End Brands. | Semi-finished Second Hands. | Working with one of the best watch hand maker in China, all high grade hands are handmade polishing or brushing one by one.</t>
  </si>
  <si>
    <t>#watchfactory, #watchmanufacturer</t>
  </si>
  <si>
    <t>https://instagram.com/p/DVg1yxWATZX, https://instagram.com/p/DMsW0v6h6K5, https://instagram.com/p/DMsFA8IhTb0, https://instagram.com/p/DMfem7bhKwH, https://instagram.com/p/DLju9pOuLfF, https://instagram.com/p/DLWF5TwSngs, https://instagram.com/p/DLT4gXBSUC2, https://instagram.com/p/DLT0edVSkk2, https://instagram.com/p/DLRwLpEuQEx, https://instagram.com/p/DLITeYcStFg, https://instagram.com/p/DK7oAPPTj1j, https://instagram.com/p/DK7nWpNzEay</t>
  </si>
  <si>
    <t>13, 7, 8, 15, 18, 7, 8, 14, 12, 10, 9, 15</t>
  </si>
  <si>
    <t>4, 0, 0, 0, 0, 0, 0, 0, 0, 0, 0, 0</t>
  </si>
  <si>
    <t>2026-03-05, 2025-07-29, 2025-07-29, 2025-07-24, 2025-07-01, 2025-06-26, 2025-06-25, 2025-06-25, 2025-06-24, 2025-06-20, 2025-06-15, 2025-06-15</t>
  </si>
  <si>
    <t>Video, Sidecar, Video, Sidecar, Video, Video, Video, Sidecar, Video, Sidecar, Image, Video</t>
  </si>
  <si>
    <t>https://scontent-den2-1.cdninstagram.com/v/t51.82787-15/524333369_18319556356226858_663682562760213341_n.webp?stp=dst-jpg_e35_s1080x1080_sh0.08_tt6&amp;_nc_ht=scontent-den2-1.cdninstagram.com&amp;_nc_cat=102&amp;_nc_oc=Q6cZ2QGUZTuKQ2z3zqYLtm04m1qygopFzeTwms4hRM65kUS6VAwLGKY3_S1ipVJxXpjrb2I&amp;_nc_ohc=gt16qhMkxQgQ7kNvwEuol8G&amp;_nc_gid=uifLVbviqQBt5et_rsIdCA&amp;edm=AOQ1c0wBAAAA&amp;ccb=7-5&amp;ig_cache_key=MzY4NzQyMjU2NjgwMjYzMzg1OQ%3D%3D.3-ccb7-5&amp;oh=00_AfyAC5KlbRo_XKSUp7CTSG30B2Xrh9xDANVEfTy_0EWxIg&amp;oe=69BDA72E&amp;_nc_sid=8b3546, https://scontent-den2-1.cdninstagram.com/v/t51.82787-15/524333369_18319556356226858_663682562760213341_n.webp?stp=dst-jpg_e35_s1080x1080_sh0.08_tt6&amp;_nc_ht=scontent-den2-1.cdninstagram.com&amp;_nc_cat=102&amp;_nc_oc=Q6cZ2QGUZTuKQ2z3zqYLtm04m1qygopFzeTwms4hRM65kUS6VAwLGKY3_S1ipVJxXpjrb2I&amp;_nc_ohc=gt16qhMkxQgQ7kNvwEuol8G&amp;_nc_gid=uifLVbviqQBt5et_rsIdCA&amp;edm=AOQ1c0wBAAAA&amp;ccb=7-5&amp;ig_cache_key=MzY4NzQyMjU2NjgwMjYzMzg1OQ%3D%3D.3-ccb7-5&amp;oh=00_AfyAC5KlbRo_XKSUp7CTSG30B2Xrh9xDANVEfTy_0EWxIg&amp;oe=69BDA72E&amp;_nc_sid=8b3546, https://scontent-den2-1.cdninstagram.com/v/t51.82787-15/524836265_18319556353226858_8719762540923812504_n.webp?stp=dst-jpg_e35_s1080x1080_sh0.08_tt6&amp;_nc_ht=scontent-den2-1.cdninstagram.com&amp;_nc_cat=102&amp;_nc_oc=Q6cZ2QGUZTuKQ2z3zqYLtm04m1qygopFzeTwms4hRM65kUS6VAwLGKY3_S1ipVJxXpjrb2I&amp;_nc_ohc=8Tgb0kj_1HIQ7kNvwGZfXpV&amp;_nc_gid=uifLVbviqQBt5et_rsIdCA&amp;edm=AOQ1c0wBAAAA&amp;ccb=7-5&amp;ig_cache_key=MzY4NzQyMjU2Njc5NDEwODEzMA%3D%3D.3-ccb7-5&amp;oh=00_AfztZxRx4WaMLH6z1-JKXeSU8dTlFPzGOZL8cBLhygS4Ow&amp;oe=69BDB4CA&amp;_nc_sid=8b3546, https://scontent-den2-1.cdninstagram.com/v/t51.82787-15/524053466_18319556368226858_5823869059169907522_n.webp?stp=dst-jpg_e35_s1080x1080_sh0.08_tt6&amp;_nc_ht=scontent-den2-1.cdninstagram.com&amp;_nc_cat=102&amp;_nc_oc=Q6cZ2QGUZTuKQ2z3zqYLtm04m1qygopFzeTwms4hRM65kUS6VAwLGKY3_S1ipVJxXpjrb2I&amp;_nc_ohc=BdnJPG6YLJYQ7kNvwGJw6JL&amp;_nc_gid=uifLVbviqQBt5et_rsIdCA&amp;edm=AOQ1c0wBAAAA&amp;ccb=7-5&amp;ig_cache_key=MzY4NzQyMjU2NzEwNDQyMTI0OQ%3D%3D.3-ccb7-5&amp;oh=00_AfwfiIw_XnGhFCUa1Q1hl3JDyCwJ2pmgnFYcDf5TSJ12pw&amp;oe=69BDA2CF&amp;_nc_sid=8b3546, https://scontent-den2-1.cdninstagram.com/v/t51.82787-15/525649468_18319556377226858_3007129716864044874_n.webp?stp=dst-jpg_e35_s1080x1080_sh0.08_tt6&amp;_nc_ht=scontent-den2-1.cdninstagram.com&amp;_nc_cat=102&amp;_nc_oc=Q6cZ2QGUZTuKQ2z3zqYLtm04m1qygopFzeTwms4hRM65kUS6VAwLGKY3_S1ipVJxXpjrb2I&amp;_nc_ohc=WPbPne1Npe0Q7kNvwGHtXpV&amp;_nc_gid=uifLVbviqQBt5et_rsIdCA&amp;edm=AOQ1c0wBAAAA&amp;ccb=7-5&amp;ig_cache_key=MzY4NzQyMjU2NzExMjg5MDEwNA%3D%3D.3-ccb7-5&amp;oh=00_AfyqAnMxkhKNsMVyy90aihiMAtpjinP7Pd4ANPFO011R-w&amp;oe=69BD967B&amp;_nc_sid=8b3546, https://scontent-den2-1.cdninstagram.com/v/t51.82787-15/523322692_18318969745226858_6218679582750215998_n.webp?stp=dst-jpg_e35_s1080x1080_sh0.08_tt6&amp;_nc_ht=scontent-den2-1.cdninstagram.com&amp;_nc_cat=102&amp;_nc_oc=Q6cZ2QGUZTuKQ2z3zqYLtm04m1qygopFzeTwms4hRM65kUS6VAwLGKY3_S1ipVJxXpjrb2I&amp;_nc_ohc=c9ap0LxHmCAQ7kNvwGqCXbi&amp;_nc_gid=uifLVbviqQBt5et_rsIdCA&amp;edm=AOQ1c0wBAAAA&amp;ccb=7-5&amp;ig_cache_key=MzY4Mzc5NzYzMDUxOTIzMTIwMw%3D%3D.3-ccb7-5&amp;oh=00_Afwv7wV-y_6FD3OlqRfT_AaGqLEXzOL7CB7as_k1asGXcQ&amp;oe=69BDB973&amp;_nc_sid=8b3546, https://scontent-den2-1.cdninstagram.com/v/t51.82787-15/523322692_18318969745226858_6218679582750215998_n.webp?stp=dst-jpg_e35_s1080x1080_sh0.08_tt6&amp;_nc_ht=scontent-den2-1.cdninstagram.com&amp;_nc_cat=102&amp;_nc_oc=Q6cZ2QGUZTuKQ2z3zqYLtm04m1qygopFzeTwms4hRM65kUS6VAwLGKY3_S1ipVJxXpjrb2I&amp;_nc_ohc=c9ap0LxHmCAQ7kNvwGqCXbi&amp;_nc_gid=uifLVbviqQBt5et_rsIdCA&amp;edm=AOQ1c0wBAAAA&amp;ccb=7-5&amp;ig_cache_key=MzY4Mzc5NzYzMDUxOTIzMTIwMw%3D%3D.3-ccb7-5&amp;oh=00_Afwv7wV-y_6FD3OlqRfT_AaGqLEXzOL7CB7as_k1asGXcQ&amp;oe=69BDB973&amp;_nc_sid=8b3546, https://scontent-den2-1.cdninstagram.com/v/t51.82787-15/521996270_18318969742226858_8919956532922145644_n.webp?stp=dst-jpg_e35_s1080x1080_sh0.08_tt6&amp;_nc_ht=scontent-den2-1.cdninstagram.com&amp;_nc_cat=102&amp;_nc_oc=Q6cZ2QGUZTuKQ2z3zqYLtm04m1qygopFzeTwms4hRM65kUS6VAwLGKY3_S1ipVJxXpjrb2I&amp;_nc_ohc=h9phSTDNGZgQ7kNvwH9rrmX&amp;_nc_gid=uifLVbviqQBt5et_rsIdCA&amp;edm=AOQ1c0wBAAAA&amp;ccb=7-5&amp;ig_cache_key=MzY4Mzc5NzYzMDcyODk4NjEzNg%3D%3D.3-ccb7-5&amp;oh=00_AfzkuV6EAys9-1-zR-ySo4hMPwCotVpKxFJWBz4gsZFHWw&amp;oe=69BD92B9&amp;_nc_sid=8b3546, https://scontent-den2-1.cdninstagram.com/v/t51.2885-15/512221712_18315666574226858_2817390691895400590_n.webp?stp=dst-jpg_e35_s1080x1080_sh0.08_tt6&amp;_nc_ht=scontent-den2-1.cdninstagram.com&amp;_nc_cat=102&amp;_nc_oc=Q6cZ2QGUZTuKQ2z3zqYLtm04m1qygopFzeTwms4hRM65kUS6VAwLGKY3_S1ipVJxXpjrb2I&amp;_nc_ohc=jqmCFuMaYaoQ7kNvwG9FCET&amp;_nc_gid=uifLVbviqQBt5et_rsIdCA&amp;edm=AOQ1c0wBAAAA&amp;ccb=7-5&amp;ig_cache_key=MzY2MjUwMTcwNzYwMDYwMTE3MA%3D%3D.3-ccb7-5&amp;oh=00_Afxac_ZRkctzwZ2L7JeYdi9XAQKkM_JHJ_U1Ta1GfYPBDw&amp;oe=69BD94EA&amp;_nc_sid=8b3546, https://scontent-den2-1.cdninstagram.com/v/t51.2885-15/512221712_18315666574226858_2817390691895400590_n.webp?stp=dst-jpg_e35_s1080x1080_sh0.08_tt6&amp;_nc_ht=scontent-den2-1.cdninstagram.com&amp;_nc_cat=102&amp;_nc_oc=Q6cZ2QGUZTuKQ2z3zqYLtm04m1qygopFzeTwms4hRM65kUS6VAwLGKY3_S1ipVJxXpjrb2I&amp;_nc_ohc=jqmCFuMaYaoQ7kNvwG9FCET&amp;_nc_gid=uifLVbviqQBt5et_rsIdCA&amp;edm=AOQ1c0wBAAAA&amp;ccb=7-5&amp;ig_cache_key=MzY2MjUwMTcwNzYwMDYwMTE3MA%3D%3D.3-ccb7-5&amp;oh=00_Afxac_ZRkctzwZ2L7JeYdi9XAQKkM_JHJ_U1Ta1</t>
  </si>
  <si>
    <t>https://scontent-den2-1.cdninstagram.com/o1/v/t16/f2/m69/AQPFhaQWX9sdbaFLj--1L2Q1vkxVOlVR1Cf0EhuWjul9L-gR99Av0avkWhzPrJ9Mscu9FlJAIqO6dQUlYtLgRiwA.mp4?strext=1&amp;_nc_cat=101&amp;_nc_sid=5e9851&amp;_nc_ht=scontent-den2-1.cdninstagram.com&amp;_nc_ohc=M_pPn_R8-5cQ7kNvwFZee7H&amp;efg=eyJ2ZW5jb2RlX3RhZyI6Inhwdl9wcm9ncmVzc2l2ZS5JTlNUQUdSQU0uQ0xJUFMuQzMuNzIwLmRhc2hfYmFzZWxpbmVfMV92MSIsInhwdl9hc3NldF9pZCI6MTc5MjcwMTczMjYyMzY0MDQsImFzc2V0X2FnZV9kYXlzIjoxMCwidmlfdXNlY2FzZV9pZCI6MTAwOTksImR1cmF0aW9uX3MiOjE4LCJ1cmxnZW5fc291cmNlIjoid3d3In0%3D&amp;ccb=17-1&amp;_nc_gid=uifLVbviqQBt5et_rsIdCA&amp;_nc_ss=1a&amp;_nc_zt=28&amp;vs=35be286ea1988297&amp;_nc_vs=HBksFQIYOnBhc3N0aHJvdWdoX2V2ZXJzdG9yZS9HT3d1ZWlhalhLQUdmZEFGQUhFUFJtQ0NuR295YnNwVEFRQUYVAALIARIAFQIYUWlnX3hwdl9wbGFjZW1lbnRfcGVybWFuZW50X3YyLzE1NEY2RTQwQUQxNEJDRjkwQzlFRjgyRTUyRDNENzkyX2F1ZGlvX2Rhc2hpbml0Lm1wNBUCAsgBEgAoABgAGwKIB3VzZV9vaWwBMRJwcm9ncmVzc2l2ZV9yZWNpcGUBMRUAACboy-a536HYPxUCKAJDMywXQDIo9cKPXCkYEmRhc2hfYmFzZWxpbmVfMV92MREAdf4HZeadAQA&amp;oh=00_AfzSMNBwFd2CTySDbq5ZctMyWBT_M868QAveGh1SpLe2XA&amp;oe=69BD923F, https://scontent-den2-1.cdninstagram.com/o1/v/t2/f2/m367/AQMxXS6UuFbYoYv8sgL6RXfcUAjjv8_7plZq_9SWsy-TiLpJQyS-B64c3OHA62IpGag7Wps6MOz1kHXU_SSZaH-gQJGCSpWm3hx7xFE.mp4?_nc_cat=109&amp;_nc_sid=5e9851&amp;_nc_ht=scontent-den2-1.cdninstagram.com&amp;_nc_ohc=TCs56lUs7doQ7kNvwHEYSHf&amp;efg=eyJ2ZW5jb2RlX3RhZyI6Inhwdl9wcm9ncmVzc2l2ZS5JTlNUQUdSQU0uQ0xJUFMuQzMuMTI4MC5kYXNoX2Jhc2VsaW5lXzFfdjEiLCJ4cHZfYXNzZXRfaWQiOjcxODg3MjM2MDk0ODU0MCwiYXNzZXRfYWdlX2RheXMiOjIyOSwidmlfdXNlY2FzZV9pZCI6MTAwOTksImR1cmF0aW9uX3MiOjMxLCJ1cmxnZW5fc291cmNlIjoid3d3In0%3D&amp;ccb=17-1&amp;_nc_gid=uifLVbviqQBt5et_rsIdCA&amp;_nc_ss=1a&amp;_nc_zt=28&amp;vs=123e402460bf5a46&amp;_nc_vs=HBksFQIYQGlnX2VwaGVtZXJhbC8xMjQ0MTg4NjI2MzcwOTk3QTZDNjZCODYxMjcyOEE4Rl92aWRlb19kYXNoaW5pdC5tcDQVAALIARIAFQIYR2lnX3hwdl9yZWVsc19wZXJtYW5lbnRfc3JfcHJvZC8xNDM3NDA0NjQ3NjAwMTY0XzU4MDc1ODk4MjI4MjY0NjY4OTMubXA0FQICyAESACgAGAAbAogHdXNlX29pbAExEnByb2dyZXNzaXZlX3JlY2lwZQExFQAAJvjMtLvw88YCFQIoAkMzLBdAPxnbItDlYBgSZGFzaF9iYXNlbGluZV8xX3YxEQB1_gdl5p0BAA&amp;oh=00_Afz-Ipvd9xhJ2CoRK8jMqQewKcjRD2j_WjE9QxhtZcFebA&amp;oe=69BDB486, https://scontent-den2-1.cdninstagram.com/o1/v/t2/f2/m367/AQPJnjq3eHsHVV5hddF_U_wDBFjuoxwW1wrxAMwJlbhn-RM1shr0z8yZODtuGMRbWyPHBcPGCbRDOErhjplls3Ca93ojAwZV_qoOx3E.mp4?_nc_cat=104&amp;_nc_sid=5e9851&amp;_nc_ht=scontent-den2-1.cdninstagram.com&amp;_nc_ohc=6_7BBP06m50Q7kNvwG3hr8G&amp;efg=eyJ2ZW5jb2RlX3RhZyI6Inhwdl9wcm9ncmVzc2l2ZS5JTlNUQUdSQU0uQ0xJUFMuQzMuNzIwLmRhc2hfYmFzZWxpbmVfMV92MSIsInhwdl9hc3NldF9pZCI6NzE3NzU4MjcwODc1MDEwLCJhc3NldF9hZ2VfZGF5cyI6MjU4LCJ2aV91c2VjYXNlX2lkIjoxMDA5OSwiZHVyYXRpb25fcyI6MjEsInVybGdlbl9zb3VyY2UiOiJ3d3cifQ%3D%3D&amp;ccb=17-1&amp;_nc_gid=uifLVbviqQBt5et_rsIdCA&amp;_nc_ss=1a&amp;_nc_zt=28&amp;vs=d751b0978668f8b5&amp;_nc_vs=HBksFQIYQGlnX2VwaGVtZXJhbC8xQjRDNzdCNDM4N0IyRUM4QUJDRUVFMDQwN0JCRjZBN192aWRlb19kYXNoaW5pdC5tcDQVAALIARIAFQIYR2lnX3hwdl9yZWVsc19wZXJtYW5lbnRfc3JfcHJvZC8xMjMzNTcwNjIxMTk2NjA0XzExOTI5MDAwNDg1NTgwMjU3MzMubXA0FQICyAESACgAGAAbAogHdXNlX29pbAExEnByb2dyZXNzaXZlX3JlY2lwZQExFQAAJoSWqeyDs8YCFQIoAkMzLBdANbMzMzMzMxgSZGFzaF9iYXNlbGluZV8xX3YxEQB1_gdl5p0BAA&amp;oh=00_AfwOGgDZoip1w1YQuBaEtvRRcvzTODR9Wz_R8KzSVR_FIg&amp;oe=69BD84F1, https://scontent-den2-1.cdninstagram.com/o1/v/t2/f2/m367/AQNcet8JAm39FSGxsm0r_4PFvfmRq78LntP9KNaR4yzRISb1MbXW8sewF-eRgdpk2s2McTV-1V0hPiD_Ejt7mtDRCz4o8s4BNlUy7Ao.mp4?_nc_cat=101&amp;_nc_sid=5e9851&amp;_nc_ht=scontent-den2-1.cdninstagram.com&amp;_nc_ohc=red3PD1CK5IQ7kNvwGLub_g&amp;efg=eyJ2ZW5jb2RlX3RhZyI6Inhwdl9wcm9ncmVzc2l2ZS5JTlNUQUdSQU0uQ0xJUFMuQzMuMTI4MC5kYXNoX2Jhc2VsaW5lXzFfdjEiLCJ4cHZfYXNzZXRfaWQiOjE0MjUwMDgxOTg4MzU3OTMsImFzc2V0X2FnZV9kYXlzIjoyNjMsInZpX3VzZWNhc2VfaWQiOjEwMDk5LCJkdXJhdGlvbl9zIjo0NSwidXJsZ2VuX3NvdXJjZSI6Ind3dyJ9&amp;ccb=17-1&amp;_nc_gid=uifLVbviqQBt5et_rsIdCA&amp;_nc_ss=1a&amp;_nc_zt=28&amp;vs=dfc1dbb89bbc4a34&amp;_nc_vs=HBksFQIYQGlnX2VwaGVtZXJhbC8xQjQ1Mzg5NjNDN0UwQTNBRjlFNTZEMDNEOTMwMDFCOV92aWRlb19kYXNoaW5pdC5tcDQVAALIARIAFQIYSGlnX3hwdl9yZWVsc19wZXJtYW5lbnRfc3JfcHJvZC8yNDMyNzk4NzQxMDEzODkxM181NTE2Njc5MjY3MjUzMDI3OTY3Lm1wNBUCAsgBEgAoABgAGwKIB3VzZV9vaWwBMRJwcm9ncmVzc2l2ZV9yZWNpcGUBMRUAACai-fK3soKIBRUCKAJDMywXQEa7peNT988YEmRhc2hfYmFzZWxpbmVfMV92MREAdf4HZeadAQA&amp;oh=00_Afzm9sTT6GfxGu36Coptz16cYb2rjzqzTSg4aSHO2xUeCg&amp;oe=69BD87F2, https://scontent-den2-1.cdninstagram.com/o1/v/t2/f2/m367/AQOdwEERR53xw3EcAzBXbSz0Fol7m8riR1zsveOmVlDcRzsgWB9FfLSIpVFCl7anerIstQall5MTVVtDHUrZO9d4oIhBBKlOYpUtZ7s.mp4?_nc_cat=101&amp;_nc_sid=5e9851&amp;_nc_ht=scontent-den2-1.cdninstagram.com&amp;_nc_ohc=VLVEVIywH8cQ7kNvwFTD2kZ&amp;efg=eyJ2ZW5jb2RlX3RhZyI6Inhwdl9wcm9ncmVzc2l2ZS5JTlNUQUdSQU0uQ0xJUFMuQzMuMTI4MC5kYXNoX2Jhc2VsaW5lXzFfdjEiLCJ4cHZfYXNzZXRfaWQiOjE2NTU4OTY1NDE3OTMxMTYsImFzc2V0X2FnZV9kYXlzIjoyNjQsInZpX3VzZWNhc2VfaWQiOjEwMDk5LCJkdXJhdGlvbl9zIjoxNDksInVybGdlbl9zb3VyY2UiOiJ3d3cifQ%3D%3D&amp;ccb=17-1&amp;vs=8c7942a7f7d48d0&amp;_nc_vs=HBksFQIYQGlnX2VwaGVtZXJhbC9ENDRDM0YxNDU1N0QyMjJDNTAzMEM0RkUzOEZDNTQ5Ml92aWRlb19kYXNoaW5pdC5tcDQVAALIARIAFQIYRmlnX3hwdl9yZWVsc19wZXJtYW5lbnRfc3JfcHJvZC81OTE2ODQ3NjY5NTY1MDBfNzI3MzA1NDQ4NjI2MDk0NzEwOC5tcDQVAgLIARIAKAAYABsCiAd1c2Vfb2lsATEScHJvZ3Jlc3NpdmVfcmVjaXBlATEVAAAmuK3E0u6B8QUVAigCQzMsF0Binul41P30GBJkYXNoX2Jhc2VsaW5lXzFfdjERAHX-B2XmnQEA&amp;_nc_gid=uifLVbviqQB</t>
  </si>
  <si>
    <t>https://www.instagram.com/quality_watch_manufacturer</t>
  </si>
  <si>
    <t>csaccal</t>
  </si>
  <si>
    <t>Christian S</t>
  </si>
  <si>
    <t>VP of client relations | NY flagship Director      
Redefining luxury—where technology meets craftsmanship and cultural edge</t>
  </si>
  <si>
    <t>https://www.abelrichard.com/</t>
  </si>
  <si>
    <t>https://scontent-dfw5-1.cdninstagram.com/v/t51.82787-19/624304732_17852770845618610_2019050248171079601_n.jpg?stp=dst-jpg_e0_s150x150_tt6&amp;efg=eyJ2ZW5jb2RlX3RhZyI6InByb2ZpbGVfcGljLmRqYW5nby4xMDI0LmMyIn0&amp;_nc_ht=scontent-dfw5-1.cdninstagram.com&amp;_nc_cat=110&amp;_nc_oc=Q6cZ2QFvo3zY-5rR5tdJsrpXyj_1cgiMRYlh8tPNnn4oJHhBDR0cBk4XuW3IP5GbdAuZt4U&amp;_nc_ohc=TuHPgOk-OxgQ7kNvwFEHEt9&amp;_nc_gid=N300ceFL0mKYr8k9DaQrhQ&amp;edm=AOQ1c0wBAAAA&amp;ccb=7-5&amp;oh=00_AfzykjPuCNVjDQ0JQkGdCIRyyg0RQ4lTCBw666OwqcMW7A&amp;oe=69BDB6A6&amp;_nc_sid=8b3546</t>
  </si>
  <si>
    <t>Unforgettable Night
Abel Richard Italia × Diplo | Montegrappa X Sylvester Stalone | Abel Richard X Montegrappa NYC | Style, sophistication, legacy 🖤 A future young collector
Welcome to Abel Richard</t>
  </si>
  <si>
    <t>https://instagram.com/p/DVo8qOokoFf, https://instagram.com/p/DVoWebvgE2p, https://instagram.com/p/DVoDy18AD8C, https://instagram.com/p/DVjEMH0gA9B, https://instagram.com/p/DVhRxp0ADf0, https://instagram.com/p/DVg-RdaFtO1, https://instagram.com/p/DVen3E0gPov, https://instagram.com/p/DVemDIWgGkF, https://instagram.com/p/DVef-X8EdUT, https://instagram.com/p/DVALobPAObV, https://instagram.com/p/DU9C31bEZlB, https://instagram.com/p/DU8-D1lkVGO</t>
  </si>
  <si>
    <t>310, 358, 342, 348, 352, 388, 351, 348, 346, 371, 353, 446</t>
  </si>
  <si>
    <t>0, 2, 2, 2, 2, 4, 0, 0, 0, 7, 3, 8</t>
  </si>
  <si>
    <t>2026-03-08, 2026-03-08, 2026-03-08, 2026-03-06, 2026-03-05, 2026-03-05, 2026-03-04, 2026-03-04, 2026-03-04, 2026-02-21, 2026-02-19, 2026-02-19</t>
  </si>
  <si>
    <t>Rodeo Drive, Beverly Hills, Miami Design District, 7W57</t>
  </si>
  <si>
    <t>Image, Image, Sidecar, Image, Image, Image, Sidecar, Image, Sidecar, Image, Sidecar, Image</t>
  </si>
  <si>
    <t>https://scontent-dfw5-1.cdninstagram.com/v/t51.82787-15/649225512_17857518630618610_6245658656502147996_n.jpg?stp=dst-jpg_e35_p1080x1080_sh0.08_tt6&amp;_nc_ht=scontent-dfw5-1.cdninstagram.com&amp;_nc_cat=110&amp;_nc_oc=Q6cZ2QFvo3zY-5rR5tdJsrpXyj_1cgiMRYlh8tPNnn4oJHhBDR0cBk4XuW3IP5GbdAuZt4U&amp;_nc_ohc=yGJV7lcQ1RUQ7kNvwHZfH10&amp;_nc_gid=N300ceFL0mKYr8k9DaQrhQ&amp;edm=AOQ1c0wBAAAA&amp;ccb=7-5&amp;ig_cache_key=Mzg0ODU5MjY2NjMwOTg1MzUzNQ%3D%3D.3-ccb7-5&amp;oh=00_Afyns6vK3RMhCK2JUVKzl6tB945prtZZTUlLWyp2_E4urw&amp;oe=69BDA1DC&amp;_nc_sid=8b3546, https://scontent-dfw5-1.cdninstagram.com/v/t51.82787-15/649638245_17857484556618610_4446010194586751772_n.jpg?stp=dst-jpg_e15_tt6&amp;_nc_ht=scontent-dfw5-1.cdninstagram.com&amp;_nc_cat=110&amp;_nc_oc=Q6cZ2QFvo3zY-5rR5tdJsrpXyj_1cgiMRYlh8tPNnn4oJHhBDR0cBk4XuW3IP5GbdAuZt4U&amp;_nc_ohc=fPpwRy0dq90Q7kNvwHwszLs&amp;_nc_gid=N300ceFL0mKYr8k9DaQrhQ&amp;edm=AOQ1c0wBAAAA&amp;ccb=7-5&amp;ig_cache_key=Mzg0ODQyNDcyOTk4MzYwMjA4OQ%3D%3D.3-ccb7-5&amp;oh=00_AfyegeVd-9hpWGRzfcAiOC2BeOUL3hJtXu-it5xEKyz-DA&amp;oe=69BDAC09&amp;_nc_sid=8b3546, https://scontent-dfw5-1.cdninstagram.com/v/t51.82787-15/649332022_17857463772618610_6808019836565219109_n.jpg?stp=dst-jpg_e15_tt6&amp;_nc_ht=scontent-dfw5-1.cdninstagram.com&amp;_nc_cat=110&amp;_nc_oc=Q6cZ2QFvo3zY-5rR5tdJsrpXyj_1cgiMRYlh8tPNnn4oJHhBDR0cBk4XuW3IP5GbdAuZt4U&amp;_nc_ohc=Eg89fTh94tIQ7kNvwEw2Kb7&amp;_nc_gid=N300ceFL0mKYr8k9DaQrhQ&amp;edm=AOQ1c0wBAAAA&amp;ccb=7-5&amp;ig_cache_key=Mzg0ODM0MjA2MzAwMzIxMzI2OQ%3D%3D.3-ccb7-5&amp;oh=00_AfxLk2uXplVxugAlwe8dfNTyp7X6Y4wvNEmPcDZmqrYFyg&amp;oe=69BDA923&amp;_nc_sid=8b3546, https://scontent-dfw5-1.cdninstagram.com/v/t51.82787-15/649332022_17857463772618610_6808019836565219109_n.jpg?stp=dst-jpg_e15_tt6&amp;_nc_ht=scontent-dfw5-1.cdninstagram.com&amp;_nc_cat=110&amp;_nc_oc=Q6cZ2QFvo3zY-5rR5tdJsrpXyj_1cgiMRYlh8tPNnn4oJHhBDR0cBk4XuW3IP5GbdAuZt4U&amp;_nc_ohc=Eg89fTh94tIQ7kNvwEw2Kb7&amp;_nc_gid=N300ceFL0mKYr8k9DaQrhQ&amp;edm=AOQ1c0wBAAAA&amp;ccb=7-5&amp;ig_cache_key=Mzg0ODM0MjA2MzAwMzIxMzI2OQ%3D%3D.3-ccb7-5&amp;oh=00_AfxLk2uXplVxugAlwe8dfNTyp7X6Y4wvNEmPcDZmqrYFyg&amp;oe=69BDA923&amp;_nc_sid=8b3546, https://scontent-dfw5-1.cdninstagram.com/v/t51.82787-15/649552098_17857463787618610_7976784378519166035_n.jpg?stp=dst-jpg_e15_tt6&amp;_nc_ht=scontent-dfw5-1.cdninstagram.com&amp;_nc_cat=110&amp;_nc_oc=Q6cZ2QFvo3zY-5rR5tdJsrpXyj_1cgiMRYlh8tPNnn4oJHhBDR0cBk4XuW3IP5GbdAuZt4U&amp;_nc_ohc=y1AIZ3OImvoQ7kNvwHdag0P&amp;_nc_gid=N300ceFL0mKYr8k9DaQrhQ&amp;edm=AOQ1c0wBAAAA&amp;ccb=7-5&amp;ig_cache_key=Mzg0ODM0MjA2NjY4NTg0NzEyMw%3D%3D.3-ccb7-5&amp;oh=00_AfxubtdmBOpwRU0uQ2Iib3QkXCwuHvynLEnSxnDAu6HgeA&amp;oe=69BD9A7D&amp;_nc_sid=8b3546, https://scontent-dfw5-1.cdninstagram.com/v/t51.82787-15/642773615_17857198026618610_7722291028095400574_n.jpg?stp=dst-jpg_e35_s1080x1080_sh0.08_tt6&amp;_nc_ht=scontent-dfw5-1.cdninstagram.com&amp;_nc_cat=110&amp;_nc_oc=Q6cZ2QFvo3zY-5rR5tdJsrpXyj_1cgiMRYlh8tPNnn4oJHhBDR0cBk4XuW3IP5GbdAuZt4U&amp;_nc_ohc=vqEazfjMK2wQ7kNvwGC4i9d&amp;_nc_gid=N300ceFL0mKYr8k9DaQrhQ&amp;edm=AOQ1c0wBAAAA&amp;ccb=7-5&amp;ig_cache_key=Mzg0NjkzNjkzMTkyMTMwMTMxMw%3D%3D.3-ccb7-5&amp;oh=00_Afyr2RGZwwQcaZqUWiQPRo71w06_HvddBWCJG-1BsSpXZg&amp;oe=69BDB511&amp;_nc_sid=8b3546, https://scontent-dfw5-1.cdninstagram.com/v/t51.82787-15/641843296_17857106523618610_1343052241937364882_n.jpg?stp=dst-jpg_e35_p1080x1080_sh0.08_tt6&amp;_nc_ht=scontent-dfw5-1.cdninstagram.com&amp;_nc_cat=110&amp;_nc_oc=Q6cZ2QFvo3zY-5rR5tdJsrpXyj_1cgiMRYlh8tPNnn4oJHhBDR0cBk4XuW3IP5GbdAuZt4U&amp;_nc_ohc=tbhGVwz4DTIQ7kNvwGz7-BV&amp;_nc_gid=N300ceFL0mKYr8k9DaQrhQ&amp;edm=AOQ1c0wBAAAA&amp;ccb=7-5&amp;ig_cache_key=Mzg0NjQzMzczNTY5MjAwNzQxMg%3D%3D.3-ccb7-5&amp;oh=00_AfyO2TZNyiDGW_louGyLde_asnARNyOsOqGliXcZh_3ciQ&amp;oe=69BDAED7&amp;_nc_sid=8b3546, https://scontent-dfw5-1.cdninstagram.com/v/t51.82787-15/641290069_17857092516618610_2642656318786137993_n.jpg?stp=dst-jpg_e35_p1080x1080_sh0.08_tt6&amp;_nc_ht=scontent-dfw5-1.cdninstagram.com&amp;_nc_cat=110&amp;_nc_oc=Q6cZ2QFvo3zY-5rR5tdJsrpXyj_1cgiMRYlh8tPNnn4oJHhBDR0cBk4XuW3IP5GbdAuZt4U&amp;_nc_ohc=gUlXGr-dgg8Q7kNvwHnUPO6&amp;_nc_gid=N300ceFL0mKYr8k9DaQrhQ&amp;edm=AOQ1c0wBAAAA&amp;ccb=7-5&amp;ig_cache_key=Mzg0NjM0Nzk2MDQ2NTQxMzA0NQ%3D%3D.3-ccb7-5&amp;oh=00_Afx8v7f5k24WAwhkXh6MN_XQPm7eH9TDJvKwFdypEYC6AQ&amp;oe=69BD9594&amp;_nc_sid=8b3546, https://scontent-dfw5-1.cdninstagram.com/v/t51.82787-15/641790960_17856970293618610_3456172788179798898_n.jpg?stp=dst-jpg_e15_tt6&amp;_nc_ht=scontent-dfw5-1.cdninstagram.com&amp;_nc_cat=110&amp;_nc_oc=Q6cZ2QFvo3zY-5rR5tdJsrpXyj_1cgiMRYlh8tPNnn4oJHhBDR0cBk4XuW3IP5GbdAuZt4U&amp;_nc_ohc=ug_IRoDfI78Q7kNvwHHuj71&amp;_nc_gid=N300ceFL0mKYr8k9DaQrhQ&amp;edm=AOQ1c0wBAAAA&amp;ccb=7-5&amp;ig_cache_key=Mzg0NTY4NTE5Nzg2MTM0NDc0Mw%3D%3D.3-ccb7-5&amp;oh=00_Afxpej-2mD2YpByu35P0WqQzkO6ZCHNy4nmWdo0Zuz2v4w&amp;oe=69BDB6A6&amp;_nc_sid=8b3546, https://scontent-dfw5-1.cdninstagram.com/v/t51.82787-15/641790960_17856970293618610_3456172788179798898_n.jpg?stp=dst-jpg_e15_tt6&amp;_nc_ht=scontent-dfw5-1.cdninstagram.com&amp;_nc_cat=110&amp;_nc_oc=Q6cZ2QFvo3zY-5rR5tdJsrpXyj_1cgiMRYlh8tPNnn4oJHhBDR0cBk4XuW3IP5GbdAuZt4U&amp;_nc_ohc=ug_IRoDfI78Q7kNvwHHuj71&amp;_nc_gid=N300ceFL0mKYr8k9DaQrhQ&amp;edm=AOQ1c0wBAAAA&amp;ccb=7-5&amp;ig_cache_key=Mzg0NTY4NTE5Nzg2MTM0NDc0Mw%3D%3D.3-ccb7-5&amp;oh=00_Afxpej-2mD2YpByu35P0WqQzkO6ZCHNy4nmWdo0Zuz2v4w&amp;oe=69BDB6A6&amp;_nc_sid=8b3546, https://scontent-dfw5-1.cdninstagram.com/v/t51.82787-15/642747211_178569703026</t>
  </si>
  <si>
    <t>https://www.instagram.com/csaccal</t>
  </si>
  <si>
    <t>waylortallace</t>
  </si>
  <si>
    <t>Taylor Wallace</t>
  </si>
  <si>
    <t>Coffee and good times at @rolypolycoffeeco
Find it @thegemlivingston</t>
  </si>
  <si>
    <t>http://rolypoly.coffee/</t>
  </si>
  <si>
    <t>https://scontent-atl3-3.cdninstagram.com/v/t51.2885-19/481690361_9500565379993810_6758051589312856472_n.jpg?stp=dst-jpg_e0_s150x150_tt6&amp;efg=eyJ2ZW5jb2RlX3RhZyI6InByb2ZpbGVfcGljLmRqYW5nby4xMDgwLmMyIn0&amp;_nc_ht=scontent-atl3-3.cdninstagram.com&amp;_nc_cat=110&amp;_nc_oc=Q6cZ2QGdXVl2ntzfdTFsgnCHAI-dzGfsOcS-amOwmNFeTpcemLdldaCdSVX36UzxfXFpD7Y&amp;_nc_ohc=VeMz0HlojusQ7kNvwFDrctq&amp;_nc_gid=-b37Jc_2CDodMoAodelVoQ&amp;edm=AOQ1c0wBAAAA&amp;ccb=7-5&amp;oh=00_AfzEW0c8w_zxWRX9iDS1nLRtuLLA84_XCU__5hSD1i3G7g&amp;oe=69BDAE38&amp;_nc_sid=8b3546</t>
  </si>
  <si>
    <t>I’m “racing” my diesel W123 this weekend in the @jackalopedriversclub Frost and the Furious rally. I’ve done all of the important modifications for rally racing: tape over the headlights, sponsor logos prominently displayed, over-the-top roof rack, and of course some studded snow tires. Is it fast?  | Road to Oklahoma report day 2. Arrow has grown weary of the road, and we gained a passenger! We said goodbye to Adam’s parents and hit the road from Boulder this morning. It was very windy all day, but the van managed to stay in one piece. My bike even stayed on the roof! Adam got some work done fro | Roly-Poly coffee wagen does @midsouthgravel road trip day 1: Bozeman to Boulder done and dusted. Today ended up being a 13 hour day on the road. Arrow and I got an early start, had a little espresso at the OG cafe and then hit the road. Pretty quickly we found some very wintery weather. It’s been so | I’m back with another video talking about my clothes. No car this time, but for posterity’s sake I drove a Mk4 TDI Jetta with a five speed and less than 100k miles today. Bleach by Nirvana in the tape deck.  Some highlights: I have on one of my favorite watches today, and I talk a little about the g | Over the weekend we raced my daily driver Mercedes W123 in the Frost and the Furious rally in West Yellowstone. We Al’s brought the Syncro out to serve our Daily Driver blend on espresso. It’s safe to say, both daily drivers ripped! 
This ever was so much fun and there were so many cool cars there. | Chill Sunday fit after a quick bike ride. 
Some highlights: five days with this watch in my wrist. Usually I mix it up a little more than that, but I’m getting to know this thing. It also seems to go with everything I’m wearing lately. @greasepointworkwear pants again. These ones in particular are  | Frost and the Furious in West Yellowstone, Taylor was doing what he does best. He had Roly Poly pouring hot coffee all morning and then took the Mercedes out to race on the ice. 
Awesome day of grassroots racing! Thanks to the Roly Poly crew + the event organizers @jackalopedriversclub | I just got a new camera bag made by my very good pal Eli,  right here in Bozeman. It’s a Seldom Seen Fika XL with the camera mods added to it. No more haphazardly tossing my Leica into a tote bag with all of the rest of my junk! Eli is making really rad gear in his shop, and deserves all of the supp | Quick fit check. It’s finally cold here. Do vehicles count as accessories? 🤔 | Day three with my new Tudor P01. When it was initially released in 2019 it was met with mixed reviews. It’s enormous (although it actually wears nicely), has minimal finishing work, sharp edges, and a weird hybrid leather/rubber strap. It’s polarizing to say the least. That’s exactly what attracted  | Some pictures @jorygomez_ took of me in the most flawless car I own and then one I snapped this morning. 😎 #w123 | Fit check ft. my race car?? Also a shout out to my Aunt Wendy! Unless this isn’t the sweater I think it is…but I’m pretty sure it’s that sweater! Ok bye 👋</t>
  </si>
  <si>
    <t>#w123</t>
  </si>
  <si>
    <t>@jackalopedriversclub, @midsouthgravel, @montanatonowhere, @robbowes_, @greasepointworkwear, @bozemanvintage, @m_a_d_r_e_a_n, @jorygomez_</t>
  </si>
  <si>
    <t>https://instagram.com/p/DU6ONaIkncg, https://instagram.com/p/DVxcXVkDRim, https://instagram.com/p/DVu41YOjWOq, https://instagram.com/p/DVcccPkjy8k, https://instagram.com/p/DVJFFwcj6MJ, https://instagram.com/p/DVFJw53DdAF, https://instagram.com/p/DVEdrdaD5k8, https://instagram.com/p/DU_PGZ0D1fV, https://instagram.com/p/DU9p8dxjXiw, https://instagram.com/p/DU81v7TEofY, https://instagram.com/p/DUrc-WsjVui, https://instagram.com/p/DUoxf3gDZda</t>
  </si>
  <si>
    <t>358, 177, 267, 152, 342, 155, 255, 167, 91, 88, 203, 153</t>
  </si>
  <si>
    <t>19, 4, 3, 18, 18, 7, 12, 10, 4, 8, 5, 9</t>
  </si>
  <si>
    <t>2026-02-18, 2026-03-12, 2026-03-11, 2026-03-04, 2026-02-24, 2026-02-23, 2026-02-22, 2026-02-20, 2026-02-20, 2026-02-19, 2026-02-13, 2026-02-12</t>
  </si>
  <si>
    <t>Montana, USA, Stillwater, Oklahoma, Boulder, Colorado, West Yellowstone, Bozeman, Montana</t>
  </si>
  <si>
    <t>Sidecar, Sidecar, Sidecar, Video, Video, Video, Sidecar, Video, Video, Sidecar, Sidecar, Video</t>
  </si>
  <si>
    <t>https://scontent-atl3-3.cdninstagram.com/v/t51.82787-15/637732847_18563742004025564_3990732373436002577_n.jpg?stp=dst-jpg_e35_p1080x1080_sh0.08_tt6&amp;_nc_ht=scontent-atl3-3.cdninstagram.com&amp;_nc_cat=108&amp;_nc_oc=Q6cZ2QGdXVl2ntzfdTFsgnCHAI-dzGfsOcS-amOwmNFeTpcemLdldaCdSVX36UzxfXFpD7Y&amp;_nc_ohc=zvzjjZ83zG8Q7kNvwEkvva0&amp;_nc_gid=-b37Jc_2CDodMoAodelVoQ&amp;edm=AOQ1c0wBAAAA&amp;ccb=7-5&amp;ig_cache_key=MzgzNTQzODM3NDg1Mzk3MzA5OA%3D%3D.3-ccb7-5&amp;oh=00_AfyUgDEWMibufnky--Hw4YaVxdcebOep1wzIGImaxTLj8A&amp;oe=69BD91B2&amp;_nc_sid=8b3546, https://scontent-atl3-3.cdninstagram.com/v/t51.82787-15/637732847_18563742004025564_3990732373436002577_n.jpg?stp=dst-jpg_e35_p1080x1080_sh0.08_tt6&amp;_nc_ht=scontent-atl3-3.cdninstagram.com&amp;_nc_cat=108&amp;_nc_oc=Q6cZ2QGdXVl2ntzfdTFsgnCHAI-dzGfsOcS-amOwmNFeTpcemLdldaCdSVX36UzxfXFpD7Y&amp;_nc_ohc=zvzjjZ83zG8Q7kNvwEkvva0&amp;_nc_gid=-b37Jc_2CDodMoAodelVoQ&amp;edm=AOQ1c0wBAAAA&amp;ccb=7-5&amp;ig_cache_key=MzgzNTQzODM3NDg1Mzk3MzA5OA%3D%3D.3-ccb7-5&amp;oh=00_AfyUgDEWMibufnky--Hw4YaVxdcebOep1wzIGImaxTLj8A&amp;oe=69BD91B2&amp;_nc_sid=8b3546, https://scontent-atl3-3.cdninstagram.com/v/t51.82787-15/638861027_18563742013025564_1366787282539988985_n.jpg?stp=dst-jpg_e35_p1080x1080_sh0.08_tt6&amp;_nc_ht=scontent-atl3-3.cdninstagram.com&amp;_nc_cat=108&amp;_nc_oc=Q6cZ2QGdXVl2ntzfdTFsgnCHAI-dzGfsOcS-amOwmNFeTpcemLdldaCdSVX36UzxfXFpD7Y&amp;_nc_ohc=Atpk953S1kEQ7kNvwF0mPFa&amp;_nc_gid=-b37Jc_2CDodMoAodelVoQ&amp;edm=AOQ1c0wBAAAA&amp;ccb=7-5&amp;ig_cache_key=MzgzNTQzODM4MTMzMDAwMjM0NA%3D%3D.3-ccb7-5&amp;oh=00_AfyyP68OtmBlLIi-kdYWYc_l3hpgYdUZY5v3Hi1aTqBj9A&amp;oe=69BDA84A&amp;_nc_sid=8b3546, https://scontent-atl3-3.cdninstagram.com/v/t51.82787-15/638357390_18563742034025564_8635883587007135636_n.jpg?stp=dst-jpg_e35_p1080x1080_sh0.08_tt6&amp;_nc_ht=scontent-atl3-3.cdninstagram.com&amp;_nc_cat=108&amp;_nc_oc=Q6cZ2QGdXVl2ntzfdTFsgnCHAI-dzGfsOcS-amOwmNFeTpcemLdldaCdSVX36UzxfXFpD7Y&amp;_nc_ohc=ITg-gSb1nZsQ7kNvwGCD3Uy&amp;_nc_gid=-b37Jc_2CDodMoAodelVoQ&amp;edm=AOQ1c0wBAAAA&amp;ccb=7-5&amp;ig_cache_key=MzgzNTQzODM4NDY2ODYzNDA1OQ%3D%3D.3-ccb7-5&amp;oh=00_AfxWxbQBpMT2VreBA9AP8ujNnbAduJ6Xc-31Rab-m4CHwg&amp;oe=69BDB133&amp;_nc_sid=8b3546, https://scontent-atl3-3.cdninstagram.com/v/t51.82787-15/635016570_18563742031025564_7312095515067948108_n.jpg?stp=dst-jpg_e35_p1080x1080_sh0.08_tt6&amp;_nc_ht=scontent-atl3-3.cdninstagram.com&amp;_nc_cat=108&amp;_nc_oc=Q6cZ2QGdXVl2ntzfdTFsgnCHAI-dzGfsOcS-amOwmNFeTpcemLdldaCdSVX36UzxfXFpD7Y&amp;_nc_ohc=Byl0KW3Fo1gQ7kNvwFrH6qo&amp;_nc_gid=-b37Jc_2CDodMoAodelVoQ&amp;edm=AOQ1c0wBAAAA&amp;ccb=7-5&amp;ig_cache_key=MzgzNTQzODM4NDI4Mjc4NTQwOA%3D%3D.3-ccb7-5&amp;oh=00_AfxJL_7h0am6MR4X86XTiXQ__uJmVKra1yCmvQ2CeO4d8A&amp;oe=69BD8B3E&amp;_nc_sid=8b3546, https://scontent-atl3-3.cdninstagram.com/v/t51.82787-15/650844465_18571770391025564_1337135381396383163_n.jpg?stp=dst-jpg_e35_p1080x1080_sh0.08_tt6&amp;_nc_ht=scontent-atl3-3.cdninstagram.com&amp;_nc_cat=108&amp;_nc_oc=Q6cZ2QGdXVl2ntzfdTFsgnCHAI-dzGfsOcS-amOwmNFeTpcemLdldaCdSVX36UzxfXFpD7Y&amp;_nc_ohc=PZEvdNBUboUQ7kNvwEO9hUx&amp;_nc_gid=-b37Jc_2CDodMoAodelVoQ&amp;edm=AOQ1c0wBAAAA&amp;ccb=7-5&amp;ig_cache_key=Mzg1MDk4Mzc1MzM0NzA3MTkxOQ%3D%3D.3-ccb7-5&amp;oh=00_Afx8Equ0q66yD1Pt8mGeWrTcvsZEdHjXOLB7o-bSEEO9Mg&amp;oe=69BDAF61&amp;_nc_sid=8b3546, https://scontent-atl3-3.cdninstagram.com/v/t51.82787-15/650844465_18571770391025564_1337135381396383163_n.jpg?stp=dst-jpg_e35_p1080x1080_sh0.08_tt6&amp;_nc_ht=scontent-atl3-3.cdninstagram.com&amp;_nc_cat=108&amp;_nc_oc=Q6cZ2QGdXVl2ntzfdTFsgnCHAI-dzGfsOcS-amOwmNFeTpcemLdldaCdSVX36UzxfXFpD7Y&amp;_nc_ohc=PZEvdNBUboUQ7kNvwEO9hUx&amp;_nc_gid=-b37Jc_2CDodMoAodelVoQ&amp;edm=AOQ1c0wBAAAA&amp;ccb=7-5&amp;ig_cache_key=Mzg1MDk4Mzc1MzM0NzA3MTkxOQ%3D%3D.3-ccb7-5&amp;oh=00_Afx8Equ0q66yD1Pt8mGeWrTcvsZEdHjXOLB7o-bSEEO9Mg&amp;oe=69BDAF61&amp;_nc_sid=8b3546, https://scontent-atl3-3.cdninstagram.com/v/t51.82787-15/650994223_18571770400025564_3522159436968653244_n.jpg?stp=dst-jpg_e35_p1080x1080_sh0.08_tt6&amp;_nc_ht=scontent-atl3-3.cdninstagram.com&amp;_nc_cat=108&amp;_nc_oc=Q6cZ2QGdXVl2ntzfdTFsgnCHAI-dzGfsOcS-amOwmNFeTpcemLdldaCdSVX36UzxfXFpD7Y&amp;_nc_ohc=Fo2ihOPx-CsQ7kNvwFYJDTd&amp;_nc_gid=-b37Jc_2CDodMoAodelVoQ&amp;edm=AOQ1c0wBAAAA&amp;ccb=7-5&amp;ig_cache_key=Mzg1MDk4Mzc4MzcwNTQyNDk4Mw%3D%3D.3-ccb7-5&amp;oh=00_AfyU629RxqurJew3-fPkkpSF1jXILx9QOv6J8O8wu9qnCQ&amp;oe=69BDAEB6&amp;_nc_sid=8b3546, https://scontent-atl3-3.cdninstagram.com/v/t51.82787-15/651503922_18571770418025564_290008808142503000_n.jpg?stp=dst-jpg_e35_p1080x1080_sh0.08_tt6&amp;_nc_ht=scontent-atl3-3.cdninstagram.com&amp;_nc_cat=108&amp;_nc_oc=Q6cZ2QGdXVl2ntzfdTFsgnCHAI-dzGfsOcS-amOwmNFeTpcemLdldaCdSVX36UzxfXFpD7Y&amp;_nc_ohc=Z_x6mdKs1SEQ7kNvwHnkX1G&amp;_nc_gid=-b37Jc_2CDodMoAodelVoQ&amp;edm=AOQ1c0wBAAAA&amp;ccb=7-5&amp;ig_cache_key=Mzg1MDk4Mzc4NDkwNTAwNjcxOQ%3D%3D.3-ccb7-5&amp;oh=00_AfxWum2WWwI-pgRvFvN0B3uLlMIYfnLKkyhMojlJZ2xhZA&amp;oe=69BDB356&amp;_nc_sid=8b3546, https://scontent-atl3-3.cdninstagram.com/v/t51.82787-15/650275772_18571770430025564_897831987426966857_n.jpg?stp=dst-jpg_e35_p1080x1080_sh0.08_tt6&amp;_nc_ht=scontent-atl3-3.cdninstagram.com&amp;_nc_cat=108&amp;_nc_oc=Q6cZ2QGdXVl2ntzfdTFsgnCHAI-dzGfsOcS-amOwmNFeTpcemLdldaCdSVX36UzxfXFpD7Y&amp;_nc_ohc=faRFbuWzj_YQ7kNvwF9uzL-&amp;_nc_gid=-b37Jc_2CDodMoAodelVoQ&amp;edm=AOQ1c0wBAAAA&amp;ccb=7-5&amp;ig_cache_key=Mzg1MDk4Mzc4NzA0NDA4Nzk0MQ%3D%3D.3-ccb7-5&amp;oh=00_AfzoeU7rB4Jm31dpD4sGVMA-OoxmndIHjmgohTZUYmizjw&amp;</t>
  </si>
  <si>
    <t>https://scontent-atl3-2.cdninstagram.com/o1/v/t16/f2/m69/AQPbkNOWSMBqoTevIaS3kT_ODWCthUuvtREI6-mbZwwM8k6ev4o5bfDe8DA-zNq4VhQa2AjE1fO5TCWsSwIEUQzO.mp4?strext=1&amp;_nc_cat=104&amp;_nc_sid=5e9851&amp;_nc_ht=scontent-atl3-2.cdninstagram.com&amp;_nc_ohc=6t2RBhgIigYQ7kNvwGKovC0&amp;efg=eyJ2ZW5jb2RlX3RhZyI6Inhwdl9wcm9ncmVzc2l2ZS5JTlNUQUdSQU0uQ0FST1VTRUxfSVRFTS5DMy43MjAuZGFzaF9iYXNlbGluZV8xX3YxIiwieHB2X2Fzc2V0X2lkIjoxNzkzNjc1MDE5NjE3OTI2NCwiYXNzZXRfYWdlX2RheXMiOjQsInZpX3VzZWNhc2VfaWQiOjEwMTQ2LCJkdXJhdGlvbl9zIjo1LCJ1cmxnZW5fc291cmNlIjoid3d3In0%3D&amp;ccb=17-1&amp;_nc_gid=-b37Jc_2CDodMoAodelVoQ&amp;_nc_ss=1a&amp;_nc_zt=28&amp;vs=79c0f286e86b3dd9&amp;_nc_vs=HBksFQIYOnBhc3N0aHJvdWdoX2V2ZXJzdG9yZS9HQy1NdnlZMmJydHl1eGtGQU5HR2luNElPWVZtYnNwVEFRQUYVAALIARIAFQIYUWlnX3hwdl9wbGFjZW1lbnRfcGVybWFuZW50X3YyLzMxNDg3QjQxOUIyQjRFODQ5MzZBQkVCQzBGQzhERTk3X2F1ZGlvX2Rhc2hpbml0Lm1wNBUCAsgBEgAoABgAGwKIB3VzZV9vaWwBMRJwcm9ncmVzc2l2ZV9yZWNpcGUBMRUAACaAhfL9otjcPxUCKAJDMywXQBZrhR64UewYEmRhc2hfYmFzZWxpbmVfMV92MREAde4HZcSeAQA&amp;oh=00_AfwXlG6RH9wdV5D2mOrnjz7izZ_uxXRnsjIsnEWqc2mU7w&amp;oe=69BD8CB8, https://scontent-atl3-2.cdninstagram.com/o1/v/t16/f2/m69/AQNf6UQQvEBto43q62fqjFqozCJ0MR__hHGS8b_73y-HNJw-PSH-BxNlxxY7HTVN-3V-xN6FfDzzxrmaCQ8ldp8j.mp4?strext=1&amp;_nc_cat=102&amp;_nc_sid=5e9851&amp;_nc_ht=scontent-atl3-2.cdninstagram.com&amp;_nc_ohc=xBDQPl-pTy4Q7kNvwGsAoW3&amp;efg=eyJ2ZW5jb2RlX3RhZyI6Inhwdl9wcm9ncmVzc2l2ZS5JTlNUQUdSQU0uQ0FST1VTRUxfSVRFTS5DMy43MjAuZGFzaF9iYXNlbGluZV8xX3YxIiwieHB2X2Fzc2V0X2lkIjoxNzkzNjYwNTAzODE3OTI2NCwiYXNzZXRfYWdlX2RheXMiOjUsInZpX3VzZWNhc2VfaWQiOjEwMTQ2LCJkdXJhdGlvbl9zIjoxMCwidXJsZ2VuX3NvdXJjZSI6Ind3dyJ9&amp;ccb=17-1&amp;_nc_gid=-b37Jc_2CDodMoAodelVoQ&amp;_nc_ss=1a&amp;_nc_zt=28&amp;vs=e646c439b8ce16f4&amp;_nc_vs=HBksFQIYOnBhc3N0aHJvdWdoX2V2ZXJzdG9yZS9HQUkza1NhMUZPTmxfb2NFQUhIQkJpQ2RnWU53YnNwVEFRQUYVAALIARIAFQIYUWlnX3hwdl9wbGFjZW1lbnRfcGVybWFuZW50X3YyLzY5NDk1QzdEQ0E3OUM4ODY4OUJDODAxMTQ3MkE5QUE0X2F1ZGlvX2Rhc2hpbml0Lm1wNBUCAsgBEgAoABgAGwKIB3VzZV9vaWwBMRJwcm9ncmVzc2l2ZV9yZWNpcGUBMRUAACaAz7e86c_cPxUCKAJDMywXQCVU_fO2RaIYEmRhc2hfYmFzZWxpbmVfMV92MREAde4HZcSeAQA&amp;oh=00_Afz3bxVB5xtK7q31dFcq6rfuHVXw7GyYWM4fJ5D0m0m17A&amp;oe=69BDAAAE, https://scontent-atl3-3.cdninstagram.com/o1/v/t16/f2/m69/AQMdBFc8CaKZJpl6NRu9hzhYAhIglwOlDR34g2X4UZloJQEgOHbUUQKHcel1F3-funXyE3gWDsTbHfPFkFXmiYTv.mp4?strext=1&amp;_nc_cat=111&amp;_nc_sid=5e9851&amp;_nc_ht=scontent-atl3-3.cdninstagram.com&amp;_nc_ohc=5S0cIFGQobIQ7kNvwG4Sahd&amp;efg=eyJ2ZW5jb2RlX3RhZyI6Inhwdl9wcm9ncmVzc2l2ZS5JTlNUQUdSQU0uQ0FST1VTRUxfSVRFTS5DMy43MjAuZGFzaF9iYXNlbGluZV8xX3YxIiwieHB2X2Fzc2V0X2lkIjoxNzkzNjYwNTEwNDE3OTI2NCwiYXNzZXRfYWdlX2RheXMiOjUsInZpX3VzZWNhc2VfaWQiOjEwMTQ2LCJkdXJhdGlvbl9zIjo3LCJ1cmxnZW5fc291cmNlIjoid3d3In0%3D&amp;ccb=17-1&amp;_nc_gid=-b37Jc_2CDodMoAodelVoQ&amp;_nc_ss=1a&amp;_nc_zt=28&amp;vs=8db9fbe5a8ef38af&amp;_nc_vs=HBksFQIYOnBhc3N0aHJvdWdoX2V2ZXJzdG9yZS9HUHNscXlhREM2a050MTRLQUJSUTNQZVhJYlpTYnNwVEFRQUYVAALIARIAFQIYUWlnX3hwdl9wbGFjZW1lbnRfcGVybWFuZW50X3YyLzlENDM2RkMxMUM2NzZCNkQzNUM0NjE1MzI3OTZBQTkzX2F1ZGlvX2Rhc2hpbml0Lm1wNBUCAsgBEgAoABgAGwKIB3VzZV9vaWwBMRJwcm9ncmVzc2l2ZV9yZWNpcGUBMRUAACaAobD76c_cPxUCKAJDMywXQB5Gp--dsi0YEmRhc2hfYmFzZWxpbmVfMV92MREAde4HZcSeAQA&amp;oh=00_Afzv_xkoxxxxBbP4E2QJpavV3g-c7ECkoLx3R-JkHHnPyw&amp;oe=69BD8359, https://scontent-atl3-3.cdninstagram.com/o1/v/t16/f2/m69/AQP_9WzII1-5PzSuz0CVlFRmm3p6CzWPgAX_K15bRmj398RqbD4gxtTwP_MRlhEQwooLvVZ1sgaMUKFZioKEIPDv.mp4?strext=1&amp;_nc_cat=110&amp;_nc_sid=5e9851&amp;_nc_ht=scontent-atl3-3.cdninstagram.com&amp;_nc_ohc=Zj569dojwI8Q7kNvwGaBRpi&amp;efg=eyJ2ZW5jb2RlX3RhZyI6Inhwdl9wcm9ncmVzc2l2ZS5JTlNUQUdSQU0uQ0FST1VTRUxfSVRFTS5DMy43MjAuZGFzaF9iYXNlbGluZV8xX3YxIiwieHB2X2Fzc2V0X2lkIjoxNzkzNjYwNTEzNDE3OTI2NCwiYXNzZXRfYWdlX2RheXMiOjUsInZpX3VzZWNhc2VfaWQiOjEwMTQ2LCJkdXJhdGlvbl9zIjoxNiwidXJsZ2VuX3NvdXJjZSI6Ind3dyJ9&amp;ccb=17-1&amp;vs=6330e0f164a4da78&amp;_nc_vs=HBksFQIYOnBhc3N0aHJvdWdoX2V2ZXJzdG9yZS9HT2xsdWlhMzBaT1NTYVlGQUMyTkY3a2lwaE52YnNwVEFRQUYVAALIARIAFQIYUWlnX3hwdl9wbGFjZW1lbnRfcGVybWFuZW50X3YyLzcwNDVGOTRDRkJDN0IxOUFBNjk2RTk2MUY3MjBDNzhGX2F1ZGlvX2Rhc2hpbml0Lm1wNBUCAsgBEgAoABgAGwKIB3VzZV9vaWwBMRJwcm9ncmVzc2l2ZV9yZWNpcGUBMRUAACaAr_6X6s_cPxUCKAJDMywXQDDKfvnbItEYEmRhc2hfYmFzZWxpbmVfMV92MREAde4HZcSeAQA&amp;_nc_gid=-b37Jc_2CDodMoAodelVoQ&amp;_nc_ss=1a&amp;_nc_zt=28&amp;oh=00_Afx0AxhwDFrrYdjOq8U_GpaJ-9UN0eXAKUqafXCNY093rQ&amp;oe=69BDAEA2, https://scontent-atl3-3.cdninstagram.com/o1/v/t2/f2/m86/AQMFwrTW85EWuArJoXpQ7wrS_I1HdcfCFM1XhSBE1IFi7YP673bBn5I98BPUHsFhDJoK9T8DQkTsjYwKOV1V-GPRSejHS9O3jgmml9M.mp4?_nc_cat=111&amp;_nc_sid=5e9851&amp;_nc_ht=scontent-atl3-3.cdninstagram.com&amp;_nc_ohc=b16yiIpDt58Q7kNvwFiR8S9&amp;efg=eyJ2ZW5jb2RlX3RhZyI6Inhwdl9wcm9ncmVzc2l2ZS5JTlNUQUdSQU0uQ0xJUFMuQzMuNzIwLmRhc2hfYmFzZWxpbmVfMV92MSIsInhwdl9hc3NldF9pZCI6MTc5MzU1NjA3MTQxNzkyNjQsImFzc2V0X2FnZV9kYXlzIjoxMiwidmlfdXNlY2FzZV9pZCI6MTA4MjcsImR1cmF0aW9uX3MiOjk2LCJ1cmxnZW5fc291cmNlIjoid3d3In0%3D&amp;ccb=17-1&amp;_nc_gid=-b37Jc_2CDodMoAodelVoQ&amp;_nc_ss=1a&amp;_nc_zt=28&amp;vs=4bd588299b083ad7&amp;_nc_vs=HBksFQIYUmlnX3hwdl9yZWVsc19wZXJtYW5lbnRfc3JfcHJvZC9FMTQ5RUQ2RjJCRkQyMzc5QzI1RjJBRDhENDBGODVCMV92aWRlb19kYXNoaW5pdC5tcDQVAALIARIAFQIYUWlnX3hwdl9wbGFjZW1lbnRfcGVybWFuZW50X3YyL0EzNDcxQjNDNkIyOTlGQzkxREIzNDQ1QjQwQzBGN0FEX2F1ZGlvX2Rhc2hpbml0Lm1wNBUCAsgBEgAoABgAGwKIB3VzZV9vaWwBMRJwcm9ncmVzc2l2ZV9</t>
  </si>
  <si>
    <t>https://www.instagram.com/waylortallace</t>
  </si>
  <si>
    <t>dou_dope_</t>
  </si>
  <si>
    <t>Dou_dope</t>
  </si>
  <si>
    <t>https://scontent-iad3-1.cdninstagram.com/v/t51.82787-19/516414393_17844271929528002_7732937421939113721_n.jpg?stp=dst-jpg_e0_s150x150_tt6&amp;efg=eyJ2ZW5jb2RlX3RhZyI6InByb2ZpbGVfcGljLmRqYW5nby4xMDgwLmMyIn0&amp;_nc_ht=scontent-iad3-1.cdninstagram.com&amp;_nc_cat=102&amp;_nc_oc=Q6cZ2QGF1m1aGmepTPh9j4Ode4seuHPeExe2JHdeGh5VIMArMpja78CRJA9gCUR3spvdXOk&amp;_nc_ohc=P6wvyLbPvjgQ7kNvwGMeZFs&amp;_nc_gid=iqdIuCy1eMJ6PxensEdddw&amp;edm=AOQ1c0wBAAAA&amp;ccb=7-5&amp;oh=00_Afz_Kurl7MKFQp2VcWhsUCsa-fiqyuJUs40zhY4OmTI8Fw&amp;oe=69BD843F&amp;_nc_sid=8b3546</t>
  </si>
  <si>
    <t>🎅🏻🎄 | @chopard #chopard #chopardwatch #chopardwatches #chopardluc #chopardlucxps | Love it! ❤️ @vacheronconstantin @vacheron_club @vacheroncollector @vacheronconstantinlover 
#vacheronconstantin #vacheronconstantinwatches #vacheronconstantinpatrimony #vacheronwatches #vacheronconstantintraditionnelle | It’s time to bring my Tortue out. 
@cartier @cartier.collectors.club @cartierology @cartierwatchcommunity @redbox.collectors.club @cartier_chronicles @cartier_signature #cartier #cartierwatch #cartierlove #cartierwatches #cartierhk | Sunny day 🌞 @rolex @rolexcollectors @rolexpassionreport @rolex.legende @rolex_lover @rolexworld_ #rolexexplorer #rolex #rolex114270 #114270 #explorer1 | One of my favourite @ddornbluethundsohn 
#ddornblüthsohn #ddornbluethundsohn #ddornblüthandsohn #ddornblüth #ddornbluthandsohn | Less is more.
@grandseikoofficial @grandseikohk @grandseikojapan @grandseikoapac @grandseikoclub @grandseikoownersclub @grandseiko.club @grandseikoenthusiast @grandseikoist #grandseiko #grandseikoownersclub #grandseikowatches #grandseikovintage #grandseikocollector | @cartier @cartier.collectors.club @cartierwatchcommunity @cartierology @redbox.collectors.club @cartier_and_straps_ @onlycartierly @cartier.watchcollectors #cartier #cartierwatch #cartiertortue #cartierwatches #cartierhk | @breitling @breitlingowners1884 @breitling_collection @watchingbreitling @breitlingclub #breitling #breitlingwatches⌚ #breitlingwatches #breitlingwatch #breitlingchronograph | @breitling @breitlingaddiction @breitlingowners1884 @watchingbreitling @breitling_japan #breitling #breitlingwatches #breitlingwatch #breitlingchronograph #breitlingtoptime | Thanks @original_80s !
Especially @lokwokho1985 👍🏻🙏🏻 | It’s Friday!
@grandseikoofficial @grandseikojapan @grandseikohk @grandseikoclub @grandseikoapac @grandseiko.club @grandseikoenthusiast #sbgw301 #grandseiko #grandseikoownersclub #grandseikowatches #grandseikosbgw301</t>
  </si>
  <si>
    <t>#chopard, #chopardwatch, #chopardwatches, #chopardluc, #chopardlucxps, #vacheronconstantin, #vacheronconstantinwatches, #vacheronconstantinpatrimony, #vacheronwatches, #vacheronconstantintraditionnelle, #cartier, #cartierwatch, #cartierlove, #cartierwatches, #cartierhk, #rolexexplorer, #rolex, #rolex114270, #114270, #explorer1, #ddornbl, #ddornbluethundsohn, #ddornbluthandsohn, #grandseiko, #grandseikoownersclub, #grandseikowatches, #grandseikovintage, #grandseikocollector, #cartiertortue, #brei</t>
  </si>
  <si>
    <t>@chopard, @vacheronconstantin, @vacheron_club, @vacheroncollector, @vacheronconstantinlover, @cartier, @cartier.collectors.club, @cartierology, @cartierwatchcommunity, @redbox.collectors.club, @cartier_chronicles, @cartier_signature, @rolex, @rolexcollectors, @rolexpassionreport, @rolex.legende, @rolex_lover, @rolexworld_, @ddornbluethundsohn, @grandseikoofficial, @grandseikohk, @grandseikojapan, @grandseikoapac, @grandseikoclub, @grandseikoownersclub, @grandseiko.club, @grandseikoenthusiast, @g</t>
  </si>
  <si>
    <t>https://instagram.com/p/DSwz9QzEdhf, https://instagram.com/p/DVbUAfKkdrm, https://instagram.com/p/DPUCVEzkg6e, https://instagram.com/p/DV25XsekQBq, https://instagram.com/p/DVxn4ZKEcYI, https://instagram.com/p/DVpgEXPETzx, https://instagram.com/p/DVhxDywEQeJ, https://instagram.com/p/DU-xXrVkbFl, https://instagram.com/p/DU-P1gOkSxL, https://instagram.com/p/DUxIo9mkUqB, https://instagram.com/p/DUdHczEkT1V, https://instagram.com/p/DUZr9DFkapf</t>
  </si>
  <si>
    <t>10, 14, 34, 21, 15, 11, 18, 20, 20, 18, 14, 14</t>
  </si>
  <si>
    <t>0, 0, 3, 2, 0, 0, 2, 4, 2, 0, 1, 0</t>
  </si>
  <si>
    <t>2025-12-27, 2026-03-03, 2025-10-02, 2026-03-14, 2026-03-12, 2026-03-09, 2026-03-06, 2026-02-20, 2026-02-20, 2026-02-15, 2026-02-07, 2026-02-06</t>
  </si>
  <si>
    <t>Little Cove Espresso Sai Kung, Original 80's</t>
  </si>
  <si>
    <t>Video, Image, Sidecar, Image, Image, Image, Image, Image, Image, Image, Image, Image</t>
  </si>
  <si>
    <t>https://scontent-iad3-1.cdninstagram.com/v/t51.82787-15/643602793_17876454987528002_4773211258825612265_n.jpg?stp=dst-jpg_e35_p1080x1080_sh0.08_tt6&amp;_nc_ht=scontent-iad3-1.cdninstagram.com&amp;_nc_cat=102&amp;_nc_oc=Q6cZ2QGF1m1aGmepTPh9j4Ode4seuHPeExe2JHdeGh5VIMArMpja78CRJA9gCUR3spvdXOk&amp;_nc_ohc=wUVaq7oeCF8Q7kNvwHLjluF&amp;_nc_gid=iqdIuCy1eMJ6PxensEdddw&amp;edm=AOQ1c0wBAAAA&amp;ccb=7-5&amp;ig_cache_key=Mzg0NDc1NDcwMTI4NDM5OTg0Ng%3D%3D.3-ccb7-5&amp;oh=00_AfxVRce1aR8WqPId6Bu7XCyxl8RGvsAffVPMR3401VmwaA&amp;oe=69BDAE1C&amp;_nc_sid=8b3546, https://scontent-iad3-1.cdninstagram.com/v/t51.82787-15/558226830_17857667295528002_3887363950242392070_n.jpg?stp=dst-jpg_e35_p1080x1080_sh0.08_tt6&amp;_nc_ht=scontent-iad3-1.cdninstagram.com&amp;_nc_cat=102&amp;_nc_oc=Q6cZ2QGF1m1aGmepTPh9j4Ode4seuHPeExe2JHdeGh5VIMArMpja78CRJA9gCUR3spvdXOk&amp;_nc_ohc=aWxjWAUtaNYQ7kNvwFlboYH&amp;_nc_gid=iqdIuCy1eMJ6PxensEdddw&amp;edm=AOQ1c0wBAAAA&amp;ccb=7-5&amp;ig_cache_key=MzczNDYyMDIyNjIzMjQxNjQ0Ng%3D%3D.3-ccb7-5&amp;oh=00_Afyyi2Xp2mYADJvBLz61eAd_o-OBJYzUurxa3hKrA-pxog&amp;oe=69BD8583&amp;_nc_sid=8b3546, https://scontent-iad3-1.cdninstagram.com/v/t51.82787-15/558226830_17857667295528002_3887363950242392070_n.jpg?stp=dst-jpg_e35_p1080x1080_sh0.08_tt6&amp;_nc_ht=scontent-iad3-1.cdninstagram.com&amp;_nc_cat=102&amp;_nc_oc=Q6cZ2QGF1m1aGmepTPh9j4Ode4seuHPeExe2JHdeGh5VIMArMpja78CRJA9gCUR3spvdXOk&amp;_nc_ohc=aWxjWAUtaNYQ7kNvwFlboYH&amp;_nc_gid=iqdIuCy1eMJ6PxensEdddw&amp;edm=AOQ1c0wBAAAA&amp;ccb=7-5&amp;ig_cache_key=MzczNDYyMDIyNjIzMjQxNjQ0Ng%3D%3D.3-ccb7-5&amp;oh=00_Afyyi2Xp2mYADJvBLz61eAd_o-OBJYzUurxa3hKrA-pxog&amp;oe=69BD8583&amp;_nc_sid=8b3546, https://scontent-iad3-1.cdninstagram.com/v/t51.82787-15/558278524_17857667304528002_8442533689617793766_n.jpg?stp=dst-jpg_e35_p1080x1080_sh0.08_tt6&amp;_nc_ht=scontent-iad3-1.cdninstagram.com&amp;_nc_cat=102&amp;_nc_oc=Q6cZ2QGF1m1aGmepTPh9j4Ode4seuHPeExe2JHdeGh5VIMArMpja78CRJA9gCUR3spvdXOk&amp;_nc_ohc=T65GZ6jofmEQ7kNvwEneCkH&amp;_nc_gid=iqdIuCy1eMJ6PxensEdddw&amp;edm=AOQ1c0wBAAAA&amp;ccb=7-5&amp;ig_cache_key=MzczNDYyMDIyNjM0OTg4NzM0NQ%3D%3D.3-ccb7-5&amp;oh=00_Afy0X7hDAQ_XgIGRWuzN_oVNoThC5JOF4uGHbnO-_b4UtQ&amp;oe=69BD984E&amp;_nc_sid=8b3546, https://scontent-iad3-1.cdninstagram.com/v/t51.82787-15/651080414_17878156212528002_2861159328030501677_n.jpg?stp=dst-jpg_e35_s1080x1080_sh0.08_tt6&amp;_nc_ht=scontent-iad3-1.cdninstagram.com&amp;_nc_cat=102&amp;_nc_oc=Q6cZ2QGF1m1aGmepTPh9j4Ode4seuHPeExe2JHdeGh5VIMArMpja78CRJA9gCUR3spvdXOk&amp;_nc_ohc=_7_Hx_rqs7kQ7kNvwE5hLAF&amp;_nc_gid=iqdIuCy1eMJ6PxensEdddw&amp;edm=AOQ1c0wBAAAA&amp;ccb=7-5&amp;ig_cache_key=Mzg1MjUxODg0ODIxODU5NTQzNA%3D%3D.3-ccb7-5&amp;oh=00_AfxKiIBsriyCq--V9U-9R1tShFEiPIZUViPwxXp0AeS5zA&amp;oe=69BDB5FF&amp;_nc_sid=8b3546, https://scontent-iad3-1.cdninstagram.com/v/t51.82787-15/650181382_17877847404528002_1642009332447754287_n.jpg?stp=dst-jpg_e35_p1080x1080_sh0.08_tt6&amp;_nc_ht=scontent-iad3-1.cdninstagram.com&amp;_nc_cat=102&amp;_nc_oc=Q6cZ2QGF1m1aGmepTPh9j4Ode4seuHPeExe2JHdeGh5VIMArMpja78CRJA9gCUR3spvdXOk&amp;_nc_ohc=ZuE8oDZ_jO0Q7kNvwE_plWp&amp;_nc_gid=iqdIuCy1eMJ6PxensEdddw&amp;edm=AOQ1c0wBAAAA&amp;ccb=7-5&amp;ig_cache_key=Mzg1MTAzNDU1NTQ5NTU5NzU3Ng%3D%3D.3-ccb7-5&amp;oh=00_AfwKzuBuvtm8FK6P9hmoqM9zfGJmKsaSKEKyw5XRsNItfA&amp;oe=69BD8DA6&amp;_nc_sid=8b3546, https://scontent-iad3-1.cdninstagram.com/v/t51.82787-15/649232737_17877355206528002_6037404619166375541_n.jpg?stp=dst-jpg_e35_p1080x1080_sh0.08_tt6&amp;_nc_ht=scontent-iad3-1.cdninstagram.com&amp;_nc_cat=102&amp;_nc_oc=Q6cZ2QGF1m1aGmepTPh9j4Ode4seuHPeExe2JHdeGh5VIMArMpja78CRJA9gCUR3spvdXOk&amp;_nc_ohc=GYgqHrv8LYQQ7kNvwGUBtI-&amp;_nc_gid=iqdIuCy1eMJ6PxensEdddw&amp;edm=AOQ1c0wBAAAA&amp;ccb=7-5&amp;ig_cache_key=Mzg0ODc0ODM5Mzg3OTkxMTY2NQ%3D%3D.3-ccb7-5&amp;oh=00_AfwkWCc5GJEGJAjjyR0_4aZ7CXzb3qUHwCjzGTcrHFr0dQ&amp;oe=69BDA2C0&amp;_nc_sid=8b3546, https://scontent-iad3-1.cdninstagram.com/v/t51.82787-15/629054253_17876852472528002_2605782021563081826_n.jpg?stp=dst-jpg_e35_p1080x1080_sh0.08_tt6&amp;_nc_ht=scontent-iad3-1.cdninstagram.com&amp;_nc_cat=102&amp;_nc_oc=Q6cZ2QGF1m1aGmepTPh9j4Ode4seuHPeExe2JHdeGh5VIMArMpja78CRJA9gCUR3spvdXOk&amp;_nc_ohc=zfueBEbzgJQQ7kNvwED7lDv&amp;_nc_gid=iqdIuCy1eMJ6PxensEdddw&amp;edm=AOQ1c0wBAAAA&amp;ccb=7-5&amp;ig_cache_key=Mzg0NjU3MTMyMTY4MjEwMjE1Mw%3D%3D.3-ccb7-5&amp;oh=00_Afx-7c0GVBEPq9nVgKMSwW5c08ytetmYw6_0Y23_x9vmBg&amp;oe=69BD8B90&amp;_nc_sid=8b3546, https://scontent-iad3-1.cdninstagram.com/v/t51.82787-15/639938162_17874860610528002_7846936840745671735_n.jpg?stp=dst-jpg_e35_p1080x1080_sh0.08_tt6&amp;_nc_ht=scontent-iad3-1.cdninstagram.com&amp;_nc_cat=102&amp;_nc_oc=Q6cZ2QGF1m1aGmepTPh9j4Ode4seuHPeExe2JHdeGh5VIMArMpja78CRJA9gCUR3spvdXOk&amp;_nc_ohc=kMvyKMecln8Q7kNvwGoTOsA&amp;_nc_gid=iqdIuCy1eMJ6PxensEdddw&amp;edm=AOQ1c0wBAAAA&amp;ccb=7-5&amp;ig_cache_key=MzgzNjcyMTA2MzkyNjAxODQwNQ%3D%3D.3-ccb7-5&amp;oh=00_AfxDbZh1jQwng9APbJfC5SV5H45oXX-mzErCkjDe2hRHKg&amp;oe=69BDAAAB&amp;_nc_sid=8b3546, https://scontent-iad3-1.cdninstagram.com/v/t51.82787-15/639521786_17874833328528002_642201290628145958_n.jpg?stp=dst-jpg_e35_p1080x1080_sh0.08_tt6&amp;_nc_ht=scontent-iad3-1.cdninstagram.com&amp;_nc_cat=102&amp;_nc_oc=Q6cZ2QGF1m1aGmepTPh9j4Ode4seuHPeExe2JHdeGh5VIMArMpja78CRJA9gCUR3spvdXOk&amp;_nc_ohc=hWOSXPbMkawQ7kNvwHF3Yra&amp;_nc_gid=iqdIuCy1eMJ6PxensEdddw&amp;edm=AOQ1c0wBAAAA&amp;ccb=7-5&amp;ig_cache_key=MzgzNjU3MzU4MDAwMDMwODI5OQ%3D%3D.3-ccb7-5&amp;oh=00_AfzzHfT8-aW5_6NfbbD3JPY4Ihtjc2Qc1qp_OfbUfczqIQ</t>
  </si>
  <si>
    <t>https://scontent-iad3-2.cdninstagram.com/o1/v/t2/f2/m86/AQNeO5k-uDJBA-c4NIpL1yn41kTFxoTdgsw6F1IirB78WQ8X-iQqYm-YAMUk6A4VB0q6zrQfz4sTCFuqXAupItAefaA5Mh4nSfSCYFk.mp4?_nc_cat=106&amp;_nc_sid=5e9851&amp;_nc_ht=scontent-iad3-2.cdninstagram.com&amp;_nc_ohc=jdtlqaXrl_sQ7kNvwGsFusy&amp;efg=eyJ2ZW5jb2RlX3RhZyI6Inhwdl9wcm9ncmVzc2l2ZS5JTlNUQUdSQU0uQ0xJUFMuQzMuNzIwLmRhc2hfYmFzZWxpbmVfMV92MSIsInhwdl9hc3NldF9pZCI6NzM3MzU5ODY1NTg3OTE4LCJhc3NldF9hZ2VfZGF5cyI6NzgsInZpX3VzZWNhc2VfaWQiOjEwMDk5LCJkdXJhdGlvbl9zIjoyNSwidXJsZ2VuX3NvdXJjZSI6Ind3dyJ9&amp;ccb=17-1&amp;vs=2955b569c99241eb&amp;_nc_vs=HBksFQIYUmlnX3hwdl9yZWVsc19wZXJtYW5lbnRfc3JfcHJvZC9CMTRCN0I0MzZGRTQzNzE3QjUyMzA2M0E5NjhEODQ4RF92aWRlb19kYXNoaW5pdC5tcDQVAALIARIAFQIYRmlnX3hwdl9yZWVsc19wZXJtYW5lbnRfc3JfcHJvZC84NTc4NzQ1NjA0NDUwODZfNjM4Mzc4NDgxODM5OTUxMzgzMy5tcDQVAgLIARIAKAAYABsCiAd1c2Vfb2lsATEScHJvZ3Jlc3NpdmVfcmVjaXBlATEVAAAmnKPhjf-nzwIVAigCQzMsF0A5TMzMzMzNGBJkYXNoX2Jhc2VsaW5lXzFfdjERAHX-B2XmnQEA&amp;_nc_gid=iqdIuCy1eMJ6PxensEdddw&amp;_nc_ss=1a&amp;_nc_zt=28&amp;oh=00_Afy5Vx0EWwpiLZQzWF-nBv9PthcMQf4UBjFGNAK59hUrhQ&amp;oe=69B9A247</t>
  </si>
  <si>
    <t>https://www.instagram.com/dou_dope_</t>
  </si>
  <si>
    <t>thewatch_monster</t>
  </si>
  <si>
    <t>Naveen</t>
  </si>
  <si>
    <t>Watch collector with appetite for mechanical watches and unique designs</t>
  </si>
  <si>
    <t>https://scontent-dfw5-2.cdninstagram.com/v/t51.82787-19/641617317_17878216974495247_2817393143369053697_n.jpg?stp=dst-jpg_e0_s150x150_tt6&amp;efg=eyJ2ZW5jb2RlX3RhZyI6InByb2ZpbGVfcGljLmRqYW5nby41MTQuYzIifQ&amp;_nc_ht=scontent-dfw5-2.cdninstagram.com&amp;_nc_cat=107&amp;_nc_oc=Q6cZ2QFN4pHtannRgH9r3g-N4dw4ThGt1Ac6GJd1geRQ9zrO9uPR1Umvh6kG-MJ0DdTcmpE&amp;_nc_ohc=CClbxMqFR1cQ7kNvwHzWQj3&amp;_nc_gid=NB9xM1Az4Q0z-6VEBDXA_w&amp;edm=AOQ1c0wBAAAA&amp;ccb=7-5&amp;oh=00_Afx776s7VECPG2E3nx_RCfcI8EAmlrBHEd8t2rhkid0JPw&amp;oe=69BDA8E2&amp;_nc_sid=8b3546</t>
  </si>
  <si>
    <t>Delhi Watch company DWC Salmon Fully automatic Everest III Made in India.
#watches
#watch
#watchesofinstagram
#watchcollector
#watchoftheday
#watchaddict
#watchfam
#watchlover
#wristwatch
#rolex
#instawatch
#fashion
#watchgeek
#horology
#watchnerd
#watchphotography
#timepiece
#watchmania
#luxury
#lu | Timex E Class Men Round Automatic Black skeleton dial with metal strap.
#watches
#watch
#watchesofinstagram
#watchcollector
#watchoftheday
#watchaddict
#watchfam
#watchlover
#wristwatch
#rolex
#instawatch
#fashion
#watchgeek
#horology
#watchnerd
#watchphotography
#timepiece
#watchmania
#luxury
#luxu | Rugsac Extreme Lunar Fire
#watches
#watch
#watchesofinstagram
#watchcollector
#watchoftheday
#watchaddict
#watchfam
#watchlover
#wristwatch
#rolex
#instawatch
#fashion
#watchgeek
#horology
#watchnerd
#watchphotography
#timepiece
#watchmania
#luxury
#luxurywatches
#wristshot
#dailywatch
#jamtangan
#w | Swatch PINK SKELETON 
#watches
#watch
#watchesofinstagram
#watchcollector
#watchoftheday
#watchaddict
#watchfam
#watchlover
#wristwatch
#rolex
#instawatch
#fashion
#watchgeek
#horology
#watchnerd
#watchphotography
#timepiece
#watchmania
#luxury
#luxurywatches
#wristshot
#dailywatch
#jamtangan
#watch | Timex Analog Watch TWEG16717
#watches
#watch
#watchesofinstagram
#watchcollector
#watchoftheday
#watchaddict
#watchfam
#watchlover
#wristwatch
#rolex
#instawatch
#fashion
#watchgeek
#horology
#watchnerd
#watchphotography
#timepiece
#watchmania
#luxury
#luxurywatches
#wristshot
#dailywatch
#jamtangan | DALKOMM | RED TOURBILLON MANUAL MECHANICAL MOVEMENT
#watches
#watch
#watchesofinstagram
#watchcollector
#watchoftheday
#watchaddict
#watchfam
#watchlover
#wristwatch
#rolex
#instawatch
#fashion
#watchgeek
#horology
#watchnerd
#watchphotography
#timepiece
#watchmania
#luxury
#luxurywatches
#wristshot | Titan Magnate Automatic Hand Wound Grey Dial Blue leather strap 
#watches
#watch
#watchesofinstagram
#watchcollector
#watchoftheday
#watchaddict
#watchfam
#watchlover
#wristwatch
#rolex
#instawatch
#fashion
#watchgeek
#horology
#watchnerd
#watchphotography
#timepiece
#watchmania
#luxury
#luxurywatch | Zivanche Optimous Orange Fully Automatic 
#watches
#watch
#watchesofinstagram
#watchcollector
#watchoftheday
#watchaddict
#watchfam
#watchlover
#wristwatch
#rolex
#instawatch
#fashion
#watchgeek
#horology
#watchnerd
#watchphotography
#timepiece
#watchmania
#luxury
#luxurywatches
#wristshot
#dailywat | French Connection Iconic II Automatic Analog watch FCA07U
#watches
#watch
#watchesofinstagram
#watchcollector
#watchoftheday
#watchaddict
#watchfam
#watchlover
#wristwatch
#rolex
#instawatch
#fashion
#watchgeek
#horology
#watchnerd
#watchphotography
#timepiece
#watchmania
#luxury
#luxurywatches
#wri | ARGOS OLYMPUS - Azure Blue Silver w/ Leather Strap Made in India 
#watches
#watch
#watchesofinstagram
#watchcollector
#watchoftheday
#watchaddict
#watchfam
#watchlover
#wristwatch
#rolex
#instawatch
#fashion
#watchgeek
#horology
#watchnerd
#watchphotography
#timepiece
#watchmania
#luxury
#luxurywatc | INVICTA 44379 Speedway Quartz Multi Dial Analog Watch - For Men
#watches
#watch
#watchesofinstagram
#watchcollector
#watchoftheday
#watchaddict
#watchfam
#watchlover
#wristwatch
#rolex
#instawatch
#fashion
#watchgeek
#horology
#watchnerd
#watchphotography
#timepiece
#watchmania
#luxury
#luxurywatche | Mclaro Original Black Automatic 
#watches
#watch
#watchesofinstagram
#watchcollector
#watchoftheday
#watchaddict
#watchfam
#watchlover
#wristwatch
#rolex
#instawatch
#fashion
#watchgeek
#horology
#watchnerd
#watchphotography
#timepiece
#watchmania
#luxury
#luxurywatches
#wristshot
#dailywatch
#jamta</t>
  </si>
  <si>
    <t>#watches, #watch, #watchesofinstagram, #watchcollector, #watchoftheday, #watchaddict, #watchfam, #watchlover, #wristwatch, #rolex, #instawatch, #fashion, #watchgeek, #horology, #watchnerd, #watchphotography, #timepiece, #watchmania, #luxury, #lu, #luxu, #luxurywatches, #wristshot, #dailywatch, #jamtangan, #w, #luxurywatch, #dailywat, #wri, #luxurywatc, #luxurywatche, #jamta</t>
  </si>
  <si>
    <t>https://instagram.com/p/DLxYm0wy5CI, https://instagram.com/p/DLp7-DkS59W, https://instagram.com/p/DLnC3IZy_nr, https://instagram.com/p/DLkhdiAoQ4y, https://instagram.com/p/DLg20vqyobj, https://instagram.com/p/DLdEwCRyhm_, https://instagram.com/p/DLFVY2OS5Zi, https://instagram.com/p/DLDFDR9yuXu, https://instagram.com/p/DLADENqSvAO, https://instagram.com/p/DK869f8ovtA, https://instagram.com/p/DK7JYRQoAu6, https://instagram.com/p/DK4nASIS-Og</t>
  </si>
  <si>
    <t>24, 31, 28, 20, 26, 24, 19, 17, 14, 13, 13, 8</t>
  </si>
  <si>
    <t>2025-07-06, 2025-07-03, 2025-07-02, 2025-07-01, 2025-06-30, 2025-06-28, 2025-06-19, 2025-06-18, 2025-06-17, 2025-06-16, 2025-06-15, 2025-06-14</t>
  </si>
  <si>
    <t>https://scontent-dfw5-1.cdninstagram.com/o1/v/t2/f2/m367/AQNCr15umZRTPRNVlXrJmdDjm1ua3kB0OgXM_jCcqsSvUIpH_A7Xz7gebvDWGlihsQ7LN28pLhQP2Y3bGZfPJniGcjdt7NQ9rTZn1hQ.mp4?_nc_cat=109&amp;_nc_sid=5e9851&amp;_nc_ht=scontent-dfw5-1.cdninstagram.com&amp;_nc_ohc=2AtgpklhvroQ7kNvwGuv1Kv&amp;efg=eyJ2ZW5jb2RlX3RhZyI6Inhwdl9wcm9ncmVzc2l2ZS5JTlNUQUdSQU0uQ0xJUFMuQzMuNzIwLmRhc2hfYmFzZWxpbmVfMV92MSIsInhwdl9hc3NldF9pZCI6MjI3NzQyMTE1MjcxODcyOCwiYXNzZXRfYWdlX2RheXMiOjI1MiwidmlfdXNlY2FzZV9pZCI6MTAwOTksImR1cmF0aW9uX3MiOjQ4LCJ1cmxnZW5fc291cmNlIjoid3d3In0%3D&amp;ccb=17-1&amp;_nc_gid=NB9xM1Az4Q0z-6VEBDXA_w&amp;_nc_ss=1a&amp;_nc_zt=28&amp;vs=990d88c4b926bd40&amp;_nc_vs=HBksFQIYQGlnX2VwaGVtZXJhbC9FRjQ5RTM5MjNFMzBCNTA5REZCQ0FERUVDMjk4RTY4NV92aWRlb19kYXNoaW5pdC5tcDQVAALIARIAFQIYR2lnX3hwdl9yZWVsc19wZXJtYW5lbnRfc3JfcHJvZC8xNDkzOTcwNjc1MDk1NzI1XzIxMTU3OTg2NDk2NjkwODk2OTMubXA0FQICyAESACgAGAAbAogHdXNlX29pbAExEnByb2dyZXNzaXZlX3JlY2lwZQExFQAAJpC-_uyt04sIFQIoAkMzLBdASATdLxqfvhgSZGFzaF9iYXNlbGluZV8xX3YxEQB1_gdl5p0BAA&amp;oh=00_AfyjfqbpH84a-jyFKPmyt9J4eGJtYFp2qbfUZ0gqoa7Elg&amp;oe=69BD81F2, https://scontent-dfw5-1.cdninstagram.com/o1/v/t2/f2/m367/AQPxQoPLNNAN3aOiflSeCjH3QfmsPxbFARSmSHfKv9ikaVJbApEcbIuW0swZIflxXG4D38cZSugtnzXQcJkc6pPqboa6bmun1Nnt4CY.mp4?_nc_cat=110&amp;_nc_sid=5e9851&amp;_nc_ht=scontent-dfw5-1.cdninstagram.com&amp;_nc_ohc=l5sYSpsnomcQ7kNvwHcViEy&amp;efg=eyJ2ZW5jb2RlX3RhZyI6Inhwdl9wcm9ncmVzc2l2ZS5JTlNUQUdSQU0uQ0xJUFMuQzMuNzIwLmRhc2hfYmFzZWxpbmVfMV92MSIsInhwdl9hc3NldF9pZCI6NzQ3ODg4OTE0Mjk5NDY2LCJhc3NldF9hZ2VfZGF5cyI6MjU1LCJ2aV91c2VjYXNlX2lkIjoxMDA5OSwiZHVyYXRpb25fcyI6NTgsInVybGdlbl9zb3VyY2UiOiJ3d3cifQ%3D%3D&amp;ccb=17-1&amp;vs=5fe8b7dfab69019b&amp;_nc_vs=HBksFQIYQGlnX2VwaGVtZXJhbC85RTQwNzA5NUZFMTIxNjk0N0IzRThGRDVGQjZCNDlCRF92aWRlb19kYXNoaW5pdC5tcDQVAALIARIAFQIYRWlnX3hwdl9yZWVsc19wZXJtYW5lbnRfc3JfcHJvZC82MzUyOTYzOTIxOTE5NzBfMjg0NTg3OTA3ODA5MTg4MjI0Lm1wNBUCAsgBEgAoABgAGwKIB3VzZV9vaWwBMRJwcm9ncmVzc2l2ZV9yZWNpcGUBMRUAACaU6YvR7ozUAhUCKAJDMywXQE0mZmZmZmYYEmRhc2hfYmFzZWxpbmVfMV92MREAdf4HZeadAQA&amp;_nc_gid=NB9xM1Az4Q0z-6VEBDXA_w&amp;_nc_ss=1a&amp;_nc_zt=28&amp;oh=00_AfzHhryQAha-uIr17QKOBtEWFjZInA938jQi6uUpgNRJTg&amp;oe=69BDA92B, https://scontent-dfw5-1.cdninstagram.com/o1/v/t2/f2/m86/AQOLsM-BFzz35jUcjk1bgnW66feDqqQjx5xM8fIJQ6oTnAwXEkQQyceS-j-mjorOZczyaQKBXHljWneywysyWjlO3eaNfJkPvUATPbM.mp4?_nc_cat=111&amp;_nc_sid=5e9851&amp;_nc_ht=scontent-dfw5-1.cdninstagram.com&amp;_nc_ohc=ZAl6JV0k2-MQ7kNvwFxYI8H&amp;efg=eyJ2ZW5jb2RlX3RhZyI6Inhwdl9wcm9ncmVzc2l2ZS5JTlNUQUdSQU0uQ0xJUFMuQzMuNzIwLmRhc2hfYmFzZWxpbmVfMV92MSIsInhwdl9hc3NldF9pZCI6MTAwMjUzNTA4MjQyMjE0MjksImFzc2V0X2FnZV9kYXlzIjoyNTYsInZpX3VzZWNhc2VfaWQiOjEwMDk5LCJkdXJhdGlvbl9zIjo0OSwidXJsZ2VuX3NvdXJjZSI6Ind3dyJ9&amp;ccb=17-1&amp;_nc_gid=NB9xM1Az4Q0z-6VEBDXA_w&amp;_nc_ss=1a&amp;_nc_zt=28&amp;vs=feb4574ff96159e2&amp;_nc_vs=HBksFQIYUmlnX3hwdl9yZWVsc19wZXJtYW5lbnRfc3JfcHJvZC9BMTQ0QjNCNzcxMzg2RjQzREY4QzUxOUZCODIzNTRCOV92aWRlb19kYXNoaW5pdC5tcDQVAALIARIAFQIYRWlnX3hwdl9yZWVsc19wZXJtYW5lbnRfc3JfcHJvZC81ODIwNjI3ODEzNjU3OTNfMzQ5NzA2ODEwMzAxNDI0MTkxLm1wNBUCAsgBEgAoABgAGwKIB3VzZV9vaWwBMRJwcm9ncmVzc2l2ZV9yZWNpcGUBMRUAACbq64KqnIDPIxUCKAJDMywXQEiIcrAgxJwYEmRhc2hfYmFzZWxpbmVfMV92MREAdf4HZeadAQA&amp;oh=00_Afz1gAfZPDgSfl8YKPaAXZBENl-Iokk8BAUII3AfI4rr9Q&amp;oe=69B995A0, https://scontent-dfw6-1.cdninstagram.com/o1/v/t2/f2/m367/AQM0xcbKwaSi6MA2TS4h0xRfCV7vO8LZZ9ST2QZxZCY8oYRu_09hvEj-qNT2TvjD4Ig5frASp17lEuBR9IJGjLEIh-MXvgFLSCZ9CJ8.mp4?_nc_cat=103&amp;_nc_sid=5e9851&amp;_nc_ht=scontent-dfw6-1.cdninstagram.com&amp;_nc_ohc=DbxGibBiQMgQ7kNvwHqyrOa&amp;efg=eyJ2ZW5jb2RlX3RhZyI6Inhwdl9wcm9ncmVzc2l2ZS5JTlNUQUdSQU0uQ0xJUFMuQzMuNzIwLmRhc2hfYmFzZWxpbmVfMV92MSIsInhwdl9hc3NldF9pZCI6NzQwOTA4MDI1MDQ1MTk2LCJhc3NldF9hZ2VfZGF5cyI6MjU3LCJ2aV91c2VjYXNlX2lkIjoxMDA5OSwiZHVyYXRpb25fcyI6NDYsInVybGdlbl9zb3VyY2UiOiJ3d3cifQ%3D%3D&amp;ccb=17-1&amp;vs=b3b0967acb50f38f&amp;_nc_vs=HBksFQIYQGlnX2VwaGVtZXJhbC8yQjQ5RkE3NEJBMzZDNzVDQUNDMzYzOENFMEM5RDU5M192aWRlb19kYXNoaW5pdC5tcDQVAALIARIAFQIYR2lnX3hwdl9yZWVsc19wZXJtYW5lbnRfc3JfcHJvZC8yMDMyMzA2OTUzOTY0OTY3XzEyODM0OTQ1NTM5MTkzODM0MjcubXA0FQICyAESACgAGAAbAogHdXNlX29pbAExEnByb2dyZXNzaXZlX3JlY2lwZQExFQAAJpiDp_rC9tACFQIoAkMzLBdARzul41P3zxgSZGFzaF9iYXNlbGluZV8xX3YxEQB1_gdl5p0BAA&amp;_nc_gid=NB9xM1Az4Q0z-6VEBDXA_w&amp;_nc_ss=1a&amp;_nc_zt=28&amp;oh=00_Afy2jd8Ou6TzUWtZlytA3lzDcIc753RQ4jrBZ8UJa-nr4A&amp;oe=69BD841C, https://scontent-dfw5-1.cdninstagram.com/o1/v/t2/f2/m367/AQN1X149a5DB2xE3pP_rXTUhMeSFsU4uV-ZiKG8LoYV0SiZPR389ZB2xa3OHTaXDdzg_MI7EemSFZCx5cMc03YCFYmZPfm10NMuzCQQ.mp4?_nc_cat=109&amp;_nc_sid=5e9851&amp;_nc_ht=scontent-dfw5-1.cdninstagram.com&amp;_nc_ohc=TEO8MIHKjfcQ7kNvwHBd2f7&amp;efg=eyJ2ZW5jb2RlX3RhZyI6Inhwdl9wcm9ncmVzc2l2ZS5JTlNUQUdSQU0uQ0xJUFMuQzMuNzIwLmRhc2hfYmFzZWxpbmVfMV92MSIsInhwdl9hc3NldF9pZCI6NTg2NTI1OTgxMTgzNzI1LCJhc3NldF9hZ2VfZGF5cyI6MjU5LCJ2aV91c2VjYXNlX2lkIjoxMDA5OSwiZHVyYXRpb25fcyI6NTksInVybGdlbl9zb3VyY2UiOiJ3d3cifQ%3D%3D&amp;ccb=17-1&amp;_nc_gid=NB9xM1Az4Q0z-6VEBDXA_w&amp;_nc_ss=1a&amp;_nc_zt=28&amp;vs=d007f1aee5804b9d&amp;_nc_vs=HBksFQIYQGlnX2VwaGVtZXJhbC80QzRDNUYxMDcxRUQxNzBCRTlCMzRBQTRGRkNDMzJBNl92aWRlb19kYXNoaW5pdC5tcDQVAALIARIAFQIYR2lnX3hwdl9yZWVsc19wZXJtYW5lbnRfc3JfcHJvZC8xNDA3NjU5ODE3MTM5MDY2XzU0NjQ5ODYzOTQ1Mzc0OTE4NDUubXA0FQICyAESACgAGAAbAogHdXNlX29pbAExEnByb2dyZXNzaXZlX3JlY2lwZQExFQAAJtq7lIyn3IoCFQIoAkMzLBdAT</t>
  </si>
  <si>
    <t>https://www.instagram.com/thewatch_monster</t>
  </si>
  <si>
    <t>jingrou</t>
  </si>
  <si>
    <t>Been offline, been merry x</t>
  </si>
  <si>
    <t>https://scontent-sjc3-1.cdninstagram.com/v/t51.82787-19/562989577_18536003920014660_8153485064528742833_n.jpg?stp=dst-jpg_e0_s150x150_tt6&amp;efg=eyJ2ZW5jb2RlX3RhZyI6InByb2ZpbGVfcGljLmRqYW5nby4xMDgwLmMyIn0&amp;_nc_ht=scontent-sjc3-1.cdninstagram.com&amp;_nc_cat=100&amp;_nc_oc=Q6cZ2QFw1G6ZRZYDkviK6hoEXL-wviIFHznDOiPu3SY0xjGfB3Q5WWQWhYvOCFKODBXtLaI&amp;_nc_ohc=5HdgUZZx2VkQ7kNvwFUXuMS&amp;_nc_gid=Gtsg5_T7vewQFEVPTC81-g&amp;edm=AOQ1c0wBAAAA&amp;ccb=7-5&amp;oh=00_AfzRs5JQVTQeWfjivG4k7p49oUoi1493eRvJU0Mf63KynA&amp;oe=69BDB668&amp;_nc_sid=8b3546</t>
  </si>
  <si>
    <t>Starting the year on a pretty good note, focusing on the people I love and in return, finding myself again 🩵 Praying for renewed strength in the year ahead, more meaning in everything I do, and wholeness in all aspects of my life — mentally, emotionally, spiritually, physically and relationally. | in a taipei minute 💌 | pov; cheating on coffee, don’t tell her 🍒 | what an escape @dior 🐝✨ if you have been feeling unînspired lately, this might be your answer - merging cultures and savoir-faire &lt;3 | Du temps de qualité avec @Hermès 🐎✨🧡 | Moments from a night to remember - celebrating 貝貝 @47shiqiow @qiansoon tied the knot, and our hearts are full 💍✨💞 | @celine timeless concept: the effortless elegance of the French Riviera. | Shanghai tho!! | ;If you know, you know @loropiana 🐑🧶 | 唔該晒 @cathaypacific 🇭🇰 | tokyo leftovers 👋🏻📸🎏 | Spring dumplings!</t>
  </si>
  <si>
    <t>@dior, @Herm, @47shiqiow, @qiansoon, @celine, @loropiana, @cathaypacific</t>
  </si>
  <si>
    <t>https://instagram.com/p/DVoJbk3E9bu, https://instagram.com/p/DRrYjxRk9Ub, https://instagram.com/p/DQylBTJE_Sd, https://instagram.com/p/DQl4YC8k0Ya, https://instagram.com/p/DLKzjhoSY64, https://instagram.com/p/DKXDibdP11K, https://instagram.com/p/DJyhl3BRtCl, https://instagram.com/p/DJcAcJtvpa8, https://instagram.com/p/DJWvJfGyMvf, https://instagram.com/p/DIXlJvByLtL, https://instagram.com/p/DH-5uuFST2b, https://instagram.com/p/DH09FukyaDU</t>
  </si>
  <si>
    <t>61, 86, 64, 33, 53, 159, 85, 106, 102, 158, 56, 80</t>
  </si>
  <si>
    <t>3, 3, 1, 1, 4, 8, 0, 2, 1, 7, 0, 0</t>
  </si>
  <si>
    <t>2026-03-08, 2025-11-30, 2025-11-08, 2025-11-03, 2025-06-21, 2025-06-01, 2025-05-18, 2025-05-09, 2025-05-07, 2025-04-13, 2025-04-03, 2025-03-30</t>
  </si>
  <si>
    <t>https://scontent-sjc3-1.cdninstagram.com/v/t51.82787-15/590406253_18546292927014660_964164246787695463_n.jpg?stp=dst-jpg_e35_p1080x1080_sh0.08_tt6&amp;_nc_ht=scontent-sjc3-1.cdninstagram.com&amp;_nc_cat=100&amp;_nc_oc=Q6cZ2QFw1G6ZRZYDkviK6hoEXL-wviIFHznDOiPu3SY0xjGfB3Q5WWQWhYvOCFKODBXtLaI&amp;_nc_ohc=LG165kDGycUQ7kNvwFRrZxa&amp;_nc_gid=Gtsg5_T7vewQFEVPTC81-g&amp;edm=AOQ1c0wBAAAA&amp;ccb=7-5&amp;ig_cache_key=Mzc3NzIyMDY5OTM2Nzg4NjQ1Ng%3D%3D.3-ccb7-5&amp;oh=00_Afw28o4iB187lpibMCn7oaPlm5H6GvoYAyMzkjiXbaalEg&amp;oe=69BD8764&amp;_nc_sid=8b3546, https://scontent-sjc3-1.cdninstagram.com/v/t51.82787-15/590406253_18546292927014660_964164246787695463_n.jpg?stp=dst-jpg_e35_p1080x1080_sh0.08_tt6&amp;_nc_ht=scontent-sjc3-1.cdninstagram.com&amp;_nc_cat=100&amp;_nc_oc=Q6cZ2QFw1G6ZRZYDkviK6hoEXL-wviIFHznDOiPu3SY0xjGfB3Q5WWQWhYvOCFKODBXtLaI&amp;_nc_ohc=LG165kDGycUQ7kNvwFRrZxa&amp;_nc_gid=Gtsg5_T7vewQFEVPTC81-g&amp;edm=AOQ1c0wBAAAA&amp;ccb=7-5&amp;ig_cache_key=Mzc3NzIyMDY5OTM2Nzg4NjQ1Ng%3D%3D.3-ccb7-5&amp;oh=00_Afw28o4iB187lpibMCn7oaPlm5H6GvoYAyMzkjiXbaalEg&amp;oe=69BD8764&amp;_nc_sid=8b3546, https://scontent-sjc3-1.cdninstagram.com/v/t51.82787-15/587385968_18546292960014660_2385888057398878022_n.jpg?stp=dst-jpg_e35_p1080x1080_sh0.08_tt6&amp;_nc_ht=scontent-sjc3-1.cdninstagram.com&amp;_nc_cat=100&amp;_nc_oc=Q6cZ2QFw1G6ZRZYDkviK6hoEXL-wviIFHznDOiPu3SY0xjGfB3Q5WWQWhYvOCFKODBXtLaI&amp;_nc_ohc=wfX_0fGRDJYQ7kNvwG62XYs&amp;_nc_gid=Gtsg5_T7vewQFEVPTC81-g&amp;edm=AOQ1c0wBAAAA&amp;ccb=7-5&amp;ig_cache_key=Mzc3NzIyMDY5OTM2NzkwNTM0Mw%3D%3D.3-ccb7-5&amp;oh=00_AfwkvCvxfrL1jNW4GRvacQam-NrFVawziK0eUYMAwYKrgQ&amp;oe=69BD8A86&amp;_nc_sid=8b3546, https://scontent-sjc3-1.cdninstagram.com/v/t51.82787-15/587408851_18546293002014660_2875117897625716456_n.jpg?stp=dst-jpg_e35_p1080x1080_sh0.08_tt6&amp;_nc_ht=scontent-sjc3-1.cdninstagram.com&amp;_nc_cat=100&amp;_nc_oc=Q6cZ2QFw1G6ZRZYDkviK6hoEXL-wviIFHznDOiPu3SY0xjGfB3Q5WWQWhYvOCFKODBXtLaI&amp;_nc_ohc=hAAwJg29M8cQ7kNvwGXLJcc&amp;_nc_gid=Gtsg5_T7vewQFEVPTC81-g&amp;edm=AOQ1c0wBAAAA&amp;ccb=7-5&amp;ig_cache_key=Mzc3NzIyMDY5OTY2MTQ3Mjc4OQ%3D%3D.3-ccb7-5&amp;oh=00_AfzSEhq2zDsuihtAQlae14PYwryqBaG-rHWHZRiOI_NYvQ&amp;oe=69BD87FD&amp;_nc_sid=8b3546, https://scontent-sjc3-1.cdninstagram.com/v/t51.82787-15/590229258_18546292975014660_5936617634700482385_n.jpg?stp=dst-jpg_e35_p1080x1080_sh0.08_tt6&amp;_nc_ht=scontent-sjc3-1.cdninstagram.com&amp;_nc_cat=100&amp;_nc_oc=Q6cZ2QFw1G6ZRZYDkviK6hoEXL-wviIFHznDOiPu3SY0xjGfB3Q5WWQWhYvOCFKODBXtLaI&amp;_nc_ohc=mOjdsOQmugYQ7kNvwFFr7Xk&amp;_nc_gid=Gtsg5_T7vewQFEVPTC81-g&amp;edm=AOQ1c0wBAAAA&amp;ccb=7-5&amp;ig_cache_key=Mzc3NzIyMDY5OTUxMDQ4Njc3Mg%3D%3D.3-ccb7-5&amp;oh=00_AfxFbSexlKpMuU-uyWkH8LBsODZFgAlUPGeeLqs19JTI7A&amp;oe=69BDB367&amp;_nc_sid=8b3546, https://scontent-sjc3-1.cdninstagram.com/v/t51.82787-15/587784541_18546293020014660_9112005894031098027_n.jpg?stp=dst-jpg_e35_p1080x1080_sh0.08_tt6&amp;_nc_ht=scontent-sjc3-1.cdninstagram.com&amp;_nc_cat=100&amp;_nc_oc=Q6cZ2QFw1G6ZRZYDkviK6hoEXL-wviIFHznDOiPu3SY0xjGfB3Q5WWQWhYvOCFKODBXtLaI&amp;_nc_ohc=eC0HmRThUgkQ7kNvwF1AZbI&amp;_nc_gid=Gtsg5_T7vewQFEVPTC81-g&amp;edm=AOQ1c0wBAAAA&amp;ccb=7-5&amp;ig_cache_key=Mzc3NzIyMDY5OTcxMTg0MTQ5OA%3D%3D.3-ccb7-5&amp;oh=00_AfyHt86kqhjSMBRrJDdYpRsGnt2Y6NTLLAkvKKbRIg5tAA&amp;oe=69BD8AB5&amp;_nc_sid=8b3546, https://scontent-sjc3-1.cdninstagram.com/v/t51.82787-15/588205834_18546292984014660_2594539685207844718_n.jpg?stp=dst-jpg_e35_p1080x1080_sh0.08_tt6&amp;_nc_ht=scontent-sjc3-1.cdninstagram.com&amp;_nc_cat=100&amp;_nc_oc=Q6cZ2QFw1G6ZRZYDkviK6hoEXL-wviIFHznDOiPu3SY0xjGfB3Q5WWQWhYvOCFKODBXtLaI&amp;_nc_ohc=Im38Hoa5BkMQ7kNvwEcmFtP&amp;_nc_gid=Gtsg5_T7vewQFEVPTC81-g&amp;edm=AOQ1c0wBAAAA&amp;ccb=7-5&amp;ig_cache_key=Mzc3NzIyMDY5OTUxMDUzMTIzMQ%3D%3D.3-ccb7-5&amp;oh=00_AfwP_BcAn50FjeikZh7hGrILfEvqKJ6kmfsuoIBxn_6RrQ&amp;oe=69BD939F&amp;_nc_sid=8b3546, https://scontent-sjc3-1.cdninstagram.com/v/t51.82787-15/587093385_18546292942014660_3075209703540181222_n.jpg?stp=dst-jpg_e35_p1080x1080_sh0.08_tt6&amp;_nc_ht=scontent-sjc3-1.cdninstagram.com&amp;_nc_cat=100&amp;_nc_oc=Q6cZ2QFw1G6ZRZYDkviK6hoEXL-wviIFHznDOiPu3SY0xjGfB3Q5WWQWhYvOCFKODBXtLaI&amp;_nc_ohc=UspcM8mGGtoQ7kNvwEyNxb1&amp;_nc_gid=Gtsg5_T7vewQFEVPTC81-g&amp;edm=AOQ1c0wBAAAA&amp;ccb=7-5&amp;ig_cache_key=Mzc3NzIyMDY5OTM4NDY4NjU4OQ%3D%3D.3-ccb7-5&amp;oh=00_Afy4-TVkS0hEn4vO4QJTrezLAV4aSa2Pe80LVPPekZmXKA&amp;oe=69BD88B1&amp;_nc_sid=8b3546, https://scontent-sjc3-1.cdninstagram.com/v/t51.82787-15/587628408_18546292966014660_6369601157622412394_n.jpg?stp=dst-jpg_e35_p1080x1080_sh0.08_tt6&amp;_nc_ht=scontent-sjc3-1.cdninstagram.com&amp;_nc_cat=100&amp;_nc_oc=Q6cZ2QFw1G6ZRZYDkviK6hoEXL-wviIFHznDOiPu3SY0xjGfB3Q5WWQWhYvOCFKODBXtLaI&amp;_nc_ohc=ZO7X7XdDWA0Q7kNvwHjr8pZ&amp;_nc_gid=Gtsg5_T7vewQFEVPTC81-g&amp;edm=AOQ1c0wBAAAA&amp;ccb=7-5&amp;ig_cache_key=Mzc3NzIyMDY5OTM2NzkwMzY2Nw%3D%3D.3-ccb7-5&amp;oh=00_AfyKTPdnKdpfsmFr8YFOMYV5bigMcahUnJ5WxZUZnOBssw&amp;oe=69BDAC68&amp;_nc_sid=8b3546, https://scontent-sjc3-1.cdninstagram.com/v/t51.82787-15/589126604_18546293023014660_4427004261613177410_n.jpg?stp=dst-jpg_e35_p1080x1080_sh0.08_tt6&amp;_nc_ht=scontent-sjc3-1.cdninstagram.com&amp;_nc_cat=100&amp;_nc_oc=Q6cZ2QFw1G6ZRZYDkviK6hoEXL-wviIFHznDOiPu3SY0xjGfB3Q5WWQWhYvOCFKODBXtLaI&amp;_nc_ohc=B8aBkVF5EZwQ7kNvwHOeMMu&amp;_nc_gid=Gtsg5_T7vewQFEVPTC81-g&amp;edm=AOQ1c0wBAAAA&amp;ccb=7-5&amp;ig_cache_key=Mzc3NzIyMDY5OTM4NDY0NTc3Nw%3D%3D.3-ccb7-5&amp;oh=00_AfwUO3aetly83Qt5h0UQPGtgVLAfFWfQRldyFdx677AKLA&amp;</t>
  </si>
  <si>
    <t>https://scontent-sjc6-1.cdninstagram.com/o1/v/t16/f2/m69/AQMetOY-RSV7lSrKuHkSdFpwZ0l2kGIOB5TuaW2oiPbE3fcZ4lviM7DDNMWZsXM6-Cj9ai_xOUlVQPoR71kSpw4K.mp4?strext=1&amp;_nc_cat=101&amp;_nc_sid=5e9851&amp;_nc_ht=scontent-sjc6-1.cdninstagram.com&amp;_nc_ohc=R6Bn2ZSdqX4Q7kNvwFbzozE&amp;efg=eyJ2ZW5jb2RlX3RhZyI6Inhwdl9wcm9ncmVzc2l2ZS5JTlNUQUdSQU0uQ0xJUFMuQzMuNzIwLmRhc2hfYmFzZWxpbmVfMV92MSIsInhwdl9hc3NldF9pZCI6MTc5NTA4NTQ0OTUxMDY3NTYsImFzc2V0X2FnZV9kYXlzIjo3LCJ2aV91c2VjYXNlX2lkIjoxMDA5OSwiZHVyYXRpb25fcyI6MiwidXJsZ2VuX3NvdXJjZSI6Ind3dyJ9&amp;ccb=17-1&amp;vs=d3b96f5bbc11c509&amp;_nc_vs=HBkcFQIYOnBhc3N0aHJvdWdoX2V2ZXJzdG9yZS9HSEp4ZkNTaGNaNjNoak1EQVBMS0RST19IS2dMYnNwVEFRQUYVAALIARIAKAAYABsCiAd1c2Vfb2lsATEScHJvZ3Jlc3NpdmVfcmVjaXBlATEVAAAmiNvDmaCN4z8VAigCQzMsF0AEQ5WBBiTdGBJkYXNoX2Jhc2VsaW5lXzFfdjERAHX-B2XmnQEA&amp;_nc_gid=Gtsg5_T7vewQFEVPTC81-g&amp;_nc_ss=1a&amp;_nc_zt=28&amp;oh=00_Afwx_3W8xuSpXZ8MfkNl436hrm0N5kZpXjGE4MCH2OXcsQ&amp;oe=69BDACF3, https://scontent-sjc3-1.cdninstagram.com/o1/v/t2/f2/m367/AQPAsLKztCtQdzEWxGn1WAinLQDCYBPdjJA4baB2uVvGK53SuuWKdURYKxlAilxI-Z9DgiBgHo6jyH9ZsCUMOrV3xc_vuDvqxAVn1XY.mp4?_nc_cat=110&amp;_nc_sid=5e9851&amp;_nc_ht=scontent-sjc3-1.cdninstagram.com&amp;_nc_ohc=oVv4Mw6RnqAQ7kNvwEwTDlc&amp;efg=eyJ2ZW5jb2RlX3RhZyI6Inhwdl9wcm9ncmVzc2l2ZS5JTlNUQUdSQU0uQ0FST1VTRUxfSVRFTS5DMy43MjAuZGFzaF9iYXNlbGluZV8xX3YxIiwieHB2X2Fzc2V0X2lkIjo4MjUzNTA0MTM1NzUzODEsImFzc2V0X2FnZV9kYXlzIjoxMjcsInZpX3VzZWNhc2VfaWQiOjEwMTQ2LCJkdXJhdGlvbl9zIjoyLCJ1cmxnZW5fc291cmNlIjoid3d3In0%3D&amp;ccb=17-1&amp;vs=71d1b78d192adea5&amp;_nc_vs=HBksFQIYQGlnX2VwaGVtZXJhbC83RjQ5RUE4NzlGN0M1QThBMDYwNThFQTRCMzU0QTM4RV92aWRlb19kYXNoaW5pdC5tcDQVAALIARIAFQIYOnBhc3N0aHJvdWdoX2V2ZXJzdG9yZS9HSFJJYlNMLTRYeEJmNUlKQUE2UHQ5VXA0MzVoYnNwVEFRQUYVAgLIARIAKAAYABsCiAd1c2Vfb2lsATEScHJvZ3Jlc3NpdmVfcmVjaXBlATEVAAAmqpO749up9wIVAigCQzMsF0AFmZmZmZmaGBJkYXNoX2Jhc2VsaW5lXzFfdjERAHXuB2XEngEA&amp;_nc_gid=Gtsg5_T7vewQFEVPTC81-g&amp;_nc_ss=1a&amp;_nc_zt=28&amp;oh=00_Afz7l2F-QOeZ4Lez1cDdt_U_DEJRc83VLPk22dIYSzikag&amp;oe=69BDAC7B, https://scontent-sjc6-1.cdninstagram.com/o1/v/t2/f2/m367/AQPuTRAaANk8x2v5mlIBsi80wbe_o6fbK8PjOMkcV5BPHmnlxWbjliRxJTaN2E9GTt7FErUYPJ2NmAEDyWUzua-S3_ZIcbcRsqF1w1s.mp4?_nc_cat=108&amp;_nc_sid=5e9851&amp;_nc_ht=scontent-sjc6-1.cdninstagram.com&amp;_nc_ohc=igidWFmgpJkQ7kNvwG9mQ6w&amp;efg=eyJ2ZW5jb2RlX3RhZyI6Inhwdl9wcm9ncmVzc2l2ZS5JTlNUQUdSQU0uQ0FST1VTRUxfSVRFTS5DMy43MjAuZGFzaF9iYXNlbGluZV8xX3YxIiwieHB2X2Fzc2V0X2lkIjoxODgwNDYwNTQyODU2ODE4LCJhc3NldF9hZ2VfZGF5cyI6MTI3LCJ2aV91c2VjYXNlX2lkIjoxMDE0NiwiZHVyYXRpb25fcyI6NCwidXJsZ2VuX3NvdXJjZSI6Ind3dyJ9&amp;ccb=17-1&amp;vs=a8347e7ca990ce99&amp;_nc_vs=HBksFQIYQGlnX2VwaGVtZXJhbC85MDQzMUZBOEExQTk3MDMyNUNCMzBCOTc4RjY4OTdCM192aWRlb19kYXNoaW5pdC5tcDQVAALIARIAFQIYOnBhc3N0aHJvdWdoX2V2ZXJzdG9yZS9HUFY1YkNLUzVTR09RT1lPQUdvNk1OYVZyTjlnYnNwVEFRQUYVAgLIARIAKAAYABsCiAd1c2Vfb2lsATEScHJvZ3Jlc3NpdmVfcmVjaXBlATEVAAAm5Lne6pqR1wYVAigCQzMsF0ATVP3ztkWiGBJkYXNoX2Jhc2VsaW5lXzFfdjERAHXuB2XEngEA&amp;_nc_gid=Gtsg5_T7vewQFEVPTC81-g&amp;_nc_ss=1a&amp;_nc_zt=28&amp;oh=00_Afw7Ji1q-dYLvkoBlUSw3O4o1a0iIPPPxwCecAxzQHxRig&amp;oe=69BD9C79, https://scontent-sjc3-1.cdninstagram.com/o1/v/t2/f2/m367/AQPu3k3ZdqKi_hVjThSxuc6ttH4Rpa3HPwVuUqBWzJJH88ytTbemcrtylvTnamDJ6MftUuoZ6fypUhel_9lhzWAN_r7z05BdynKsfKg.mp4?_nc_cat=103&amp;_nc_sid=5e9851&amp;_nc_ht=scontent-sjc3-1.cdninstagram.com&amp;_nc_ohc=LgSv-xBa6rwQ7kNvwHa2UNh&amp;efg=eyJ2ZW5jb2RlX3RhZyI6Inhwdl9wcm9ncmVzc2l2ZS5JTlNUQUdSQU0uQ0FST1VTRUxfSVRFTS5DMy4xMDY4LmRhc2hfYmFzZWxpbmVfMV92MSIsInhwdl9hc3NldF9pZCI6NzAwMDc0ODU5NDI3NjUwLCJhc3NldF9hZ2VfZGF5cyI6MjY3LCJ2aV91c2VjYXNlX2lkIjoxMDE0NiwiZHVyYXRpb25fcyI6MjksInVybGdlbl9zb3VyY2UiOiJ3d3cifQ%3D%3D&amp;ccb=17-1&amp;vs=a6e975a2741b3bd8&amp;_nc_vs=HBkcFQIYQGlnX2VwaGVtZXJhbC85ODQ4MjY1RTUyNTk0RTQyMjUxQzk4MEQ0ODdFODdCRF92aWRlb19kYXNoaW5pdC5tcDQVAALIARIAKAAYABsCiAd1c2Vfb2lsATEScHJvZ3Jlc3NpdmVfcmVjaXBlATEVAAAmhN3_lNytvgIVAigCQzMsF0A9_752yLQ5GBJkYXNoX2Jhc2VsaW5lXzFfdjERAHXuB2XEngEA&amp;_nc_gid=Gtsg5_T7vewQFEVPTC81-g&amp;_nc_ss=1a&amp;_nc_zt=28&amp;oh=00_Afx1tILY7Ted2tNR5Vgv_QonfWSjMPdT2UuYMBwSd_FEAw&amp;oe=69BDA0EC, https://scontent-sjc6-1.cdninstagram.com/o1/v/t2/f2/m367/AQNC-_ENLJgsuanAKK9P6afoZ0af4EQ9HOVNVYTkBsmblgdAkdTCzlVURBVUFriBWiifWic2N0JE6yCQ5SgX6b_l8YNkX8gsIPfPeYM.mp4?_nc_cat=111&amp;_nc_sid=5e9851&amp;_nc_ht=scontent-sjc6-1.cdninstagram.com&amp;_nc_ohc=eiDRvvlMtXYQ7kNvwGwTZke&amp;efg=eyJ2ZW5jb2RlX3RhZyI6Inhwdl9wcm9ncmVzc2l2ZS5JTlNUQUdSQU0uQ0FST1VTRUxfSVRFTS5DMy4xMDY4LmRhc2hfYmFzZWxpbmVfMV92MSIsInhwdl9hc3NldF9pZCI6NjY3NDQ0OTA1ODgwNTI3LCJhc3NldF9hZ2VfZGF5cyI6MjY3LCJ2aV91c2VjYXNlX2lkIjoxMDE0NiwiZHVyYXRpb25fcyI6MiwidXJsZ2VuX3NvdXJjZSI6Ind3dyJ9&amp;ccb=17-1&amp;vs=becdc306b5f4ae9b&amp;_nc_vs=HBkcFQIYQGlnX2VwaGVtZXJhbC83QTQwMjM1OEQ4QzdEMkMwRTJFM0JFMTY0Nzc1RkFBOF92aWRlb19kYXNoaW5pdC5tcDQVAALIARIAKAAYABsCiAd1c2Vfb2lsATEScHJvZ3Jlc3NpdmVfcmVjaXBlATEVAAAmnq-tiLTCrwIVAigCQzMsF0AG7ZFocrAhGBJkYXNoX2Jhc2VsaW5lXzFfdjERAHXuB2XEngEA&amp;_nc_gid=Gtsg5_T7vewQFEVPTC81-g&amp;_nc_ss=1a&amp;_nc_zt=28&amp;oh=00_AfyP29QWSvya0feezgyysoQJwvhcIV1086wSBoahNX_OiA&amp;oe=69BD8414</t>
  </si>
  <si>
    <t>https://www.instagram.com/jingrou</t>
  </si>
  <si>
    <t>regatefunk</t>
  </si>
  <si>
    <t>MK</t>
  </si>
  <si>
    <t>Common misspellings: Yachting, Sailing, Sporting, Regatta, Regate</t>
  </si>
  <si>
    <t>https://scontent-lax7-1.cdninstagram.com/v/t51.82787-19/610628936_17842899633669701_3502201715615881697_n.jpg?stp=dst-jpg_e0_s150x150_tt6&amp;efg=eyJ2ZW5jb2RlX3RhZyI6InByb2ZpbGVfcGljLmRqYW5nby4xMDgwLmMyIn0&amp;_nc_ht=scontent-lax7-1.cdninstagram.com&amp;_nc_cat=105&amp;_nc_oc=Q6cZ2QEs6xpWLTzIAKw2mQCOI0ZLB7zMq--a1iO7ahnUTl2G-4uT6Z3l1ZwpcYB5ddEmwY8&amp;_nc_ohc=4a6CY_g4t5kQ7kNvwHaaR9E&amp;_nc_gid=Y0XIoO2X4SzME5nDAG9Spw&amp;edm=AOQ1c0wBAAAA&amp;ccb=7-5&amp;oh=00_AfwptleAs8X2a5gkiise5_GlMbpes81DXUptT56KqkEFHw&amp;oe=69BDA5D7&amp;_nc_sid=8b3546</t>
  </si>
  <si>
    <t>How rare is your favorite watch? 😉 
#heuer #1153sn #heuercarrera #yachting #sailingwatches | A week late, but in honor of the Olympics this year, please enjoy my EP stamped Olimpico and some old ads I found floating online, quite a rare bird 🦅 
#excelsiorpark #gerardperregaux #olimpico #olímpico #vintagewatch | A special one from one of my favorite watchmakers - Jenny. I have spent hours researching and cataloguing the different Jenny models and variants from the 60s and 70s. After a thorough search I found this one, whose beating heart is the legendary Valjoux 72. From what I can tell, everything is corre | Happy Valentine’s Day from me and mine | #iheartheuerweek because, just look at it @aboyandhisorange 
#1153SN #vintagewatch #heuervintage #carrera | And to round out the weekend… the even rarer Enicar Yachting ft. Cookie, my orange Lagotto Romagnolo 
#enicar #s30 #f45 #pele #bigeye | Good beach. Good beer. Good boy. And a badass watch. 
Super rare Heuer 1153SN on a NOS (well, not anymore) Gay Freres BoR bracelet. Thanks to my friend @heuerchrono for helping to find the right one! 
#heuer #heuercarrera #1153 #yachting #vintagewatch | Find your beach
#saba #vintagewatch #yachtingraf #jenny #yema | #FunkyFriday poolside with my dog and a couple of cool chronos. Unpolished Sorna from the 70s, won at auction in France, and, of course, a Seiko Pogue, bought from the original owners son. Sadly will be selling both of these to make room for a new sailing watch. Want one? | Only fitting for my first post to be a historically significant 5-dot — the first ever. Thanks @johnswatches!
#leonidas #berna #venus120 #regattayachttimer #holygrail</t>
  </si>
  <si>
    <t>#heuer, #1153sn, #heuercarrera, #yachting, #sailingwatches, #excelsiorpark, #gerardperregaux, #olimpico, #ol, #vintagewatch, #iheartheuerweek, #1153SN, #heuervintage, #carrera, #enicar, #s30, #f45, #pele, #bigeye, #1153, #saba, #yachtingraf, #jenny, #yema, #FunkyFriday, #leonidas, #berna, #venus120, #regattayachttimer, #holygrail</t>
  </si>
  <si>
    <t>@aboyandhisorange, @heuerchrono, @johnswatches</t>
  </si>
  <si>
    <t>https://instagram.com/p/DVyuRDdkYzC, https://instagram.com/p/DVRuujakRZS, https://instagram.com/p/DU_vPSIjYR4, https://instagram.com/p/DUwv1hukQZz, https://instagram.com/p/DUt6LnlESFT, https://instagram.com/p/DUgsiJZkX0w, https://instagram.com/p/DUeTyViEeli, https://instagram.com/p/DTqlnC0kTab, https://instagram.com/p/DTlUVVmEcEN, https://instagram.com/p/DTdluFHkQJc</t>
  </si>
  <si>
    <t>37, 28, 33, 20, 19, 24, 25, 41, 32, 41</t>
  </si>
  <si>
    <t>12, 2, 7, 5, 1, 1, 5, 5, 2, 5</t>
  </si>
  <si>
    <t>2026-03-12, 2026-02-27, 2026-02-20, 2026-02-15, 2026-02-13, 2026-02-08, 2026-02-07, 2026-01-18, 2026-01-16, 2026-01-13</t>
  </si>
  <si>
    <t>Miami, Florida, Boca Raton, Florida, Florida, SPARTA</t>
  </si>
  <si>
    <t>Sidecar, Sidecar, Sidecar, Image, Image, Sidecar, Sidecar, Image, Sidecar, Sidecar</t>
  </si>
  <si>
    <t>https://scontent-lax7-1.cdninstagram.com/v/t51.82787-15/652036172_17858218524669701_7306677207114909471_n.jpg?stp=dst-jpg_e35_p1080x1080_sh0.08_tt6&amp;_nc_ht=scontent-lax7-1.cdninstagram.com&amp;_nc_cat=105&amp;_nc_oc=Q6cZ2QEs6xpWLTzIAKw2mQCOI0ZLB7zMq--a1iO7ahnUTl2G-4uT6Z3l1ZwpcYB5ddEmwY8&amp;_nc_ohc=bdn_1jAyzSAQ7kNvwEiOS0c&amp;_nc_gid=Y0XIoO2X4SzME5nDAG9Spw&amp;edm=AOQ1c0wBAAAA&amp;ccb=7-5&amp;ig_cache_key=Mzg1MTM0Mzk1MjU3NDc1MTQ0MA%3D%3D.3-ccb7-5&amp;oh=00_AfzBZcNnTF9te1RaIsZXILc4PkFCiRNsTXoV4xqd9Xy0LQ&amp;oe=69BDB588&amp;_nc_sid=8b3546, https://scontent-lax7-1.cdninstagram.com/v/t51.82787-15/652036172_17858218524669701_7306677207114909471_n.jpg?stp=dst-jpg_e35_p1080x1080_sh0.08_tt6&amp;_nc_ht=scontent-lax7-1.cdninstagram.com&amp;_nc_cat=105&amp;_nc_oc=Q6cZ2QEs6xpWLTzIAKw2mQCOI0ZLB7zMq--a1iO7ahnUTl2G-4uT6Z3l1ZwpcYB5ddEmwY8&amp;_nc_ohc=bdn_1jAyzSAQ7kNvwEiOS0c&amp;_nc_gid=Y0XIoO2X4SzME5nDAG9Spw&amp;edm=AOQ1c0wBAAAA&amp;ccb=7-5&amp;ig_cache_key=Mzg1MTM0Mzk1MjU3NDc1MTQ0MA%3D%3D.3-ccb7-5&amp;oh=00_AfzBZcNnTF9te1RaIsZXILc4PkFCiRNsTXoV4xqd9Xy0LQ&amp;oe=69BDB588&amp;_nc_sid=8b3546, https://scontent-lax7-1.cdninstagram.com/v/t51.82787-15/651047022_17858218533669701_8312358937781236477_n.jpg?stp=dst-jpg_e35_p1080x1080_sh0.08_tt6&amp;_nc_ht=scontent-lax7-1.cdninstagram.com&amp;_nc_cat=105&amp;_nc_oc=Q6cZ2QEs6xpWLTzIAKw2mQCOI0ZLB7zMq--a1iO7ahnUTl2G-4uT6Z3l1ZwpcYB5ddEmwY8&amp;_nc_ohc=xgt3d2VDPBcQ7kNvwEKeNzO&amp;_nc_gid=Y0XIoO2X4SzME5nDAG9Spw&amp;edm=AOQ1c0wBAAAA&amp;ccb=7-5&amp;ig_cache_key=Mzg1MTM0Mzk1NjE5MDI0OTcxNA%3D%3D.3-ccb7-5&amp;oh=00_Afw-XGYDKkhSl-5JmBv3lhgZ3SWFpWyeMctabvRD5oIVKw&amp;oe=69BD8560&amp;_nc_sid=8b3546, https://scontent-lax7-1.cdninstagram.com/v/t51.82787-15/651079601_17858218542669701_3122089266185386050_n.jpg?stp=dst-jpg_e35_p1080x1080_sh0.08_tt6&amp;_nc_ht=scontent-lax7-1.cdninstagram.com&amp;_nc_cat=105&amp;_nc_oc=Q6cZ2QEs6xpWLTzIAKw2mQCOI0ZLB7zMq--a1iO7ahnUTl2G-4uT6Z3l1ZwpcYB5ddEmwY8&amp;_nc_ohc=BQEdX7GlMWMQ7kNvwHElT0O&amp;_nc_gid=Y0XIoO2X4SzME5nDAG9Spw&amp;edm=AOQ1c0wBAAAA&amp;ccb=7-5&amp;ig_cache_key=Mzg1MTM0Mzk2MDQ3Njg0NjExNg%3D%3D.3-ccb7-5&amp;oh=00_AfwdY6oVdDQLdpDVlha4WOp7x_-IVGAX9IARn4ADTC_8BA&amp;oe=69BD949D&amp;_nc_sid=8b3546, https://scontent-lax7-1.cdninstagram.com/v/t51.82787-15/651183520_17858218569669701_2120944486408866465_n.jpg?stp=dst-jpg_e35_p1080x1080_sh0.08_tt6&amp;_nc_ht=scontent-lax7-1.cdninstagram.com&amp;_nc_cat=105&amp;_nc_oc=Q6cZ2QEs6xpWLTzIAKw2mQCOI0ZLB7zMq--a1iO7ahnUTl2G-4uT6Z3l1ZwpcYB5ddEmwY8&amp;_nc_ohc=6B8ryVUKqRIQ7kNvwG5TGqf&amp;_nc_gid=Y0XIoO2X4SzME5nDAG9Spw&amp;edm=AOQ1c0wBAAAA&amp;ccb=7-5&amp;ig_cache_key=Mzg1MTM0Mzk2ODEyNzI3NzU1Nw%3D%3D.3-ccb7-5&amp;oh=00_AfxymSera8ddQJTZ60D8BEurS55EpXgBgsgFWqEm3wN1AQ&amp;oe=69BDB517&amp;_nc_sid=8b3546, https://scontent-lax7-1.cdninstagram.com/v/t51.82787-15/650266841_17858218566669701_8287650012079631202_n.jpg?stp=dst-jpg_e35_p1080x1080_sh0.08_tt6&amp;_nc_ht=scontent-lax7-1.cdninstagram.com&amp;_nc_cat=105&amp;_nc_oc=Q6cZ2QEs6xpWLTzIAKw2mQCOI0ZLB7zMq--a1iO7ahnUTl2G-4uT6Z3l1ZwpcYB5ddEmwY8&amp;_nc_ohc=4guIBfzwMvAQ7kNvwEX4b4G&amp;_nc_gid=Y0XIoO2X4SzME5nDAG9Spw&amp;edm=AOQ1c0wBAAAA&amp;ccb=7-5&amp;ig_cache_key=Mzg1MTM0Mzk3MjMwNDgwMjQ5Nw%3D%3D.3-ccb7-5&amp;oh=00_AfzDyeWBxbvHh5qpnZ6tBUfe_Eo9KSpjrgIrzip6kAIwBg&amp;oe=69BD9F6C&amp;_nc_sid=8b3546, https://scontent-lax7-1.cdninstagram.com/v/t51.82787-15/642130751_17855339625669701_5877853375908118736_n.jpg?stp=dst-jpg_e35_p1080x1080_sh0.08_tt6&amp;_nc_ht=scontent-lax7-1.cdninstagram.com&amp;_nc_cat=105&amp;_nc_oc=Q6cZ2QEs6xpWLTzIAKw2mQCOI0ZLB7zMq--a1iO7ahnUTl2G-4uT6Z3l1ZwpcYB5ddEmwY8&amp;_nc_ohc=hB5Z_bvmooIQ7kNvwEH2Qv0&amp;_nc_gid=Y0XIoO2X4SzME5nDAG9Spw&amp;edm=AOQ1c0wBAAAA&amp;ccb=7-5&amp;ig_cache_key=Mzg0MjA1NDg1NjgwNzM4ODEwOQ%3D%3D.3-ccb7-5&amp;oh=00_AfxNYzZqdSM8snVnPjsD8xBGuGiMwVHno0Nl3ElJpfjjeg&amp;oe=69BD90B4&amp;_nc_sid=8b3546, https://scontent-lax7-1.cdninstagram.com/v/t51.82787-15/642130751_17855339625669701_5877853375908118736_n.jpg?stp=dst-jpg_e35_p1080x1080_sh0.08_tt6&amp;_nc_ht=scontent-lax7-1.cdninstagram.com&amp;_nc_cat=105&amp;_nc_oc=Q6cZ2QEs6xpWLTzIAKw2mQCOI0ZLB7zMq--a1iO7ahnUTl2G-4uT6Z3l1ZwpcYB5ddEmwY8&amp;_nc_ohc=hB5Z_bvmooIQ7kNvwEH2Qv0&amp;_nc_gid=Y0XIoO2X4SzME5nDAG9Spw&amp;edm=AOQ1c0wBAAAA&amp;ccb=7-5&amp;ig_cache_key=Mzg0MjA1NDg1NjgwNzM4ODEwOQ%3D%3D.3-ccb7-5&amp;oh=00_AfxNYzZqdSM8snVnPjsD8xBGuGiMwVHno0Nl3ElJpfjjeg&amp;oe=69BD90B4&amp;_nc_sid=8b3546, https://scontent-lax7-1.cdninstagram.com/v/t51.82787-15/642184802_17855339646669701_6486823315063982605_n.jpg?stp=dst-jpg_e15_tt6&amp;_nc_ht=scontent-lax7-1.cdninstagram.com&amp;_nc_cat=105&amp;_nc_oc=Q6cZ2QEs6xpWLTzIAKw2mQCOI0ZLB7zMq--a1iO7ahnUTl2G-4uT6Z3l1ZwpcYB5ddEmwY8&amp;_nc_ohc=HRiX0yEYeaQQ7kNvwGL8_2V&amp;_nc_gid=Y0XIoO2X4SzME5nDAG9Spw&amp;edm=AOQ1c0wBAAAA&amp;ccb=7-5&amp;ig_cache_key=Mzg0MjA1NDg1NzYxMjY5OTAyMw%3D%3D.3-ccb7-5&amp;oh=00_AfwrGti7bf-nXwYnQP5jUQ5k_Hwd740Lt0qATWIJ9hxWVw&amp;oe=69BD9588&amp;_nc_sid=8b3546, https://scontent-lax7-1.cdninstagram.com/v/t51.82787-15/643600557_17855339631669701_183236687333811953_n.jpg?stp=dst-jpg_e15_tt6&amp;_nc_ht=scontent-lax7-1.cdninstagram.com&amp;_nc_cat=105&amp;_nc_oc=Q6cZ2QEs6xpWLTzIAKw2mQCOI0ZLB7zMq--a1iO7ahnUTl2G-4uT6Z3l1ZwpcYB5ddEmwY8&amp;_nc_ohc=iauX2sxMDSUQ7kNvwH5ONnh&amp;_nc_gid=Y0XIoO2X4SzME5nDAG9Spw&amp;edm=AOQ1c0wBAAAA&amp;ccb=7-5&amp;ig_cache_key=Mzg0MjA1NDg1NzkyMzAzODIzNA%3D%3D.3-ccb7-5&amp;oh=00_AfzU0STx4PFzgc-Q0b2LN9SA7RTDzOmA_W4yO-uqb4v2cQ&amp;oe=69BD9DB7&amp;_nc_sid=8b3546, https:/</t>
  </si>
  <si>
    <t>https://www.instagram.com/regatefunk</t>
  </si>
  <si>
    <t>watchman_dc</t>
  </si>
  <si>
    <t>https://scontent-iad3-2.cdninstagram.com/v/t51.2885-19/23421549_989762411162585_7455522622617419776_n.jpg?stp=dst-jpg_e0_s150x150_tt6&amp;efg=eyJ2ZW5jb2RlX3RhZyI6InByb2ZpbGVfcGljLmRqYW5nby43NDcuYzIifQ&amp;_nc_ht=scontent-iad3-2.cdninstagram.com&amp;_nc_cat=105&amp;_nc_oc=Q6cZ2QHqQD-Nv3_AxbNxLIhtxdgjGk-2PpkQV5GTMFeu7I0-a-3z9yQ4MXWrJCGKEQmF4pg&amp;_nc_ohc=UxULGNiR6gwQ7kNvwE2sxal&amp;_nc_gid=yaf_BXDGQtmxm2ahUMc43g&amp;edm=AOQ1c0wBAAAA&amp;ccb=7-5&amp;oh=00_Afxcs4ytGJqwUm58CkMiF4yCzF0Dnl2hgT-lsJBKrdFU7g&amp;oe=69BD890B&amp;_nc_sid=8b3546</t>
  </si>
  <si>
    <t>One of my all time favorite watches. Citizen re-issued a new Accutron “hummer”. It is pretty close to the original Spaceview model. I was afraid they would substitute a quartz movement, but it’s the real thing. I have always had a fondness for this watch since my Sunday school teacher got one in the | Sorry, I couldn’t resist this. I’ll get over it, after a while | this just arrived this week. It’s so mesmerizing to watch the hand glide over the painted, gold markers. It was the 50th Credor Anniversary Watch. It’s a good thing I’m retired so I have plenty of time to admire it! | It never even occurred to me that the jewels glowed under UV light. The SLGW005 is the recent reissue of the 45GS. New, hand wound movement. | A new arrival. My RGM caliber 20.  The watch was made in the United States, including the movement. When I went to their open house, the movement was actually on the test bench for final testing. I got to speak with Adam, who did the guilloche dial. There is something really cool about getting to me | The highlight of the WatchTime show for me was a selfie with Fred Savage, who is an avid, vintage watch collector. | Just realized that last week today I was sitting under a leaden, Texas sky with a group of people who came to view the total eclipse. The last picture was of totality itself. (No, I didn’t intentionally under-expose it). As totality approached, the birds started singing and the frogs started croakin | The Accutron Spaceview from the sixties. It was originally meant to be a demonstration watch to show the tuning fork to customers but so many people wanted it that Bulova put it in production.  This qualifies as the first electronic watch. Its only drawback was the continuous hum. Today, the tuning  | What else would I wear for St Patrick’s Day? | Again, in a series of the seldom worn, I brought out the Eichi II, in observance of my birthday. The watch truly flys under the radar. Hand painted porcelain dial, hand decorated movement, this is an exercise in making “the perfect watch” (in the words of the Micro Artist Studios). Philippe Dufour t | Another watch that deserves more wrist time. Aside from the guilloche, the feature that attracted me to this watch is the retrograde seconds. I’m a sucker for that stuff! | In light of my previous post, this is another watch that doesn’t get as much wrist time as it should. This GO Panmatic Lunar is in stainless steel. I have always like the offset dials from GO and Lange.</t>
  </si>
  <si>
    <t>https://instagram.com/p/DQxxLgYjRJ-, https://instagram.com/p/DJIQa8AuWjV, https://instagram.com/p/DI946ZdOymV, https://instagram.com/p/DGUf9-yOdPa, https://instagram.com/p/DGTw28OyBgg, https://instagram.com/p/DBXuWjROo6v, https://instagram.com/p/C5yJ45LLt4y, https://instagram.com/p/C5wEmiOxrZo, https://instagram.com/p/C4n4otyrqqU, https://instagram.com/p/C3IkFdWrzZh, https://instagram.com/p/C2s4LaRLSCL, https://instagram.com/p/C2aNB9EL-xd</t>
  </si>
  <si>
    <t>25, 57, 72, 45, 41, 38, 18, 29, 35, 62, 33, 35</t>
  </si>
  <si>
    <t>2, 5, 8, 2, 3, 4, 0, 1, 0, 9, 5, 2</t>
  </si>
  <si>
    <t>2025-11-08, 2025-05-01, 2025-04-27, 2025-02-21, 2025-02-20, 2024-10-21, 2024-04-15, 2024-04-14, 2024-03-17, 2024-02-09, 2024-01-29, 2024-01-22</t>
  </si>
  <si>
    <t>Image, Image, Image, Sidecar, Image, Image, Sidecar, Image, Image, Image, Video, Image</t>
  </si>
  <si>
    <t>https://scontent-iad3-1.cdninstagram.com/v/t51.82787-15/573910104_18420582334113250_5346070695707934483_n.jpg?stp=dst-jpg_e35_p1080x1080_sh0.08_tt6&amp;_nc_ht=scontent-iad3-1.cdninstagram.com&amp;_nc_cat=110&amp;_nc_oc=Q6cZ2QHqQD-Nv3_AxbNxLIhtxdgjGk-2PpkQV5GTMFeu7I0-a-3z9yQ4MXWrJCGKEQmF4pg&amp;_nc_ohc=iDxfjUsW48QQ7kNvwFoNWoO&amp;_nc_gid=yaf_BXDGQtmxm2ahUMc43g&amp;edm=AOQ1c0wBAAAA&amp;ccb=7-5&amp;ig_cache_key=Mzc2MTAwMzQ1ODc5NTk5OTg3MA%3D%3D.3-ccb7-5&amp;oh=00_AfwTZx7ZZHZ_Eln9CSODbhP23Cmkfzl-f5LJMVA72ptmmw&amp;oe=69BD9101&amp;_nc_sid=8b3546, https://scontent-iad3-1.cdninstagram.com/v/t51.2885-15/494617089_18392122540113250_3092807190164425151_n.jpg?stp=dst-jpg_e35_s1080x1080_sh0.08_tt6&amp;_nc_ht=scontent-iad3-1.cdninstagram.com&amp;_nc_cat=110&amp;_nc_oc=Q6cZ2QHqQD-Nv3_AxbNxLIhtxdgjGk-2PpkQV5GTMFeu7I0-a-3z9yQ4MXWrJCGKEQmF4pg&amp;_nc_ohc=I5mFUMYJ1XUQ7kNvwGPckRh&amp;_nc_gid=yaf_BXDGQtmxm2ahUMc43g&amp;edm=AOQ1c0wBAAAA&amp;ccb=7-5&amp;ig_cache_key=MzYyMzIxODEyMDEwNjc5NzI2OQ%3D%3D.3-ccb7-5&amp;oh=00_AfyZiBkjFxOPG2zGjXRqtlT7c2ytFB7VrPMnwT9a1fIJRw&amp;oe=69BDA9E9&amp;_nc_sid=8b3546, https://scontent-iad3-1.cdninstagram.com/v/t51.2885-15/491444254_18391611769113250_1226714812730024028_n.jpg?stp=dst-jpg_e35_p1080x1080_sh0.08_tt6&amp;_nc_ht=scontent-iad3-1.cdninstagram.com&amp;_nc_cat=110&amp;_nc_oc=Q6cZ2QHqQD-Nv3_AxbNxLIhtxdgjGk-2PpkQV5GTMFeu7I0-a-3z9yQ4MXWrJCGKEQmF4pg&amp;_nc_ohc=RlKvnP4iUEwQ7kNvwHJuk3q&amp;_nc_gid=yaf_BXDGQtmxm2ahUMc43g&amp;edm=AOQ1c0wBAAAA&amp;ccb=7-5&amp;ig_cache_key=MzYyMDI5OTk3OTE0Mzk4MTQ2MQ%3D%3D.3-ccb7-5&amp;oh=00_Afzf0HljQdrxhJJjgSRoEMMJ8xd3BPUUvu6L2wVSWF9_ng&amp;oe=69BD9180&amp;_nc_sid=8b3546, https://scontent-iad3-1.cdninstagram.com/v/t51.2885-15/481375364_18381413980113250_9133483904531740276_n.jpg?stp=dst-jpg_e15_fr_p1080x1080_tt6&amp;_nc_ht=scontent-iad3-1.cdninstagram.com&amp;_nc_cat=110&amp;_nc_oc=Q6cZ2QHqQD-Nv3_AxbNxLIhtxdgjGk-2PpkQV5GTMFeu7I0-a-3z9yQ4MXWrJCGKEQmF4pg&amp;_nc_ohc=nB1MC7JMUDMQ7kNvwGFR7IR&amp;_nc_gid=yaf_BXDGQtmxm2ahUMc43g&amp;edm=AOQ1c0wBAAAA&amp;ccb=7-5&amp;ig_cache_key=MzU3MjYyMDk5NjE3Njg4NDMzNQ%3D%3D.3-ccb7-5&amp;oh=00_AfxHiGUuHtziFQEzxIy6G79Fsjxz4eT8sMGkHCy5JdjATQ&amp;oe=69BDB564&amp;_nc_sid=8b3546, https://scontent-iad3-1.cdninstagram.com/v/t51.2885-15/481375364_18381413980113250_9133483904531740276_n.jpg?stp=dst-jpg_e15_fr_p1080x1080_tt6&amp;_nc_ht=scontent-iad3-1.cdninstagram.com&amp;_nc_cat=110&amp;_nc_oc=Q6cZ2QHqQD-Nv3_AxbNxLIhtxdgjGk-2PpkQV5GTMFeu7I0-a-3z9yQ4MXWrJCGKEQmF4pg&amp;_nc_ohc=nB1MC7JMUDMQ7kNvwGFR7IR&amp;_nc_gid=yaf_BXDGQtmxm2ahUMc43g&amp;edm=AOQ1c0wBAAAA&amp;ccb=7-5&amp;ig_cache_key=MzU3MjYyMDk5NjE3Njg4NDMzNQ%3D%3D.3-ccb7-5&amp;oh=00_AfxHiGUuHtziFQEzxIy6G79Fsjxz4eT8sMGkHCy5JdjATQ&amp;oe=69BDB564&amp;_nc_sid=8b3546, https://scontent-iad3-1.cdninstagram.com/v/t51.2885-15/481251292_18381413977113250_7037041323019122120_n.jpg?stp=dst-jpg_e15_fr_p1080x1080_tt6&amp;_nc_ht=scontent-iad3-1.cdninstagram.com&amp;_nc_cat=110&amp;_nc_oc=Q6cZ2QHqQD-Nv3_AxbNxLIhtxdgjGk-2PpkQV5GTMFeu7I0-a-3z9yQ4MXWrJCGKEQmF4pg&amp;_nc_ohc=5LoiDqdRdr4Q7kNvwGfiREl&amp;_nc_gid=yaf_BXDGQtmxm2ahUMc43g&amp;edm=AOQ1c0wBAAAA&amp;ccb=7-5&amp;ig_cache_key=MzU3MjYyMDk5NjExODI4MDMyMA%3D%3D.3-ccb7-5&amp;oh=00_AfzFafB1f7xbjpQOQl-e2c1WJfp5glxHVOlqTYy5oTD-HQ&amp;oe=69BDA9A7&amp;_nc_sid=8b3546, https://scontent-iad3-1.cdninstagram.com/v/t51.2885-15/481421561_18381381319113250_7410012364010719002_n.jpg?stp=dst-jpg_e35_s1080x1080_sh0.08_tt6&amp;_nc_ht=scontent-iad3-1.cdninstagram.com&amp;_nc_cat=110&amp;_nc_oc=Q6cZ2QHqQD-Nv3_AxbNxLIhtxdgjGk-2PpkQV5GTMFeu7I0-a-3z9yQ4MXWrJCGKEQmF4pg&amp;_nc_ohc=XtcE4z2_pScQ7kNvwEZ_GZd&amp;_nc_gid=yaf_BXDGQtmxm2ahUMc43g&amp;edm=AOQ1c0wBAAAA&amp;ccb=7-5&amp;ig_cache_key=MzU3MjQxMzgxMTE5MTcxNTg3Mg%3D%3D.3-ccb7-5&amp;oh=00_AfxaivoTf94UXSCInLBHJpXtdBL5HqTsTjZvZEaNRR-JHw&amp;oe=69BDB953&amp;_nc_sid=8b3546, https://scontent-iad3-1.cdninstagram.com/v/t51.82787-15/625359232_18178512469327624_3574865753286224982_n.jpg?stp=dst-jpg_e35_s1080x1080_sh0.08_tt6&amp;_nc_ht=scontent-iad3-1.cdninstagram.com&amp;_nc_cat=104&amp;_nc_oc=Q6cZ2QHqQD-Nv3_AxbNxLIhtxdgjGk-2PpkQV5GTMFeu7I0-a-3z9yQ4MXWrJCGKEQmF4pg&amp;_nc_ohc=cgTq8YxK1V4Q7kNvwFh_fmx&amp;_nc_gid=yaf_BXDGQtmxm2ahUMc43g&amp;edm=AOQ1c0wBAAAA&amp;ccb=7-5&amp;ig_cache_key=MzQ4MzQ1NjY5NjYzMjM4MTEwMw%3D%3D.3-ccb7-5&amp;oh=00_AfzN5xboR-y-Wvr-fttzDKir33zFbro5xh7Xu5361yIjTw&amp;oe=69BDAA5B&amp;_nc_sid=8b3546, https://scontent-iad3-2.cdninstagram.com/v/t51.29350-15/438496294_973867707455238_1125175286652546085_n.jpg?stp=dst-jpg_e35_s1080x1080_tt6&amp;_nc_ht=scontent-iad3-2.cdninstagram.com&amp;_nc_cat=106&amp;_nc_oc=Q6cZ2QHqQD-Nv3_AxbNxLIhtxdgjGk-2PpkQV5GTMFeu7I0-a-3z9yQ4MXWrJCGKEQmF4pg&amp;_nc_ohc=5cZfFeUN4fYQ7kNvwGNHImT&amp;_nc_gid=yaf_BXDGQtmxm2ahUMc43g&amp;edm=AOQ1c0wBAAAA&amp;ccb=7-5&amp;ig_cache_key=MzM0Njc4MDk1ODczODg5OTM2NQ%3D%3D.3-ccb7-5&amp;oh=00_Afy4l3-MsYVa0CN3X7-iXCC6aqb2zLrOVeF3hYJqIm-ecg&amp;oe=69BD894E&amp;_nc_sid=8b3546, https://scontent-iad3-2.cdninstagram.com/v/t51.29350-15/438496294_973867707455238_1125175286652546085_n.jpg?stp=dst-jpg_e35_s1080x1080_tt6&amp;_nc_ht=scontent-iad3-2.cdninstagram.com&amp;_nc_cat=106&amp;_nc_oc=Q6cZ2QHqQD-Nv3_AxbNxLIhtxdgjGk-2PpkQV5GTMFeu7I0-a-3z9yQ4MXWrJCGKEQmF4pg&amp;_nc_ohc=5cZfFeUN4fYQ7kNvwGNHImT&amp;_nc_gid=yaf_BXDGQtmxm2ahUMc43g&amp;edm=AOQ1c0wBAAAA&amp;ccb=7-5&amp;ig_cache_key=MzM0Njc4MDk1ODczODg5OTM2NQ%3D%3D.3-ccb7-5&amp;oh=00_Afy4l3-MsYVa0CN3X7-iXCC6aqb2zLrOVeF3hYJqIm-ecg&amp;oe=69BD894E&amp;_nc_sid=8b3546, https:</t>
  </si>
  <si>
    <t>https://scontent-iad3-1.cdninstagram.com/o1/v/t2/f2/m82/AQNHapN1szg9g-czzlmhAbdePynBhk5vlIigs_WlYePJFBmeMRD4QrdSasexl2AZvaP_gI6dPnLEQXk8IYaK-w1DxohDoJ95TLpWYJk.mp4?_nc_cat=101&amp;_nc_sid=5e9851&amp;_nc_ht=scontent-iad3-1.cdninstagram.com&amp;_nc_ohc=vd1D5oaHrj4Q7kNvwGMz_WS&amp;efg=eyJ2ZW5jb2RlX3RhZyI6Inhwdl9wcm9ncmVzc2l2ZS5JTlNUQUdSQU0uQ0xJUFMuQzMuNzIwLmRhc2hfYmFzZWxpbmVfMV92MSIsInhwdl9hc3NldF9pZCI6MTY1NzMwMzYzMTc2MjgwNCwiYXNzZXRfYWdlX2RheXMiOjc3NiwidmlfdXNlY2FzZV9pZCI6MTAwOTksImR1cmF0aW9uX3MiOjE0LCJ1cmxnZW5fc291cmNlIjoid3d3In0%3D&amp;ccb=17-1&amp;_nc_gid=yaf_BXDGQtmxm2ahUMc43g&amp;_nc_ss=1a&amp;_nc_zt=28&amp;vs=1754887625aae9f9&amp;_nc_vs=HBksFQIYT2lnX3hwdl9yZWVsc19wZXJtYW5lbnRfcHJvZC81QTRFREU5RUZCMTdDN0Y4RDBBNTVCMDQ1MzEzQ0RCQ192aWRlb19kYXNoaW5pdC5tcDQVAALIARIAFQIYOnBhc3N0aHJvdWdoX2V2ZXJzdG9yZS9HT2RONXhoeWpxUVdjWE1CQURtdHZUQU1BOE1WYnFfRUFBQUYVAgLIARIAKAAYABsCiAd1c2Vfb2lsATEScHJvZ3Jlc3NpdmVfcmVjaXBlATEVAAAm6NWMpOLT8QUVAigCQzMsF0AtVP3ztkWiGBJkYXNoX2Jhc2VsaW5lXzFfdjERAHX-B2XmnQEA&amp;oh=00_AfywXaqr3oalu1oZXaQewexjP2ZNC3Kgksc7qlYRVYeyQg&amp;oe=69B99982</t>
  </si>
  <si>
    <t>https://www.instagram.com/watchman_dc</t>
  </si>
  <si>
    <t>an15h_pan</t>
  </si>
  <si>
    <t>Anish Pancholi</t>
  </si>
  <si>
    <t>None,Personal blog</t>
  </si>
  <si>
    <t>https://scontent-sjc3-1.cdninstagram.com/v/t51.2885-19/274151881_209913054656334_3383411908409276169_n.jpg?stp=dst-jpg_e0_s150x150_tt6&amp;efg=eyJ2ZW5jb2RlX3RhZyI6InByb2ZpbGVfcGljLmRqYW5nby4xMDgwLmMyIn0&amp;_nc_ht=scontent-sjc3-1.cdninstagram.com&amp;_nc_cat=106&amp;_nc_oc=Q6cZ2QFCUkTmK0AczrZURKutPkmOpR471jH3_8sxojjlWrDOqhXj00gwjEKWJL0ZygbU9jw&amp;_nc_ohc=6GZR5UJCz7IQ7kNvwGfdiuK&amp;_nc_gid=7K2yDIUAdlRQdWp2KpCeiA&amp;edm=AOQ1c0wBAAAA&amp;ccb=7-5&amp;oh=00_AfxbRuKugTuv2VZ9ZZ7Utxt0SLmY6My_hEomiRBhn__PEQ&amp;oe=69BDACB7&amp;_nc_sid=8b3546</t>
  </si>
  <si>
    <t>19 w/@kiran_pancholi_ &amp; @r15hi.pancholi | Cascais, Portugal | Liverpool</t>
  </si>
  <si>
    <t>@kiran_pancholi_, @r15hi.pancholi</t>
  </si>
  <si>
    <t>https://instagram.com/p/CUBCGchKb9M, https://instagram.com/p/ByNiAZ3JdJF, https://instagram.com/p/BSrNZ0tDiF1, https://instagram.com/p/BNpIWThgG8n, https://instagram.com/p/BNpITiagvcu, https://instagram.com/p/BNpGVPXgqSe, https://instagram.com/p/BNpGKy2gBR5, https://instagram.com/p/BNpGHoJAnur, https://instagram.com/p/BNpGFtKgj0O, https://instagram.com/p/BNpGDAEApDm, https://instagram.com/p/BNpF-SgADK7, https://instagram.com/p/BNpF7fjAUIR</t>
  </si>
  <si>
    <t>148, 125, 283, 120, 77, 52, 37, 32, 22, 20, 20, 13</t>
  </si>
  <si>
    <t>9, 4, 16, 2, 3, 4, 1, 3, 0, 0, 1, 1</t>
  </si>
  <si>
    <t>2021-09-19, 2019-06-02, 2017-04-09, 2016-12-05, 2016-12-05, 2016-12-05, 2016-12-05, 2016-12-05, 2016-12-05, 2016-12-05, 2016-12-05, 2016-12-05</t>
  </si>
  <si>
    <t>Retreat Chorley New Road</t>
  </si>
  <si>
    <t>https://scontent-sjc6-1.cdninstagram.com/v/t51.82787-15/621480994_18118255492603545_8315253335472560234_n.jpg?stp=dst-jpg_e15_fr_p1080x1080_tt6&amp;_nc_ht=scontent-sjc6-1.cdninstagram.com&amp;_nc_cat=109&amp;_nc_oc=Q6cZ2QFCUkTmK0AczrZURKutPkmOpR471jH3_8sxojjlWrDOqhXj00gwjEKWJL0ZygbU9jw&amp;_nc_ohc=_M473pE-zNcQ7kNvwH1aGZO&amp;_nc_gid=7K2yDIUAdlRQdWp2KpCeiA&amp;edm=AOQ1c0wBAAAA&amp;ccb=7-5&amp;ig_cache_key=MjY2NjQyMTY5MzQxMTA4MjA2MA%3D%3D.3-ccb7-5&amp;oh=00_AfxkB7Eg4QE2n1GQFnIGiN333bArfDW-b38Wryz8QVHPFw&amp;oe=69BD86FC&amp;_nc_sid=8b3546, https://scontent-sjc3-1.cdninstagram.com/v/t51.82787-15/624617242_18310421314264601_6505271566054717604_n.jpg?stp=dst-jpg_e15_tt6&amp;_nc_ht=scontent-sjc3-1.cdninstagram.com&amp;_nc_cat=105&amp;_nc_oc=Q6cZ2QFCUkTmK0AczrZURKutPkmOpR471jH3_8sxojjlWrDOqhXj00gwjEKWJL0ZygbU9jw&amp;_nc_ohc=wMSe50vhv1cQ7kNvwG3ITg9&amp;_nc_gid=7K2yDIUAdlRQdWp2KpCeiA&amp;edm=AOQ1c0wBAAAA&amp;ccb=7-5&amp;ig_cache_key=MjA1NzQ1MDE2NjEyODMzMzM4MQ%3D%3D.3-ccb7-5&amp;oh=00_AfyABGaR9MOTJR7ve5EwE1rhfIPK0bpyh26MQI0_WOzXSA&amp;oe=69BD923B&amp;_nc_sid=8b3546, https://scontent-sjc3-1.cdninstagram.com/v/t51.82787-15/637182456_18562504174060275_4965210887931526782_n.jpg?stp=dst-jpg_e15_fr_s1080x1080_tt6&amp;_nc_ht=scontent-sjc3-1.cdninstagram.com&amp;_nc_cat=103&amp;_nc_oc=Q6cZ2QFCUkTmK0AczrZURKutPkmOpR471jH3_8sxojjlWrDOqhXj00gwjEKWJL0ZygbU9jw&amp;_nc_ohc=zC6JV8epd1YQ7kNvwEoAN6_&amp;_nc_gid=7K2yDIUAdlRQdWp2KpCeiA&amp;edm=AOQ1c0wBAAAA&amp;ccb=7-5&amp;ig_cache_key=MTQ4OTM0MzA1MDk1ODExOTI4NQ%3D%3D.3-ccb7-5&amp;oh=00_Afw-YvAiwTAxT4y0DGjl6GPWLpCXHlgIxR3EtfN_chl1TA&amp;oe=69BDA782&amp;_nc_sid=8b3546, https://scontent-sjc6-1.cdninstagram.com/v/t51.82787-15/619505684_18395311810180557_2078175330087346439_n.jpg?stp=dst-jpg_e15_fr_s1080x1080_tt6&amp;_nc_ht=scontent-sjc6-1.cdninstagram.com&amp;_nc_cat=109&amp;_nc_oc=Q6cZ2QFCUkTmK0AczrZURKutPkmOpR471jH3_8sxojjlWrDOqhXj00gwjEKWJL0ZygbU9jw&amp;_nc_ohc=4c_AI7Qv2x4Q7kNvwHaWPHl&amp;_nc_gid=7K2yDIUAdlRQdWp2KpCeiA&amp;edm=AOQ1c0wBAAAA&amp;ccb=7-5&amp;ig_cache_key=MTM5ODY4NTg3NjQzODk4NjUzNQ%3D%3D.3-ccb7-5&amp;oh=00_AfzC65cshLSAX8o8xG3EgHhIbO28Q3BimYQFMbfdDU1Ndw&amp;oe=69BD9713&amp;_nc_sid=8b3546, https://scontent-sjc6-1.cdninstagram.com/v/t51.82787-15/620680106_18382586305153172_7267022722300934660_n.jpg?stp=dst-jpg_e15_fr_s1080x1080_tt6&amp;_nc_ht=scontent-sjc6-1.cdninstagram.com&amp;_nc_cat=108&amp;_nc_oc=Q6cZ2QFCUkTmK0AczrZURKutPkmOpR471jH3_8sxojjlWrDOqhXj00gwjEKWJL0ZygbU9jw&amp;_nc_ohc=4lO4i26a_6kQ7kNvwFkr3HL&amp;_nc_gid=7K2yDIUAdlRQdWp2KpCeiA&amp;edm=AOQ1c0wBAAAA&amp;ccb=7-5&amp;ig_cache_key=MTM5ODY4NTY4NjI2OTQwOTA3MA%3D%3D.3-ccb7-5&amp;oh=00_Afw2rIK_dytPoxxGnWxla9r9r_N4yiBxaXQ9h4O8phEGsw&amp;oe=69BDB34A&amp;_nc_sid=8b3546, https://scontent-sjc3-1.cdninstagram.com/v/t51.82787-15/621584618_18327859522170714_7030919092335325206_n.jpg?stp=dst-jpg_e15_fr_s1080x1080_tt6&amp;_nc_ht=scontent-sjc3-1.cdninstagram.com&amp;_nc_cat=106&amp;_nc_oc=Q6cZ2QFCUkTmK0AczrZURKutPkmOpR471jH3_8sxojjlWrDOqhXj00gwjEKWJL0ZygbU9jw&amp;_nc_ohc=z2FldVhGTIwQ7kNvwFoPi5Q&amp;_nc_gid=7K2yDIUAdlRQdWp2KpCeiA&amp;edm=AOQ1c0wBAAAA&amp;ccb=7-5&amp;ig_cache_key=MTM5ODY3NzAwNzE2Mzg5Mjg5NA%3D%3D.3-ccb7-5&amp;oh=00_AfxP6Yx6whhQIwbKwgmdmGfOIGrCmN1_YshBdKvRfwR05A&amp;oe=69BD89F5&amp;_nc_sid=8b3546, https://scontent-sjc6-1.cdninstagram.com/v/t51.82787-15/639515541_18561842107058817_6544890037574722104_n.jpg?stp=dst-jpg_e15_fr_s1080x1080_tt6&amp;_nc_ht=scontent-sjc6-1.cdninstagram.com&amp;_nc_cat=109&amp;_nc_oc=Q6cZ2QFCUkTmK0AczrZURKutPkmOpR471jH3_8sxojjlWrDOqhXj00gwjEKWJL0ZygbU9jw&amp;_nc_ohc=s_LaULbYygkQ7kNvwFcuf76&amp;_nc_gid=7K2yDIUAdlRQdWp2KpCeiA&amp;edm=AOQ1c0wBAAAA&amp;ccb=7-5&amp;ig_cache_key=MTM5ODY3NjI4OTM1MDUzODM2MQ%3D%3D.3-ccb7-5&amp;oh=00_AfyI2bPst4HsQAXUHx-Pi8Q2QxY8tFiIBRbtcvGb_Mwm4w&amp;oe=69BDA64A&amp;_nc_sid=8b3546, https://scontent-sjc3-1.cdninstagram.com/v/t51.82787-15/622010858_18391120099148082_1499832402580570565_n.jpg?stp=dst-jpg_e15_fr_s1080x1080_tt6&amp;_nc_ht=scontent-sjc3-1.cdninstagram.com&amp;_nc_cat=106&amp;_nc_oc=Q6cZ2QFCUkTmK0AczrZURKutPkmOpR471jH3_8sxojjlWrDOqhXj00gwjEKWJL0ZygbU9jw&amp;_nc_ohc=WG0vihq1YyYQ7kNvwHJdbwY&amp;_nc_gid=7K2yDIUAdlRQdWp2KpCeiA&amp;edm=AOQ1c0wBAAAA&amp;ccb=7-5&amp;ig_cache_key=MTM5ODY3NjA3MTY5MTQ4NDA3NQ%3D%3D.3-ccb7-5&amp;oh=00_Afxk1NJAgzb7x7B745b_7XJWxXljyV2tZV1-sUX4E6-3_A&amp;oe=69BD9CBA&amp;_nc_sid=8b3546, https://scontent-sjc3-1.cdninstagram.com/v/t51.82787-15/626860533_18406008031124326_4134923373518285896_n.jpg?stp=dst-jpg_e15_fr_s1080x1080_tt6&amp;_nc_ht=scontent-sjc3-1.cdninstagram.com&amp;_nc_cat=110&amp;_nc_oc=Q6cZ2QFCUkTmK0AczrZURKutPkmOpR471jH3_8sxojjlWrDOqhXj00gwjEKWJL0ZygbU9jw&amp;_nc_ohc=KgansATk708Q7kNvwFk2sOS&amp;_nc_gid=7K2yDIUAdlRQdWp2KpCeiA&amp;edm=AOQ1c0wBAAAA&amp;ccb=7-5&amp;ig_cache_key=MTM5ODY3NTkzOTY0NjM4OTUxOA%3D%3D.3-ccb7-5&amp;oh=00_AfyA2ZFx18vKvwQx34Hv0tbemFRT_jfcpKsYl-yP8VIxkA&amp;oe=69BDB1F3&amp;_nc_sid=8b3546, https://scontent-sjc6-1.cdninstagram.com/v/t51.82787-15/627012952_18444332431103260_7842802173714298495_n.jpg?stp=dst-jpg_e15_fr_s1080x1080_tt6&amp;_nc_ht=scontent-sjc6-1.cdninstagram.com&amp;_nc_cat=104&amp;_nc_oc=Q6cZ2QFCUkTmK0AczrZURKutPkmOpR471jH3_8sxojjlWrDOqhXj00gwjEKWJL0ZygbU9jw&amp;_nc_ohc=YctnSgHjTeoQ7kNvwFPCVSb&amp;_nc_gid=7K2yDIUAdlRQdWp2KpCeiA&amp;edm=AOQ1c0wBAAAA&amp;ccb=7-5&amp;ig_cache_key=MTM5ODY3NTc1Mzc4MDAyMzUyNg%3D%3D.3-ccb7-5&amp;oh=00_AfwHwwBCadL2ngYK3uNKRWtmAx0J1BIoa3w-QjTv2GyCBg&amp;oe=69BDAF2B&amp;_nc_sid=8b3546, https://scontent-sjc3-1.</t>
  </si>
  <si>
    <t>https://www.instagram.com/an15h_pan</t>
  </si>
  <si>
    <t>wholelottawristys</t>
  </si>
  <si>
    <t>Watch collector &amp; enthusiast</t>
  </si>
  <si>
    <t>Some amateur wrist shots of some epic watches…
One third of @tempoindipendente</t>
  </si>
  <si>
    <t>Blogger</t>
  </si>
  <si>
    <t>https://scontent-hou1-1.cdninstagram.com/v/t51.2885-19/422375680_758720329035683_4448834968385189425_n.jpg?stp=dst-jpg_e0_s150x150_tt6&amp;efg=eyJ2ZW5jb2RlX3RhZyI6InByb2ZpbGVfcGljLmRqYW5nby4xMDgwLmMyIn0&amp;_nc_ht=scontent-hou1-1.cdninstagram.com&amp;_nc_cat=111&amp;_nc_oc=Q6cZ2QG2QCOF8nwpcvsNw6BZbTZJSRDQaTARxurTs-hi903Hx0vuB5tD6Evy1OwHCnie3TY&amp;_nc_ohc=8014GDAa_rIQ7kNvwEWUrv7&amp;_nc_gid=o7Vdy_D0sRSY-cMoObT3jQ&amp;edm=AOQ1c0wBAAAA&amp;ccb=7-5&amp;oh=00_Afx_dWBTMx_EkXF8R7R8tilw8kvDmgafMq_3gk_QN8v0NA&amp;oe=69BD85ED&amp;_nc_sid=8b3546</t>
  </si>
  <si>
    <t>Monday madness is unfrogettable
@louiserardofficial X @k_chaykin 
📸: @beyondordinaire | Forever iconic. 5 digit over Ceramic everyday.
@rolex | A serious highlight of the weekend. The epic @apiaruk X @thedialartist collaboration.
A wonderful visual representation of the London Tube network. Well done guys, this was great! | Love me a piece unique. Many thanks to the guys at @swissgallerylondon for letting me see this wonder.
Watch is a Julian Coudray - full platinum case and movement with hand painted enamel dial. | A couple days off due to exploration and reloading the wristy tank. @britishwatchmakers day was a great source for some new content. Met up with some old friends and spoke to some truly incredible people.
Value for money is a huge factor when discovering and enjoying watches. When it comes to the ‘ | Don’t you just love finding cool little pieces you never knew existed! Awesome little Oris at a recent @redbarmcr meet. Not seen a day/date like this before
@oris | I’m not usually a nautilus fan, but something double signed and weighing more than a small family car was better than expected
@patekphilippe | It’s about time spring started springing over here…
@moserwatches | Not a speedy. Damn close to perfection though
@rolex | This did actually surprise me… i perhaps don’t hate it as much as I thought, but that dial just kills it for me. Baton markers, sunburst dial please. | Massively surprised by how good this was! Credit where it’s due @pareawatches - you make an epic watch | Contender for a one watch collection right here. Value for money, it’s hard to beat! Well done @micromilspec you created a monster here 👏👏</t>
  </si>
  <si>
    <t>@louiserardofficial, @k_chaykin, @beyondordinaire, @rolex, @apiaruk, @thedialartist, @swissgallerylondon, @britishwatchmakers, @abingerwatches, @redbarmcr, @oris, @patekphilippe, @moserwatches, @pareawatches, @micromilspec</t>
  </si>
  <si>
    <t>https://instagram.com/p/DV7_oqqiOWg, https://instagram.com/p/DV0Y-g2iCFi, https://instagram.com/p/DVx8oHuiDPi, https://instagram.com/p/DVvSMr-CAKR, https://instagram.com/p/DVs0iSfCKtd, https://instagram.com/p/DViW1RNiFrE, https://instagram.com/p/DVf1a2QiIkj, https://instagram.com/p/DVdBXRIiKtT, https://instagram.com/p/DVamHE7CBia, https://instagram.com/p/DVX8KLkCCia, https://instagram.com/p/DVVjUeQAJTX, https://instagram.com/p/DVS5lRpCPrG</t>
  </si>
  <si>
    <t>11, 9, 18, 18, 21, 17, 12, 24, 17, 22, 11, 14</t>
  </si>
  <si>
    <t>3, 2, 6, 4, 2, 11, 0, 4, 14, 9, 4, 1</t>
  </si>
  <si>
    <t>2026-03-16, 2026-03-13, 2026-03-12, 2026-03-11, 2026-03-10, 2026-03-06, 2026-03-05, 2026-03-04, 2026-03-03, 2026-03-02, 2026-03-01, 2026-02-28</t>
  </si>
  <si>
    <t>Video, Image, Image, Image, Sidecar, Image, Image, Image, Image, Image, Image, Image</t>
  </si>
  <si>
    <t>https://scontent-hou1-1.cdninstagram.com/v/t51.82787-15/651008054_18096749150283632_5084818985427053983_n.jpg?stp=dst-jpg_e35_p1080x1080_sh0.08_tt6&amp;_nc_ht=scontent-hou1-1.cdninstagram.com&amp;_nc_cat=108&amp;_nc_oc=Q6cZ2QG2QCOF8nwpcvsNw6BZbTZJSRDQaTARxurTs-hi903Hx0vuB5tD6Evy1OwHCnie3TY&amp;_nc_ohc=yx4cDG8gPu8Q7kNvwHVGXAD&amp;_nc_gid=o7Vdy_D0sRSY-cMoObT3jQ&amp;edm=AOQ1c0wBAAAA&amp;ccb=7-5&amp;ig_cache_key=Mzg1MTgxMzQzMDMwNzA3MDMwNg%3D%3D.3-ccb7-5&amp;oh=00_AfyEznCqrFe5R4Gwja-msL0jIHf_F4EpqCihkUQdpLNb6g&amp;oe=69BD82F1&amp;_nc_sid=8b3546, https://scontent-hou1-1.cdninstagram.com/v/t51.82787-15/649238470_18096609488283632_1990689842210824346_n.jpg?stp=dst-jpg_e35_p1080x1080_sh0.08_tt6&amp;_nc_ht=scontent-hou1-1.cdninstagram.com&amp;_nc_cat=108&amp;_nc_oc=Q6cZ2QG2QCOF8nwpcvsNw6BZbTZJSRDQaTARxurTs-hi903Hx0vuB5tD6Evy1OwHCnie3TY&amp;_nc_ohc=5N8lfF3V_hkQ7kNvwFe2Yco&amp;_nc_gid=o7Vdy_D0sRSY-cMoObT3jQ&amp;edm=AOQ1c0wBAAAA&amp;ccb=7-5&amp;ig_cache_key=Mzg1MTEyNTc5NjI0NTA5MTI5OA%3D%3D.3-ccb7-5&amp;oh=00_AfwoIy9RJuFnA8iLODuUXTiDKgWpSgF38OdZQK7-cPo1qg&amp;oe=69BD8C6B&amp;_nc_sid=8b3546, https://scontent-hou1-1.cdninstagram.com/v/t51.82787-15/649225926_18096476720283632_7138404421959145437_n.jpg?stp=dst-jpg_e35_s1080x1080_sh0.08_tt6&amp;_nc_ht=scontent-hou1-1.cdninstagram.com&amp;_nc_cat=108&amp;_nc_oc=Q6cZ2QG2QCOF8nwpcvsNw6BZbTZJSRDQaTARxurTs-hi903Hx0vuB5tD6Evy1OwHCnie3TY&amp;_nc_ohc=FT1y-SMZOykQ7kNvwFBZSda&amp;_nc_gid=o7Vdy_D0sRSY-cMoObT3jQ&amp;edm=AOQ1c0wBAAAA&amp;ccb=7-5&amp;ig_cache_key=Mzg1MDM3NjI0MzEwNzU5NDg5Nw%3D%3D.3-ccb7-5&amp;oh=00_Afz4VGMxARE6_q9b7WDNRGc3VkkktYJ7wpY09Dw7Z5rQQQ&amp;oe=69BDA1C9&amp;_nc_sid=8b3546, https://scontent-hou1-1.cdninstagram.com/v/t51.82787-15/648740653_18096345437283632_57524837797289149_n.jpg?stp=dst-jpg_e35_p1080x1080_sh0.08_tt6&amp;_nc_ht=scontent-hou1-1.cdninstagram.com&amp;_nc_cat=108&amp;_nc_oc=Q6cZ2QG2QCOF8nwpcvsNw6BZbTZJSRDQaTARxurTs-hi903Hx0vuB5tD6Evy1OwHCnie3TY&amp;_nc_ohc=WDvxST6bphQQ7kNvwFLNwmY&amp;_nc_gid=o7Vdy_D0sRSY-cMoObT3jQ&amp;edm=AOQ1c0wBAAAA&amp;ccb=7-5&amp;ig_cache_key=Mzg0OTY4MTQzMDg4MDIwMDE2NA%3D%3D.3-ccb7-5&amp;oh=00_AfyQ0WraHokIbhoppfjorFupjtoC1ZPlcvzYgfc2WecLag&amp;oe=69BDA879&amp;_nc_sid=8b3546, https://scontent-hou1-1.cdninstagram.com/v/t51.82787-15/648740653_18096345437283632_57524837797289149_n.jpg?stp=dst-jpg_e35_p1080x1080_sh0.08_tt6&amp;_nc_ht=scontent-hou1-1.cdninstagram.com&amp;_nc_cat=108&amp;_nc_oc=Q6cZ2QG2QCOF8nwpcvsNw6BZbTZJSRDQaTARxurTs-hi903Hx0vuB5tD6Evy1OwHCnie3TY&amp;_nc_ohc=WDvxST6bphQQ7kNvwFLNwmY&amp;_nc_gid=o7Vdy_D0sRSY-cMoObT3jQ&amp;edm=AOQ1c0wBAAAA&amp;ccb=7-5&amp;ig_cache_key=Mzg0OTY4MTQzMDg4MDIwMDE2NA%3D%3D.3-ccb7-5&amp;oh=00_AfyQ0WraHokIbhoppfjorFupjtoC1ZPlcvzYgfc2WecLag&amp;oe=69BDA879&amp;_nc_sid=8b3546, https://scontent-hou1-1.cdninstagram.com/v/t51.82787-15/649227019_18096345446283632_8159647586926062203_n.jpg?stp=dst-jpg_e35_p1080x1080_sh0.08_tt6&amp;_nc_ht=scontent-hou1-1.cdninstagram.com&amp;_nc_cat=108&amp;_nc_oc=Q6cZ2QG2QCOF8nwpcvsNw6BZbTZJSRDQaTARxurTs-hi903Hx0vuB5tD6Evy1OwHCnie3TY&amp;_nc_ohc=Xy_GXTK6gmgQ7kNvwG-3Awc&amp;_nc_gid=o7Vdy_D0sRSY-cMoObT3jQ&amp;edm=AOQ1c0wBAAAA&amp;ccb=7-5&amp;ig_cache_key=Mzg0OTY4MTQzNDQ0NTQwNDMxNw%3D%3D.3-ccb7-5&amp;oh=00_AfxwBO6v-RfRYWn0khvubNh6YYFGqZhlT4XdtR5m4MoySw&amp;oe=69BDAEC4&amp;_nc_sid=8b3546, https://scontent-hou1-1.cdninstagram.com/v/t51.82787-15/648741629_18096345455283632_3394112155544864355_n.jpg?stp=dst-jpg_e35_p1080x1080_sh0.08_tt6&amp;_nc_ht=scontent-hou1-1.cdninstagram.com&amp;_nc_cat=108&amp;_nc_oc=Q6cZ2QG2QCOF8nwpcvsNw6BZbTZJSRDQaTARxurTs-hi903Hx0vuB5tD6Evy1OwHCnie3TY&amp;_nc_ohc=4rK5eT1iJz4Q7kNvwEDWP0t&amp;_nc_gid=o7Vdy_D0sRSY-cMoObT3jQ&amp;edm=AOQ1c0wBAAAA&amp;ccb=7-5&amp;ig_cache_key=Mzg0OTY4MTQzOTAyNTU2NzAwMg%3D%3D.3-ccb7-5&amp;oh=00_AfyTlSdZ2zRUgpzxB3JdfpEkjxD9l8yu51JKevqrO5k1rw&amp;oe=69BDADF8&amp;_nc_sid=8b3546, https://scontent-hou1-1.cdninstagram.com/v/t51.82787-15/641865767_18095860343283632_6201142576106409093_n.jpg?stp=dst-jpg_e35_p1080x1080_sh0.08_tt6&amp;_nc_ht=scontent-hou1-1.cdninstagram.com&amp;_nc_cat=108&amp;_nc_oc=Q6cZ2QG2QCOF8nwpcvsNw6BZbTZJSRDQaTARxurTs-hi903Hx0vuB5tD6Evy1OwHCnie3TY&amp;_nc_ohc=7HMT4D8LcXwQ7kNvwHm4pI-&amp;_nc_gid=o7Vdy_D0sRSY-cMoObT3jQ&amp;edm=AOQ1c0wBAAAA&amp;ccb=7-5&amp;ig_cache_key=Mzg0NjczNzQ0OTM2Mzk4NzE0MA%3D%3D.3-ccb7-5&amp;oh=00_AfxrGNcMGQW-RTlbi7wXI00rv7SC2-31N082AveXqis2wQ&amp;oe=69BD87BE&amp;_nc_sid=8b3546, https://scontent-hou1-1.cdninstagram.com/v/t51.82787-15/641859621_18095764877283632_5951475763445387790_n.jpg?stp=dst-jpg_e35_p1080x1080_sh0.08_tt6&amp;_nc_ht=scontent-hou1-1.cdninstagram.com&amp;_nc_cat=108&amp;_nc_oc=Q6cZ2QG2QCOF8nwpcvsNw6BZbTZJSRDQaTARxurTs-hi903Hx0vuB5tD6Evy1OwHCnie3TY&amp;_nc_ohc=TDuijPHUjQYQ7kNvwHm5yo7&amp;_nc_gid=o7Vdy_D0sRSY-cMoObT3jQ&amp;edm=AOQ1c0wBAAAA&amp;ccb=7-5&amp;ig_cache_key=Mzg0NjAyNzU0ODIyODYxODUzMQ%3D%3D.3-ccb7-5&amp;oh=00_AfycuEEw0yWujP44cJZezvTlbnt2HDDfy38HKx9p6wGNLA&amp;oe=69BDA3FF&amp;_nc_sid=8b3546, https://scontent-hou1-1.cdninstagram.com/v/t51.82787-15/640219733_18095655872283632_4732869747518049517_n.jpg?stp=dst-jpg_e35_p1080x1080_sh0.08_tt6&amp;_nc_ht=scontent-hou1-1.cdninstagram.com&amp;_nc_cat=108&amp;_nc_oc=Q6cZ2QG2QCOF8nwpcvsNw6BZbTZJSRDQaTARxurTs-hi903Hx0vuB5tD6Evy1OwHCnie3TY&amp;_nc_ohc=0fJ-e1ldi_8Q7kNvwF6Bch3&amp;_nc_gid=o7Vdy_D0sRSY-cMoObT3jQ&amp;edm=AOQ1c0wBAAAA&amp;ccb=7-5&amp;ig_cache_key=Mzg0NTIzNTY1MzgzNTUzMzEzOQ%3D%3D.3-ccb7-5&amp;oh=00_AfwlbEvR3HmXR2VtAhyJT0lH9-gc7diJXKB3RLgHR_tpJQ&amp;oe</t>
  </si>
  <si>
    <t>https://scontent-hou1-1.cdninstagram.com/o1/v/t16/f2/m69/AQOXR0ihw350l75qRSPSo3dDUIrJCy3DS8p8AljvZEKkHtRs5VbnDItqvUSFzA-uEzf-7nTF6nCKD8W_X3zkb-9v.mp4?strext=1&amp;_nc_cat=109&amp;_nc_sid=5e9851&amp;_nc_ht=scontent-hou1-1.cdninstagram.com&amp;_nc_ohc=o0UG_Ntrs1IQ7kNvwFW72ut&amp;efg=eyJ2ZW5jb2RlX3RhZyI6Inhwdl9wcm9ncmVzc2l2ZS5JTlNUQUdSQU0uQ0xJUFMuQzMuNzIwLmRhc2hfYmFzZWxpbmVfMV92MSIsInhwdl9hc3NldF9pZCI6MTgwOTcwNjY5NDAyODM2MzIsImFzc2V0X2FnZV9kYXlzIjowLCJ2aV91c2VjYXNlX2lkIjoxMDA5OSwiZHVyYXRpb25fcyI6MTIsInVybGdlbl9zb3VyY2UiOiJ3d3cifQ%3D%3D&amp;ccb=17-1&amp;_nc_gid=o7Vdy_D0sRSY-cMoObT3jQ&amp;_nc_ss=1a&amp;_nc_zt=28&amp;vs=7de779ca7556c388&amp;_nc_vs=HBksFQIYOnBhc3N0aHJvdWdoX2V2ZXJzdG9yZS9HRHZheVNZWW5rOWlUOE1QQVBFUjhKcmdaUmx3YnNwVEFRQUYVAALIARIAFQIYUWlnX3hwdl9wbGFjZW1lbnRfcGVybWFuZW50X3YyLzYzNDZDMDQzRUFDQUU2QTQ1MzBCOEIzMDUxRDAxM0FEX2F1ZGlvX2Rhc2hpbml0Lm1wNBUCAsgBEgAoABgAGwKIB3VzZV9vaWwBMRJwcm9ncmVzc2l2ZV9yZWNpcGUBMRUAACbg653n98ulQBUCKAJDMywXQCgAAAAAAAAYEmRhc2hfYmFzZWxpbmVfMV92MREAdf4HZeadAQA&amp;oh=00_Afz8fCjd9sxuQZ5QMqpsusyQ_JLbrhJV6dCugolkBIxQ8w&amp;oe=69BD96B3</t>
  </si>
  <si>
    <t>https://www.instagram.com/wholelottawristys</t>
  </si>
  <si>
    <t>diuneifuckyou</t>
  </si>
  <si>
    <t>https://instagram.fmli1-1.fna.fbcdn.net/v/t51.2885-19/474880165_642585255006950_8584359163878514300_n.jpg?stp=dst-jpg_e0_s150x150_tt6&amp;efg=eyJ2ZW5jb2RlX3RhZyI6InByb2ZpbGVfcGljLmRqYW5nby4xMDgwLmMyIn0&amp;_nc_ht=instagram.fmli1-1.fna.fbcdn.net&amp;_nc_cat=102&amp;_nc_oc=Q6cZ2QE3eGaXhibTuu_g5R3WNBmOipRPlPUBgZVBpDADF9sQHvy0OY6KXcL9KZDv18fN3o8&amp;_nc_ohc=Xxz9jRaMUd8Q7kNvwFkoJo-&amp;_nc_gid=Gy6epkGUOsotil8x0hJ2eA&amp;edm=AOQ1c0wBAAAA&amp;ccb=7-5&amp;oh=00_AfxUcO-3y9D3JT2Xd-jNm9eB6dYA9LElaOn8dyAx4y-QRQ&amp;oe=69BD8FBC&amp;_nc_sid=8b3546</t>
  </si>
  <si>
    <t>#RIOJA | 🎆🧨🧧 | Nice | 100天了😜 | little baby | My Sweetheart❤️ | Cute❤️ | 小棉袄😆😆 | 2026.1.1🐎 | ✌️✌️ | 哈哈哈哈 | 新车落地</t>
  </si>
  <si>
    <t>#RIOJA</t>
  </si>
  <si>
    <t>https://instagram.com/p/DVd7P6GElBh, https://instagram.com/p/DU3GIOLDR7F, https://instagram.com/p/DUx7Q_DjgsJ, https://instagram.com/p/DT9eczxEsLf, https://instagram.com/p/DTqC9i-ErrJ, https://instagram.com/p/DTT5sRHEib9, https://instagram.com/p/DTNyTifkkkf, https://instagram.com/p/DTHlIAPkufh, https://instagram.com/p/DS8y6_4ktfd, https://instagram.com/p/DSxUCowFIYr, https://instagram.com/p/DSkeL0EEkIb, https://instagram.com/p/DSh_NLTEhJs</t>
  </si>
  <si>
    <t>0, 1, 1, 0, 3, 1, 0, 1, 0, 1, 1, 1</t>
  </si>
  <si>
    <t>2026-03-04, 2026-02-17, 2026-02-15, 2026-01-26, 2026-01-18, 2026-01-10, 2026-01-07, 2026-01-05, 2026-01-01, 2025-12-27, 2025-12-22, 2025-12-21</t>
  </si>
  <si>
    <t>Image, Image, Image, Image, Image, Sidecar, Sidecar, Sidecar, Image, Image, Image, Sidecar</t>
  </si>
  <si>
    <t>https://instagram.fmli1-1.fna.fbcdn.net/v/t51.82787-15/642511045_18565713475032946_5998945502323164139_n.webp?stp=dst-jpg_e35_s1080x1080_sh0.08_tt6&amp;_nc_ht=instagram.fmli1-1.fna.fbcdn.net&amp;_nc_cat=110&amp;_nc_oc=Q6cZ2QE3eGaXhibTuu_g5R3WNBmOipRPlPUBgZVBpDADF9sQHvy0OY6KXcL9KZDv18fN3o8&amp;_nc_ohc=4apVNCDG-RcQ7kNvwGBhabo&amp;_nc_gid=Gy6epkGUOsotil8x0hJ2eA&amp;edm=AOQ1c0wBAAAA&amp;ccb=7-5&amp;ig_cache_key=Mzg0NTQ5MDIzNDc1OTQ2NzEwNQ%3D%3D.3-ccb7-5&amp;oh=00_AfxqE5ithrrCNPiuy2vd60ny70rU_wS3M5hJhMBs6feAmA&amp;oe=69BD87C4&amp;_nc_sid=8b3546, https://instagram.fmli1-1.fna.fbcdn.net/v/t51.82787-15/634924289_18558527866032946_2751497278584619831_n.webp?stp=dst-jpg_e35_p1080x1080_sh0.08_tt6&amp;_nc_ht=instagram.fmli1-1.fna.fbcdn.net&amp;_nc_cat=110&amp;_nc_oc=Q6cZ2QE3eGaXhibTuu_g5R3WNBmOipRPlPUBgZVBpDADF9sQHvy0OY6KXcL9KZDv18fN3o8&amp;_nc_ohc=QBL_ILIwoi8Q7kNvwHtvI2I&amp;_nc_gid=Gy6epkGUOsotil8x0hJ2eA&amp;edm=AOQ1c0wBAAAA&amp;ccb=7-5&amp;ig_cache_key=MzgzNDU2MDU2MDk4MTk0MTk1Nw%3D%3D.3-ccb7-5&amp;oh=00_AfwGvm1r892DBu5rEbwZcFJKuHTx6qC_xsGTab9kagbSEA&amp;oe=69BD8F94&amp;_nc_sid=8b3546, https://instagram.fmli1-1.fna.fbcdn.net/v/t51.82787-15/628867889_18558168340032946_5593072944322413495_n.webp?stp=dst-jpg_e35_p1080x1080_sh0.08_tt6&amp;_nc_ht=instagram.fmli1-1.fna.fbcdn.net&amp;_nc_cat=110&amp;_nc_oc=Q6cZ2QE3eGaXhibTuu_g5R3WNBmOipRPlPUBgZVBpDADF9sQHvy0OY6KXcL9KZDv18fN3o8&amp;_nc_ohc=71C5gAYHyuUQ7kNvwGgSD3R&amp;_nc_gid=Gy6epkGUOsotil8x0hJ2eA&amp;edm=AOQ1c0wBAAAA&amp;ccb=7-5&amp;ig_cache_key=MzgzMzEwNTQwOTgzMDE2MTE2MQ%3D%3D.3-ccb7-5&amp;oh=00_AfyQfdFSPmO8zSflVzSG2k6rB65lrAhXx55XPj4I2mniaA&amp;oe=69BD866D&amp;_nc_sid=8b3546, https://instagram.fmli1-1.fna.fbcdn.net/v/t51.82787-15/621009000_18551850970032946_7694544290430508687_n.webp?stp=dst-jpg_e35_s1080x1080_sh0.08_tt6&amp;_nc_ht=instagram.fmli1-1.fna.fbcdn.net&amp;_nc_cat=110&amp;_nc_oc=Q6cZ2QE3eGaXhibTuu_g5R3WNBmOipRPlPUBgZVBpDADF9sQHvy0OY6KXcL9KZDv18fN3o8&amp;_nc_ohc=Oty26a86mN8Q7kNvwEE9J_H&amp;_nc_gid=Gy6epkGUOsotil8x0hJ2eA&amp;edm=AOQ1c0wBAAAA&amp;ccb=7-5&amp;ig_cache_key=MzgxODM0MTk4MDIwNDg3NjUxMQ%3D%3D.3-ccb7-5&amp;oh=00_AfztKaBGZAf_VZekHFwDjrn-0YRfYKFoMwg9RrR2hFueJw&amp;oe=69BD9BA9&amp;_nc_sid=8b3546, https://instagram.fmli1-1.fna.fbcdn.net/v/t51.82787-15/618839077_18550444918032946_3233460238117898099_n.webp?stp=dst-jpg_e35_s1080x1080_sh0.08_tt6&amp;_nc_ht=instagram.fmli1-1.fna.fbcdn.net&amp;_nc_cat=110&amp;_nc_oc=Q6cZ2QE3eGaXhibTuu_g5R3WNBmOipRPlPUBgZVBpDADF9sQHvy0OY6KXcL9KZDv18fN3o8&amp;_nc_ohc=uw8CQYMJ6eYQ7kNvwEtZYNm&amp;_nc_gid=Gy6epkGUOsotil8x0hJ2eA&amp;edm=AOQ1c0wBAAAA&amp;ccb=7-5&amp;ig_cache_key=MzgxMjg3MzA2MDA1MjI4NjE1Mw%3D%3D.3-ccb7-5&amp;oh=00_Afy9VaWLNQoOmyBrQrnbTM_fsHDRlX2UYRmMorkmAmpT2A&amp;oe=69BDA0A7&amp;_nc_sid=8b3546, https://instagram.fmli1-1.fna.fbcdn.net/v/t51.82787-15/612250021_18548974291032946_5655344907777098454_n.webp?stp=dst-jpg_e35_s1080x1080_sh0.08_tt6&amp;_nc_ht=instagram.fmli1-1.fna.fbcdn.net&amp;_nc_cat=110&amp;_nc_oc=Q6cZ2QE3eGaXhibTuu_g5R3WNBmOipRPlPUBgZVBpDADF9sQHvy0OY6KXcL9KZDv18fN3o8&amp;_nc_ohc=LCWJ7UEOzIcQ7kNvwGLmrLB&amp;_nc_gid=Gy6epkGUOsotil8x0hJ2eA&amp;edm=AOQ1c0wBAAAA&amp;ccb=7-5&amp;ig_cache_key=MzgwNjYzOTgzMjAzMTIwMTEzNg%3D%3D.3-ccb7-5&amp;oh=00_AfwnSW8JhkIMjHk_UmN_nRzw1D1sC8pszmu4tmF95ojntA&amp;oe=69BDB1AA&amp;_nc_sid=8b3546, https://instagram.fmli1-1.fna.fbcdn.net/v/t51.82787-15/612250021_18548974291032946_5655344907777098454_n.webp?stp=dst-jpg_e35_s1080x1080_sh0.08_tt6&amp;_nc_ht=instagram.fmli1-1.fna.fbcdn.net&amp;_nc_cat=110&amp;_nc_oc=Q6cZ2QE3eGaXhibTuu_g5R3WNBmOipRPlPUBgZVBpDADF9sQHvy0OY6KXcL9KZDv18fN3o8&amp;_nc_ohc=LCWJ7UEOzIcQ7kNvwGLmrLB&amp;_nc_gid=Gy6epkGUOsotil8x0hJ2eA&amp;edm=AOQ1c0wBAAAA&amp;ccb=7-5&amp;ig_cache_key=MzgwNjYzOTgzMjAzMTIwMTEzNg%3D%3D.3-ccb7-5&amp;oh=00_AfwnSW8JhkIMjHk_UmN_nRzw1D1sC8pszmu4tmF95ojntA&amp;oe=69BDB1AA&amp;_nc_sid=8b3546, https://instagram.fmli1-1.fna.fbcdn.net/v/t51.82787-15/611674445_18548974294032946_7096410176472924405_n.webp?stp=dst-jpg_e35_s1080x1080_sh0.08_tt6&amp;_nc_ht=instagram.fmli1-1.fna.fbcdn.net&amp;_nc_cat=110&amp;_nc_oc=Q6cZ2QE3eGaXhibTuu_g5R3WNBmOipRPlPUBgZVBpDADF9sQHvy0OY6KXcL9KZDv18fN3o8&amp;_nc_ohc=SB15OH08dhYQ7kNvwHVntOh&amp;_nc_gid=Gy6epkGUOsotil8x0hJ2eA&amp;edm=AOQ1c0wBAAAA&amp;ccb=7-5&amp;ig_cache_key=MzgwNjYzOTgzMTkxMzc0Mzk2Ng%3D%3D.3-ccb7-5&amp;oh=00_AfwU_-_4IHH1TuKTS-kOOTB4WLGRAP0WvBP_xgfJ2yNfDw&amp;oe=69BDB635&amp;_nc_sid=8b3546, https://instagram.fmli1-1.fna.fbcdn.net/v/t51.82787-15/610788732_18548582050032946_138056596391021437_n.webp?stp=dst-jpg_e35_s1080x1080_sh0.08_tt6&amp;_nc_ht=instagram.fmli1-1.fna.fbcdn.net&amp;_nc_cat=110&amp;_nc_oc=Q6cZ2QE3eGaXhibTuu_g5R3WNBmOipRPlPUBgZVBpDADF9sQHvy0OY6KXcL9KZDv18fN3o8&amp;_nc_ohc=1qZqZK7-H3AQ7kNvwED3AYu&amp;_nc_gid=Gy6epkGUOsotil8x0hJ2eA&amp;edm=AOQ1c0wBAAAA&amp;ccb=7-5&amp;ig_cache_key=MzgwNDkxODQ5NjY1NzMzOTQ5MA%3D%3D.3-ccb7-5&amp;oh=00_AfzuWPyh1_5Qp9vKzY4kXtaq2AtNeJ1oyvA3XfuqpTWkhg&amp;oe=69BD9800&amp;_nc_sid=8b3546, https://instagram.fmli1-1.fna.fbcdn.net/v/t51.82787-15/610788732_18548582050032946_138056596391021437_n.webp?stp=dst-jpg_e35_s1080x1080_sh0.08_tt6&amp;_nc_ht=instagram.fmli1-1.fna.fbcdn.net&amp;_nc_cat=110&amp;_nc_oc=Q6cZ2QE3eGaXhibTuu_g5R3WNBmOipRPlPUBgZVBpDADF9sQHvy0OY6KXcL9KZDv18fN3o8&amp;_nc_ohc=1qZqZK7-H3AQ7kNvwED3AYu&amp;_nc_gid=Gy6epkGUOsotil8x0hJ2eA&amp;edm=AOQ1c0wBAAAA&amp;ccb=7-5&amp;ig_cache_key=MzgwNDkxODQ5NjY1NzMzOTQ5MA%3D%3D.3-ccb7-5&amp;oh=00_AfzuWPyh1_5Qp9vKzY4kXtaq2AtNeJ1oyvA3XfuqpTWkhg&amp;oe=69BD980</t>
  </si>
  <si>
    <t>https://www.instagram.com/diuneifuckyou</t>
  </si>
  <si>
    <t>chronos.vintagewatch</t>
  </si>
  <si>
    <t>Alex</t>
  </si>
  <si>
    <t>STAY CLASSY
Watch Collector and Seller
Based in HCM - HN 🇻🇳</t>
  </si>
  <si>
    <t>None,Jewelry &amp; Watches Store</t>
  </si>
  <si>
    <t>https://scontent-atl3-2.cdninstagram.com/v/t51.82787-19/590434649_17855940390588461_7866972555919545737_n.jpg?stp=dst-jpg_e0_s150x150_tt6&amp;efg=eyJ2ZW5jb2RlX3RhZyI6InByb2ZpbGVfcGljLmRqYW5nby4xMDgwLmMyIn0&amp;_nc_ht=scontent-atl3-2.cdninstagram.com&amp;_nc_cat=105&amp;_nc_oc=Q6cZ2QHszvLmkWa2oY3MbUilqREHkzkmvzIzsM6hPZnw6W4erkZndKGthJSzeIi31LLuuiw&amp;_nc_ohc=ctb8pJwUaWYQ7kNvwHq7-NW&amp;_nc_gid=8vOqCM8d1n7ldmEQXXhm6A&amp;edm=AOQ1c0wBAAAA&amp;ccb=7-5&amp;oh=00_AfyNQIuRtwm1BHIjorNXuWflvObbTgzJY8Gaeeh3N4WUKQ&amp;oe=69BD886B&amp;_nc_sid=8b3546</t>
  </si>
  <si>
    <t>Clous de paris and Wave | 1970s Omega tank Clous de paris | Perfection | Ultra Rare Nivada “Royal Oak” | Sandoz x Vacheron’s style | #n4s Very rare 1970’s Milus stone dial collection | All original | First “Automatic module” in the world</t>
  </si>
  <si>
    <t>#n4s</t>
  </si>
  <si>
    <t>https://instagram.com/p/DVKOAjHk1Z8, https://instagram.com/p/DT_26jkk_UH, https://instagram.com/p/DTHpQp7Eyts, https://instagram.com/p/DSoxgbbE_Lo, https://instagram.com/p/DSkHbevk6fh, https://instagram.com/p/DSeDvfKE3n9, https://instagram.com/p/DSWzWBuk3gz, https://instagram.com/p/DSUShv9E4BA, https://instagram.com/p/DRy_0dLE4ol, https://instagram.com/p/DRtUFN7k94N, https://instagram.com/p/DRED3Owk88I, https://instagram.com/p/DREDiWGk18m</t>
  </si>
  <si>
    <t>3, 4, 7, 5, 4, 5, 4, 5, 5, 3, 11, 14</t>
  </si>
  <si>
    <t>0, 0, 0, 0, 0, 0, 0, 0, 0, 0, 1, 0</t>
  </si>
  <si>
    <t>2026-02-24, 2026-01-27, 2026-01-05, 2025-12-24, 2025-12-22, 2025-12-20, 2025-12-17, 2025-12-16, 2025-12-03, 2025-12-01, 2025-11-15, 2025-11-15</t>
  </si>
  <si>
    <t>https://scontent-atl3-2.cdninstagram.com/v/t51.82787-15/642404508_17865985086588461_8212026497691948882_n.jpg?stp=dst-jpg_e35_p1080x1080_sh0.08_tt6&amp;_nc_ht=scontent-atl3-2.cdninstagram.com&amp;_nc_cat=105&amp;_nc_oc=Q6cZ2QHszvLmkWa2oY3MbUilqREHkzkmvzIzsM6hPZnw6W4erkZndKGthJSzeIi31LLuuiw&amp;_nc_ohc=ikFz5qpPALMQ7kNvwHhdnGr&amp;_nc_gid=8vOqCM8d1n7ldmEQXXhm6A&amp;edm=AOQ1c0wBAAAA&amp;ccb=7-5&amp;ig_cache_key=MzgzOTk0MzI0MjY0NTk4NDg5Mg%3D%3D.3-ccb7-5&amp;oh=00_Afyrwqr2dn9kdISETKdgmtAromCK8yorCcwSXFRRXlOPEw&amp;oe=69BDA819&amp;_nc_sid=8b3546, https://scontent-atl3-2.cdninstagram.com/v/t51.82787-15/622492503_17861485374588461_71369495069956893_n.jpg?stp=dst-jpg_e35_p1080x1080_sh0.08_tt6&amp;_nc_ht=scontent-atl3-2.cdninstagram.com&amp;_nc_cat=105&amp;_nc_oc=Q6cZ2QHszvLmkWa2oY3MbUilqREHkzkmvzIzsM6hPZnw6W4erkZndKGthJSzeIi31LLuuiw&amp;_nc_ohc=cfTa4Ty0c_0Q7kNvwH9Ck05&amp;_nc_gid=8vOqCM8d1n7ldmEQXXhm6A&amp;edm=AOQ1c0wBAAAA&amp;ccb=7-5&amp;ig_cache_key=MzgxOTAxMjUyNzQ2OTM2MDM5MQ%3D%3D.3-ccb7-5&amp;oh=00_Afzc-Aw2quxYoykfLSGgpK8gV6X6G4CMMATZxt-z08hzhg&amp;oe=69BDAF81&amp;_nc_sid=8b3546, https://scontent-atl3-2.cdninstagram.com/v/t51.82787-15/610260929_17858332347588461_2264503015417162539_n.jpg?stp=dst-jpg_e35_p1080x1080_sh0.08_tt6&amp;_nc_ht=scontent-atl3-2.cdninstagram.com&amp;_nc_cat=105&amp;_nc_oc=Q6cZ2QHszvLmkWa2oY3MbUilqREHkzkmvzIzsM6hPZnw6W4erkZndKGthJSzeIi31LLuuiw&amp;_nc_ohc=F62HfW-N5-wQ7kNvwHgGp3M&amp;_nc_gid=8vOqCM8d1n7ldmEQXXhm6A&amp;edm=AOQ1c0wBAAAA&amp;ccb=7-5&amp;ig_cache_key=MzgwMzE4OTg3NDc3MDc4MzA4NA%3D%3D.3-ccb7-5&amp;oh=00_AfyNtrUuua-gplfg1jDVg7AnEC16PBxzd2g7gWNsbepuJg&amp;oe=69BDA4DE&amp;_nc_sid=8b3546, https://scontent-atl3-2.cdninstagram.com/v/t51.82787-15/587740122_17856534444588461_9085309686449422952_n.jpg?stp=dst-jpg_e35_p1080x1080_sh0.08_tt6&amp;_nc_ht=scontent-atl3-2.cdninstagram.com&amp;_nc_cat=105&amp;_nc_oc=Q6cZ2QHszvLmkWa2oY3MbUilqREHkzkmvzIzsM6hPZnw6W4erkZndKGthJSzeIi31LLuuiw&amp;_nc_ohc=SxrYLtu5QHoQ7kNvwGBzYKa&amp;_nc_gid=8vOqCM8d1n7ldmEQXXhm6A&amp;edm=AOQ1c0wBAAAA&amp;ccb=7-5&amp;ig_cache_key=Mzc5NDUwMDQxODgwNzI2Mzk3Ng%3D%3D.3-ccb7-5&amp;oh=00_AfwsMjtbGhzuear8E4RDMhwg-d_H6hy-T7ym6XW3bhGp5A&amp;oe=69BDA6E4&amp;_nc_sid=8b3546, https://scontent-atl3-2.cdninstagram.com/v/t51.82787-15/603059235_17856286341588461_4181328128963769217_n.jpg?stp=dst-jpg_e35_p1080x1080_sh0.08_tt6&amp;_nc_ht=scontent-atl3-2.cdninstagram.com&amp;_nc_cat=105&amp;_nc_oc=Q6cZ2QHszvLmkWa2oY3MbUilqREHkzkmvzIzsM6hPZnw6W4erkZndKGthJSzeIi31LLuuiw&amp;_nc_ohc=0Ol44tqaSrcQ7kNvwFiS1Oz&amp;_nc_gid=8vOqCM8d1n7ldmEQXXhm6A&amp;edm=AOQ1c0wBAAAA&amp;ccb=7-5&amp;ig_cache_key=Mzc5MzE4OTQ2MDkxNDcxMDQ5Nw%3D%3D.3-ccb7-5&amp;oh=00_AfwtPW9Y43Zdl07rRfG03AvOvpM2wl6YcqD1fRprDlnw9Q&amp;oe=69BDB49E&amp;_nc_sid=8b3546, https://scontent-atl3-2.cdninstagram.com/v/t51.82787-15/604029116_17855940441588461_8856007903852594756_n.jpg?stp=dst-jpg_e35_p1080x1080_sh0.08_tt6&amp;_nc_ht=scontent-atl3-2.cdninstagram.com&amp;_nc_cat=105&amp;_nc_oc=Q6cZ2QHszvLmkWa2oY3MbUilqREHkzkmvzIzsM6hPZnw6W4erkZndKGthJSzeIi31LLuuiw&amp;_nc_ohc=i6Qihs3c8sAQ7kNvwF1t8f5&amp;_nc_gid=8vOqCM8d1n7ldmEQXXhm6A&amp;edm=AOQ1c0wBAAAA&amp;ccb=7-5&amp;ig_cache_key=Mzc5MTQ4NDM5MzcwMjUyMTM0MQ%3D%3D.3-ccb7-5&amp;oh=00_AfwjSEnL7wEtupfI91XVlZNk18VpaPAdqaHalbxVOhHYXQ&amp;oe=69BDA372&amp;_nc_sid=8b3546, https://scontent-atl3-2.cdninstagram.com/v/t51.82787-15/600171934_17855529114588461_6633089753946963175_n.jpg?stp=dst-jpg_e35_p1080x1080_sh0.08_tt6&amp;_nc_ht=scontent-atl3-2.cdninstagram.com&amp;_nc_cat=105&amp;_nc_oc=Q6cZ2QHszvLmkWa2oY3MbUilqREHkzkmvzIzsM6hPZnw6W4erkZndKGthJSzeIi31LLuuiw&amp;_nc_ohc=Ua8dROgwyEcQ7kNvwHrp2Ll&amp;_nc_gid=8vOqCM8d1n7ldmEQXXhm6A&amp;edm=AOQ1c0wBAAAA&amp;ccb=7-5&amp;ig_cache_key=Mzc4OTQ0MTk1MDUzNDU2Mzg5MQ%3D%3D.3-ccb7-5&amp;oh=00_Afw4KG5HfqP0xKXIOuKd9QYZUECjgs5qJ1KOFCGK3LkclQ&amp;oe=69BDAAC4&amp;_nc_sid=8b3546, https://scontent-atl3-2.cdninstagram.com/v/t51.82787-15/599222892_17855390121588461_8142091597178963855_n.jpg?stp=dst-jpg_e15_tt6&amp;_nc_ht=scontent-atl3-2.cdninstagram.com&amp;_nc_cat=105&amp;_nc_oc=Q6cZ2QHszvLmkWa2oY3MbUilqREHkzkmvzIzsM6hPZnw6W4erkZndKGthJSzeIi31LLuuiw&amp;_nc_ohc=7BCrWleDAGEQ7kNvwGfSTZr&amp;_nc_gid=8vOqCM8d1n7ldmEQXXhm6A&amp;edm=AOQ1c0wBAAAA&amp;ccb=7-5&amp;ig_cache_key=Mzc4ODczNDY3MDU5NTkxNTg0MA%3D%3D.3-ccb7-5&amp;oh=00_Afwiz2wlEGA7p6mGGdk_tgmrMo2HUr9XESkJl699dgdsZw&amp;oe=69BDA9AB&amp;_nc_sid=8b3546, https://scontent-atl3-2.cdninstagram.com/v/t51.82787-15/588230401_17853675144588461_4922571964202500351_n.jpg?stp=dst-jpg_e35_p1080x1080_sh0.08_tt6&amp;_nc_ht=scontent-atl3-2.cdninstagram.com&amp;_nc_cat=105&amp;_nc_oc=Q6cZ2QHszvLmkWa2oY3MbUilqREHkzkmvzIzsM6hPZnw6W4erkZndKGthJSzeIi31LLuuiw&amp;_nc_ohc=0vNuKQx9F2oQ7kNvwFXiPWC&amp;_nc_gid=8vOqCM8d1n7ldmEQXXhm6A&amp;edm=AOQ1c0wBAAAA&amp;ccb=7-5&amp;ig_cache_key=Mzc3OTM2MzcxODk4NDYwMDEwMQ%3D%3D.3-ccb7-5&amp;oh=00_AfwVbRlDeYNvbgPYCPoHq97c1-bbYK4zYhQvbAsiFElFMQ&amp;oe=69BDB1A3&amp;_nc_sid=8b3546, https://scontent-atl3-2.cdninstagram.com/v/t51.82787-15/588128367_17853396966588461_4089048926875127992_n.jpg?stp=dst-jpg_e35_p1080x1080_sh0.08_tt6&amp;_nc_ht=scontent-atl3-2.cdninstagram.com&amp;_nc_cat=105&amp;_nc_oc=Q6cZ2QHszvLmkWa2oY3MbUilqREHkzkmvzIzsM6hPZnw6W4erkZndKGthJSzeIi31LLuuiw&amp;_nc_ohc=sjW2whbQiWoQ7kNvwFD50eG&amp;_nc_gid=8vOqCM8d1n7ldmEQXXhm6A&amp;edm=AOQ1c0wBAAAA&amp;ccb=7-5&amp;ig_cache_key=Mzc3Nzc2Mzk4MTkxOTUxMDAyOQ%3D%3D.3-ccb7-5&amp;oh=00_AfyoF0R1OFp6AGrfzWdemG-crRv79bL6DhruLNzPS4SmCA&amp;oe=69BDAED3&amp;_nc_si</t>
  </si>
  <si>
    <t>https://www.instagram.com/chronos.vintagewatch</t>
  </si>
  <si>
    <t>realwatchamateur</t>
  </si>
  <si>
    <t>Real Watch Amateur</t>
  </si>
  <si>
    <t>All pictures and reviews from my collection unless specified. Unfiltered and personal opinions.</t>
  </si>
  <si>
    <t>https://scontent-iad3-1.cdninstagram.com/v/t51.82787-19/589808752_17842276821641834_2685370913210558986_n.jpg?stp=dst-jpg_e0_s150x150_tt6&amp;efg=eyJ2ZW5jb2RlX3RhZyI6InByb2ZpbGVfcGljLmRqYW5nby4xMDgwLmMyIn0&amp;_nc_ht=scontent-iad3-1.cdninstagram.com&amp;_nc_cat=102&amp;_nc_oc=Q6cZ2QH31u4rQzHpIC_rWZnQlJ2HfIpd5du3F3bBgBbVgoFd2-XyZ6w9hkt1YTM6EuSZ3pw&amp;_nc_ohc=JFgxnmwlrHgQ7kNvwGGFTTI&amp;_nc_gid=BXifTRWFCEtpDhYHZ5CnGw&amp;edm=AOQ1c0wBAAAA&amp;ccb=7-5&amp;oh=00_Afy2MjIxg0kihOWeJSd3NRq-aSKdGQkx5P_NA0TysGj02Q&amp;oe=69BD95A0&amp;_nc_sid=8b3546</t>
  </si>
  <si>
    <t xml:space="preserve">Another beautiful combination in the classic Omega Dynamic | Form follows fiction, but function is absolute.
While this Seamaster 300 was co-designed with Daniel Craig for his final outing as 007, it rejects the traditional "luxury" polish of previous Bond watches. There is no ceramic shine or heavy steel here. It is a study in matte textures and weight reduc | If the steel Dynamic was a study in ergonomics, this gold-plated "Bullseye" variant is a study in visual defiance. In an era where most dress watches were shrinking into thin, conservative circles, Omega doubled down on this massive, elliptical "UFO" case. It remains one of the most polarizing silho | This is the Ornament in White Rhodium. Look closely at the skeletonized lugs. Traditional CNC machining cannot produce that internal geometry; it requires 3D metal printing. The technology is modern, yet the execution respects strict mid-century proportions. By stripping away the mass from the case  | The celebration of a 1995 legacy.
To mark 60 years of James Bond, Omega didn't just release another limited edition; they went back to the beginning of the relationship. This piece is a modern mechanical tribute to the original blue Seamaster worn by Pierce Brosnan in GoldenEye. While it retains the | A dress watch with a warning label.
While the “Speedsonic” was a massive sports chronograph designed to show off its tech, this f300 Hz was an attempt to smuggle radical engineering into the boardroom. It mimics the classic gold dress watches of the 1970s, but with one jarring detail: the logo. Omeg | The watch that forced the Swiss to pay attention.
For decades, Grand Seiko was a domestic secret kept within Japan. The “Snowflake” is the reference that broke the containment wall. It didn’t win over collectors with marketing budget; it won with texture. It rejects the industry standard of lacquere | This is not the standard Datejust. While 99% of Rolex dials from this era feature applied metal markers (indices made of gold and stuck onto the dial), this 1972 example features “Painted Romans.” The numbers are printed directly onto the surface in stark white lacquer against the deep blue sunburst | OMEGA SPEEDMASTER PROFESSIONAL 
The official answer to the automatic question.
In our last post, we discussed the Seiko “Pogue” proving that automatic rotors work in space. So, why did NASA insist on a manual-wind watch like this Speedmaster for the Apollo missions? Reliability through simplicity.  | SEIKO 6139 “POGUE” (The Unauthorized Astronaut)
The stowaway that made history.
In 1973, Colonel William Pogue blasted off for the Skylab 4 mission with a NASA-issued Omega Speedmaster on one wrist. But in his suit leg pocket, he smuggled his personal Seiko 6139. He used the Seiko to time engine bu | Seamaster 176.007 - Same engine, different chassis.
If the Speedmaster Mark III is a tank, this Seamaster is a sports coupe. It houses the exact same revolutionary movement (Caliber 1040), but wraps it in a cushion case that slides under a cuff rather than smashing through it.
• Model: Omega Seamas | OMEGA SEAMASTER 200M (The Pre-Bond)
The identity crisis before the blockbuster.
Before Pierce Brosnan made the blue Seamaster 300m an icon in GoldenEye (1995), there was this: the Seamaster 200m, retrospectively nicknamed the “Pre-Bond.” It is a fascinating study of a brand in transition. Released </t>
  </si>
  <si>
    <t>https://instagram.com/p/DVw1lCyCUpb, https://instagram.com/p/DUepdSujJsW, https://instagram.com/p/DUpG-RWDCpb, https://instagram.com/p/DVcSzl6DxFN, https://instagram.com/p/DUeq5AYjNNZ, https://instagram.com/p/DUOlMjXj6Qz, https://instagram.com/p/DT8hVW4D8CC, https://instagram.com/p/DT1BxXVDyik, https://instagram.com/p/DTqm7Ifj_fn, https://instagram.com/p/DTlrTNAj-TG, https://instagram.com/p/DTMZGX0jDS0, https://instagram.com/p/DTgnmwqj5VL</t>
  </si>
  <si>
    <t>2, 9, 11, 5, 9, 7, 11, 4, 8, 11, 15, 7</t>
  </si>
  <si>
    <t>0, 0, 0, 0, 1, 0, 1, 0, 0, 1, 3, 1</t>
  </si>
  <si>
    <t>2026-03-11, 2026-02-08, 2026-02-12, 2026-03-04, 2026-02-08, 2026-02-01, 2026-01-25, 2026-01-22, 2026-01-18, 2026-01-16, 2026-01-07, 2026-01-14</t>
  </si>
  <si>
    <t>https://scontent-iad3-1.cdninstagram.com/v/t51.82787-15/649338648_17850711936641834_6633984703030685350_n.jpg?stp=dst-jpg_e35_p1080x1080_sh0.08_tt6&amp;_nc_ht=scontent-iad3-1.cdninstagram.com&amp;_nc_cat=102&amp;_nc_oc=Q6cZ2QH31u4rQzHpIC_rWZnQlJ2HfIpd5du3F3bBgBbVgoFd2-XyZ6w9hkt1YTM6EuSZ3pw&amp;_nc_ohc=otpFFLMCwhsQ7kNvwH7kek5&amp;_nc_gid=BXifTRWFCEtpDhYHZ5CnGw&amp;edm=AOQ1c0wBAAAA&amp;ccb=7-5&amp;ig_cache_key=Mzg1MDgxMzMyMzQ3NDQ1NTEzMQ%3D%3D.3-ccb7-5&amp;oh=00_Afw_rZJP1ekp3ibqUxMTMbzGUrGxUVLq_nFyIILbbflOxA&amp;oe=69BDB1BD&amp;_nc_sid=8b3546, https://scontent-iad3-1.cdninstagram.com/v/t51.82787-15/631011685_17847934026641834_2160486973711940572_n.jpg?stp=dst-jpg_e35_p1080x1080_sh0.08_tt6&amp;_nc_ht=scontent-iad3-1.cdninstagram.com&amp;_nc_cat=102&amp;_nc_oc=Q6cZ2QH31u4rQzHpIC_rWZnQlJ2HfIpd5du3F3bBgBbVgoFd2-XyZ6w9hkt1YTM6EuSZ3pw&amp;_nc_ohc=a7pwQlx3bIcQ7kNvwGn1--m&amp;_nc_gid=BXifTRWFCEtpDhYHZ5CnGw&amp;edm=AOQ1c0wBAAAA&amp;ccb=7-5&amp;ig_cache_key=MzgyNzY3OTA2NjE5MTYwMDQwNg%3D%3D.3-ccb7-5&amp;oh=00_AfxRvng1Mebxspu5H9tKse7Goihlw_Xtdp3s4u1Cm7ctFg&amp;oe=69BDB877&amp;_nc_sid=8b3546, https://scontent-iad3-1.cdninstagram.com/v/t51.82787-15/631756269_17848269288641834_4401803716735833108_n.jpg?stp=dst-jpg_e35_p1080x1080_sh0.08_tt6&amp;_nc_ht=scontent-iad3-1.cdninstagram.com&amp;_nc_cat=102&amp;_nc_oc=Q6cZ2QH31u4rQzHpIC_rWZnQlJ2HfIpd5du3F3bBgBbVgoFd2-XyZ6w9hkt1YTM6EuSZ3pw&amp;_nc_ohc=_kRfYuwM7XIQ7kNvwEokvJN&amp;_nc_gid=BXifTRWFCEtpDhYHZ5CnGw&amp;edm=AOQ1c0wBAAAA&amp;ccb=7-5&amp;ig_cache_key=MzgzMDYyMzYyNTU2NTQ0ODc5NQ%3D%3D.3-ccb7-5&amp;oh=00_AfxuJ0P2c-XM8idkLd_9hKfVoudzuef1nrLXcYmJf6Nthw&amp;oe=69BDA767&amp;_nc_sid=8b3546, https://scontent-iad3-1.cdninstagram.com/v/t51.82787-15/641090054_17849995716641834_1456743102319909635_n.jpg?stp=dst-jpg_e35_p1080x1080_sh0.08_tt6&amp;_nc_ht=scontent-iad3-1.cdninstagram.com&amp;_nc_cat=102&amp;_nc_oc=Q6cZ2QH31u4rQzHpIC_rWZnQlJ2HfIpd5du3F3bBgBbVgoFd2-XyZ6w9hkt1YTM6EuSZ3pw&amp;_nc_ohc=2Tl4geMl6UsQ7kNvwFbZKlg&amp;_nc_gid=BXifTRWFCEtpDhYHZ5CnGw&amp;edm=AOQ1c0wBAAAA&amp;ccb=7-5&amp;ig_cache_key=Mzg0NTAzMDg5MjEwMDU4Nzg1Mw%3D%3D.3-ccb7-5&amp;oh=00_Afzp93_UQKcwCaCy7-PptIEL_9aXqsEmbHDkc5_rSwLo1A&amp;oe=69BDAE4E&amp;_nc_sid=8b3546, https://scontent-iad3-1.cdninstagram.com/v/t51.82787-15/631059833_17847934626641834_701238543704463696_n.jpg?stp=dst-jpg_e35_p1080x1080_sh0.08_tt6&amp;_nc_ht=scontent-iad3-1.cdninstagram.com&amp;_nc_cat=102&amp;_nc_oc=Q6cZ2QH31u4rQzHpIC_rWZnQlJ2HfIpd5du3F3bBgBbVgoFd2-XyZ6w9hkt1YTM6EuSZ3pw&amp;_nc_ohc=PBK75lH-jpkQ7kNvwH0vE_n&amp;_nc_gid=BXifTRWFCEtpDhYHZ5CnGw&amp;edm=AOQ1c0wBAAAA&amp;ccb=7-5&amp;ig_cache_key=MzgyNzY4NTM2ODY4NzAyMjkzNw%3D%3D.3-ccb7-5&amp;oh=00_AfxMZEimVRjcd8xMbVjIzeRrqUSQDEJOjGeJ5jsM0HL8sA&amp;oe=69BD9FD8&amp;_nc_sid=8b3546, https://scontent-iad3-1.cdninstagram.com/v/t51.82787-15/625966389_17847423567641834_7714462971663300744_n.jpg?stp=dst-jpg_e35_p1080x1080_sh0.08_tt6&amp;_nc_ht=scontent-iad3-1.cdninstagram.com&amp;_nc_cat=102&amp;_nc_oc=Q6cZ2QH31u4rQzHpIC_rWZnQlJ2HfIpd5du3F3bBgBbVgoFd2-XyZ6w9hkt1YTM6EuSZ3pw&amp;_nc_ohc=deO39GNGyJUQ7kNvwGKSDI6&amp;_nc_gid=BXifTRWFCEtpDhYHZ5CnGw&amp;edm=AOQ1c0wBAAAA&amp;ccb=7-5&amp;ig_cache_key=MzgyMzE1NjcyNDAxNTAxNDk2Mw%3D%3D.3-ccb7-5&amp;oh=00_AfzUu0kvg0n7Pbsno5cDCq1gTgI21Yhi3DSpP4SNkjBhZA&amp;oe=69BDB67C&amp;_nc_sid=8b3546, https://scontent-iad3-1.cdninstagram.com/v/t51.82787-15/622083061_17846803644641834_8944091747748388515_n.jpg?stp=dst-jpg_e35_p1080x1080_sh0.08_tt6&amp;_nc_ht=scontent-iad3-1.cdninstagram.com&amp;_nc_cat=102&amp;_nc_oc=Q6cZ2QH31u4rQzHpIC_rWZnQlJ2HfIpd5du3F3bBgBbVgoFd2-XyZ6w9hkt1YTM6EuSZ3pw&amp;_nc_ohc=OHFvrHutdLwQ7kNvwGoJ_Bt&amp;_nc_gid=BXifTRWFCEtpDhYHZ5CnGw&amp;edm=AOQ1c0wBAAAA&amp;ccb=7-5&amp;ig_cache_key=MzgxODA3MzE4NzMxMDA5MjQxOA%3D%3D.3-ccb7-5&amp;oh=00_AfzIihZ0aGpGCQqt0v_mDCoXOMMYog0tVPiz4CUPKOWV_A&amp;oe=69BD971C&amp;_nc_sid=8b3546, https://scontent-iad3-1.cdninstagram.com/v/t51.82787-15/619603773_17846550900641834_4979621508722577224_n.jpg?stp=dst-jpg_e35_s1080x1080_sh0.08_tt6&amp;_nc_ht=scontent-iad3-1.cdninstagram.com&amp;_nc_cat=102&amp;_nc_oc=Q6cZ2QH31u4rQzHpIC_rWZnQlJ2HfIpd5du3F3bBgBbVgoFd2-XyZ6w9hkt1YTM6EuSZ3pw&amp;_nc_ohc=RQTTl8kqS-0Q7kNvwEWTAzi&amp;_nc_gid=BXifTRWFCEtpDhYHZ5CnGw&amp;edm=AOQ1c0wBAAAA&amp;ccb=7-5&amp;ig_cache_key=MzgxNTk2NDA0OTYxNjYxMTQ5Mg%3D%3D.3-ccb7-5&amp;oh=00_AfxUHv-ke_qmPNQ6qL4JovtGd141ZHFe0Z1-XEDWBd3sMQ&amp;oe=69BDB639&amp;_nc_sid=8b3546, https://scontent-iad3-1.cdninstagram.com/v/t51.82787-15/618745581_17846219673641834_1264718114092452656_n.jpg?stp=dst-jpg_e35_p1080x1080_sh0.08_tt6&amp;_nc_ht=scontent-iad3-1.cdninstagram.com&amp;_nc_cat=102&amp;_nc_oc=Q6cZ2QH31u4rQzHpIC_rWZnQlJ2HfIpd5du3F3bBgBbVgoFd2-XyZ6w9hkt1YTM6EuSZ3pw&amp;_nc_ohc=OlqPDr1FoY8Q7kNvwEDQpki&amp;_nc_gid=BXifTRWFCEtpDhYHZ5CnGw&amp;edm=AOQ1c0wBAAAA&amp;ccb=7-5&amp;ig_cache_key=MzgxMzAzMTIyMzg1ODU1ODk1MQ%3D%3D.3-ccb7-5&amp;oh=00_AfzG5as8gTvRpo2rAZb5b0Gq5mbtoIJYErYeRj1PvPtkGw&amp;oe=69BDB4C0&amp;_nc_sid=8b3546, https://scontent-iad3-1.cdninstagram.com/v/t51.82787-15/617005163_17846053854641834_4027692683586668398_n.jpg?stp=dst-jpg_e35_p1080x1080_sh0.08_tt6&amp;_nc_ht=scontent-iad3-1.cdninstagram.com&amp;_nc_cat=102&amp;_nc_oc=Q6cZ2QH31u4rQzHpIC_rWZnQlJ2HfIpd5du3F3bBgBbVgoFd2-XyZ6w9hkt1YTM6EuSZ3pw&amp;_nc_ohc=RGdfVx2zTCoQ7kNvwEQSYZs&amp;_nc_gid=BXifTRWFCEtpDhYHZ5CnGw&amp;edm=AOQ1c0wBAAAA&amp;ccb=7-5&amp;ig_cache_key=MzgxMTY0MzA5NTI3NzEwMjI3OA%3D%3D.3-ccb7-5&amp;oh=00_AfzFidI-2KuZRLi9tId_IhecHpG8G3Mka98H8OaT4N23qQ</t>
  </si>
  <si>
    <t>https://www.instagram.com/realwatchamateur</t>
  </si>
  <si>
    <t>denningroad</t>
  </si>
  <si>
    <t>Mike</t>
  </si>
  <si>
    <t>https://scontent-iad3-1.cdninstagram.com/v/t51.2885-19/68772874_501981087294808_1027200424509177856_n.jpg?stp=dst-jpg_e0_s150x150_tt6&amp;efg=eyJ2ZW5jb2RlX3RhZyI6InByb2ZpbGVfcGljLmRqYW5nby41NjcuYzIifQ&amp;_nc_ht=scontent-iad3-1.cdninstagram.com&amp;_nc_cat=104&amp;_nc_oc=Q6cZ2QEOkAi3X_MmteRQ70i2_QF0echKQsnPE4Xo8CmyrH4xS5q5lMRF421fyphhT2mYHdE&amp;_nc_ohc=KLyAHg70a6EQ7kNvwGyBVCr&amp;_nc_gid=O1sVJJj6-qs1U8IdOayHBw&amp;edm=AOQ1c0wBAAAA&amp;ccb=7-5&amp;oh=00_Afznm7JdpnptMxAZfA8nQOgPAR9iMv2f1KDaBbcWROAEdw&amp;oe=69BD8BBC&amp;_nc_sid=8b3546</t>
  </si>
  <si>
    <t>2025.7.11 #casio #databank #vintagewatch #couplewatch | #1603 🤜🏼🤛🏼 | #5060 #5065 #tritium 👀 | A nice watch to end 2025 👋🏼 Cheers to a wonderful 2026 ahead 🤓 #rolexyachtmaster #rolexyachtmaster2 | New watch for a new year 🐉 | HAGWE🪼 | #tropicaldial #datejust #1601 🍫🍩☕️ | #vintagerolex #datejust #1625 #tropicaldial 🍮 | #16520 #daytona 🦪 | 🦑 | I picked pink ;) #126000 🐽 | #datejust #1603 🐟</t>
  </si>
  <si>
    <t>#casio, #databank, #vintagewatch, #couplewatch, #1603, #5060, #5065, #tritium, #rolexyachtmaster, #rolexyachtmaster2, #tropicaldial, #datejust, #1601, #vintagerolex, #1625, #16520, #daytona, #126000</t>
  </si>
  <si>
    <t>https://instagram.com/p/DMnOb8TSpJe, https://instagram.com/p/Co1YhZcLrb5, https://instagram.com/p/CS6wr1dBVkg, https://instagram.com/p/DS4qMtUkwnL, https://instagram.com/p/C3khvR2LQfo, https://instagram.com/p/C1vkwZoLrgc, https://instagram.com/p/Cqhr5xuL2Yt, https://instagram.com/p/CfLQoI8LzEj, https://instagram.com/p/CVYBQ9-hdat, https://instagram.com/p/CRY6kmOrUGa, https://instagram.com/p/CJDEFpsLgo7, https://instagram.com/p/CHdU7HKrITN</t>
  </si>
  <si>
    <t>21, 78, 94, 14, 92, 71, 80, 89, 79, 71, 115, 105</t>
  </si>
  <si>
    <t>1, 5, 7, 0, 3, 4, 2, 5, 2, 3, 6, 1</t>
  </si>
  <si>
    <t>2025-07-27, 2023-02-19, 2021-08-23, 2025-12-30, 2024-02-20, 2024-01-06, 2023-04-02, 2022-06-24, 2021-10-23, 2021-07-16, 2020-12-21, 2020-11-11</t>
  </si>
  <si>
    <t>Image, Image, Sidecar, Image, Image, Image, Image, Image, Image, Image, Image, Image</t>
  </si>
  <si>
    <t>https://scontent-iad3-1.cdninstagram.com/v/t51.82787-15/523494489_18515506543052119_8126738951830205723_n.jpg?stp=dst-jpg_e35_s1080x1080_sh0.08_tt6&amp;_nc_ht=scontent-iad3-1.cdninstagram.com&amp;_nc_cat=107&amp;_nc_oc=Q6cZ2QEOkAi3X_MmteRQ70i2_QF0echKQsnPE4Xo8CmyrH4xS5q5lMRF421fyphhT2mYHdE&amp;_nc_ohc=-UqMGkUDJB8Q7kNvwH2Ibli&amp;_nc_gid=O1sVJJj6-qs1U8IdOayHBw&amp;edm=AOQ1c0wBAAAA&amp;ccb=7-5&amp;ig_cache_key=MzY4NTk3ODMxMjg1MTIzMTMyNg%3D%3D.3-ccb7-5&amp;oh=00_AfySsl96p5CaFLVrrPARoBT7fgINaSgfBsMt7ScBBlJqJw&amp;oe=69BD8AE3&amp;_nc_sid=8b3546, https://scontent-iad3-1.cdninstagram.com/v/t51.82787-15/628198177_18156104524429412_5950895288061543566_n.jpg?stp=dst-jpg_e35_s1080x1080_sh0.08_tt6&amp;_nc_ht=scontent-iad3-1.cdninstagram.com&amp;_nc_cat=108&amp;_nc_oc=Q6cZ2QEOkAi3X_MmteRQ70i2_QF0echKQsnPE4Xo8CmyrH4xS5q5lMRF421fyphhT2mYHdE&amp;_nc_ohc=Ect0OxJWbdsQ7kNvwFifElX&amp;_nc_gid=O1sVJJj6-qs1U8IdOayHBw&amp;edm=AOQ1c0wBAAAA&amp;ccb=7-5&amp;ig_cache_key=MzA0MTQ0NDk3MTUzNDAwNjAwOQ%3D%3D.3-ccb7-5&amp;oh=00_AfyMLVcjklIdvyDQKU4kvCKgMrG278ctngNRKLcklOvR0A&amp;oe=69BD9787&amp;_nc_sid=8b3546, https://scontent-iad3-1.cdninstagram.com/v/t51.29350-15/240283817_981388346036722_6966963469993712578_n.jpg?stp=dst-jpg_e35_s1080x1080_tt6&amp;_nc_ht=scontent-iad3-1.cdninstagram.com&amp;_nc_cat=110&amp;_nc_oc=Q6cZ2QEOkAi3X_MmteRQ70i2_QF0echKQsnPE4Xo8CmyrH4xS5q5lMRF421fyphhT2mYHdE&amp;_nc_ohc=725aiRniY3IQ7kNvwGiHXf7&amp;_nc_gid=O1sVJJj6-qs1U8IdOayHBw&amp;edm=AOQ1c0wBAAAA&amp;ccb=7-5&amp;ig_cache_key=MjY0NjY0MTg0NzQwMDk1ODA5Nw%3D%3D.3-ccb7-5&amp;oh=00_AfwCu4lJvyxwrVOMHkCwYsmmoVw9qCfx9h1ffAfSn7ReWg&amp;oe=69BD99D0&amp;_nc_sid=8b3546, https://scontent-iad3-1.cdninstagram.com/v/t51.29350-15/240283817_981388346036722_6966963469993712578_n.jpg?stp=dst-jpg_e35_s1080x1080_tt6&amp;_nc_ht=scontent-iad3-1.cdninstagram.com&amp;_nc_cat=110&amp;_nc_oc=Q6cZ2QEOkAi3X_MmteRQ70i2_QF0echKQsnPE4Xo8CmyrH4xS5q5lMRF421fyphhT2mYHdE&amp;_nc_ohc=725aiRniY3IQ7kNvwGiHXf7&amp;_nc_gid=O1sVJJj6-qs1U8IdOayHBw&amp;edm=AOQ1c0wBAAAA&amp;ccb=7-5&amp;ig_cache_key=MjY0NjY0MTg0NzQwMDk1ODA5Nw%3D%3D.3-ccb7-5&amp;oh=00_AfwCu4lJvyxwrVOMHkCwYsmmoVw9qCfx9h1ffAfSn7ReWg&amp;oe=69BD99D0&amp;_nc_sid=8b3546, https://scontent-iad3-1.cdninstagram.com/v/t51.82787-15/649225495_18083716898602501_9002999428547852779_n.jpg?stp=dst-jpg_e35_s1080x1080_sh0.08_tt6&amp;_nc_ht=scontent-iad3-1.cdninstagram.com&amp;_nc_cat=101&amp;_nc_oc=Q6cZ2QEOkAi3X_MmteRQ70i2_QF0echKQsnPE4Xo8CmyrH4xS5q5lMRF421fyphhT2mYHdE&amp;_nc_ohc=_EKFKBDv5E8Q7kNvwGU3TbP&amp;_nc_gid=O1sVJJj6-qs1U8IdOayHBw&amp;edm=AOQ1c0wBAAAA&amp;ccb=7-5&amp;ig_cache_key=MjY0NjY0MTg0NzM5MjYwODc3OQ%3D%3D.3-ccb7-5&amp;oh=00_AfzClwQ7XEI3rpPOqameGWfp9gaDUTxcffdNA1B7jYsRyw&amp;oe=69BDB590&amp;_nc_sid=8b3546, https://scontent-iad3-1.cdninstagram.com/v/t51.82787-15/606696322_18545988706052119_7149016836358660352_n.jpg?stp=dst-jpg_e35_s1080x1080_sh0.08_tt6&amp;_nc_ht=scontent-iad3-1.cdninstagram.com&amp;_nc_cat=107&amp;_nc_oc=Q6cZ2QEOkAi3X_MmteRQ70i2_QF0echKQsnPE4Xo8CmyrH4xS5q5lMRF421fyphhT2mYHdE&amp;_nc_ohc=vD2vBLi1sjQQ7kNvwGqFJCa&amp;_nc_gid=O1sVJJj6-qs1U8IdOayHBw&amp;edm=AOQ1c0wBAAAA&amp;ccb=7-5&amp;ig_cache_key=Mzc5ODk3MTg3NjkzNzc2MzI3NQ%3D%3D.3-ccb7-5&amp;oh=00_AfxE361i8K_-SIW2ncnQaDXQ8ZT2t4oLfCcDBnJC4gR42A&amp;oe=69BDB892&amp;_nc_sid=8b3546, https://scontent-iad3-2.cdninstagram.com/v/t51.82787-15/623799243_18106723744780344_9067484486832058655_n.jpg?stp=dst-jpg_e35_s1080x1080_sh0.08_tt6&amp;_nc_ht=scontent-iad3-2.cdninstagram.com&amp;_nc_cat=100&amp;_nc_oc=Q6cZ2QEOkAi3X_MmteRQ70i2_QF0echKQsnPE4Xo8CmyrH4xS5q5lMRF421fyphhT2mYHdE&amp;_nc_ohc=hxRGcbMawt4Q7kNvwG9PG1_&amp;_nc_gid=O1sVJJj6-qs1U8IdOayHBw&amp;edm=AOQ1c0wBAAAA&amp;ccb=7-5&amp;ig_cache_key=MzMwNjkxNjQxMDkwOTU5MTUyOA%3D%3D.3-ccb7-5&amp;oh=00_AfxOJ9r1q73fNKXP_bk4kWZ4vK_s-te32Kz09FM1TiyRuw&amp;oe=69BDAC3A&amp;_nc_sid=8b3546, https://scontent-iad3-1.cdninstagram.com/v/t51.82787-15/623268555_18057075920676028_5550514598911577892_n.jpg?stp=dst-jpg_e35_s1080x1080_sh0.08_tt6&amp;_nc_ht=scontent-iad3-1.cdninstagram.com&amp;_nc_cat=104&amp;_nc_oc=Q6cZ2QEOkAi3X_MmteRQ70i2_QF0echKQsnPE4Xo8CmyrH4xS5q5lMRF421fyphhT2mYHdE&amp;_nc_ohc=T5vbl3xHxQkQ7kNvwHg0Hwr&amp;_nc_gid=O1sVJJj6-qs1U8IdOayHBw&amp;edm=AOQ1c0wBAAAA&amp;ccb=7-5&amp;ig_cache_key=MzI3Mzk5NzEwOTg0ODYxOTAzNg%3D%3D.3-ccb7-5&amp;oh=00_AfzGJM3Zun1vWxgBVzqyt566O9MGoQ-fEyMTkh3WYXcROQ&amp;oe=69BD84BE&amp;_nc_sid=8b3546, https://scontent-iad3-1.cdninstagram.com/v/t51.82787-15/628055217_18385496770158583_6467468764675188897_n.jpg?stp=dst-jpg_e35_s1080x1080_sh0.08_tt6&amp;_nc_ht=scontent-iad3-1.cdninstagram.com&amp;_nc_cat=107&amp;_nc_oc=Q6cZ2QEOkAi3X_MmteRQ70i2_QF0echKQsnPE4Xo8CmyrH4xS5q5lMRF421fyphhT2mYHdE&amp;_nc_ohc=WKyHe_uEplMQ7kNvwF2aETY&amp;_nc_gid=O1sVJJj6-qs1U8IdOayHBw&amp;edm=AOQ1c0wBAAAA&amp;ccb=7-5&amp;ig_cache_key=MzA3MTkyOTUwNzI0MTc0ODAxMw%3D%3D.3-ccb7-5&amp;oh=00_AfwUZZ9VEuMSUd1-WDkTShX58lI0Ald4kiVMD4_bV9xK7Q&amp;oe=69BDB6E0&amp;_nc_sid=8b3546, https://scontent-iad3-2.cdninstagram.com/v/t51.82787-15/626940261_18102809830657835_498872346587028925_n.jpg?stp=dst-jpg_e35_s1080x1080_sh0.08_tt6&amp;_nc_ht=scontent-iad3-2.cdninstagram.com&amp;_nc_cat=111&amp;_nc_oc=Q6cZ2QEOkAi3X_MmteRQ70i2_QF0echKQsnPE4Xo8CmyrH4xS5q5lMRF421fyphhT2mYHdE&amp;_nc_ohc=B72IHXMBteMQ7kNvwFQg4DM&amp;_nc_gid=O1sVJJj6-qs1U8IdOayHBw&amp;edm=AOQ1c0wBAAAA&amp;ccb=7-5&amp;ig_cache_key=Mjg2NzQ1ODcxNDg3NDM2MDA5OQ%3D%3D.3-ccb7-5&amp;oh=00_AfzT37MvJ-vUJypDwpqinHynxakX4No6Fa3zAVAoXE621g&amp;oe=69BDAA84&amp;_nc_s</t>
  </si>
  <si>
    <t>https://www.instagram.com/denningroad</t>
  </si>
  <si>
    <t>captinsano443</t>
  </si>
  <si>
    <t>Joe</t>
  </si>
  <si>
    <t>WI 🇺🇸🌎 GMT minus 6
Massive 6.5" (16.5cm) wrist
#wiscwatch — WI watch fans</t>
  </si>
  <si>
    <t>https://scontent-hou1-1.cdninstagram.com/v/t51.2885-19/18947624_756750564502810_972044235450613760_a.jpg?stp=dst-jpg_e0_s150x150_tt6&amp;efg=eyJ2ZW5jb2RlX3RhZyI6InByb2ZpbGVfcGljLmRqYW5nby4xMDgwLmMyIn0&amp;_nc_ht=scontent-hou1-1.cdninstagram.com&amp;_nc_cat=110&amp;_nc_oc=Q6cZ2QGyJ_RurlhmNSk1JivrGpg29Br6hGfKXulEgzMnLG20jR184ugiRGJ-UMQ3MqgsYDs&amp;_nc_ohc=vguQJI-1OR8Q7kNvwHqLobO&amp;_nc_gid=BOiJj4ZvMUxl2VbWZPRe8g&amp;edm=AOQ1c0wBAAAA&amp;ccb=7-5&amp;oh=00_Afwdx4e2a6gV49fwIAjxVq4bdruYWPJnNnwZMyKY7TUQzA&amp;oe=69BDA9EB&amp;_nc_sid=8b3546</t>
  </si>
  <si>
    <t>Thank you @h0nestvintage for the link!</t>
  </si>
  <si>
    <t>@h0nestvintage</t>
  </si>
  <si>
    <t>https://instagram.com/p/C95aGrwOIYo, https://instagram.com/p/C93iolRp1Al, https://instagram.com/p/C9YqGaNJQAD, https://instagram.com/p/C9DHyTTOb1C, https://instagram.com/p/C51D7cyLxkV, https://instagram.com/p/C5fzlUtrTzM, https://instagram.com/p/C5ZSF8SLoxE, https://instagram.com/p/C5WBahTLle1, https://instagram.com/p/C5RKebHrqTt, https://instagram.com/p/C5HN11BrAH6, https://instagram.com/p/C4vSDwTr7m3, https://instagram.com/p/C4RFhrMRjOY</t>
  </si>
  <si>
    <t>58, 52, 59, 57, 51, 40, 44, 55, 55, 54, 50, 38</t>
  </si>
  <si>
    <t>5, 2, 6, 6, 6, 9, 7, 6, 5, 3, 0, 2</t>
  </si>
  <si>
    <t>2024-07-26, 2024-07-26, 2024-07-14, 2024-07-05, 2024-04-16, 2024-04-08, 2024-04-05, 2024-04-04, 2024-04-02, 2024-03-29, 2024-03-20, 2024-03-08</t>
  </si>
  <si>
    <t>https://scontent-hou1-1.cdninstagram.com/v/t51.82787-15/625021601_18062702345316622_7008990408656688817_n.webp?stp=dst-jpg_e35_s1080x1080_sh0.08_tt6&amp;_nc_ht=scontent-hou1-1.cdninstagram.com&amp;_nc_cat=110&amp;_nc_oc=Q6cZ2QGyJ_RurlhmNSk1JivrGpg29Br6hGfKXulEgzMnLG20jR184ugiRGJ-UMQ3MqgsYDs&amp;_nc_ohc=ZdbFylF6-asQ7kNvwGuH9Q8&amp;_nc_gid=BOiJj4ZvMUxl2VbWZPRe8g&amp;edm=AOQ1c0wBAAAA&amp;ccb=7-5&amp;ig_cache_key=MzQyMDg4MDIwMDQ3MDY2MDY0OA%3D%3D.3-ccb7-5&amp;oh=00_AfwLzVffyzqspxEVwbgWVqtgOq_b10zwD6-eX87NFRz9Vw&amp;oe=69BD867B&amp;_nc_sid=8b3546, https://scontent-hou1-1.cdninstagram.com/v/t51.82787-15/625018498_18061101752325321_7373759624808569380_n.jpg?stp=dst-jpg_e35_s1080x1080_sh0.08_tt6&amp;_nc_ht=scontent-hou1-1.cdninstagram.com&amp;_nc_cat=109&amp;_nc_oc=Q6cZ2QGyJ_RurlhmNSk1JivrGpg29Br6hGfKXulEgzMnLG20jR184ugiRGJ-UMQ3MqgsYDs&amp;_nc_ohc=gHm9PzmdyeIQ7kNvwGpZGzO&amp;_nc_gid=BOiJj4ZvMUxl2VbWZPRe8g&amp;edm=AOQ1c0wBAAAA&amp;ccb=7-5&amp;ig_cache_key=MzQyMDM1NDc2NDM5NjI1MzIyMQ%3D%3D.3-ccb7-5&amp;oh=00_AfxcDCGiRssQQdBM6fixizel11KnqmBGz2QFvV8ZihTNtg&amp;oe=69BDA46C&amp;_nc_sid=8b3546, https://scontent-hou1-1.cdninstagram.com/v/t51.82787-15/626608350_18073248170572977_1774759710386871624_n.jpg?stp=dst-jpg_e35_s1080x1080_sh0.08_tt6&amp;_nc_ht=scontent-hou1-1.cdninstagram.com&amp;_nc_cat=109&amp;_nc_oc=Q6cZ2QGyJ_RurlhmNSk1JivrGpg29Br6hGfKXulEgzMnLG20jR184ugiRGJ-UMQ3MqgsYDs&amp;_nc_ohc=udspaIfjN3oQ7kNvwGNDoec&amp;_nc_gid=BOiJj4ZvMUxl2VbWZPRe8g&amp;edm=AOQ1c0wBAAAA&amp;ccb=7-5&amp;ig_cache_key=MzQxMTY2MTg3NjE0MTI5MzU3MQ%3D%3D.3-ccb7-5&amp;oh=00_AfyXVHiuRDuhjNAxzMm9tP-7_FYaUc8GyAkwQ-oxeyfcqA&amp;oe=69BDB517&amp;_nc_sid=8b3546, https://scontent-hou1-1.cdninstagram.com/v/t51.82787-15/622463527_17999893028851690_7436069123195022227_n.webp?stp=dst-jpg_e35_s1080x1080_sh0.08_tt6&amp;_nc_ht=scontent-hou1-1.cdninstagram.com&amp;_nc_cat=110&amp;_nc_oc=Q6cZ2QGyJ_RurlhmNSk1JivrGpg29Br6hGfKXulEgzMnLG20jR184ugiRGJ-UMQ3MqgsYDs&amp;_nc_ohc=A5AMqG1DfS4Q7kNvwE-3sds&amp;_nc_gid=BOiJj4ZvMUxl2VbWZPRe8g&amp;edm=AOQ1c0wBAAAA&amp;ccb=7-5&amp;ig_cache_key=MzQwNTU5OTk4NjI0NTI4NzIzNA%3D%3D.3-ccb7-5&amp;oh=00_Afxdl1GwszO3wvEtQ5cvGpCsnoP2x5bliGKyRXiF-jYCtw&amp;oe=69BD8A90&amp;_nc_sid=8b3546, https://scontent-hou1-1.cdninstagram.com/v/t51.82787-15/640287116_18563965825038231_4160393057083811134_n.webp?stp=dst-jpg_e35_s1080x1080_sh0.08_tt6&amp;_nc_ht=scontent-hou1-1.cdninstagram.com&amp;_nc_cat=103&amp;_nc_oc=Q6cZ2QGyJ_RurlhmNSk1JivrGpg29Br6hGfKXulEgzMnLG20jR184ugiRGJ-UMQ3MqgsYDs&amp;_nc_ohc=aAzNOw-dwH0Q7kNvwHs-8f6&amp;_nc_gid=BOiJj4ZvMUxl2VbWZPRe8g&amp;edm=AOQ1c0wBAAAA&amp;ccb=7-5&amp;ig_cache_key=MzM0NzU5OTE3NzUxNTIxMTAyOQ%3D%3D.3-ccb7-5&amp;oh=00_AfyrG4rFkyTUCxBBUfst1RcXn4YaYYFW9rCZU7SzmMOpcw&amp;oe=69BDB1EC&amp;_nc_sid=8b3546, https://scontent-hou1-1.cdninstagram.com/v/t51.82787-15/622662753_17968497242852803_7223869197539741287_n.jpg?stp=dst-jpg_e35_s1080x1080_sh0.08_tt6&amp;_nc_ht=scontent-hou1-1.cdninstagram.com&amp;_nc_cat=107&amp;_nc_oc=Q6cZ2QGyJ_RurlhmNSk1JivrGpg29Br6hGfKXulEgzMnLG20jR184ugiRGJ-UMQ3MqgsYDs&amp;_nc_ohc=k1hYmtBIc5kQ7kNvwGFHD1X&amp;_nc_gid=BOiJj4ZvMUxl2VbWZPRe8g&amp;edm=AOQ1c0wBAAAA&amp;ccb=7-5&amp;ig_cache_key=MzM0MTYxNjMxMzc2NjA2NzQwNA%3D%3D.3-ccb7-5&amp;oh=00_AfwPyMncPipJgaAzv2DRWtacbGCPeSXtkqwTKRsSgerU0g&amp;oe=69BD982B&amp;_nc_sid=8b3546, https://scontent-hou1-1.cdninstagram.com/v/t51.82787-15/625029434_18032986223572736_3061258380166081791_n.jpg?stp=dst-jpg_e35_s1080x1080_sh0.08_tt6&amp;_nc_ht=scontent-hou1-1.cdninstagram.com&amp;_nc_cat=108&amp;_nc_oc=Q6cZ2QGyJ_RurlhmNSk1JivrGpg29Br6hGfKXulEgzMnLG20jR184ugiRGJ-UMQ3MqgsYDs&amp;_nc_ohc=ymAQS7l2FD8Q7kNvwG0_kyZ&amp;_nc_gid=BOiJj4ZvMUxl2VbWZPRe8g&amp;edm=AOQ1c0wBAAAA&amp;ccb=7-5&amp;ig_cache_key=MzMzOTc4MDE3MTgzNjA2Njg4NA%3D%3D.3-ccb7-5&amp;oh=00_AfxLUBcx3_tfUZQ_HUqYQSj0UBPHWWPLu3MnZkvYQJRK6w&amp;oe=69BD92E5&amp;_nc_sid=8b3546, https://scontent-hou1-1.cdninstagram.com/v/t51.82787-15/626579062_18106767535667210_737938241246919315_n.webp?stp=dst-jpg_e35_s1080x1080_sh0.08_tt6&amp;_nc_ht=scontent-hou1-1.cdninstagram.com&amp;_nc_cat=102&amp;_nc_oc=Q6cZ2QGyJ_RurlhmNSk1JivrGpg29Br6hGfKXulEgzMnLG20jR184ugiRGJ-UMQ3MqgsYDs&amp;_nc_ohc=bLKtgd3H2NEQ7kNvwER_lT_&amp;_nc_gid=BOiJj4ZvMUxl2VbWZPRe8g&amp;edm=AOQ1c0wBAAAA&amp;ccb=7-5&amp;ig_cache_key=MzMzODg2MjM5NDI0OTk5MjExNw%3D%3D.3-ccb7-5&amp;oh=00_Afxb3Ok56peJlyX3J4H0h-4VqytjSZtoGpkvaIMHxNpEGw&amp;oe=69BD8FC7&amp;_nc_sid=8b3546, https://scontent-hou1-1.cdninstagram.com/v/t51.82787-15/625016594_18070340120398770_7999963479153283299_n.jpg?stp=dst-jpg_e35_s1080x1080_sh0.08_tt6&amp;_nc_ht=scontent-hou1-1.cdninstagram.com&amp;_nc_cat=106&amp;_nc_oc=Q6cZ2QGyJ_RurlhmNSk1JivrGpg29Br6hGfKXulEgzMnLG20jR184ugiRGJ-UMQ3MqgsYDs&amp;_nc_ohc=_2xqddMwjc8Q7kNvwGGXY4t&amp;_nc_gid=BOiJj4ZvMUxl2VbWZPRe8g&amp;edm=AOQ1c0wBAAAA&amp;ccb=7-5&amp;ig_cache_key=MzMzNzQ5NDg3MDAyNzU3NjU1Nw%3D%3D.3-ccb7-5&amp;oh=00_AfyctiLuKEh_KTfIrvaphGnLF-LEHMc_2nExa9Fr9pTPYg&amp;oe=69BD91D5&amp;_nc_sid=8b3546, https://scontent-hou1-1.cdninstagram.com/v/t51.82787-15/620853141_18085313633272941_1754000018916607611_n.jpg?stp=dst-jpg_e35_s1080x1080_sh0.08_tt6&amp;_nc_ht=scontent-hou1-1.cdninstagram.com&amp;_nc_cat=109&amp;_nc_oc=Q6cZ2QGyJ_RurlhmNSk1JivrGpg29Br6hGfKXulEgzMnLG20jR184ugiRGJ-UMQ3MqgsYDs&amp;_nc_ohc=oJ-wXdCxxioQ7kNvwHvAZnt&amp;_nc_gid=BOiJj4ZvMUxl2VbWZPRe8g&amp;edm=AOQ1c0wBAAAA&amp;ccb=7-5&amp;ig_cache_key=MzMzNDY5NDkyMjc2NDQxOTU3OA%3D%3D.3-ccb7-5&amp;oh=00_Afyos0f7Akjj5Vxwl95jLzi-DWRJEovu-R1VaibQE_</t>
  </si>
  <si>
    <t>https://www.instagram.com/captinsano443</t>
  </si>
  <si>
    <t>dennis7rod</t>
  </si>
  <si>
    <t>Time 4 Time</t>
  </si>
  <si>
    <t>https://scontent-iad3-1.cdninstagram.com/v/t51.2885-19/49858682_604692923277205_5911039266145697792_n.jpg?stp=dst-jpg_e0_s150x150_tt6&amp;efg=eyJ2ZW5jb2RlX3RhZyI6InByb2ZpbGVfcGljLmRqYW5nby43MjAuYzIifQ&amp;_nc_ht=scontent-iad3-1.cdninstagram.com&amp;_nc_cat=101&amp;_nc_oc=Q6cZ2QH3fz76C5lM7b-chvVG2abRAqYTHLsUz219qu_oGgGqwmBoRHzs3YA8CCdhozDCY64BQuFk2lRz2EqqXbt5VpEY&amp;_nc_ohc=HzZFSIlW7W8Q7kNvwEyQEJO&amp;_nc_gid=qRTWmatIQcc2FKGmoMl_iA&amp;edm=AOQ1c0wBAAAA&amp;ccb=7-5&amp;oh=00_AfyGG8qZfjJjqaKPr5d0URGo7mWnbx2AVMidn7MD2uFY3A&amp;oe=69BD9FC2&amp;_nc_sid=8b3546</t>
  </si>
  <si>
    <t>SEIKO SPB333J1 Glacier | Seiko SPB147J1 | King Seiko 4502 8010 
Have a great day my friends !!! | Seiko Lord Marvel Ginza Wako! Happy Monday | Seiko Lord Marvel 5740-8000 | Seikomatic 6216-9000 | SEIKO BELL-MATIC 4005-7000 | Seiko 5 6119-7400 So funky!!!!!!!! | Seiko 6619 7400 | King Seiko 4502 8000 | Seiko Advan 7019 7270 | Seiko 5 SRPF69K1F Sasuke</t>
  </si>
  <si>
    <t>https://instagram.com/p/DUYGnMJiMIZ, https://instagram.com/p/DJoFDEHIuT4, https://instagram.com/p/DHsmxH7IPmA, https://instagram.com/p/DHBRHN4oLEO, https://instagram.com/p/DGaiGEju4vf, https://instagram.com/p/DF7nWnVIgjp, https://instagram.com/p/DFXVP1uO6G3, https://instagram.com/p/DB8_IBwolyp, https://instagram.com/p/C9Hmn-2IGnK, https://instagram.com/p/C8RMMd1oSEs, https://instagram.com/p/C7_hmYvIZAc, https://instagram.com/p/C7peJV_oYe8</t>
  </si>
  <si>
    <t>4, 18, 17, 14, 16, 12, 12, 17, 14, 16, 11, 10</t>
  </si>
  <si>
    <t>0, 0, 0, 0, 0, 0, 0, 1, 0, 0, 0, 0</t>
  </si>
  <si>
    <t>2026-02-05, 2025-05-14, 2025-03-27, 2025-03-10, 2025-02-23, 2025-02-11, 2025-01-28, 2024-11-04, 2024-07-07, 2024-06-16, 2024-06-09, 2024-05-31</t>
  </si>
  <si>
    <t>https://scontent-iad3-2.cdninstagram.com/v/t51.82787-15/625881567_18191821951350095_972433444337218442_n.jpg?stp=dst-jpg_e35_p1080x1080_sh0.08_tt6&amp;_nc_ht=scontent-iad3-2.cdninstagram.com&amp;_nc_cat=111&amp;_nc_oc=Q6cZ2QH3fz76C5lM7b-chvVG2abRAqYTHLsUz219qu_oGgGqwmBoRHzs3YA8CCdhozDCY64BQuFk2lRz2EqqXbt5VpEY&amp;_nc_ohc=CBStMdiEDa8Q7kNvwE_k5Do&amp;_nc_gid=qRTWmatIQcc2FKGmoMl_iA&amp;edm=AOQ1c0wBAAAA&amp;ccb=7-5&amp;ig_cache_key=MzgyNTgzNjk2NDgzNDc1NTA5Nw%3D%3D.3-ccb7-5&amp;oh=00_AfxXJXlF8F1-ZpyydETJrHOnlH7KTQ01nwJFGSlZxPgnJg&amp;oe=69BD869A&amp;_nc_sid=8b3546, https://scontent-iad3-2.cdninstagram.com/v/t51.2885-15/497707091_18163695583350095_6140950993394939014_n.jpg?stp=dst-jpg_e35_s1080x1080_sh0.08_tt6&amp;_nc_ht=scontent-iad3-2.cdninstagram.com&amp;_nc_cat=111&amp;_nc_oc=Q6cZ2QH3fz76C5lM7b-chvVG2abRAqYTHLsUz219qu_oGgGqwmBoRHzs3YA8CCdhozDCY64BQuFk2lRz2EqqXbt5VpEY&amp;_nc_ohc=lQUFh6ZDTloQ7kNvwHc0i4a&amp;_nc_gid=qRTWmatIQcc2FKGmoMl_iA&amp;edm=AOQ1c0wBAAAA&amp;ccb=7-5&amp;ig_cache_key=MzYzMjE3NTMwMDI3OTk4NTQwMA%3D%3D.3-ccb7-5&amp;oh=00_AfwA7ZtaOE0Btf9xl90T6nHvcWKzOVaxY272mTmPjRJkBQ&amp;oe=69BD84A9&amp;_nc_sid=8b3546, https://scontent-iad3-2.cdninstagram.com/v/t51.2885-15/486225728_18159348739350095_5070387135363164752_n.jpg?stp=dst-jpg_e35_p1080x1080_sh0.08_tt6&amp;_nc_ht=scontent-iad3-2.cdninstagram.com&amp;_nc_cat=111&amp;_nc_oc=Q6cZ2QH3fz76C5lM7b-chvVG2abRAqYTHLsUz219qu_oGgGqwmBoRHzs3YA8CCdhozDCY64BQuFk2lRz2EqqXbt5VpEY&amp;_nc_ohc=pB1cU75q5JAQ7kNvwFkJabz&amp;_nc_gid=qRTWmatIQcc2FKGmoMl_iA&amp;edm=AOQ1c0wBAAAA&amp;ccb=7-5&amp;ig_cache_key=MzU5NzQyMDcwMzg5MjE3NTIzMg%3D%3D.3-ccb7-5&amp;oh=00_Afw0_Yhtrnzjy0lwkaSbYh0u3JMtdfYWpJ4YKt2qQ042pg&amp;oe=69BDA1D1&amp;_nc_sid=8b3546, https://scontent-iad3-2.cdninstagram.com/v/t51.2885-15/483684992_18157791364350095_828591136137917267_n.jpg?stp=dst-jpg_e35_p1080x1080_sh0.08_tt6&amp;_nc_ht=scontent-iad3-2.cdninstagram.com&amp;_nc_cat=111&amp;_nc_oc=Q6cZ2QH3fz76C5lM7b-chvVG2abRAqYTHLsUz219qu_oGgGqwmBoRHzs3YA8CCdhozDCY64BQuFk2lRz2EqqXbt5VpEY&amp;_nc_ohc=A9poykoAfVQQ7kNvwHfm64i&amp;_nc_gid=qRTWmatIQcc2FKGmoMl_iA&amp;edm=AOQ1c0wBAAAA&amp;ccb=7-5&amp;ig_cache_key=MzU4NTIyMjA0MTA5OTM1MDI4Ng%3D%3D.3-ccb7-5&amp;oh=00_Afx0YPQVBejkM4WzurZ9G6RWQuA9DCpyvvpeVCtjo3TwAQ&amp;oe=69BD9E35&amp;_nc_sid=8b3546, https://scontent-iad3-2.cdninstagram.com/v/t51.2885-15/481342578_18156235339350095_4111042806674389767_n.jpg?stp=dst-jpg_e35_p1080x1080_sh0.08_tt6&amp;_nc_ht=scontent-iad3-2.cdninstagram.com&amp;_nc_cat=111&amp;_nc_oc=Q6cZ2QH3fz76C5lM7b-chvVG2abRAqYTHLsUz219qu_oGgGqwmBoRHzs3YA8CCdhozDCY64BQuFk2lRz2EqqXbt5VpEY&amp;_nc_ohc=tMNfTKIUk50Q7kNvwHnxwVd&amp;_nc_gid=qRTWmatIQcc2FKGmoMl_iA&amp;edm=AOQ1c0wBAAAA&amp;ccb=7-5&amp;ig_cache_key=MzU3NDMxOTIwNTA2NDYwODczNQ%3D%3D.3-ccb7-5&amp;oh=00_Afyuw_Nzf41azoSZXdc3O3OiIm7UUTAdUULFg-mS7dy9EA&amp;oe=69BDAEE8&amp;_nc_sid=8b3546, https://scontent-iad3-2.cdninstagram.com/v/t51.2885-15/477748564_18154994461350095_8197766904943052074_n.jpg?stp=dst-jpg_e35_p1080x1080_sh0.08_tt6&amp;_nc_ht=scontent-iad3-2.cdninstagram.com&amp;_nc_cat=111&amp;_nc_oc=Q6cZ2QH3fz76C5lM7b-chvVG2abRAqYTHLsUz219qu_oGgGqwmBoRHzs3YA8CCdhozDCY64BQuFk2lRz2EqqXbt5VpEY&amp;_nc_ohc=j1al-aHCYi0Q7kNvwEMg3eE&amp;_nc_gid=qRTWmatIQcc2FKGmoMl_iA&amp;edm=AOQ1c0wBAAAA&amp;ccb=7-5&amp;ig_cache_key=MzU2NTYxNjYwNzg2Njc4Mzk3Nw%3D%3D.3-ccb7-5&amp;oh=00_Afy-ziea1G6KmH7OK26ViRIs_x5nLEe_beZvzEKzBwe7rQ&amp;oe=69BDA92F&amp;_nc_sid=8b3546, https://scontent-iad3-2.cdninstagram.com/v/t51.2885-15/475444199_18153651817350095_2519343969866855505_n.jpg?stp=dst-jpg_e35_p1080x1080_sh0.08_tt6&amp;_nc_ht=scontent-iad3-2.cdninstagram.com&amp;_nc_cat=111&amp;_nc_oc=Q6cZ2QH3fz76C5lM7b-chvVG2abRAqYTHLsUz219qu_oGgGqwmBoRHzs3YA8CCdhozDCY64BQuFk2lRz2EqqXbt5VpEY&amp;_nc_ohc=qMOHQsfLM0cQ7kNvwF8Ahs0&amp;_nc_gid=qRTWmatIQcc2FKGmoMl_iA&amp;edm=AOQ1c0wBAAAA&amp;ccb=7-5&amp;ig_cache_key=MzU1NTQwMzg3ODI4NTE1Njc5MQ%3D%3D.3-ccb7-5&amp;oh=00_Afy2uXUQZ7vVXvhdU9JxNkAsgIeXJwNa4BeS43OgxqbEuA&amp;oe=69BD95F2&amp;_nc_sid=8b3546, https://scontent-iad3-1.cdninstagram.com/v/t51.82787-15/619388029_17966845982862385_4143985323355040537_n.jpg?stp=dst-jpg_e35_p1080x1080_sh0.08_tt6&amp;_nc_ht=scontent-iad3-1.cdninstagram.com&amp;_nc_cat=101&amp;_nc_oc=Q6cZ2QH3fz76C5lM7b-chvVG2abRAqYTHLsUz219qu_oGgGqwmBoRHzs3YA8CCdhozDCY64BQuFk2lRz2EqqXbt5VpEY&amp;_nc_ohc=RcXDtnoFNpAQ7kNvwHwpWm-&amp;_nc_gid=qRTWmatIQcc2FKGmoMl_iA&amp;edm=AOQ1c0wBAAAA&amp;ccb=7-5&amp;ig_cache_key=MzQ5Mzk0NTAzOTUwODM2NDQ1Nw%3D%3D.3-ccb7-5&amp;oh=00_Afxiy4S8jga-gvUuwrrYjgFjzgDU1Yf-mw8VBNAwe9Fo_A&amp;oe=69BDB293&amp;_nc_sid=8b3546, https://scontent-iad3-2.cdninstagram.com/v/t51.82787-15/639451538_18457454326096878_7590396746915398299_n.jpg?stp=dst-jpg_e15_tt6&amp;_nc_ht=scontent-iad3-2.cdninstagram.com&amp;_nc_cat=106&amp;_nc_oc=Q6cZ2QH3fz76C5lM7b-chvVG2abRAqYTHLsUz219qu_oGgGqwmBoRHzs3YA8CCdhozDCY64BQuFk2lRz2EqqXbt5VpEY&amp;_nc_ohc=xq-xx1wAUkMQ7kNvwEBCMDS&amp;_nc_gid=qRTWmatIQcc2FKGmoMl_iA&amp;edm=AOQ1c0wBAAAA&amp;ccb=7-5&amp;ig_cache_key=MzQwNjg2MTUxNjQzNjE3MTIxMA%3D%3D.3-ccb7-5&amp;oh=00_AfzS22Jbb6Oxd1ZjGiWyxvwPYfiKAEmZ6OP0zal2MNmrJg&amp;oe=69BD8C9A&amp;_nc_sid=8b3546, https://scontent-iad3-2.cdninstagram.com/v/t51.82787-15/623539951_18093437554798619_5953498393601552023_n.jpg?stp=dst-jpg_e35_p1080x1080_sh0.08_tt6&amp;_nc_ht=scontent-iad3-2.cdninstagram.com&amp;_nc_cat=111&amp;_nc_oc=Q6cZ2QH3fz76C5lM7b-chvVG2abRAqYTHLsUz219qu_oGgGqwmBoRHzs3YA8CCdhozDCY64BQuFk2lRz2EqqXbt5VpEY&amp;_nc_ohc=ci</t>
  </si>
  <si>
    <t>https://www.instagram.com/dennis7rod</t>
  </si>
  <si>
    <t>thesonofaquarius</t>
  </si>
  <si>
    <t>Alexandre</t>
  </si>
  <si>
    <t>Space Economy / Space Exploration /SpaceX / Programmer 
Family’s everything! It’s a privilege to help others! Reach out! Don’t be an asshole!</t>
  </si>
  <si>
    <t>https://scontent-lax7-1.cdninstagram.com/v/t51.82787-19/650822681_17857287915622117_2928625224198309395_n.jpg?stp=dst-jpg_e0_s150x150_tt6&amp;efg=eyJ2ZW5jb2RlX3RhZyI6InByb2ZpbGVfcGljLmRqYW5nby4xMDgwLmMyIn0&amp;_nc_ht=scontent-lax7-1.cdninstagram.com&amp;_nc_cat=101&amp;_nc_oc=Q6cZ2QGaE99yYIcL1pfezGxkhrv2dastn1pFM4CNR0GwEc475xgS6RIlXBS12GpYygkIpp0&amp;_nc_ohc=UnALMCZ202cQ7kNvwFnuodp&amp;_nc_gid=JzhG5mqA7uJliU7wXLerjw&amp;edm=AOQ1c0wBAAAA&amp;ccb=7-5&amp;oh=00_AfysgBmWIOTAmTFUJBVybNB2ewMdYbmNruskfLZaiHdq8Q&amp;oe=69BD8B51&amp;_nc_sid=8b3546</t>
  </si>
  <si>
    <t>Comet C/2023 A3 framed by the ISS Canadarm, SpaceX Crew Dragon and the sunlit rim of Earth near orbital dawn | When it’s late night and @SpaceX texts you a pic 🚀 | The @USSpaceForce has approved the launch of a
@SpaceX Falcon 9 rocket 🚀 carrying the Starlink 17-31 mission to low-Earth orbit, Friday, March 13, 2026, between 7:37 a.m. to 7:56 a.m. PT from Space Launch Complex 4 East (SLC-4). | Yesterday, @SpaceX rolled out and lifted Super Heavy B19 (equipped with Gridfins &amp; 10 Raptor-3 engines), to the launch mount of Pad-2, ahead of additional pre-flight testing… | [REDACTED]</t>
  </si>
  <si>
    <t>@SpaceX, @USSpaceForce</t>
  </si>
  <si>
    <t>https://instagram.com/p/DV57efIDvfg, https://instagram.com/p/DV5rnSQDkjQ, https://instagram.com/p/DVzzmqnjjX5, https://instagram.com/p/DVr0MuYD2B4, https://instagram.com/p/DVnTZ7Ijklj, https://instagram.com/p/DVd4cIbDilu, https://instagram.com/p/DVd4TAxjsHu, https://instagram.com/p/DVd22u6DlmE, https://instagram.com/p/DVd21VyDr7z, https://instagram.com/p/DVd2v36jhps, https://instagram.com/p/DVd2JxADqZy, https://instagram.com/p/DVd1_NaDj0B</t>
  </si>
  <si>
    <t>0, 0, 0, 1, 1, 2, 2, 0, 1, 1, 1, 1</t>
  </si>
  <si>
    <t>2026-03-15, 2026-03-15, 2026-03-13, 2026-03-10, 2026-03-08, 2026-03-04, 2026-03-04, 2026-03-04, 2026-03-04, 2026-03-04, 2026-03-04, 2026-03-04</t>
  </si>
  <si>
    <t>Vandenberg AFB Space Launch Complex 4</t>
  </si>
  <si>
    <t>Image, Image, Sidecar, Image, Image, Image, Image, Image, Sidecar, Image, Image, Image</t>
  </si>
  <si>
    <t>https://scontent-lax7-1.cdninstagram.com/v/t51.82787-15/651401998_17857705485622117_3830791207903484268_n.jpg?stp=dst-jpg_e35_p1080x1080_sh0.08_tt6&amp;_nc_ht=scontent-lax7-1.cdninstagram.com&amp;_nc_cat=101&amp;_nc_oc=Q6cZ2QGaE99yYIcL1pfezGxkhrv2dastn1pFM4CNR0GwEc475xgS6RIlXBS12GpYygkIpp0&amp;_nc_ohc=ZFEAoDrPd2UQ7kNvwGrmQ4H&amp;_nc_gid=JzhG5mqA7uJliU7wXLerjw&amp;edm=AOQ1c0wBAAAA&amp;ccb=7-5&amp;ig_cache_key=Mzg1MzM3MjUzNTk0MTgyMjQzMg%3D%3D.3-ccb7-5&amp;oh=00_AfzBLaJgRHMlSlYxuhmcXWw8iA0Rt9UBr44-3CZ5R9O-gQ&amp;oe=69BDABCA&amp;_nc_sid=8b3546, https://scontent-lax7-1.cdninstagram.com/v/t51.82787-15/650776669_17857693140622117_4906350494163655902_n.jpg?stp=dst-jpg_e35_p1080x1080_sh0.08_tt6&amp;_nc_ht=scontent-lax7-1.cdninstagram.com&amp;_nc_cat=101&amp;_nc_oc=Q6cZ2QGaE99yYIcL1pfezGxkhrv2dastn1pFM4CNR0GwEc475xgS6RIlXBS12GpYygkIpp0&amp;_nc_ohc=pcI_PktK9jcQ7kNvwGSi9_J&amp;_nc_gid=JzhG5mqA7uJliU7wXLerjw&amp;edm=AOQ1c0wBAAAA&amp;ccb=7-5&amp;ig_cache_key=Mzg1MzMwMjc3MTg0ODQ2NDU5Mg%3D%3D.3-ccb7-5&amp;oh=00_AfxsKAtFU7mkeSMBtMh8MXOPnsVxtVWGoTUyPqAXCwxBsQ&amp;oe=69BD87CA&amp;_nc_sid=8b3546, https://scontent-lax7-1.cdninstagram.com/v/t51.82787-15/651743522_17857373598622117_3217566749790753854_n.jpg?stp=dst-jpg_e35_p1080x1080_sh0.08_tt6&amp;_nc_ht=scontent-lax7-1.cdninstagram.com&amp;_nc_cat=101&amp;_nc_oc=Q6cZ2QGaE99yYIcL1pfezGxkhrv2dastn1pFM4CNR0GwEc475xgS6RIlXBS12GpYygkIpp0&amp;_nc_ohc=Qd5n_kA9mMoQ7kNvwFhzHUg&amp;_nc_gid=JzhG5mqA7uJliU7wXLerjw&amp;edm=AOQ1c0wBAAAA&amp;ccb=7-5&amp;ig_cache_key=Mzg1MTY0Nzg1Njc3NjQ3MzgyNw%3D%3D.3-ccb7-5&amp;oh=00_Afy_mVeiBFywdLZAk5VaDc6Q3FpkNqJTRQFcT9fMgkmdwA&amp;oe=69BD93C3&amp;_nc_sid=8b3546, https://scontent-lax7-1.cdninstagram.com/v/t51.82787-15/651743522_17857373598622117_3217566749790753854_n.jpg?stp=dst-jpg_e35_p1080x1080_sh0.08_tt6&amp;_nc_ht=scontent-lax7-1.cdninstagram.com&amp;_nc_cat=101&amp;_nc_oc=Q6cZ2QGaE99yYIcL1pfezGxkhrv2dastn1pFM4CNR0GwEc475xgS6RIlXBS12GpYygkIpp0&amp;_nc_ohc=Qd5n_kA9mMoQ7kNvwFhzHUg&amp;_nc_gid=JzhG5mqA7uJliU7wXLerjw&amp;edm=AOQ1c0wBAAAA&amp;ccb=7-5&amp;ig_cache_key=Mzg1MTY0Nzg1Njc3NjQ3MzgyNw%3D%3D.3-ccb7-5&amp;oh=00_Afy_mVeiBFywdLZAk5VaDc6Q3FpkNqJTRQFcT9fMgkmdwA&amp;oe=69BD93C3&amp;_nc_sid=8b3546, https://scontent-lax7-1.cdninstagram.com/v/t51.82787-15/651492311_17857373616622117_7663563836830854251_n.jpg?stp=dst-jpg_e35_p1080x1080_sh0.08_tt6&amp;_nc_ht=scontent-lax7-1.cdninstagram.com&amp;_nc_cat=101&amp;_nc_oc=Q6cZ2QGaE99yYIcL1pfezGxkhrv2dastn1pFM4CNR0GwEc475xgS6RIlXBS12GpYygkIpp0&amp;_nc_ohc=Tnj9_gb-sMUQ7kNvwGUQwme&amp;_nc_gid=JzhG5mqA7uJliU7wXLerjw&amp;edm=AOQ1c0wBAAAA&amp;ccb=7-5&amp;ig_cache_key=Mzg1MTY0Nzg1ODgzMTY3OTU0MA%3D%3D.3-ccb7-5&amp;oh=00_Afwu1PXvjziwMSzKfuGQAIX81jJbv8gTI94yb-rDjpBxEA&amp;oe=69BD9F75&amp;_nc_sid=8b3546, https://scontent-lax7-1.cdninstagram.com/v/t51.82787-15/649846784_17857373607622117_332889030918839200_n.jpg?stp=dst-jpg_e35_p1080x1080_sh0.08_tt6&amp;_nc_ht=scontent-lax7-1.cdninstagram.com&amp;_nc_cat=101&amp;_nc_oc=Q6cZ2QGaE99yYIcL1pfezGxkhrv2dastn1pFM4CNR0GwEc475xgS6RIlXBS12GpYygkIpp0&amp;_nc_ohc=38o5kEcWCV0Q7kNvwEMNqmE&amp;_nc_gid=JzhG5mqA7uJliU7wXLerjw&amp;edm=AOQ1c0wBAAAA&amp;ccb=7-5&amp;ig_cache_key=Mzg1MTY0Nzg1ODk0OTExNjk1Mw%3D%3D.3-ccb7-5&amp;oh=00_Afw9GNh2cL-kl6RgUjHkfPqWCnhK9rlNNqLJswlV2BboZQ&amp;oe=69BDA9AD&amp;_nc_sid=8b3546, https://scontent-lax7-1.cdninstagram.com/v/t51.82787-15/650048357_17857373625622117_5476839802996207702_n.jpg?stp=dst-jpg_e35_p1080x1080_sh0.08_tt6&amp;_nc_ht=scontent-lax7-1.cdninstagram.com&amp;_nc_cat=101&amp;_nc_oc=Q6cZ2QGaE99yYIcL1pfezGxkhrv2dastn1pFM4CNR0GwEc475xgS6RIlXBS12GpYygkIpp0&amp;_nc_ohc=2t5nIUcNlPAQ7kNvwFoJ4ew&amp;_nc_gid=JzhG5mqA7uJliU7wXLerjw&amp;edm=AOQ1c0wBAAAA&amp;ccb=7-5&amp;ig_cache_key=Mzg1MTY0Nzg1OTM3Njk0NzYwMQ%3D%3D.3-ccb7-5&amp;oh=00_Afyu7AEFRKKfT3sb3uWSuLWgb0aHErZ77x7lkZg8k9pV0w&amp;oe=69BDA4D7&amp;_nc_sid=8b3546, https://scontent-lax7-1.cdninstagram.com/v/t51.82787-15/649620955_17857373634622117_5849465427754510303_n.jpg?stp=dst-jpg_e35_p1080x1080_sh0.08_tt6&amp;_nc_ht=scontent-lax7-1.cdninstagram.com&amp;_nc_cat=101&amp;_nc_oc=Q6cZ2QGaE99yYIcL1pfezGxkhrv2dastn1pFM4CNR0GwEc475xgS6RIlXBS12GpYygkIpp0&amp;_nc_ohc=yq0UzzOFmO4Q7kNvwEA76HK&amp;_nc_gid=JzhG5mqA7uJliU7wXLerjw&amp;edm=AOQ1c0wBAAAA&amp;ccb=7-5&amp;ig_cache_key=Mzg1MTY0Nzg2MjI4Nzc2NzAwMQ%3D%3D.3-ccb7-5&amp;oh=00_AfwXyr3kOxuJec70mXK-HnFZ9PSawfCG-LXCW9y7Rp1rxw&amp;oe=69BDA9EC&amp;_nc_sid=8b3546, https://scontent-lax7-1.cdninstagram.com/v/t51.82787-15/649232236_17856944151622117_5349862612690497093_n.jpg?stp=dst-jpg_e35_p1080x1080_sh0.08_tt6&amp;_nc_ht=scontent-lax7-1.cdninstagram.com&amp;_nc_cat=101&amp;_nc_oc=Q6cZ2QGaE99yYIcL1pfezGxkhrv2dastn1pFM4CNR0GwEc475xgS6RIlXBS12GpYygkIpp0&amp;_nc_ohc=GGqmg8WzLGQQ7kNvwFYK97v&amp;_nc_gid=JzhG5mqA7uJliU7wXLerjw&amp;edm=AOQ1c0wBAAAA&amp;ccb=7-5&amp;ig_cache_key=Mzg0OTM5OTg3OTM2NjMwMzg2NA%3D%3D.3-ccb7-5&amp;oh=00_AfxbdYIXyBwFExenLqqgWEbpxOUNHva5qn7ptabxMhBt7g&amp;oe=69BD8BD1&amp;_nc_sid=8b3546, https://scontent-lax7-1.cdninstagram.com/v/t51.82787-15/649304205_17856678399622117_1419763309505279613_n.jpg?stp=dst-jpg_e35_p1080x1080_sh0.08_tt6&amp;_nc_ht=scontent-lax7-1.cdninstagram.com&amp;_nc_cat=101&amp;_nc_oc=Q6cZ2QGaE99yYIcL1pfezGxkhrv2dastn1pFM4CNR0GwEc475xgS6RIlXBS12GpYygkIpp0&amp;_nc_ohc=jzYjJAALqx0Q7kNvwGuecDe&amp;_nc_gid=JzhG5mqA7uJliU7wXLerjw&amp;edm=AOQ1c0wBAAAA&amp;ccb=7-5&amp;ig_cache_key=Mzg0ODEyOTc1MDk3NjMxNzc5NQ%3D%3D.3-ccb7-5&amp;oh=00_AfzdraxhKyjpFftTL5fn_BETAQIM5b0umdQZAqmQhajDgw</t>
  </si>
  <si>
    <t>https://www.instagram.com/thesonofaquarius</t>
  </si>
  <si>
    <t>queerwrist</t>
  </si>
  <si>
    <t>QueerWrist</t>
  </si>
  <si>
    <t>ＱｕｅｅｒＷｒｉｓt 
𝑺𝒆𝒓𝒗𝒊𝒏𝒈 𝒍𝒖𝒙𝒖𝒓𝒚 𝒗𝒊𝒏𝒕𝒂𝒈𝒆 𝒘𝒓𝒊𝒔𝒕 𝒘𝒆𝒂𝒓 💅🏼 
Brighton &amp; London based Watch Collector &amp; Swapper 
📍UK online sales
✉️ info@queerwrist.com</t>
  </si>
  <si>
    <t>https://wa.me/447969314702?countryName=GB&amp;countryCode=44&amp;phoneNumber=7969314702</t>
  </si>
  <si>
    <t>https://scontent-sjc6-1.cdninstagram.com/v/t51.2885-19/504051951_17845508523499511_2830891421802080609_n.jpg?stp=dst-jpg_e0_s150x150_tt6&amp;efg=eyJ2ZW5jb2RlX3RhZyI6InByb2ZpbGVfcGljLmRqYW5nby43ODUuYzIifQ&amp;_nc_ht=scontent-sjc6-1.cdninstagram.com&amp;_nc_cat=111&amp;_nc_oc=Q6cZ2QFY1ZU6EvY1R3H1dC12DQv4hYdPWd3s0Ah9FPibOpKSU1CU0M9rOTqsvReaOpS2Lyo&amp;_nc_ohc=hnOmth_FPmsQ7kNvwFe_5Fy&amp;_nc_gid=uNjMoLgbl-NAzbdIQFDlkQ&amp;edm=AOQ1c0wBAAAA&amp;ccb=7-5&amp;oh=00_AfxBhm39wkChcJL7NHKuK9DHcdz9PbBxOukkbnZ3JhuEdQ&amp;oe=69BDB46D&amp;_nc_sid=8b3546</t>
  </si>
  <si>
    <t>info@queerwrist.com</t>
  </si>
  <si>
    <t>𝐀 𝐬𝐨𝐮𝐫𝐜𝐢𝐧𝐠 𝐞𝐧𝐪𝐮𝐢𝐫𝐲 𝐟𝐫𝐨𝐦 𝐚 𝐜𝐮𝐬𝐭𝐨𝐦𝐞𝐫 𝐬𝐞𝐭 𝐦𝐞 𝐨𝐧 𝐭𝐡𝐞 𝐭𝐫𝐚𝐢𝐥 𝐨𝐟 𝐚 𝐂𝐚𝐫𝐭𝐢𝐞𝐫 𝐁𝐚𝐬𝐜𝐮𝐥𝐚𝐧𝐭𝐞.
Finding a proper full set in excellent condition is always a real pleasure. 
This one, the ref 2386 from Y2000 comes in outstanding condition with origina | 🤵💍𝐒𝐎𝐋𝐃 𝐁𝐄𝐅𝐎𝐑𝐄 𝐋𝐈𝐒𝐓𝐈𝐍𝐆 🤵💍
A beautiful Solid 18ct gold 𝐑𝐨𝐥𝐞𝐱 𝐂𝐞𝐥𝐥𝐢𝐧𝐢 𝐫𝐞𝐟 𝟒𝟎𝟖𝟒 
As a small business it’s difficult sometimes to keep it all going, but a couple of sales before even listing reminds me that I’m doing something right 🥺
This little beauty will be  | 𝐅𝐢𝐧𝐢𝐬𝐡𝐢𝐧𝐠 𝐭𝐡𝐞 𝐰𝐞𝐞𝐤 𝐨𝐟𝐟 𝐬𝐭𝐫𝐨𝐧𝐠 𝐰𝐢𝐭𝐡 𝐨𝐧𝐞 𝐨𝐟 𝐭𝐡𝐞 𝐫𝐚𝐫𝐞𝐬𝐭 𝐰𝐚𝐭𝐜𝐡𝐞𝐬 𝐈’𝐯𝐞 𝐞𝐯𝐞𝐫 𝐬𝐞𝐞𝐧 👀 🇸🇦 
Rolex Cellini 4️⃣1️⃣1️⃣2️⃣
Saudi dial
King Fahd
Double signed
Full set.
These watches were specially commissioned by King Fahd mostly in the 1980’s. The | 𝗣𝗢𝗩 𝗜𝘁’𝘀 𝘁𝗵𝗲 𝗲𝗮𝗿𝗹𝘆 𝟭𝟵𝟳𝟬’𝘀 🪩 🕺 
𝗧𝗵𝗲 𝗺𝘂𝘀𝘁 𝗱𝗲 𝗖𝗮𝗿𝘁𝗶𝗲𝗿 𝗿𝗮𝗻𝗴𝗲 𝗱𝗼𝗲𝘀𝗻’𝘁 𝘆𝗲𝘁 𝗲𝘅𝗶𝘀𝘁 💅🏼 
𝗔𝗻𝗱 𝘆𝗼𝘂’𝗿𝗲 𝘁𝗵𝗲 𝗯𝗮𝗱𝗱𝗲𝘀𝘁 𝗠𝗢-𝗙𝗢 𝗶𝗻 𝗡𝗬𝗖 🇺🇸
This is a really nice collectors piece if you’re into the pre-must era. The stamped CARTIER IN | 𝕯𝖎𝖘𝖈𝖔𝖓𝖙𝖎𝖓𝖚𝖊𝖉 𝕮𝖆𝖗𝖙𝖎𝖊𝖗 𝕿𝖆𝖓𝖐 𝕾𝖔𝖑𝖔, 𝕽𝖔𝖘𝖊 𝕲𝖔𝖑𝖉 🌹
A bit modern for my normal taste but beautiful all the same.
Discontinued. Rose gold. Full set. 💅🏼 🌈 
Love ya x-o-x-o 💋
#cartiertanksolo #cartiertanksolorosegold18k #cartiertank3168 #cartieetank #wristshotfriday | 𝐕𝐚𝐥𝐞𝐧𝐭𝐢𝐧𝐞’𝐬 𝐃𝐚𝐲 𝐦𝐚𝐲 𝐡𝐚𝐯𝐞 𝐛𝐞𝐞𝐧 𝐚𝐧𝐝 𝐠𝐨𝐧𝐞, 𝐛𝐮𝐭 𝐭𝐡𝐞 𝐮𝐫𝐠𝐞 𝐭𝐨 𝐦𝐞𝐫𝐠𝐞 𝐥𝐢𝐯𝐞𝐬 𝐨𝐧! ✊ ❤️‍🔥
Large and small both available individually or as a pair.
Gorgeous unusual anthracite Roman dials.
Both boxed and ready to wear.
DM love QW 💅🏼 
📞: 0796931479 | 𝐒𝐨𝐦𝐞 𝐰𝐚𝐭𝐜𝐡𝐞𝐬 𝐲𝐨𝐮 𝐛𝐮𝐲 𝐭𝐨 𝐬𝐞𝐥𝐥, 𝐚𝐧𝐝 𝐭𝐡𝐞𝐧 𝐲𝐨𝐮 𝐠𝐞𝐭 𝐭𝐡𝐞𝐦 𝐨𝐧 𝐲𝐨𝐮𝐫 𝐰𝐫𝐢𝐬𝐭 𝐚𝐧𝐝 𝐞𝐯𝐞𝐫𝐲𝐭𝐡𝐢𝐧𝐠 𝐜𝐡𝐚𝐧𝐠𝐞𝐬.
The 𝐂𝐚𝐫𝐭𝐢𝐞𝐫 𝐁𝐚𝐬𝐜𝐮𝐥𝐚𝐧𝐭𝐞 is a really special watch. 
This one is a full collectors set with absolutely everything it came  | You won’t find 𝐇𝐢𝐬 &amp; 𝐇𝐞𝐫 couple’s sets here
I sell watches for 𝗔𝗻𝘆𝗼𝗻𝗲 &amp; 𝗘𝘃𝗲𝗿𝘆𝗼𝗻𝗲 🏳️‍🌈💙
If you do feel the urge to merge though, then these two gorgey must de Cartier tanks can come as a pair ✌️ 
Or you can go your own way with both 𝗦𝗺𝗮𝗹𝗹 and 𝐋𝐀𝐑𝐆𝐄 available separat | ❌ SOLD ❤️‍🩹
To a customer as their first ever watch 👀 
So pleased they chose QW for their purchase.
And what a good one it was.
Burgundy. Spider. LM. | ❌❌SOLD❌❌
Proper vintage, honest, affordable 1970’s Rolex is what first got me into watch collecting. 
The plexiglass standing tall and the champagne steel combo gets me every time 🥰
No wonder this little beauty from 1972 sold out pretty quickly. 
👋 All the best in your new home little guy. 
# | A super cute must de Cartier Tank 🐻 
SM (20x28mm)
Quartz 
18ct Vermeil 
Roman numeral dial 
Blue cabochon crown
Simple and cutesy 💅🏼 🌈 
☎️ WhatsApp: 07969314702 
✉️ Email: info@queerwrist.com
#cartierwatch #mustdecartiertank #cartiertank #vintagecartier #cartierfans | Military watches have never really been my thing - until now!
This Rolex Oyster Speedking (ref 5056) has given me a fuzzy feeling.
I’m not sure if it’s the beautiful warm patina (that reminds me of the inside of a malteser). The malteser-patina if you will!
If it’s the compact case size at 31mm t</t>
  </si>
  <si>
    <t>#cartiertanksolo, #cartiertanksolorosegold18k, #cartiertank3168, #cartieetank, #wristshotfriday, #cartierwatch, #mustdecartiertank, #cartiertank, #vintagecartier, #cartierfans</t>
  </si>
  <si>
    <t>@queerwrist.com</t>
  </si>
  <si>
    <t>https://instagram.com/p/DUvU9oeiB7A, https://instagram.com/p/DVQhkvsiCer, https://instagram.com/p/DUI6qQ6iG3w, https://instagram.com/p/DVvKRcOCIgA, https://instagram.com/p/DVjQZLGiEF1, https://instagram.com/p/DU_CemAiA6i, https://instagram.com/p/DU5EuUFiMXL, https://instagram.com/p/DUqsQCDiGvP, https://instagram.com/p/DUl8KANCIjN, https://instagram.com/p/DUjRW-ziMCn, https://instagram.com/p/DUgKk-yCNfl, https://instagram.com/p/DUa9v_CiNfT</t>
  </si>
  <si>
    <t>31, 25, 54, 26, 28, 35, 24, 35, 35, 25, 25, 22</t>
  </si>
  <si>
    <t>0, 5, 7, 4, 10, 3, 1, 0, 4, 3, 4, 12</t>
  </si>
  <si>
    <t>2026-02-14, 2026-02-27, 2026-01-30, 2026-03-11, 2026-03-06, 2026-02-20, 2026-02-18, 2026-02-12, 2026-02-10, 2026-02-09, 2026-02-08, 2026-02-06</t>
  </si>
  <si>
    <t>Kent, United Kingdom, County Durham, Uk, Jeddah, Saudi Arabia, Edinburgh, Scotland, Mayfair London, Leeds, England, UK, Soho, London UK, Essex, England, UK, Brighton, England, UK, Liverpool, England UK</t>
  </si>
  <si>
    <t>Video, Image, Image, Image, Image, Sidecar, Image, Sidecar, Image, Video, Sidecar, Sidecar</t>
  </si>
  <si>
    <t>https://scontent-sjc6-1.cdninstagram.com/v/t51.82787-15/641897229_17877887718499511_4769717573129528365_n.jpg?stp=dst-jpg_e35_p1080x1080_sh0.08_tt6&amp;_nc_ht=scontent-sjc6-1.cdninstagram.com&amp;_nc_cat=111&amp;_nc_oc=Q6cZ2QFY1ZU6EvY1R3H1dC12DQv4hYdPWd3s0Ah9FPibOpKSU1CU0M9rOTqsvReaOpS2Lyo&amp;_nc_ohc=Tw8AhszCQOAQ7kNvwGOcZrl&amp;_nc_gid=uNjMoLgbl-NAzbdIQFDlkQ&amp;edm=AOQ1c0wBAAAA&amp;ccb=7-5&amp;ig_cache_key=Mzg0MTcxODE0Mjc5NjA0ODI5OQ%3D%3D.3-ccb7-5&amp;oh=00_AfxM1A7IJr25NoYtXHyjgsyA2sWfwNhd4-SbwtyIT4xrbA&amp;oe=69BD9993&amp;_nc_sid=8b3546, https://scontent-sjc6-1.cdninstagram.com/v/t51.82787-15/625053243_17874509790499511_5306144859233534639_n.jpg?stp=dst-jpg_e35_s1080x1080_sh0.08_tt6&amp;_nc_ht=scontent-sjc6-1.cdninstagram.com&amp;_nc_cat=111&amp;_nc_oc=Q6cZ2QFY1ZU6EvY1R3H1dC12DQv4hYdPWd3s0Ah9FPibOpKSU1CU0M9rOTqsvReaOpS2Lyo&amp;_nc_ohc=dCO_-Z20HPoQ7kNvwErmA0j&amp;_nc_gid=uNjMoLgbl-NAzbdIQFDlkQ&amp;edm=AOQ1c0wBAAAA&amp;ccb=7-5&amp;ig_cache_key=MzgyMTU2MjI3NDkwMTQyMTU1Mg%3D%3D.3-ccb7-5&amp;oh=00_AfzuocdDHfJqWwJ8A0cWjlcVp06IPUzrXETOQKqjyMK8Mg&amp;oe=69BDB9EB&amp;_nc_sid=8b3546, https://scontent-sjc6-1.cdninstagram.com/v/t51.82787-15/649662814_17879608206499511_6584376598180156147_n.jpg?stp=dst-jpg_e35_s1080x1080_sh0.08_tt6&amp;_nc_ht=scontent-sjc6-1.cdninstagram.com&amp;_nc_cat=111&amp;_nc_oc=Q6cZ2QFY1ZU6EvY1R3H1dC12DQv4hYdPWd3s0Ah9FPibOpKSU1CU0M9rOTqsvReaOpS2Lyo&amp;_nc_ohc=e4B19LjYYEsQ7kNvwHXmL_-&amp;_nc_gid=uNjMoLgbl-NAzbdIQFDlkQ&amp;edm=AOQ1c0wBAAAA&amp;ccb=7-5&amp;ig_cache_key=Mzg1MDM0MTM4NTQyMTQ5MDE3Ng%3D%3D.3-ccb7-5&amp;oh=00_AfxhBLZDZ-kux7AWtgLjmW19HwM-1vxyGuRfJDX5KKd8WA&amp;oe=69BDA8AF&amp;_nc_sid=8b3546, https://scontent-sjc6-1.cdninstagram.com/v/t51.82787-15/648668703_17878934142499511_3639705242889755292_n.jpg?stp=dst-jpg_e35_s1080x1080_sh0.08_tt6&amp;_nc_ht=scontent-sjc6-1.cdninstagram.com&amp;_nc_cat=111&amp;_nc_oc=Q6cZ2QFY1ZU6EvY1R3H1dC12DQv4hYdPWd3s0Ah9FPibOpKSU1CU0M9rOTqsvReaOpS2Lyo&amp;_nc_ohc=W9QXr5BT9tAQ7kNvwGQwNxW&amp;_nc_gid=uNjMoLgbl-NAzbdIQFDlkQ&amp;edm=AOQ1c0wBAAAA&amp;ccb=7-5&amp;ig_cache_key=Mzg0Njk5MDYwNTM1NjM4NDYyOQ%3D%3D.3-ccb7-5&amp;oh=00_Afw1zJ2ISBYmK4-0kGuHYQy1la3hjAYrVlv30cq7ixVzWQ&amp;oe=69BD88CD&amp;_nc_sid=8b3546, https://scontent-sjc6-1.cdninstagram.com/v/t51.82787-15/638318908_17877046014499511_6239344948411922968_n.jpg?stp=dst-jpg_e35_p1080x1080_sh0.08_tt6&amp;_nc_ht=scontent-sjc6-1.cdninstagram.com&amp;_nc_cat=111&amp;_nc_oc=Q6cZ2QFY1ZU6EvY1R3H1dC12DQv4hYdPWd3s0Ah9FPibOpKSU1CU0M9rOTqsvReaOpS2Lyo&amp;_nc_ohc=crkMjuGCI1UQ7kNvwGvrHd1&amp;_nc_gid=uNjMoLgbl-NAzbdIQFDlkQ&amp;edm=AOQ1c0wBAAAA&amp;ccb=7-5&amp;ig_cache_key=MzgzNjc5Mjk5ODEzNDgwODcyNw%3D%3D.3-ccb7-5&amp;oh=00_AfzASGThyuXCTJzPjz1m__ZiJk_C9vByVF1g46PNxpf-OA&amp;oe=69BD967E&amp;_nc_sid=8b3546, https://scontent-sjc6-1.cdninstagram.com/v/t51.82787-15/638318908_17877046014499511_6239344948411922968_n.jpg?stp=dst-jpg_e35_p1080x1080_sh0.08_tt6&amp;_nc_ht=scontent-sjc6-1.cdninstagram.com&amp;_nc_cat=111&amp;_nc_oc=Q6cZ2QFY1ZU6EvY1R3H1dC12DQv4hYdPWd3s0Ah9FPibOpKSU1CU0M9rOTqsvReaOpS2Lyo&amp;_nc_ohc=crkMjuGCI1UQ7kNvwGvrHd1&amp;_nc_gid=uNjMoLgbl-NAzbdIQFDlkQ&amp;edm=AOQ1c0wBAAAA&amp;ccb=7-5&amp;ig_cache_key=MzgzNjc5Mjk5ODEzNDgwODcyNw%3D%3D.3-ccb7-5&amp;oh=00_AfzASGThyuXCTJzPjz1m__ZiJk_C9vByVF1g46PNxpf-OA&amp;oe=69BD967E&amp;_nc_sid=8b3546, https://scontent-sjc6-1.cdninstagram.com/v/t51.82787-15/638310155_17877046023499511_926049139750457347_n.jpg?stp=dst-jpg_e35_p1080x1080_sh0.08_tt6&amp;_nc_ht=scontent-sjc6-1.cdninstagram.com&amp;_nc_cat=111&amp;_nc_oc=Q6cZ2QFY1ZU6EvY1R3H1dC12DQv4hYdPWd3s0Ah9FPibOpKSU1CU0M9rOTqsvReaOpS2Lyo&amp;_nc_ohc=xlARJ4R2PtAQ7kNvwEz7kUy&amp;_nc_gid=uNjMoLgbl-NAzbdIQFDlkQ&amp;edm=AOQ1c0wBAAAA&amp;ccb=7-5&amp;ig_cache_key=MzgzNjc5MzAwMzI2ODcwMTA3NA%3D%3D.3-ccb7-5&amp;oh=00_AfwgzH3BU3gsyCCjwNIv2KyqlR8BmzT4aiAEJ3w8t8w67g&amp;oe=69BD9DC4&amp;_nc_sid=8b3546, https://scontent-sjc6-1.cdninstagram.com/v/t51.82787-15/638325454_17877046032499511_2928760178417314676_n.jpg?stp=dst-jpg_e35_p1080x1080_sh0.08_tt6&amp;_nc_ht=scontent-sjc6-1.cdninstagram.com&amp;_nc_cat=111&amp;_nc_oc=Q6cZ2QFY1ZU6EvY1R3H1dC12DQv4hYdPWd3s0Ah9FPibOpKSU1CU0M9rOTqsvReaOpS2Lyo&amp;_nc_ohc=DXC7iOiAzDAQ7kNvwFXGZdW&amp;_nc_gid=uNjMoLgbl-NAzbdIQFDlkQ&amp;edm=AOQ1c0wBAAAA&amp;ccb=7-5&amp;ig_cache_key=MzgzNjc5MzAwMzgzMDY5MDIzMQ%3D%3D.3-ccb7-5&amp;oh=00_AfwOd2R7XBpOgWt00NcFt7q4ubH6KSychY7CEeOLv7meXg&amp;oe=69BD8B9F&amp;_nc_sid=8b3546, https://scontent-sjc6-1.cdninstagram.com/v/t51.82787-15/632273769_17876756016499511_5499219582565334003_n.jpg?stp=dst-jpg_e35_s1080x1080_sh0.08_tt6&amp;_nc_ht=scontent-sjc6-1.cdninstagram.com&amp;_nc_cat=111&amp;_nc_oc=Q6cZ2QFY1ZU6EvY1R3H1dC12DQv4hYdPWd3s0Ah9FPibOpKSU1CU0M9rOTqsvReaOpS2Lyo&amp;_nc_ohc=oMMY1z9vvAkQ7kNvwEGOG6S&amp;_nc_gid=uNjMoLgbl-NAzbdIQFDlkQ&amp;edm=AOQ1c0wBAAAA&amp;ccb=7-5&amp;ig_cache_key=MzgzNTExNzMzMjUzMjM0ODM2Mw%3D%3D.3-ccb7-5&amp;oh=00_AfwPCW-hqU-4HbOCXLffJsBYlNZ3sJtkD9MqdZ4E2hS16g&amp;oe=69BDB48F&amp;_nc_sid=8b3546, https://scontent-sjc6-1.cdninstagram.com/v/t51.82787-15/626300628_17876059527499511_5945355750954573751_n.jpg?stp=dst-jpg_e35_p1080x1080_sh0.08_tt6&amp;_nc_ht=scontent-sjc6-1.cdninstagram.com&amp;_nc_cat=111&amp;_nc_oc=Q6cZ2QFY1ZU6EvY1R3H1dC12DQv4hYdPWd3s0Ah9FPibOpKSU1CU0M9rOTqsvReaOpS2Lyo&amp;_nc_ohc=MDBRgCCUdz0Q7kNvwHM0QwI&amp;_nc_gid=uNjMoLgbl-NAzbdIQFDlkQ&amp;edm=AOQ1c0wBAAAA&amp;ccb=7-5&amp;ig_cache_key=MzgzMTA2ODUyOTc0MzQwOTQzNw%3D%3D.3-ccb7-5&amp;oh=00_AfxJIwtYKwqRwmQfD32mnF9oAhdlSshFgEMWkX6jh01mSA</t>
  </si>
  <si>
    <t>https://scontent-sjc6-1.cdninstagram.com/o1/v/t16/f2/m69/AQOfCZfKn5H7AkXBEjJZykYC7AUQq1ob3FKIJlvF6Mik6laT5Oq6K2RFIwrmgxl5OblfoeNjpIoe7bQQXe5-e6Pi.mp4?strext=1&amp;_nc_cat=111&amp;_nc_sid=5e9851&amp;_nc_ht=scontent-sjc6-1.cdninstagram.com&amp;_nc_ohc=37mL-4fdr-gQ7kNvwF9mzjJ&amp;efg=eyJ2ZW5jb2RlX3RhZyI6Inhwdl9wcm9ncmVzc2l2ZS5JTlNUQUdSQU0uQ0xJUFMuQzMuNzIwLmRhc2hfYmFzZWxpbmVfMV92MSIsInhwdl9hc3NldF9pZCI6MTc4NDUwMDg3OTI2ODkzMjUsImFzc2V0X2FnZV9kYXlzIjoyOSwidmlfdXNlY2FzZV9pZCI6MTAwOTksImR1cmF0aW9uX3MiOjExLCJ1cmxnZW5fc291cmNlIjoid3d3In0%3D&amp;ccb=17-1&amp;_nc_gid=uNjMoLgbl-NAzbdIQFDlkQ&amp;_nc_ss=1a&amp;_nc_zt=28&amp;vs=4ad89d88a5ec1d0a&amp;_nc_vs=HBksFQIYOnBhc3N0aHJvdWdoX2V2ZXJzdG9yZS9HRlV2MkNYSUNQVHRsbEVEQUY5NVA1THVTQ0poYnNwVEFRQUYVAALIARIAFQIYUWlnX3hwdl9wbGFjZW1lbnRfcGVybWFuZW50X3YyLzJBNEJDRDBFRDUxRDMxNTRGRUQyRjIyRDNGMjdBRjg5X2F1ZGlvX2Rhc2hpbml0Lm1wNBUCAsgBEgAoABgAGwKIB3VzZV9vaWwBMRJwcm9ncmVzc2l2ZV9yZWNpcGUBMRUAACba6tChnPyyPxUCKAJDMywXQCful41P3zsYEmRhc2hfYmFzZWxpbmVfMV92MREAdf4HZeadAQA&amp;oh=00_AfzXOLedKPJvAQZ1bfFdm-EruKSfKGBqu3I0QMrXdLQTew&amp;oe=69BDB279, https://scontent-sjc3-1.cdninstagram.com/o1/v/t16/f2/m69/AQMTeJnkbIcUAUepBSL-A7NkQeOteUUueCA9uYgVj7Q6ISfQy-p90YwsYDaWTPZ3D_RuW9b8r_RrZ_f4x6bt_Suy.mp4?strext=1&amp;_nc_cat=100&amp;_nc_sid=5e9851&amp;_nc_ht=scontent-sjc3-1.cdninstagram.com&amp;_nc_ohc=mW22yyFf64YQ7kNvwEegnUy&amp;efg=eyJ2ZW5jb2RlX3RhZyI6Inhwdl9wcm9ncmVzc2l2ZS5JTlNUQUdSQU0uQ0xJUFMuQzMuNzIwLmRhc2hfYmFzZWxpbmVfMV92MSIsInhwdl9hc3NldF9pZCI6MTc4NDM5NTg0NTk2ODkzMjUsImFzc2V0X2FnZV9kYXlzIjozNCwidmlfdXNlY2FzZV9pZCI6MTAwOTksImR1cmF0aW9uX3MiOjEyLCJ1cmxnZW5fc291cmNlIjoid3d3In0%3D&amp;ccb=17-1&amp;_nc_gid=uNjMoLgbl-NAzbdIQFDlkQ&amp;_nc_ss=1a&amp;_nc_zt=28&amp;vs=bb9e3006c1149363&amp;_nc_vs=HBksFQIYOnBhc3N0aHJvdWdoX2V2ZXJzdG9yZS9HTkJNcENYWEtpV1hDbGNKQUYyTjdsN2xURVVnYnNwVEFRQUYVAALIARIAFQIYUWlnX3hwdl9wbGFjZW1lbnRfcGVybWFuZW50X3YyLzk0NDZDRURBNEFFRjc2NEU0RjVCQTNGNzE5MDUxRDhFX2F1ZGlvX2Rhc2hpbml0Lm1wNBUCAsgBEgAoABgAGwKIB3VzZV9vaWwBMRJwcm9ncmVzc2l2ZV9yZWNpcGUBMRUAACbapYPWir-yPxUCKAJDMywXQCjMzMzMzM0YEmRhc2hfYmFzZWxpbmVfMV92MREAdf4HZeadAQA&amp;oh=00_Afw4NT15wnVNvvosU4wBdPXV7GEjNdBY8AFP_IWXN9A5GA&amp;oe=69BDA740</t>
  </si>
  <si>
    <t>https://www.instagram.com/queerwrist</t>
  </si>
  <si>
    <t>cubocubo</t>
  </si>
  <si>
    <t>Giulio Ferrarella</t>
  </si>
  <si>
    <t>Art director for various things. Mi trovate @almare.studio</t>
  </si>
  <si>
    <t>https://scontent-phl2-1.cdninstagram.com/v/t51.2885-19/10848164_1514270058852505_1553158124_a.jpg?stp=dst-jpg_e0_s150x150_tt6&amp;efg=eyJ2ZW5jb2RlX3RhZyI6InByb2ZpbGVfcGljLmRqYW5nby4xNTAuYzIifQ&amp;_nc_ht=scontent-phl2-1.cdninstagram.com&amp;_nc_cat=101&amp;_nc_oc=Q6cZ2QHKefThAy-vD-NOL92OvBfUSo5Q-N41vk8ZQxJ0qskWYY4uirHmfVy9pW3o84-Lh7M&amp;_nc_ohc=ISJgszZEtFEQ7kNvwGtXl-3&amp;_nc_gid=ojePuAhYsATcTTCsaOj88g&amp;edm=AOQ1c0wBAAAA&amp;ccb=7-5&amp;oh=00_AfzAlLBJqcEinvqxWWlMTC8lqXAnufdT6XVwrA98ovwLsA&amp;oe=69BDAB0B&amp;_nc_sid=8b3546</t>
  </si>
  <si>
    <t>È stato un altro bel weekend e le foto non rendono giustizia. | È stato un bel compleanno. Grazie a chi c’era, a chi ci doveva essere e a chi ho dimenticato di invitare perché siete tantissimi. | È stata un’estate bellissima (parte 2) #contaxg1 | È stata una bella estate (parte 1) #contaxg1 | Mancherai Olsen, buona vita in campagna. | Vroom. Vroom. Scooteroni. | Sveglia alle 6, in stazione alle 6.45, treno in ritardo di 70’. Per fortuna si va verso questo posto qui. E invece no. | 🥖 | Nuova piscina in piazzale Susa. Paura. #piazzalesusa #piscina | #deliveroo</t>
  </si>
  <si>
    <t>#contaxg1, #piazzalesusa, #piscina, #deliveroo</t>
  </si>
  <si>
    <t>https://instagram.com/p/CFZ_PBLqrJ5, https://instagram.com/p/CFITAyJKLUX, https://instagram.com/p/CExJm6LKs-i, https://instagram.com/p/CExJeivK12S, https://instagram.com/p/CA7xzVAKFb3, https://instagram.com/p/B8Wh5oJItDp, https://instagram.com/p/BpWLEdlgPZH, https://instagram.com/p/BpTbRZsgb2T, https://instagram.com/p/Bo8Y9C2jukh, https://instagram.com/p/Bo0y1KwDQPV, https://instagram.com/p/BoyMj8-DjHK, https://instagram.com/p/BovihTPDz8-</t>
  </si>
  <si>
    <t>175, 172, 177, 65, 46, 131, 157, 128, 86, 64, 113, 111</t>
  </si>
  <si>
    <t>1, 11, 1, 0, 0, 7, 3, 10, 0, 3, 8, 2</t>
  </si>
  <si>
    <t>2020-09-21, 2020-09-14, 2020-09-05, 2020-09-05, 2020-06-02, 2020-02-09, 2018-10-25, 2018-10-24, 2018-10-15, 2018-10-12, 2018-10-11, 2018-10-10</t>
  </si>
  <si>
    <t>Focaccia DI Recco, Sicilia, Gualdo, Marche, Salvador, Bahia, Brasil, Hikkaduwa, Piazzale Susa, KUTA LOMBOK</t>
  </si>
  <si>
    <t>Sidecar, Sidecar, Sidecar, Sidecar, Image, Image, Image, Image, Image, Image, Image, Sidecar</t>
  </si>
  <si>
    <t>https://scontent-phl2-1.cdninstagram.com/v/t51.82787-15/650666427_18145708111471441_7231198652121466554_n.jpg?stp=dst-jpg_e35_s1080x1080_sh0.08_tt6&amp;_nc_ht=scontent-phl2-1.cdninstagram.com&amp;_nc_cat=101&amp;_nc_oc=Q6cZ2QHKefThAy-vD-NOL92OvBfUSo5Q-N41vk8ZQxJ0qskWYY4uirHmfVy9pW3o84-Lh7M&amp;_nc_ohc=8IBlijv9fakQ7kNvwF0kSCo&amp;_nc_gid=ojePuAhYsATcTTCsaOj88g&amp;edm=AOQ1c0wBAAAA&amp;ccb=7-5&amp;ig_cache_key=MjQwMzIyOTk3MDY0OTkzMDA1Mg%3D%3D.3-ccb7-5&amp;oh=00_AfyQIJzra9vIw_e5iKd1Rj60qAZVjWL0bOP3lDTUJaw0uA&amp;oe=69BD90B2&amp;_nc_sid=8b3546, https://scontent-phl2-1.cdninstagram.com/v/t51.82787-15/650666427_18145708111471441_7231198652121466554_n.jpg?stp=dst-jpg_e35_s1080x1080_sh0.08_tt6&amp;_nc_ht=scontent-phl2-1.cdninstagram.com&amp;_nc_cat=101&amp;_nc_oc=Q6cZ2QHKefThAy-vD-NOL92OvBfUSo5Q-N41vk8ZQxJ0qskWYY4uirHmfVy9pW3o84-Lh7M&amp;_nc_ohc=8IBlijv9fakQ7kNvwF0kSCo&amp;_nc_gid=ojePuAhYsATcTTCsaOj88g&amp;edm=AOQ1c0wBAAAA&amp;ccb=7-5&amp;ig_cache_key=MjQwMzIyOTk3MDY0OTkzMDA1Mg%3D%3D.3-ccb7-5&amp;oh=00_AfyQIJzra9vIw_e5iKd1Rj60qAZVjWL0bOP3lDTUJaw0uA&amp;oe=69BD90B2&amp;_nc_sid=8b3546, https://scontent-phl2-1.cdninstagram.com/v/t51.29350-15/119977128_385418445783218_4061267130048605708_n.jpg?stp=dst-jpg_e35_s1080x1080_tt6&amp;_nc_ht=scontent-phl2-1.cdninstagram.com&amp;_nc_cat=102&amp;_nc_oc=Q6cZ2QHKefThAy-vD-NOL92OvBfUSo5Q-N41vk8ZQxJ0qskWYY4uirHmfVy9pW3o84-Lh7M&amp;_nc_ohc=J6rf7b7sT0UQ7kNvwEHM7q9&amp;_nc_gid=ojePuAhYsATcTTCsaOj88g&amp;edm=AOQ1c0wBAAAA&amp;ccb=7-5&amp;ig_cache_key=MjQwMzIyOTk3MDcwMDMxODE4NA%3D%3D.3-ccb7-5&amp;oh=00_Afxup6bFBycKo34-_VZ3iJGoYfHEpY4yzOkPzHdqgU9mow&amp;oe=69BDB924&amp;_nc_sid=8b3546, https://scontent-phl2-1.cdninstagram.com/v/t51.82787-15/650069678_18096456934806085_4715445097656723970_n.jpg?stp=dst-jpg_e35_s1080x1080_sh0.08_tt6&amp;_nc_ht=scontent-phl2-1.cdninstagram.com&amp;_nc_cat=101&amp;_nc_oc=Q6cZ2QHKefThAy-vD-NOL92OvBfUSo5Q-N41vk8ZQxJ0qskWYY4uirHmfVy9pW3o84-Lh7M&amp;_nc_ohc=dUKiwV8CIJkQ7kNvwGOCNf-&amp;_nc_gid=ojePuAhYsATcTTCsaOj88g&amp;edm=AOQ1c0wBAAAA&amp;ccb=7-5&amp;ig_cache_key=MjQwMzIyOTk3MDY1ODQ2MDA1NQ%3D%3D.3-ccb7-5&amp;oh=00_AfzJLgbaC4T7QEWAzw1st0EXs4V-k7Tx19PJWKe6rDVoiQ&amp;oe=69BDA64C&amp;_nc_sid=8b3546, https://scontent-phl2-1.cdninstagram.com/v/t51.82787-15/642986113_18075866546384104_490733170621206589_n.jpg?stp=dst-jpg_e35_s1080x1080_sh0.08_tt6&amp;_nc_ht=scontent-phl2-1.cdninstagram.com&amp;_nc_cat=104&amp;_nc_oc=Q6cZ2QHKefThAy-vD-NOL92OvBfUSo5Q-N41vk8ZQxJ0qskWYY4uirHmfVy9pW3o84-Lh7M&amp;_nc_ohc=xC6-3Pgha3IQ7kNvwGxia2t&amp;_nc_gid=ojePuAhYsATcTTCsaOj88g&amp;edm=AOQ1c0wBAAAA&amp;ccb=7-5&amp;ig_cache_key=MjQwMzIyOTk3MDcwODcyODM0OQ%3D%3D.3-ccb7-5&amp;oh=00_AfzjzCuOOFBnGUK0aPVUn8Xt_XIlwHRUnXlNTppgEVl0Sw&amp;oe=69BD9E3E&amp;_nc_sid=8b3546, https://scontent-phl2-1.cdninstagram.com/v/t51.82787-15/641763504_18087799823276843_5905783018348116448_n.jpg?stp=dst-jpg_e35_s1080x1080_sh0.08_tt6&amp;_nc_ht=scontent-phl2-1.cdninstagram.com&amp;_nc_cat=111&amp;_nc_oc=Q6cZ2QHKefThAy-vD-NOL92OvBfUSo5Q-N41vk8ZQxJ0qskWYY4uirHmfVy9pW3o84-Lh7M&amp;_nc_ohc=jFdBK3FrOFYQ7kNvwHDumAS&amp;_nc_gid=ojePuAhYsATcTTCsaOj88g&amp;edm=AOQ1c0wBAAAA&amp;ccb=7-5&amp;ig_cache_key=MjQwMzIyOTk3MDYyNDY4ODI0Ng%3D%3D.3-ccb7-5&amp;oh=00_AfxHkTm3TdnI0cRW-AQVUPmEG11IBGagqydGAuXCr7tnCw&amp;oe=69BDAE8E&amp;_nc_sid=8b3546, https://scontent-phl2-1.cdninstagram.com/v/t51.82787-15/652676937_18108747637742495_5898893163526721147_n.jpg?stp=dst-jpg_e35_s1080x1080_sh0.08_tt6&amp;_nc_ht=scontent-phl2-1.cdninstagram.com&amp;_nc_cat=111&amp;_nc_oc=Q6cZ2QHKefThAy-vD-NOL92OvBfUSo5Q-N41vk8ZQxJ0qskWYY4uirHmfVy9pW3o84-Lh7M&amp;_nc_ohc=mB1-BYpjYAMQ7kNvwH3h1Fa&amp;_nc_gid=ojePuAhYsATcTTCsaOj88g&amp;edm=AOQ1c0wBAAAA&amp;ccb=7-5&amp;ig_cache_key=MjQwMzIyOTk3MDYwNzkxNjUxMw%3D%3D.3-ccb7-5&amp;oh=00_AfxWb5GOK9f6ADrsxC7m5NWwpLIn-TJmHhuXYut9dYjI-A&amp;oe=69BD9B29&amp;_nc_sid=8b3546, https://scontent-phl2-1.cdninstagram.com/v/t51.82787-15/652801792_18172420738394985_8605869182817211296_n.jpg?stp=dst-jpg_e35_s1080x1080_sh0.08_tt6&amp;_nc_ht=scontent-phl2-1.cdninstagram.com&amp;_nc_cat=109&amp;_nc_oc=Q6cZ2QHKefThAy-vD-NOL92OvBfUSo5Q-N41vk8ZQxJ0qskWYY4uirHmfVy9pW3o84-Lh7M&amp;_nc_ohc=Wo4m6pKZUhAQ7kNvwEZ6Ufe&amp;_nc_gid=ojePuAhYsATcTTCsaOj88g&amp;edm=AOQ1c0wBAAAA&amp;ccb=7-5&amp;ig_cache_key=MjQwMzIyOTk3MDU5MTM1OTYyMw%3D%3D.3-ccb7-5&amp;oh=00_AfxM-5sdABpKYifn2l_5yTeJW01v35nQ7VpINB42qZ9t1A&amp;oe=69BDB9B2&amp;_nc_sid=8b3546, https://scontent-phl2-1.cdninstagram.com/v/t51.82787-15/649612099_18107857276839357_1289843779359922851_n.jpg?stp=dst-jpg_e35_s1080x1080_sh0.08_tt6&amp;_nc_ht=scontent-phl2-1.cdninstagram.com&amp;_nc_cat=109&amp;_nc_oc=Q6cZ2QHKefThAy-vD-NOL92OvBfUSo5Q-N41vk8ZQxJ0qskWYY4uirHmfVy9pW3o84-Lh7M&amp;_nc_ohc=_LDINQV2Y5AQ7kNvwF0wrTw&amp;_nc_gid=ojePuAhYsATcTTCsaOj88g&amp;edm=AOQ1c0wBAAAA&amp;ccb=7-5&amp;ig_cache_key=MjQwMzIyOTk3MDYzMzA5NDM0Mg%3D%3D.3-ccb7-5&amp;oh=00_AfzAJFox1UGOA3FWGu0xgpJJlnKCe-qjUn1C5hXWxplcIQ&amp;oe=69BD9E64&amp;_nc_sid=8b3546, https://scontent-phl2-1.cdninstagram.com/v/t51.82787-15/642512347_18074472902159796_6012099753323469263_n.jpg?stp=dst-jpg_e35_s1080x1080_sh0.08_tt6&amp;_nc_ht=scontent-phl2-1.cdninstagram.com&amp;_nc_cat=100&amp;_nc_oc=Q6cZ2QHKefThAy-vD-NOL92OvBfUSo5Q-N41vk8ZQxJ0qskWYY4uirHmfVy9pW3o84-Lh7M&amp;_nc_ohc=VEhwrGkWIM0Q7kNvwEW8Y5v&amp;_nc_gid=ojePuAhYsATcTTCsaOj88g&amp;edm=AOQ1c0wBAAAA&amp;ccb=7-5&amp;ig_cache_key=MjM5ODI1MDQwNjQ3OTkxOTA2OA%3D%3D.3-ccb7-5&amp;oh=00_Afwlvp0mQYC2zGpR4rGBRF5ARr2znFaQ5TK-_YjXJSQtxQ&amp;oe=69BD9</t>
  </si>
  <si>
    <t>https://www.instagram.com/cubocubo</t>
  </si>
  <si>
    <t>johndayton</t>
  </si>
  <si>
    <t>John Becker</t>
  </si>
  <si>
    <t>On an adventure 🙃🏴‍☠️</t>
  </si>
  <si>
    <t>https://scontent-dfw5-1.cdninstagram.com/v/t51.2885-19/244485938_679931446748518_1367933301313239560_n.jpg?stp=dst-jpg_e0_s150x150_tt6&amp;efg=eyJ2ZW5jb2RlX3RhZyI6InByb2ZpbGVfcGljLmRqYW5nby42OTEuYzIifQ&amp;_nc_ht=scontent-dfw5-1.cdninstagram.com&amp;_nc_cat=110&amp;_nc_oc=Q6cZ2QEk2Hq1ky06-kiJxBXRjUnWF79hDtKBec_ScQByUCDJNMJZC8kARQHd6hZY2Out7Ug&amp;_nc_ohc=qJ3ehfwN8FYQ7kNvwFF0LTg&amp;_nc_gid=I6Hplc0yIL7ggNZnl6CmMQ&amp;edm=AOQ1c0wBAAAA&amp;ccb=7-5&amp;oh=00_AfxqUPZ6lTg2K_S_QcPY7GfDmwH4eJy9Y8cpknLd5mB2Bw&amp;oe=69BD8872&amp;_nc_sid=8b3546</t>
  </si>
  <si>
    <t>John &amp; Kate + Greece 🩵 | Paros, Athens, and the world with my fiancé! #rings | Most wanted crew 🐎❤️‍🔥 | Appreciation post for this fantastic baby cow 🐄 | We welcome Mia to the family! We love you fluffy friend! @miabean_thebordercollie #puppy #snuggles #coworpuppy #moo | A very fun day today and a selection of memories from this wild year; cats, entertainment, zoom, hygiene and don’t you ever forget you aren’t on your own. #quarantini #rona2020 #bugs | Thankful for fam and food (and the beach and ice cream and a lotta good things :) #instagramvsreality #gobblegobble #PR | San Francisco, Baltimore and Kate’s Birthday!! #100oysters #soja #birthdaypug | Sweeping you off your feet🌊 happy valentines day! Te amo! #valentines #waves #sharkbaithoohaha | Cheers to 2019! Hugs your pets! Kiss your loved ones! Sip some bubbly! Heres to all the joyful moments spent in 2018 and to all to come this new year🧡 #2019 #amazingfriends #newemojis #champagne #puertorico | Beachin' #dadbod #50clams #quepasa | I spy 🚣🏼#ughmondays #kayak&gt;deskchair #whereidratherbe</t>
  </si>
  <si>
    <t>#rings, #puppy, #snuggles, #coworpuppy, #moo, #quarantini, #rona2020, #bugs, #instagramvsreality, #gobblegobble, #PR, #100oysters, #soja, #birthdaypug, #valentines, #waves, #sharkbaithoohaha, #2019, #amazingfriends, #newemojis, #champagne, #puertorico, #dadbod, #50clams, #quepasa, #ughmondays, #kayak, #whereidratherbe</t>
  </si>
  <si>
    <t>@miabean_thebordercollie</t>
  </si>
  <si>
    <t>https://instagram.com/p/C_txhT1PeklJ5rvDBhATiP4fG8FVYSJs6UGdUY0, https://instagram.com/p/C_rYj69NiOx, https://instagram.com/p/C5_f8YmLP8zmKr8FPfKTPCm4SotJf-qxQx14ek0, https://instagram.com/p/CcrNmMVrmym, https://instagram.com/p/CI4elvVhPRq, https://instagram.com/p/CGd53mHhgYL, https://instagram.com/p/B5tpt6oBFbs, https://instagram.com/p/BwQMmXYhj6b, https://instagram.com/p/Bt4W3CXhwhU, https://instagram.com/p/BsE_snUDp-6, https://instagram.com/p/BmFLeiQA_oR, https://instagram.com/p/BlBI_-AAOpk</t>
  </si>
  <si>
    <t>89, 268, 124, 47, 50, 50, 56, 43, 42, 69, 65, 41</t>
  </si>
  <si>
    <t>7, 68, 5, 2, 5, 4, 2, 0, 3, 2, 3, 1</t>
  </si>
  <si>
    <t>2024-09-10, 2024-09-09, 2024-04-20, 2022-04-23, 2020-12-17, 2020-10-18, 2019-12-06, 2019-04-14, 2019-02-14, 2019-01-01, 2018-08-05, 2018-07-09</t>
  </si>
  <si>
    <t>Paros Island, Greece, Xfinity Mobile Arena, 2020 What a Year, San Juan, Puerto Rico, Viejo San Juan, Bethany Beach, Delaware, Lake Erie</t>
  </si>
  <si>
    <t>Video, Sidecar, Sidecar, Sidecar, Sidecar, Sidecar, Sidecar, Sidecar, Sidecar, Image, Image, Image</t>
  </si>
  <si>
    <t>https://scontent-dfw5-2.cdninstagram.com/v/t51.29350-15/458917708_1052344086595908_3109497366424346186_n.jpg?stp=dst-jpg_e35_s1080x1080_tt6&amp;_nc_ht=scontent-dfw5-2.cdninstagram.com&amp;_nc_cat=100&amp;_nc_oc=Q6cZ2QEk2Hq1ky06-kiJxBXRjUnWF79hDtKBec_ScQByUCDJNMJZC8kARQHd6hZY2Out7Ug&amp;_nc_ohc=qmxVcbuu6a8Q7kNvwGzXJdo&amp;_nc_gid=I6Hplc0yIL7ggNZnl6CmMQ&amp;edm=AOQ1c0wBAAAA&amp;ccb=7-5&amp;ig_cache_key=MzQ1Mjk2MTU1MTQwNzM3OTI4OQ%3D%3D.3-ccb7-5&amp;oh=00_Afw3KCMGP7J2csst6MvMTHxqNrEKOx4u1yOcFxVMSrOiiA&amp;oe=69BD96AB&amp;_nc_sid=8b3546, https://scontent-dfw5-2.cdninstagram.com/v/t51.29350-15/458917708_1052344086595908_3109497366424346186_n.jpg?stp=dst-jpg_e35_s1080x1080_tt6&amp;_nc_ht=scontent-dfw5-2.cdninstagram.com&amp;_nc_cat=100&amp;_nc_oc=Q6cZ2QEk2Hq1ky06-kiJxBXRjUnWF79hDtKBec_ScQByUCDJNMJZC8kARQHd6hZY2Out7Ug&amp;_nc_ohc=qmxVcbuu6a8Q7kNvwGzXJdo&amp;_nc_gid=I6Hplc0yIL7ggNZnl6CmMQ&amp;edm=AOQ1c0wBAAAA&amp;ccb=7-5&amp;ig_cache_key=MzQ1Mjk2MTU1MTQwNzM3OTI4OQ%3D%3D.3-ccb7-5&amp;oh=00_Afw3KCMGP7J2csst6MvMTHxqNrEKOx4u1yOcFxVMSrOiiA&amp;oe=69BD96AB&amp;_nc_sid=8b3546, https://scontent-dfw5-1.cdninstagram.com/v/t51.29350-15/458982519_1042222037559641_5447190564536190964_n.jpg?stp=dst-jpg_e35_s1080x1080_tt6&amp;_nc_ht=scontent-dfw5-1.cdninstagram.com&amp;_nc_cat=105&amp;_nc_oc=Q6cZ2QEk2Hq1ky06-kiJxBXRjUnWF79hDtKBec_ScQByUCDJNMJZC8kARQHd6hZY2Out7Ug&amp;_nc_ohc=uFD5pqVpVswQ7kNvwEysYl3&amp;_nc_gid=I6Hplc0yIL7ggNZnl6CmMQ&amp;edm=AOQ1c0wBAAAA&amp;ccb=7-5&amp;ig_cache_key=MzQ1Mjk2MTU1MTQxNTU2MTU4Mw%3D%3D.3-ccb7-5&amp;oh=00_AfzKygm-4UTPYmxxwaCoH7Ow6PWiqZx8dEsutoORWCEwkQ&amp;oe=69BD8E70&amp;_nc_sid=8b3546, https://scontent-dfw5-2.cdninstagram.com/v/t51.29350-15/458765535_8116738705109704_3634543741784062002_n.jpg?stp=dst-jpg_e35_p1080x1080_tt6&amp;_nc_ht=scontent-dfw5-2.cdninstagram.com&amp;_nc_cat=104&amp;_nc_oc=Q6cZ2QEk2Hq1ky06-kiJxBXRjUnWF79hDtKBec_ScQByUCDJNMJZC8kARQHd6hZY2Out7Ug&amp;_nc_ohc=xX4sX_2LWzgQ7kNvwEkbxsa&amp;_nc_gid=I6Hplc0yIL7ggNZnl6CmMQ&amp;edm=AOQ1c0wBAAAA&amp;ccb=7-5&amp;ig_cache_key=MzQ1Mjk2MTU1MTQwNzE1NjM5NQ%3D%3D.3-ccb7-5&amp;oh=00_AfzUKDN6OuWYfo6trJN0jd1dC7CAKz9wa3H1uU0QdVA3bQ&amp;oe=69BDB2C0&amp;_nc_sid=8b3546, https://scontent-dfw5-1.cdninstagram.com/v/t51.29350-15/458737031_868956245159626_6941875222759387584_n.jpg?stp=dst-jpg_e35_p1080x1080_tt6&amp;_nc_ht=scontent-dfw5-1.cdninstagram.com&amp;_nc_cat=110&amp;_nc_oc=Q6cZ2QEk2Hq1ky06-kiJxBXRjUnWF79hDtKBec_ScQByUCDJNMJZC8kARQHd6hZY2Out7Ug&amp;_nc_ohc=nXP4D90DBVAQ7kNvwE5lGUq&amp;_nc_gid=I6Hplc0yIL7ggNZnl6CmMQ&amp;edm=AOQ1c0wBAAAA&amp;ccb=7-5&amp;ig_cache_key=MzQ1Mjk2MTU1MTM5ODc0Mjg4OA%3D%3D.3-ccb7-5&amp;oh=00_AfyqQscvmKr2UTBjmM2dR7m9PtzBWN2iPHCUPagITHMKxw&amp;oe=69BD91A3&amp;_nc_sid=8b3546, https://scontent-dfw6-1.cdninstagram.com/v/t51.29350-15/459028607_1066474848410149_5260687354830259785_n.jpg?stp=dst-jpg_e35_s1080x1080_tt6&amp;_nc_ht=scontent-dfw6-1.cdninstagram.com&amp;_nc_cat=101&amp;_nc_oc=Q6cZ2QEk2Hq1ky06-kiJxBXRjUnWF79hDtKBec_ScQByUCDJNMJZC8kARQHd6hZY2Out7Ug&amp;_nc_ohc=JIK4G6PpaRkQ7kNvwHArzJr&amp;_nc_gid=I6Hplc0yIL7ggNZnl6CmMQ&amp;edm=AOQ1c0wBAAAA&amp;ccb=7-5&amp;ig_cache_key=MzQ1Mjk2MTU1MTQwNzI2OTk0NA%3D%3D.3-ccb7-5&amp;oh=00_AfzG6k3L8rPp84gDp5TLOTtLA0XDfDyMHpCN9SN01jPoqA&amp;oe=69BD8CF5&amp;_nc_sid=8b3546, https://scontent-dfw5-2.cdninstagram.com/v/t51.29350-15/439906490_1422549578652504_6061222428054952268_n.jpg?stp=cp6_dst-jpg_e35_fr_p1080x1080_tt6&amp;_nc_ht=scontent-dfw5-2.cdninstagram.com&amp;_nc_cat=100&amp;_nc_oc=Q6cZ2QEk2Hq1ky06-kiJxBXRjUnWF79hDtKBec_ScQByUCDJNMJZC8kARQHd6hZY2Out7Ug&amp;_nc_ohc=PmDkD7ucqagQ7kNvwE3H2vy&amp;_nc_gid=I6Hplc0yIL7ggNZnl6CmMQ&amp;edm=AOQ1c0wBAAAA&amp;ccb=7-5&amp;ig_cache_key=MzM1MDUzNzEyODU5NTM2ODkzMg%3D%3D.3-ccb7-5&amp;oh=00_Afw9UKI6Jkbcr5rubjo26SaRQRGYgFjGpfBRLO7t1NPwyA&amp;oe=69BD9495&amp;_nc_sid=8b3546, https://scontent-dfw5-2.cdninstagram.com/v/t51.29350-15/439906490_1422549578652504_6061222428054952268_n.jpg?stp=cp6_dst-jpg_e35_fr_p1080x1080_tt6&amp;_nc_ht=scontent-dfw5-2.cdninstagram.com&amp;_nc_cat=100&amp;_nc_oc=Q6cZ2QEk2Hq1ky06-kiJxBXRjUnWF79hDtKBec_ScQByUCDJNMJZC8kARQHd6hZY2Out7Ug&amp;_nc_ohc=PmDkD7ucqagQ7kNvwE3H2vy&amp;_nc_gid=I6Hplc0yIL7ggNZnl6CmMQ&amp;edm=AOQ1c0wBAAAA&amp;ccb=7-5&amp;ig_cache_key=MzM1MDUzNzEyODU5NTM2ODkzMg%3D%3D.3-ccb7-5&amp;oh=00_Afw9UKI6Jkbcr5rubjo26SaRQRGYgFjGpfBRLO7t1NPwyA&amp;oe=69BD9495&amp;_nc_sid=8b3546, https://scontent-dfw5-1.cdninstagram.com/v/t51.29350-15/439857574_975582547291198_4010518936779094354_n.jpg?stp=dst-jpg_e35_p1080x1080_tt6&amp;_nc_ht=scontent-dfw5-1.cdninstagram.com&amp;_nc_cat=110&amp;_nc_oc=Q6cZ2QEk2Hq1ky06-kiJxBXRjUnWF79hDtKBec_ScQByUCDJNMJZC8kARQHd6hZY2Out7Ug&amp;_nc_ohc=i3Am6gkak_sQ7kNvwG6ySpW&amp;_nc_gid=I6Hplc0yIL7ggNZnl6CmMQ&amp;edm=AOQ1c0wBAAAA&amp;ccb=7-5&amp;ig_cache_key=MzM1MDUzNzEyODU3ODM5NTE3NQ%3D%3D.3-ccb7-5&amp;oh=00_AfxAD23RmsUCgDVKUzKHNmUySJUHQHHKxB1MSP61S6Eetw&amp;oe=69BDAEAF&amp;_nc_sid=8b3546, https://scontent-dfw5-1.cdninstagram.com/v/t51.29350-15/439832619_1872052059893609_596825514478437003_n.jpg?stp=cp6_dst-jpg_e35_fr_p1080x1080_tt6&amp;_nc_ht=scontent-dfw5-1.cdninstagram.com&amp;_nc_cat=105&amp;_nc_oc=Q6cZ2QEk2Hq1ky06-kiJxBXRjUnWF79hDtKBec_ScQByUCDJNMJZC8kARQHd6hZY2Out7Ug&amp;_nc_ohc=18bDTWQSIEYQ7kNvwHn9yXD&amp;_nc_gid=I6Hplc0yIL7ggNZnl6CmMQ&amp;edm=AOQ1c0wBAAAA&amp;ccb=7-5&amp;ig_cache_key=MzM1MDUzNzEyODYyODg0Mjk1Mg%3D%3D.3-ccb7-5&amp;oh=00_Afy5j1FQmUO90dnf_f9YaOVmhkf5t9sSSOicHw-2QkVbBw&amp;oe=69BDB12F&amp;_nc_sid=8b3546, https://scontent-dfw5-1.cdninsta</t>
  </si>
  <si>
    <t>https://scontent-dfw5-2.cdninstagram.com/o1/v/t2/f2/m86/AQNoPdlYHVQXbJ0t_mntKb4zTLgo4Ai85xDSQiBI1lYq1UEjWPqq6q8wlHnvTekd6KpNprPBS82O1KknGuSJRyeha_8xSjnUEzjkBbs.mp4?_nc_cat=108&amp;_nc_sid=5e9851&amp;_nc_ht=scontent-dfw5-2.cdninstagram.com&amp;_nc_ohc=rnX0Le8txpMQ7kNvwFZIC0w&amp;efg=eyJ2ZW5jb2RlX3RhZyI6Inhwdl9wcm9ncmVzc2l2ZS5JTlNUQUdSQU0uQ0xJUFMuQzMuMzYwLmRhc2hfYmFzZWxpbmVfM192MSIsInhwdl9hc3NldF9pZCI6MTkyNzc2NzkwNDMzNDM3OSwiYXNzZXRfYWdlX2RheXMiOjU1MiwidmlfdXNlY2FzZV9pZCI6MTAwOTksImR1cmF0aW9uX3MiOjMyLCJ1cmxnZW5fc291cmNlIjoid3d3In0%3D&amp;ccb=17-1&amp;vs=4cb5770f094bb43&amp;_nc_vs=HBksFQIYUmlnX3hwdl9yZWVsc19wZXJtYW5lbnRfc3JfcHJvZC85MTRCNEYxNUY4MUQyNDE0RkMzREYzMzYxMjlEQTRBMF92aWRlb19kYXNoaW5pdC5tcDQVAALIARIAFQIYR2lnX3hwdl9yZWVsc19wZXJtYW5lbnRfc3JfcHJvZC8xODk5NzA1OTAwNTEyNDMxXzMyOTU2MzIxMjgwODg1MzExNjQubXA0FQICyAESACgAGAAbAogHdXNlX29pbAExEnByb2dyZXNzaXZlX3JlY2lwZQExFQAAJtbIrZLu0uwGFQIoAkMzLBdAQCZFocrAgxgSZGFzaF9iYXNlbGluZV8zX3YxEQB1_gdl5p0BAA&amp;_nc_gid=I6Hplc0yIL7ggNZnl6CmMQ&amp;_nc_ss=1a&amp;_nc_zt=28&amp;oh=00_AfxQT5Ovi6pOjrPXx39-9A1mjFNUUX_hrk4U6FihSWyebQ&amp;oe=69B9A5F9</t>
  </si>
  <si>
    <t>https://www.instagram.com/johndayton</t>
  </si>
  <si>
    <t>tommykrell</t>
  </si>
  <si>
    <t>Tommy Triratanapitak</t>
  </si>
  <si>
    <t>https://scontent-den2-1.cdninstagram.com/v/t51.2885-19/249057333_1751312778401581_4561819537535832370_n.jpg?stp=dst-jpg_e0_s150x150_tt6&amp;efg=eyJ2ZW5jb2RlX3RhZyI6InByb2ZpbGVfcGljLmRqYW5nby4xMDgwLmMyIn0&amp;_nc_ht=scontent-den2-1.cdninstagram.com&amp;_nc_cat=101&amp;_nc_oc=Q6cZ2QG0xPGZlmBIffMPgBYPxZwHYsdY1lUu0CL2B9E6-FulxwCWIoyjVMcg0lcJ_Ahwy5I&amp;_nc_ohc=pEZUfU1aq9AQ7kNvwGqsxE9&amp;_nc_gid=S0IWAlvEMSbu81pbUWrx2w&amp;edm=AOQ1c0wBAAAA&amp;ccb=7-5&amp;oh=00_AfzDxJ06E3DLDoBzY1bKSLcCFYzeQd_k21cyx8akM_BMZQ&amp;oe=69BDB646&amp;_nc_sid=8b3546</t>
  </si>
  <si>
    <t>My Porsche Colector’s T Shitt Limited Edition #porschetshirt #Porsche #TShirt | #SimplyRed
#ForYourBaBies 
#Vinyl 
#แผ่นเสียง | คืนนี้ซึบาสะจัดให้เบลเยียมไม่รอดแน่ #Tsubasa #japanteam #worldcup #Adidas | Moonlight🇬🇧 #Rangerover #Evogue | อีกสองเฟรมเข้าครูซิเบิ้ลแล้วเพื่อน ใกล้หล่อเต็มที่แล้ว 5555🎱🏆🍻💰👍#Dechawat #poomjeang | New lp collection🎻🎺🎷🎸🎶 #jasondonovan #recordcollection  #lp #turntable | อุดหนุนว่าที่แชมป์⚽🇬🇧🎉#manchesterunited #soccer | ชีวาคลาสสิค | Having afternoon tea.... | Jack เพื่อนเลิฟ | ตั้งคณะตลกดีกว่า | With Korn Nakornpathom</t>
  </si>
  <si>
    <t>#porschetshirt, #Porsche, #TShirt, #SimplyRed, #ForYourBaBies, #Vinyl, #Tsubasa, #japanteam, #worldcup, #Adidas, #Rangerover, #Evogue, #Dechawat, #poomjeang, #jasondonovan, #recordcollection, #lp, #turntable, #manchesterunited, #soccer</t>
  </si>
  <si>
    <t>https://instagram.com/p/B_XhyvRJKEq, https://instagram.com/p/B_M4x8Sp-oR, https://instagram.com/p/BkvNamgDA6_, https://instagram.com/p/YNS3Guq2fj, https://instagram.com/p/YC9DCYK2b0, https://instagram.com/p/X7cduKq2fS, https://instagram.com/p/TWYZYZK2er, https://instagram.com/p/TQsJD0K2cO, https://instagram.com/p/Sn_mzeK2bl, https://instagram.com/p/SmXGvxK2RE, https://instagram.com/p/SmW21lq2Qz, https://instagram.com/p/SmWtY2q2Qq</t>
  </si>
  <si>
    <t>37, 31, 89, 216, 98, 78, 47, 37, 27, 18, 17, 20</t>
  </si>
  <si>
    <t>1, 13, 14, 11, 4, 12, 0, 3, 0, 1, 0, 0</t>
  </si>
  <si>
    <t>2020-04-24, 2020-04-20, 2018-07-02, 2013-04-17, 2013-04-13, 2013-04-10, 2012-12-17, 2012-12-15, 2012-11-29, 2012-11-29, 2012-11-29, 2012-11-29</t>
  </si>
  <si>
    <t>Sidecar, Video, Sidecar, Image, Image, Image, Image, Image, Image, Image, Image, Image</t>
  </si>
  <si>
    <t>https://scontent-den2-1.cdninstagram.com/v/t51.82787-15/642585814_18095940622980361_6355830957692108637_n.jpg?stp=dst-jpg_e35_s1080x1080_sh0.08_tt6&amp;_nc_ht=scontent-den2-1.cdninstagram.com&amp;_nc_cat=101&amp;_nc_oc=Q6cZ2QG0xPGZlmBIffMPgBYPxZwHYsdY1lUu0CL2B9E6-FulxwCWIoyjVMcg0lcJ_Ahwy5I&amp;_nc_ohc=lTQrhURZfKIQ7kNvwE6n2cM&amp;_nc_gid=S0IWAlvEMSbu81pbUWrx2w&amp;edm=AOQ1c0wBAAAA&amp;ccb=7-5&amp;ig_cache_key=MjI5NDQ1MTE1Mzc5ODY1OTQzMQ%3D%3D.3-ccb7-5&amp;oh=00_AfyEXL6gnWWialZoAFUuVIoArW1V9ZWaJft3vLz80ebmLg&amp;oe=69BDA9A4&amp;_nc_sid=8b3546, https://scontent-den2-1.cdninstagram.com/v/t51.82787-15/642585814_18095940622980361_6355830957692108637_n.jpg?stp=dst-jpg_e35_s1080x1080_sh0.08_tt6&amp;_nc_ht=scontent-den2-1.cdninstagram.com&amp;_nc_cat=101&amp;_nc_oc=Q6cZ2QG0xPGZlmBIffMPgBYPxZwHYsdY1lUu0CL2B9E6-FulxwCWIoyjVMcg0lcJ_Ahwy5I&amp;_nc_ohc=lTQrhURZfKIQ7kNvwE6n2cM&amp;_nc_gid=S0IWAlvEMSbu81pbUWrx2w&amp;edm=AOQ1c0wBAAAA&amp;ccb=7-5&amp;ig_cache_key=MjI5NDQ1MTE1Mzc5ODY1OTQzMQ%3D%3D.3-ccb7-5&amp;oh=00_AfyEXL6gnWWialZoAFUuVIoArW1V9ZWaJft3vLz80ebmLg&amp;oe=69BDA9A4&amp;_nc_sid=8b3546, https://scontent-den2-1.cdninstagram.com/v/t51.82787-15/650034800_18115714042730144_3318716866014540185_n.jpg?stp=dst-jpg_e35_s1080x1080_sh0.08_tt6&amp;_nc_ht=scontent-den2-1.cdninstagram.com&amp;_nc_cat=108&amp;_nc_oc=Q6cZ2QG0xPGZlmBIffMPgBYPxZwHYsdY1lUu0CL2B9E6-FulxwCWIoyjVMcg0lcJ_Ahwy5I&amp;_nc_ohc=8PuMv8FjofUQ7kNvwGvYEfY&amp;_nc_gid=S0IWAlvEMSbu81pbUWrx2w&amp;edm=AOQ1c0wBAAAA&amp;ccb=7-5&amp;ig_cache_key=MjI5NDQ1MTE1MzgyMzU5ODE0Nw%3D%3D.3-ccb7-5&amp;oh=00_AfzSU7jOl8qTGK8IxNQH_yoY41cXw-tYLsdLlIn_fkzpeg&amp;oe=69BD8E7D&amp;_nc_sid=8b3546, https://scontent-den2-1.cdninstagram.com/v/t51.82787-15/649242801_18109092094813810_7895588973096198689_n.jpg?stp=dst-jpg_e35_s1080x1080_sh0.08_tt6&amp;_nc_ht=scontent-den2-1.cdninstagram.com&amp;_nc_cat=110&amp;_nc_oc=Q6cZ2QG0xPGZlmBIffMPgBYPxZwHYsdY1lUu0CL2B9E6-FulxwCWIoyjVMcg0lcJ_Ahwy5I&amp;_nc_ohc=Z_MBIIP7opAQ7kNvwEvkYpe&amp;_nc_gid=S0IWAlvEMSbu81pbUWrx2w&amp;edm=AOQ1c0wBAAAA&amp;ccb=7-5&amp;ig_cache_key=MjI5NDQ1MTE1Mzg0MDUxOTg1Nw%3D%3D.3-ccb7-5&amp;oh=00_Afw6etfLKRSAB8TANLM801DU8UoYxtAvqr0fMe8Y6Ek20Q&amp;oe=69BD8B2D&amp;_nc_sid=8b3546, https://scontent-den2-1.cdninstagram.com/v/t51.82787-15/651477767_18136511845504538_6807118750406984681_n.jpg?stp=dst-jpg_e35_s1080x1080_sh0.08_tt6&amp;_nc_ht=scontent-den2-1.cdninstagram.com&amp;_nc_cat=102&amp;_nc_oc=Q6cZ2QG0xPGZlmBIffMPgBYPxZwHYsdY1lUu0CL2B9E6-FulxwCWIoyjVMcg0lcJ_Ahwy5I&amp;_nc_ohc=1orb04wmcGEQ7kNvwEy4ePi&amp;_nc_gid=S0IWAlvEMSbu81pbUWrx2w&amp;edm=AOQ1c0wBAAAA&amp;ccb=7-5&amp;ig_cache_key=MjI5NDQ1MTE1MzgyMzYzMjMyNQ%3D%3D.3-ccb7-5&amp;oh=00_AfxXje_4bOpUTEeZ3aA7J4FI5YQOw3RXZV2bwhx43_OolQ&amp;oe=69BDA5AE&amp;_nc_sid=8b3546, https://scontent-den2-1.cdninstagram.com/v/t51.82787-15/649233150_18114076006578192_6531849168194913606_n.jpg?stp=dst-jpg_e35_s1080x1080_sh0.08_tt6&amp;_nc_ht=scontent-den2-1.cdninstagram.com&amp;_nc_cat=100&amp;_nc_oc=Q6cZ2QG0xPGZlmBIffMPgBYPxZwHYsdY1lUu0CL2B9E6-FulxwCWIoyjVMcg0lcJ_Ahwy5I&amp;_nc_ohc=3jaj7NwivcsQ7kNvwGJES1V&amp;_nc_gid=S0IWAlvEMSbu81pbUWrx2w&amp;edm=AOQ1c0wBAAAA&amp;ccb=7-5&amp;ig_cache_key=MjI5NDQ1MTE1MzgzMjIwMTE4MA%3D%3D.3-ccb7-5&amp;oh=00_Afxl-y_vNU_kfWkt3UKIA4JIvuLiMvN1_yY5tE8o2kXkXA&amp;oe=69BDB500&amp;_nc_sid=8b3546, https://scontent-den2-1.cdninstagram.com/v/t51.2885-15/94847572_264456201619816_3222195335424614006_n.jpg?stp=dst-jpg_e35_s1080x1080_tt6&amp;_nc_ht=scontent-den2-1.cdninstagram.com&amp;_nc_cat=104&amp;_nc_oc=Q6cZ2QG0xPGZlmBIffMPgBYPxZwHYsdY1lUu0CL2B9E6-FulxwCWIoyjVMcg0lcJ_Ahwy5I&amp;_nc_ohc=wJ8LhNgFlQsQ7kNvwEj7Oq5&amp;_nc_gid=S0IWAlvEMSbu81pbUWrx2w&amp;edm=AOQ1c0wBAAAA&amp;ccb=7-5&amp;ig_cache_key=MjI5NDQ1MTE1Mzg2NTU5OTMxMQ%3D%3D.3-ccb7-5&amp;oh=00_Afyt0KUod-BoZTnBVB5yiSS3GXoySELhG4EPWUoCwBSFLA&amp;oe=69BD928A&amp;_nc_sid=8b3546, https://scontent-den2-1.cdninstagram.com/v/t51.82787-15/651162158_18146302066462511_4151764566994735693_n.jpg?stp=dst-jpg_e35_s1080x1080_sh0.08_tt6&amp;_nc_ht=scontent-den2-1.cdninstagram.com&amp;_nc_cat=111&amp;_nc_oc=Q6cZ2QG0xPGZlmBIffMPgBYPxZwHYsdY1lUu0CL2B9E6-FulxwCWIoyjVMcg0lcJ_Ahwy5I&amp;_nc_ohc=-EYraxIxqX4Q7kNvwE24tXR&amp;_nc_gid=S0IWAlvEMSbu81pbUWrx2w&amp;edm=AOQ1c0wBAAAA&amp;ccb=7-5&amp;ig_cache_key=MjI5NDQ1MTE1MzgzMjAyMjg0NQ%3D%3D.3-ccb7-5&amp;oh=00_Afw1UosP0b-98uDWcrPqWmZc3Wx9nLQS36eOew7ZpYiFrg&amp;oe=69BDA941&amp;_nc_sid=8b3546, https://scontent-den2-1.cdninstagram.com/v/t51.2885-15/94419830_514316846119728_8724335893262719744_n.jpg?stp=dst-jpg_e35_s1080x1080_tt6&amp;_nc_ht=scontent-den2-1.cdninstagram.com&amp;_nc_cat=100&amp;_nc_oc=Q6cZ2QG0xPGZlmBIffMPgBYPxZwHYsdY1lUu0CL2B9E6-FulxwCWIoyjVMcg0lcJ_Ahwy5I&amp;_nc_ohc=Zu5r77uVhPgQ7kNvwHX3R3k&amp;_nc_gid=S0IWAlvEMSbu81pbUWrx2w&amp;edm=AOQ1c0wBAAAA&amp;ccb=7-5&amp;ig_cache_key=MjI5NDQ1MTE1MzgxNTQ1NzA0MQ%3D%3D.3-ccb7-5&amp;oh=00_AfyU0-I5d-OuFBdqK400ECRlwCmy2i1_koaMiP_3BFTmYQ&amp;oe=69BD9A18&amp;_nc_sid=8b3546, https://scontent-den2-1.cdninstagram.com/v/t51.82787-15/649840341_18098574073756347_4630550681783911482_n.jpg?stp=dst-jpg_e35_s1080x1080_sh0.08_tt6&amp;_nc_ht=scontent-den2-1.cdninstagram.com&amp;_nc_cat=103&amp;_nc_oc=Q6cZ2QG0xPGZlmBIffMPgBYPxZwHYsdY1lUu0CL2B9E6-FulxwCWIoyjVMcg0lcJ_Ahwy5I&amp;_nc_ohc=0tEjZt0ejL4Q7kNvwFIiDc7&amp;_nc_gid=S0IWAlvEMSbu81pbUWrx2w&amp;edm=AOQ1c0wBAAAA&amp;ccb=7-5&amp;ig_cache_key=MjI5NDQ1MTE1MzgwNjk4ODYwOQ%3D%3D.3-ccb7-5&amp;oh=00_AfyfLDK97KpBY24gpxDHo-C6wSmru1i4YBfV70larSfaSg&amp;oe=69BDAF8D&amp;_nc_sid=</t>
  </si>
  <si>
    <t>https://scontent-den2-1.cdninstagram.com/o1/v/t16/f2/m84/AQPyDlUr0RBtuSTgCaQoKhKKGJAD18CikoJ0JzfNo_mqexSW34zh1VzAoFVcq1LVENa90iyx6dBD2adfRNX3NSECVS2ufvKdWG5tybQ.mp4?_nc_cat=109&amp;_nc_sid=5e9851&amp;_nc_ht=scontent-den2-1.cdninstagram.com&amp;_nc_ohc=CA5RBDcWsbMQ7kNvwGgRqA1&amp;efg=eyJ2ZW5jb2RlX3RhZyI6Inhwdl9wcm9ncmVzc2l2ZS5JTlNUQUdSQU0uSUdUVi5DMy4xMjgwLmRhc2hfYmFzZWxpbmVfMV92MSIsInhwdl9hc3NldF9pZCI6MzUwNTE2MDI3MzMwODcyLCJhc3NldF9hZ2VfZGF5cyI6MjE1NSwidmlfdXNlY2FzZV9pZCI6MTAxNDUsImR1cmF0aW9uX3MiOjE1OCwidXJsZ2VuX3NvdXJjZSI6Ind3dyJ9&amp;ccb=17-1&amp;_nc_gid=S0IWAlvEMSbu81pbUWrx2w&amp;_nc_ss=1a&amp;_nc_zt=28&amp;vs=16683af663fcaab9&amp;_nc_vs=HBksFQIYTGlnX2JhY2tmaWxsX3RpbWVsaW5lX3ZvZC9EMzRBRDcxQjE3ODE3MEE1Q0E4QkMwQjc1MEQxNTg5RF92aWRlb19kYXNoaW5pdC5tcDQVAALIARIAFQIYOnBhc3N0aHJvdWdoX2V2ZXJzdG9yZS9HT1pQeEJaS2ZrSUpBUDhDQUVnNE55d2Y0eXR5YnBrd0FBQUYVAgLIARIAKAAYABsCiAd1c2Vfb2lsATEScHJvZ3Jlc3NpdmVfcmVjaXBlATEVAAAm8MTg9NuynwEVAigCQzMsF0BjzMzMzMzNGBJkYXNoX2Jhc2VsaW5lXzFfdjERAHXsB2XCngEA&amp;oh=00_AfyQEw6KucfEf8pblyYlEMFGOgQOkh0i8pyX5LOCaJqBCw&amp;oe=69B9A643</t>
  </si>
  <si>
    <t>https://www.instagram.com/tommykrell</t>
  </si>
  <si>
    <t>tismwatches</t>
  </si>
  <si>
    <t>TismWatches</t>
  </si>
  <si>
    <t>Private collector of all things horological.</t>
  </si>
  <si>
    <t>https://scontent-lga3-2.cdninstagram.com/v/t51.82787-19/625971972_17849881386670973_94656052047453232_n.jpg?stp=dst-jpg_e0_s150x150_tt6&amp;efg=eyJ2ZW5jb2RlX3RhZyI6InByb2ZpbGVfcGljLmRqYW5nby4xMDgwLmMyIn0&amp;_nc_ht=scontent-lga3-2.cdninstagram.com&amp;_nc_cat=105&amp;_nc_oc=Q6cZ2QHtcSlSneTy9Oi5-RhSwKw8OFJ6v89qQ4qbREROTCMaCzKupvDRg58pWAHse-rm8CI&amp;_nc_ohc=h8uVj45SCrIQ7kNvwH2cjh0&amp;_nc_gid=CArd0NshmE80O60j8x11Yg&amp;edm=AOQ1c0wBAAAA&amp;ccb=7-5&amp;oh=00_Afy1DZk5wmN91BF6x4PCU7LmxTTbXnqyIjq4eIAE4ZalQw&amp;oe=69BDABA1&amp;_nc_sid=8b3546</t>
  </si>
  <si>
    <t>Janus - @grandeur @belal | Oris - Aquis Depth Gauge | @grandeur @belal | Grandeur - Mashrabiya | Citizen -Promaster Skyhawk | Hamilton - vintage pocket watch movement | Out of Order watches - Shibuya GMT | Sternglas Zietmesser | Gruppo Gamma - Vanguard distressed case and lume infused carbon fiber dial. | Batavi - Marina chronograaf “Sunrise” | Hamilton - khaki 50mm Limited Edition</t>
  </si>
  <si>
    <t>@grandeur, @belal</t>
  </si>
  <si>
    <t>https://instagram.com/p/DVZpKiykWIJ, https://instagram.com/p/DVZoc23kUmP, https://instagram.com/p/DVZobmnESGK, https://instagram.com/p/DVMNu7BES1o, https://instagram.com/p/DVMNleZEUOX, https://instagram.com/p/DVJcG5PkfAk, https://instagram.com/p/DU6NW3SETMJ, https://instagram.com/p/DU6NKydEa2F, https://instagram.com/p/DU6M9SiEWOM, https://instagram.com/p/DU6MzQkkVhP, https://instagram.com/p/DU6MVZkkYAQ, https://instagram.com/p/DU6MJVSkUIL</t>
  </si>
  <si>
    <t>15, 17, 13, 10, 7, 10, 8, 10, 7, 4, 6, 4</t>
  </si>
  <si>
    <t>1, 2, 0, 0, 0, 0, 0, 0, 2, 0, 0, 0</t>
  </si>
  <si>
    <t>2026-03-02, 2026-03-02, 2026-03-02, 2026-02-25, 2026-02-25, 2026-02-24, 2026-02-18, 2026-02-18, 2026-02-18, 2026-02-18, 2026-02-18, 2026-02-18</t>
  </si>
  <si>
    <t>Sidecar, Image, Image, Image, Sidecar, Image, Image, Image, Image, Sidecar, Image, Image</t>
  </si>
  <si>
    <t>https://scontent-lga3-2.cdninstagram.com/v/t51.82787-15/643461244_17855244903670973_5492481129030585889_n.jpg?stp=dst-jpg_e35_p1080x1080_sh0.08_tt6&amp;_nc_ht=scontent-lga3-2.cdninstagram.com&amp;_nc_cat=105&amp;_nc_oc=Q6cZ2QHtcSlSneTy9Oi5-RhSwKw8OFJ6v89qQ4qbREROTCMaCzKupvDRg58pWAHse-rm8CI&amp;_nc_ohc=XiqCZ8PKI5oQ7kNvwEffvil&amp;_nc_gid=CArd0NshmE80O60j8x11Yg&amp;edm=AOQ1c0wBAAAA&amp;ccb=7-5&amp;ig_cache_key=Mzg0NDI4NDM4ODAyOTMyODI1OA%3D%3D.3-ccb7-5&amp;oh=00_Afw86qSH9PXWWj7bAMlaYqAc0FzyFHicdbbCp6MF37WMPQ&amp;oe=69BD8EC8&amp;_nc_sid=8b3546, https://scontent-lga3-2.cdninstagram.com/v/t51.82787-15/643461244_17855244903670973_5492481129030585889_n.jpg?stp=dst-jpg_e35_p1080x1080_sh0.08_tt6&amp;_nc_ht=scontent-lga3-2.cdninstagram.com&amp;_nc_cat=105&amp;_nc_oc=Q6cZ2QHtcSlSneTy9Oi5-RhSwKw8OFJ6v89qQ4qbREROTCMaCzKupvDRg58pWAHse-rm8CI&amp;_nc_ohc=XiqCZ8PKI5oQ7kNvwEffvil&amp;_nc_gid=CArd0NshmE80O60j8x11Yg&amp;edm=AOQ1c0wBAAAA&amp;ccb=7-5&amp;ig_cache_key=Mzg0NDI4NDM4ODAyOTMyODI1OA%3D%3D.3-ccb7-5&amp;oh=00_Afw86qSH9PXWWj7bAMlaYqAc0FzyFHicdbbCp6MF37WMPQ&amp;oe=69BD8EC8&amp;_nc_sid=8b3546, https://scontent-lga3-2.cdninstagram.com/v/t51.82787-15/643602377_17855244912670973_3132049536274133613_n.jpg?stp=dst-jpg_e35_p1080x1080_sh0.08_tt6&amp;_nc_ht=scontent-lga3-2.cdninstagram.com&amp;_nc_cat=105&amp;_nc_oc=Q6cZ2QHtcSlSneTy9Oi5-RhSwKw8OFJ6v89qQ4qbREROTCMaCzKupvDRg58pWAHse-rm8CI&amp;_nc_ohc=gHT-NzdVEZ8Q7kNvwEYRQrW&amp;_nc_gid=CArd0NshmE80O60j8x11Yg&amp;edm=AOQ1c0wBAAAA&amp;ccb=7-5&amp;ig_cache_key=Mzg0NDI4NDM4OTAzNTk4MjY4Nw%3D%3D.3-ccb7-5&amp;oh=00_AfxolyOxDsd6vRd0vmA7smqRxj9IYYJJRuzVJIRZcVJlHg&amp;oe=69BD93C5&amp;_nc_sid=8b3546, https://scontent-lga3-2.cdninstagram.com/v/t51.82787-15/643582749_17855244075670973_2315606914635772277_n.jpg?stp=dst-jpg_e35_p1080x1080_sh0.08_tt6&amp;_nc_ht=scontent-lga3-2.cdninstagram.com&amp;_nc_cat=105&amp;_nc_oc=Q6cZ2QHtcSlSneTy9Oi5-RhSwKw8OFJ6v89qQ4qbREROTCMaCzKupvDRg58pWAHse-rm8CI&amp;_nc_ohc=fSf1bUUq9TEQ7kNvwHrX9hJ&amp;_nc_gid=CArd0NshmE80O60j8x11Yg&amp;edm=AOQ1c0wBAAAA&amp;ccb=7-5&amp;ig_cache_key=Mzg0NDI4MTY2MTg1NzU0ODY4Nw%3D%3D.3-ccb7-5&amp;oh=00_AfzqY3m0Nwqxm0KbaTldXZa8eF0Z9LjMZ2a3Vy_mas0acA&amp;oe=69BDB4EC&amp;_nc_sid=8b3546, https://scontent-lga3-2.cdninstagram.com/v/t51.82787-15/643589042_17855244066670973_4473176158592874021_n.jpg?stp=dst-jpg_e35_p1080x1080_sh0.08_tt6&amp;_nc_ht=scontent-lga3-2.cdninstagram.com&amp;_nc_cat=105&amp;_nc_oc=Q6cZ2QHtcSlSneTy9Oi5-RhSwKw8OFJ6v89qQ4qbREROTCMaCzKupvDRg58pWAHse-rm8CI&amp;_nc_ohc=EFbK7fcmk1oQ7kNvwEwX_or&amp;_nc_gid=CArd0NshmE80O60j8x11Yg&amp;edm=AOQ1c0wBAAAA&amp;ccb=7-5&amp;ig_cache_key=Mzg0NDI4MTU3NTY4MTM2ODQ1OA%3D%3D.3-ccb7-5&amp;oh=00_AfwdQnDYdSTxBKR4-J4JVmYqC--E4ZKdim4hJLB2XHUn9g&amp;oe=69BD923B&amp;_nc_sid=8b3546, https://scontent-lga3-2.cdninstagram.com/v/t51.82787-15/642161340_17854135296670973_963564191157321358_n.jpg?stp=dst-jpg_e35_p1080x1080_sh0.08_tt6&amp;_nc_ht=scontent-lga3-2.cdninstagram.com&amp;_nc_cat=105&amp;_nc_oc=Q6cZ2QHtcSlSneTy9Oi5-RhSwKw8OFJ6v89qQ4qbREROTCMaCzKupvDRg58pWAHse-rm8CI&amp;_nc_ohc=XtyqT-fWZi8Q7kNvwHallFp&amp;_nc_gid=CArd0NshmE80O60j8x11Yg&amp;edm=AOQ1c0wBAAAA&amp;ccb=7-5&amp;ig_cache_key=Mzg0MDUwNDk4MTMwOTQzNTI0MA%3D%3D.3-ccb7-5&amp;oh=00_AfxvFhEATI1Fvpv-3YmO-xxTOgOInhacTnoUFNtdZgfjfw&amp;oe=69BDA91D&amp;_nc_sid=8b3546, https://scontent-lga3-2.cdninstagram.com/v/t51.82787-15/628696772_17854135095670973_6875677894363367758_n.jpg?stp=dst-jpg_e35_p1080x1080_sh0.08_tt6&amp;_nc_ht=scontent-lga3-2.cdninstagram.com&amp;_nc_cat=105&amp;_nc_oc=Q6cZ2QHtcSlSneTy9Oi5-RhSwKw8OFJ6v89qQ4qbREROTCMaCzKupvDRg58pWAHse-rm8CI&amp;_nc_ohc=g4EeFSRyk5kQ7kNvwGbPJ-d&amp;_nc_gid=CArd0NshmE80O60j8x11Yg&amp;edm=AOQ1c0wBAAAA&amp;ccb=7-5&amp;ig_cache_key=Mzg0MDUwNDIzNTQ1MzE0MDQ4NA%3D%3D.3-ccb7-5&amp;oh=00_Afyp0Q4yWJvjYzOOsgfY7VVRrT9SV162eQq_G_VWyRQJHQ&amp;oe=69BDB263&amp;_nc_sid=8b3546, https://scontent-lga3-2.cdninstagram.com/v/t51.82787-15/628696772_17854135095670973_6875677894363367758_n.jpg?stp=dst-jpg_e35_p1080x1080_sh0.08_tt6&amp;_nc_ht=scontent-lga3-2.cdninstagram.com&amp;_nc_cat=105&amp;_nc_oc=Q6cZ2QHtcSlSneTy9Oi5-RhSwKw8OFJ6v89qQ4qbREROTCMaCzKupvDRg58pWAHse-rm8CI&amp;_nc_ohc=g4EeFSRyk5kQ7kNvwGbPJ-d&amp;_nc_gid=CArd0NshmE80O60j8x11Yg&amp;edm=AOQ1c0wBAAAA&amp;ccb=7-5&amp;ig_cache_key=Mzg0MDUwNDIzNTQ1MzE0MDQ4NA%3D%3D.3-ccb7-5&amp;oh=00_Afyp0Q4yWJvjYzOOsgfY7VVRrT9SV162eQq_G_VWyRQJHQ&amp;oe=69BDB263&amp;_nc_sid=8b3546, https://scontent-lga3-2.cdninstagram.com/v/t51.82787-15/642522866_17854135104670973_1864879115370047991_n.jpg?stp=dst-jpg_e35_p1080x1080_sh0.08_tt6&amp;_nc_ht=scontent-lga3-2.cdninstagram.com&amp;_nc_cat=105&amp;_nc_oc=Q6cZ2QHtcSlSneTy9Oi5-RhSwKw8OFJ6v89qQ4qbREROTCMaCzKupvDRg58pWAHse-rm8CI&amp;_nc_ohc=Aq_VnSgF5tQQ7kNvwH9RSUl&amp;_nc_gid=CArd0NshmE80O60j8x11Yg&amp;edm=AOQ1c0wBAAAA&amp;ccb=7-5&amp;ig_cache_key=Mzg0MDUwNDIzNjI0MTY1NDIyMA%3D%3D.3-ccb7-5&amp;oh=00_Afwq8xYn3ai0BICe396Sev79-J2uIjFtYbJl2BKMFyNHog&amp;oe=69BD9F4D&amp;_nc_sid=8b3546, https://scontent-lga3-2.cdninstagram.com/v/t51.82787-15/640956965_17854135113670973_108179039377478752_n.jpg?stp=dst-jpg_e35_p1080x1080_sh0.08_tt6&amp;_nc_ht=scontent-lga3-2.cdninstagram.com&amp;_nc_cat=105&amp;_nc_oc=Q6cZ2QHtcSlSneTy9Oi5-RhSwKw8OFJ6v89qQ4qbREROTCMaCzKupvDRg58pWAHse-rm8CI&amp;_nc_ohc=N-R6Cn4jIzQQ7kNvwEhy34d&amp;_nc_gid=CArd0NshmE80O60j8x11Yg&amp;edm=AOQ1c0wBAAAA&amp;ccb=7-5&amp;ig_cache_key=Mzg0MDUwNDIzODExMjM1NTk1Nw%3D%3D.3-ccb7-5&amp;oh=00_AfyI7GWn-KNaeauQkuW_mlnx_nNfgn-fVLsKH3uQIstxAw&amp;</t>
  </si>
  <si>
    <t>https://scontent-lga3-1.cdninstagram.com/o1/v/t16/f2/m84/AQPLM8q9w4Ps4UYHQJzsGvd3diosnrCr_bB7IDI0mfsuqJgxLBYR3gnNOcQgFLqLQhJhdvIow2rxTPZZnndmjB2yRr81cY-0zkQ7U1E.mp4?_nc_cat=111&amp;_nc_sid=5e9851&amp;_nc_ht=scontent-lga3-1.cdninstagram.com&amp;_nc_ohc=_Vrhe9BpPeUQ7kNvwF8oYLG&amp;efg=eyJ2ZW5jb2RlX3RhZyI6Inhwdl9wcm9ncmVzc2l2ZS5JTlNUQUdSQU0uQ0FST1VTRUxfSVRFTS5DMy43MjAuZGFzaF9iYXNlbGluZV8xX3YxIiwieHB2X2Fzc2V0X2lkIjoxNzg1NDEzNTExOTY3MDk3MywiYXNzZXRfYWdlX2RheXMiOjE4LCJ2aV91c2VjYXNlX2lkIjoxMDE0NiwiZHVyYXRpb25fcyI6OCwidXJsZ2VuX3NvdXJjZSI6Ind3dyJ9&amp;ccb=17-1&amp;vs=b16de3d6a274ab81&amp;_nc_vs=HBkcFQIYTGlnX2JhY2tmaWxsX3RpbWVsaW5lX3ZvZC81QjQ2RjYwODZGMjdBQzBGRkY2RDU5RjA2QjEzNUNBQ192aWRlb19kYXNoaW5pdC5tcDQVAALIARIAKAAYABsCiAd1c2Vfb2lsATEScHJvZ3Jlc3NpdmVfcmVjaXBlATEVAAAm-rqj2biPtz8VAigCQzMsF0Ah3bItDlYEGBJkYXNoX2Jhc2VsaW5lXzFfdjERAHXuB2XEngEA&amp;_nc_gid=CArd0NshmE80O60j8x11Yg&amp;_nc_ss=1a&amp;_nc_zt=28&amp;oh=00_AfwinYWyR9ZwXAwkL4UntxicLeptzq_Y4FL4vBEsHB77uA&amp;oe=69B9C085, https://scontent-lga3-2.cdninstagram.com/o1/v/t16/f2/m84/AQMmy8YZypYzssY97bmg5rXaYYCsGC6kmpNoUQz21S-cwEg35a27gSXbackEwhoOwJ17X1aljE8cfrox10ADz25ol6LXW_TIxPER0gk.mp4?_nc_cat=101&amp;_nc_sid=5e9851&amp;_nc_ht=scontent-lga3-2.cdninstagram.com&amp;_nc_ohc=_caL7SFk58wQ7kNvwGR29U8&amp;efg=eyJ2ZW5jb2RlX3RhZyI6Inhwdl9wcm9ncmVzc2l2ZS5JTlNUQUdSQU0uQ0FST1VTRUxfSVRFTS5DMy43MjAuZGFzaF9iYXNlbGluZV8xX3YxIiwieHB2X2Fzc2V0X2lkIjoxNzg1Mjc3Nzc5MDY3MDk3MywiYXNzZXRfYWdlX2RheXMiOjI1LCJ2aV91c2VjYXNlX2lkIjoxMDE0NiwiZHVyYXRpb25fcyI6OCwidXJsZ2VuX3NvdXJjZSI6Ind3dyJ9&amp;ccb=17-1&amp;vs=39df619fed455919&amp;_nc_vs=HBkcFQIYTGlnX2JhY2tmaWxsX3RpbWVsaW5lX3ZvZC8wQzQzRENCOEJDMTAyQjhEQjJCOTZGRDNBODA5OEZBMF92aWRlb19kYXNoaW5pdC5tcDQVAALIARIAKAAYABsCiAd1c2Vfb2lsATEScHJvZ3Jlc3NpdmVfcmVjaXBlATEVAAAm-qG857fAtj8VAigCQzMsF0Agd0vGp--eGBJkYXNoX2Jhc2VsaW5lXzFfdjERAHXuB2XEngEA&amp;_nc_gid=CArd0NshmE80O60j8x11Yg&amp;_nc_ss=1a&amp;_nc_zt=28&amp;oh=00_AfyObhdVt3Qaay013hd5Qjj6X5aFML8O0dREHiWXzD6-Sw&amp;oe=69B9B807</t>
  </si>
  <si>
    <t>https://www.instagram.com/tismwatches</t>
  </si>
  <si>
    <t>mercadodeluxo.oficial</t>
  </si>
  <si>
    <t>MercadoDeLuxo.com.br</t>
  </si>
  <si>
    <t>O Maior Site de Bens, Produtos e Serviços de Luxo do Brasil!
Luxurie-se:</t>
  </si>
  <si>
    <t>http://www.mercadodeluxo.com.br/</t>
  </si>
  <si>
    <t>https://scontent-hou1-1.cdninstagram.com/v/t51.2885-19/400995526_1104932190502823_1185668183684330622_n.jpg?stp=dst-jpg_e0_s150x150_tt6&amp;efg=eyJ2ZW5jb2RlX3RhZyI6InByb2ZpbGVfcGljLmRqYW5nby43MjAuYzIifQ&amp;_nc_ht=scontent-hou1-1.cdninstagram.com&amp;_nc_cat=111&amp;_nc_oc=Q6cZ2QExapEzd9WNi8UetjXukD_QKdLHj20eh6Q6c0HGjEXoTtbj_rMYt92opSI_M_RKgzY&amp;_nc_ohc=-zMxe0l0VggQ7kNvwGt1RyF&amp;_nc_gid=Ms7HZOUN5v5io1JRIjpX4g&amp;edm=AOQ1c0wBAAAA&amp;ccb=7-5&amp;oh=00_AfxHkimxmOEY9MqVdRl7KTJz703aLwCRag2_ltdukDyJdA&amp;oe=69BD9F12&amp;_nc_sid=8b3546</t>
  </si>
  <si>
    <t>Luxurie-se: O Amor de Tiffany &amp; Co é um Presente 🎁💎
Mercado de Luxo
O Maior E-Commerce de Produtos, Bens e Serviços de Luxo do Brasil.
Acesse: https://mercadodeluxo.com.br 
#mercadodeluxooficial #luxor #inspiracao #luxurie-se #mercadodeluxo #bensdeluxo #produtosdeluxo #serviçosdeluxo #moda #marc | Luxurie-se
Realidade ou Sonho?🏍️💎
Conheça o Maior Site de BENS, PRODUTOS e SERVIÇOS de LUXO do Brasil.
Acesse: www.mercadodeluxo.com.br
Créditos para @arteficialdreams 
#mercadodeluxooficial #luxor #inspiracao #luxuriese #mercadodeluxo #bensdeluxo #produtosdeluxo #serviçosdeluxo #marcasdeluxo #e | Luxurie-se
A Moda e Suas Personalidades 👜💎
Conheça o Maior Site de BENS, PRODUTOS e SERVIÇOS de LUXO do Brasil.
Acesse: www.mercadodeluxo.com.br
#mercadodeluxooficial #luxor #inspiracao #luxurie-se #mercadodeluxo #bensdeluxo #produtosdeluxo #serviçosdeluxo #moda #marcasdeluxo #exclusividade #ben | A Nova Era da Fórmula 1 Cronometrada pela TAG Heuer 🏎️⌚️💎 @tagheuer @f1 
A Fórmula 1, a principal categoria do automobilismo mundial, inicia uma nova era em 2025 com a chegada da TAG Heuer como cronometrista oficial. A marca suíça de relógios de luxo, pertencente ao conglomerado LVMH, assinou um  | Luxurie-se!! O Primeiro MarketPlace de Luxo do Brasil está na revista @coolmagazine 🍾💎 @_anacrepaldi @marcelojardim_ @caiocastro @gilancellotti 
Conheça o Maior Site de BENS, PRODUTOS e SERVIÇOS de LUXO do Brasil.
Acesse: www.mercadodeluxo.com.br
#mercadodeluxooficial #luxo #inspiração #luxurie- | AUDEMARS PIGUET E KAWS LANÇAM O EXCLUSIVO ROYAL OAK CONCEPT TOURBILLON “COMPANION”
A Audemars Piguet, uma das marcas mais icônicas da alta relojoaria suíça, e o renomado artista contemporâneo KAWSuniram forças para criar o exclusivo Royal Oak Concept Tourbillon “COMPANION”. Este lançamento marca a  | La Dolce Vita Orient Express: O Retorno de uma Lenda à Itália🚂💎
Quase 150 anos após o visionário Georges Nagelmackers lançar o primeiro trem Orient Express pela Europa, a icônica experiência de luxo sobre trilhos está de volta, agora em solo italiano, com o lançamento do La Dolce Vita Orient Expr | Luxurie-se Balmain Beauty: Reinventando o Passado com a Nova Fragrância Les Éternels 💎 
Conheça o Maior Site de BENS, PRODUTOS e SERVIÇOS de LUXO do Brasil.
Acesse: www.mercadodeluxo.com.br
#balmain #balmainbeauty #olivierrousteing #mercadodeluxooficial #luxo #inspiração #luxurie-se #mercadodelux | Luxurie-se com o Melhor que o Luxo pode lhe Oferecer 🍾💎
Conheça o Maior Site de BENS, PRODUTOS e SERVIÇOS de LUXO do Brasil.
Acesse: www.mercadodeluxo.com.br
#mercadodeluxooficial #luxo #inspiração #luxurie-se #mercadodeluxo #bensdeluxo #produtosdeluxo #serviçosdeluxo 
#bebidasdeluxo #armanddebr | @mclaren Revela Carro Inspirado em Ayrton Senna para o Grande Prêmio de Mônaco de 2024 🏁🏎️🇧🇷💎
Conheça o Maior MarketPlace de BENS, PRODUTOS e SERVIÇOS de LUXO do Brasil.
Acesse: www.mercadodeluxo.com.br
Siga: @mercadodeluxo.oficial 
vídeo de: @mclaren @sennabrasil 
#mercadodeluxooficial #luxo | Luxurie-se com o Melhor que a vida pode lhe Oferecer 👑💎
Conheça o Maior MarketPlace de LUXO do Brasil.
Acesse: www.mercadodeluxo.com.br
Siga: @mercadodeluxo.oficial
#mercadodeluxooficial #Luxo 
#instagram #inspiração #seguidores #curtidas #likeforlikes #likesforlike #like4likes #likeforfollow #l</t>
  </si>
  <si>
    <t>#mercadodeluxooficial, #luxor, #inspiracao, #luxurie, #mercadodeluxo, #bensdeluxo, #produtosdeluxo, #servi, #moda, #marc, #luxuriese, #marcasdeluxo, #e, #exclusividade, #ben, #luxo, #inspira, #balmain, #balmainbeauty, #olivierrousteing, #mercadodelux, #bebidasdeluxo, #armanddebr, #Luxo, #instagram, #seguidores, #curtidas, #likeforlikes, #likesforlike, #like4likes, #likeforfollow, #l</t>
  </si>
  <si>
    <t>@arteficialdreams, @tagheuer, @f1, @coolmagazine, @_anacrepaldi, @marcelojardim_, @caiocastro, @gilancellotti, @mercadodeluxooficial, @mclaren, @mercadodeluxo.oficial, @sennabrasil</t>
  </si>
  <si>
    <t>https://instagram.com/p/DRxAdZBjRFC, https://instagram.com/p/DRCXmzWEeRC, https://instagram.com/p/DK9nhOixkJd, https://instagram.com/p/DIRDyRwR-JY, https://instagram.com/p/DEm5uxtxWau, https://instagram.com/p/DEVO2v0Pcp_, https://instagram.com/p/DDSISNvRBe1, https://instagram.com/p/DA_c3U4RsEb, https://instagram.com/p/C_QxKt_x1ml, https://instagram.com/p/C9XeAcoRkrP, https://instagram.com/p/C7T9-ltxIyo, https://instagram.com/p/C61ipncxmn2</t>
  </si>
  <si>
    <t>4, 5, 65, 66, 13, 29, 14, 13, 11, 6, 18, 20</t>
  </si>
  <si>
    <t>1, 1, 1, 11, 0, 6, 0, 0, 0, 0, 3, 0</t>
  </si>
  <si>
    <t>2025-12-02, 2025-11-14, 2025-06-16, 2025-04-10, 2025-01-09, 2025-01-02, 2024-12-07, 2024-10-11, 2024-08-29, 2024-07-13, 2024-05-23, 2024-05-11</t>
  </si>
  <si>
    <t>Sidecar, Video, Video, Video, Video, Sidecar, Video, Video, Video, Video, Video, Video</t>
  </si>
  <si>
    <t>https://scontent-hou1-1.cdninstagram.com/v/t51.82787-15/588570713_18082740518031788_5900829615440591470_n.jpg?stp=dst-jpg_e15_tt6&amp;_nc_ht=scontent-hou1-1.cdninstagram.com&amp;_nc_cat=108&amp;_nc_oc=Q6cZ2QExapEzd9WNi8UetjXukD_QKdLHj20eh6Q6c0HGjEXoTtbj_rMYt92opSI_M_RKgzY&amp;_nc_ohc=q1yUm756OqcQ7kNvwHSRIH4&amp;_nc_gid=Ms7HZOUN5v5io1JRIjpX4g&amp;edm=AOQ1c0wBAAAA&amp;ccb=7-5&amp;oh=00_Afzr3KExNyhkrtRcpVrynLg2NCmsk0ZHLm6C8V57xK5_VQ&amp;oe=69BDA090&amp;_nc_sid=8b3546, https://scontent-hou1-1.cdninstagram.com/v/t51.82787-15/590880833_18082740509031788_5310282514616117774_n.jpg?stp=dst-jpg_e15_tt6&amp;_nc_ht=scontent-hou1-1.cdninstagram.com&amp;_nc_cat=108&amp;_nc_oc=Q6cZ2QExapEzd9WNi8UetjXukD_QKdLHj20eh6Q6c0HGjEXoTtbj_rMYt92opSI_M_RKgzY&amp;_nc_ohc=hAT_WXXLRe8Q7kNvwEdyssM&amp;_nc_gid=Ms7HZOUN5v5io1JRIjpX4g&amp;edm=AOQ1c0wBAAAA&amp;ccb=7-5&amp;ig_cache_key=Mzc3ODgwMzU3NjM2MjM2MjQxNg%3D%3D.3-ccb7-5&amp;oh=00_AfzI4HzyinajSZG33z8YrbNp6E0uFa3Jz6StrnS5k3-0Bw&amp;oe=69BDB0F5&amp;_nc_sid=8b3546, https://scontent-hou1-1.cdninstagram.com/v/t51.82787-15/649529067_17885274483355356_7277420009088559177_n.jpg?stp=dst-jpg_e35_p1080x1080_sh0.08_tt6&amp;_nc_ht=scontent-hou1-1.cdninstagram.com&amp;_nc_cat=100&amp;_nc_oc=Q6cZ2QExapEzd9WNi8UetjXukD_QKdLHj20eh6Q6c0HGjEXoTtbj_rMYt92opSI_M_RKgzY&amp;_nc_ohc=dLKISUuORTEQ7kNvwGcYj8X&amp;_nc_gid=Ms7HZOUN5v5io1JRIjpX4g&amp;edm=AOQ1c0wBAAAA&amp;ccb=7-5&amp;ig_cache_key=MzUzNjc5ODQwOTI2MjMwMDUyNA%3D%3D.3-ccb7-5&amp;oh=00_Afzm0mJ-vMR181FRi11UJilJyDqXTJIixUHJCjGFJvlf_Q&amp;oe=69BD8AEF&amp;_nc_sid=8b3546, https://scontent-hou1-1.cdninstagram.com/v/t51.82787-15/649529067_17885274483355356_7277420009088559177_n.jpg?stp=dst-jpg_e35_p1080x1080_sh0.08_tt6&amp;_nc_ht=scontent-hou1-1.cdninstagram.com&amp;_nc_cat=100&amp;_nc_oc=Q6cZ2QExapEzd9WNi8UetjXukD_QKdLHj20eh6Q6c0HGjEXoTtbj_rMYt92opSI_M_RKgzY&amp;_nc_ohc=dLKISUuORTEQ7kNvwGcYj8X&amp;_nc_gid=Ms7HZOUN5v5io1JRIjpX4g&amp;edm=AOQ1c0wBAAAA&amp;ccb=7-5&amp;ig_cache_key=MzUzNjc5ODQwOTI2MjMwMDUyNA%3D%3D.3-ccb7-5&amp;oh=00_Afzm0mJ-vMR181FRi11UJilJyDqXTJIixUHJCjGFJvlf_Q&amp;oe=69BD8AEF&amp;_nc_sid=8b3546, https://scontent-hou1-1.cdninstagram.com/v/t51.29350-15/472278076_1016031447052632_8111651741148891265_n.jpg?stp=dst-jpg_e35_p1080x1080_tt6&amp;_nc_ht=scontent-hou1-1.cdninstagram.com&amp;_nc_cat=100&amp;_nc_oc=Q6cZ2QExapEzd9WNi8UetjXukD_QKdLHj20eh6Q6c0HGjEXoTtbj_rMYt92opSI_M_RKgzY&amp;_nc_ohc=HEkAkNJJRC4Q7kNvwGe6GvF&amp;_nc_gid=Ms7HZOUN5v5io1JRIjpX4g&amp;edm=AOQ1c0wBAAAA&amp;ccb=7-5&amp;ig_cache_key=MzUzNjc5ODQwOTA1MjY0NTQ0Mw%3D%3D.3-ccb7-5&amp;oh=00_AfywXgbVf-_Fr1_JA6paf1UuZ1K_HAAwgVO1raPPrH_6OA&amp;oe=69BD8671&amp;_nc_sid=8b3546, https://scontent-hou1-1.cdninstagram.com/v/t51.29350-15/472539609_528453413560221_6115345735749241579_n.jpg?stp=dst-jpg_e35_p1080x1080_tt6&amp;_nc_ht=scontent-hou1-1.cdninstagram.com&amp;_nc_cat=109&amp;_nc_oc=Q6cZ2QExapEzd9WNi8UetjXukD_QKdLHj20eh6Q6c0HGjEXoTtbj_rMYt92opSI_M_RKgzY&amp;_nc_ohc=QvaaVKctcKQQ7kNvwGt5qfZ&amp;_nc_gid=Ms7HZOUN5v5io1JRIjpX4g&amp;edm=AOQ1c0wBAAAA&amp;ccb=7-5&amp;ig_cache_key=MzUzNjc5ODQwOTE3ODM4NjgzNA%3D%3D.3-ccb7-5&amp;oh=00_AfxgJvlbkWf1ZOZNRI3Yq2HDmZ-bKO0dVFmtU4o8RoMA9A&amp;oe=69BDB19E&amp;_nc_sid=8b3546, https://scontent-hou1-1.cdninstagram.com/v/t51.29350-15/472384663_499143342662250_2700411474506545748_n.jpg?stp=dst-jpg_e35_p1080x1080_tt6&amp;_nc_ht=scontent-hou1-1.cdninstagram.com&amp;_nc_cat=106&amp;_nc_oc=Q6cZ2QExapEzd9WNi8UetjXukD_QKdLHj20eh6Q6c0HGjEXoTtbj_rMYt92opSI_M_RKgzY&amp;_nc_ohc=wk_Fk3bGCCQQ7kNvwFkQwMD&amp;_nc_gid=Ms7HZOUN5v5io1JRIjpX4g&amp;edm=AOQ1c0wBAAAA&amp;ccb=7-5&amp;ig_cache_key=MzUzNjc5ODQwOTIyMDI4NjkxNA%3D%3D.3-ccb7-5&amp;oh=00_AfwWf307TSiezfV0ZHbf2t6fC50aJw0yunjAh2Erg9CShw&amp;oe=69BD90DB&amp;_nc_sid=8b3546, https://scontent-hou1-1.cdninstagram.com/v/t51.29350-15/472281329_1651149795825343_3308992286389543584_n.jpg?stp=dst-jpg_e35_p1080x1080_tt6&amp;_nc_ht=scontent-hou1-1.cdninstagram.com&amp;_nc_cat=107&amp;_nc_oc=Q6cZ2QExapEzd9WNi8UetjXukD_QKdLHj20eh6Q6c0HGjEXoTtbj_rMYt92opSI_M_RKgzY&amp;_nc_ohc=QqBg9tkMYoMQ7kNvwEWiNas&amp;_nc_gid=Ms7HZOUN5v5io1JRIjpX4g&amp;edm=AOQ1c0wBAAAA&amp;ccb=7-5&amp;ig_cache_key=MzUzNjc5ODQwOTE2OTg4ODE5Ng%3D%3D.3-ccb7-5&amp;oh=00_AfwKr9gW-XkZHZ5etUUrQV_87ODISRtA8YCOwmjzqh0cZA&amp;oe=69BD8207&amp;_nc_sid=8b3546, https://scontent-hou1-1.cdninstagram.com/v/t51.82787-15/651304872_17932132068198601_4498761482935099711_n.jpg?stp=dst-jpg_e35_p1080x1080_sh0.08_tt6&amp;_nc_ht=scontent-hou1-1.cdninstagram.com&amp;_nc_cat=101&amp;_nc_oc=Q6cZ2QExapEzd9WNi8UetjXukD_QKdLHj20eh6Q6c0HGjEXoTtbj_rMYt92opSI_M_RKgzY&amp;_nc_ohc=LBoSlaxEUf4Q7kNvwGE3FhL&amp;_nc_gid=Ms7HZOUN5v5io1JRIjpX4g&amp;edm=AOQ1c0wBAAAA&amp;ccb=7-5&amp;ig_cache_key=MzUzNjc5ODQwOTA1MjU2MTkyMQ%3D%3D.3-ccb7-5&amp;oh=00_AfzQrdsTxhZM1WaTcLkk_daBmB_Spiltnj9dkvl_JcdlVg&amp;oe=69BD9BE0&amp;_nc_sid=8b3546</t>
  </si>
  <si>
    <t>https://scontent-hou1-1.cdninstagram.com/o1/v/t16/f2/m84/AQMUK2qy3y7hH4VH1IqOTEdSp9dW8uwtAcpiRNkBJRqHY4u2AUlwLxUvgeiW8cv3WT4OjTINbMMFYs5khY2WLcv4EpZg5i1p9VmIZ1Q.mp4?_nc_cat=102&amp;_nc_sid=5e9851&amp;_nc_ht=scontent-hou1-1.cdninstagram.com&amp;_nc_ohc=j6hyPSTbT0MQ7kNvwGkqN3u&amp;efg=eyJ2ZW5jb2RlX3RhZyI6Inhwdl9wcm9ncmVzc2l2ZS5JTlNUQUdSQU0uQ0FST1VTRUxfSVRFTS5DMy41NzYuZGFzaF9iYXNlbGluZV8xX3YxIiwieHB2X2Fzc2V0X2lkIjo4NzIzNzIwMTg1MjM0MTQsImFzc2V0X2FnZV9kYXlzIjoxMDMsInZpX3VzZWNhc2VfaWQiOjEwMTQ2LCJkdXJhdGlvbl9zIjo1LCJ1cmxnZW5fc291cmNlIjoid3d3In0%3D&amp;ccb=17-1&amp;_nc_gid=Ms7HZOUN5v5io1JRIjpX4g&amp;_nc_ss=1a&amp;_nc_zt=28&amp;vs=a9af30c93084bcb&amp;_nc_vs=HBkcFQIYTGlnX2JhY2tmaWxsX3RpbWVsaW5lX3ZvZC85NjQ4RTdFNDg1MDY0REQ0MkJBMjRGQjMzRTJBRDY4Rl92aWRlb19kYXNoaW5pdC5tcDQVAALIARIAKAAYABsCiAd1c2Vfb2lsATEScHJvZ3Jlc3NpdmVfcmVjaXBlATEVAAAmrLS1hN7ajAMVAigCQzMsF0AXdsi0OVgQGBJkYXNoX2Jhc2VsaW5lXzFfdjERAHXuB2XEngEA&amp;oh=00_Afzx8hCdq-dDcEtKYxTCdY6n5pzF1gF5UO-YSNlHRuYm2w&amp;oe=69B9B5FA, https://scontent-hou1-1.cdninstagram.com/o1/v/t2/f2/m86/AQOge5pGzGxSll752R9s9ljAx0UvnDGEYeLAFefa6Iy4_sKBlc0Rb05GymPlbdJV6TVxD_nnLByZGYjR7yuirK9DAc5V7fv4kUYEWW4.mp4?_nc_cat=107&amp;_nc_sid=5e9851&amp;_nc_ht=scontent-hou1-1.cdninstagram.com&amp;_nc_ohc=xqB_WBDtu3sQ7kNvwFsk3lt&amp;efg=eyJ2ZW5jb2RlX3RhZyI6Inhwdl9wcm9ncmVzc2l2ZS5JTlNUQUdSQU0uQ0xJUFMuQzMuNzIwLmRhc2hfYmFzZWxpbmVfMV92MSIsInhwdl9hc3NldF9pZCI6ODg1MTI0OTQwNjk1MTQxLCJhc3NldF9hZ2VfZGF5cyI6MTIxLCJ2aV91c2VjYXNlX2lkIjoxMDA5OSwiZHVyYXRpb25fcyI6OTAsInVybGdlbl9zb3VyY2UiOiJ3d3cifQ%3D%3D&amp;ccb=17-1&amp;_nc_gid=Ms7HZOUN5v5io1JRIjpX4g&amp;_nc_ss=1a&amp;_nc_zt=28&amp;vs=84b3c3ebc3508f3b&amp;_nc_vs=HBksFQIYUmlnX3hwdl9yZWVsc19wZXJtYW5lbnRfc3JfcHJvZC81NzQ4RjY4Qzg1NEUxQjEwODcxRDE0OTEzOTU0MEM5RF92aWRlb19kYXNoaW5pdC5tcDQVAALIARIAFQIYR2lnX3hwdl9yZWVsc19wZXJtYW5lbnRfc3JfcHJvZC8xMzAyNDUwODU1MDEzNzA0XzY4MDY0ODI5MTcyNjkxMzM4NzEubXA0FQICyAESACgAGAAbAogHdXNlX29pbAExEnByb2dyZXNzaXZlX3JlY2lwZQExFQAAJsqZ4NqGwZIDFQIoAkMzLBdAVoXCj1wo9hgSZGFzaF9iYXNlbGluZV8xX3YxEQB1_gdl5p0BAA&amp;oh=00_AfwBqdt5glSbB2HsU8hlMduff1SVBx_mzGirevRjEQJ3OA&amp;oe=69B9AF04, https://scontent-hou1-1.cdninstagram.com/o1/v/t2/f2/m367/AQOQyTpaWim80v5h4zFH2SJ1VShAgSAWq00yZzqt7RFP4lTQKftn5G0WDPpqJZN92OdCIq0k6QZ0PfwWAk5YSg19ZdJurLBdhsXCnDA.mp4?_nc_cat=105&amp;_nc_sid=5e9851&amp;_nc_ht=scontent-hou1-1.cdninstagram.com&amp;_nc_ohc=ZA8UaLSkj6QQ7kNvwHLcCkB&amp;efg=eyJ2ZW5jb2RlX3RhZyI6Inhwdl9wcm9ncmVzc2l2ZS5JTlNUQUdSQU0uQ0xJUFMuQzMuNzE2LmRhc2hfYmFzZWxpbmVfMV92MSIsInhwdl9hc3NldF9pZCI6NzU4MDc5NTY2Nzg0MzMxLCJhc3NldF9hZ2VfZGF5cyI6MjcyLCJ2aV91c2VjYXNlX2lkIjoxMDA5OSwiZHVyYXRpb25fcyI6OCwidXJsZ2VuX3NvdXJjZSI6Ind3dyJ9&amp;ccb=17-1&amp;_nc_gid=Ms7HZOUN5v5io1JRIjpX4g&amp;_nc_ss=1a&amp;_nc_zt=28&amp;vs=bfc09d72952e7a01&amp;_nc_vs=HBksFQIYQGlnX2VwaGVtZXJhbC85QTQ2RjgxMUFGMzQ4ODAxMzhBMjEzMUI2RDc0MTI5Ml92aWRlb19kYXNoaW5pdC5tcDQVAALIARIAFQIYR2lnX3hwdl9yZWVsc19wZXJtYW5lbnRfc3JfcHJvZC8xMjA3Mjk0NTUxNDExODk0XzM2OTc5OTY2MTIxMDE4NDU5ODkubXA0FQICyAESACgAGAAbAogHdXNlX29pbAExEnByb2dyZXNzaXZlX3JlY2lwZQExFQAAJpad0fSE3tgCFQIoAkMzLBdAIDMzMzMzMxgSZGFzaF9iYXNlbGluZV8xX3YxEQB1_gdl5p0BAA&amp;oh=00_AfwRSuYevL8cERB0ROnKZPRkqfAuAAcnORMKsQT941MRWw&amp;oe=69BD9C92, https://scontent-hou1-1.cdninstagram.com/o1/v/t2/f2/m367/AQMWWFuurXtNwzw7W9DEvdK6Gpy-WubH89wmy5YJU2WlR9shsBrYaaEAbLehgenYX_1I8DzO7GmaiNiqS87FlPqlvNca68tIfX2IHko.mp4?_nc_cat=100&amp;_nc_sid=5e9851&amp;_nc_ht=scontent-hou1-1.cdninstagram.com&amp;_nc_ohc=t3pGHrGb1fAQ7kNvwGyvp-O&amp;efg=eyJ2ZW5jb2RlX3RhZyI6Inhwdl9wcm9ncmVzc2l2ZS5JTlNUQUdSQU0uQ0xJUFMuQzMuNTc2LmRhc2hfYmFzZWxpbmVfMV92MSIsInhwdl9hc3NldF9pZCI6NjkxNTA1MzEzNTYxODI0LCJhc3NldF9hZ2VfZGF5cyI6MzM5LCJ2aV91c2VjYXNlX2lkIjoxMDA5OSwiZHVyYXRpb25fcyI6NjEsInVybGdlbl9zb3VyY2UiOiJ3d3cifQ%3D%3D&amp;ccb=17-1&amp;_nc_gid=Ms7HZOUN5v5io1JRIjpX4g&amp;_nc_ss=1a&amp;_nc_zt=28&amp;vs=fd4fa9d3981c94ba&amp;_nc_vs=HBksFQIYQGlnX2VwaGVtZXJhbC8xMTQ1OTI4NkVEOTQ5MDc2QTJCMTMxOUQ5ODdCRUJCMF92aWRlb19kYXNoaW5pdC5tcDQVAALIARIAFQIYR2lnX3hwdl9yZWVsc19wZXJtYW5lbnRfc3JfcHJvZC80MDA0NjM5MTI5Nzg1OTE0XzM2NTc0MDE2OTQxMzU4ODAyNTMubXA0FQICyAESACgAGAAbAogHdXNlX29pbAExEnByb2dyZXNzaXZlX3JlY2lwZQExFQAAJsDzmYn0uroCFQIoAkMzLBdATnul41P3zxgSZGFzaF9iYXNlbGluZV8xX3YxEQB1_gdl5p0BAA&amp;oh=00_AfwhxDizhQKvs6JLsF2W4BFNL0CQoqQhnv5wve6AaMpfig&amp;oe=69BD8355, https://scontent-hou1-1.cdninstagram.com/o1/v/t2/f2/m367/AQOpket8RLMsoE4vXL5zhA511JfQBoU8FodOFcYnCEzjhNUlRYG3tqO55ypSY8DcUhET3-txECujFSXuDufV5-B8HpvsA7PjQhFDaKg.mp4?_nc_cat=100&amp;_nc_sid=5e9851&amp;_nc_ht=scontent-hou1-1.cdninstagram.com&amp;_nc_ohc=tGuG4TFgIEEQ7kNvwFiMeQG&amp;efg=eyJ2ZW5jb2RlX3RhZyI6Inhwdl9wcm9ncmVzc2l2ZS5JTlNUQUdSQU0uQ0xJUFMuQzMuNzIwLmRhc2hfYmFzZWxpbmVfMV92MSIsInhwdl9hc3NldF9pZCI6NjMzOTQ4NTQ5Mjg5NjcxLCJhc3NldF9hZ2VfZGF5cyI6NDMwLCJ2aV91c2VjYXNlX2lkIjoxMDA5OSwiZHVyYXRpb25fcyI6MTAsInVybGdlbl9zb3VyY2UiOiJ3d3cifQ%3D%3D&amp;ccb=17-1&amp;vs=bd9c40c1734e2b4c&amp;_nc_vs=HBksFQIYQGlnX2VwaGVtZXJhbC9DNjQwOEU5NjU1NDUyNDJBMjA0REFGQjg1MTkzM0Q5Ml92aWRlb19kYXNoaW5pdC5tcDQVAALIARIAFQIYR2lnX3hwdl9yZWVsc19wZXJtYW5lbnRfc3JfcHJvZC8xNzE5MzI1NzQ4OTI3NTk1XzYxMTA5MjQwMDA0NTE5OTY5NjEubXA0FQICyAESACgAGAAbAogHdXNlX29pbAExEnByb2dyZXNzaXZlX3JlY2lwZQExFQAAJo7bsOHUpKACFQIoAkMzLBdAJAAAAAAAABgSZGFzaF9iYXNlbGluZV8xX3YxEQB1_gdl5p0BAA&amp;_nc_gid=Ms7HZOUN5v5io1JRIjpX4g&amp;_nc_ss=1a&amp;_nc_zt=28&amp;oh=00_AfyYK1kmK4eCJyahthW5mwPwBItKK</t>
  </si>
  <si>
    <t>https://www.instagram.com/mercadodeluxo.oficial</t>
  </si>
  <si>
    <t>msk385</t>
  </si>
  <si>
    <t>Mark Katz</t>
  </si>
  <si>
    <t>#rockpianist #technologist #executive  #data #writer #cio #husband #father #piano #organ #synthesizer #foodie #westchester #katonah #bandmember</t>
  </si>
  <si>
    <t>None,Musician/band</t>
  </si>
  <si>
    <t>https://scontent-phl2-1.cdninstagram.com/v/t51.2885-19/354547887_666410115363315_1523514362577143643_n.jpg?stp=dst-jpg_e0_s150x150_tt6&amp;efg=eyJ2ZW5jb2RlX3RhZyI6InByb2ZpbGVfcGljLmRqYW5nby43MjAuYzIifQ&amp;_nc_ht=scontent-phl2-1.cdninstagram.com&amp;_nc_cat=103&amp;_nc_oc=Q6cZ2QEIsDll0JJZYUBV662jkfFY3KOd0THDr78_B0ybYtiIudwu6UangsTV6TqPWtCBaiA&amp;_nc_ohc=wfhgiK-oVXAQ7kNvwEdU4bE&amp;_nc_gid=7xCMdQODz4Gx3f5uQIhxJw&amp;edm=AOQ1c0wBAAAA&amp;ccb=7-5&amp;oh=00_AfxsjiTA4opef_TtYPhTE_4gnxV4rDJ0UQ7mHp66-NWtzw&amp;oe=69BD8FB9&amp;_nc_sid=8b3546</t>
  </si>
  <si>
    <t>Rockin the 80’s | Went to a benefit for the Trackside Teen Center in Wilton Connecticut. Great party and the 80’s band, Jessie’s Girl, were amazing. 
However a lot of the men bought the same outstanding Mullet that I was sporting.  Amazon must have wondered why all the Mullets were shipped to Wilton. 
As you can se | Given the horrible snowstorm in NY, a lot of the air traffic controllers couldn’t make it into Laguardia.  So they tapped Daisy to help out. As you can imagine, the job is stressful.  Hopefully no one got hurt.  #oldeenglishbulldogge #bulldog #fear #LaGuardia #airtrafficcontrol | As we celebrate the holidays, let's uplift each other and honor the good that's often overshadowed by the news. Here's to fostering hope and unity, without anger or malice. #GiveLoveOnChristmasDay #BeAMensch #bekind | Come by and celebrate with Side Hustle! | HAPPY THANKSGIVING TO EVERYONE!  #bulldog  #oldeenglishbulldogge #dogs #katonah | LEO.  Sacred.  And man they know how to make it here. | Here we go. | Hey folks, playing a benefit for our Veterans this Thursday at Sony Hall.  See attached for info and tickets.  Will be manning the keys with these fine musicians. 
Come join us on Nov 6 at Sony Hall in NYC (just off Time Square, 236 W46st) to raise funds and awareness for our country's most importa | 🎤 Funk. Soul. Groove. Live.
Side Hustle is not your average cover band.
We bring the dance floor to life every single week — and yes, we have a violinist🎻
🎶 Catch us live: sidehustleofficial.com
#SideHustleBand #LiveMusicNYC #FunkBand #SoulMusic #popmusıc #nycband #WestchesterLiveMusic #CTBan | Get ready to move — Side Hustle is bringing the *groove* to BAR 141 on **Friday, July 25th** 💃🕺
🎷 Killer horns
🎤 Soulful vocals
🎹 Funky keys
🎸 Classic jams you KNOW and LOVE
It’s not just a show — it’s a PARTY. Come eat, drink, and DANCE with us.
📍 Bar 141 — Thornwood, NY
📅 Friday, July 2 | Suzanne gave the Sermon at PCMK on Trauma and Resilience.  Amazing job!</t>
  </si>
  <si>
    <t>#oldeenglishbulldogge, #bulldog, #fear, #LaGuardia, #airtrafficcontrol, #GiveLoveOnChristmasDay, #BeAMensch, #bekind, #dogs, #katonah, #SideHustleBand, #LiveMusicNYC, #FunkBand, #SoulMusic, #popmus, #nycband, #WestchesterLiveMusic, #CTBan</t>
  </si>
  <si>
    <t>@shrineharlem, @side_hustle_band_ny, @dpchiplock, @planethill2, @stephenecaldwell, @mikiemosk, @jackiemuniz</t>
  </si>
  <si>
    <t>https://instagram.com/p/DVpEa-CCiMx, https://instagram.com/p/DVpD_4HEsO7, https://instagram.com/p/DVLyWt3jaa7, https://instagram.com/p/DSTgOhoDbE5, https://instagram.com/p/DRp_3LqD1e8, https://instagram.com/p/DRkOrOPjbbK, https://instagram.com/p/DRfLVPzkjX7, https://instagram.com/p/DQu9KPeDQ8h, https://instagram.com/p/DQuK3biEvkB, https://instagram.com/p/DMrMKY6yYux, https://instagram.com/p/DMbEuTdS1Q-, https://instagram.com/p/DLgM-QqsOSY</t>
  </si>
  <si>
    <t>12, 22, 15, 27, 8, 15, 10, 5, 4, 13, 8, 37</t>
  </si>
  <si>
    <t>0, 2, 1, 0, 0, 2, 0, 0, 1, 0, 0, 1</t>
  </si>
  <si>
    <t>2026-03-08, 2026-03-08, 2026-02-25, 2025-12-16, 2025-11-29, 2025-11-27, 2025-11-25, 2025-11-06, 2025-11-06, 2025-07-29, 2025-07-22, 2025-06-29</t>
  </si>
  <si>
    <t>Trackside TeenCenter, Katonah, New York, Liebman's Kosher Delicatessen &amp; Restaurant, Sony Hall</t>
  </si>
  <si>
    <t>Video, Sidecar, Image, Image, Image, Sidecar, Image, Sidecar, Image, Video, Video, Image</t>
  </si>
  <si>
    <t>https://scontent-phl2-1.cdninstagram.com/v/t39.30808-6/648922301_10237717573952731_2477315213050125092_n.jpg?stp=dst-jpg_e35_p1080x1080_sh0.08_tt6&amp;_nc_ht=scontent-phl2-1.cdninstagram.com&amp;_nc_cat=107&amp;_nc_oc=Q6cZ2QEIsDll0JJZYUBV662jkfFY3KOd0THDr78_B0ybYtiIudwu6UangsTV6TqPWtCBaiA&amp;_nc_ohc=Go17Vh5qyp8Q7kNvwFaB8PU&amp;_nc_gid=7xCMdQODz4Gx3f5uQIhxJw&amp;edm=AOQ1c0wAAAAA&amp;ccb=7-5&amp;ig_cache_key=Mzg0ODYyNDkyMTc4MjcwODMxMw%3D%3D.3-ccb7-5&amp;oh=00_AfyYQbAeEhLXUi78fWaahYtSRJrze6ueaS55kGwKEhbUSw&amp;oe=69BD87C8&amp;_nc_sid=8b3546, https://scontent-phl2-1.cdninstagram.com/v/t39.30808-6/648922301_10237717573952731_2477315213050125092_n.jpg?stp=dst-jpg_e35_p1080x1080_sh0.08_tt6&amp;_nc_ht=scontent-phl2-1.cdninstagram.com&amp;_nc_cat=107&amp;_nc_oc=Q6cZ2QEIsDll0JJZYUBV662jkfFY3KOd0THDr78_B0ybYtiIudwu6UangsTV6TqPWtCBaiA&amp;_nc_ohc=Go17Vh5qyp8Q7kNvwFaB8PU&amp;_nc_gid=7xCMdQODz4Gx3f5uQIhxJw&amp;edm=AOQ1c0wAAAAA&amp;ccb=7-5&amp;ig_cache_key=Mzg0ODYyNDkyMTc4MjcwODMxMw%3D%3D.3-ccb7-5&amp;oh=00_AfyYQbAeEhLXUi78fWaahYtSRJrze6ueaS55kGwKEhbUSw&amp;oe=69BD87C8&amp;_nc_sid=8b3546, https://scontent-phl2-1.cdninstagram.com/v/t39.30808-6/649481208_10237717575432768_8724261492921421089_n.jpg?stp=dst-jpg_e35_p1080x1080_sh0.08_tt6&amp;_nc_ht=scontent-phl2-1.cdninstagram.com&amp;_nc_cat=100&amp;_nc_oc=Q6cZ2QEIsDll0JJZYUBV662jkfFY3KOd0THDr78_B0ybYtiIudwu6UangsTV6TqPWtCBaiA&amp;_nc_ohc=rCwAgd-tORkQ7kNvwFZXAUJ&amp;_nc_gid=7xCMdQODz4Gx3f5uQIhxJw&amp;edm=AOQ1c0wAAAAA&amp;ccb=7-5&amp;ig_cache_key=Mzg0ODYyNDkyMDg2ODI5OTM0NA%3D%3D.3-ccb7-5&amp;oh=00_AfxByJGMo922CHgdY5UKMvSTcmWLoyWwX2WIsNf2DYWE5g&amp;oe=69BDB582&amp;_nc_sid=8b3546, https://scontent-phl2-1.cdninstagram.com/v/t39.30808-6/647382034_10237717574752751_2530836258933613822_n.jpg?stp=dst-jpg_e35_s1080x1080_sh0.08_tt6&amp;_nc_ht=scontent-phl2-1.cdninstagram.com&amp;_nc_cat=111&amp;_nc_oc=Q6cZ2QEIsDll0JJZYUBV662jkfFY3KOd0THDr78_B0ybYtiIudwu6UangsTV6TqPWtCBaiA&amp;_nc_ohc=ckEPxhKlgXwQ7kNvwGDGJ9S&amp;_nc_gid=7xCMdQODz4Gx3f5uQIhxJw&amp;edm=AOQ1c0wAAAAA&amp;ccb=7-5&amp;ig_cache_key=Mzg0ODYyNDkyMTIyOTAyNzM0OQ%3D%3D.3-ccb7-5&amp;oh=00_Afwe2xK37wq-LuEKfA82aSAv_bajf9rDpxLjrhPUrvHH6w&amp;oe=69BDB04C&amp;_nc_sid=8b3546, https://scontent-phl2-1.cdninstagram.com/v/t39.30808-6/649048600_10237717573872729_1948807327582689548_n.jpg?stp=dst-jpg_e35_s1080x1080_sh0.08_tt6&amp;_nc_ht=scontent-phl2-1.cdninstagram.com&amp;_nc_cat=109&amp;_nc_oc=Q6cZ2QEIsDll0JJZYUBV662jkfFY3KOd0THDr78_B0ybYtiIudwu6UangsTV6TqPWtCBaiA&amp;_nc_ohc=-HU2S7_ktTgQ7kNvwGlCelh&amp;_nc_gid=7xCMdQODz4Gx3f5uQIhxJw&amp;edm=AOQ1c0wAAAAA&amp;ccb=7-5&amp;ig_cache_key=Mzg0ODYyNDkyMTA1Mjg2NzgyNQ%3D%3D.3-ccb7-5&amp;oh=00_AfxCsq8My1zfB9_NUZKR349zb6LCCc6J1k1Ztwd7YhxoPQ&amp;oe=69BD94A0&amp;_nc_sid=8b3546, https://scontent-phl2-1.cdninstagram.com/v/t39.30808-6/647353854_10237717574872754_6530287413711778270_n.jpg?stp=dst-jpg_e35_p1080x1080_sh0.08_tt6&amp;_nc_ht=scontent-phl2-1.cdninstagram.com&amp;_nc_cat=102&amp;_nc_oc=Q6cZ2QEIsDll0JJZYUBV662jkfFY3KOd0THDr78_B0ybYtiIudwu6UangsTV6TqPWtCBaiA&amp;_nc_ohc=qJ21WYbrG0gQ7kNvwFVGIdO&amp;_nc_gid=7xCMdQODz4Gx3f5uQIhxJw&amp;edm=AOQ1c0wAAAAA&amp;ccb=7-5&amp;ig_cache_key=Mzg0ODYyNDkyMTg3NDkzOTI3MA%3D%3D.3-ccb7-5&amp;oh=00_AfzdZHb4s0eEC2JE5OAaBt9vT8XofFqQVEFsinq2s4HZRg&amp;oe=69BD8E10&amp;_nc_sid=8b3546, https://scontent-phl2-1.cdninstagram.com/v/t51.82787-15/641334215_18561602434031356_7341799641679608077_n.jpg?stp=dst-jpg_e35_p1080x1080_sh0.08_tt6&amp;_nc_ht=scontent-phl2-1.cdninstagram.com&amp;_nc_cat=104&amp;_nc_oc=Q6cZ2QEIsDll0JJZYUBV662jkfFY3KOd0THDr78_B0ybYtiIudwu6UangsTV6TqPWtCBaiA&amp;_nc_ohc=BLObE5D8LDwQ7kNvwE-h-I4&amp;_nc_gid=7xCMdQODz4Gx3f5uQIhxJw&amp;edm=AOQ1c0wBAAAA&amp;ccb=7-5&amp;ig_cache_key=Mzg0MDM4NDU3MDY2NzkzNTQxOQ%3D%3D.3-ccb7-5&amp;oh=00_AfyJ79lTtdSvCGV84MHbQIRXfZMXU0Zg7FoxIklGeFPqcA&amp;oe=69BDA249&amp;_nc_sid=8b3546, https://scontent-phl2-1.cdninstagram.com/v/t39.30808-6/600264593_10236585045000215_6099776030893703764_n.jpg?stp=dst-jpg_e35_p1080x1080_sh0.08_tt6&amp;_nc_ht=scontent-phl2-1.cdninstagram.com&amp;_nc_cat=111&amp;_nc_oc=Q6cZ2QEIsDll0JJZYUBV662jkfFY3KOd0THDr78_B0ybYtiIudwu6UangsTV6TqPWtCBaiA&amp;_nc_ohc=20Wmfpo_a9IQ7kNvwGV0UeF&amp;_nc_gid=7xCMdQODz4Gx3f5uQIhxJw&amp;edm=AOQ1c0wAAAAA&amp;ccb=7-5&amp;ig_cache_key=Mzc4ODUxMzQ0NzIxNTIxNDkwNQ%3D%3D.3-ccb7-5&amp;oh=00_AfwwvQBZu8CA4C5P91_-rZ98-4fgLZWIObKgbShNtRYXMg&amp;oe=69BD86E3&amp;_nc_sid=8b3546, https://scontent-phl2-1.cdninstagram.com/v/t51.82787-15/587645413_18538839019031356_205293002264931793_n.jpg?stp=dst-jpg_e35_p1080x1080_sh0.08_tt6&amp;_nc_ht=scontent-phl2-1.cdninstagram.com&amp;_nc_cat=104&amp;_nc_oc=Q6cZ2QEIsDll0JJZYUBV662jkfFY3KOd0THDr78_B0ybYtiIudwu6UangsTV6TqPWtCBaiA&amp;_nc_ohc=S2q4YXx8U84Q7kNvwGKPJJ4&amp;_nc_gid=7xCMdQODz4Gx3f5uQIhxJw&amp;edm=AOQ1c0wBAAAA&amp;ccb=7-5&amp;ig_cache_key=Mzc3NjgzMDYzMTU0NTEwMDIyMA%3D%3D.3-ccb7-5&amp;oh=00_AfwabPIjXAuAwUDz-BLvtEKVm1t95l-WuYWpe9io7bs80g&amp;oe=69BD9992&amp;_nc_sid=8b3546, https://scontent-phl2-1.cdninstagram.com/v/t39.30808-6/590838520_10236336851635536_5013384059195027515_n.jpg?stp=dst-jpg_e15_tt6&amp;_nc_ht=scontent-phl2-1.cdninstagram.com&amp;_nc_cat=100&amp;_nc_oc=Q6cZ2QEIsDll0JJZYUBV662jkfFY3KOd0THDr78_B0ybYtiIudwu6UangsTV6TqPWtCBaiA&amp;_nc_ohc=bvjtAkhf8yoQ7kNvwHAfd5K&amp;_nc_gid=7xCMdQODz4Gx3f5uQIhxJw&amp;edm=AOQ1c0wAAAAA&amp;ccb=7-5&amp;ig_cache_key=Mzc3NTIwNjkyMTM5ODQ2NzU4OA%3D%3D.3-ccb7-5&amp;oh=00_AfwuYe3uZJdpxDyQisNeVwfHaQV5_XasJNkwxKVyGrT9lg&amp;oe=69BD8349&amp;_nc_sid=8b354</t>
  </si>
  <si>
    <t>https://scontent-phl2-1.cdninstagram.com/o1/v/t2/f2/m366/AQPKvfiNW2Trbnb12bSuzGaUqOX2YPkW15P2hVC6FjUqIW0qUuke0mkjvV2N4037p_kZY_ed4AmXOG2dRhsWtA8oCC_NrGoLlcp135arH7GWCw.mp4?_nc_cat=110&amp;_nc_sid=5e9851&amp;_nc_ht=scontent-phl2-1.cdninstagram.com&amp;_nc_ohc=vd-CNsJLM7cQ7kNvwGlFMzi&amp;efg=eyJ2ZW5jb2RlX3RhZyI6Inhwdl9wcm9ncmVzc2l2ZS5JTlNUQUdSQU0uQ0xJUFMuQzMuNzIwLmRhc2hfaDI2NC1iYXNpYy1nZW4yXzcyMHAiLCJ4cHZfYXNzZXRfaWQiOjc0NDAwNzA3NTMwOTk3NCwiYXNzZXRfYWdlX2RheXMiOjcsInZpX3VzZWNhc2VfaWQiOjEwMTIzLCJkdXJhdGlvbl9zIjo5LCJ1cmxnZW5fc291cmNlIjoid3d3In0%3D&amp;ccb=17-1&amp;_nc_gid=7xCMdQODz4Gx3f5uQIhxJw&amp;_nc_ss=1a&amp;_nc_zt=28&amp;vs=68468aec8fc1e2c1&amp;_nc_vs=HBksFQIYRWZiX2VwaGVtZXJhbC81QjQxQ0NCQTRBMUU0NUVENzc1NUVBQTZBRjc1QjM5MF9tdF8xX3ZpZGVvX2Rhc2hpbml0Lm1wNBUAAsgBEgAVAhhAZmJfcGVybWFuZW50LzBCNDQ2NzIyNEZEM0Q2NTQwODc5NzFEMThBQjAyQzgxX2F1ZGlvX2Rhc2hpbml0Lm1wNBUCAsgBEgAoABgAGwKIB3VzZV9vaWwBMRJwcm9ncmVzc2l2ZV9yZWNpcGUBMRUAACaspvnW9KrSAhUCKAJDMywXQCLul41P3zsYGWRhc2hfaDI2NC1iYXNpYy1nZW4yXzcyMHARAHX-B2WWngEA&amp;oh=00_AfwLBeBG_i6l_imV24VhlIyX8r-SwDBJft7v5-GVXzGuzA&amp;oe=69BD965A, https://scontent-phl2-1.cdninstagram.com/o1/v/t2/f2/m86/AQNXBiwEH9A8rEOw_VDsFRx7kUqLcPyhPVzQp7U4WYVjQDbTzn_1SLtJPraRUyYyOAWgR5EqpcP0OCKnBGnGaIoICnWKma0FO3Y3Qkk.mp4?_nc_cat=105&amp;_nc_sid=5e9851&amp;_nc_ht=scontent-phl2-1.cdninstagram.com&amp;_nc_ohc=f8YLHJX5qe0Q7kNvwHP1W9-&amp;efg=eyJ2ZW5jb2RlX3RhZyI6Inhwdl9wcm9ncmVzc2l2ZS5JTlNUQUdSQU0uQ0xJUFMuQzMuMzYwLmRhc2hfYmFzZWxpbmVfM192MSIsInhwdl9hc3NldF9pZCI6MTY0NDMyNzkyOTU3NTgxNiwiYXNzZXRfYWdlX2RheXMiOjIzMCwidmlfdXNlY2FzZV9pZCI6MTAwOTksImR1cmF0aW9uX3MiOjM5LCJ1cmxnZW5fc291cmNlIjoid3d3In0%3D&amp;ccb=17-1&amp;vs=71429ce41edde039&amp;_nc_vs=HBksFQIYUmlnX3hwdl9yZWVsc19wZXJtYW5lbnRfc3JfcHJvZC80RjRGNDcyRUM0ODFBNTQ2NEY2RENFNTU2QzRBRERBNF92aWRlb19kYXNoaW5pdC5tcDQVAALIARIAFQIYRmlnX3hwdl9yZWVsc19wZXJtYW5lbnRfc3JfcHJvZC83OTUyODMxNDI5NjQ3NDFfODY0Nzg5ODczNTI2OTAzNzExOS5tcDQVAgLIARIAKAAYABsCiAd1c2Vfb2lsATEScHJvZ3Jlc3NpdmVfcmVjaXBlATEVAAAmkOaX4r3g6wUVAigCQzMsF0BD1T987ZFoGBJkYXNoX2Jhc2VsaW5lXzNfdjERAHX-B2XmnQEA&amp;_nc_gid=7xCMdQODz4Gx3f5uQIhxJw&amp;_nc_ss=1a&amp;_nc_zt=28&amp;oh=00_Afw2HI6CmgvNIsXqxMG1uDTF9nz5IbgACxZ2OEYYzx4ciQ&amp;oe=69B9BF22, https://scontent-phl2-1.cdninstagram.com/o1/v/t2/f2/m86/AQO6q9nHDwKBDRP1WNRSvdIs2efllK3NDiwMm_Hf1G3Pr0OB6uxZfwvIZoD6ORvHsfRneDgfQ4vDh5QP-G5SrKST2A3R1RZTbRBlzi8.mp4?_nc_cat=104&amp;_nc_sid=5e9851&amp;_nc_ht=scontent-phl2-1.cdninstagram.com&amp;_nc_ohc=FayUFwIu330Q7kNvwG0c1fp&amp;efg=eyJ2ZW5jb2RlX3RhZyI6Inhwdl9wcm9ncmVzc2l2ZS5JTlNUQUdSQU0uQ0xJUFMuQzMuMzYwLmRhc2hfYmFzZWxpbmVfM192MSIsInhwdl9hc3NldF9pZCI6MTA5MjU3MDIzOTQ3MTkyNSwiYXNzZXRfYWdlX2RheXMiOjIzNiwidmlfdXNlY2FzZV9pZCI6MTAwOTksImR1cmF0aW9uX3MiOjI1LCJ1cmxnZW5fc291cmNlIjoid3d3In0%3D&amp;ccb=17-1&amp;_nc_gid=7xCMdQODz4Gx3f5uQIhxJw&amp;_nc_ss=1a&amp;_nc_zt=28&amp;vs=1a67af3ef8a5b0e9&amp;_nc_vs=HBksFQIYUmlnX3hwdl9yZWVsc19wZXJtYW5lbnRfc3JfcHJvZC85MDRGQjgxMjUzNzU4RjcxNDZEN0NCQkYzMDJBNzhCOF92aWRlb19kYXNoaW5pdC5tcDQVAALIARIAFQIYSGlnX3hwdl9yZWVsc19wZXJtYW5lbnRfc3JfcHJvZC8yNDgyMDU2NzQ4NzU0NDUzOV82MDU2MDQ5MjkzODY1MjE5MTM0Lm1wNBUCAsgBEgAoABgAGwKIB3VzZV9vaWwBMRJwcm9ncmVzc2l2ZV9yZWNpcGUBMRUAACbqxKDQ-uvwAxUCKAJDMywXQDldsi0OVgQYEmRhc2hfYmFzZWxpbmVfM192MREAdf4HZeadAQA&amp;oh=00_Afyu8oabLPLi9bbNZiCh-RF3fALeDjo2HHSx_xJIP87r0A&amp;oe=69B99DE9</t>
  </si>
  <si>
    <t>https://www.instagram.com/msk385</t>
  </si>
  <si>
    <t>jjh.time</t>
  </si>
  <si>
    <t>J. Johan Horh @ JJHo</t>
  </si>
  <si>
    <t>⌚️ Watch Enthusiast | 🧠 NLP Practitioner 
Capturing the elegance of Time &amp; the beauty of State.
Time refined. State aligned.
🇲🇾</t>
  </si>
  <si>
    <t>https://scontent-mia5-2.cdninstagram.com/v/t51.2885-19/438189851_3768317193489708_3909159928172681296_n.jpg?stp=dst-jpg_e0_s150x150_tt6&amp;efg=eyJ2ZW5jb2RlX3RhZyI6InByb2ZpbGVfcGljLmRqYW5nby4xMDgwLmMyIn0&amp;_nc_ht=scontent-mia5-2.cdninstagram.com&amp;_nc_cat=100&amp;_nc_oc=Q6cZ2QGvHy1yvFP4UDqdIgmI46oQuXF4U_jOxDhVs076WtO6Ve-LTM20k5PSXndyoEeNbMI71R-LSe9lLuCKADiO0Wlj&amp;_nc_ohc=T6zlYlMu0hIQ7kNvwHz-7Sb&amp;_nc_gid=YHSH3JF0ld0NtdbJp2MYxQ&amp;edm=AOQ1c0wBAAAA&amp;ccb=7-5&amp;oh=00_AfywKzjsM0j0O0Mo0El7Rg_pbNYQlqH884iWO_F5R_Gn2w&amp;oe=69BD8FA6&amp;_nc_sid=8b3546</t>
  </si>
  <si>
    <t>A cultural yearly ritual:
Close the year consciously.
Open the next intentionally.
Time recorded. State reprogrammed.
.
.
.
#nlp #watchoftheday #mido #cartier #cartiertank | We went 踏青 and came back reprogrammed.
Sunlight for serotonin. People for oxytocin. 
Nature changed my State. Watch kept the moment. 
.
.
.
.
.
.
.
#踏青 #watchoftheday 
#omega #constellation 
#nlp | I pray with purpose. I speak to my inner self, programming focus and achievement-by the time I have set.
.
.
.
.
.
.
.
#ballwatch #watchoftheday #bronzewatches 
#nlp #nlppractitioner | Full moon. Full table. Full house.
BBQ night &amp; CNY cards. 🌕♠️
.
.
.
.
.
.
.
#fullmoon #watchoftheday #moonswatch 
#omega #bbqnight | Inspired by the past, perfectly timed for now. Heritage mode.
.
.
.
.
.
.
.
#vintage #vintagewatch #dresswatch 
#vintageomega #omegavintage #36mm 
#goldwatch #diamondwatch #omegavintagewatch 
#calibre2500 #18k #omegaconstellation18k 
#constellation #watchoftheday #watchesofinstagram 
#omega #wrist | Another birthday guy's dinner, another Constellation(not mine) shining in the frame...
.
.
.
.
.
.
.
#omegaconstellation #omegawatches #constellation 
#vintagewatch #vintageomega #omega 
#omegavintage #38mm #omegacollector 
#calibre8500 #omegaconstellation18k #18k 
#goldwatch #diamondwatch #swiss  | some Keys take longer to turn, but when they do, the Timing feels perfect...
🔑⌚️🏡
.
.
.
.
.
.
.
#keycollection #tagheueraquaracer #tagheuerwatches 
#wristwatch #wristshot #watches 
#gamudagardens #gamudaland
#bluedial #bluedialwatch #watch 
#watchoftheday #watchaddict #tagheuerformula1 
#vintagewa | From roaring Harleys to silent volts~ every ride, every tick, same power, same rhythm...
.
.
.
.
.
.
.
#harleydavidson #harleydavidsonmotorcycles #harley_davidson 
#ebike #ebikelife #ebikestyle #seagull1963 
#天津手表厂 #天津手表廠 #中国天津手表厂 
#chronograph #vintagechronograph #pilotwatch 
#pilotwatchchronogra | A Halloween night in a high-end landed residential( Malaysia ) community ~ invited, inspired, impressed.
.
.
.
.
.
.
.
#halloween #116500ln #daytona 
#daytonapanda #chronograph #116500 
#cosmographdaytona #rolex #rolexwatch 
#watch #watches #watchfam #watchesofinstagram 
#wristwatch #wristshot #wr | Not just another dinner, it’s where good talks &amp; big deals meet perfect timing.
.
.
.
.
.
.
.
#frederiqueconstant #frederiqueconstantwatch
#moonphase #moonphasewatch #dresswatch 
#wristwatch #wristporn #wristshot #wristcheck 
#watches #vintagewatch #watchoftheday 
#horology #watchenthusiast #watch | Rolling with big ones, staying in my lane.
Wheels, steel, and seconds ~ everything that moves with purpose. 
Engines roar, seconds tick ~ different rhythms, same passion.
Watch: Ball Engineer III Bronze
.
.
.
.
.
.
.
#ballwatch #ballwatches #lume #watchlume
#ballengineer #ballengineeriii #bronzewa | Late-night game then supper — 
not the healthiest habit, but sometime hard to say no 😅🏸🍲⌚️...
.
.
.
.
.
.
#moonwatch #omegaspeedmaster #moonswatch 
#omegawatches #firstomegainspace #swatch #swatchwatch 
#omegaxswatch #speedy #chronograph #vintagechronograph 
#speedmaster #whitedial #whitedialsp</t>
  </si>
  <si>
    <t>#nlp, #watchoftheday, #mido, #cartier, #cartiertank, #omega, #constellation, #ballwatch, #bronzewatches, #nlppractitioner, #fullmoon, #moonswatch, #bbqnight, #vintage, #vintagewatch, #dresswatch, #vintageomega, #omegavintage, #36mm, #goldwatch, #diamondwatch, #omegavintagewatch, #calibre2500, #18k, #omegaconstellation18k, #watchesofinstagram, #wrist, #omegaconstellation, #omegawatches, #38mm, #omegacollector, #calibre8500, #swiss, #keycollection, #tagheueraquaracer, #tagheuerwatches, #wristwatch</t>
  </si>
  <si>
    <t>https://instagram.com/p/DUi-2N6kjwM, https://instagram.com/p/DUU6b_uEmqq, https://instagram.com/p/DT23B81Eryg, https://instagram.com/p/DTEcDmYEoiQ, https://instagram.com/p/DRy26VfEtz7, https://instagram.com/p/DRXY2zRkptI, https://instagram.com/p/DRB3aTbkpYp, https://instagram.com/p/DQjsu2eEnIt, https://instagram.com/p/DQhR2W6Eok8, https://instagram.com/p/DQRBUWXkqtC, https://instagram.com/p/DP9SaMmkti3, https://instagram.com/p/DP6vbxakgV2</t>
  </si>
  <si>
    <t>15, 16, 14, 7, 10, 8, 13, 14, 32, 8, 14, 13</t>
  </si>
  <si>
    <t>0, 0, 0, 0, 2, 0, 6, 0, 0, 0, 4, 0</t>
  </si>
  <si>
    <t>2026-02-09, 2026-02-04, 2026-01-23, 2026-01-04, 2025-12-03, 2025-11-22, 2025-11-14, 2025-11-02, 2025-11-01, 2025-10-26, 2025-10-18, 2025-10-17</t>
  </si>
  <si>
    <t>Unique Seafood 23, Gamuda Garden Wellness, Skyline Luge Kuala Lumpur, Desa jaya,kepong, Gamuda Gardens, The Mansions Desa ParkCity</t>
  </si>
  <si>
    <t>https://scontent-mia5-1.cdninstagram.com/o1/v/t2/f2/m86/AQPZuAnYr-tFRxSSvqXBjaAJepMYU0MiwpK32N2LiXW-eaoMG1yRrW0FWbiKdQaJfdG295CbzKCup1NcKnxSvQRGSkeUCEHWPAzaePg.mp4?_nc_cat=102&amp;_nc_sid=5e9851&amp;_nc_ht=scontent-mia5-1.cdninstagram.com&amp;_nc_ohc=zrfHEmxLmJ4Q7kNvwFmFBhe&amp;efg=eyJ2ZW5jb2RlX3RhZyI6Inhwdl9wcm9ncmVzc2l2ZS5JTlNUQUdSQU0uQ0xJUFMuQzMuNzIwLmRhc2hfYmFzZWxpbmVfMV92MSIsInhwdl9hc3NldF9pZCI6MTc4NjQ2MDQ0MDI1NzY4NzYsImFzc2V0X2FnZV9kYXlzIjozNCwidmlfdXNlY2FzZV9pZCI6MTA4MjcsImR1cmF0aW9uX3MiOjIwLCJ1cmxnZW5fc291cmNlIjoid3d3In0%3D&amp;ccb=17-1&amp;vs=c591a14ebdfb425f&amp;_nc_vs=HBksFQIYUmlnX3hwdl9yZWVsc19wZXJtYW5lbnRfc3JfcHJvZC8wRTRDMkQyMzBBQ0Q2NDY4NjI0RjgwRDMxNUFDRTBCQ192aWRlb19kYXNoaW5pdC5tcDQVAALIARIAFQIYUWlnX3hwdl9wbGFjZW1lbnRfcGVybWFuZW50X3YyLzg4NDExM0YwMzk0OUFDQkJBNTBCQzlBMzc0QjI1OUEyX2F1ZGlvX2Rhc2hpbml0Lm1wNBUCAsgBEgAoABgAGwKIB3VzZV9vaWwBMRJwcm9ncmVzc2l2ZV9yZWNpcGUBMRUAACbYt7_36vC7PxUCKAJDMywXQDQ7peNT988YEmRhc2hfYmFzZWxpbmVfMV92MREAdf4HZZapAQA&amp;_nc_gid=YHSH3JF0ld0NtdbJp2MYxQ&amp;_nc_ss=1a&amp;_nc_zt=28&amp;oh=00_Afy7dCZIiQpFKGhb6Fg1KZ7jilfgsnrnspcT3Kr_L7SdDw&amp;oe=69B9B1B7, https://scontent-mia3-3.cdninstagram.com/o1/v/t2/f2/m86/AQOtIFNXQ7t9nxE1WOG9zPPxP8h9i9HCxFtWMNZEqk6IREY7EV3GBuYTZc4HiLZpY9U_pZU8QEvcd0oLxv0P4cqMRMLGXEQp59SP3CY.mp4?_nc_cat=109&amp;_nc_sid=5e9851&amp;_nc_ht=scontent-mia3-3.cdninstagram.com&amp;_nc_ohc=NdewQwIMe_sQ7kNvwEYZ8ju&amp;efg=eyJ2ZW5jb2RlX3RhZyI6Inhwdl9wcm9ncmVzc2l2ZS5JTlNUQUdSQU0uQ0xJUFMuQzMuNzIwLmRhc2hfYmFzZWxpbmVfMV92MSIsInhwdl9hc3NldF9pZCI6MTc4NjM4NDc1NTk1NzY4NzYsImFzc2V0X2FnZV9kYXlzIjo0MCwidmlfdXNlY2FzZV9pZCI6MTA4MjcsImR1cmF0aW9uX3MiOjE1LCJ1cmxnZW5fc291cmNlIjoid3d3In0%3D&amp;ccb=17-1&amp;vs=ab38f9311d0c1248&amp;_nc_vs=HBksFQIYUmlnX3hwdl9yZWVsc19wZXJtYW5lbnRfc3JfcHJvZC80RDQzMjEzQzkyMkQxNDNBNTY1QUJBODJDMTJDNjc5OV92aWRlb19kYXNoaW5pdC5tcDQVAALIARIAFQIYUWlnX3hwdl9wbGFjZW1lbnRfcGVybWFuZW50X3YyLzc5NEVGNzIwRDZEMUVFMkE2MEQzQjkyRTVGMTNDNEIyX2F1ZGlvX2Rhc2hpbml0Lm1wNBUCAsgBEgAoABgAGwKIB3VzZV9vaWwBMRJwcm9ncmVzc2l2ZV9yZWNpcGUBMRUAACbY9OGB5MS7PxUCKAJDMywXQC_MzMzMzM0YEmRhc2hfYmFzZWxpbmVfMV92MREAdf4HZZapAQA&amp;_nc_gid=YHSH3JF0ld0NtdbJp2MYxQ&amp;_nc_ss=1a&amp;_nc_zt=28&amp;oh=00_AfxthGGobinyvfegKN_ghAIvJ1txHlPr100C4dXj3mIWWQ&amp;oe=69B9A426, https://scontent-mia5-2.cdninstagram.com/o1/v/t2/f2/m86/AQOKeHng5GsfVamD9Zpw990CZj_JHlb0eexvSNxur55Ox-DnhM5vXfZi5Zh-mTqAJgy6DhNMe8yKz_Svc-H5pAdkySrJhT0Kb1WUrrE.mp4?_nc_cat=100&amp;_nc_sid=5e9851&amp;_nc_ht=scontent-mia5-2.cdninstagram.com&amp;_nc_ohc=nva15amN7UUQ7kNvwE0E3f7&amp;efg=eyJ2ZW5jb2RlX3RhZyI6Inhwdl9wcm9ncmVzc2l2ZS5JTlNUQUdSQU0uQ0xJUFMuQzMuNzIwLmRhc2hfYmFzZWxpbmVfMV92MSIsInhwdl9hc3NldF9pZCI6MTYwMzkwOTQ1NzY5OTc1NCwiYXNzZXRfYWdlX2RheXMiOjUxLCJ2aV91c2VjYXNlX2lkIjoxMDgyNywiZHVyYXRpb25fcyI6MTUsInVybGdlbl9zb3VyY2UiOiJ3d3cifQ%3D%3D&amp;ccb=17-1&amp;vs=ba9be438490a8c49&amp;_nc_vs=HBksFQIYUmlnX3hwdl9yZWVsc19wZXJtYW5lbnRfc3JfcHJvZC9BMDQ2MTcwMUI1NDc4NzA3NUQwQjMxMkVBNkI4N0E5Ml92aWRlb19kYXNoaW5pdC5tcDQVAALIARIAFQIYUWlnX3hwdl9wbGFjZW1lbnRfcGVybWFuZW50X3YyLzU2NDVGMTAxMkU2OEUwNUE2REFGQ0JGM0E5NDhBMzgxX2F1ZGlvX2Rhc2hpbml0Lm1wNBUCAsgBEgAoABgAGwKIB3VzZV9vaWwBMRJwcm9ncmVzc2l2ZV9yZWNpcGUBMRUAACbUjtPX6K_ZBRUCKAJDMywXQC4Q5WBBiTcYEmRhc2hfYmFzZWxpbmVfMV92MREAdf4HZZapAQA&amp;_nc_gid=YHSH3JF0ld0NtdbJp2MYxQ&amp;_nc_ss=1a&amp;_nc_zt=28&amp;oh=00_AfzjIyOfq8KEsuJWa7e08kxOWH8j5IiVJLKWqJRRPRtHLA&amp;oe=69B9A8AD, https://scontent-mia5-2.cdninstagram.com/o1/v/t2/f2/m86/AQPtf9mi2z2BQSHtW1UCua0GxglWC--O5KFxT-nfA4SAuk3yCBoDmL_qnqiIEJqdBtg2iUPYOusScaPjRE4bkP5r4zn5YtuDXx3OWSw.mp4?_nc_cat=100&amp;_nc_sid=5e9851&amp;_nc_ht=scontent-mia5-2.cdninstagram.com&amp;_nc_ohc=VQqy0PF33LMQ7kNvwEhMZPD&amp;efg=eyJ2ZW5jb2RlX3RhZyI6Inhwdl9wcm9ncmVzc2l2ZS5JTlNUQUdSQU0uQ0xJUFMuQzMuNzIwLmRhc2hfYmFzZWxpbmVfMV92MSIsInhwdl9hc3NldF9pZCI6MTEwMTU1NjAwNTMxNDc1NiwiYXNzZXRfYWdlX2RheXMiOjcxLCJ2aV91c2VjYXNlX2lkIjoxMDgyNywiZHVyYXRpb25fcyI6MTMsInVybGdlbl9zb3VyY2UiOiJ3d3cifQ%3D%3D&amp;ccb=17-1&amp;vs=ad4c043757efcd01&amp;_nc_vs=HBksFQIYUmlnX3hwdl9yZWVsc19wZXJtYW5lbnRfc3JfcHJvZC83NTQ4MzlBOTY0QzMzMzVCRUNFREZEQzI5MTAwMUY5Rl92aWRlb19kYXNoaW5pdC5tcDQVAALIARIAFQIYOnBhc3N0aHJvdWdoX2V2ZXJzdG9yZS9HTl96VnlULXJTRmJ2eklEQUh3TjAwNHc2WEV3YnN0VEFRQUYVAgLIARIAKAAYABsCiAd1c2Vfb2lsATEScHJvZ3Jlc3NpdmVfcmVjaXBlATEVAAAmiIOt5v_29AMVAigCQzMsF0ArzMzMzMzNGBJkYXNoX2Jhc2VsaW5lXzFfdjERAHX-B2WWqQEA&amp;_nc_gid=YHSH3JF0ld0NtdbJp2MYxQ&amp;_nc_ss=1a&amp;_nc_zt=28&amp;oh=00_AfxLOG0b7UpL-xC1woUAyt5ZYZMSvGhdMvDSTRLBDhGYkw&amp;oe=69B99DB1, https://scontent-mia5-2.cdninstagram.com/o1/v/t2/f2/m86/AQPLd-D7D5YcqKcYEGUDkIqqkdQHKRDJmZVyrsDaFlNmFP9H35tfMQcxmBc4Fr05mNCWcRiy-Agjni0NIL2eYkYv5B9ZJu8y5G3T4ZM.mp4?_nc_cat=100&amp;_nc_sid=5e9851&amp;_nc_ht=scontent-mia5-2.cdninstagram.com&amp;_nc_ohc=s9xdlBncRDEQ7kNvwEExCpC&amp;efg=eyJ2ZW5jb2RlX3RhZyI6Inhwdl9wcm9ncmVzc2l2ZS5JTlNUQUdSQU0uQ0xJUFMuQzMuNzIwLmRhc2hfYmFzZWxpbmVfMV92MSIsInhwdl9hc3NldF9pZCI6MTE0MzI1MzAzNDIzNjY3OSwiYXNzZXRfYWdlX2RheXMiOjEwMywidmlfdXNlY2FzZV9pZCI6MTA4MjcsImR1cmF0aW9uX3MiOjEyLCJ1cmxnZW5fc291cmNlIjoid3d3In0%3D&amp;ccb=17-1&amp;_nc_gid=YHSH3JF0ld0NtdbJp2MYxQ&amp;_nc_ss=1a&amp;_nc_zt=28&amp;vs=bb4da0a41ae024c5&amp;_nc_vs=HBksFQIYUmlnX3hwdl9yZWVsc19wZXJtYW5lbnRfc3JfcHJvZC9CODRCQkNEMEY3QjI4N0VGRkZCRTM5NzE2ODk3ODlCM192aWRlb19kYXNoaW5pdC5tcDQVAALIARIAFQIYOnBhc3N0aHJvdWdoX2V2ZXJzdG9yZS9HRXpOZGlOZjJPSU1wb0lIQUdsYnpNMG1QeD</t>
  </si>
  <si>
    <t>https://www.instagram.com/jjh.time</t>
  </si>
  <si>
    <t>realorganicflowers</t>
  </si>
  <si>
    <t>ROF</t>
  </si>
  <si>
    <t>CGI STUDIO
c/o @justin_swinburne</t>
  </si>
  <si>
    <t>None,Artist</t>
  </si>
  <si>
    <t>https://www.realorganicflowers.com/</t>
  </si>
  <si>
    <t>https://scontent-mia5-2.cdninstagram.com/v/t51.2885-19/410633638_1420840445138688_2224856892121438544_n.jpg?stp=dst-jpg_e0_s150x150_tt6&amp;efg=eyJ2ZW5jb2RlX3RhZyI6InByb2ZpbGVfcGljLmRqYW5nby41MDAuYzIifQ&amp;_nc_ht=scontent-mia5-2.cdninstagram.com&amp;_nc_cat=100&amp;_nc_oc=Q6cZ2QE71J7iGVN02tSgweDdymJEJhp4vbAbbQn2B50zja59GpxQdq8EMOk35FcTlqswS9g&amp;_nc_ohc=0ueR-nuysvYQ7kNvwFqNk2g&amp;_nc_gid=ezaZipyntILxniUhemQLyQ&amp;edm=AOQ1c0wBAAAA&amp;ccb=7-5&amp;oh=00_Afy8Togxi8Vm-lkh0Am_DE_8oMNfDcFI98ZXSs_7r4VwMA&amp;oe=69BD88CB&amp;_nc_sid=8b3546</t>
  </si>
  <si>
    <t>ROF_MISSDIOR_FLOWER_01 | ROF_CHANEL_EXPLORE_01 | ROF_YSL_EXPLORE_01 | ROF_SPEEDMASTER_01 | ROF_REEL_2024 | ROF_LOOKDEV_SAMPLES_01 | Purple Iris for @badbunnypr with @mikelamont_ 
Artist: @badbunnypr 
Show Director: @esdevlin 
CGI Director: @mikelamont_ 
Creative Direction Studio: @sturdy.co 
Stage Designer &amp; Content Creative Director: @adrian.martinez 
Content Director/ Art Director: @jabbathekid 
Jr Project Manager: @sophievis | Orbs for @badbunnypr with @mikelamont_ 
Artist: @badbunny
Show Director: @esdevlin 
CGI Director: @mikelamont_ 
Creative Direction Studio: @sturdy.co 
Stage Designer &amp; Content Creative Director: @adrian.Martinez 
Content Director/ Art Director: @jabbathekid 
Jr Project Manager: @sophieviscardi 
Pro | Work and R&amp;D for @nike 
Made for the #nikeonair event held in Paris.  Special thanks to @mikelamont_ and @closer.ltd for bringing me onto the project. | ROF_105 | Amber Exploration @aesopskincare 
Music: Michael Kant - Gris-gris | ROF_103</t>
  </si>
  <si>
    <t>#nikeonair</t>
  </si>
  <si>
    <t>@badbunnypr, @mikelamont_, @esdevlin, @sturdy.co, @adrian.martinez, @jabbathekid, @sophieviscardi, @percentheewonhan, @badbunny, @adrian.Martinez, @nike, @closer.ltd, @aesopskincare</t>
  </si>
  <si>
    <t>https://instagram.com/p/DVJ1awVETMO, https://instagram.com/p/DUGyU1FjHTa, https://instagram.com/p/DQd-UjKjCj1, https://instagram.com/p/DQEWCZaDCpg, https://instagram.com/p/DCjnXtcoTCf, https://instagram.com/p/DBrWR-soErF, https://instagram.com/p/C7689r5tA6u, https://instagram.com/p/C70-PSlgBVg, https://instagram.com/p/C58siGxtpi-, https://instagram.com/p/C33HWMLLTgC, https://instagram.com/p/C2rjYEKg7uz, https://instagram.com/p/C1FfiRYL5oy</t>
  </si>
  <si>
    <t>22, 29, 56, 23, 108, 72, 100, 155, 55, 143, 59, 167</t>
  </si>
  <si>
    <t>3, 6, 8, 2, 6, 1, 5, 16, 8, 0, 4, 5</t>
  </si>
  <si>
    <t>2026-02-24, 2026-01-29, 2025-10-31, 2025-10-21, 2024-11-19, 2024-10-28, 2024-06-07, 2024-06-05, 2024-04-19, 2024-02-27, 2024-01-29, 2023-12-20</t>
  </si>
  <si>
    <t>Paris, France</t>
  </si>
  <si>
    <t>https://scontent-mia3-2.cdninstagram.com/v/t51.82787-15/639752383_18185866465361959_8502710436441139698_n.jpg?stp=dst-jpg_e15_fr_p1080x1080_tt6&amp;_nc_ht=scontent-mia3-2.cdninstagram.com&amp;_nc_cat=107&amp;_nc_oc=Q6cZ2QE71J7iGVN02tSgweDdymJEJhp4vbAbbQn2B50zja59GpxQdq8EMOk35FcTlqswS9g&amp;_nc_ohc=ArW3OQEMrnwQ7kNvwHqxr5b&amp;_nc_gid=ezaZipyntILxniUhemQLyQ&amp;edm=AOQ1c0wBAAAA&amp;ccb=7-5&amp;ig_cache_key=MzgzOTgzNTA4NTY3MjExODc2OQ%3D%3D.3-ccb7-5&amp;oh=00_AfzIG4ElIRkF9FdfckLawHjjrzCeUJYf-XA1y94oz996BA&amp;oe=69BD9C0D&amp;_nc_sid=8b3546, https://scontent-mia3-2.cdninstagram.com/v/t51.82787-15/639752383_18185866465361959_8502710436441139698_n.jpg?stp=dst-jpg_e15_fr_p1080x1080_tt6&amp;_nc_ht=scontent-mia3-2.cdninstagram.com&amp;_nc_cat=107&amp;_nc_oc=Q6cZ2QE71J7iGVN02tSgweDdymJEJhp4vbAbbQn2B50zja59GpxQdq8EMOk35FcTlqswS9g&amp;_nc_ohc=ArW3OQEMrnwQ7kNvwHqxr5b&amp;_nc_gid=ezaZipyntILxniUhemQLyQ&amp;edm=AOQ1c0wBAAAA&amp;ccb=7-5&amp;ig_cache_key=MzgzOTgzNTA4NTY3MjExODc2OQ%3D%3D.3-ccb7-5&amp;oh=00_AfzIG4ElIRkF9FdfckLawHjjrzCeUJYf-XA1y94oz996BA&amp;oe=69BD9C0D&amp;_nc_sid=8b3546, https://scontent-mia3-2.cdninstagram.com/v/t51.82787-15/639753079_18185866456361959_6611398361087253357_n.jpg?stp=dst-jpg_e15_fr_p1080x1080_tt6&amp;_nc_ht=scontent-mia3-2.cdninstagram.com&amp;_nc_cat=107&amp;_nc_oc=Q6cZ2QE71J7iGVN02tSgweDdymJEJhp4vbAbbQn2B50zja59GpxQdq8EMOk35FcTlqswS9g&amp;_nc_ohc=75PaixWxUW0Q7kNvwEbpdaN&amp;_nc_gid=ezaZipyntILxniUhemQLyQ&amp;edm=AOQ1c0wBAAAA&amp;ccb=7-5&amp;ig_cache_key=MzgzOTgzNTA4NTU4ODIxMjA0NQ%3D%3D.3-ccb7-5&amp;oh=00_Afx3a_S1bzSIXKcnjgnZpjBz8InNGThXba15DQCb7Os2YA&amp;oe=69BDB0D1&amp;_nc_sid=8b3546, https://scontent-mia3-1.cdninstagram.com/v/t51.29350-15/464751363_908249381261310_6432309727666564232_n.jpg?stp=dst-jpg_e15_fr_p1080x1080_tt6&amp;_nc_ht=scontent-mia3-1.cdninstagram.com&amp;_nc_cat=106&amp;_nc_oc=Q6cZ2QE71J7iGVN02tSgweDdymJEJhp4vbAbbQn2B50zja59GpxQdq8EMOk35FcTlqswS9g&amp;_nc_ohc=qv4w5wQ8Um4Q7kNvwGsYQE2&amp;_nc_gid=ezaZipyntILxniUhemQLyQ&amp;edm=AOQ1c0wBAAAA&amp;ccb=7-5&amp;ig_cache_key=MzQ4ODk4MDMwODA4MzE1Njg5NQ%3D%3D.3-ccb7-5&amp;oh=00_Afzt4Wp4BGLUVnZQEQ8ZhnqGysORN3SKYtGPPKT0xf0VOg&amp;oe=69BD9650&amp;_nc_sid=8b3546, https://scontent-mia3-1.cdninstagram.com/v/t51.29350-15/464751363_908249381261310_6432309727666564232_n.jpg?stp=dst-jpg_e15_fr_p1080x1080_tt6&amp;_nc_ht=scontent-mia3-1.cdninstagram.com&amp;_nc_cat=106&amp;_nc_oc=Q6cZ2QE71J7iGVN02tSgweDdymJEJhp4vbAbbQn2B50zja59GpxQdq8EMOk35FcTlqswS9g&amp;_nc_ohc=qv4w5wQ8Um4Q7kNvwGsYQE2&amp;_nc_gid=ezaZipyntILxniUhemQLyQ&amp;edm=AOQ1c0wBAAAA&amp;ccb=7-5&amp;ig_cache_key=MzQ4ODk4MDMwODA4MzE1Njg5NQ%3D%3D.3-ccb7-5&amp;oh=00_Afzt4Wp4BGLUVnZQEQ8ZhnqGysORN3SKYtGPPKT0xf0VOg&amp;oe=69BD9650&amp;_nc_sid=8b3546, https://scontent-mia3-1.cdninstagram.com/v/t51.29350-15/464885926_1779720022772214_3010576755310174333_n.jpg?stp=dst-jpg_e15_fr_p1080x1080_tt6&amp;_nc_ht=scontent-mia3-1.cdninstagram.com&amp;_nc_cat=106&amp;_nc_oc=Q6cZ2QE71J7iGVN02tSgweDdymJEJhp4vbAbbQn2B50zja59GpxQdq8EMOk35FcTlqswS9g&amp;_nc_ohc=RLTBFZ-pTbcQ7kNvwGxiA-b&amp;_nc_gid=ezaZipyntILxniUhemQLyQ&amp;edm=AOQ1c0wBAAAA&amp;ccb=7-5&amp;ig_cache_key=MzQ4ODk4MDMwODA5MTYxMjAxMg%3D%3D.3-ccb7-5&amp;oh=00_AfzBKaRYdVAHVQFvVIyF6che3tXtmtUz4F64PWXVmDMg5w&amp;oe=69BDAF6F&amp;_nc_sid=8b3546, https://scontent-mia3-2.cdninstagram.com/v/t51.29350-15/464982270_1353877945577047_428331542563802655_n.jpg?stp=dst-jpg_e15_fr_p1080x1080_tt6&amp;_nc_ht=scontent-mia3-2.cdninstagram.com&amp;_nc_cat=107&amp;_nc_oc=Q6cZ2QE71J7iGVN02tSgweDdymJEJhp4vbAbbQn2B50zja59GpxQdq8EMOk35FcTlqswS9g&amp;_nc_ohc=22cXALEm5bYQ7kNvwH6oaB9&amp;_nc_gid=ezaZipyntILxniUhemQLyQ&amp;edm=AOQ1c0wBAAAA&amp;ccb=7-5&amp;ig_cache_key=MzQ4ODk4MDMwODA5MTU1NDUzNA%3D%3D.3-ccb7-5&amp;oh=00_AfxzCyPMrRy0dCEVsPi8Bg9WLiFy2wxp7eVi05GgoE5URw&amp;oe=69BD8CDE&amp;_nc_sid=8b3546, https://scontent-mia3-2.cdninstagram.com/v/t51.29350-15/464822728_575328405035163_6605383104194258126_n.jpg?stp=dst-jpg_e15_fr_p1080x1080_tt6&amp;_nc_ht=scontent-mia3-2.cdninstagram.com&amp;_nc_cat=103&amp;_nc_oc=Q6cZ2QE71J7iGVN02tSgweDdymJEJhp4vbAbbQn2B50zja59GpxQdq8EMOk35FcTlqswS9g&amp;_nc_ohc=4qjFhKHW0Y4Q7kNvwFYzFHv&amp;_nc_gid=ezaZipyntILxniUhemQLyQ&amp;edm=AOQ1c0wBAAAA&amp;ccb=7-5&amp;ig_cache_key=MzQ4ODk4MDMwODA5MTY5MDc4Ng%3D%3D.3-ccb7-5&amp;oh=00_Afx1BN26KZnAWqdr29CcNiovBef9A6CPnaWQHCILCdqmUw&amp;oe=69BDA021&amp;_nc_sid=8b3546, https://scontent-mia3-1.cdninstagram.com/v/t51.29350-15/464914824_1305698450796527_3219198172157832553_n.jpg?stp=dst-jpg_e15_fr_p1080x1080_tt6&amp;_nc_ht=scontent-mia3-1.cdninstagram.com&amp;_nc_cat=111&amp;_nc_oc=Q6cZ2QE71J7iGVN02tSgweDdymJEJhp4vbAbbQn2B50zja59GpxQdq8EMOk35FcTlqswS9g&amp;_nc_ohc=zyOsgzOf3v8Q7kNvwF02A1c&amp;_nc_gid=ezaZipyntILxniUhemQLyQ&amp;edm=AOQ1c0wBAAAA&amp;ccb=7-5&amp;ig_cache_key=MzQ4ODk4MDMwODA3NDcxMDY1NA%3D%3D.3-ccb7-5&amp;oh=00_Afz5268zcxdBoeecqrwre2Va_WCViiTGnxFkqPPeErXJ8w&amp;oe=69BD97F8&amp;_nc_sid=8b3546</t>
  </si>
  <si>
    <t>https://scontent-mia3-2.cdninstagram.com/o1/v/t2/f2/m86/AQNtS22PNOQQT9VtGOfcp79pKWyMVK05_2sZeMndwK821CWtI6TDiZnrv1OvRspCG4W7rIsFhA2KZTXrM0l-QDpRGQ7Yoj8M5C_t18w.mp4?_nc_cat=107&amp;_nc_sid=5e9851&amp;_nc_ht=scontent-mia3-2.cdninstagram.com&amp;_nc_ohc=8YLbI7C38zIQ7kNvwFJeLOk&amp;efg=eyJ2ZW5jb2RlX3RhZyI6Inhwdl9wcm9ncmVzc2l2ZS5JTlNUQUdSQU0uQ0xJUFMuQzMuNzIwLmRhc2hfYmFzZWxpbmVfMV92MSIsInhwdl9hc3NldF9pZCI6MTgxODMxOTA3NTkzNjE5NTksImFzc2V0X2FnZV9kYXlzIjo0NSwidmlfdXNlY2FzZV9pZCI6MTAwOTksImR1cmF0aW9uX3MiOjE3LCJ1cmxnZW5fc291cmNlIjoid3d3In0%3D&amp;ccb=17-1&amp;_nc_gid=ezaZipyntILxniUhemQLyQ&amp;_nc_ss=1a&amp;_nc_zt=28&amp;vs=fd15c368d4679a9d&amp;_nc_vs=HBksFQIYUmlnX3hwdl9yZWVsc19wZXJtYW5lbnRfc3JfcHJvZC9FRjQxMzA3NDlEQjcwNjc4REY3NzZCMzYxMDBFN0M4Ml92aWRlb19kYXNoaW5pdC5tcDQVAALIARIAFQIYUWlnX3hwdl9wbGFjZW1lbnRfcGVybWFuZW50X3YyLzMyNDhDRTg1QTA0RDYwN0E1MjNCMEZDRkM1NEYzMjg0X2F1ZGlvX2Rhc2hpbml0Lm1wNBUCAsgBEgAoABgAGwKIB3VzZV9vaWwBMRJwcm9ncmVzc2l2ZV9yZWNpcGUBMRUAACbOtsKhgOHMQBUCKAJDMywXQDF3S8an754YEmRhc2hfYmFzZWxpbmVfMV92MREAdf4HZeadAQA&amp;oh=00_AfxO7HLzSYsSisLikgmqKS0YHaTJFhO9Hr0pFzbPNVvaxQ&amp;oe=69B9A3A0, https://scontent-mia5-2.cdninstagram.com/o1/v/t2/f2/m86/AQMI45wshMNDbOA6CNcRt53drp6SQIYTYYexfBHmjkMkWzpbpBMDu5J5Vx3RsgnEUfB0LILG08pyRK2jll99ZGgWr38mnzoo_n9JlHg.mp4?_nc_cat=100&amp;_nc_sid=5e9851&amp;_nc_ht=scontent-mia5-2.cdninstagram.com&amp;_nc_ohc=oYLDSCfJFZIQ7kNvwEqvxxd&amp;efg=eyJ2ZW5jb2RlX3RhZyI6Inhwdl9wcm9ncmVzc2l2ZS5JTlNUQUdSQU0uQ0xJUFMuQzMuNzIwLmRhc2hfYmFzZWxpbmVfMV92MSIsInhwdl9hc3NldF9pZCI6MjM1MTM5NjE3NTMxMDc3MiwiYXNzZXRfYWdlX2RheXMiOjEzNiwidmlfdXNlY2FzZV9pZCI6MTAwOTksImR1cmF0aW9uX3MiOjIwLCJ1cmxnZW5fc291cmNlIjoid3d3In0%3D&amp;ccb=17-1&amp;vs=ffb62eb5a336ed43&amp;_nc_vs=HBksFQIYUmlnX3hwdl9yZWVsc19wZXJtYW5lbnRfc3JfcHJvZC8yMTQ2QzAxMEQ3Mjc5QjcyOEMzQjRGOEYwMjg1QTI4QV92aWRlb19kYXNoaW5pdC5tcDQVAALIARIAFQIYR2lnX3hwdl9yZWVsc19wZXJtYW5lbnRfc3JfcHJvZC8xMzg1MTY2MjY5OTEwODQ2XzY1OTQ5OTkxMTg2NjgxNDMzOTYubXA0FQICyAESACgAGAAbAogHdXNlX29pbAExEnByb2dyZXNzaXZlX3JlY2lwZQExFQAAJui-i9yipa0IFQIoAkMzLBdANAhysCDEnBgSZGFzaF9iYXNlbGluZV8xX3YxEQB1_gdl5p0BAA&amp;_nc_gid=ezaZipyntILxniUhemQLyQ&amp;_nc_ss=1a&amp;_nc_zt=28&amp;oh=00_Afz10R6zIY_djCjvbxR89r752Lwe1D_EPoTIBC7Vuj7FUQ&amp;oe=69B9B3F1, https://scontent-mia5-1.cdninstagram.com/o1/v/t2/f2/m86/AQPdYdoDJyWTHIFolzp8ZLTWNgOTZCBg_lCZyJt5KClYkS-y5TPi3kRh6UT7rHUG5UI89tcJDIaIvC9fFi-zxflcCJi077L-pm9KUJU.mp4?_nc_cat=104&amp;_nc_sid=5e9851&amp;_nc_ht=scontent-mia5-1.cdninstagram.com&amp;_nc_ohc=oYmbjrksvXoQ7kNvwEjkN0g&amp;efg=eyJ2ZW5jb2RlX3RhZyI6Inhwdl9wcm9ncmVzc2l2ZS5JTlNUQUdSQU0uQ0xJUFMuQzMuNzIwLmRhc2hfYmFzZWxpbmVfMV92MSIsInhwdl9hc3NldF9pZCI6MTc4MjM4MDUxMjQ4MjUzNiwiYXNzZXRfYWdlX2RheXMiOjE0NSwidmlfdXNlY2FzZV9pZCI6MTAwOTksImR1cmF0aW9uX3MiOjE2LCJ1cmxnZW5fc291cmNlIjoid3d3In0%3D&amp;ccb=17-1&amp;_nc_gid=ezaZipyntILxniUhemQLyQ&amp;_nc_ss=1a&amp;_nc_zt=28&amp;vs=cbcd194f0327abc&amp;_nc_vs=HBksFQIYUmlnX3hwdl9yZWVsc19wZXJtYW5lbnRfc3JfcHJvZC8yNTRFRjFFNDk4NDA5QUJFNDhGRjk0MDVGRTE3NTc4NF92aWRlb19kYXNoaW5pdC5tcDQVAALIARIAFQIYR2lnX3hwdl9yZWVsc19wZXJtYW5lbnRfc3JfcHJvZC80MTE2NDk4NDk1Mjc1NDYwXzExNTE4NTAzNjgwNDg3MzQ0ODQubXA0FQICyAESACgAGAAbAogHdXNlX29pbAExEnByb2dyZXNzaXZlX3JlY2lwZQExFQAAJtDT6NSZxKoGFQIoAkMzLBdAMJDlYEGJNxgSZGFzaF9iYXNlbGluZV8xX3YxEQB1_gdl5p0BAA&amp;oh=00_Afyw9HeSYZK-NKzuheTh2YnV-U8_Fh4P1G33guhMlXKsZw&amp;oe=69B9C36D, https://scontent-mia3-1.cdninstagram.com/o1/v/t2/f2/m367/AQOsBCBAt2xSzwvlqW2FHPFtGOEI_BXhu_KQuojAUJqXR4uW9XHboUIligEiJwaBciMIT9L0wg4gx5pKmFgoXUqlJ408KtA5GLUa3bc.mp4?_nc_cat=106&amp;_nc_sid=5e9851&amp;_nc_ht=scontent-mia3-1.cdninstagram.com&amp;_nc_ohc=qCjOCLXQX4QQ7kNvwFf0wOc&amp;efg=eyJ2ZW5jb2RlX3RhZyI6Inhwdl9wcm9ncmVzc2l2ZS5JTlNUQUdSQU0uQ0xJUFMuQzMuMTA4MC5kYXNoX2Jhc2VsaW5lXzFfdjEiLCJ4cHZfYXNzZXRfaWQiOjQzMTk2OTY2MzI4ODczNCwiYXNzZXRfYWdlX2RheXMiOjQ4MSwidmlfdXNlY2FzZV9pZCI6MTAwOTksImR1cmF0aW9uX3MiOjE4MywidXJsZ2VuX3NvdXJjZSI6Ind3dyJ9&amp;ccb=17-1&amp;vs=aad2dce9ea2d2128&amp;_nc_vs=HBksFQIYQGlnX2VwaGVtZXJhbC9DRjRERkM4Rjc0MUM5MUE3RTIwREU2NDRGRTFCOTA5NF92aWRlb19kYXNoaW5pdC5tcDQVAALIARIAFQIYR2lnX3hwdl9yZWVsc19wZXJtYW5lbnRfc3JfcHJvZC8xMDMwOTExMDc1NzE3MjUxXzQ2NzMzNjAzMDI3OTkzNTA5NzcubXA0FQICyAESACgAGAAbAogHdXNlX29pbAExEnByb2dyZXNzaXZlX3JlY2lwZQExFQAAJryWrOX4t8QBFQIoAkMzLBdAZvan752yLRgSZGFzaF9iYXNlbGluZV8xX3YxEQB1_gdl5p0BAA&amp;_nc_gid=ezaZipyntILxniUhemQLyQ&amp;_nc_ss=1a&amp;_nc_zt=28&amp;oh=00_Afxhsb8OWtG8kdCcpV9qEteqI7u2JgVn-jNS8ZgC-D2SUg&amp;oe=69BD8ED3, https://scontent-mia3-2.cdninstagram.com/o1/v/t2/f2/m82/AQP43GVkSB_Ad9bDo4hicv3T3k7_Zi6o-Y_07wfiZBe4PC-NdsLKErzl1SaJj7gXJ6oo1JX46ecLm7ASu0TBwkE78RUAU4q4YZcPfNw.mp4?_nc_cat=107&amp;_nc_sid=5e9851&amp;_nc_ht=scontent-mia3-2.cdninstagram.com&amp;_nc_ohc=vQz3P9iyfJQQ7kNvwFdouJw&amp;efg=eyJ2ZW5jb2RlX3RhZyI6Inhwdl9wcm9ncmVzc2l2ZS5JTlNUQUdSQU0uQ0xJUFMuQzMuNzIwLmRhc2hfYmFzZWxpbmVfMV92MSIsInhwdl9hc3NldF9pZCI6MTExMjMzODAwNjQ5NTI1MywiYXNzZXRfYWdlX2RheXMiOjY0NiwidmlfdXNlY2FzZV9pZCI6MTAwOTksImR1cmF0aW9uX3MiOjYyLCJ1cmxnZW5fc291cmNlIjoid3d3In0%3D&amp;ccb=17-1&amp;_nc_gid=ezaZipyntILxniUhemQLyQ&amp;_nc_ss=1a&amp;_nc_zt=28&amp;vs=d12b8bc3bd3b57&amp;_nc_vs=HBksFQIYT2lnX3hwdl9yZWVsc19wZXJtYW5lbnRfcHJvZC9CNDQ4NjNCNzRGMDBEMzdEQzQzM0QwM0YyN0QyNjJBN192aWRlb19kYXNoaW5pdC5tcDQVAALIARIAFQIYRWlnX3hwdl9yZWVsc19wZXJtYW5lbnRfc3JfcHJvZC80ODkyNTc2MTY3Nzk5MjlfMjc2MjY1NzgxODUzMzY0MzEyLm1wNBUCAsgBEgAoABgAGw</t>
  </si>
  <si>
    <t>https://www.instagram.com/realorganicflowers</t>
  </si>
  <si>
    <t>random_wrist</t>
  </si>
  <si>
    <t>Random Wrist</t>
  </si>
  <si>
    <t>⌚️ Random Watch Collector</t>
  </si>
  <si>
    <t>https://scontent-mia3-2.cdninstagram.com/v/t51.2885-19/347475821_621138769924387_4385917516681440311_n.jpg?stp=dst-jpg_e0_s150x150_tt6&amp;efg=eyJ2ZW5jb2RlX3RhZyI6InByb2ZpbGVfcGljLmRqYW5nby4xMDgwLmMyIn0&amp;_nc_ht=scontent-mia3-2.cdninstagram.com&amp;_nc_cat=107&amp;_nc_oc=Q6cZ2QGPFA7UEGOqNk3uNrkXEEQCU1eRvYx9AAbAzrZKSJ6gLYhL3zQdgnIlZNTya_m_8eo&amp;_nc_ohc=hFwTP_b-cfsQ7kNvwE23ZWw&amp;_nc_gid=oG-T8_VwwTKx1IBipb3YVw&amp;edm=AOQ1c0wBAAAA&amp;ccb=7-5&amp;oh=00_Afzs4Noq06DBpa3YMbpuVwC7UraJ-80bMw_tj-k-43OpAg&amp;oe=69BD9D36&amp;_nc_sid=8b3546</t>
  </si>
  <si>
    <t>#cartier | #cartierpasha #lumeshot #cartier | GS and patina #grandseiko #seiko #patinawatch #patinadial #8j56 | This cheap seiko 5 punches way above its weight and price 🤓#seiko5 #cheapseiko #watchcollector #seikosunday #seiko | #1803 | Starting the New Year with a new watch 😊 
#cartier #cartiersantosdumont #watchcollector | 🙂 #tudor #blackbay36 #tudorsmiley | #kuronotokyo | #credor #vintagecredor #seiko #platinumcredor #watch #watchesofinstagram #watchcollector #watchcollecting #vintageseiko | Vintage IWC w explorer style arabics #vintageiwc #iwc #explorerdial #rolexexplorer | Old gold UG tank 😊
#universalgeneve #tankwatch #vintagewatch #universalgenevepolerouter #cartiertank #automaticwatch #watchcollector</t>
  </si>
  <si>
    <t>#cartier, #cartierpasha, #lumeshot, #grandseiko, #seiko, #patinawatch, #patinadial, #8j56, #seiko5, #cheapseiko, #watchcollector, #seikosunday, #1803, #cartiersantosdumont, #tudor, #blackbay36, #tudorsmiley, #kuronotokyo, #credor, #vintagecredor, #platinumcredor, #watch, #watchesofinstagram, #watchcollecting, #vintageseiko, #vintageiwc, #iwc, #explorerdial, #rolexexplorer, #universalgeneve, #tankwatch, #vintagewatch, #universalgenevepolerouter, #cartiertank, #automaticwatch</t>
  </si>
  <si>
    <t>https://instagram.com/p/DOsGbU_Eozl, https://instagram.com/p/DOlVQCSkkei, https://instagram.com/p/DH4g3DxT0EO, https://instagram.com/p/DHfHYOJSrRQ, https://instagram.com/p/DGH2TseSQ9p, https://instagram.com/p/DF2aAmbSEGq, https://instagram.com/p/DEQqPeAz2Ee, https://instagram.com/p/DCGQSUMSLgw, https://instagram.com/p/DBVY2BKz1kz, https://instagram.com/p/C9i7LEeSS0n, https://instagram.com/p/C6AXbWOPDwU, https://instagram.com/p/C5J5nAVBXF0</t>
  </si>
  <si>
    <t>2, 4, 7, 2, 5, 3, 3, 9, 2, 16, 6, 4</t>
  </si>
  <si>
    <t>0, 0, 0, 0, 0, 0, 0, 2, 0, 0, 1, 0</t>
  </si>
  <si>
    <t>2025-09-17, 2025-09-14, 2025-03-31, 2025-03-22, 2025-02-16, 2025-02-09, 2024-12-31, 2024-11-08, 2024-10-20, 2024-07-18, 2024-04-21, 2024-03-30</t>
  </si>
  <si>
    <t>https://scontent-mia5-2.cdninstagram.com/v/t51.82787-15/548853898_18551965054032672_1986878194265793572_n.jpg?stp=dst-jpg_e35_s1080x1080_sh0.08_tt6&amp;_nc_ht=scontent-mia5-2.cdninstagram.com&amp;_nc_cat=100&amp;_nc_oc=Q6cZ2QGPFA7UEGOqNk3uNrkXEEQCU1eRvYx9AAbAzrZKSJ6gLYhL3zQdgnIlZNTya_m_8eo&amp;_nc_ohc=_WFAkM16JRMQ7kNvwEhchwg&amp;_nc_gid=oG-T8_VwwTKx1IBipb3YVw&amp;edm=AOQ1c0wBAAAA&amp;ccb=7-5&amp;ig_cache_key=MzcyMzM3OTI1ODE2NjUxMjg2OQ%3D%3D.3-ccb7-5&amp;oh=00_AfwSVhcdObz2VmBoS3tFcqcZyexnKEmGtkinpJS5qBkARA&amp;oe=69BDB0D1&amp;_nc_sid=8b3546, https://scontent-mia5-2.cdninstagram.com/v/t51.82787-15/548204341_18551465218032672_7217620694577665836_n.jpg?stp=dst-jpg_e35_s1080x1080_sh0.08_tt6&amp;_nc_ht=scontent-mia5-2.cdninstagram.com&amp;_nc_cat=100&amp;_nc_oc=Q6cZ2QGPFA7UEGOqNk3uNrkXEEQCU1eRvYx9AAbAzrZKSJ6gLYhL3zQdgnIlZNTya_m_8eo&amp;_nc_ohc=2DWC7lVBwawQ7kNvwFJnabH&amp;_nc_gid=oG-T8_VwwTKx1IBipb3YVw&amp;edm=AOQ1c0wBAAAA&amp;ccb=7-5&amp;ig_cache_key=MzcyMTQ3NDEyODAzOTAwNDA2Ng%3D%3D.3-ccb7-5&amp;oh=00_Afy7JAO9fxa5F5GVUHpzYLDC9-98c2-aaCpLXsPaQlNGSw&amp;oe=69BD95C8&amp;_nc_sid=8b3546, https://scontent-mia5-2.cdninstagram.com/v/t51.2885-15/487421068_18516805237032672_4946290541112644601_n.jpg?stp=dst-jpg_e35_s1080x1080_sh0.08_tt6&amp;_nc_ht=scontent-mia5-2.cdninstagram.com&amp;_nc_cat=100&amp;_nc_oc=Q6cZ2QGPFA7UEGOqNk3uNrkXEEQCU1eRvYx9AAbAzrZKSJ6gLYhL3zQdgnIlZNTya_m_8eo&amp;_nc_ohc=iorFf3cKuOwQ7kNvwEZgD-m&amp;_nc_gid=oG-T8_VwwTKx1IBipb3YVw&amp;edm=AOQ1c0wBAAAA&amp;ccb=7-5&amp;ig_cache_key=MzYwMDc3MjQyMzE5MDc5MDQxNA%3D%3D.3-ccb7-5&amp;oh=00_AfwSb8EP4ui8kxyoQg3VB_2hH7DXS7OayQ07pu4RSaxDiQ&amp;oe=69BDB3F5&amp;_nc_sid=8b3546, https://scontent-mia5-2.cdninstagram.com/v/t51.2885-15/485660141_18514155235032672_1001350044561931728_n.jpg?stp=dst-jpg_e35_s1080x1080_sh0.08_tt6&amp;_nc_ht=scontent-mia5-2.cdninstagram.com&amp;_nc_cat=100&amp;_nc_oc=Q6cZ2QGPFA7UEGOqNk3uNrkXEEQCU1eRvYx9AAbAzrZKSJ6gLYhL3zQdgnIlZNTya_m_8eo&amp;_nc_ohc=ZJ942nGsZhkQ7kNvwGVEAHe&amp;_nc_gid=oG-T8_VwwTKx1IBipb3YVw&amp;edm=AOQ1c0wBAAAA&amp;ccb=7-5&amp;ig_cache_key=MzU5MzYyMzQ3ODQ0NjI0MDg0OA%3D%3D.3-ccb7-5&amp;oh=00_AfyxjYfNPHjk17cnvD83yKPuaDneWlvQ2Nu37T_iOsBraQ&amp;oe=69BD86A7&amp;_nc_sid=8b3546, https://scontent-mia5-2.cdninstagram.com/v/t51.2885-15/479191255_18506129893032672_5593538305544527681_n.jpg?stp=dst-jpg_e35_s1080x1080_sh0.08_tt6&amp;_nc_ht=scontent-mia5-2.cdninstagram.com&amp;_nc_cat=100&amp;_nc_oc=Q6cZ2QGPFA7UEGOqNk3uNrkXEEQCU1eRvYx9AAbAzrZKSJ6gLYhL3zQdgnIlZNTya_m_8eo&amp;_nc_ohc=69Om7Au_haUQ7kNvwFXlzHm&amp;_nc_gid=oG-T8_VwwTKx1IBipb3YVw&amp;edm=AOQ1c0wBAAAA&amp;ccb=7-5&amp;ig_cache_key=MzU2OTA2MDA3NzY0ODgwOTgzMw%3D%3D.3-ccb7-5&amp;oh=00_AfzO0dQHqaM70KRYQfmDCySGk0GBCKKZP9x8oiWrrxnKYw&amp;oe=69BDA5B6&amp;_nc_sid=8b3546, https://scontent-mia5-2.cdninstagram.com/v/t51.2885-15/476646535_18504801703032672_2966925311388755878_n.jpg?stp=dst-jpg_e35_s1080x1080_sh0.08_tt6&amp;_nc_ht=scontent-mia5-2.cdninstagram.com&amp;_nc_cat=100&amp;_nc_oc=Q6cZ2QGPFA7UEGOqNk3uNrkXEEQCU1eRvYx9AAbAzrZKSJ6gLYhL3zQdgnIlZNTya_m_8eo&amp;_nc_ohc=NEXiCJNLBMsQ7kNvwFNJYjZ&amp;_nc_gid=oG-T8_VwwTKx1IBipb3YVw&amp;edm=AOQ1c0wBAAAA&amp;ccb=7-5&amp;ig_cache_key=MzU2NDE1MDU0NTU3OTUyNDUyMg%3D%3D.3-ccb7-5&amp;oh=00_AfyBhxRHQbXRBW8BZVA55AaWdNoSpPsWfgCTp6S9tf9ucQ&amp;oe=69BD8D98&amp;_nc_sid=8b3546, https://scontent-mia3-2.cdninstagram.com/v/t51.82787-15/624204908_17985241895782061_92485144519216457_n.jpg?stp=dst-jpg_e35_s1080x1080_sh0.08_tt6&amp;_nc_ht=scontent-mia3-2.cdninstagram.com&amp;_nc_cat=105&amp;_nc_oc=Q6cZ2QGPFA7UEGOqNk3uNrkXEEQCU1eRvYx9AAbAzrZKSJ6gLYhL3zQdgnIlZNTya_m_8eo&amp;_nc_ohc=_42dIRV75aEQ7kNvwH1OGLf&amp;_nc_gid=oG-T8_VwwTKx1IBipb3YVw&amp;edm=AOQ1c0wBAAAA&amp;ccb=7-5&amp;ig_cache_key=MzUzNTUxMTQ4ODQ1NzMwMjMwMg%3D%3D.3-ccb7-5&amp;oh=00_AfzaRn_2Vb-eZEpAX5tPWCwCxx6dwFJmJgRpIiPwr5VjkQ&amp;oe=69BDB716&amp;_nc_sid=8b3546, https://scontent-mia3-3.cdninstagram.com/v/t51.82787-15/624044343_18090605351283082_8384029324655854373_n.jpg?stp=dst-jpg_e35_s1080x1080_sh0.08_tt6&amp;_nc_ht=scontent-mia3-3.cdninstagram.com&amp;_nc_cat=110&amp;_nc_oc=Q6cZ2QGPFA7UEGOqNk3uNrkXEEQCU1eRvYx9AAbAzrZKSJ6gLYhL3zQdgnIlZNTya_m_8eo&amp;_nc_ohc=B5aWkqwmW_sQ7kNvwF83S4e&amp;_nc_gid=oG-T8_VwwTKx1IBipb3YVw&amp;edm=AOQ1c0wBAAAA&amp;ccb=7-5&amp;ig_cache_key=MzQ5NjU1Mzc4ODA3NTQ1NjU2MA%3D%3D.3-ccb7-5&amp;oh=00_AfxVpI149EJqwTFXwS0h7OO2nkovwrPPqMf-8UjyifSw7A&amp;oe=69BDB68B&amp;_nc_sid=8b3546, https://scontent-mia3-2.cdninstagram.com/v/t51.82787-15/623925824_18053969936423381_5930234105405571183_n.jpg?stp=dst-jpg_e35_s1080x1080_sh0.08_tt6&amp;_nc_ht=scontent-mia3-2.cdninstagram.com&amp;_nc_cat=105&amp;_nc_oc=Q6cZ2QGPFA7UEGOqNk3uNrkXEEQCU1eRvYx9AAbAzrZKSJ6gLYhL3zQdgnIlZNTya_m_8eo&amp;_nc_ohc=3UHP-qH31NwQ7kNvwFhyHXp&amp;_nc_gid=oG-T8_VwwTKx1IBipb3YVw&amp;edm=AOQ1c0wBAAAA&amp;ccb=7-5&amp;ig_cache_key=MzQ4Mjc5OTE1MjA2NDA1OTY5OQ%3D%3D.3-ccb7-5&amp;oh=00_AfwaQfudCTs0NuLCKuMWkE3K99bHA8CTR-Sk9QBUdYWyxg&amp;oe=69BDB3AD&amp;_nc_sid=8b3546, https://scontent-mia3-3.cdninstagram.com/v/t51.82787-15/624862661_18026889671790609_7418441557039703932_n.jpg?stp=dst-jpg_e35_s1080x1080_sh0.08_tt6&amp;_nc_ht=scontent-mia3-3.cdninstagram.com&amp;_nc_cat=109&amp;_nc_oc=Q6cZ2QGPFA7UEGOqNk3uNrkXEEQCU1eRvYx9AAbAzrZKSJ6gLYhL3zQdgnIlZNTya_m_8eo&amp;_nc_ohc=-Xd8wRx9yg4Q7kNvwE7lAxW&amp;_nc_gid=oG-T8_VwwTKx1IBipb3YVw&amp;edm=AOQ1c0wBAAAA&amp;ccb=7-5&amp;ig_cache_key=MzQxNDU1MTcxMjk2MTczNTk3NQ%3D%3D.3-ccb7-5&amp;oh=00_AfzI7bD8pzP90rznL896E8SOBO3hz6yJyALyTtMBOhmIUA&amp;oe=6</t>
  </si>
  <si>
    <t>https://www.instagram.com/random_wrist</t>
  </si>
  <si>
    <t>ugooaro</t>
  </si>
  <si>
    <t>Agenceur Visuel ©️</t>
  </si>
  <si>
    <t>https://scontent-iad3-2.cdninstagram.com/v/t51.2885-19/461418514_1037884154315273_7923054293584771641_n.jpg?stp=dst-jpg_e0_s150x150_tt6&amp;efg=eyJ2ZW5jb2RlX3RhZyI6InByb2ZpbGVfcGljLmRqYW5nby44ODQuYzIifQ&amp;_nc_ht=scontent-iad3-2.cdninstagram.com&amp;_nc_cat=105&amp;_nc_oc=Q6cZ2QGD28J3ZmacMZgO396BSIB4CoECR8naIv7FyJ3NVOWrzYsAPo-jvzn_RSzKp_oJIRU&amp;_nc_ohc=WelBeDvOeeYQ7kNvwFd3kUy&amp;_nc_gid=swAxDqjNPLF89uDEIcSlUA&amp;edm=AOQ1c0wBAAAA&amp;ccb=7-5&amp;oh=00_AfyIBd1ffusHHprJmKI5C6B9sQ7-jQdk9HOgG3KBJzVh1w&amp;oe=69BD9E7F&amp;_nc_sid=8b3546</t>
  </si>
  <si>
    <t>Production impression numérique carton ondulé ✨#publiprintreunion#digitalprinting#digitalcutting#leaderpriceréunion#cardboard#giantprinting#displaydesign#nolimit#✨ | Impression publicitaire grand format ✨#publiprintreunion#laforte200#impressiongrandformat#advertising#bigpicture#oohadvertising#srareunion#giantpicture#wideformatprinting#youcantwecan#nolimits#✨ | Habillage Mugler Alien chez Beauty Sucess✨ #publiprintreunion#loreal#mugleralien#parfum#habillagefaçade#impressionnumeriquegrandformat#advertising#retaildisplay#displayevent#colorfull#hightqualityprinting#printinggiant#nolimits✨ | Les Gouzous de notre artiste pays @jaceticot ont pris possession de nos murs d’atelier d’impression 🤩
#publiprintreunion#jaceticot#gouzou#art#reunionisland | Impression décor pour Mugler Alien✨
#publiprintreunion#loreal#mugleralien#parfum#impressionnumeriquegrandformat#nolimits | Habillage Lancement YSL Black Opium ✨ #publiprintreunion#loreal#ysl#blackopium#flagrance#parfum#retaildisplay#store#event#visualmerchandising#wideprinting#digitalprinting#nolimits | Habillage Lancement Dolce&amp;Gabbana, DEVOTION ✨ #publiprintreunion#dolceetgabbana#devotion#flagrance#parfum#retailwindow#store#visualmerchandising#wideprinting#digitalprinting#nolimits | Habillage pour Lancement Lancôme, La Nuit Trésor ✨ #publiprintreunion#lancome#nuittrésor#fragrance#parfum#retaildisplay#store#event#visualmerchandising#wideprinting#digitalprinting#nolimits | Impression numérique grand format,
Habillage semi-remorque pour Mondelez 
#publiprintreunion#mondelez#cotedor#lu#impressionnumeriquegrandformat#oohadvertising#advertising#wideprinting#hpr2000#nolimits | WallWrap texture Stucco chez Mondelez ✨
#publiprintreunion#mondelex#wallwrap#texturedstucco#impressionnumeriquegrandformat#oohadvertising#latextechnology#hpr2000#printing#wideformatprinting#youcantwecan#nolimits#✨ | Impression grand format pour Mugler Angel Fantasm✨ #publiprintreunion#loreal#muglerangel#angelfantasm#parfum#store#event#visualmerchandising#ooadvertising#wideprinting#digitalprinting#youcantwecan#nolimits#🎉 | Lancement nouvelle Peugeot 3008 ✨ #publiprintreunion#crap#peugeot3008#impressionnumeriquegrandformat#advertising#wideprinting#oohadvertising#hpr2000#nolimits</t>
  </si>
  <si>
    <t>#publiprintreunion, #digitalprinting, #digitalcutting, #leaderpricer, #cardboard, #giantprinting, #displaydesign, #nolimit, #laforte200, #impressiongrandformat, #advertising, #bigpicture, #oohadvertising, #srareunion, #giantpicture, #wideformatprinting, #youcantwecan, #nolimits, #loreal, #mugleralien, #parfum, #habillagefa, #impressionnumeriquegrandformat, #retaildisplay, #displayevent, #colorfull, #hightqualityprinting, #printinggiant, #jaceticot, #gouzou, #art, #reunionisland, #ysl, #blackopiu</t>
  </si>
  <si>
    <t>@jaceticot</t>
  </si>
  <si>
    <t>https://instagram.com/p/DOsxdMYjpQb, https://instagram.com/p/DKjaKQko1Jq, https://instagram.com/p/DG5solaO06D, https://instagram.com/p/DGhVAuDIWS0, https://instagram.com/p/DGK6sXRu8Pv, https://instagram.com/p/DGCbOVwoWl1, https://instagram.com/p/DGCadRXI6pQ, https://instagram.com/p/DGCZxgQIVNk, https://instagram.com/p/DGCYrqVIqvg, https://instagram.com/p/DAFzTXmueLO, https://instagram.com/p/C8_3prROnSm, https://instagram.com/p/C89Ro8XBm__</t>
  </si>
  <si>
    <t>10, 18, 17, 24, 12, 13, 14, 9, 12, 38, 48, 24</t>
  </si>
  <si>
    <t>0, 0, 2, 0, 0, 0, 0, 0, 0, 0, 0, 0</t>
  </si>
  <si>
    <t>2025-09-17, 2025-06-06, 2025-03-07, 2025-02-26, 2025-02-17, 2025-02-14, 2025-02-14, 2025-02-14, 2025-02-14, 2024-09-19, 2024-07-04, 2024-07-03</t>
  </si>
  <si>
    <t>Video, Video, Sidecar, Video, Video, Sidecar, Sidecar, Sidecar, Sidecar, Sidecar, Video, Video</t>
  </si>
  <si>
    <t>https://scontent-iad3-1.cdninstagram.com/v/t51.2885-15/482816613_18490464463059193_4620928718140831800_n.jpg?stp=dst-jpg_e35_p1080x1080_sh0.08_tt6&amp;_nc_ht=scontent-iad3-1.cdninstagram.com&amp;_nc_cat=101&amp;_nc_oc=Q6cZ2QGD28J3ZmacMZgO396BSIB4CoECR8naIv7FyJ3NVOWrzYsAPo-jvzn_RSzKp_oJIRU&amp;_nc_ohc=NEvHdIcJkQEQ7kNvwHLVh6v&amp;_nc_gid=swAxDqjNPLF89uDEIcSlUA&amp;edm=AOQ1c0wBAAAA&amp;ccb=7-5&amp;ig_cache_key=MzU4MzA5MTI3MDIzNjE5MDUzNw%3D%3D.3-ccb7-5&amp;oh=00_AfwjOdJp2DK-Y72K44IUtrqqmnnJuzN532ySniamUNanLg&amp;oe=69BD9954&amp;_nc_sid=8b3546, https://scontent-iad3-1.cdninstagram.com/v/t51.2885-15/482816613_18490464463059193_4620928718140831800_n.jpg?stp=dst-jpg_e35_p1080x1080_sh0.08_tt6&amp;_nc_ht=scontent-iad3-1.cdninstagram.com&amp;_nc_cat=101&amp;_nc_oc=Q6cZ2QGD28J3ZmacMZgO396BSIB4CoECR8naIv7FyJ3NVOWrzYsAPo-jvzn_RSzKp_oJIRU&amp;_nc_ohc=NEvHdIcJkQEQ7kNvwHLVh6v&amp;_nc_gid=swAxDqjNPLF89uDEIcSlUA&amp;edm=AOQ1c0wBAAAA&amp;ccb=7-5&amp;ig_cache_key=MzU4MzA5MTI3MDIzNjE5MDUzNw%3D%3D.3-ccb7-5&amp;oh=00_AfwjOdJp2DK-Y72K44IUtrqqmnnJuzN532ySniamUNanLg&amp;oe=69BD9954&amp;_nc_sid=8b3546, https://scontent-iad3-1.cdninstagram.com/v/t51.2885-15/482840999_18490464472059193_8867321441953278085_n.jpg?stp=dst-jpg_e35_s1080x1080_sh0.08_tt6&amp;_nc_ht=scontent-iad3-1.cdninstagram.com&amp;_nc_cat=101&amp;_nc_oc=Q6cZ2QGD28J3ZmacMZgO396BSIB4CoECR8naIv7FyJ3NVOWrzYsAPo-jvzn_RSzKp_oJIRU&amp;_nc_ohc=95_NFzoyI6MQ7kNvwGub1JN&amp;_nc_gid=swAxDqjNPLF89uDEIcSlUA&amp;edm=AOQ1c0wBAAAA&amp;ccb=7-5&amp;ig_cache_key=MzU4MzA5MTI2OTg4MzY3NTUwMQ%3D%3D.3-ccb7-5&amp;oh=00_Afx4v1bH8L5VJ3ZSskEJOhgueJlcTxV_GMHYnxgv3k5Gww&amp;oe=69BD98FE&amp;_nc_sid=8b3546, https://scontent-iad3-1.cdninstagram.com/v/t51.2885-15/482982457_18490464481059193_4921664439312606762_n.jpg?stp=dst-jpg_e35_p1080x1080_sh0.08_tt6&amp;_nc_ht=scontent-iad3-1.cdninstagram.com&amp;_nc_cat=101&amp;_nc_oc=Q6cZ2QGD28J3ZmacMZgO396BSIB4CoECR8naIv7FyJ3NVOWrzYsAPo-jvzn_RSzKp_oJIRU&amp;_nc_ohc=41HqT-hFobUQ7kNvwFCMbKY&amp;_nc_gid=swAxDqjNPLF89uDEIcSlUA&amp;edm=AOQ1c0wBAAAA&amp;ccb=7-5&amp;ig_cache_key=MzU4MzA5MTI3MDEwMTg0MDE5OQ%3D%3D.3-ccb7-5&amp;oh=00_Afylk_idBWDX2_JMBxQQigmcyoa4AmfeINCzG1r8nt6RdQ&amp;oe=69BD824C&amp;_nc_sid=8b3546, https://scontent-iad3-1.cdninstagram.com/v/t51.2885-15/479533654_18486459472059193_1068994478098661180_n.jpg?stp=dst-jpg_e35_s1080x1080_sh0.08_tt6&amp;_nc_ht=scontent-iad3-1.cdninstagram.com&amp;_nc_cat=101&amp;_nc_oc=Q6cZ2QGD28J3ZmacMZgO396BSIB4CoECR8naIv7FyJ3NVOWrzYsAPo-jvzn_RSzKp_oJIRU&amp;_nc_ohc=tHUzFulQklQQ7kNvwHyBZ44&amp;_nc_gid=swAxDqjNPLF89uDEIcSlUA&amp;edm=AOQ1c0wBAAAA&amp;ccb=7-5&amp;ig_cache_key=MzU2NzUzMzU3NzQ4MjY1MDc4OA%3D%3D.3-ccb7-5&amp;oh=00_Afxhy8h0SVJjcahLR45yjJ_Opl05t7_xXVBGD2rgTbUp4g&amp;oe=69BD923D&amp;_nc_sid=8b3546, https://scontent-iad3-1.cdninstagram.com/v/t51.2885-15/479533654_18486459472059193_1068994478098661180_n.jpg?stp=dst-jpg_e35_s1080x1080_sh0.08_tt6&amp;_nc_ht=scontent-iad3-1.cdninstagram.com&amp;_nc_cat=101&amp;_nc_oc=Q6cZ2QGD28J3ZmacMZgO396BSIB4CoECR8naIv7FyJ3NVOWrzYsAPo-jvzn_RSzKp_oJIRU&amp;_nc_ohc=tHUzFulQklQQ7kNvwHyBZ44&amp;_nc_gid=swAxDqjNPLF89uDEIcSlUA&amp;edm=AOQ1c0wBAAAA&amp;ccb=7-5&amp;ig_cache_key=MzU2NzUzMzU3NzQ4MjY1MDc4OA%3D%3D.3-ccb7-5&amp;oh=00_Afxhy8h0SVJjcahLR45yjJ_Opl05t7_xXVBGD2rgTbUp4g&amp;oe=69BD923D&amp;_nc_sid=8b3546, https://scontent-iad3-1.cdninstagram.com/v/t51.2885-15/479671664_18486459478059193_9216546937431035222_n.jpg?stp=dst-jpg_e35_s1080x1080_sh0.08_tt6&amp;_nc_ht=scontent-iad3-1.cdninstagram.com&amp;_nc_cat=101&amp;_nc_oc=Q6cZ2QGD28J3ZmacMZgO396BSIB4CoECR8naIv7FyJ3NVOWrzYsAPo-jvzn_RSzKp_oJIRU&amp;_nc_ohc=KCglOROTNZ8Q7kNvwG5GQnY&amp;_nc_gid=swAxDqjNPLF89uDEIcSlUA&amp;edm=AOQ1c0wBAAAA&amp;ccb=7-5&amp;ig_cache_key=MzU2NzUzMzU3NzQ4MjY0MDQ2MQ%3D%3D.3-ccb7-5&amp;oh=00_AfzYz-FY8zWvok47bHd3ac4rzDg9tFeeswWtfzL8h4QQhQ&amp;oe=69BD84E7&amp;_nc_sid=8b3546, https://scontent-iad3-1.cdninstagram.com/v/t51.2885-15/479044863_18486458563059193_2967912274528720145_n.jpg?stp=dst-jpg_e35_s1080x1080_sh0.08_tt6&amp;_nc_ht=scontent-iad3-1.cdninstagram.com&amp;_nc_cat=101&amp;_nc_oc=Q6cZ2QGD28J3ZmacMZgO396BSIB4CoECR8naIv7FyJ3NVOWrzYsAPo-jvzn_RSzKp_oJIRU&amp;_nc_ohc=7zO2Rq-m3g4Q7kNvwF6Wf4f&amp;_nc_gid=swAxDqjNPLF89uDEIcSlUA&amp;edm=AOQ1c0wBAAAA&amp;ccb=7-5&amp;ig_cache_key=MzU2NzUzMDIwMjI1MDcxMjg0NQ%3D%3D.3-ccb7-5&amp;oh=00_AfyGSfcPG6nX34sZhszWTZoCnolyG77-vfjNKdtus9PzQw&amp;oe=69BDB2A1&amp;_nc_sid=8b3546, https://scontent-iad3-1.cdninstagram.com/v/t51.2885-15/479044863_18486458563059193_2967912274528720145_n.jpg?stp=dst-jpg_e35_s1080x1080_sh0.08_tt6&amp;_nc_ht=scontent-iad3-1.cdninstagram.com&amp;_nc_cat=101&amp;_nc_oc=Q6cZ2QGD28J3ZmacMZgO396BSIB4CoECR8naIv7FyJ3NVOWrzYsAPo-jvzn_RSzKp_oJIRU&amp;_nc_ohc=7zO2Rq-m3g4Q7kNvwF6Wf4f&amp;_nc_gid=swAxDqjNPLF89uDEIcSlUA&amp;edm=AOQ1c0wBAAAA&amp;ccb=7-5&amp;ig_cache_key=MzU2NzUzMDIwMjI1MDcxMjg0NQ%3D%3D.3-ccb7-5&amp;oh=00_AfyGSfcPG6nX34sZhszWTZoCnolyG77-vfjNKdtus9PzQw&amp;oe=69BDB2A1&amp;_nc_sid=8b3546, https://scontent-iad3-1.cdninstagram.com/v/t51.2885-15/477954133_18486458557059193_6420836267938957043_n.jpg?stp=dst-jpg_e35_s1080x1080_sh0.08_tt6&amp;_nc_ht=scontent-iad3-1.cdninstagram.com&amp;_nc_cat=101&amp;_nc_oc=Q6cZ2QGD28J3ZmacMZgO396BSIB4CoECR8naIv7FyJ3NVOWrzYsAPo-jvzn_RSzKp_oJIRU&amp;_nc_ohc=39kdjyDokQkQ7kNvwGt5J8L&amp;_nc_gid=swAxDqjNPLF89uDEIcSlUA&amp;edm=AOQ1c0wBAAAA&amp;ccb=7-5&amp;ig_cache_key=MzU2NzUzMDIwMjI2NzQwMzU3Mw%3D%3D.3-ccb7-5&amp;oh=00_AfwZ7FfiExElFQXgUz3wNaJe8YZ2VrQ6ZwY_cEGeLKrnUg&amp;oe=69BDA</t>
  </si>
  <si>
    <t>https://scontent-iad3-1.cdninstagram.com/o1/v/t2/f2/m86/AQNhwVtC5kbnRWh-4apG2744vRGqzsv61KhCcQnangu5tOP_PLN0uW7u2lV6sCECAldkzX-k1VuiL_QETgdHuQgvhIzve5CXuYeiEPw.mp4?_nc_cat=107&amp;_nc_sid=5e9851&amp;_nc_ht=scontent-iad3-1.cdninstagram.com&amp;_nc_ohc=uvBVv5czGy0Q7kNvwH2B_a7&amp;efg=eyJ2ZW5jb2RlX3RhZyI6Inhwdl9wcm9ncmVzc2l2ZS5JTlNUQUdSQU0uQ0xJUFMuQzMuMzYwLmRhc2hfYmFzZWxpbmVfM192MSIsInhwdl9hc3NldF9pZCI6MjIwNzI0NzE0NjQ0MTQ3NiwiYXNzZXRfYWdlX2RheXMiOjE3OSwidmlfdXNlY2FzZV9pZCI6MTAwOTksImR1cmF0aW9uX3MiOjM2LCJ1cmxnZW5fc291cmNlIjoid3d3In0%3D&amp;ccb=17-1&amp;_nc_gid=swAxDqjNPLF89uDEIcSlUA&amp;_nc_ss=1a&amp;_nc_zt=28&amp;vs=6323570730980da&amp;_nc_vs=HBksFQIYUmlnX3hwdl9yZWVsc19wZXJtYW5lbnRfc3JfcHJvZC9GQjRDQTA1MzM4RjA1QjFCMENEQjVDRDlDN0YwOEQ4Q192aWRlb19kYXNoaW5pdC5tcDQVAALIARIAFQIYR2lnX3hwdl9yZWVsc19wZXJtYW5lbnRfc3JfcHJvZC8xNDU2NTU3Nzk4NzIzNDcyXzg2NDE1NDI0MzE2MTk4NzQ5OTAubXA0FQICyAESACgAGAAbAogHdXNlX29pbAExEnByb2dyZXNzaXZlX3JlY2lwZQExFQAAJojswuHY3usHFQIoAkMzLBdAQkzMzMzMzRgSZGFzaF9iYXNlbGluZV8zX3YxEQB1_gdl5p0BAA&amp;oh=00_AfyL4ZCIqwzyGeFDJe7pQ0Sq8hWLHSLvrUzo6jkLzXhGLQ&amp;oe=69B9ABB4, https://scontent-iad3-2.cdninstagram.com/o1/v/t2/f2/m367/AQMs-uLd_2aOGKiyRlqlQXsEYzAsXzi_k-_2MYPh5vpaUwpQadOzl3oF7WvKBTtjtWPxZ7uOV0SlOpCamPH44g0HZ6q0lu0eOe1FDtc.mp4?_nc_cat=111&amp;_nc_sid=5e9851&amp;_nc_ht=scontent-iad3-2.cdninstagram.com&amp;_nc_ohc=EaTVg5h5yWEQ7kNvwEucZad&amp;efg=eyJ2ZW5jb2RlX3RhZyI6Inhwdl9wcm9ncmVzc2l2ZS5JTlNUQUdSQU0uQ0xJUFMuQzMuMTI3Ni5kYXNoX2Jhc2VsaW5lXzFfdjEiLCJ4cHZfYXNzZXRfaWQiOjEyNTE0MjkyMjMyNTcyOTYsImFzc2V0X2FnZV9kYXlzIjoyODMsInZpX3VzZWNhc2VfaWQiOjEwMDk5LCJkdXJhdGlvbl9zIjo2MiwidXJsZ2VuX3NvdXJjZSI6Ind3dyJ9&amp;ccb=17-1&amp;_nc_gid=swAxDqjNPLF89uDEIcSlUA&amp;_nc_ss=1a&amp;_nc_zt=28&amp;vs=a3624a736266b140&amp;_nc_vs=HBksFQIYQGlnX2VwaGVtZXJhbC9DQTQxRUM3RUM4Mjc3QUZBMTI0MDA0RkFGQjYwMUQ4M192aWRlb19kYXNoaW5pdC5tcDQVAALIARIAFQIYR2lnX3hwdl9yZWVsc19wZXJtYW5lbnRfc3JfcHJvZC8yMTQ5NTc4MzcyMjI1NDg0XzcyNjA1NzEwMDU4MDk1MjEyODkubXA0FQICyAESACgAGAAbAogHdXNlX29pbAExEnByb2dyZXNzaXZlX3JlY2lwZQExFQAAJqDTgqXiirkEFQIoAkMzLBdAT0si0OVgQhgSZGFzaF9iYXNlbGluZV8xX3YxEQB1_gdl5p0BAA&amp;oh=00_AfxwSb_w450Lk6A663hyj5kNfpaojNTBQ3MXss9g06KyUQ&amp;oe=69BD9078, https://scontent-iad3-2.cdninstagram.com/o1/v/t2/f2/m367/AQMcG_dTPLaL0K6xDyGSeYtcNL_FNmCFV9gfR0Bs0fxrTqfEX0bcnziE2oZ-YXEUwgXerW3JbNHjgyS90HpzjvggAQStMr1qL3JS93M.mp4?_nc_cat=100&amp;_nc_sid=5e9851&amp;_nc_ht=scontent-iad3-2.cdninstagram.com&amp;_nc_ohc=_ZWK8nS-YG0Q7kNvwHTy86Z&amp;efg=eyJ2ZW5jb2RlX3RhZyI6Inhwdl9wcm9ncmVzc2l2ZS5JTlNUQUdSQU0uQ0xJUFMuQzMuNzIwLmRhc2hfYmFzZWxpbmVfMV92MSIsInhwdl9hc3NldF9pZCI6MTI3NTQ5NzA2MDIyMDQ1NSwiYXNzZXRfYWdlX2RheXMiOjM4MywidmlfdXNlY2FzZV9pZCI6MTAwOTksImR1cmF0aW9uX3MiOjMyLCJ1cmxnZW5fc291cmNlIjoid3d3In0%3D&amp;ccb=17-1&amp;vs=6941a204900d0bc5&amp;_nc_vs=HBksFQIYQGlnX2VwaGVtZXJhbC8xQjQ2NjNCODM3RDg3RUQ4Nzc1NUI2MDc0QjY3QkFCQl92aWRlb19kYXNoaW5pdC5tcDQVAALIARIAFQIYR2lnX3hwdl9yZWVsc19wZXJtYW5lbnRfc3JfcHJvZC8xMzExNDU5OTE2Nzc1MjA1XzY2MDIwMjIyNDc4OTQ2MTE0MzcubXA0FQICyAESACgAGAAbAogHdXNlX29pbAExEnByb2dyZXNzaXZlX3JlY2lwZQExFQAAJs74_dLZg8QEFQIoAkMzLBdAQGIMSbpeNRgSZGFzaF9iYXNlbGluZV8xX3YxEQB1_gdl5p0BAA&amp;_nc_gid=swAxDqjNPLF89uDEIcSlUA&amp;_nc_ss=1a&amp;_nc_zt=28&amp;oh=00_AfxbZvF0ecTG3PqvXmiS6e38Rja5acaGPF9mSLVxbETCfw&amp;oe=69BDB475, https://scontent-iad3-1.cdninstagram.com/o1/v/t2/f2/m86/AQN05dXoo0dp-XvuZPM6exg57u6WO6xXHGFQ3ZcmGH9qxT6NL4p2BuYbsDAn4mBEnUPs_RzxIwNjlfPsZU_sUYnbFIdNMmwMbcqg0cI.mp4?_nc_cat=109&amp;_nc_sid=5e9851&amp;_nc_ht=scontent-iad3-1.cdninstagram.com&amp;_nc_ohc=GV4bgsmx928Q7kNvwEF15F5&amp;efg=eyJ2ZW5jb2RlX3RhZyI6Inhwdl9wcm9ncmVzc2l2ZS5JTlNUQUdSQU0uQ0xJUFMuQzMuMzYwLmRhc2hfYmFzZWxpbmVfM192MSIsInhwdl9hc3NldF9pZCI6NjMwODQ0MjQyNzYwODg5LCJhc3NldF9hZ2VfZGF5cyI6MzkxLCJ2aV91c2VjYXNlX2lkIjoxMDA5OSwiZHVyYXRpb25fcyI6MjEsInVybGdlbl9zb3VyY2UiOiJ3d3cifQ%3D%3D&amp;ccb=17-1&amp;_nc_gid=swAxDqjNPLF89uDEIcSlUA&amp;_nc_ss=1a&amp;_nc_zt=28&amp;vs=22223a302779d37c&amp;_nc_vs=HBksFQIYUmlnX3hwdl9yZWVsc19wZXJtYW5lbnRfc3JfcHJvZC81RDQ4MkVBQzMwMkI2QTIwRjUwMkYwRTFBNDMwRERCOV92aWRlb19kYXNoaW5pdC5tcDQVAALIARIAFQIYRmlnX3hwdl9yZWVsc19wZXJtYW5lbnRfc3JfcHJvZC82MTQwNjAzOTgwMzA3NjJfNTMxNzE4MzE4NjYxODM1Nzg1Ny5tcDQVAgLIARIAKAAYABsCiAd1c2Vfb2lsATEScHJvZ3Jlc3NpdmVfcmVjaXBlATEVAAAm8tL87_vvngIVAigCQzMsF0A1CTdLxqfwGBJkYXNoX2Jhc2VsaW5lXzNfdjERAHX-B2XmnQEA&amp;oh=00_Afxd7pqkv5ojBS-TffSQYbtc0esKbYzgpReYwqQmdLqFng&amp;oe=69B99A2A, https://scontent-iad3-1.cdninstagram.com/o1/v/t2/f2/m86/AQPuXRwIQEVNPl82nDqgD4ClG1EqArZ5NK1evKRRVrqRHpL2zV6Hyc4gioG__xe0tNP5mluCryF0R9KCFykn-4gEB8merfBDN1OMXm4.mp4?_nc_cat=110&amp;_nc_sid=5e9851&amp;_nc_ht=scontent-iad3-1.cdninstagram.com&amp;_nc_ohc=25tuHChhT7cQ7kNvwEhRKAB&amp;efg=eyJ2ZW5jb2RlX3RhZyI6Inhwdl9wcm9ncmVzc2l2ZS5JTlNUQUdSQU0uQ0xJUFMuQzMuNzIwLmRhc2hfYmFzZWxpbmVfMV92MSIsInhwdl9hc3NldF9pZCI6OTg4MzcyMTI2MDk3Mjg1LCJhc3NldF9hZ2VfZGF5cyI6NjE5LCJ2aV91c2VjYXNlX2lkIjoxMDA5OSwiZHVyYXRpb25fcyI6MTcsInVybGdlbl9zb3VyY2UiOiJ3d3cifQ%3D%3D&amp;ccb=17-1&amp;_nc_gid=swAxDqjNPLF89uDEIcSlUA&amp;_nc_ss=1a&amp;_nc_zt=28&amp;vs=d89e1bb52e035cf3&amp;_nc_vs=HBksFQIYUmlnX3hwdl9yZWVsc19wZXJtYW5lbnRfc3JfcHJvZC8zNjRFNTA2QTNERTRCRDQ2RkQxRDM5QjM2REM3NjRCNF92aWRlb19kYXNoaW5pdC5tcDQVAALIARIAFQIYR2lnX3hwdl9yZWVsc19wZXJtYW5lbnRfc3JfcHJvZC8xOTI0NjMzOTQ3OTc0NDcyXzI1NDM5NTE5NjA1NDY4Mjk0ODcubXA0FQICyAESACgAGAAbAogHdXNlX29pbAExEnByb2dyZX</t>
  </si>
  <si>
    <t>https://www.instagram.com/ugooaro</t>
  </si>
  <si>
    <t>i.am.danza</t>
  </si>
  <si>
    <t>Ian Sylv</t>
  </si>
  <si>
    <t>https://scontent-phl2-1.cdninstagram.com/v/t51.2885-19/321660959_552263299868122_492199168397591212_n.jpg?stp=dst-jpg_e0_s150x150_tt6&amp;efg=eyJ2ZW5jb2RlX3RhZyI6InByb2ZpbGVfcGljLmRqYW5nby45NjAuYzIifQ&amp;_nc_ht=scontent-phl2-1.cdninstagram.com&amp;_nc_cat=110&amp;_nc_oc=Q6cZ2QEnffLeBXMFLma0_6fH7zcJ0QKTiypOz0e3VtbseTrtVB3klTJ8QSxpxAPvxn0n6aQ&amp;_nc_ohc=0MLHE_sppygQ7kNvwHbkJsd&amp;_nc_gid=GYclpOmh-RHDBd1WiFp-cA&amp;edm=AOQ1c0wBAAAA&amp;ccb=7-5&amp;oh=00_AfwxmImCAXHME_U07VR95TdpiGPDtx9ckheE2bfUQ9EHnA&amp;oe=69BDA814&amp;_nc_sid=8b3546</t>
  </si>
  <si>
    <t>Break from rain in Helen during @eurotripper #avf #avf2024
📸@nerdiest_ 
#b5s4 #b5society #b5rs4limo | Lots of travel this weekend, but was good to get the car out for a bigger car event for the first time in many years. Enjoyed seeing the other cars and the Helen area.
Thanks @shitboxonaire.b5s4 for all the logistics and hammering through two 23 hour nonstop drives in 4 days.
All the widebody guys | Thanks to @allday_eerdaly for tolerating this thing and Ethan @8380laboratories for the custom design. @nocerino_editions print came out great. Merry Christmas everybody, especially all the lunatics who think rs4 conversions are a smart thing to do. #b5 #b5rs4limo #b5rs4saloon #widebody #b5s4 @audig | Green and a B5 S4, tough combo to beat!
_______________________________________________
#audi #audis4 #s4 #b5society #b5s4 #vag #audisport #audiusa #audisport #audigramm #audivines #rsgang #b5 | Another AVF in the books. Successfully got the car and tow pig back to CO with help from @nerdiest_ . Appreciate any kind words people had for the black car, including first ever show hood pop lol. Remains the most unique and high quality show I've attended. | Well after a wash, I am out of time on projects for the car before @avfshow and moving halfway across the country. Got a couple things done at least, thanks to @alteredcomponents 
@b5freaks @theb5hub @b5society #b5 #b5s4 | Stashed away in the garage since this photo.
📷@nerdiest_ #b5s4 #b5society @b5society @b5freaks @theb5hub | 📸@nerdiest_ 
#b5s4 | @nerdiest_ has taken more photos of this thing than me.
#b5s4 #b5society | Well after swapping the h&amp;r coils on the car to pss9s, trying to get air cups to work, buying three sets of air cups, two sets of swift springs, and making custom spacers....it seems I finally have something that should work on a new set of h&amp;r coilovers. #b5s4</t>
  </si>
  <si>
    <t>#avf, #avf2024, #b5s4, #b5society, #b5rs4limo, #b5, #b5rs4saloon, #widebody, #audi, #audis4, #s4, #vag, #audisport, #audiusa, #audigramm, #audivines, #rsgang</t>
  </si>
  <si>
    <t>@eurotripper, @nerdiest_, @shitboxonaire.b5s4, @widebody_s4vant, @bnana_s4, @fast_sled, @harp_attack, @needinganaudi, @jimal_jamal, @allday_eerdaly, @8380laboratories, @nocerino_editions, @audigroupcolorado, @b5society, @audizine, @audi, @avfshow, @alteredcomponents, @b5freaks, @theb5hub</t>
  </si>
  <si>
    <t>https://instagram.com/p/C7NblWXut90, https://instagram.com/p/CsjY7BiuOji, https://instagram.com/p/CmmLBFPuaM_, https://instagram.com/p/DKAsfrhp8fE, https://instagram.com/p/DJ5O9KGJLxI, https://instagram.com/p/DHjsLNEJWgP, https://instagram.com/p/DDp7tRRJC-1, https://instagram.com/p/DCdACJSuHG2, https://instagram.com/p/DCHEEVZuvB0, https://instagram.com/p/DB-Ny7OuODT, https://instagram.com/p/DAhXGuXOY-_, https://instagram.com/p/C_GhKAvuW6B</t>
  </si>
  <si>
    <t>178, 205, 116, 222, 254, 36, 130, 14, 56, 149, 177, 68</t>
  </si>
  <si>
    <t>2, 10, 7, 3, 2, 2, 1, 0, 0, 1, 2, 6</t>
  </si>
  <si>
    <t>2024-05-21, 2023-05-22, 2022-12-25, 2025-05-23, 2025-05-20, 2025-03-23, 2024-12-16, 2024-11-17, 2024-11-08, 2024-11-05, 2024-09-30, 2024-08-25</t>
  </si>
  <si>
    <t>Helen, Georgia, Denver, Colorado, Leesburg, Virginia</t>
  </si>
  <si>
    <t>Image, Sidecar, Sidecar, Sidecar, Image, Image, Image, Image, Image, Image, Image, Image</t>
  </si>
  <si>
    <t>https://scontent-phl2-1.cdninstagram.com/v/t51.82787-15/624756534_18137296753435464_318709789896462915_n.jpg?stp=dst-jpg_e15_fr_s1080x1080_tt6&amp;_nc_ht=scontent-phl2-1.cdninstagram.com&amp;_nc_cat=100&amp;_nc_oc=Q6cZ2QEnffLeBXMFLma0_6fH7zcJ0QKTiypOz0e3VtbseTrtVB3klTJ8QSxpxAPvxn0n6aQ&amp;_nc_ohc=9HuJuFBhQ6gQ7kNvwGfJEFB&amp;_nc_gid=GYclpOmh-RHDBd1WiFp-cA&amp;edm=AOQ1c0wBAAAA&amp;ccb=7-5&amp;ig_cache_key=MzM3MjQ3MzAwOTg2NzI1MTU3Mg%3D%3D.3-ccb7-5&amp;oh=00_AfxI2U6rx-Jcpfh_APbrk4Q03lmHU-zpo9eJeIZDURT23A&amp;oe=69BDA719&amp;_nc_sid=8b3546, https://scontent-phl2-1.cdninstagram.com/v/t51.29350-15/348455175_257612160111407_6717734619693719680_n.heic?stp=dst-jpg_e35_tt6&amp;_nc_ht=scontent-phl2-1.cdninstagram.com&amp;_nc_cat=111&amp;_nc_oc=Q6cZ2QEnffLeBXMFLma0_6fH7zcJ0QKTiypOz0e3VtbseTrtVB3klTJ8QSxpxAPvxn0n6aQ&amp;_nc_ohc=zrjGafJLFakQ7kNvwFqRclV&amp;_nc_gid=GYclpOmh-RHDBd1WiFp-cA&amp;edm=AOQ1c0wBAAAA&amp;ccb=7-5&amp;ig_cache_key=MzEwODQzNzc2OTkxNTYwMjU1NQ%3D%3D.3-ccb7-5&amp;oh=00_AfywM6nDOicwMzx6aIPKRBAS4URtBJo9oaIzNb7NWdsdBA&amp;oe=69BDA2CF&amp;_nc_sid=8b3546, https://scontent-phl2-1.cdninstagram.com/v/t51.29350-15/348455175_257612160111407_6717734619693719680_n.heic?stp=dst-jpg_e35_tt6&amp;_nc_ht=scontent-phl2-1.cdninstagram.com&amp;_nc_cat=111&amp;_nc_oc=Q6cZ2QEnffLeBXMFLma0_6fH7zcJ0QKTiypOz0e3VtbseTrtVB3klTJ8QSxpxAPvxn0n6aQ&amp;_nc_ohc=zrjGafJLFakQ7kNvwFqRclV&amp;_nc_gid=GYclpOmh-RHDBd1WiFp-cA&amp;edm=AOQ1c0wBAAAA&amp;ccb=7-5&amp;ig_cache_key=MzEwODQzNzc2OTkxNTYwMjU1NQ%3D%3D.3-ccb7-5&amp;oh=00_AfywM6nDOicwMzx6aIPKRBAS4URtBJo9oaIzNb7NWdsdBA&amp;oe=69BDA2CF&amp;_nc_sid=8b3546, https://scontent-phl2-1.cdninstagram.com/v/t51.29350-15/348334057_1406932723418803_8265933683053688081_n.heic?stp=dst-jpg_e35_s1080x1080_tt6&amp;_nc_ht=scontent-phl2-1.cdninstagram.com&amp;_nc_cat=107&amp;_nc_oc=Q6cZ2QEnffLeBXMFLma0_6fH7zcJ0QKTiypOz0e3VtbseTrtVB3klTJ8QSxpxAPvxn0n6aQ&amp;_nc_ohc=TfB4aldVFCoQ7kNvwG_-U1D&amp;_nc_gid=GYclpOmh-RHDBd1WiFp-cA&amp;edm=AOQ1c0wBAAAA&amp;ccb=7-5&amp;ig_cache_key=MzEwODQzNzc2OTkzMjQ3MjM5MA%3D%3D.3-ccb7-5&amp;oh=00_Afz4N4nBcfR58te_mHCbn9FakVf3aAS4Zh_a5_0hZO4ERQ&amp;oe=69BD84BD&amp;_nc_sid=8b3546, https://scontent-phl2-1.cdninstagram.com/v/t51.29350-15/347913509_2186145338242453_4915886327551065209_n.heic?stp=dst-jpg_e35_s1080x1080_tt6&amp;_nc_ht=scontent-phl2-1.cdninstagram.com&amp;_nc_cat=101&amp;_nc_oc=Q6cZ2QEnffLeBXMFLma0_6fH7zcJ0QKTiypOz0e3VtbseTrtVB3klTJ8QSxpxAPvxn0n6aQ&amp;_nc_ohc=9y91Kd_wi1AQ7kNvwF21Ryj&amp;_nc_gid=GYclpOmh-RHDBd1WiFp-cA&amp;edm=AOQ1c0wBAAAA&amp;ccb=7-5&amp;ig_cache_key=MzEwODQzNzc2OTk5OTQ3NDA5Mg%3D%3D.3-ccb7-5&amp;oh=00_Afy-el-HccX5FSP8fNBW7TeeICzFfjcXu7-GfLNp80jocg&amp;oe=69BDB585&amp;_nc_sid=8b3546, https://scontent-phl2-1.cdninstagram.com/v/t51.29350-15/348224174_245438651502275_2774579779435033006_n.heic?stp=dst-jpg_e35_s1080x1080_tt6&amp;_nc_ht=scontent-phl2-1.cdninstagram.com&amp;_nc_cat=111&amp;_nc_oc=Q6cZ2QEnffLeBXMFLma0_6fH7zcJ0QKTiypOz0e3VtbseTrtVB3klTJ8QSxpxAPvxn0n6aQ&amp;_nc_ohc=agCGVuPgTmYQ7kNvwEHnKzy&amp;_nc_gid=GYclpOmh-RHDBd1WiFp-cA&amp;edm=AOQ1c0wBAAAA&amp;ccb=7-5&amp;ig_cache_key=MzEwODQzNzc3MDEwMDA0NDgwNA%3D%3D.3-ccb7-5&amp;oh=00_Afz9XeUmEn-LkFcoLTQsdAJsScZjgxOn90r2OK9gbem_Mg&amp;oe=69BDAE0A&amp;_nc_sid=8b3546, https://scontent-phl2-1.cdninstagram.com/v/t51.29350-15/348471164_260297756499649_5722627192561458456_n.heic?stp=dst-jpg_e35_s1080x1080_tt6&amp;_nc_ht=scontent-phl2-1.cdninstagram.com&amp;_nc_cat=101&amp;_nc_oc=Q6cZ2QEnffLeBXMFLma0_6fH7zcJ0QKTiypOz0e3VtbseTrtVB3klTJ8QSxpxAPvxn0n6aQ&amp;_nc_ohc=wsCn-7dpbnkQ7kNvwHVLUa6&amp;_nc_gid=GYclpOmh-RHDBd1WiFp-cA&amp;edm=AOQ1c0wBAAAA&amp;ccb=7-5&amp;ig_cache_key=MzEwODQzNzc2OTkyNDA5NjM2NQ%3D%3D.3-ccb7-5&amp;oh=00_AfzzX7O49aj2jLm2LflmarJlFayJpMZYJWuS0V12S_kqtg&amp;oe=69BDA7FF&amp;_nc_sid=8b3546, https://scontent-phl2-1.cdninstagram.com/v/t51.29350-15/348250680_1435184463709954_7283936924744850070_n.heic?stp=dst-jpg_e35_s1080x1080_tt6&amp;_nc_ht=scontent-phl2-1.cdninstagram.com&amp;_nc_cat=110&amp;_nc_oc=Q6cZ2QEnffLeBXMFLma0_6fH7zcJ0QKTiypOz0e3VtbseTrtVB3klTJ8QSxpxAPvxn0n6aQ&amp;_nc_ohc=w5p-9PRjMMgQ7kNvwGfAYIl&amp;_nc_gid=GYclpOmh-RHDBd1WiFp-cA&amp;edm=AOQ1c0wBAAAA&amp;ccb=7-5&amp;ig_cache_key=MzEwODQzNzc2OTk0OTExMDAwOA%3D%3D.3-ccb7-5&amp;oh=00_Afwb1DTTWau6hBjRv_tVrdn1sMH0B130ze7aOKD7-_b4wQ&amp;oe=69BD9C77&amp;_nc_sid=8b3546, https://scontent-phl2-1.cdninstagram.com/v/t51.29350-15/322043121_705884727641996_7582235802897024275_n.webp?stp=dst-jpg_e35_s1080x1080_tt6&amp;_nc_ht=scontent-phl2-1.cdninstagram.com&amp;_nc_cat=108&amp;_nc_oc=Q6cZ2QEnffLeBXMFLma0_6fH7zcJ0QKTiypOz0e3VtbseTrtVB3klTJ8QSxpxAPvxn0n6aQ&amp;_nc_ohc=8D09u02PoQ4Q7kNvwEXJRLT&amp;_nc_gid=GYclpOmh-RHDBd1WiFp-cA&amp;edm=AOQ1c0wBAAAA&amp;ccb=7-5&amp;ig_cache_key=MzAwMTEzNDY0ODgzMTU3NzE5Mg%3D%3D.3-ccb7-5&amp;oh=00_Afxa0R-1N1Uz0XaUNztZmFwNAHUgOL5ro2PhROa2x3-gtQ&amp;oe=69BD99C1&amp;_nc_sid=8b3546, https://scontent-phl2-1.cdninstagram.com/v/t51.29350-15/322043121_705884727641996_7582235802897024275_n.webp?stp=dst-jpg_e35_s1080x1080_tt6&amp;_nc_ht=scontent-phl2-1.cdninstagram.com&amp;_nc_cat=108&amp;_nc_oc=Q6cZ2QEnffLeBXMFLma0_6fH7zcJ0QKTiypOz0e3VtbseTrtVB3klTJ8QSxpxAPvxn0n6aQ&amp;_nc_ohc=8D09u02PoQ4Q7kNvwEXJRLT&amp;_nc_gid=GYclpOmh-RHDBd1WiFp-cA&amp;edm=AOQ1c0wBAAAA&amp;ccb=7-5&amp;ig_cache_key=MzAwMTEzNDY0ODgzMTU3NzE5Mg%3D%3D.3-ccb7-5&amp;oh=00_Afxa0R-1N1Uz0XaUNztZmFwNAHUgOL5ro2PhROa2x3-gtQ&amp;oe=69BD99C1&amp;_nc_sid=8b3546, https://scontent-phl2-1.cdninstagram.com/v/t51.29350-15/321808134_</t>
  </si>
  <si>
    <t>https://www.instagram.com/i.am.danza</t>
  </si>
  <si>
    <t>7tseventimes</t>
  </si>
  <si>
    <t>7t</t>
  </si>
  <si>
    <t>Vintage watches lover,hunter,seller
Info only D.M.
Worldwide Shipping
Whatsapp friendly
On Ebay too!</t>
  </si>
  <si>
    <t>https://ebay.it/usr/7tseventimes</t>
  </si>
  <si>
    <t>https://scontent-atl3-2.cdninstagram.com/v/t51.2885-19/56180282_278529213038584_3684908758296690688_n.jpg?stp=dst-jpg_e0_s150x150_tt6&amp;efg=eyJ2ZW5jb2RlX3RhZyI6InByb2ZpbGVfcGljLmRqYW5nby41MDQuYzIifQ&amp;_nc_ht=scontent-atl3-2.cdninstagram.com&amp;_nc_cat=104&amp;_nc_oc=Q6cZ2QFxaqHDgC1fJCOrNFJMLKQnlzNFMDyTepHTRj81T9ErSckHKqbKNwBacfCHWuaIXq8&amp;_nc_ohc=7ULikdau2SwQ7kNvwFpS_9z&amp;_nc_gid=Sedmgea0NApwB9CA7AQDgA&amp;edm=AOQ1c0wBAAAA&amp;ccb=7-5&amp;oh=00_AfxJ5BGjPjiHLA1UE2VCvRnWWIXcrrivYvreYGvNYowH4g&amp;oe=69BD95DF&amp;_nc_sid=8b3546</t>
  </si>
  <si>
    <t>HAVE A WONDERFUL 2025!!!! | SOLD !!! Many tks!! | SOLD !!! Many tks!!! | SOLD!!! Many tks! | SOLD!!! Many tks! | SOLD!! Many tks!! | SOLD!! Many tks!!! | SOLD!! Many tks!!!! | SOLD!!! Many tks!!! | SOLD !!! Many tks! | SOLD!! Many tks! | SOLD!! Many tks!</t>
  </si>
  <si>
    <t>https://instagram.com/p/C145D0lLxJB, https://instagram.com/p/DHJcH11Icd2, https://instagram.com/p/DGf9EmLojN6, https://instagram.com/p/DFCnaEUuubl, https://instagram.com/p/DCwmOqpOg-g, https://instagram.com/p/DBLrqRFuY-o, https://instagram.com/p/DBLRGb5OXUf, https://instagram.com/p/DBLQyIIucx4, https://instagram.com/p/DAa-pUrIx6j, https://instagram.com/p/C73t-BqNyqE, https://instagram.com/p/C7EkGpetTvW, https://instagram.com/p/C7EkEhUtyTi</t>
  </si>
  <si>
    <t>13, 7, 6, 8, 11, 22, 13, 14, 5, 9, 3, 6</t>
  </si>
  <si>
    <t>2024-01-09, 2025-03-13, 2025-02-25, 2025-01-20, 2024-11-24, 2024-10-16, 2024-10-16, 2024-10-16, 2024-09-27, 2024-06-06, 2024-05-17, 2024-05-17</t>
  </si>
  <si>
    <t>Video, Image, Image, Image, Image, Image, Image, Image, Image, Image, Image, Image</t>
  </si>
  <si>
    <t>https://scontent-atl3-1.cdninstagram.com/v/t51.2885-15/483490873_18145415584375236_2387789240531928533_n.jpg?stp=dst-jpg_e35_p1080x1080_sh0.08_tt6&amp;_nc_ht=scontent-atl3-1.cdninstagram.com&amp;_nc_cat=100&amp;_nc_oc=Q6cZ2QFxaqHDgC1fJCOrNFJMLKQnlzNFMDyTepHTRj81T9ErSckHKqbKNwBacfCHWuaIXq8&amp;_nc_ohc=IJFoNCIpA2IQ7kNvwGJiVnh&amp;_nc_gid=Sedmgea0NApwB9CA7AQDgA&amp;edm=AOQ1c0wBAAAA&amp;ccb=7-5&amp;ig_cache_key=MzU4NzUyMjI2MjMxNTY4MTY1NA%3D%3D.3-ccb7-5&amp;oh=00_Afw_-VncJUQDilHYGdlBgITHPt2cJZnVO5tS7vRg4pov6g&amp;oe=69BDA29D&amp;_nc_sid=8b3546, https://scontent-atl3-1.cdninstagram.com/v/t51.2885-15/481328615_18143727730375236_6960774621915099011_n.jpg?stp=dst-jpg_e35_p1080x1080_sh0.08_tt6&amp;_nc_ht=scontent-atl3-1.cdninstagram.com&amp;_nc_cat=100&amp;_nc_oc=Q6cZ2QFxaqHDgC1fJCOrNFJMLKQnlzNFMDyTepHTRj81T9ErSckHKqbKNwBacfCHWuaIXq8&amp;_nc_ohc=dbgrK8E9dwUQ7kNvwEypZFD&amp;_nc_gid=Sedmgea0NApwB9CA7AQDgA&amp;edm=AOQ1c0wBAAAA&amp;ccb=7-5&amp;ig_cache_key=MzU3NTg0NTIyNTg2NzkxNjE1NA%3D%3D.3-ccb7-5&amp;oh=00_Afyv28CFgDLBrP2Uvu4TgNoODOUQJOy9siPQHzglMyrcJQ&amp;oe=69BD9B45&amp;_nc_sid=8b3546, https://scontent-atl3-1.cdninstagram.com/v/t51.82787-15/623857332_18066963014221752_3112801719089338857_n.jpg?stp=dst-jpg_e35_p1080x1080_sh0.08_tt6&amp;_nc_ht=scontent-atl3-1.cdninstagram.com&amp;_nc_cat=100&amp;_nc_oc=Q6cZ2QFxaqHDgC1fJCOrNFJMLKQnlzNFMDyTepHTRj81T9ErSckHKqbKNwBacfCHWuaIXq8&amp;_nc_ohc=uZ0-mlgalEEQ7kNvwEmsijH&amp;_nc_gid=Sedmgea0NApwB9CA7AQDgA&amp;edm=AOQ1c0wBAAAA&amp;ccb=7-5&amp;ig_cache_key=MzU0OTU3Mjc3MTQ4NDQ2MDc3Mw%3D%3D.3-ccb7-5&amp;oh=00_AfwxQ02FepVM_auwXbPXXYVCaAsHKsuzPgHZMbPTVoKWQQ&amp;oe=69BD84C4&amp;_nc_sid=8b3546, https://scontent-atl3-1.cdninstagram.com/v/t51.82787-15/624373545_18090544454087472_7574930150668641554_n.jpg?stp=dst-jpg_e35_p1080x1080_sh0.08_tt6&amp;_nc_ht=scontent-atl3-1.cdninstagram.com&amp;_nc_cat=100&amp;_nc_oc=Q6cZ2QFxaqHDgC1fJCOrNFJMLKQnlzNFMDyTepHTRj81T9ErSckHKqbKNwBacfCHWuaIXq8&amp;_nc_ohc=FY6QkEzp9OIQ7kNvwFbuw55&amp;_nc_gid=Sedmgea0NApwB9CA7AQDgA&amp;edm=AOQ1c0wBAAAA&amp;ccb=7-5&amp;ig_cache_key=MzUwODQ3MjI0MzM1MDU0MDE5Mg%3D%3D.3-ccb7-5&amp;oh=00_Afxg7vEw7RBzmy2PIJbYEoUnQa4Jc1SBi_jxHuTB4y7l4Q&amp;oe=69BD96E7&amp;_nc_sid=8b3546, https://scontent-atl3-2.cdninstagram.com/v/t51.82787-15/619756575_17896174857243374_6601706075039535704_n.jpg?stp=dst-jpg_e35_p1080x1080_sh0.08_tt6&amp;_nc_ht=scontent-atl3-2.cdninstagram.com&amp;_nc_cat=102&amp;_nc_oc=Q6cZ2QFxaqHDgC1fJCOrNFJMLKQnlzNFMDyTepHTRj81T9ErSckHKqbKNwBacfCHWuaIXq8&amp;_nc_ohc=gIydaq10XRcQ7kNvwExRvtw&amp;_nc_gid=Sedmgea0NApwB9CA7AQDgA&amp;edm=AOQ1c0wBAAAA&amp;ccb=7-5&amp;ig_cache_key=MzQ4MDA2NzE1NzY0MTQ5ODUzNg%3D%3D.3-ccb7-5&amp;oh=00_Afzw4SzTXmPI1MZz2EzFjUZnK2YoTZ-Komqx8efIJdME5w&amp;oe=69BDB7F7&amp;_nc_sid=8b3546, https://scontent-atl3-1.cdninstagram.com/v/t51.82787-15/622451065_17981131889951292_6226654674710490667_n.jpg?stp=dst-jpg_e35_p1080x1080_sh0.08_tt6&amp;_nc_ht=scontent-atl3-1.cdninstagram.com&amp;_nc_cat=100&amp;_nc_oc=Q6cZ2QFxaqHDgC1fJCOrNFJMLKQnlzNFMDyTepHTRj81T9ErSckHKqbKNwBacfCHWuaIXq8&amp;_nc_ohc=fKcJiqJ5dPEQ7kNvwFJWbRT&amp;_nc_gid=Sedmgea0NApwB9CA7AQDgA&amp;edm=AOQ1c0wBAAAA&amp;ccb=7-5&amp;ig_cache_key=MzQ3OTk1MDM0NjEzMjQ4NTQwNw%3D%3D.3-ccb7-5&amp;oh=00_AfyL0mYIOJN8zKjmTm431OjiFpiSlOX76tXjcPR5daN1-w&amp;oe=69BD8A91&amp;_nc_sid=8b3546, https://scontent-atl3-2.cdninstagram.com/v/t51.82787-15/626480859_18078901019340661_9141489713356002302_n.jpg?stp=dst-jpg_e35_p1080x1080_sh0.08_tt6&amp;_nc_ht=scontent-atl3-2.cdninstagram.com&amp;_nc_cat=101&amp;_nc_oc=Q6cZ2QFxaqHDgC1fJCOrNFJMLKQnlzNFMDyTepHTRj81T9ErSckHKqbKNwBacfCHWuaIXq8&amp;_nc_ohc=GPI8z8snBfoQ7kNvwGZR9rV&amp;_nc_gid=Sedmgea0NApwB9CA7AQDgA&amp;edm=AOQ1c0wBAAAA&amp;ccb=7-5&amp;ig_cache_key=MzQ3OTk0ODk1MDUyODE4MzQxNg%3D%3D.3-ccb7-5&amp;oh=00_AfwcIjFeslqEuJ0D8xzyVBQRZgQnHDHHCwo4XAzWoca2Aw&amp;oe=69BDB6A6&amp;_nc_sid=8b3546, https://scontent-atl3-2.cdninstagram.com/v/t51.82787-15/625036063_18315517687269569_6433683204584338342_n.jpg?stp=dst-jpg_e35_s1080x1080_sh0.08_tt6&amp;_nc_ht=scontent-atl3-2.cdninstagram.com&amp;_nc_cat=105&amp;_nc_oc=Q6cZ2QFxaqHDgC1fJCOrNFJMLKQnlzNFMDyTepHTRj81T9ErSckHKqbKNwBacfCHWuaIXq8&amp;_nc_ohc=zgAZ9cm7gpAQ7kNvwHy8Vh1&amp;_nc_gid=Sedmgea0NApwB9CA7AQDgA&amp;edm=AOQ1c0wBAAAA&amp;ccb=7-5&amp;ig_cache_key=MzQ2NjM1ODM4MTc5NTgxMDk3OQ%3D%3D.3-ccb7-5&amp;oh=00_AfxVkZee13zCkH_QtGbDov4tIiEU40rOXPYY_TqqmdB77g&amp;oe=69BDA310&amp;_nc_sid=8b3546, https://scontent-atl3-3.cdninstagram.com/v/t51.82787-15/623316652_17974968713994477_8333058043452198086_n.jpg?stp=dst-jpg_e15_tt6&amp;_nc_ht=scontent-atl3-3.cdninstagram.com&amp;_nc_cat=109&amp;_nc_oc=Q6cZ2QFxaqHDgC1fJCOrNFJMLKQnlzNFMDyTepHTRj81T9ErSckHKqbKNwBacfCHWuaIXq8&amp;_nc_ohc=WJOaLpq0Iq4Q7kNvwEPRyXN&amp;_nc_gid=Sedmgea0NApwB9CA7AQDgA&amp;edm=AOQ1c0wBAAAA&amp;ccb=7-5&amp;ig_cache_key=MzM4NDM3NTgxOTQ3NDc3NDY2MA%3D%3D.3-ccb7-5&amp;oh=00_Afzh0WeyQNAeWaC4gXEMawAcc8S9jz1HkGcYiPKADlBEfA&amp;oe=69BD9F08&amp;_nc_sid=8b3546, https://scontent-atl3-1.cdninstagram.com/v/t51.82787-15/622810839_18089602232008842_1345011413282316214_n.jpg?stp=dst-jpg_e35_p1080x1080_sh0.08_tt6&amp;_nc_ht=scontent-atl3-1.cdninstagram.com&amp;_nc_cat=106&amp;_nc_oc=Q6cZ2QFxaqHDgC1fJCOrNFJMLKQnlzNFMDyTepHTRj81T9ErSckHKqbKNwBacfCHWuaIXq8&amp;_nc_ohc=m47y7yfFEHYQ7kNvwE7ABIz&amp;_nc_gid=Sedmgea0NApwB9CA7AQDgA&amp;edm=AOQ1c0wBAAAA&amp;ccb=7-5&amp;ig_cache_key=MzM2OTk3NzIwNzcwOTg0MjM5MA%3D%3D.3-ccb7-5&amp;oh=00_AfwE8nbKuzhywdioY8LhKNjtERoH-LU6HH6vXR-H_T8LAw&amp;oe=69BD9151&amp;_nc_si</t>
  </si>
  <si>
    <t>https://scontent-atl3-2.cdninstagram.com/o1/v/t2/f2/m82/AQOzH3sQOWdAIyjP8A1dva4ShcJturDVYeWV4sZZxU5WmwmmygM4CkBkSMpdSU4VEBqsVr7vj1-1yXk-ORvvkXw3S0FhutKCQeB8fS4.mp4?_nc_cat=104&amp;_nc_sid=5e9851&amp;_nc_ht=scontent-atl3-2.cdninstagram.com&amp;_nc_ohc=25DSeSHIp7EQ7kNvwF4gDNm&amp;efg=eyJ2ZW5jb2RlX3RhZyI6Inhwdl9wcm9ncmVzc2l2ZS5JTlNUQUdSQU0uQ0xJUFMuQzMuNzIwLmRhc2hfYmFzZWxpbmVfMV92MSIsInhwdl9hc3NldF9pZCI6MTM2MzM2NzY0NDI5MTYyMiwiYXNzZXRfYWdlX2RheXMiOjc5NiwidmlfdXNlY2FzZV9pZCI6MTAwOTksImR1cmF0aW9uX3MiOjc0LCJ1cmxnZW5fc291cmNlIjoid3d3In0%3D&amp;ccb=17-1&amp;_nc_gid=Sedmgea0NApwB9CA7AQDgA&amp;_nc_ss=1a&amp;_nc_zt=28&amp;vs=704d45beaf56404f&amp;_nc_vs=HBksFQIYT2lnX3hwdl9yZWVsc19wZXJtYW5lbnRfcHJvZC80QzRFNDRFQzEyMTU2OTI2NjRFNzQ2MTRGQjlDMkRBNl92aWRlb19kYXNoaW5pdC5tcDQVAALIARIAFQIYR2lnX3hwdl9yZWVsc19wZXJtYW5lbnRfc3JfcHJvZC8xNTE3NjM1NDgyNDEzMTU1XzczMDUwMjUzMTU5Nzc2NjgzODUubXA0FQICyAESACgAGAAbAogHdXNlX29pbAExEnByb2dyZXNzaXZlX3JlY2lwZQExFQAAJsyIl8K4_usEFQIoAkMzLBdAUqIcrAgxJxgSZGFzaF9iYXNlbGluZV8xX3YxEQB1_gdl5p0BAA&amp;oh=00_AfyPDZFdD6t41kkCgy2KpLuho22jNyjmx91XIvGp9H0eBg&amp;oe=69B9A43D</t>
  </si>
  <si>
    <t>https://www.instagram.com/7tseventimes</t>
  </si>
  <si>
    <t>markim3660</t>
  </si>
  <si>
    <t>Mark Im</t>
  </si>
  <si>
    <t>https://scontent-iad3-1.cdninstagram.com/v/t51.2885-19/131308364_2835297086753566_3316953943036421664_n.jpg?stp=dst-jpg_e0_s150x150_tt6&amp;efg=eyJ2ZW5jb2RlX3RhZyI6InByb2ZpbGVfcGljLmRqYW5nby4xMDgwLmMyIn0&amp;_nc_ht=scontent-iad3-1.cdninstagram.com&amp;_nc_cat=110&amp;_nc_oc=Q6cZ2QG_NiXwoMo7ur7XV29bgZEZi4sYJ_0HFTMSO1HD5uVt4k-cJz9em_a0AWlp1e1XlWeFWiJ8DKTZVRzbhtxNsPyt&amp;_nc_ohc=5iQ_C7Lq00sQ7kNvwECWy43&amp;_nc_gid=wLL09gS18GsBC10a4fsXPQ&amp;edm=AOQ1c0wBAAAA&amp;ccb=7-5&amp;oh=00_AfwUGBp_gEFbs_LFPSArfSVeFvUtyyAYMR2uAM0rWN2tGg&amp;oe=69BD87C9&amp;_nc_sid=8b3546</t>
  </si>
  <si>
    <t>Matthew slowly warming up to his Godfather.  Good to see the next SAK generations. | Jet lagged game night.  Already teaming up against me!?! | Came to Korea to pick up my family.  It’s been a whirlwind and a bit overwhelming but huge props to my bro-in-law.  Got some stress relief and checked off a bucket list item.  Never thought I would ride a motorcycle in Seoul let alone a heavily modified Ducati along the Han river.  My riding days ar | 3 generations.  Having fun, practicing and putting in the work. | Props to my amazing wife for her awesome projects!  Helps with the cabin fever.  Stay positive ya'll! #homeschooling #droning | My kiddo packs her rabbit in my bag before work.. Then she asks me if the "bunny rabbit helped Dad" during my shift.  These are the proof of life photos I took.  Things we do for our kids... | Missed my family while they were gone.. But had to take advantage of some me time.. On the back roads this machine still takes my breath away.  I know the irony.. ER doc riding a motorcycle, but it's my happy place.. #analog&gt;digital #keepthestickysidedown #ducatisportclassic | One of my favorite photos from our Taiwan vacation.. #motherdaughterbond #taipei101observatory | Found this place by accident.. pretty cool.. #datenightinkorea #grillingwithgears | #gorockets First game!  She likes the shortest player of our teams.. | #lunchafterhoops Lunch with Uncle Rob! | So many years in the making!!
#gostros #worldserieschamps</t>
  </si>
  <si>
    <t>#homeschooling, #droning, #analog, #keepthestickysidedown, #ducatisportclassic, #motherdaughterbond, #taipei101observatory, #datenightinkorea, #grillingwithgears, #gorockets, #lunchafterhoops, #gostros, #worldserieschamps</t>
  </si>
  <si>
    <t>https://instagram.com/p/C4oNtRoJUh_, https://instagram.com/p/CgYRO5JDxaO, https://instagram.com/p/CgJ-gd_JPdQ, https://instagram.com/p/CYPbcWMJR5H, https://instagram.com/p/B-dNztrJfSG, https://instagram.com/p/B8nDeEnJ_x5, https://instagram.com/p/B7m3m2qJi4k, https://instagram.com/p/BlQf5H6lr91, https://instagram.com/p/BhU7zUyB92k, https://instagram.com/p/BeRoqF-hEbS, https://instagram.com/p/BcNjE_RBhi_, https://instagram.com/p/BbAfvvchbRU</t>
  </si>
  <si>
    <t>53, 29, 41, 52, 39, 43, 46, 22, 24, 18, 17, 22</t>
  </si>
  <si>
    <t>1, 0, 4, 0, 2, 4, 1, 1, 4, 1, 0, 1</t>
  </si>
  <si>
    <t>2024-03-17, 2022-07-24, 2022-07-18, 2022-01-02, 2020-04-01, 2020-02-16, 2020-01-22, 2018-07-15, 2018-04-08, 2018-01-23, 2017-12-02, 2017-11-02</t>
  </si>
  <si>
    <t>Nottingham, Memorial West, Sacred Heart ER, 台北101觀景台, Seoul, South Korea, Life Time CityCentre</t>
  </si>
  <si>
    <t>Sidecar, Sidecar, Sidecar, Sidecar, Image, Sidecar, Sidecar, Image, Sidecar, Sidecar, Image, Image</t>
  </si>
  <si>
    <t>https://scontent-iad3-1.cdninstagram.com/v/t51.29350-15/433181648_375334852061446_5168873514119301631_n.jpg?stp=dst-jpg_e35_p1080x1080_tt6&amp;_nc_ht=scontent-iad3-1.cdninstagram.com&amp;_nc_cat=110&amp;_nc_oc=Q6cZ2QG_NiXwoMo7ur7XV29bgZEZi4sYJ_0HFTMSO1HD5uVt4k-cJz9em_a0AWlp1e1XlWeFWiJ8DKTZVRzbhtxNsPyt&amp;_nc_ohc=XrEfLeRpJWYQ7kNvwEmS76Q&amp;_nc_gid=wLL09gS18GsBC10a4fsXPQ&amp;edm=AOQ1c0wBAAAA&amp;ccb=7-5&amp;ig_cache_key=MzMyNTk2ODYwNjY2OTY3OTM0Nw%3D%3D.3-ccb7-5&amp;oh=00_AfxDTtijgydYKPTAqHd2lePuFt9v59CHufIwM0ZqEFTsCA&amp;oe=69BDA212&amp;_nc_sid=8b3546, https://scontent-iad3-1.cdninstagram.com/v/t51.29350-15/433181648_375334852061446_5168873514119301631_n.jpg?stp=dst-jpg_e35_p1080x1080_tt6&amp;_nc_ht=scontent-iad3-1.cdninstagram.com&amp;_nc_cat=110&amp;_nc_oc=Q6cZ2QG_NiXwoMo7ur7XV29bgZEZi4sYJ_0HFTMSO1HD5uVt4k-cJz9em_a0AWlp1e1XlWeFWiJ8DKTZVRzbhtxNsPyt&amp;_nc_ohc=XrEfLeRpJWYQ7kNvwEmS76Q&amp;_nc_gid=wLL09gS18GsBC10a4fsXPQ&amp;edm=AOQ1c0wBAAAA&amp;ccb=7-5&amp;ig_cache_key=MzMyNTk2ODYwNjY2OTY3OTM0Nw%3D%3D.3-ccb7-5&amp;oh=00_AfxDTtijgydYKPTAqHd2lePuFt9v59CHufIwM0ZqEFTsCA&amp;oe=69BDA212&amp;_nc_sid=8b3546, https://scontent-iad3-1.cdninstagram.com/v/t51.29350-15/433955734_802887571688229_6850142552221610195_n.jpg?stp=dst-jpg_e35_p1080x1080_tt6&amp;_nc_ht=scontent-iad3-1.cdninstagram.com&amp;_nc_cat=109&amp;_nc_oc=Q6cZ2QG_NiXwoMo7ur7XV29bgZEZi4sYJ_0HFTMSO1HD5uVt4k-cJz9em_a0AWlp1e1XlWeFWiJ8DKTZVRzbhtxNsPyt&amp;_nc_ohc=_rcLpHRQxFMQ7kNvwEiVzno&amp;_nc_gid=wLL09gS18GsBC10a4fsXPQ&amp;edm=AOQ1c0wBAAAA&amp;ccb=7-5&amp;ig_cache_key=MzMyNTk2ODYwNjY2MTQzMDA2NA%3D%3D.3-ccb7-5&amp;oh=00_AfxtYl6_4mZJSX-6hyP45fnheo05mIjtiXnp2-bYAvZ_lQ&amp;oe=69BDA0C6&amp;_nc_sid=8b3546, https://scontent-iad3-1.cdninstagram.com/v/t51.82787-15/649236021_17966943423033417_5861237919944454239_n.jpg?stp=dst-jpg_e35_p1080x1080_sh0.08_tt6&amp;_nc_ht=scontent-iad3-1.cdninstagram.com&amp;_nc_cat=109&amp;_nc_oc=Q6cZ2QG_NiXwoMo7ur7XV29bgZEZi4sYJ_0HFTMSO1HD5uVt4k-cJz9em_a0AWlp1e1XlWeFWiJ8DKTZVRzbhtxNsPyt&amp;_nc_ohc=nAB5FXt0UT0Q7kNvwFpMz_U&amp;_nc_gid=wLL09gS18GsBC10a4fsXPQ&amp;edm=AOQ1c0wBAAAA&amp;ccb=7-5&amp;ig_cache_key=MzMyNTk2ODYwNjc0NTEyMDg0NA%3D%3D.3-ccb7-5&amp;oh=00_Afw8cZWahWAWgg48576Y8LmUdh5mGKHztyq4IBFNJpiMzg&amp;oe=69BDAC13&amp;_nc_sid=8b3546, https://scontent-iad3-2.cdninstagram.com/v/t51.29350-15/295246055_462361418778810_1574629210118659185_n.jpg?stp=dst-jpg_e35_p1080x1080_tt6&amp;_nc_ht=scontent-iad3-2.cdninstagram.com&amp;_nc_cat=106&amp;_nc_oc=Q6cZ2QG_NiXwoMo7ur7XV29bgZEZi4sYJ_0HFTMSO1HD5uVt4k-cJz9em_a0AWlp1e1XlWeFWiJ8DKTZVRzbhtxNsPyt&amp;_nc_ohc=2Gm0LSbTD38Q7kNvwEcNQWV&amp;_nc_gid=wLL09gS18GsBC10a4fsXPQ&amp;edm=AOQ1c0wBAAAA&amp;ccb=7-5&amp;ig_cache_key=Mjg4OTEzNDk0Njc0NzQ2MDkyNw%3D%3D.3-ccb7-5&amp;oh=00_AfwahJWxGZkCYraN1ck_zrkm6soEDxNJI5zAs6LVQ4LJ8Q&amp;oe=69BDA5F4&amp;_nc_sid=8b3546, https://scontent-iad3-2.cdninstagram.com/v/t51.29350-15/295246055_462361418778810_1574629210118659185_n.jpg?stp=dst-jpg_e35_p1080x1080_tt6&amp;_nc_ht=scontent-iad3-2.cdninstagram.com&amp;_nc_cat=106&amp;_nc_oc=Q6cZ2QG_NiXwoMo7ur7XV29bgZEZi4sYJ_0HFTMSO1HD5uVt4k-cJz9em_a0AWlp1e1XlWeFWiJ8DKTZVRzbhtxNsPyt&amp;_nc_ohc=2Gm0LSbTD38Q7kNvwEcNQWV&amp;_nc_gid=wLL09gS18GsBC10a4fsXPQ&amp;edm=AOQ1c0wBAAAA&amp;ccb=7-5&amp;ig_cache_key=Mjg4OTEzNDk0Njc0NzQ2MDkyNw%3D%3D.3-ccb7-5&amp;oh=00_AfwahJWxGZkCYraN1ck_zrkm6soEDxNJI5zAs6LVQ4LJ8Q&amp;oe=69BDA5F4&amp;_nc_sid=8b3546, https://scontent-iad3-1.cdninstagram.com/v/t51.82787-15/651933989_18094310078319502_5095515030859942518_n.jpg?stp=dst-jpg_e35_p1080x1080_sh0.08_tt6&amp;_nc_ht=scontent-iad3-1.cdninstagram.com&amp;_nc_cat=110&amp;_nc_oc=Q6cZ2QG_NiXwoMo7ur7XV29bgZEZi4sYJ_0HFTMSO1HD5uVt4k-cJz9em_a0AWlp1e1XlWeFWiJ8DKTZVRzbhtxNsPyt&amp;_nc_ohc=zfL7VYkXozYQ7kNvwGplbNg&amp;_nc_gid=wLL09gS18GsBC10a4fsXPQ&amp;edm=AOQ1c0wBAAAA&amp;ccb=7-5&amp;ig_cache_key=Mjg4OTEzNDk0Njc0NzQyODgyMQ%3D%3D.3-ccb7-5&amp;oh=00_AfzRCia1_BTsmC3BEMkENsqH1fq4su_vPR3H8X9iMJZSGw&amp;oe=69BDB29D&amp;_nc_sid=8b3546, https://scontent-iad3-1.cdninstagram.com/v/t51.82787-15/652812910_18074245148402017_6189968080318206603_n.jpg?stp=dst-jpg_e35_p1080x1080_sh0.08_tt6&amp;_nc_ht=scontent-iad3-1.cdninstagram.com&amp;_nc_cat=101&amp;_nc_oc=Q6cZ2QG_NiXwoMo7ur7XV29bgZEZi4sYJ_0HFTMSO1HD5uVt4k-cJz9em_a0AWlp1e1XlWeFWiJ8DKTZVRzbhtxNsPyt&amp;_nc_ohc=2E0fHhDxaI0Q7kNvwGLhJrP&amp;_nc_gid=wLL09gS18GsBC10a4fsXPQ&amp;edm=AOQ1c0wBAAAA&amp;ccb=7-5&amp;ig_cache_key=Mjg4NTExMTk0MDkwMTAyODM1OQ%3D%3D.3-ccb7-5&amp;oh=00_AfxZqL6ZdT0mtVsD8pqYasJooJAyzfo9r3MxTkqBqlOkNg&amp;oe=69BD8261&amp;_nc_sid=8b3546, https://scontent-iad3-1.cdninstagram.com/v/t51.82787-15/652812910_18074245148402017_6189968080318206603_n.jpg?stp=dst-jpg_e35_p1080x1080_sh0.08_tt6&amp;_nc_ht=scontent-iad3-1.cdninstagram.com&amp;_nc_cat=101&amp;_nc_oc=Q6cZ2QG_NiXwoMo7ur7XV29bgZEZi4sYJ_0HFTMSO1HD5uVt4k-cJz9em_a0AWlp1e1XlWeFWiJ8DKTZVRzbhtxNsPyt&amp;_nc_ohc=2E0fHhDxaI0Q7kNvwGLhJrP&amp;_nc_gid=wLL09gS18GsBC10a4fsXPQ&amp;edm=AOQ1c0wBAAAA&amp;ccb=7-5&amp;ig_cache_key=Mjg4NTExMTk0MDkwMTAyODM1OQ%3D%3D.3-ccb7-5&amp;oh=00_AfxZqL6ZdT0mtVsD8pqYasJooJAyzfo9r3MxTkqBqlOkNg&amp;oe=69BD8261&amp;_nc_sid=8b3546, https://scontent-iad3-1.cdninstagram.com/v/t51.82787-15/650792567_18080361347065447_455926453884094655_n.jpg?stp=dst-jpg_e35_s1080x1080_sh0.08_tt6&amp;_nc_ht=scontent-iad3-1.cdninstagram.com&amp;_nc_cat=107&amp;_nc_oc=Q6cZ2QG_NiXwoMo7ur7XV29bgZEZi4sYJ_0HFTMSO1HD5uVt4k-cJz9em_a0AWlp1e1XlWeFWiJ8DKTZVRzbhtxNsPyt&amp;_nc_ohc=vjYos10n9KkQ7kNvwFXNzC</t>
  </si>
  <si>
    <t>https://scontent-iad3-1.cdninstagram.com/o1/v/t16/f2/m69/AQOTUQF1WLjZJcSuocDnA7LmkjtNGm5ycauaab4ANL0w25vqWMX0V68jSvMx0Duh8HjbFcRJ2twHGAF7ZZ8E385_.mp4?strext=1&amp;_nc_cat=109&amp;_nc_sid=5e9851&amp;_nc_ht=scontent-iad3-1.cdninstagram.com&amp;_nc_ohc=agzgoLhXMDwQ7kNvwHTv8t9&amp;efg=eyJ2ZW5jb2RlX3RhZyI6Inhwdl9wcm9ncmVzc2l2ZS5JTlNUQUdSQU0uQ0FST1VTRUxfSVRFTS5DMy43MjAuZGFzaF9iYXNlbGluZV8xX3YxIiwieHB2X2Fzc2V0X2lkIjo3ODEwODg0NzY1ODQ5OTUsImFzc2V0X2FnZV9kYXlzIjoxMzM2LCJ2aV91c2VjYXNlX2lkIjoxMDEwNCwiZHVyYXRpb25fcyI6MTcsInVybGdlbl9zb3VyY2UiOiJ3d3cifQ%3D%3D&amp;ccb=17-1&amp;_nc_gid=wLL09gS18GsBC10a4fsXPQ&amp;_nc_ss=1a&amp;_nc_zt=28&amp;vs=5b04cbd0b8062e25&amp;_nc_vs=HBksFQIYOnBhc3N0aHJvdWdoX2V2ZXJzdG9yZS9HR3JOa1JHeWg0d3hBZXdEQU9IZ0o3cnBJQ29rYmtZTEFBQUYVAALIARIAFQIYRmlnX3hwdl9yZWVsc19wZXJtYW5lbnRfc3JfcHJvZC82MDcxMTczODc0OTQ2NzJfODE4NDA2NzQ5ODMwMTEwNTQzNS5tcDQVAgLIARIAKAAYABsCiAd1c2Vfb2lsATEScHJvZ3Jlc3NpdmVfcmVjaXBlATEVAAAmxvD60qqZ4wIVAigCQzMsF0Ax1T987ZFoGBJkYXNoX2Jhc2VsaW5lXzFfdjERAHXuB2XwnQEA&amp;oh=00_AfyMt4bVblo6z0w3Z1lrEQ9UXSStHQIEBNZS13sdaozUQA&amp;oe=69BD977B, https://scontent-iad3-1.cdninstagram.com/o1/v/t16/f2/m84/AQMXBRi1QcZ6HIBEef25g0POopKVYjsJFpYc6dwnfc65dE7SYp9zMNzlcoqijy_TZ9cFkobV-QdmEAQFf4UW1dEBu-O6ndtQ3uUgT0c.mp4?_nc_cat=110&amp;_nc_sid=5e9851&amp;_nc_ht=scontent-iad3-1.cdninstagram.com&amp;_nc_ohc=48uOoK4JGMAQ7kNvwGyAURp&amp;efg=eyJ2ZW5jb2RlX3RhZyI6Inhwdl9wcm9ncmVzc2l2ZS5JTlNUQUdSQU0uQ0FST1VTRUxfSVRFTS5DMy43MjAuZGFzaF9iYXNlbGluZV8xX3YxIiwieHB2X2Fzc2V0X2lkIjo4Mzk0NDk5NjgzMzcyOTEsImFzc2V0X2FnZV9kYXlzIjoyNjUxLCJ2aV91c2VjYXNlX2lkIjoxMDE0NiwiZHVyYXRpb25fcyI6NSwidXJsZ2VuX3NvdXJjZSI6Ind3dyJ9&amp;ccb=17-1&amp;_nc_gid=wLL09gS18GsBC10a4fsXPQ&amp;_nc_ss=1a&amp;_nc_zt=28&amp;vs=f4c872cced299640&amp;_nc_vs=HBksFQIYTGlnX2JhY2tmaWxsX3RpbWVsaW5lX3ZvZC82NzQ1MzNGOTM2MkYyRjJDMENDQzZENEM5MUE2QzY5QV92aWRlb19kYXNoaW5pdC5tcDQVAALIARIAFQIYRmlnX3hwdl9yZWVsc19wZXJtYW5lbnRfc3JfcHJvZC81MTIyMDU4NjE0NDg3MTBfMjI4ODAxNzExMjQ0NTU2Mzk5Ni5tcDQVAgLIARIAKAAYABsCiAd1c2Vfb2lsATEScHJvZ3Jlc3NpdmVfcmVjaXBlATEVAAAmlobb0rXe_QIVAigCQzMsF0AXEGJN0vGqGBJkYXNoX2Jhc2VsaW5lXzFfdjERAHXuB2XEngEA&amp;oh=00_AfwYpjul6Tzwvd6azXNbzsY3OcSYw4JFReGmxO5CSZ1NCA&amp;oe=69B9B13A, https://scontent-iad3-1.cdninstagram.com/o1/v/t16/f2/m84/AQN2Pt09D2SdElLw3-tZbEqNrqkVEBoXNM-JLREoT9SD9lZb5qN8sGDmv6MvlFnsYW2SRLTr3TQGvkun2OfzVvkvXwyoO3dHGq-rRck.mp4?_nc_cat=110&amp;_nc_sid=5e9851&amp;_nc_ht=scontent-iad3-1.cdninstagram.com&amp;_nc_ohc=1vgF8yqaOjoQ7kNvwFvTZIX&amp;efg=eyJ2ZW5jb2RlX3RhZyI6Inhwdl9wcm9ncmVzc2l2ZS5JTlNUQUdSQU0uQ0FST1VTRUxfSVRFTS5DMy43MjAuZGFzaF9iYXNlbGluZV8xX3YxIiwieHB2X2Fzc2V0X2lkIjoxNTMyNzIzMDM0MjY5ODcxLCJhc3NldF9hZ2VfZGF5cyI6MjY1MSwidmlfdXNlY2FzZV9pZCI6MTAxNDYsImR1cmF0aW9uX3MiOjEyLCJ1cmxnZW5fc291cmNlIjoid3d3In0%3D&amp;ccb=17-1&amp;_nc_gid=wLL09gS18GsBC10a4fsXPQ&amp;_nc_ss=1a&amp;_nc_zt=28&amp;vs=fe437918a4084e4c&amp;_nc_vs=HBksFQIYTGlnX2JhY2tmaWxsX3RpbWVsaW5lX3ZvZC83MTRBMjBBNDI3RkNENjdERjdERDIyNjJCNEQ4NDVCQ192aWRlb19kYXNoaW5pdC5tcDQVAALIARIAFQIYRmlnX3hwdl9yZWVsc19wZXJtYW5lbnRfc3JfcHJvZC80Mzg4MTcyNTkyMDAyMjRfNzA1ODQyMzMyMzMyNDIzOTAxMy5tcDQVAgLIARIAKAAYABsCiAd1c2Vfb2lsATEScHJvZ3Jlc3NpdmVfcmVjaXBlATEVAAAm3qL5v5yAuQUVAigCQzMsF0Ao7peNT987GBJkYXNoX2Jhc2VsaW5lXzFfdjERAHXuB2XEngEA&amp;oh=00_Afy2yAXGvIKdCsamoJsrzyxb6PqKi-MzVT-4eYxDeohjfA&amp;oe=69B9A84A, https://scontent-iad3-1.cdninstagram.com/o1/v/t16/f2/m84/AQP7JMFtg4VQFD-czApmWkTun1t4AHB3xQUUPg6JB1uIRy-v6yv8wRpXxfV_3vp38FblD1YnioOWJCpZrOy4T8ox11PRHxCwm95Zl5c.mp4?_nc_cat=108&amp;_nc_sid=5e9851&amp;_nc_ht=scontent-iad3-1.cdninstagram.com&amp;_nc_ohc=oLDMlmRQQMsQ7kNvwEcZBgd&amp;efg=eyJ2ZW5jb2RlX3RhZyI6Inhwdl9wcm9ncmVzc2l2ZS5JTlNUQUdSQU0uQ0FST1VTRUxfSVRFTS5DMy43MjAuZGFzaF9iYXNlbGluZV8xX3YxIiwieHB2X2Fzc2V0X2lkIjoxMDkyMjA3MjA1ODIyMDcwLCJhc3NldF9hZ2VfZGF5cyI6MjY1MiwidmlfdXNlY2FzZV9pZCI6MTAxNDYsImR1cmF0aW9uX3MiOjEwLCJ1cmxnZW5fc291cmNlIjoid3d3In0%3D&amp;ccb=17-1&amp;_nc_gid=wLL09gS18GsBC10a4fsXPQ&amp;_nc_ss=1a&amp;_nc_zt=28&amp;vs=85996990dd95b46b&amp;_nc_vs=HBksFQIYTGlnX2JhY2tmaWxsX3RpbWVsaW5lX3ZvZC83MDRGQ0IyMEU5RjEzRTNBMDYzRjk5OEVDMzgxNDRCMV92aWRlb19kYXNoaW5pdC5tcDQVAALIARIAFQIYR2lnX3hwdl9yZWVsc19wZXJtYW5lbnRfc3JfcHJvZC8xMTA4MDIyMTkwODY4MTgxXzI0MjcyODg4ODE2MjQwODAwOTcubXA0FQICyAESACgAGAAbAogHdXNlX29pbAExEnByb2dyZXNzaXZlX3JlY2lwZQExFQAAJuy5sejp1vADFQIoAkMzLBdAJWZmZmZmZhgSZGFzaF9iYXNlbGluZV8xX3YxEQB17gdlxJ4BAA&amp;oh=00_Afzgf-urbokmy91HU7jvtKpyWVVJdTx4UFLi32InzEg7Hg&amp;oe=69B9BCE8, https://scontent-iad3-2.cdninstagram.com/o1/v/t16/f2/m84/AQModIC1ZM_sgQOUFArxF7Z-vpvbveoaNIYxfANc8n4VlRsbSJ90uTu9gimrTj9uv90C7Y2f4ExEj19_QqKLKxLids0xAZDvrGLu7nA.mp4?_nc_cat=103&amp;_nc_sid=5e9851&amp;_nc_ht=scontent-iad3-2.cdninstagram.com&amp;_nc_ohc=HkpkWPqzxQMQ7kNvwEk3yQV&amp;efg=eyJ2ZW5jb2RlX3RhZyI6Inhwdl9wcm9ncmVzc2l2ZS5JTlNUQUdSQU0uQ0FST1VTRUxfSVRFTS5DMy43MjAuZGFzaF9iYXNlbGluZV8xX3YxIiwieHB2X2Fzc2V0X2lkIjoxMjk1MzkyOTM4NDY2NzcxLCJhc3NldF9hZ2VfZGF5cyI6MjY1MiwidmlfdXNlY2FzZV9pZCI6MTAxNDYsImR1cmF0aW9uX3MiOjksInVybGdlbl9zb3VyY2UiOiJ3d3cifQ%3D%3D&amp;ccb=17-1&amp;_nc_gid=wLL09gS18GsBC10a4fsXPQ&amp;_nc_ss=1a&amp;_nc_zt=28&amp;vs=e1c5707b44638edd&amp;_nc_vs=HBksFQIYTGlnX2JhY2tmaWxsX3RpbWVsaW5lX3ZvZC8zQzRFMjk2NzJBODBGMEJBRjJGMkI2Qjk2MzNFODQ4RV92aWRlb19kYXNoaW5pdC5tcDQVAALIARIAFQIYR2lnX3hwdl9yZWVsc19wZXJtYW5lbnRfc3JfcHJvZC8xMDI2NTgwMDI5MTcxNTgxXzY2MDc4NDU0MTkzMTM1MTgxNjQubXA0FQICyAES</t>
  </si>
  <si>
    <t>https://www.instagram.com/markim3660</t>
  </si>
  <si>
    <t>bezelsandbullets</t>
  </si>
  <si>
    <t>Bezels and Bullets 🇺🇸 🦅</t>
  </si>
  <si>
    <t>Watch and Boomstick Enjoyer
Craft over Clout
🦅 Good Vibes and Freedom 
#bezelsandbullets 
No firearms sales, content ≠ Official DoW, DoN endorsement</t>
  </si>
  <si>
    <t>https://scontent-ord5-2.cdninstagram.com/v/t51.82787-19/575303058_17846092605600267_8335420241570720647_n.jpg?stp=dst-jpg_e0_s150x150_tt6&amp;efg=eyJ2ZW5jb2RlX3RhZyI6InByb2ZpbGVfcGljLmRqYW5nby42NTguYzIifQ&amp;_nc_ht=scontent-ord5-2.cdninstagram.com&amp;_nc_cat=103&amp;_nc_oc=Q6cZ2QEFFRrAbZxpRK0xQ1GH_Qs1WK8MBBiKRlryZkQYtsND7VL3HCLeiep_p1yWsQSTzTE&amp;_nc_ohc=HvYZz8fPfyQQ7kNvwFBoP5Q&amp;_nc_gid=TISrTarg1fxU8Mcjex182Q&amp;edm=AOQ1c0wBAAAA&amp;ccb=7-5&amp;oh=00_AfzxwE7kopW7LuOq77g_VrCM-EMFR17tlS0TL5Q5n23CyQ&amp;oe=69BDB56C&amp;_nc_sid=8b3546</t>
  </si>
  <si>
    <t>Fitting that New Year’s Day falls on a Throwback Thursday. I’ve always loved @tudorwatch for the history and those snowflake hands. The BB58 was my first “nice” watch after a ship tour, the vintage snowflake is just perfect, and the Pelagos 39 I picked up on my last deployment ended up going to a co | Throwback on a Thursday.
@4brosholsters Kydex in tiger stripe and the @tudorwatch Black Bay 58 on an @unclestraps strap. Modern gear, vintage inspiration. I’ve always liked pieces that carry the past forward—tools that look good but are meant to be used without the worry of finding discontinued par | Last 7 Days
I’ve always believed watches are tools first. Scratches happen. That’s part of the story. A watch that never gets worn never earns its character.
Monday: @sangin.instruments Merlin
Tuesday: @tudorwatch Submariner 
Wednesday: @bremontmilitary MB3 Community Watch
Thursday: @bigidesign | Finally made a match after the blizzard 🌨️ and countless match cancellations.
Red strap from @unclestraps on the @sangin.instruments Merlin for peak Instagram gunfighter energy.
1st match with the @boresight_solutions Glock + @blackdotammunition 124gr.
Turns out shooting matches and getting afte | Watches and Warships, in this case a Flight IIA DDG. 🇺🇸 🦅 🚀 🌊 Had a great time meeting the crew and glad I can still traverse a ship like a pro. #usnavy #rolex #ddg #horology #hazegrayandunderway | Missing the Coronado weather 🥶 #blizzard #resco #snow #toolwatch #blue | The 🇺🇸 exclusive Seiko 5 GMT in yellow brings the heat if you need some color to add to your collection — bold dial, ability to track 3 time zones, and still easy on the wallet. Throw it on an @unclestraps waffle strap and you’ve got a daily that refuses to blend in.
And let’s be honest…camouflag | Tudor Tuesday with the Salty Snowflake and a saltier Colt magazine. The @watchesofespionage straps are great like their articles about the Shield 🛡️, Crown 👑 and everything in between…I don’t even remember how I got this patch too 😆#salty #tudortuesday #military #colt #navy | A true gentleman’s layout 😮‍💨 | Did you know the Browning Hi-Power/P35 can be compatible with GI 1911 holsters? If it sits, it fits as John Moses Browning intended. #hipower #wood #steel #service #tudor | Helicopter 🚁 rides….so hot right now. Despite being a Navy man, game recognizes game and the 160th have the best helo pilots and crews in the business. The couple of times I got to work with them have been excellent! #horology #nightstalkers #armyaviation #helicopter #aviation | Fitting that New Year’s Day falls on a Throwback Thursday. I’ve always loved @tudorwatch for the history and those snowflake hands. The BB58 was my first “nice” watch after a ship tour, the vintage snowflake is just perfect, and the Pelagos 39 I picked up on my last deployment ended up going to a co</t>
  </si>
  <si>
    <t>#usnavy, #rolex, #ddg, #horology, #hazegrayandunderway, #blizzard, #resco, #snow, #toolwatch, #blue, #salty, #tudortuesday, #military, #colt, #navy, #hipower, #wood, #steel, #service, #tudor, #nightstalkers, #armyaviation, #helicopter, #aviation</t>
  </si>
  <si>
    <t>@tudorwatch, @4brosholsters, @unclestraps, @sangin.instruments, @bremontmilitary, @bigidesign, @rolex, @seikowatchofficial, @boresight_solutions, @blackdotammunition, @gpa_galacticpistolalliance, @watchesofespionage</t>
  </si>
  <si>
    <t>https://instagram.com/p/DS_HoVZkS6z, https://instagram.com/p/DVymsKnkdmF, https://instagram.com/p/DVrDwEDEa4L, https://instagram.com/p/DVojACwkQ3N, https://instagram.com/p/DVjQl-0Edma, https://instagram.com/p/DVGywqgERyw, https://instagram.com/p/DU6mdn-EaZJ, https://instagram.com/p/DU3RsLUkbmS, https://instagram.com/p/DU2zlEWjiEV, https://instagram.com/p/DUML3zxkRPe, https://instagram.com/p/DTIvpZSkdov, https://instagram.com/p/DS_HoVZkS6z</t>
  </si>
  <si>
    <t>317, 22, 92, 48, 229, 21, 75, 52, 199, 112, 138, 317</t>
  </si>
  <si>
    <t>11, 2, 3, 2, 8, 0, 1, 3, 2, 1, 0, 11</t>
  </si>
  <si>
    <t>2026-01-01, 2026-03-12, 2026-03-09, 2026-03-08, 2026-03-06, 2026-02-23, 2026-02-18, 2026-02-17, 2026-02-17, 2026-01-31, 2026-01-05, 2026-01-01</t>
  </si>
  <si>
    <t>Sidecar, Image, Sidecar, Sidecar, Image, Image, Image, Image, Image, Image, Image, Sidecar</t>
  </si>
  <si>
    <t>https://scontent-ord5-2.cdninstagram.com/v/t51.82787-15/610601000_17853862302600267_190153680783406177_n.jpg?stp=dst-jpg_e15_tt6&amp;_nc_ht=scontent-ord5-2.cdninstagram.com&amp;_nc_cat=103&amp;_nc_oc=Q6cZ2QEFFRrAbZxpRK0xQ1GH_Qs1WK8MBBiKRlryZkQYtsND7VL3HCLeiep_p1yWsQSTzTE&amp;_nc_ohc=uBMEoLcZMPcQ7kNvwH0UHsO&amp;_nc_gid=TISrTarg1fxU8Mcjex182Q&amp;edm=AOQ1c0wBAAAA&amp;ccb=7-5&amp;oh=00_AfyGml8LDw8eOchw1X0QnrryMdW2PlzK4SOUN4WYpDAB_g&amp;oe=69BD855E&amp;_nc_sid=8b3546, https://scontent-ord5-2.cdninstagram.com/v/t51.82787-15/610876737_17853862281600267_7600462057811802732_n.jpg?stp=dst-jpg_e35_p1080x1080_sh0.08_tt6&amp;_nc_ht=scontent-ord5-2.cdninstagram.com&amp;_nc_cat=103&amp;_nc_oc=Q6cZ2QEFFRrAbZxpRK0xQ1GH_Qs1WK8MBBiKRlryZkQYtsND7VL3HCLeiep_p1yWsQSTzTE&amp;_nc_ohc=cBLb9_3Dn64Q7kNvwHhWPYz&amp;_nc_gid=TISrTarg1fxU8Mcjex182Q&amp;edm=AOQ1c0wBAAAA&amp;ccb=7-5&amp;ig_cache_key=MzgwMDc5MDE2MTI0MDk5MzgwOA%3D%3D.3-ccb7-5&amp;oh=00_Afzf6O9oFuAFFwGEjIveYqdcFA7gGwAaLeR_wc2QK-WfZA&amp;oe=69BDAE7B&amp;_nc_sid=8b3546, https://scontent-ord5-2.cdninstagram.com/v/t51.82787-15/610874623_17853862290600267_5622973696800904581_n.jpg?stp=dst-jpg_e35_p1080x1080_sh0.08_tt6&amp;_nc_ht=scontent-ord5-2.cdninstagram.com&amp;_nc_cat=103&amp;_nc_oc=Q6cZ2QEFFRrAbZxpRK0xQ1GH_Qs1WK8MBBiKRlryZkQYtsND7VL3HCLeiep_p1yWsQSTzTE&amp;_nc_ohc=C6srSzSe7mkQ7kNvwG0QggA&amp;_nc_gid=TISrTarg1fxU8Mcjex182Q&amp;edm=AOQ1c0wBAAAA&amp;ccb=7-5&amp;ig_cache_key=MzgwMDc5MDE2MTI0MTAwMjMyMw%3D%3D.3-ccb7-5&amp;oh=00_AfxYcZ7FBQoDSe-2YGvtSXykxsYEcOxgesAv9e54eMGt4A&amp;oe=69BD8EE9&amp;_nc_sid=8b3546, https://scontent-ord5-2.cdninstagram.com/v/t51.82787-15/651065972_17864002068600267_4798435583256156920_n.jpg?stp=dst-jpg_e35_s1080x1080_sh0.08_tt6&amp;_nc_ht=scontent-ord5-2.cdninstagram.com&amp;_nc_cat=103&amp;_nc_oc=Q6cZ2QEFFRrAbZxpRK0xQ1GH_Qs1WK8MBBiKRlryZkQYtsND7VL3HCLeiep_p1yWsQSTzTE&amp;_nc_ohc=W_Tj9o_V1e4Q7kNvwGEDzKF&amp;_nc_gid=TISrTarg1fxU8Mcjex182Q&amp;edm=AOQ1c0wBAAAA&amp;ccb=7-5&amp;ig_cache_key=Mzg1MTMxMDc5MjE4MDg4MTc5Nw%3D%3D.3-ccb7-5&amp;oh=00_Afw8uvpCWK-Vj4dtfNDuE8iEXwqsob_iM9nPO4zlBcRcAQ&amp;oe=69BD9B26&amp;_nc_sid=8b3546, https://scontent-ord5-2.cdninstagram.com/v/t51.82787-15/648319216_17863533450600267_1727785410205902674_n.jpg?stp=dst-jpg_e35_s1080x1080_sh0.08_tt6&amp;_nc_ht=scontent-ord5-2.cdninstagram.com&amp;_nc_cat=103&amp;_nc_oc=Q6cZ2QEFFRrAbZxpRK0xQ1GH_Qs1WK8MBBiKRlryZkQYtsND7VL3HCLeiep_p1yWsQSTzTE&amp;_nc_ohc=6ME8MIeawzsQ7kNvwGCPQpj&amp;_nc_gid=TISrTarg1fxU8Mcjex182Q&amp;edm=AOQ1c0wBAAAA&amp;ccb=7-5&amp;ig_cache_key=Mzg0OTE4MTQ0NDUwMjAwNzIzOQ%3D%3D.3-ccb7-5&amp;oh=00_AfyPSaco08lPe1epfPlDW2oJ8xh9L09spEMAunvR4gUj8w&amp;oe=69BD9C19&amp;_nc_sid=8b3546, https://scontent-ord5-2.cdninstagram.com/v/t51.82787-15/648319216_17863533450600267_1727785410205902674_n.jpg?stp=dst-jpg_e35_s1080x1080_sh0.08_tt6&amp;_nc_ht=scontent-ord5-2.cdninstagram.com&amp;_nc_cat=103&amp;_nc_oc=Q6cZ2QEFFRrAbZxpRK0xQ1GH_Qs1WK8MBBiKRlryZkQYtsND7VL3HCLeiep_p1yWsQSTzTE&amp;_nc_ohc=6ME8MIeawzsQ7kNvwGCPQpj&amp;_nc_gid=TISrTarg1fxU8Mcjex182Q&amp;edm=AOQ1c0wBAAAA&amp;ccb=7-5&amp;ig_cache_key=Mzg0OTE4MTQ0NDUwMjAwNzIzOQ%3D%3D.3-ccb7-5&amp;oh=00_AfyPSaco08lPe1epfPlDW2oJ8xh9L09spEMAunvR4gUj8w&amp;oe=69BD9C19&amp;_nc_sid=8b3546, https://scontent-ord5-2.cdninstagram.com/v/t51.82787-15/649197891_17863533459600267_1762762881363041729_n.jpg?stp=dst-jpg_e35_s1080x1080_sh0.08_tt6&amp;_nc_ht=scontent-ord5-2.cdninstagram.com&amp;_nc_cat=103&amp;_nc_oc=Q6cZ2QEFFRrAbZxpRK0xQ1GH_Qs1WK8MBBiKRlryZkQYtsND7VL3HCLeiep_p1yWsQSTzTE&amp;_nc_ohc=lIBbBSiw4PcQ7kNvwGMnckR&amp;_nc_gid=TISrTarg1fxU8Mcjex182Q&amp;edm=AOQ1c0wBAAAA&amp;ccb=7-5&amp;ig_cache_key=Mzg0OTE4MTQ0Njc5MjEzODU5OQ%3D%3D.3-ccb7-5&amp;oh=00_AfwDnJVxOpTn1mlXxmeIyuE0ydDh6xFP65rg4Z5GBqTVWw&amp;oe=69BD9825&amp;_nc_sid=8b3546, https://scontent-ord5-2.cdninstagram.com/v/t51.82787-15/650100928_17863533468600267_4389247422240463248_n.jpg?stp=dst-jpg_e35_s1080x1080_sh0.08_tt6&amp;_nc_ht=scontent-ord5-2.cdninstagram.com&amp;_nc_cat=103&amp;_nc_oc=Q6cZ2QEFFRrAbZxpRK0xQ1GH_Qs1WK8MBBiKRlryZkQYtsND7VL3HCLeiep_p1yWsQSTzTE&amp;_nc_ohc=T7Q_7R7fbeUQ7kNvwH3tqNh&amp;_nc_gid=TISrTarg1fxU8Mcjex182Q&amp;edm=AOQ1c0wBAAAA&amp;ccb=7-5&amp;ig_cache_key=Mzg0OTE4MTQ1MDQyNDQwNTM0Mw%3D%3D.3-ccb7-5&amp;oh=00_AfyxFEJ3CwwsQ-dLWv1c2R4b3wlMHRaAOI4vqzygBp1fNQ&amp;oe=69BD9C47&amp;_nc_sid=8b3546, https://scontent-ord5-2.cdninstagram.com/v/t51.82787-15/650203032_17863533486600267_8845229747373984948_n.jpg?stp=dst-jpg_e35_s1080x1080_sh0.08_tt6&amp;_nc_ht=scontent-ord5-2.cdninstagram.com&amp;_nc_cat=103&amp;_nc_oc=Q6cZ2QEFFRrAbZxpRK0xQ1GH_Qs1WK8MBBiKRlryZkQYtsND7VL3HCLeiep_p1yWsQSTzTE&amp;_nc_ohc=Z0fQSgfDtO8Q7kNvwHQ9WwY&amp;_nc_gid=TISrTarg1fxU8Mcjex182Q&amp;edm=AOQ1c0wBAAAA&amp;ccb=7-5&amp;ig_cache_key=Mzg0OTE4MTQ1MTU4MTk5Mzg4NA%3D%3D.3-ccb7-5&amp;oh=00_Afx0dLX3BIXpxNm9uTNOIcDDY0qP_NvQRS8nWnU3eCykCw&amp;oe=69BDAAC6&amp;_nc_sid=8b3546, https://scontent-ord5-2.cdninstagram.com/v/t51.82787-15/649223815_17863533477600267_5443710210930030432_n.jpg?stp=dst-jpg_e35_s1080x1080_sh0.08_tt6&amp;_nc_ht=scontent-ord5-2.cdninstagram.com&amp;_nc_cat=103&amp;_nc_oc=Q6cZ2QEFFRrAbZxpRK0xQ1GH_Qs1WK8MBBiKRlryZkQYtsND7VL3HCLeiep_p1yWsQSTzTE&amp;_nc_ohc=2gDm00nmyRAQ7kNvwH6pimf&amp;_nc_gid=TISrTarg1fxU8Mcjex182Q&amp;edm=AOQ1c0wBAAAA&amp;ccb=7-5&amp;ig_cache_key=Mzg0OTE4MTQ1MzEyNTUzNjYzMQ%3D%3D.3-ccb7-5&amp;oh=00_AfyuXkaoOozuK9rLXj5hZi-Z-nk_qOZzamwmIqm0H2oJ-Q&amp;oe=69BD8629&amp;_nc_sid=8b3546, https://scontent-ord5-2.cdninstagram.com/v/t</t>
  </si>
  <si>
    <t>https://scontent-ord5-3.cdninstagram.com/o1/v/t16/f2/m84/AQPM2su2A9gDgsq6m19JwbhZMebOCDduQtOqjfJryKXjLSksvxEpKKKMtPL9RBeca3ePm6CrEp5W6VOEnJgrcFVMaW28EcrX4Se331Q.mp4?_nc_cat=107&amp;_nc_sid=5e9851&amp;_nc_ht=scontent-ord5-3.cdninstagram.com&amp;_nc_ohc=HtGbwtthn6YQ7kNvwGxGmGT&amp;efg=eyJ2ZW5jb2RlX3RhZyI6Inhwdl9wcm9ncmVzc2l2ZS5JTlNUQUdSQU0uQ0FST1VTRUxfSVRFTS5DMy43MjAuZGFzaF9iYXNlbGluZV8xX3YxIiwieHB2X2Fzc2V0X2lkIjoxNTA1NDEzOTM3NDI1MTc2LCJhc3NldF9hZ2VfZGF5cyI6NzMsInZpX3VzZWNhc2VfaWQiOjEwMTQ2LCJkdXJhdGlvbl9zIjo5LCJ1cmxnZW5fc291cmNlIjoid3d3In0%3D&amp;ccb=17-1&amp;vs=7684bb9ac49b8cf6&amp;_nc_vs=HBkcFQIYTGlnX2JhY2tmaWxsX3RpbWVsaW5lX3ZvZC81ODQwODc1RENCMTc3MjQwQkZGOEY4MUYwQ0Y3NzhCRl92aWRlb19kYXNoaW5pdC5tcDQVAALIARIAKAAYABsCiAd1c2Vfb2lsATEScHJvZ3Jlc3NpdmVfcmVjaXBlATEVAAAmsKzX78_KrAUVAigCQzMsF0AimZmZmZmaGBJkYXNoX2Jhc2VsaW5lXzFfdjERAHXuB2XEngEA&amp;_nc_gid=TISrTarg1fxU8Mcjex182Q&amp;_nc_ss=1a&amp;_nc_zt=28&amp;oh=00_Afzu2w4umaaEtIHDgwKFmGkii353rtvn7RQLhD0ZIF6aiA&amp;oe=69B9912D, https://scontent-ord5-2.cdninstagram.com/o1/v/t16/f2/m69/AQN4DGIGCvTsFBRFuQDkw-so_X9GJYI15x3BhiLE1Didt8wUzGiKB5TWpukVAsQ36lASTUUSIolIfnvNdjEdEWXG.mp4?strext=1&amp;_nc_cat=102&amp;_nc_sid=5e9851&amp;_nc_ht=scontent-ord5-2.cdninstagram.com&amp;_nc_ohc=BZNH9mmyCaYQ7kNvwFKLpFq&amp;efg=eyJ2ZW5jb2RlX3RhZyI6Inhwdl9wcm9ncmVzc2l2ZS5JTlNUQUdSQU0uQ0FST1VTRUxfSVRFTS5DMi43MjAuZGFzaF9iYXNlbGluZV8xX3YxIiwieHB2X2Fzc2V0X2lkIjoxNzg2MzM2ODM2NjYwMDI2NywiYXNzZXRfYWdlX2RheXMiOjcsInZpX3VzZWNhc2VfaWQiOjEwMTQ2LCJkdXJhdGlvbl9zIjoxMSwidXJsZ2VuX3NvdXJjZSI6Ind3dyJ9&amp;ccb=17-1&amp;_nc_gid=TISrTarg1fxU8Mcjex182Q&amp;_nc_ss=1a&amp;_nc_zt=28&amp;vs=537fd2e1d304fd8e&amp;_nc_vs=HBksFQIYOnBhc3N0aHJvdWdoX2V2ZXJzdG9yZS9HQ0tVc0NickYtNVRqNWdGQU5lSW1OQkR3QmMxYnNwVEFRQUYVAALIARIAFQIYUWlnX3hwdl9wbGFjZW1lbnRfcGVybWFuZW50X3YyL0FGNDYwRTVCMzVEQzVENTI4NTczREQyN0YwRTA4OUJCX2F1ZGlvX2Rhc2hpbml0Lm1wNBUCAsgBEgAoABgAGwKIB3VzZV9vaWwBMRJwcm9ncmVzc2l2ZV9yZWNpcGUBMRUAACaWwd3f8ai7PxUCKAJDMiwXQCdU_fO2RaIYEmRhc2hfYmFzZWxpbmVfMV92MREAde4HZcSeAQA&amp;oh=00_Afx40coj0wOB1HHhDOH3sNjTe5Eq9cCck41Fw3dtGdsGgg&amp;oe=69BDA88E, https://scontent-ord5-3.cdninstagram.com/o1/v/t16/f2/m69/AQPdqngUHPcRtMGYaI-F7mN54Mrbis3Sq8Yg3BT1lX4LjPGK9z2vw6b4o6PVkjoUfO8JeNY8OJBsKHZx-o3UUYaM.mp4?strext=1&amp;_nc_cat=104&amp;_nc_sid=5e9851&amp;_nc_ht=scontent-ord5-3.cdninstagram.com&amp;_nc_ohc=-U97jy74h24Q7kNvwFdjkZF&amp;efg=eyJ2ZW5jb2RlX3RhZyI6Inhwdl9wcm9ncmVzc2l2ZS5JTlNUQUdSQU0uQ0FST1VTRUxfSVRFTS5DMy43MjAuZGFzaF9iYXNlbGluZV8xX3YxIiwieHB2X2Fzc2V0X2lkIjoxNzg2MzM2ODI3NjYwMDI2NywiYXNzZXRfYWdlX2RheXMiOjcsInZpX3VzZWNhc2VfaWQiOjEwMTQ2LCJkdXJhdGlvbl9zIjoxMywidXJsZ2VuX3NvdXJjZSI6Ind3dyJ9&amp;ccb=17-1&amp;_nc_gid=TISrTarg1fxU8Mcjex182Q&amp;_nc_ss=1a&amp;_nc_zt=28&amp;vs=f8bd149d67b88387&amp;_nc_vs=HBksFQIYOnBhc3N0aHJvdWdoX2V2ZXJzdG9yZS9HRkxvaXlaM1pLRFdIUzhIQUVtLWVYYmNDR2xBYnNwVEFRQUYVAALIARIAFQIYUWlnX3hwdl9wbGFjZW1lbnRfcGVybWFuZW50X3YyL0UxNDg3NzRGRjAyQjZCQURGRjIxOEExRTZCNTgyRTgyX2F1ZGlvX2Rhc2hpbml0Lm1wNBUCAsgBEgAoABgAGwKIB3VzZV9vaWwBMRJwcm9ncmVzc2l2ZV9yZWNpcGUBMRUAACaWl_OJ8ai7PxUCKAJDMywXQCpKPXCj1woYEmRhc2hfYmFzZWxpbmVfMV92MREAde4HZcSeAQA&amp;oh=00_AfyJAaRjYNAPag1nbkWz0Ma97Ih_8nhI210qjpgVMO0htQ&amp;oe=69BD9A3C, https://scontent-ord5-1.cdninstagram.com/o1/v/t16/f2/m69/AQPDi68pCC-4975CmoYuwvKWaIGEaOTb1F_BEP06Mrb8S-eV_Alw2ku5gmS5o86B_5M767_pXj_GiMeZxWtrHEGW.mp4?strext=1&amp;_nc_cat=108&amp;_nc_sid=5e9851&amp;_nc_ht=scontent-ord5-1.cdninstagram.com&amp;_nc_ohc=wdDLlLZSs9UQ7kNvwGhmS9R&amp;efg=eyJ2ZW5jb2RlX3RhZyI6Inhwdl9wcm9ncmVzc2l2ZS5JTlNUQUdSQU0uQ0FST1VTRUxfSVRFTS5DMy43MjAuZGFzaF9iYXNlbGluZV8xX3YxIiwieHB2X2Fzc2V0X2lkIjoxNzg2MzM2ODM2OTYwMDI2NywiYXNzZXRfYWdlX2RheXMiOjcsInZpX3VzZWNhc2VfaWQiOjEwMTQ2LCJkdXJhdGlvbl9zIjoyMSwidXJsZ2VuX3NvdXJjZSI6Ind3dyJ9&amp;ccb=17-1&amp;vs=2bd9721c74303f5c&amp;_nc_vs=HBksFQIYOnBhc3N0aHJvdWdoX2V2ZXJzdG9yZS9HRlNRdHlZZWpKZlFDYTBJQUNvUXlOekx3cEp2YnNwVEFRQUYVAALIARIAFQIYUWlnX3hwdl9wbGFjZW1lbnRfcGVybWFuZW50X3YyLzQyNDlFQTMwQzE0MzE0QjE2OTVGM0M4QjNERDY4RjkwX2F1ZGlvX2Rhc2hpbml0Lm1wNBUCAsgBEgAoABgAGwKIB3VzZV9vaWwBMRJwcm9ncmVzc2l2ZV9yZWNpcGUBMRUAACaW3Mvi8ai7PxUCKAJDMywXQDXmZmZmZmYYEmRhc2hfYmFzZWxpbmVfMV92MREAde4HZcSeAQA&amp;_nc_gid=TISrTarg1fxU8Mcjex182Q&amp;_nc_ss=1a&amp;_nc_zt=28&amp;oh=00_Afy1nUsQEHTem3AeTMPdMhVJ13gp4xHdu0AuFGdP4mWunw&amp;oe=69BDB2AC, https://scontent-ord5-3.cdninstagram.com/o1/v/t16/f2/m84/AQPM2su2A9gDgsq6m19JwbhZMebOCDduQtOqjfJryKXjLSksvxEpKKKMtPL9RBeca3ePm6CrEp5W6VOEnJgrcFVMaW28EcrX4Se331Q.mp4?_nc_cat=107&amp;_nc_sid=5e9851&amp;_nc_ht=scontent-ord5-3.cdninstagram.com&amp;_nc_ohc=HtGbwtthn6YQ7kNvwGxGmGT&amp;efg=eyJ2ZW5jb2RlX3RhZyI6Inhwdl9wcm9ncmVzc2l2ZS5JTlNUQUdSQU0uQ0FST1VTRUxfSVRFTS5DMy43MjAuZGFzaF9iYXNlbGluZV8xX3YxIiwieHB2X2Fzc2V0X2lkIjoxNTA1NDEzOTM3NDI1MTc2LCJhc3NldF9hZ2VfZGF5cyI6NzMsInZpX3VzZWNhc2VfaWQiOjEwMTQ2LCJkdXJhdGlvbl9zIjo5LCJ1cmxnZW5fc291cmNlIjoid3d3In0%3D&amp;ccb=17-1&amp;vs=7684bb9ac49b8cf6&amp;_nc_vs=HBkcFQIYTGlnX2JhY2tmaWxsX3RpbWVsaW5lX3ZvZC81ODQwODc1RENCMTc3MjQwQkZGOEY4MUYwQ0Y3NzhCRl92aWRlb19kYXNoaW5pdC5tcDQVAALIARIAKAAYABsCiAd1c2Vfb2lsATEScHJvZ3Jlc3NpdmVfcmVjaXBlATEVAAAmsKzX78_KrAUVAigCQzMsF0AimZmZmZmaGBJkYXNoX2Jhc2VsaW5lXzFfdjERAHXuB2XEngEA&amp;_nc_gid=TISrTarg1fxU8Mcjex182Q&amp;_nc_ss=1a&amp;_nc_zt=28&amp;oh=00_Afzu2w4umaaEtIHDgwKFmGkii353rtvn7RQLhD0ZIF6aiA&amp;oe=69B9912D</t>
  </si>
  <si>
    <t>https://www.instagram.com/bezelsandbullets</t>
  </si>
  <si>
    <t>heynixon</t>
  </si>
  <si>
    <t>ɴɪxᴏɴ</t>
  </si>
  <si>
    <t>https://scontent-atl3-3.cdninstagram.com/v/t51.82787-19/628306305_18559013278024137_235247968473109223_n.jpg?stp=dst-jpg_e0_s150x150_tt6&amp;efg=eyJ2ZW5jb2RlX3RhZyI6InByb2ZpbGVfcGljLmRqYW5nby44MTMuYzIifQ&amp;_nc_ht=scontent-atl3-3.cdninstagram.com&amp;_nc_cat=109&amp;_nc_oc=Q6cZ2QEOYJk8XPldgHzBy6ksN5IT2_VQJcA7q79TDpEvDrZrkG3cxMrXtcuY3tZ-Z6LZdgY&amp;_nc_ohc=9JhwHYfea_YQ7kNvwGkSNHo&amp;_nc_gid=udsFywO7opdGxa8QLZyJbw&amp;edm=AOQ1c0wBAAAA&amp;ccb=7-5&amp;oh=00_AfyILFWjHYHMBUxmtUc4VoGrcNSiCM774LrXImFpzQ851A&amp;oe=69BD8A6F&amp;_nc_sid=8b3546</t>
  </si>
  <si>
    <t>Reliving our omakase dinner on our last night in Tokyo. The welcome card says Kisaragi (如月), the traditional name for the month of February.
Kisaragi is associated with the phrase Kinu-saragi (衣更着), meaning "wearing more clothes." Referring to February being the coldest time of year when people nee | the japan withdrawals are real | can’t wait to come back! so much more to see (and eat) | 🚄🚃🚃🚃🚃 | matane ✌🏽 | Who says you can’t have 8am A5 Wagyu and King Crab Legs?
Also, Slide 10 🥰🥹😙 | Fumio Asakura’s home and studio was an inspiring visit. While photography was limited to a few indoor spots, it’s more of a reason to check it out when you’re in Tokyo!
If you enjoy Rodin or Bourdelle’s work, this is a must see. | exploring yanaka during golden hour | favorite soup bowls of tokyo
1. ramen kamo to negi - duck ramen
2. udon shin - carbonara udon
3. afuri - yuzu citrus ramen | winter sun</t>
  </si>
  <si>
    <t>https://instagram.com/p/DVUWDO4Ept_, https://instagram.com/p/DVFlkH2kWkH, https://instagram.com/p/DVCDxA2EoBq, https://instagram.com/p/DU62RZREikb, https://instagram.com/p/DU4GHWTEhwP, https://instagram.com/p/DU3cR1BjB-A, https://instagram.com/p/DU2OLSjkXO-, https://instagram.com/p/DU1xPvomVXf, https://instagram.com/p/DU0R3dbEdNt, https://instagram.com/p/DUzdXSKkYyG, https://instagram.com/p/DUysohqEnOO, https://instagram.com/p/DUxvkldDB3V</t>
  </si>
  <si>
    <t>27, 20, 9, 16, 11, 43, 33, 10, 5, 37, 8, 9</t>
  </si>
  <si>
    <t>0, 0, 0, 0, 0, 0, 0, 0, 1, 0, 1, 1</t>
  </si>
  <si>
    <t>2026-02-28, 2026-02-23, 2026-02-21, 2026-02-19, 2026-02-17, 2026-02-17, 2026-02-17, 2026-02-17, 2026-02-16, 2026-02-16, 2026-02-15, 2026-02-15</t>
  </si>
  <si>
    <t>THE.SAKAI.Tokyo, Asakura Museum of Sculpture, Yanaka, Tokyo, Tsukiji Fish Market, Tokyo, Tokyo National Museum</t>
  </si>
  <si>
    <t>Sidecar, Image, Image, Image, Sidecar, Image, Sidecar, Sidecar, Image, Sidecar, Sidecar, Image</t>
  </si>
  <si>
    <t>https://scontent-atl3-3.cdninstagram.com/v/t51.82787-15/642424689_18565201189024137_1526452634579058630_n.jpg?stp=dst-jpg_e35_p1080x1080_sh0.08_tt6&amp;_nc_ht=scontent-atl3-3.cdninstagram.com&amp;_nc_cat=109&amp;_nc_oc=Q6cZ2QEOYJk8XPldgHzBy6ksN5IT2_VQJcA7q79TDpEvDrZrkG3cxMrXtcuY3tZ-Z6LZdgY&amp;_nc_ohc=IGZteOpHKzgQ7kNvwFsPFAb&amp;_nc_gid=udsFywO7opdGxa8QLZyJbw&amp;edm=AOQ1c0wBAAAA&amp;ccb=7-5&amp;ig_cache_key=Mzg0Mjc5Mjc5MTY0NzM4MzI0Ng%3D%3D.3-ccb7-5&amp;oh=00_AfwGudbx02TFvrgVM2Gh9xJ50Bj-fWsOzAcSysl9HTkuNw&amp;oe=69BDA06C&amp;_nc_sid=8b3546, https://scontent-atl3-3.cdninstagram.com/v/t51.82787-15/642424689_18565201189024137_1526452634579058630_n.jpg?stp=dst-jpg_e35_p1080x1080_sh0.08_tt6&amp;_nc_ht=scontent-atl3-3.cdninstagram.com&amp;_nc_cat=109&amp;_nc_oc=Q6cZ2QEOYJk8XPldgHzBy6ksN5IT2_VQJcA7q79TDpEvDrZrkG3cxMrXtcuY3tZ-Z6LZdgY&amp;_nc_ohc=IGZteOpHKzgQ7kNvwFsPFAb&amp;_nc_gid=udsFywO7opdGxa8QLZyJbw&amp;edm=AOQ1c0wBAAAA&amp;ccb=7-5&amp;ig_cache_key=Mzg0Mjc5Mjc5MTY0NzM4MzI0Ng%3D%3D.3-ccb7-5&amp;oh=00_AfwGudbx02TFvrgVM2Gh9xJ50Bj-fWsOzAcSysl9HTkuNw&amp;oe=69BDA06C&amp;_nc_sid=8b3546, https://scontent-atl3-3.cdninstagram.com/v/t51.82787-15/642470577_18565201204024137_818532311041970206_n.jpg?stp=dst-jpg_e35_p1080x1080_sh0.08_tt6&amp;_nc_ht=scontent-atl3-3.cdninstagram.com&amp;_nc_cat=109&amp;_nc_oc=Q6cZ2QEOYJk8XPldgHzBy6ksN5IT2_VQJcA7q79TDpEvDrZrkG3cxMrXtcuY3tZ-Z6LZdgY&amp;_nc_ohc=Yhec-6MIW9UQ7kNvwGfMlh-&amp;_nc_gid=udsFywO7opdGxa8QLZyJbw&amp;edm=AOQ1c0wBAAAA&amp;ccb=7-5&amp;ig_cache_key=Mzg0Mjc5MjgwODYzNDMxNTUwMA%3D%3D.3-ccb7-5&amp;oh=00_AfzQQXNWSXUCWn3lVr2YjED2cPRpvDoX1_6PPAbDt8FTZw&amp;oe=69BDA52D&amp;_nc_sid=8b3546, https://scontent-atl3-3.cdninstagram.com/v/t51.82787-15/641052917_18565201216024137_3492857173929038626_n.jpg?stp=dst-jpg_e35_p1080x1080_sh0.08_tt6&amp;_nc_ht=scontent-atl3-3.cdninstagram.com&amp;_nc_cat=109&amp;_nc_oc=Q6cZ2QEOYJk8XPldgHzBy6ksN5IT2_VQJcA7q79TDpEvDrZrkG3cxMrXtcuY3tZ-Z6LZdgY&amp;_nc_ohc=VVv2cfluT10Q7kNvwF7p9iP&amp;_nc_gid=udsFywO7opdGxa8QLZyJbw&amp;edm=AOQ1c0wBAAAA&amp;ccb=7-5&amp;ig_cache_key=Mzg0Mjc5Mjg0MDk3MjM4NjYxNw%3D%3D.3-ccb7-5&amp;oh=00_AfxIVP1BbxbVtCnhhE2-gVON4WyyDQ5fLBPzd5XiiGYScg&amp;oe=69BD8288&amp;_nc_sid=8b3546, https://scontent-atl3-3.cdninstagram.com/v/t51.82787-15/641822939_18565201240024137_2093569611147578792_n.jpg?stp=dst-jpg_e35_p1080x1080_sh0.08_tt6&amp;_nc_ht=scontent-atl3-3.cdninstagram.com&amp;_nc_cat=109&amp;_nc_oc=Q6cZ2QEOYJk8XPldgHzBy6ksN5IT2_VQJcA7q79TDpEvDrZrkG3cxMrXtcuY3tZ-Z6LZdgY&amp;_nc_ohc=_0y4ZV-rdm8Q7kNvwF4Pv6c&amp;_nc_gid=udsFywO7opdGxa8QLZyJbw&amp;edm=AOQ1c0wBAAAA&amp;ccb=7-5&amp;ig_cache_key=Mzg0Mjc5Mjg0NzkzNDkxMjcyMw%3D%3D.3-ccb7-5&amp;oh=00_AfyBVHBxkD4FOKMlXBAB93UIMNMDGaxWTLgj4bMm-Zif3w&amp;oe=69BDB21A&amp;_nc_sid=8b3546, https://scontent-atl3-3.cdninstagram.com/v/t51.82787-15/642485879_18565201321024137_2658499181145793447_n.jpg?stp=dst-jpg_e35_p1080x1080_sh0.08_tt6&amp;_nc_ht=scontent-atl3-3.cdninstagram.com&amp;_nc_cat=109&amp;_nc_oc=Q6cZ2QEOYJk8XPldgHzBy6ksN5IT2_VQJcA7q79TDpEvDrZrkG3cxMrXtcuY3tZ-Z6LZdgY&amp;_nc_ohc=UJqZC1ehcNMQ7kNvwGM8iKI&amp;_nc_gid=udsFywO7opdGxa8QLZyJbw&amp;edm=AOQ1c0wBAAAA&amp;ccb=7-5&amp;ig_cache_key=Mzg0Mjc5Mjg1Njc3NjUyMDc4Ng%3D%3D.3-ccb7-5&amp;oh=00_AfxfQ41MHGqfGhfyi-HdqA_GDh2z8i65fIco6QyPfXx2_g&amp;oe=69BD849C&amp;_nc_sid=8b3546, https://scontent-atl3-3.cdninstagram.com/v/t51.82787-15/641532638_18565201324024137_7992903974910740678_n.jpg?stp=dst-jpg_e35_p1080x1080_sh0.08_tt6&amp;_nc_ht=scontent-atl3-3.cdninstagram.com&amp;_nc_cat=109&amp;_nc_oc=Q6cZ2QEOYJk8XPldgHzBy6ksN5IT2_VQJcA7q79TDpEvDrZrkG3cxMrXtcuY3tZ-Z6LZdgY&amp;_nc_ohc=BldjHl54qVYQ7kNvwGIFwTX&amp;_nc_gid=udsFywO7opdGxa8QLZyJbw&amp;edm=AOQ1c0wBAAAA&amp;ccb=7-5&amp;ig_cache_key=Mzg0Mjc5Mjg1OTE3NTYxNzk2Ng%3D%3D.3-ccb7-5&amp;oh=00_AfyYObejdvqbtQZrE4tXV6UVv-Wb0rfXJQ12FrLs9H4Azg&amp;oe=69BD9C10&amp;_nc_sid=8b3546, https://scontent-atl3-3.cdninstagram.com/v/t51.82787-15/642552689_18565201333024137_293696206434487491_n.jpg?stp=dst-jpg_e35_p1080x1080_sh0.08_tt6&amp;_nc_ht=scontent-atl3-3.cdninstagram.com&amp;_nc_cat=109&amp;_nc_oc=Q6cZ2QEOYJk8XPldgHzBy6ksN5IT2_VQJcA7q79TDpEvDrZrkG3cxMrXtcuY3tZ-Z6LZdgY&amp;_nc_ohc=qZ_ViOTme_0Q7kNvwHPNKQY&amp;_nc_gid=udsFywO7opdGxa8QLZyJbw&amp;edm=AOQ1c0wBAAAA&amp;ccb=7-5&amp;ig_cache_key=Mzg0Mjc5Mjg1NjY2NzQ3NTg0OQ%3D%3D.3-ccb7-5&amp;oh=00_Afw3bzmlMLYD2LTH083tVtCKQhSfPeUpgHU5wAxZiEGLWA&amp;oe=69BDA664&amp;_nc_sid=8b3546, https://scontent-atl3-3.cdninstagram.com/v/t51.82787-15/639891979_18565201342024137_607138056556259614_n.jpg?stp=dst-jpg_e35_p1080x1080_sh0.08_tt6&amp;_nc_ht=scontent-atl3-3.cdninstagram.com&amp;_nc_cat=109&amp;_nc_oc=Q6cZ2QEOYJk8XPldgHzBy6ksN5IT2_VQJcA7q79TDpEvDrZrkG3cxMrXtcuY3tZ-Z6LZdgY&amp;_nc_ohc=9K87fyZ-gzoQ7kNvwEZhr4_&amp;_nc_gid=udsFywO7opdGxa8QLZyJbw&amp;edm=AOQ1c0wBAAAA&amp;ccb=7-5&amp;ig_cache_key=Mzg0Mjc5Mjg3ODE4NDIzMzc1OA%3D%3D.3-ccb7-5&amp;oh=00_AfxVv4jWVrMXn2BhfI9x-UzqLos_vhVk00giN3ApHnRrGA&amp;oe=69BDB8AF&amp;_nc_sid=8b3546, https://scontent-atl3-3.cdninstagram.com/v/t51.82787-15/640891342_18565201351024137_3144698968892932665_n.jpg?stp=dst-jpg_e35_p1080x1080_sh0.08_tt6&amp;_nc_ht=scontent-atl3-3.cdninstagram.com&amp;_nc_cat=109&amp;_nc_oc=Q6cZ2QEOYJk8XPldgHzBy6ksN5IT2_VQJcA7q79TDpEvDrZrkG3cxMrXtcuY3tZ-Z6LZdgY&amp;_nc_ohc=USZ73hI10pUQ7kNvwEpLUfC&amp;_nc_gid=udsFywO7opdGxa8QLZyJbw&amp;edm=AOQ1c0wBAAAA&amp;ccb=7-5&amp;ig_cache_key=Mzg0Mjc5Mjg4NTIzMDY3OTA2Ng%3D%3D.3-ccb7-5&amp;oh=00_Afy4oJSGAY16TWcr92soHhWy1idI6h8hfJYje6Y-zeeafw&amp;o</t>
  </si>
  <si>
    <t>https://scontent-atl3-1.cdninstagram.com/o1/v/t16/f2/m84/AQNSazEqzLl3xLkZGC2Dt4kGfn1Glxa0e-YCqDL-AnCtwLnfubbGbVwt-0EvK0pgi8aU7dOVrwoZxtZ6VYpUHvY4hqr-ZEppSONMtOo.mp4?_nc_cat=106&amp;_nc_sid=5e9851&amp;_nc_ht=scontent-atl3-1.cdninstagram.com&amp;_nc_ohc=XAR1nCFQ-8UQ7kNvwFqrq73&amp;efg=eyJ2ZW5jb2RlX3RhZyI6Inhwdl9wcm9ncmVzc2l2ZS5JTlNUQUdSQU0uQ0FST1VTRUxfSVRFTS5DMy43MjAuZGFzaF9iYXNlbGluZV8xX3YxIiwieHB2X2Fzc2V0X2lkIjoxNzk0NTU4MjkyNTEwOTMwOCwiYXNzZXRfYWdlX2RheXMiOjI2LCJ2aV91c2VjYXNlX2lkIjoxMDE0NiwiZHVyYXRpb25fcyI6MjUsInVybGdlbl9zb3VyY2UiOiJ3d3cifQ%3D%3D&amp;ccb=17-1&amp;_nc_gid=udsFywO7opdGxa8QLZyJbw&amp;_nc_ss=1a&amp;_nc_zt=28&amp;vs=54050d04673d403b&amp;_nc_vs=HBkcFQIYTGlnX2JhY2tmaWxsX3RpbWVsaW5lX3ZvZC8zRTRGQ0I0QTZBNjJFN0UyODBGODI3NjdFRjQ3Njg4QV92aWRlb19kYXNoaW5pdC5tcDQVAALIARIAKAAYABsCiAd1c2Vfb2lsATEScHJvZ3Jlc3NpdmVfcmVjaXBlATEVAAAm-ODO-LPa4D8VAigCQzMsF0A5zMzMzMzNGBJkYXNoX2Jhc2VsaW5lXzFfdjERAHXuB2XEngEA&amp;oh=00_Afx4ZfyKtFe50HE5F0kAPv-rTyi6YvOdiTKsO9pcDGWmzQ&amp;oe=69B9BE7A</t>
  </si>
  <si>
    <t>https://www.instagram.com/heynixon</t>
  </si>
  <si>
    <t>prime.your.life</t>
  </si>
  <si>
    <t>Rishikesh.m</t>
  </si>
  <si>
    <t>You have only one Life, make the Best of it🌹
Building health through discipline &amp; habits
Fitness • Nutrition • Mindset</t>
  </si>
  <si>
    <t>Health/beauty</t>
  </si>
  <si>
    <t>https://scontent-atl3-2.cdninstagram.com/v/t51.82787-19/610527433_17845236033666350_2693173060262010201_n.jpg?stp=dst-jpg_e0_s150x150_tt6&amp;efg=eyJ2ZW5jb2RlX3RhZyI6InByb2ZpbGVfcGljLmRqYW5nby4xMDI0LmMyIn0&amp;_nc_ht=scontent-atl3-2.cdninstagram.com&amp;_nc_cat=102&amp;_nc_oc=Q6cZ2QFTBnZzmgksRGD7CaisBLomN9WBJod6HQWAtoXXsokleQ--8jxJCYMS4LiWipzce1Gf8pvd0UGf5ai3qTuTzFaO&amp;_nc_ohc=7RwCXd_H2zcQ7kNvwEsG_zK&amp;_nc_gid=sl62sjdB2wv-OeBk1lumhg&amp;edm=AOQ1c0wBAAAA&amp;ccb=7-5&amp;oh=00_AfxN16MtZZZtTQqkcicaAOAw4UVzwKByv9ve7c4akx5vZg&amp;oe=69BDAAE4&amp;_nc_sid=8b3546</t>
  </si>
  <si>
    <t>Believe in yourself 🦸‍♀️ | Mom... | Open Your Eyes👁 | Words are very powerfull📃 | 9 money rules that will make you rich💰 | Clear Your Mind🧠 | Signs of Strong man✌️ | Busting myths in this viral reel🤣 | You are the Hero🦸‍♀️ | Cigarette Smoking Is Injurious To Health 🚬 | Emotional Intelligence | Be Patient🙏</t>
  </si>
  <si>
    <t>https://instagram.com/p/DVfSVtqiPzl, https://instagram.com/p/DVbhIBwDVzZ, https://instagram.com/p/DVYWvqrje-t, https://instagram.com/p/DVTlIoWjZAo, https://instagram.com/p/DVP1UyWCC2g, https://instagram.com/p/DVJVy5WjULN, https://instagram.com/p/DVBcPjHjTbY, https://instagram.com/p/DVBE9pTjZ_j, https://instagram.com/p/DU_OLuSDROT, https://instagram.com/p/DU4_eGAjS5G, https://instagram.com/p/DU3My52DRdV, https://instagram.com/p/DU0tUlajbjs</t>
  </si>
  <si>
    <t>5, 3, 1, 0, 2, 8, 9, 5, 1, 13, 5, 7</t>
  </si>
  <si>
    <t>3, 0, 1, 0, 0, 0, 0, 0, 0, 0, 1, 1</t>
  </si>
  <si>
    <t>2026-03-05, 2026-03-03, 2026-03-02, 2026-02-28, 2026-02-27, 2026-02-24, 2026-02-21, 2026-02-21, 2026-02-20, 2026-02-18, 2026-02-17, 2026-02-16</t>
  </si>
  <si>
    <t>Mumbai, Maharashtra</t>
  </si>
  <si>
    <t>https://scontent-atl3-3.cdninstagram.com/o1/v/t2/f2/m86/AQMOJGu2Vs1G5ntc5SRoI2c-xV0NXxj4eVLYhntl3OVpf1u4_DUxlykJr9KtOJwdv322yihCtRqBXtAXa0Alw4DCzYooX1ssnQ8CBRs.mp4?_nc_cat=111&amp;_nc_sid=5e9851&amp;_nc_ht=scontent-atl3-3.cdninstagram.com&amp;_nc_ohc=NhEVK21AdjAQ7kNvwEUr2GG&amp;efg=eyJ2ZW5jb2RlX3RhZyI6Inhwdl9wcm9ncmVzc2l2ZS5JTlNUQUdSQU0uQ0xJUFMuQzMuNzIwLmRhc2hfYmFzZWxpbmVfMV92MSIsInhwdl9hc3NldF9pZCI6MTc4NTk0OTM1MzA2NjM3NDcsImFzc2V0X2FnZV9kYXlzIjoxMSwidmlfdXNlY2FzZV9pZCI6MTA4MjcsImR1cmF0aW9uX3MiOjIxLCJ1cmxnZW5fc291cmNlIjoid3d3In0%3D&amp;ccb=17-1&amp;_nc_gid=sl62sjdB2wv-OeBk1lumhg&amp;_nc_ss=1a&amp;_nc_zt=28&amp;vs=d0cf9ee8321a89d6&amp;_nc_vs=HBksFQIYUmlnX3hwdl9yZWVsc19wZXJtYW5lbnRfc3JfcHJvZC9EMDQ2QjEwNDI2QURDNUM2RTRBOUFDN0JGQjlBMjM4Ql92aWRlb19kYXNoaW5pdC5tcDQVAALIARIAFQIYUWlnX3hwdl9wbGFjZW1lbnRfcGVybWFuZW50X3YyLzU3NEZDNkYwNUFFM0RBNDM5Q0VCREU5RjlGQUFEQUFBX2F1ZGlvX2Rhc2hpbml0Lm1wNBUCAsgBEgAoABgAGwKIB3VzZV9vaWwBMRJwcm9ncmVzc2l2ZV9yZWNpcGUBMRUAACaG7Zv8q8e5PxUCKAJDMywXQDVAAAAAAAAYEmRhc2hfYmFzZWxpbmVfMV92MREAdf4HZZapAQA&amp;oh=00_AfyoByKhhXGnWkpmO015CbYPLVVbOt1xn2gdXHueBa4tSg&amp;oe=69B9B398, https://scontent-atl3-1.cdninstagram.com/o1/v/t2/f2/m86/AQNH7Op3VorMtzpBPfLVVxXuKSpKqklmSvE7_VnC5KUeCKG029yJqigFzT36SMz7uxhPwYDRl8f_hrcCkQ10md-BphAOMsELW_K-zIU.mp4?_nc_cat=103&amp;_nc_sid=5e9851&amp;_nc_ht=scontent-atl3-1.cdninstagram.com&amp;_nc_ohc=5ps1jxbHEq4Q7kNvwGjhTUg&amp;efg=eyJ2ZW5jb2RlX3RhZyI6Inhwdl9wcm9ncmVzc2l2ZS5JTlNUQUdSQU0uQ0xJUFMuQzMuNzIwLmRhc2hfYmFzZWxpbmVfMV92MSIsInhwdl9hc3NldF9pZCI6MTc4NTkxODQxODg2NjM3NDcsImFzc2V0X2FnZV9kYXlzIjoxMiwidmlfdXNlY2FzZV9pZCI6MTA4MjcsImR1cmF0aW9uX3MiOjIxLCJ1cmxnZW5fc291cmNlIjoid3d3In0%3D&amp;ccb=17-1&amp;_nc_gid=sl62sjdB2wv-OeBk1lumhg&amp;_nc_ss=1a&amp;_nc_zt=28&amp;vs=46b6c44eafd5a597&amp;_nc_vs=HBksFQIYUmlnX3hwdl9yZWVsc19wZXJtYW5lbnRfc3JfcHJvZC85NjQxOTZFNTQxMEMwRjVBQzBCRTQyQzBFOUU4N0ZBNF92aWRlb19kYXNoaW5pdC5tcDQVAALIARIAFQIYUWlnX3hwdl9wbGFjZW1lbnRfcGVybWFuZW50X3YyL0M1NDg2QkExMTk3MkJBNkE1MEYxNTdGMjMyRjkxMTgxX2F1ZGlvX2Rhc2hpbml0Lm1wNBUCAsgBEgAoABgAGwKIB3VzZV9vaWwBMRJwcm9ncmVzc2l2ZV9yZWNpcGUBMRUAACaGn9mYq7W5PxUCKAJDMywXQDUIcrAgxJwYEmRhc2hfYmFzZWxpbmVfMV92MREAdf4HZZapAQA&amp;oh=00_AfwTmPyGgUkXvomh_qKREi-YF85oHDDn5Pj3Xb674ttoiQ&amp;oe=69B9A570, https://scontent-atl3-3.cdninstagram.com/o1/v/t2/f2/m86/AQMzpHaGLkdqXIWArtTU7xRmFcAKIqZnJXD_UJQWv3mDqi9b2J3NGeBrAMutwr4lkz9SJZfDq2cuz97kzIRgEK23HfKhmTKA0i5luCM.mp4?_nc_cat=108&amp;_nc_sid=5e9851&amp;_nc_ht=scontent-atl3-3.cdninstagram.com&amp;_nc_ohc=eeOIP1An23IQ7kNvwFC8c3W&amp;efg=eyJ2ZW5jb2RlX3RhZyI6Inhwdl9wcm9ncmVzc2l2ZS5JTlNUQUdSQU0uQ0xJUFMuQzMuNzIwLmRhc2hfYmFzZWxpbmVfMV92MSIsInhwdl9hc3NldF9pZCI6MTc4NTg4OTk0ODI2NjM3NDcsImFzc2V0X2FnZV9kYXlzIjoxMywidmlfdXNlY2FzZV9pZCI6MTA4MjcsImR1cmF0aW9uX3MiOjMwLCJ1cmxnZW5fc291cmNlIjoid3d3In0%3D&amp;ccb=17-1&amp;vs=971bbbcb181186bc&amp;_nc_vs=HBksFQIYUmlnX3hwdl9yZWVsc19wZXJtYW5lbnRfc3JfcHJvZC80QzQ4ODE4REU2RDExM0Y4M0E1Mjc1OTA4QUU3Mzg5RF92aWRlb19kYXNoaW5pdC5tcDQVAALIARIAFQIYUWlnX3hwdl9wbGFjZW1lbnRfcGVybWFuZW50X3YyLzRGNDUzRjdGNDdFRDI0MjM4RUM5QTJGMkNENTlBNThEX2F1ZGlvX2Rhc2hpbml0Lm1wNBUCAsgBEgAoABgAGwKIB3VzZV9vaWwBMRJwcm9ncmVzc2l2ZV9yZWNpcGUBMRUAACaG7fL74aS5PxUCKAJDMywXQD4IcrAgxJwYEmRhc2hfYmFzZWxpbmVfMV92MREAdf4HZZapAQA&amp;_nc_gid=sl62sjdB2wv-OeBk1lumhg&amp;_nc_ss=1a&amp;_nc_zt=28&amp;oh=00_AfyA0McOT1H4-8zLp5fUwmf5daggCbP_wy168XBdl8wr2A&amp;oe=69B9AFA9, https://scontent-atl3-2.cdninstagram.com/o1/v/t2/f2/m86/AQMCD56ed3VgFPnq3BGMniywL4cwcy1MLRzSiA_6zS9cxLcuZ4GxaVgTDh5k6CsYVCqvfPbc2_4xRm3CWHNu7iMfyk_pwM9i2VQT99Y.mp4?_nc_cat=105&amp;_nc_sid=5e9851&amp;_nc_ht=scontent-atl3-2.cdninstagram.com&amp;_nc_ohc=TuPWJ80ARi8Q7kNvwEFGmi8&amp;efg=eyJ2ZW5jb2RlX3RhZyI6Inhwdl9wcm9ncmVzc2l2ZS5JTlNUQUdSQU0uQ0xJUFMuQzMuNzIwLmRhc2hfYmFzZWxpbmVfMV92MSIsInhwdl9hc3NldF9pZCI6MTc4NTg0OTE2OTg2NjM3NDcsImFzc2V0X2FnZV9kYXlzIjoxNSwidmlfdXNlY2FzZV9pZCI6MTA4MjcsImR1cmF0aW9uX3MiOjg1LCJ1cmxnZW5fc291cmNlIjoid3d3In0%3D&amp;ccb=17-1&amp;_nc_gid=sl62sjdB2wv-OeBk1lumhg&amp;_nc_ss=1a&amp;_nc_zt=28&amp;vs=4e3e537547175980&amp;_nc_vs=HBksFQIYUmlnX3hwdl9yZWVsc19wZXJtYW5lbnRfc3JfcHJvZC9GNjRGRkU5MTAzQjYwNjlFMEMwM0Y0NzAwRTM3MDU5MF92aWRlb19kYXNoaW5pdC5tcDQVAALIARIAFQIYUWlnX3hwdl9wbGFjZW1lbnRfcGVybWFuZW50X3YyLzhCNDMyMUMzOTJGNTVDM0QxNEExMTQyRURFRUE3RThBX2F1ZGlvX2Rhc2hpbml0Lm1wNBUCAsgBEgAoABgAGwKIB3VzZV9vaWwBMRJwcm9ncmVzc2l2ZV9yZWNpcGUBMRUAACaGxeLeg425PxUCKAJDMywXQFVgAAAAAAAYEmRhc2hfYmFzZWxpbmVfMV92MREAdf4HZZapAQA&amp;oh=00_AfyBmhMsSbN768_pu8DHr9cmwTICS251WjS96DyuHf__qw&amp;oe=69B9ADAE, https://scontent-atl3-3.cdninstagram.com/o1/v/t2/f2/m86/AQPD1y4DaTLMyyzDPUxMOQLcgmb2HAfEzJYcZzefyibXVfqArcNx5LmbbRuasrNmzpJ7SCL-co_ANT1aj3NdqrxkxglKclk2ZRLncws.mp4?_nc_cat=108&amp;_nc_sid=5e9851&amp;_nc_ht=scontent-atl3-3.cdninstagram.com&amp;_nc_ohc=IpINiMK-F40Q7kNvwFkPKN5&amp;efg=eyJ2ZW5jb2RlX3RhZyI6Inhwdl9wcm9ncmVzc2l2ZS5JTlNUQUdSQU0uQ0xJUFMuQzMuNzIwLmRhc2hfYmFzZWxpbmVfMV92MSIsInhwdl9hc3NldF9pZCI6MTc4NTgxNjA4NjQ2NjM3NDcsImFzc2V0X2FnZV9kYXlzIjoxNywidmlfdXNlY2FzZV9pZCI6MTA4MjcsImR1cmF0aW9uX3MiOjExLCJ1cmxnZW5fc291cmNlIjoid3d3In0%3D&amp;ccb=17-1&amp;_nc_gid=sl62sjdB2wv-OeBk1lumhg&amp;_nc_ss=1a&amp;_nc_zt=28&amp;vs=1fc8c6088b817d73&amp;_nc_vs=HBksFQIYUmlnX3hwdl9yZWVsc19wZXJtYW5lbnRfc3JfcHJvZC9GMTQ5QThBOTA3NDg4RjkyRTlBREQ3Q0MzRjM0RkY5Ql92aWRlb19kYXNoaW5pdC5tcDQVAALIARIAFQIYUWlnX3hwdl9wbGFjZW1lbnRfcGVybWFuZW50X3Y</t>
  </si>
  <si>
    <t>https://www.instagram.com/prime.your.life</t>
  </si>
  <si>
    <t>nth.nysk</t>
  </si>
  <si>
    <t>Nathaniel Timothy</t>
  </si>
  <si>
    <t>Family. 👨‍👩‍👧‍👦💍
Food.🔪🥠🥖🍄
Travel. 🚲🚙🗺️
Glass. 🥽 🔥
Art.✏️🖍️🏅📷
Music.🎼🎧
Wabi Sabi : Solipsism : Quasi</t>
  </si>
  <si>
    <t>https://scontent-lax3-1.cdninstagram.com/v/t51.2885-19/188972718_117083243776089_1370798686883781098_n.jpg?stp=dst-jpg_e0_s150x150_tt6&amp;efg=eyJ2ZW5jb2RlX3RhZyI6InByb2ZpbGVfcGljLmRqYW5nby43MTguYzIifQ&amp;_nc_ht=scontent-lax3-1.cdninstagram.com&amp;_nc_cat=109&amp;_nc_oc=Q6cZ2QE_UDBO7CJPm3Vjn8I_o3f8ec8_2Ver6X83zOJ5AC2AxnKCeQtedrydqqPWBMBZjsA&amp;_nc_ohc=p3mNrC_dK8oQ7kNvwGuBXjo&amp;_nc_gid=DV_kAgL4XsId2TVjfM71dg&amp;edm=AOQ1c0wBAAAA&amp;ccb=7-5&amp;oh=00_AfyGfo5SkaXF-rhAsH21tXgjZZ3bhXOelvhn7Q55vG8AdQ&amp;oe=69BD8BD8&amp;_nc_sid=8b3546</t>
  </si>
  <si>
    <t xml:space="preserve">Life’s been a thing of change at the Hodne House this past year. For the first time in our lives, we have been able to come together as a team and embrace OUR Family. Together as one. It started off as a mere hope or desire, but has slowly begun to become OUR reality. I couldn’t imagine coming this  | With the fam! First time with both kids! 
#packpix 
My kid posted this | First timber wolves game!!
.
.
#packpix #timberwolves @timberwolves | Been growin with the family a lot lately. Reaching for the future and building together.
.
.
.
.
#family #lovelife #growth #buildingtogether #chaseyourdreams | Chasing dreams.
.
.
.
.
.
#lampworking #gtt #lynx #firsttorch #chasingdreams | Twenty Twenty. What did you get out of it? 
For me, the list is to long. But if I found anything, it was clarity in the turmoil. Through all the bumps and derailments this year has caused, I learned more about myself and my own will power then I ever thought myself capable of. 
I thought I had bee | I fucking love this woman. | Bong 💦💦
.
.
#toro100kfollowers #toroglass 
#birdshotglassworks | 1 year officially cigarette free. Never thought I’d be able to defeat the beast. Mission accomplished. | Portland Protest. First hand insight to the Portland protests. Turn off you cable news channel and get in the streets and see for your self. Together we stand.
.
.
.
.
.
.
#portland #protest #peacefulprotest #portlandprotest #standup #georgefloyd #breonnataylor #ahmaudarbery #saytheirnames #freedom  | Things come, things go. If 2020 has taught me anything, that’s what it has been. So many firsts. So many changes. It’s never easy, but how you handle it shows your true colors. Remember to appreciate what you have around you. 
.
.
.
.
.
.
.
#2020 #first #surf #pacificocean #birthday #34 #family #lov | Sometimes support comes from the most unexpected places. My homie knew I was struggling with my career and was letting the uncertainty of the future control my feelings about it. He told me to never quite cooking and blessed me with the most heartfelt gift I’ve ever received. Thanks for the support </t>
  </si>
  <si>
    <t>#packpix, #timberwolves, #family, #lovelife, #growth, #buildingtogether, #chaseyourdreams, #lampworking, #gtt, #lynx, #firsttorch, #chasingdreams, #toro100kfollowers, #toroglass, #birdshotglassworks, #portland, #protest, #peacefulprotest, #portlandprotest, #standup, #georgefloyd, #breonnataylor, #ahmaudarbery, #saytheirnames, #freedom, #2020, #first, #surf, #pacificocean, #birthday, #34, #lov</t>
  </si>
  <si>
    <t>@mrs.hodnepodge, @timberwolves</t>
  </si>
  <si>
    <t>https://instagram.com/p/Ch0i29BpxQ2, https://instagram.com/p/CbLvURpAMlA, https://instagram.com/p/CXUwcp6N-rL, https://instagram.com/p/CWwXwk0pLTi, https://instagram.com/p/CMilRi8n_gI, https://instagram.com/p/CJe6KqQHs3J, https://instagram.com/p/CHEr0eynbIv, https://instagram.com/p/CG50XmPnHWD, https://instagram.com/p/CDxQSv4HVz_, https://instagram.com/p/CDFsHh4nFWv, https://instagram.com/p/CCmy5a4HvZt, https://instagram.com/p/CBwmOm0n7ev</t>
  </si>
  <si>
    <t>29, 43, 29, 47, 23, 28, 76, 33, 63, 27, 45, 42</t>
  </si>
  <si>
    <t>7, 3, 0, 3, 1, 3, 14, 2, 7, 2, 1, 3</t>
  </si>
  <si>
    <t>2022-08-28, 2022-03-16, 2021-12-11, 2021-11-26, 2021-03-18, 2021-01-01, 2020-11-02, 2020-10-28, 2020-08-12, 2020-07-26, 2020-07-14, 2020-06-23</t>
  </si>
  <si>
    <t>Minneapolis, Minnesota, Target Center, Minneapolis Sculpture Garden, Denver, Colorado, Portland, Oregon, Seaside, Oregon</t>
  </si>
  <si>
    <t>Image, Sidecar, Image, Image, Image, Sidecar, Image, Image, Image, Video, Sidecar, Image</t>
  </si>
  <si>
    <t>https://scontent-lax3-1.cdninstagram.com/v/t51.82787-15/619326519_18080424959190772_5064123771278332475_n.jpg?stp=dst-jpg_e35_p1080x1080_sh0.08_tt6&amp;_nc_ht=scontent-lax3-1.cdninstagram.com&amp;_nc_cat=104&amp;_nc_oc=Q6cZ2QE_UDBO7CJPm3Vjn8I_o3f8ec8_2Ver6X83zOJ5AC2AxnKCeQtedrydqqPWBMBZjsA&amp;_nc_ohc=TAw68kEwpRkQ7kNvwFZERkh&amp;_nc_gid=DV_kAgL4XsId2TVjfM71dg&amp;edm=AOQ1c0wBAAAA&amp;ccb=7-5&amp;ig_cache_key=MjkxNTEwODE2ODc3NDY1Mjk4Mg%3D%3D.3-ccb7-5&amp;oh=00_AfzxG5qUMwFXA4c17xs5rX4rdOU_DCyzcjlvoPsw3XQQiQ&amp;oe=69BD9C7D&amp;_nc_sid=8b3546, https://scontent-lax3-1.cdninstagram.com/v/t51.82787-15/653414967_18122361349524788_6088367486645039697_n.jpg?stp=dst-jpg_e35_s1080x1080_sh0.08_tt6&amp;_nc_ht=scontent-lax3-1.cdninstagram.com&amp;_nc_cat=108&amp;_nc_oc=Q6cZ2QE_UDBO7CJPm3Vjn8I_o3f8ec8_2Ver6X83zOJ5AC2AxnKCeQtedrydqqPWBMBZjsA&amp;_nc_ohc=VmbeUtKkfSAQ7kNvwEkn-5l&amp;_nc_gid=DV_kAgL4XsId2TVjfM71dg&amp;edm=AOQ1c0wBAAAA&amp;ccb=7-5&amp;ig_cache_key=Mjc5NTUzNjA5MjMyODE1MDg0Nw%3D%3D.3-ccb7-5&amp;oh=00_AfzOg-lp7c_4zX8IuKvhutSBNDxT0wmVAosYeGiTsPc5zA&amp;oe=69BD85C6&amp;_nc_sid=8b3546, https://scontent-lax3-1.cdninstagram.com/v/t51.82787-15/653414967_18122361349524788_6088367486645039697_n.jpg?stp=dst-jpg_e35_s1080x1080_sh0.08_tt6&amp;_nc_ht=scontent-lax3-1.cdninstagram.com&amp;_nc_cat=108&amp;_nc_oc=Q6cZ2QE_UDBO7CJPm3Vjn8I_o3f8ec8_2Ver6X83zOJ5AC2AxnKCeQtedrydqqPWBMBZjsA&amp;_nc_ohc=VmbeUtKkfSAQ7kNvwEkn-5l&amp;_nc_gid=DV_kAgL4XsId2TVjfM71dg&amp;edm=AOQ1c0wBAAAA&amp;ccb=7-5&amp;ig_cache_key=Mjc5NTUzNjA5MjMyODE1MDg0Nw%3D%3D.3-ccb7-5&amp;oh=00_AfzOg-lp7c_4zX8IuKvhutSBNDxT0wmVAosYeGiTsPc5zA&amp;oe=69BD85C6&amp;_nc_sid=8b3546, https://scontent-lax3-1.cdninstagram.com/v/t51.82787-15/651789043_18079436315378637_4527584500994297156_n.jpg?stp=dst-jpg_e35_s1080x1080_sh0.08_tt6&amp;_nc_ht=scontent-lax3-1.cdninstagram.com&amp;_nc_cat=109&amp;_nc_oc=Q6cZ2QE_UDBO7CJPm3Vjn8I_o3f8ec8_2Ver6X83zOJ5AC2AxnKCeQtedrydqqPWBMBZjsA&amp;_nc_ohc=Y3gJECreOQMQ7kNvwH4LJsK&amp;_nc_gid=DV_kAgL4XsId2TVjfM71dg&amp;edm=AOQ1c0wBAAAA&amp;ccb=7-5&amp;ig_cache_key=Mjc5NTUzNjA5MjA2ODE5NjkxNQ%3D%3D.3-ccb7-5&amp;oh=00_AfxoTixmiTNE9R1GfHDGX8tcnq7NEVkmat2uu0WZmQKhHw&amp;oe=69BD84B2&amp;_nc_sid=8b3546, https://scontent-lax7-1.cdninstagram.com/v/t51.82787-15/621446503_18064581053540165_5137409420196861830_n.jpg?stp=dst-jpg_e35_p1080x1080_sh0.08_tt6&amp;_nc_ht=scontent-lax7-1.cdninstagram.com&amp;_nc_cat=105&amp;_nc_oc=Q6cZ2QE_UDBO7CJPm3Vjn8I_o3f8ec8_2Ver6X83zOJ5AC2AxnKCeQtedrydqqPWBMBZjsA&amp;_nc_ohc=WR2Bo4-nJRoQ7kNvwEu7vBg&amp;_nc_gid=DV_kAgL4XsId2TVjfM71dg&amp;edm=AOQ1c0wBAAAA&amp;ccb=7-5&amp;ig_cache_key=MjcyNjAxNjc0OTg0NDAzMjIwMw%3D%3D.3-ccb7-5&amp;oh=00_AfynlOp__v0CSr-BODgthoGwhQJxAig4IuzlNh-C5TEyqw&amp;oe=69BD8308&amp;_nc_sid=8b3546, https://scontent-lax3-2.cdninstagram.com/v/t51.82787-15/622203475_18109486123710267_4616120070971038770_n.jpg?stp=dst-jpg_e35_s1080x1080_sh0.08_tt6&amp;_nc_ht=scontent-lax3-2.cdninstagram.com&amp;_nc_cat=103&amp;_nc_oc=Q6cZ2QE_UDBO7CJPm3Vjn8I_o3f8ec8_2Ver6X83zOJ5AC2AxnKCeQtedrydqqPWBMBZjsA&amp;_nc_ohc=ZIbo6OIszWYQ7kNvwEt2_v3&amp;_nc_gid=DV_kAgL4XsId2TVjfM71dg&amp;edm=AOQ1c0wBAAAA&amp;ccb=7-5&amp;ig_cache_key=MjcxNTc3NTA2ODQ0Njk2MjkxNA%3D%3D.3-ccb7-5&amp;oh=00_AfxRIWOPnrCx4nsFYQAOpQoPUAx9GCa9q9HA8oWoktg2KA&amp;oe=69BDAEF7&amp;_nc_sid=8b3546, https://scontent-lax3-2.cdninstagram.com/v/t51.82787-15/619862919_18080351921462244_1002486065962845969_n.jpg?stp=dst-jpg_e35_s1080x1080_sh0.08_tt6&amp;_nc_ht=scontent-lax3-2.cdninstagram.com&amp;_nc_cat=100&amp;_nc_oc=Q6cZ2QE_UDBO7CJPm3Vjn8I_o3f8ec8_2Ver6X83zOJ5AC2AxnKCeQtedrydqqPWBMBZjsA&amp;_nc_ohc=Xw7yYKHIygQQ7kNvwFRGmIs&amp;_nc_gid=DV_kAgL4XsId2TVjfM71dg&amp;edm=AOQ1c0wBAAAA&amp;ccb=7-5&amp;ig_cache_key=MjUzMTc0OTg3NDAxMTk5NDEyMA%3D%3D.3-ccb7-5&amp;oh=00_AfzAVJwhid1uaaEmni91Os_8ajiVE56Ntap7iFPxtjzj_g&amp;oe=69BDA8D8&amp;_nc_sid=8b3546, https://scontent-lax3-1.cdninstagram.com/v/t51.29350-15/134174874_1288492968191768_4451700076209123270_n.jpg?stp=dst-jpg_e35_s1080x1080_tt6&amp;_nc_ht=scontent-lax3-1.cdninstagram.com&amp;_nc_cat=108&amp;_nc_oc=Q6cZ2QE_UDBO7CJPm3Vjn8I_o3f8ec8_2Ver6X83zOJ5AC2AxnKCeQtedrydqqPWBMBZjsA&amp;_nc_ohc=Nax53F4DHJcQ7kNvwEBDPLy&amp;_nc_gid=DV_kAgL4XsId2TVjfM71dg&amp;edm=AOQ1c0wBAAAA&amp;ccb=7-5&amp;ig_cache_key=MjQ3NjY3MjY2MTY2NzY4OTg1MQ%3D%3D.3-ccb7-5&amp;oh=00_AfxOzytMXJ_ussM3Xupah0gYIRB45a5mIVYDwSEgqJmIrA&amp;oe=69BD91E2&amp;_nc_sid=8b3546, https://scontent-lax3-1.cdninstagram.com/v/t51.29350-15/134174874_1288492968191768_4451700076209123270_n.jpg?stp=dst-jpg_e35_s1080x1080_tt6&amp;_nc_ht=scontent-lax3-1.cdninstagram.com&amp;_nc_cat=108&amp;_nc_oc=Q6cZ2QE_UDBO7CJPm3Vjn8I_o3f8ec8_2Ver6X83zOJ5AC2AxnKCeQtedrydqqPWBMBZjsA&amp;_nc_ohc=Nax53F4DHJcQ7kNvwEBDPLy&amp;_nc_gid=DV_kAgL4XsId2TVjfM71dg&amp;edm=AOQ1c0wBAAAA&amp;ccb=7-5&amp;ig_cache_key=MjQ3NjY3MjY2MTY2NzY4OTg1MQ%3D%3D.3-ccb7-5&amp;oh=00_AfxOzytMXJ_ussM3Xupah0gYIRB45a5mIVYDwSEgqJmIrA&amp;oe=69BD91E2&amp;_nc_sid=8b3546, https://scontent-lax3-1.cdninstagram.com/v/t51.29350-15/134748602_506333177007050_6066283428288022673_n.jpg?stp=dst-jpg_e35_s1080x1080_tt6&amp;_nc_ht=scontent-lax3-1.cdninstagram.com&amp;_nc_cat=102&amp;_nc_oc=Q6cZ2QE_UDBO7CJPm3Vjn8I_o3f8ec8_2Ver6X83zOJ5AC2AxnKCeQtedrydqqPWBMBZjsA&amp;_nc_ohc=q1ipqiBD8mwQ7kNvwGWBbjn&amp;_nc_gid=DV_kAgL4XsId2TVjfM71dg&amp;edm=AOQ1c0wBAAAA&amp;ccb=7-5&amp;ig_cache_key=MjQ3NjY3MjY2MTU2NzAxNDMwMg%3D%3D.3-ccb7-5&amp;oh=00_AfxwvxiWaXp51Zuw78KF_rPNrypFuNz4B6a0S0HsYetwPA&amp;oe=69BD84C2&amp;_nc_sid=8b3</t>
  </si>
  <si>
    <t>https://scontent-lax3-2.cdninstagram.com/o1/v/t16/f2/m84/AQMEPy9XZyChDS-8GUHfOhpv6nbksl1ckh394FIJPOeDHWo47kxgCnHmtELK9R941oCs2njpRnudMaGHSDUvIPVl1Y-CzrLQAVDcURc.mp4?_nc_cat=107&amp;_nc_sid=5e9851&amp;_nc_ht=scontent-lax3-2.cdninstagram.com&amp;_nc_ohc=OdhREzhx2nUQ7kNvwHndGWO&amp;efg=eyJ2ZW5jb2RlX3RhZyI6Inhwdl9wcm9ncmVzc2l2ZS5JTlNUQUdSQU0uQ0FST1VTRUxfSVRFTS5DMy43MjAuZGFzaF9iYXNlbGluZV8xX3YxIiwieHB2X2Fzc2V0X2lkIjoxMDQyMjA2NjQ2ODMxNzk3LCJhc3NldF9hZ2VfZGF5cyI6MTQ2MCwidmlfdXNlY2FzZV9pZCI6MTAxNDYsImR1cmF0aW9uX3MiOjEsInVybGdlbl9zb3VyY2UiOiJ3d3cifQ%3D%3D&amp;ccb=17-1&amp;_nc_gid=DV_kAgL4XsId2TVjfM71dg&amp;_nc_ss=1a&amp;_nc_zt=28&amp;vs=d62c0703d46e96ed&amp;_nc_vs=HBksFQIYTGlnX2JhY2tmaWxsX3RpbWVsaW5lX3ZvZC9DNTQwMjAzRjYyMzQwRTM4MUI4Q0UyNkY4NjNCMkNCRV92aWRlb19kYXNoaW5pdC5tcDQVAALIARIAFQIYOnBhc3N0aHJvdWdoX2V2ZXJzdG9yZS9HTzFYRmhkNEZMdnRoY1VFQVA3NDBPMEFMeGxCYnBrd0FBQUYVAgLIARIAKAAYABsCiAd1c2Vfb2lsATEScHJvZ3Jlc3NpdmVfcmVjaXBlATEVAAAm6qq8z7T42QMVAigCQzMsFz_-ZmZmZmZmGBJkYXNoX2Jhc2VsaW5lXzFfdjERAHXuB2XEngEA&amp;oh=00_AfxBiKSkzIW3KXdoPwGUesWyQgTxVi-Fhbj8pHkQ6GoD_Q&amp;oe=69B9A0D9, https://scontent-lax3-2.cdninstagram.com/o1/v/t16/f2/m84/AQM11aK6LE7A4kaJhufkw0I9bHt_p2vGxEH3j4qkMVg1EAiVlP7SpUQgaaQFN9UJ5HvP4pOg0DGvvnGCORWreYianInk4BCVPpGwfFk.mp4?_nc_cat=106&amp;_nc_sid=5e9851&amp;_nc_ht=scontent-lax3-2.cdninstagram.com&amp;_nc_ohc=Deq_TmwsjZ8Q7kNvwF_whBL&amp;efg=eyJ2ZW5jb2RlX3RhZyI6Inhwdl9wcm9ncmVzc2l2ZS5JTlNUQUdSQU0uRkVFRC5DMy43MjAuZGFzaF9iYXNlbGluZV8xX3YxIiwieHB2X2Fzc2V0X2lkIjozNjQ2NTk0ODc1NjUyNzYzLCJhc3NldF9hZ2VfZGF5cyI6MjA1OSwidmlfdXNlY2FzZV9pZCI6MTAxNDYsImR1cmF0aW9uX3MiOjIxLCJ1cmxnZW5fc291cmNlIjoid3d3In0%3D&amp;ccb=17-1&amp;_nc_gid=DV_kAgL4XsId2TVjfM71dg&amp;_nc_ss=1a&amp;_nc_zt=28&amp;vs=686445ab09806363&amp;_nc_vs=HBksFQIYTGlnX2JhY2tmaWxsX3RpbWVsaW5lX3ZvZC9BODQyODcyMUE0NEJBODk2ODA4QTBEOUY4RkJEMzg5MF92aWRlb19kYXNoaW5pdC5tcDQVAALIARIAFQIYOnBhc3N0aHJvdWdoX2V2ZXJzdG9yZS9HQjIxWEJ1MkE4alh1R1FCQUgyZG55VmF2ejl1YnBrd0FBQUYVAgLIARIAKAAYABsCiAd1c2Vfb2lsATEScHJvZ3Jlc3NpdmVfcmVjaXBlATEVAAAmtuqfg-Gj-gwVAigCQzMsF0A1TMzMzMzNGBJkYXNoX2Jhc2VsaW5lXzFfdjERAHXqB2XEngEA&amp;oh=00_AfyNFonT46beLL-IloNA9MrchE5h6kx_-kOZ2gtJsIdQpA&amp;oe=69B999AA</t>
  </si>
  <si>
    <t>https://www.instagram.com/nth.nysk</t>
  </si>
  <si>
    <t>halwolin</t>
  </si>
  <si>
    <t>Hal Wolin</t>
  </si>
  <si>
    <t>Whisk(e)y and Gin Geek
⏱Occasional Watch Nerd. 
Follow my adventures here.
Also @peatedthoughts (coming soon…)</t>
  </si>
  <si>
    <t>https://scontent-hou1-1.cdninstagram.com/v/t51.2885-19/121809408_264344028306884_3045904223253336132_n.jpg?stp=dst-jpg_e0_s150x150_tt6&amp;efg=eyJ2ZW5jb2RlX3RhZyI6InByb2ZpbGVfcGljLmRqYW5nby44NzMuYzIifQ&amp;_nc_ht=scontent-hou1-1.cdninstagram.com&amp;_nc_cat=108&amp;_nc_oc=Q6cZ2QFDzwskRL0WqTRzncJn_AT9IX33SNWqo7CAv-VfrHkmBdz7G_p1EIXza3ilqtK4cZY&amp;_nc_ohc=MGxdv2VecMwQ7kNvwFc4ICy&amp;_nc_gid=M7ezssV-C5nCx0cGznBAng&amp;edm=AOQ1c0wBAAAA&amp;ccb=7-5&amp;oh=00_AfyPZ3J3YIK-Q5qDJD6xGcVFdGbRWz9ElcxvCihfpQcBNw&amp;oe=69BDABF9&amp;_nc_sid=8b3546</t>
  </si>
  <si>
    <t>@vinmonlapin was amazing! | @simonfordsgin I’m doing my part to keep the demand for @fordsgin going here in Virginia! | After buying Monopoly in 2020 @jessicatcannon and I finally played a a couple rounds. I won by spending very little money. 💰 😎 | Awesome dinner at @hawksmoornyc with @carn1v0r3  and @yshuh 
Not pictured the amazing cocktails and sides 🥃🍷🥩🥘 | Wishing @cflaschen and @jessicatcannon  the happiest of Capricorn birthdays! | The Upside Down is here | New Years Eve on Taylor Road 🎉🍾🥃 | Leftover Xmas Baked Alaska courtesy of @jessicatcannon and some tasty @glenmorangie Signet
Baked Alaska recipe: @pastryschiff 
#scotchwhisky #glenmorangiewhisky #glenmorangiescotch | Happy birthday to my amazing wife @jessicatcannon 🦊❤️😘🍾 | Xmas Traditions #bunnahabhain #scotchwhısky #diehard #bunnahabhaindistillery | One of many birthday celebrations this week. 🎉🥃 
#scotchmaltwhiskysociety #scotchwhisky # | Finally opening this bottle of @catoctincreek Rabble Rouser that I bought a couple years ago. 🥃 #anericanwhiskey #whiskey #catoctincreekdistillery</t>
  </si>
  <si>
    <t>#scotchwhisky, #glenmorangiewhisky, #glenmorangiescotch, #bunnahabhain, #scotchwh, #diehard, #bunnahabhaindistillery, #scotchmaltwhiskysociety, #anericanwhiskey, #whiskey, #catoctincreekdistillery</t>
  </si>
  <si>
    <t>@vinmonlapin, @simonfordsgin, @fordsgin, @jessicatcannon, @hawksmoornyc, @carn1v0r3, @yshuh, @cflaschen, @glenmorangie, @pastryschiff, @catoctincreek</t>
  </si>
  <si>
    <t>https://instagram.com/p/DVmGfH8EXcG, https://instagram.com/p/DVCIgcGEv3X, https://instagram.com/p/DTrGFY0jCNb, https://instagram.com/p/DTMjnC2jN7Z, https://instagram.com/p/DTErD-ZjWt9, https://instagram.com/p/DS_btT2jEEH, https://instagram.com/p/DS9HMn4DKKu, https://instagram.com/p/DS6VpehjHEa, https://instagram.com/p/DS1JSs9DNuD, https://instagram.com/p/DSwG7Z0jE2U, https://instagram.com/p/DRTHL2aD9RA, https://instagram.com/p/DQsa8vsjBlV</t>
  </si>
  <si>
    <t>14, 7, 11, 22, 18, 13, 15, 14, 31, 19, 16, 9</t>
  </si>
  <si>
    <t>1, 0, 0, 3, 0, 1, 4, 0, 5, 1, 3, 1</t>
  </si>
  <si>
    <t>2026-03-07, 2026-02-21, 2026-01-19, 2026-01-07, 2026-01-04, 2026-01-02, 2026-01-01, 2025-12-31, 2025-12-29, 2025-12-27, 2025-11-21, 2025-11-05</t>
  </si>
  <si>
    <t>Mon Lapin, Hawksmoor US, Le Coucou, Hamilton, Loudoun County, Virginia</t>
  </si>
  <si>
    <t>Sidecar, Image, Image, Sidecar, Image, Image, Sidecar, Image, Image, Image, Image, Image</t>
  </si>
  <si>
    <t>https://scontent-hou1-1.cdninstagram.com/v/t51.82787-15/649248047_18565642267003798_1603894760490359536_n.jpg?stp=dst-jpg_e35_p1080x1080_sh0.08_tt6&amp;_nc_ht=scontent-hou1-1.cdninstagram.com&amp;_nc_cat=110&amp;_nc_oc=Q6cZ2QFDzwskRL0WqTRzncJn_AT9IX33SNWqo7CAv-VfrHkmBdz7G_p1EIXza3ilqtK4cZY&amp;_nc_ohc=t-mqHPIxXxYQ7kNvwFas57h&amp;_nc_gid=M7ezssV-C5nCx0cGznBAng&amp;edm=AOQ1c0wBAAAA&amp;ccb=7-5&amp;ig_cache_key=Mzg0Nzc5MDU5NTI4NTI1Njk2Ng%3D%3D.3-ccb7-5&amp;oh=00_AfwklWwKDXrplBzAarpBTXetREwPnXbT8WBv8Atb165kng&amp;oe=69BD878E&amp;_nc_sid=8b3546, https://scontent-hou1-1.cdninstagram.com/v/t51.82787-15/649248047_18565642267003798_1603894760490359536_n.jpg?stp=dst-jpg_e35_p1080x1080_sh0.08_tt6&amp;_nc_ht=scontent-hou1-1.cdninstagram.com&amp;_nc_cat=110&amp;_nc_oc=Q6cZ2QFDzwskRL0WqTRzncJn_AT9IX33SNWqo7CAv-VfrHkmBdz7G_p1EIXza3ilqtK4cZY&amp;_nc_ohc=t-mqHPIxXxYQ7kNvwFas57h&amp;_nc_gid=M7ezssV-C5nCx0cGznBAng&amp;edm=AOQ1c0wBAAAA&amp;ccb=7-5&amp;ig_cache_key=Mzg0Nzc5MDU5NTI4NTI1Njk2Ng%3D%3D.3-ccb7-5&amp;oh=00_AfwklWwKDXrplBzAarpBTXetREwPnXbT8WBv8Atb165kng&amp;oe=69BD878E&amp;_nc_sid=8b3546, https://scontent-hou1-1.cdninstagram.com/v/t51.82787-15/649208791_18565642276003798_897205040922699542_n.jpg?stp=dst-jpg_e35_p1080x1080_sh0.08_tt6&amp;_nc_ht=scontent-hou1-1.cdninstagram.com&amp;_nc_cat=110&amp;_nc_oc=Q6cZ2QFDzwskRL0WqTRzncJn_AT9IX33SNWqo7CAv-VfrHkmBdz7G_p1EIXza3ilqtK4cZY&amp;_nc_ohc=KuQ8A8MM_CgQ7kNvwF-1OEJ&amp;_nc_gid=M7ezssV-C5nCx0cGznBAng&amp;edm=AOQ1c0wBAAAA&amp;ccb=7-5&amp;ig_cache_key=Mzg0Nzc5MDU5OTk0OTMzMjc4Nw%3D%3D.3-ccb7-5&amp;oh=00_Afz-PXHcscwRhzwe4JMXVSrbDXfOjIRTyfkSjGb5TEIrDQ&amp;oe=69BD9608&amp;_nc_sid=8b3546, https://scontent-hou1-1.cdninstagram.com/v/t51.82787-15/648296589_18565642288003798_494708719776503665_n.jpg?stp=dst-jpg_e35_p1080x1080_sh0.08_tt6&amp;_nc_ht=scontent-hou1-1.cdninstagram.com&amp;_nc_cat=110&amp;_nc_oc=Q6cZ2QFDzwskRL0WqTRzncJn_AT9IX33SNWqo7CAv-VfrHkmBdz7G_p1EIXza3ilqtK4cZY&amp;_nc_ohc=nsMkuuSoXncQ7kNvwEDiYKn&amp;_nc_gid=M7ezssV-C5nCx0cGznBAng&amp;edm=AOQ1c0wBAAAA&amp;ccb=7-5&amp;ig_cache_key=Mzg0Nzc5MDYwNDQ3OTIwNzQ5OQ%3D%3D.3-ccb7-5&amp;oh=00_AfzeYhATh61e4aouAWf1PXpqdN2sI8pxXcu5Whv6IIh9_Q&amp;oe=69BDB428&amp;_nc_sid=8b3546, https://scontent-hou1-1.cdninstagram.com/v/t51.82787-15/649226118_18565642306003798_1362416681360732543_n.jpg?stp=dst-jpg_e35_p1080x1080_sh0.08_tt6&amp;_nc_ht=scontent-hou1-1.cdninstagram.com&amp;_nc_cat=110&amp;_nc_oc=Q6cZ2QFDzwskRL0WqTRzncJn_AT9IX33SNWqo7CAv-VfrHkmBdz7G_p1EIXza3ilqtK4cZY&amp;_nc_ohc=AEKU2eOvY5AQ7kNvwFZ61To&amp;_nc_gid=M7ezssV-C5nCx0cGznBAng&amp;edm=AOQ1c0wBAAAA&amp;ccb=7-5&amp;ig_cache_key=Mzg0Nzc5MDYwNjc2OTI2MjMyMA%3D%3D.3-ccb7-5&amp;oh=00_Afy20sR0Ii9bfnO4DipErLh61Q8-B5Fs72uDK4E0VKjiNQ&amp;oe=69BDB88B&amp;_nc_sid=8b3546, https://scontent-hou1-1.cdninstagram.com/v/t51.82787-15/649238881_18565642297003798_1961888436657479339_n.jpg?stp=dst-jpg_e35_p1080x1080_sh0.08_tt6&amp;_nc_ht=scontent-hou1-1.cdninstagram.com&amp;_nc_cat=110&amp;_nc_oc=Q6cZ2QFDzwskRL0WqTRzncJn_AT9IX33SNWqo7CAv-VfrHkmBdz7G_p1EIXza3ilqtK4cZY&amp;_nc_ohc=VJfYmdDMKc8Q7kNvwGrlQeu&amp;_nc_gid=M7ezssV-C5nCx0cGznBAng&amp;edm=AOQ1c0wBAAAA&amp;ccb=7-5&amp;ig_cache_key=Mzg0Nzc5MDYwODA2MTE1NzIxOQ%3D%3D.3-ccb7-5&amp;oh=00_AfzcVeby3hMPU8rkAfVCMK0CpY4JhwwfnpvOUmVdqQ2etQ&amp;oe=69BD8284&amp;_nc_sid=8b3546, https://scontent-hou1-1.cdninstagram.com/v/t51.82787-15/649235422_18565642315003798_1447570985007837710_n.jpg?stp=dst-jpg_e35_p1080x1080_sh0.08_tt6&amp;_nc_ht=scontent-hou1-1.cdninstagram.com&amp;_nc_cat=110&amp;_nc_oc=Q6cZ2QFDzwskRL0WqTRzncJn_AT9IX33SNWqo7CAv-VfrHkmBdz7G_p1EIXza3ilqtK4cZY&amp;_nc_ohc=ZfQcEG3_h4UQ7kNvwE7UZmO&amp;_nc_gid=M7ezssV-C5nCx0cGznBAng&amp;edm=AOQ1c0wBAAAA&amp;ccb=7-5&amp;ig_cache_key=Mzg0Nzc5MDYxMTM5OTgzNTM3Mw%3D%3D.3-ccb7-5&amp;oh=00_Afy7-eYanhwIKr_giMkD-HDzHAwsoic4XwRzf6ehrycLqw&amp;oe=69BDB012&amp;_nc_sid=8b3546, https://scontent-hou1-1.cdninstagram.com/v/t51.82787-15/648210684_18565642324003798_4240089098069723679_n.jpg?stp=dst-jpg_e35_p1080x1080_sh0.08_tt6&amp;_nc_ht=scontent-hou1-1.cdninstagram.com&amp;_nc_cat=110&amp;_nc_oc=Q6cZ2QFDzwskRL0WqTRzncJn_AT9IX33SNWqo7CAv-VfrHkmBdz7G_p1EIXza3ilqtK4cZY&amp;_nc_ohc=gYSX1bpPedUQ7kNvwEvitiw&amp;_nc_gid=M7ezssV-C5nCx0cGznBAng&amp;edm=AOQ1c0wBAAAA&amp;ccb=7-5&amp;ig_cache_key=Mzg0Nzc5MDYxNDIwMTYyOTk4MA%3D%3D.3-ccb7-5&amp;oh=00_AfyBn65vyfqOgmlLl6pcNRusLyXe6VM3y5zfnhWt8dTLxQ&amp;oe=69BD8B6E&amp;_nc_sid=8b3546, https://scontent-hou1-1.cdninstagram.com/v/t51.82787-15/645984304_18565642333003798_1178682076031684581_n.jpg?stp=dst-jpg_e35_p1080x1080_sh0.08_tt6&amp;_nc_ht=scontent-hou1-1.cdninstagram.com&amp;_nc_cat=110&amp;_nc_oc=Q6cZ2QFDzwskRL0WqTRzncJn_AT9IX33SNWqo7CAv-VfrHkmBdz7G_p1EIXza3ilqtK4cZY&amp;_nc_ohc=DgoQRHLHFZAQ7kNvwGkn0R9&amp;_nc_gid=M7ezssV-C5nCx0cGznBAng&amp;edm=AOQ1c0wBAAAA&amp;ccb=7-5&amp;ig_cache_key=Mzg0Nzc5MDYxNTYwMjQ5MDQyMg%3D%3D.3-ccb7-5&amp;oh=00_Afwsush1njqZOZKIyPau4L66VGRenjC61LBE133UXkl_lw&amp;oe=69BDAA63&amp;_nc_sid=8b3546, https://scontent-hou1-1.cdninstagram.com/v/t51.82787-15/648192778_18565642342003798_6956434339463135870_n.jpg?stp=dst-jpg_e35_p1080x1080_sh0.08_tt6&amp;_nc_ht=scontent-hou1-1.cdninstagram.com&amp;_nc_cat=110&amp;_nc_oc=Q6cZ2QFDzwskRL0WqTRzncJn_AT9IX33SNWqo7CAv-VfrHkmBdz7G_p1EIXza3ilqtK4cZY&amp;_nc_ohc=M79OzyfHCykQ7kNvwFj7f8X&amp;_nc_gid=M7ezssV-C5nCx0cGznBAng&amp;edm=AOQ1c0wBAAAA&amp;ccb=7-5&amp;ig_cache_key=Mzg0Nzc5MDYxOTExNzI5NDk2NA%3D%3D.3-ccb7-5&amp;oh=00_Afzb7AyzqA2XD4sSatiJ2TO-qo_M2bW-1cdXf8myke0oDQ&amp;</t>
  </si>
  <si>
    <t>https://www.instagram.com/halwolin</t>
  </si>
  <si>
    <t>bu_hamdan40</t>
  </si>
  <si>
    <t>Collector watches &amp; Perfumes</t>
  </si>
  <si>
    <t>https://scontent-iad3-1.cdninstagram.com/v/t51.2885-19/411966783_1401076517461497_7417543835476133498_n.jpg?stp=dst-jpg_e0_s150x150_tt6&amp;efg=eyJ2ZW5jb2RlX3RhZyI6InByb2ZpbGVfcGljLmRqYW5nby4xMDgwLmMyIn0&amp;_nc_ht=scontent-iad3-1.cdninstagram.com&amp;_nc_cat=109&amp;_nc_oc=Q6cZ2QEEae4ntIKicbbyxCJw0DbqOhgYkONXeY7EskBeAjJBDTH_NE1Q7W03nXrASfKbng2zAd9s_32I_KgNsEIm_IVB&amp;_nc_ohc=eC-4j58F360Q7kNvwG6l3Dd&amp;_nc_gid=U4SwaaAgCEhYg9z3TbJGZA&amp;edm=AOQ1c0wBAAAA&amp;ccb=7-5&amp;oh=00_AfzxWFpTRd5FxI5225n8ckp9_5BL4RFGxIWRtxfzSTt9nQ&amp;oe=69BDAD5A&amp;_nc_sid=8b3546</t>
  </si>
  <si>
    <t>Vintage Rare Seiko Music Note Watch Ref (2N21-0020) 
مميزاتها:
- [ ] العلبة ذهبية مستديرة مع فتحة صغيرة تعرض العقارب فقط.
- [ ] على وجه العلبة محفور رمز النوتة الموسيقية (Treble Clef) بجانب شعار “MF”.
- [ ] العقربان (الساعة والدقيقة) يظهران من خلال نافذة دائرية صغيرة.
- [ ] العقرب الخاص بالثواني مص | سيسوق الله من يرسم لك الإبتسامة ..
وسيكتب لك من يحقق لك جزءا من أحلامك ..
ولن يتعدى ذلك أمره سبحانه في أن يقول كن فيكون .. 
فلو استطعت أن ترسم بسمة أو تحقق حلما لأحد فلا تتردد ..
فلا تعلم ما يخبئ لك القدر من ألطاف جميل ما قدمته للبشر ..
#ساعات #ساعة #ساعتي #ساعة_يد #ساعة_رجالية #حكم #حكمة #حكمة | “ قد نعتقد أن الجمال في ما نراه فقط ..
ولكنها في اللحظات التي نعيشها. ⏱✨
فعش السعادة في كل ثانية ولحظة واستمتع بجمال الحياة.”
#ساعة #ساعات_رجاليه #ساعات_يد #ساعات_ماركة #ساعاتي #ساعات_رجالية #الإمارات #أبوظبي #دبي #الشارقة  #حكمة #حكمة_اليوم | الجمال .. أن ترى الناس من زاوية الحب ..
والنقاء في أن تكون كما أنت .. بلا ألوان ..
#ساعات #ساعات_رجاليه #ساعات_يد #ساعات_ماركة #ساعاتي #ساعات_ويست_اند 
#الامارات #ابوظبي #دبي #الشارقة | #ساعة #ساعات #ساعة_اليوم #ساعة_يد #ساعة_رجالية #أبوظبي #دبي #الشارقة #الامارات | قد يسوق الله لك قدرا يفتح لك بابا لطالما تمنيت الوصول له .. ويكتب فيه خيرا كنت تنتظره .. 
وتشاء أنت من البشائر قطرة ..
‏ ويشاء ربك أن يغيثك بالمطر ..
‏وتشاء أنت من الأماني نجمة .. 
‏ويشاء ربك أن يناولك القمر .. 
#ساعت #ساعات_رجاليه #أبوظبي #دبي #الشارقة #حكم  #حكمة #حكمه | للجمال روح .. والصاحب الصادق أجمل روح يمنحها الله لك .. فاللهم لاتحرمنا منهم 🫶🏻♥️🙏🏻
#حكمة #حكم #ساعات #الشارقة #أبوظبي #دبي #ساعات_رجاليه #أقوال #ساعات_كشخه #صديق #صاحب | لن تنطفئ بسهولة مادامت تحمل النور في قلبك ♥️💗
#ساعات #ساعات_كشخه #حكم #حكمة #أقوال #الشارقة #أبوظبي #دبي #tagheuer | هناك مكان لك في القمة .. فلا ترضى إلا بالمركز الأول .. ✌🏻
#ساعات #ساعات_رجاليه #أبوظبي #دبي #الشارقة #حكمة #حكم | وحياتك من صنع أفكارك .. وسعادتك أنت مصدرها 🫶🏻😘
#حكم #ساعات #ساعات_رجاليه #ساعات_يد #ساعات_ويست_اند #الامارات #أبوظبي #دبي #الشارقة #اقوال #حكمة</t>
  </si>
  <si>
    <t>#tagheuer</t>
  </si>
  <si>
    <t>https://instagram.com/p/DOsX4_vEt5j, https://instagram.com/p/DEVHH_7S-eY, https://instagram.com/p/DELKCtBTxc_, https://instagram.com/p/DEHVh33S6cQ, https://instagram.com/p/DDq7CKDy9T8, https://instagram.com/p/DCn0Ywny6qr, https://instagram.com/p/DCCJWcCSjSl, https://instagram.com/p/DB_jbB7yM5e, https://instagram.com/p/DBa1qjhSqnw, https://instagram.com/p/DBLeLaoST_J</t>
  </si>
  <si>
    <t>41, 88, 79, 201, 55, 46, 48, 50, 61, 52</t>
  </si>
  <si>
    <t>9, 5, 3, 3, 1, 2, 2, 2, 1, 3</t>
  </si>
  <si>
    <t>2025-09-17, 2025-01-02, 2024-12-29, 2024-12-28, 2024-12-17, 2024-11-21, 2024-11-06, 2024-11-05, 2024-10-22, 2024-10-16</t>
  </si>
  <si>
    <t>Video, Image, Sidecar, Sidecar, Image, Image, Video, Image, Image, Image</t>
  </si>
  <si>
    <t>https://scontent-iad3-2.cdninstagram.com/v/t51.82787-15/621831272_17997332372888579_4861560033561872879_n.jpg?stp=dst-jpg_e35_p1080x1080_sh0.08_tt6&amp;_nc_ht=scontent-iad3-2.cdninstagram.com&amp;_nc_cat=111&amp;_nc_oc=Q6cZ2QEEae4ntIKicbbyxCJw0DbqOhgYkONXeY7EskBeAjJBDTH_NE1Q7W03nXrASfKbng2zAd9s_32I_KgNsEIm_IVB&amp;_nc_ohc=Qldnrv2vp-gQ7kNvwHJlCvw&amp;_nc_gid=U4SwaaAgCEhYg9z3TbJGZA&amp;edm=AOQ1c0wBAAAA&amp;ccb=7-5&amp;ig_cache_key=MzUzNjc2NDQxODM3MTg3MjY2NA%3D%3D.3-ccb7-5&amp;oh=00_AfxRSEVBmqjKnYRLA5EPYtfcHFuK9ltcwcBhsIK5aGzZKQ&amp;oe=69BDB00B&amp;_nc_sid=8b3546, https://scontent-iad3-2.cdninstagram.com/v/t51.29350-15/471867672_578776498240239_1330431905309318465_n.jpg?stp=dst-jpg_e35_p1080x1080_tt6&amp;_nc_ht=scontent-iad3-2.cdninstagram.com&amp;_nc_cat=103&amp;_nc_oc=Q6cZ2QEEae4ntIKicbbyxCJw0DbqOhgYkONXeY7EskBeAjJBDTH_NE1Q7W03nXrASfKbng2zAd9s_32I_KgNsEIm_IVB&amp;_nc_ohc=z73iHB97AlcQ7kNvwFrLJUv&amp;_nc_gid=U4SwaaAgCEhYg9z3TbJGZA&amp;edm=AOQ1c0wBAAAA&amp;ccb=7-5&amp;ig_cache_key=MzUzMzk2MjQ4OTY2OTU4NTg0NA%3D%3D.3-ccb7-5&amp;oh=00_Afx8CmZdCA3rtxq7DlR4-cCGJ4zcrHxVFvOEbByaZTNe_g&amp;oe=69BDADDF&amp;_nc_sid=8b3546, https://scontent-iad3-2.cdninstagram.com/v/t51.29350-15/471867672_578776498240239_1330431905309318465_n.jpg?stp=dst-jpg_e35_p1080x1080_tt6&amp;_nc_ht=scontent-iad3-2.cdninstagram.com&amp;_nc_cat=103&amp;_nc_oc=Q6cZ2QEEae4ntIKicbbyxCJw0DbqOhgYkONXeY7EskBeAjJBDTH_NE1Q7W03nXrASfKbng2zAd9s_32I_KgNsEIm_IVB&amp;_nc_ohc=z73iHB97AlcQ7kNvwFrLJUv&amp;_nc_gid=U4SwaaAgCEhYg9z3TbJGZA&amp;edm=AOQ1c0wBAAAA&amp;ccb=7-5&amp;ig_cache_key=MzUzMzk2MjQ4OTY2OTU4NTg0NA%3D%3D.3-ccb7-5&amp;oh=00_Afx8CmZdCA3rtxq7DlR4-cCGJ4zcrHxVFvOEbByaZTNe_g&amp;oe=69BDADDF&amp;_nc_sid=8b3546, https://scontent-iad3-1.cdninstagram.com/v/t51.29350-15/471887657_947565153533769_5706389279838204170_n.jpg?stp=dst-jpg_e35_p1080x1080_tt6&amp;_nc_ht=scontent-iad3-1.cdninstagram.com&amp;_nc_cat=109&amp;_nc_oc=Q6cZ2QEEae4ntIKicbbyxCJw0DbqOhgYkONXeY7EskBeAjJBDTH_NE1Q7W03nXrASfKbng2zAd9s_32I_KgNsEIm_IVB&amp;_nc_ohc=B1wxhBluiIMQ7kNvwFnVG7L&amp;_nc_gid=U4SwaaAgCEhYg9z3TbJGZA&amp;edm=AOQ1c0wBAAAA&amp;ccb=7-5&amp;ig_cache_key=MzUzMzk2MjQ4OTYwMjMxNDQ3NQ%3D%3D.3-ccb7-5&amp;oh=00_AfzpAcTwesmoEzuXGGAbdKR4egs7loGhR07xFR6Wui8jPA&amp;oe=69BDB4C6&amp;_nc_sid=8b3546, https://scontent-iad3-1.cdninstagram.com/v/t51.29350-15/471594511_1666343877300110_2826883975406963025_n.jpg?stp=dst-jpg_e35_p1080x1080_tt6&amp;_nc_ht=scontent-iad3-1.cdninstagram.com&amp;_nc_cat=102&amp;_nc_oc=Q6cZ2QEEae4ntIKicbbyxCJw0DbqOhgYkONXeY7EskBeAjJBDTH_NE1Q7W03nXrASfKbng2zAd9s_32I_KgNsEIm_IVB&amp;_nc_ohc=AkmJMhu9VIYQ7kNvwHryWyc&amp;_nc_gid=U4SwaaAgCEhYg9z3TbJGZA&amp;edm=AOQ1c0wBAAAA&amp;ccb=7-5&amp;ig_cache_key=MzUzMjg4NzExNDE0NzA2MjQwMg%3D%3D.3-ccb7-5&amp;oh=00_AfwHTY7oY8SIFs3vmCq68B49uz64I00rsvr56m2_wElV-g&amp;oe=69BD8CB7&amp;_nc_sid=8b3546, https://scontent-iad3-1.cdninstagram.com/v/t51.29350-15/471594511_1666343877300110_2826883975406963025_n.jpg?stp=dst-jpg_e35_p1080x1080_tt6&amp;_nc_ht=scontent-iad3-1.cdninstagram.com&amp;_nc_cat=102&amp;_nc_oc=Q6cZ2QEEae4ntIKicbbyxCJw0DbqOhgYkONXeY7EskBeAjJBDTH_NE1Q7W03nXrASfKbng2zAd9s_32I_KgNsEIm_IVB&amp;_nc_ohc=AkmJMhu9VIYQ7kNvwHryWyc&amp;_nc_gid=U4SwaaAgCEhYg9z3TbJGZA&amp;edm=AOQ1c0wBAAAA&amp;ccb=7-5&amp;ig_cache_key=MzUzMjg4NzExNDE0NzA2MjQwMg%3D%3D.3-ccb7-5&amp;oh=00_AfwHTY7oY8SIFs3vmCq68B49uz64I00rsvr56m2_wElV-g&amp;oe=69BD8CB7&amp;_nc_sid=8b3546, https://scontent-iad3-1.cdninstagram.com/v/t51.29350-15/471301839_889754786666122_8761497530885193246_n.jpg?stp=dst-jpg_e35_p1080x1080_tt6&amp;_nc_ht=scontent-iad3-1.cdninstagram.com&amp;_nc_cat=110&amp;_nc_oc=Q6cZ2QEEae4ntIKicbbyxCJw0DbqOhgYkONXeY7EskBeAjJBDTH_NE1Q7W03nXrASfKbng2zAd9s_32I_KgNsEIm_IVB&amp;_nc_ohc=2K9QYu0fERgQ7kNvwG_WDvZ&amp;_nc_gid=U4SwaaAgCEhYg9z3TbJGZA&amp;edm=AOQ1c0wBAAAA&amp;ccb=7-5&amp;ig_cache_key=MzUzMjg4NzExNDE1NTU1MjE1NA%3D%3D.3-ccb7-5&amp;oh=00_AfxZ-V-tVsC_l5PFcjY_T6Hh_nc_N87f87mZ5PBMu5PGQQ&amp;oe=69BDA7FF&amp;_nc_sid=8b3546, https://scontent-iad3-1.cdninstagram.com/v/t51.82787-15/627015387_18093653098805001_7441021932451194471_n.jpg?stp=dst-jpg_e35_s1080x1080_sh0.08_tt6&amp;_nc_ht=scontent-iad3-1.cdninstagram.com&amp;_nc_cat=109&amp;_nc_oc=Q6cZ2QEEae4ntIKicbbyxCJw0DbqOhgYkONXeY7EskBeAjJBDTH_NE1Q7W03nXrASfKbng2zAd9s_32I_KgNsEIm_IVB&amp;_nc_ohc=wIoQQJY2BLwQ7kNvwHEL5YL&amp;_nc_gid=U4SwaaAgCEhYg9z3TbJGZA&amp;edm=AOQ1c0wBAAAA&amp;ccb=7-5&amp;ig_cache_key=MzUyNDg4OTI5MTM1NTA1MTI2MA%3D%3D.3-ccb7-5&amp;oh=00_AfwJkIT4ZjwNe_6RH9tg_fol9iSFkFUtAV4zSljed4XdYQ&amp;oe=69BD8B75&amp;_nc_sid=8b3546, https://scontent-iad3-2.cdninstagram.com/v/t51.82787-15/587763395_17907542883299466_6218480312183063047_n.jpg?stp=dst-jpg_e35_p1080x1080_sh0.08_tt6&amp;_nc_ht=scontent-iad3-2.cdninstagram.com&amp;_nc_cat=106&amp;_nc_oc=Q6cZ2QEEae4ntIKicbbyxCJw0DbqOhgYkONXeY7EskBeAjJBDTH_NE1Q7W03nXrASfKbng2zAd9s_32I_KgNsEIm_IVB&amp;_nc_ohc=GJlxbrb2lkoQ7kNvwGNykut&amp;_nc_gid=U4SwaaAgCEhYg9z3TbJGZA&amp;edm=AOQ1c0wBAAAA&amp;ccb=7-5&amp;ig_cache_key=MzUwNjAwMTIzNDgyNDUwNjAyNw%3D%3D.3-ccb7-5&amp;oh=00_AfzHuGkaHhDluWzGxjRrJJZA8zvqLrv081jYwQK1AuFbWw&amp;oe=69BD8F85&amp;_nc_sid=8b3546, https://scontent-iad3-1.cdninstagram.com/v/t51.82787-15/625306965_18153598966376824_2167794048301704157_n.jpg?stp=dst-jpg_e35_p1080x1080_sh0.08_tt6&amp;_nc_ht=scontent-iad3-1.cdninstagram.com&amp;_nc_cat=104&amp;_nc_oc=Q6cZ2QEEae4ntIKicbbyxCJw0DbqOhgYkONXeY7EskBeAjJBDTH_NE1Q7W03nXrASfKbng2zAd9s_32I_KgNsEIm_IVB&amp;_nc_ohc=Khp-eT_c3KEQ7kNvwEhOlRD&amp;_nc_</t>
  </si>
  <si>
    <t>https://scontent-iad3-1.cdninstagram.com/o1/v/t2/f2/m86/AQPGN6kij2aZa0ELkTEvpywG0X6hP-UP_538AaQque0lH7wVukVlEATbAgW0vEg4SeqEtqgAQ8xMMjjY01uhUkSW72AGLUQKq5a_oaU.mp4?_nc_cat=104&amp;_nc_sid=5e9851&amp;_nc_ht=scontent-iad3-1.cdninstagram.com&amp;_nc_ohc=XtFWzbCgWF4Q7kNvwHAKWRS&amp;efg=eyJ2ZW5jb2RlX3RhZyI6Inhwdl9wcm9ncmVzc2l2ZS5JTlNUQUdSQU0uQ0xJUFMuQzMuNzIwLmRhc2hfYmFzZWxpbmVfMV92MSIsInhwdl9hc3NldF9pZCI6MTc1NTk1NDc4ODM4NzE4OCwiYXNzZXRfYWdlX2RheXMiOjE4MCwidmlfdXNlY2FzZV9pZCI6MTAwOTksImR1cmF0aW9uX3MiOjIyLCJ1cmxnZW5fc291cmNlIjoid3d3In0%3D&amp;ccb=17-1&amp;_nc_gid=U4SwaaAgCEhYg9z3TbJGZA&amp;_nc_ss=1a&amp;_nc_zt=28&amp;vs=a05591acefa3dbca&amp;_nc_vs=HBksFQIYUmlnX3hwdl9yZWVsc19wZXJtYW5lbnRfc3JfcHJvZC8wODQ0NTYxMzlBNUYyMjJFQzU1OUU1ODMwNEM4QkRCRF92aWRlb19kYXNoaW5pdC5tcDQVAALIARIAFQIYR2lnX3hwdl9yZWVsc19wZXJtYW5lbnRfc3JfcHJvZC8xNTU0NDE3MDc1NTI5ODk3XzM3ODI0NzM4MzA0MTY5MzU2OTkubXA0FQICyAESACgAGAAbAogHdXNlX29pbAExEnByb2dyZXNzaXZlX3JlY2lwZQExFQAAJuilutaCwp4GFQIoAkMzLBdANt2yLQ5WBBgSZGFzaF9iYXNlbGluZV8xX3YxEQB1_gdl5p0BAA&amp;oh=00_AfxanbMTA5-s06Ns9ZnujnnEPkw6LOJZeDE2TGUf1oIJOg&amp;oe=69B9A075, https://scontent-iad3-2.cdninstagram.com/o1/v/t2/f2/m367/AQMPdKjKO3487D_KzjLbQVna7lbOmK_v5GSjMpHb5Iz8etXKE0W81Pl1f_Z7QbkpQp_Ebg3THgMR6WnhM_6vNaeNK8gDz9z_2p1wJVI.mp4?_nc_cat=111&amp;_nc_sid=5e9851&amp;_nc_ht=scontent-iad3-2.cdninstagram.com&amp;_nc_ohc=9kBcLgHXHU8Q7kNvwHZWDZg&amp;efg=eyJ2ZW5jb2RlX3RhZyI6Inhwdl9wcm9ncmVzc2l2ZS5JTlNUQUdSQU0uQ0xJUFMuQzMuNzIwLmRhc2hfYmFzZWxpbmVfMV92MSIsInhwdl9hc3NldF9pZCI6MTgzMjMyMDU4MDYzMzQ2NCwiYXNzZXRfYWdlX2RheXMiOjQ5NCwidmlfdXNlY2FzZV9pZCI6MTAwOTksImR1cmF0aW9uX3MiOjYsInVybGdlbl9zb3VyY2UiOiJ3d3cifQ%3D%3D&amp;ccb=17-1&amp;vs=8bc65b2adb00e501&amp;_nc_vs=HBksFQIYQGlnX2VwaGVtZXJhbC9ENDQ1NjM5RDhBNTNBMEEwOTlDMTJGMjQ0NDA0MjQ5OF92aWRlb19kYXNoaW5pdC5tcDQVAALIARIAFQIYR2lnX3hwdl9yZWVsc19wZXJtYW5lbnRfc3JfcHJvZC8xMjY1Njg2MDY4MTg4OTYyXzE5NTE1ODU3MTA0NjQyNDc1MDQubXA0FQICyAESACgAGAAbAogHdXNlX29pbAExEnByb2dyZXNzaXZlX3JlY2lwZQExFQAAJvCNlpWMn8EGFQIoAkMzLBdAGAAAAAAAABgSZGFzaF9iYXNlbGluZV8xX3YxEQB1_gdl5p0BAA&amp;_nc_gid=U4SwaaAgCEhYg9z3TbJGZA&amp;_nc_ss=1a&amp;_nc_zt=28&amp;oh=00_Afze8rOUnqUTLHpkv4LOakkYc7ooUYDnjd8cI3olLweORw&amp;oe=69BD97F8</t>
  </si>
  <si>
    <t>https://www.instagram.com/bu_hamdan40</t>
  </si>
  <si>
    <t>tudorwatch_limited</t>
  </si>
  <si>
    <t>TUDOR WATCH LIMITED DATABASE</t>
  </si>
  <si>
    <t>The Tudor Watch Limited Database. Unofficial page. Only editions not accessible to the public #tudorlimited</t>
  </si>
  <si>
    <t>https://scontent-lga3-3.cdninstagram.com/v/t51.2885-19/491442310_1722804861711426_6698047919273800516_n.jpg?stp=dst-jpg_e0_s150x150_tt6&amp;efg=eyJ2ZW5jb2RlX3RhZyI6InByb2ZpbGVfcGljLmRqYW5nby4xMDgwLmMyIn0&amp;_nc_ht=scontent-lga3-3.cdninstagram.com&amp;_nc_cat=106&amp;_nc_oc=Q6cZ2QFI2e5A0ikkVHrcRHYusC4n6mr4inDYXxraTpVgBL_w8B78KvgIfUoEJZ3FLUv7JC4&amp;_nc_ohc=ZrfvA_l_iioQ7kNvwH0-rmS&amp;_nc_gid=YM_eFl6FWITT6Q5UqgkYbA&amp;edm=AOQ1c0wBAAAA&amp;ccb=7-5&amp;oh=00_Afyz5jhbwFxz5jatNQIcFqIWv_2dKi9XTw1-9NM3FttwTA&amp;oe=69BD8F0A&amp;_nc_sid=8b3546</t>
  </si>
  <si>
    <t>Tudor Black Bay 41 – 1er RPIMA – 130 ex 🇨🇵
The 1st Marine Infantry Parachute Regiment (or 1st RPIMa) is a parachute regiment of the marine troops forming part of the special forces of the French army and dependent on the Land Special Forces Command.
New photos since the previous publication from | Tudor Pelagos 39 "BAT PLD" 60ème anniversaire - 60 ex 🇨🇵
Édition limitée pour les 60 ans du BAT plongeur démineur. (Brevet d’Aptitude Technique). Il s’agit du « premier niveau » plongeur démineur. L’initiative est partie de l’école de plongée à Saint Mandrier d’où sont formés tous les plongeurs d | Tudor Black Bay 58 - Apple Security Team "Jolly Roger" - 82 ex 🇺🇲
📸 @loupethis
Already posted, but here are some new beautiful pics.
All rights to the photos belong to the photographers. 
#tudorwatch #tudor #tudorblackbay #tudorsubmariner #tudorlimited | Tudor FxD Chrono - "Cycling Edition" - 1 ex 🇨🇭
For the winner of the Strade Bianche 2026.
The Strade Bianche (“White Roads” in Italian) is an Italian cycling race created in 2007 under the name Monte Paschi Eroica. 
The competition is a classic race held on the first or second Saturday in March | Tudor Pelagos 39 – Open AI – 200 ex 🇺🇸
There is also a BB54 Open AI 200ex.
OpenAI is an American artificial intelligence research organization comprising both a non-profit foundation and a controlled for-profit public benefit corporation (PBC), headquartered in San Francisco.
It aims to develop | 📍NWA - TUDOR special Edition (50 pieces) for The Hashemite Royal Court of Jordan🇯🇴 👑. (ليست للبيع)
​
​​
​
 #tudorwatchclub #tudorwatch #tudorwatches #watchesoftheday #jordan | Tudor Black Bay 41 – SC Bastia – 60 ex 🇫🇷
Sporting Club de Bastia, abbreviated as SC Bastia, is a French soccer club founded in 1905 and located in Bastia, Corsica.
#tudorwatch #tudor #tudorpelagos #tudorsubmariner
#tudorlimited | Tudor Pelagos 39 – Palantir Technologies – over 400 ex 🇺🇸
Palantir Technologies is a software publishing and services company specializing in data analysis and science (commonly referred to as “big data”), based in Denver, Colorado.
The company develops and markets two software programs dedicate | Tudor Pelagos 39 "FIS" Federal Intelligence Service – 20 ex 🇨🇭
The FIS is concerned with early perception and prevention of terrorism, violent extremism, espionage, proliferation of weapons of mass destruction and their delivery system technology as well as cyberattacks against critical infrastru | Tudor Ranger – Winner of Dakar Rally 2026 – 🇨🇭
No change on the cream dial.
TUDOR is supporting the 2026 Dakar Rally as Official Timekeeper, ensuring accurate timekeeping at every stage of the race.
📸 @sketchyboyzwatchclub
#tudorwatch #tudorwatchlimited #tudorpelagos #tudorblackbay #rolex @tu | From the Cloud to the Deep Sea.
No connection required.
An amazing collaboration between Tudor and a group of watch enthusiasts at Google.
The Pelagos 39 stays exactly what it is, with Dino diving into the offline world. Makes perfect sense.
The coolest collaboration I’ve seen in a long time.
#T | Tudor Pelagos 39 – Amazon – 🇺🇸
No need to introduce Amazon... The luminova logo and engraving on the caseback are particularly well done for a watch produced in partnership with a commercial entity.
Following a group-wide vote, the design was selected for both the dial—featuring the original 199</t>
  </si>
  <si>
    <t>#tudorwatch, #tudor, #tudorblackbay, #tudorsubmariner, #tudorlimited, #tudorwatchclub, #tudorwatches, #watchesoftheday, #jordan, #tudorpelagos, #tudorwatchlimited, #rolex, #T</t>
  </si>
  <si>
    <t>@breloque.yt, @watchesofespionage, @loupethis, @gjacksonontheroad, @sketchyboyzwatchclub, @tudorwatch_limited</t>
  </si>
  <si>
    <t>https://instagram.com/p/DGn88d3oA1I, https://instagram.com/p/DGn8mowI8Lh, https://instagram.com/p/DU7hTAcDHmx, https://instagram.com/p/DVl3SdKjFYF, https://instagram.com/p/DVAr1f7DLuS, https://instagram.com/p/DUumQ2sEWrf, https://instagram.com/p/DUYwYhojBgK, https://instagram.com/p/DUWODbbDu7i, https://instagram.com/p/DUWEflWDO_w, https://instagram.com/p/DUQs9IcjD1-, https://instagram.com/p/DUOcxadjIgQ, https://instagram.com/p/DT2pVmtjO_T</t>
  </si>
  <si>
    <t>188, 146, 2036, 102, 919, 220, 1164, 1147, 631, 430, 789, 723</t>
  </si>
  <si>
    <t>1, 1, 37, 0, 11, 36, 36, 18, 9, 2, 16, 12</t>
  </si>
  <si>
    <t>2025-02-28, 2025-02-28, 2026-02-19, 2026-03-07, 2026-02-21, 2026-02-14, 2026-02-05, 2026-02-04, 2026-02-04, 2026-02-02, 2026-02-01, 2026-01-23</t>
  </si>
  <si>
    <t>AbuDhabi أبوظبـي</t>
  </si>
  <si>
    <t>Sidecar, Sidecar, Sidecar, Image, Sidecar, Image, Sidecar, Sidecar, Sidecar, Image, Sidecar, Sidecar</t>
  </si>
  <si>
    <t>https://scontent-lga3-3.cdninstagram.com/v/t51.82787-15/653787032_17966565999043682_4555145541389777775_n.jpg?stp=dst-jpg_e35_s1080x1080_sh0.08_tt6&amp;_nc_ht=scontent-lga3-3.cdninstagram.com&amp;_nc_cat=102&amp;_nc_oc=Q6cZ2QFI2e5A0ikkVHrcRHYusC4n6mr4inDYXxraTpVgBL_w8B78KvgIfUoEJZ3FLUv7JC4&amp;_nc_ohc=F9uLohYM2ycQ7kNvwGlaRoq&amp;_nc_gid=YM_eFl6FWITT6Q5UqgkYbA&amp;edm=AOQ1c0wBAAAA&amp;ccb=7-5&amp;ig_cache_key=MzU3ODA5NjQ1NDM3NTQ5MTAwNw%3D%3D.3-ccb7-5&amp;oh=00_AfyhaTtMT2qiIaqEf12Kkwru_Ew_WZqMTGK1zwzrtDGqSg&amp;oe=69BDB244&amp;_nc_sid=8b3546, https://scontent-lga3-3.cdninstagram.com/v/t51.82787-15/653787032_17966565999043682_4555145541389777775_n.jpg?stp=dst-jpg_e35_s1080x1080_sh0.08_tt6&amp;_nc_ht=scontent-lga3-3.cdninstagram.com&amp;_nc_cat=102&amp;_nc_oc=Q6cZ2QFI2e5A0ikkVHrcRHYusC4n6mr4inDYXxraTpVgBL_w8B78KvgIfUoEJZ3FLUv7JC4&amp;_nc_ohc=F9uLohYM2ycQ7kNvwGlaRoq&amp;_nc_gid=YM_eFl6FWITT6Q5UqgkYbA&amp;edm=AOQ1c0wBAAAA&amp;ccb=7-5&amp;ig_cache_key=MzU3ODA5NjQ1NDM3NTQ5MTAwNw%3D%3D.3-ccb7-5&amp;oh=00_AfyhaTtMT2qiIaqEf12Kkwru_Ew_WZqMTGK1zwzrtDGqSg&amp;oe=69BDB244&amp;_nc_sid=8b3546, https://scontent-lga3-3.cdninstagram.com/v/t51.29350-15/482125523_1266218031752166_8032447835246567905_n.heic?stp=dst-jpg_e35_s1080x1080_tt6&amp;_nc_ht=scontent-lga3-3.cdninstagram.com&amp;_nc_cat=106&amp;_nc_oc=Q6cZ2QFI2e5A0ikkVHrcRHYusC4n6mr4inDYXxraTpVgBL_w8B78KvgIfUoEJZ3FLUv7JC4&amp;_nc_ohc=Oo5oRwTtD0QQ7kNvwHyGAP6&amp;_nc_gid=YM_eFl6FWITT6Q5UqgkYbA&amp;edm=AOQ1c0wBAAAA&amp;ccb=7-5&amp;ig_cache_key=MzU3ODA5NjQ1NDM3NTM3MjI4NA%3D%3D.3-ccb7-5&amp;oh=00_AfxMuWw7HH_tM8pwcKjcKLwmzlE4SK5sRwJfkNDCkPuu_Q&amp;oe=69BD971D&amp;_nc_sid=8b3546, https://scontent-lga3-2.cdninstagram.com/v/t51.29350-15/481954770_2345797892472163_1177729476682600232_n.heic?stp=dst-jpg_e35_s1080x1080_tt6&amp;_nc_ht=scontent-lga3-2.cdninstagram.com&amp;_nc_cat=107&amp;_nc_oc=Q6cZ2QFI2e5A0ikkVHrcRHYusC4n6mr4inDYXxraTpVgBL_w8B78KvgIfUoEJZ3FLUv7JC4&amp;_nc_ohc=vLnNhdOJjhMQ7kNvwFbnP8C&amp;_nc_gid=YM_eFl6FWITT6Q5UqgkYbA&amp;edm=AOQ1c0wBAAAA&amp;ccb=7-5&amp;ig_cache_key=MzU3ODA5NDk1NzQyODQzNDQ0OA%3D%3D.3-ccb7-5&amp;oh=00_AfyWNWbLrkEFqTcntWYuQALouUsQPzyzLN-B9JJWZziB4Q&amp;oe=69BD981E&amp;_nc_sid=8b3546, https://scontent-lga3-2.cdninstagram.com/v/t51.29350-15/481954770_2345797892472163_1177729476682600232_n.heic?stp=dst-jpg_e35_s1080x1080_tt6&amp;_nc_ht=scontent-lga3-2.cdninstagram.com&amp;_nc_cat=107&amp;_nc_oc=Q6cZ2QFI2e5A0ikkVHrcRHYusC4n6mr4inDYXxraTpVgBL_w8B78KvgIfUoEJZ3FLUv7JC4&amp;_nc_ohc=vLnNhdOJjhMQ7kNvwFbnP8C&amp;_nc_gid=YM_eFl6FWITT6Q5UqgkYbA&amp;edm=AOQ1c0wBAAAA&amp;ccb=7-5&amp;ig_cache_key=MzU3ODA5NDk1NzQyODQzNDQ0OA%3D%3D.3-ccb7-5&amp;oh=00_AfyWNWbLrkEFqTcntWYuQALouUsQPzyzLN-B9JJWZziB4Q&amp;oe=69BD981E&amp;_nc_sid=8b3546, https://scontent-lga3-3.cdninstagram.com/v/t51.82787-15/651175995_17993083988920194_7239226700547606039_n.jpg?stp=dst-jpg_e35_s1080x1080_sh0.08_tt6&amp;_nc_ht=scontent-lga3-3.cdninstagram.com&amp;_nc_cat=106&amp;_nc_oc=Q6cZ2QFI2e5A0ikkVHrcRHYusC4n6mr4inDYXxraTpVgBL_w8B78KvgIfUoEJZ3FLUv7JC4&amp;_nc_ohc=5ErC2zZ06eMQ7kNvwH4kKg2&amp;_nc_gid=YM_eFl6FWITT6Q5UqgkYbA&amp;edm=AOQ1c0wBAAAA&amp;ccb=7-5&amp;ig_cache_key=MzU3ODA5NDk1NzQxMTUzNjI4MA%3D%3D.3-ccb7-5&amp;oh=00_Afz5Ld0XETlCEmR5hbi3AThtC9IlgsjFULT_SgvaPkcoCQ&amp;oe=69BD9BC4&amp;_nc_sid=8b3546, https://scontent-lga3-1.cdninstagram.com/v/t51.82787-15/639509456_17943626745110289_8465833261265541000_n.heic?stp=dst-jpg_e35_s1080x1080_sh0.08_tt6&amp;_nc_ht=scontent-lga3-1.cdninstagram.com&amp;_nc_cat=109&amp;_nc_oc=Q6cZ2QFI2e5A0ikkVHrcRHYusC4n6mr4inDYXxraTpVgBL_w8B78KvgIfUoEJZ3FLUv7JC4&amp;_nc_ohc=6DGAjo4S9MoQ7kNvwFXPUkG&amp;_nc_gid=YM_eFl6FWITT6Q5UqgkYbA&amp;edm=AOQ1c0wBAAAA&amp;ccb=7-5&amp;ig_cache_key=MzgzNTgwNDkwNTk1MzM0NTY1Ng%3D%3D.3-ccb7-5&amp;oh=00_AfwdP0I4C0PypG2t-Vg0KogRtk7AycWVRKR-7GG8Srf8yw&amp;oe=69BD8415&amp;_nc_sid=8b3546, https://scontent-lga3-1.cdninstagram.com/v/t51.82787-15/639509456_17943626745110289_8465833261265541000_n.heic?stp=dst-jpg_e35_s1080x1080_sh0.08_tt6&amp;_nc_ht=scontent-lga3-1.cdninstagram.com&amp;_nc_cat=109&amp;_nc_oc=Q6cZ2QFI2e5A0ikkVHrcRHYusC4n6mr4inDYXxraTpVgBL_w8B78KvgIfUoEJZ3FLUv7JC4&amp;_nc_ohc=6DGAjo4S9MoQ7kNvwFXPUkG&amp;_nc_gid=YM_eFl6FWITT6Q5UqgkYbA&amp;edm=AOQ1c0wBAAAA&amp;ccb=7-5&amp;ig_cache_key=MzgzNTgwNDkwNTk1MzM0NTY1Ng%3D%3D.3-ccb7-5&amp;oh=00_AfwdP0I4C0PypG2t-Vg0KogRtk7AycWVRKR-7GG8Srf8yw&amp;oe=69BD8415&amp;_nc_sid=8b3546, https://scontent-lga3-1.cdninstagram.com/v/t51.82787-15/639725828_17943626757110289_3442676532220527988_n.heic?stp=dst-jpg_e35_s1080x1080_sh0.08_tt6&amp;_nc_ht=scontent-lga3-1.cdninstagram.com&amp;_nc_cat=109&amp;_nc_oc=Q6cZ2QFI2e5A0ikkVHrcRHYusC4n6mr4inDYXxraTpVgBL_w8B78KvgIfUoEJZ3FLUv7JC4&amp;_nc_ohc=s2hwM7ZthHsQ7kNvwEqE8Df&amp;_nc_gid=YM_eFl6FWITT6Q5UqgkYbA&amp;edm=AOQ1c0wBAAAA&amp;ccb=7-5&amp;ig_cache_key=MzgzNTgwNDkxMDkzNjEzMzQ2Ng%3D%3D.3-ccb7-5&amp;oh=00_Afw1MxqZ9w0VHhSJXpnoMw-WNNH5897bac0KWmTmEisvIA&amp;oe=69BD9CDD&amp;_nc_sid=8b3546, https://scontent-lga3-1.cdninstagram.com/v/t51.82787-15/639733733_17943626766110289_8244923114046684366_n.heic?stp=dst-jpg_e35_s1080x1080_sh0.08_tt6&amp;_nc_ht=scontent-lga3-1.cdninstagram.com&amp;_nc_cat=109&amp;_nc_oc=Q6cZ2QFI2e5A0ikkVHrcRHYusC4n6mr4inDYXxraTpVgBL_w8B78KvgIfUoEJZ3FLUv7JC4&amp;_nc_ohc=qrLTrWBoFi4Q7kNvwHy5A5I&amp;_nc_gid=YM_eFl6FWITT6Q5UqgkYbA&amp;edm=AOQ1c0wBAAAA&amp;ccb=7-5&amp;ig_cache_key=MzgzNTgwNDkxODUxOTQzNzk2NA%3D%3D.3-ccb7-5&amp;oh=00_AfxRbolnXkLUN9NhN7fwxtFoCYvTEGNvh9RqbnRpc1OLhA&amp;oe=69BDA43F&amp;_nc</t>
  </si>
  <si>
    <t>https://www.instagram.com/tudorwatch_limited</t>
  </si>
  <si>
    <t>yhc_frm_sg</t>
  </si>
  <si>
    <t>Chen Yanhao</t>
  </si>
  <si>
    <t>https://instagram.fssa11-1.fna.fbcdn.net/v/t51.2885-19/573323465_1219825463302212_7278921664109726296_n.png?stp=dst-jpg_e0_s150x150_tt6&amp;efg=eyJ2ZW5jb2RlX3RhZyI6InByb2ZpbGVfcGljLmRqYW5nby4xNTAuYzIifQ&amp;_nc_ht=instagram.fssa11-1.fna.fbcdn.net&amp;_nc_cat=1&amp;_nc_oc=Q6cZ2QH1sHUzPAcP3CJN4IPQf3ekc7nBXFXusAmd-ndkMgpPGEw6QOVABr8OoH8seqlFn_w&amp;_nc_ohc=Q5ZxwdoozHMQ7kNvwEdFVSh&amp;_nc_gid=E5JnSs12aBE3VeKMXxVHng&amp;edm=AA0lj5EBAAAA&amp;ccb=7-5&amp;ig_cache_key=YW5vbnltb3VzX3Byb2ZpbGVfcGlj.3-ccb7-5&amp;oh=00_AfziHE0WseRuxQKEK0qT-5twaOaCX4aVtH0w3KMH59B4fw&amp;oe=69BDABAA&amp;_nc_sid=0a490e</t>
  </si>
  <si>
    <t>Namiki Emperor Owl from aesthetic bay | New collection from kyuseido. The nib is a kyuseido’s sankakusen nib grind by CY from Tokyo station pens. | Sunrise observed from airplane | Kegon waterfall | Fukuroda falls | A Tori gate at Oarai | From the highest point of hitachi seaside park | Hitachi seaside park | New addition from shosaikan | Recent addition. Namiki Yukari pessimon and pigeon. Apparently this had been discontinued. | Sailor “ Horse in the Moonlight “</t>
  </si>
  <si>
    <t>https://instagram.com/p/DStx0-jj6y5, https://instagram.com/p/DR1GQ6yj8Ux, https://instagram.com/p/DQjiheSj6c2, https://instagram.com/p/DQf2vJBj-zx, https://instagram.com/p/DQchud4E2CA, https://instagram.com/p/DQa2JiFD5AM, https://instagram.com/p/DQTeMCnj-t2, https://instagram.com/p/DQTeCuSD0CP, https://instagram.com/p/DQMRbGkk7-s, https://instagram.com/p/DQMRPyEkxxN, https://instagram.com/p/DJnwSPhSOu6, https://instagram.com/p/DDRCDtVSRlb</t>
  </si>
  <si>
    <t>14, 12, 5, 4, 6, 5, 6, 7, 8, 12, 22, 17</t>
  </si>
  <si>
    <t>3, 1, 0, 1, 0, 0, 0, 3, 0, 1, 2, 4</t>
  </si>
  <si>
    <t>2025-12-26, 2025-12-04, 2025-11-02, 2025-11-01, 2025-10-30, 2025-10-30, 2025-10-27, 2025-10-27, 2025-10-24, 2025-10-24, 2025-05-14, 2024-12-07</t>
  </si>
  <si>
    <t>Sidecar, Sidecar, Sidecar, Sidecar, Sidecar, Sidecar, Sidecar, Sidecar, Image, Sidecar, Sidecar, Sidecar</t>
  </si>
  <si>
    <t>https://scontent-lga3-3.cdninstagram.com/v/t51.82787-15/605299854_18295976308274312_3379295965650804482_n.jpg?stp=dst-jpg_e35_s1080x1080_sh0.08_tt6&amp;_nc_ht=scontent-lga3-3.cdninstagram.com&amp;_nc_cat=108&amp;_nc_oc=Q6cZ2QEPRKW1jjXQuXQD5a7rvVtpf0vIH-WHP9S9gdNMbDmdMiNEc2mHPh561gtAPqQ64fU&amp;_nc_ohc=rmBN9LuPd88Q7kNvwHxib4b&amp;_nc_gid=TAbVAVeSvqcx5t2DhYVuMA&amp;edm=AOQ1c0wBAAAA&amp;ccb=7-5&amp;ig_cache_key=Mzc5NTkwOTE5MzI4NzgxOTg5NA%3D%3D.3-ccb7-5&amp;oh=00_Afxw6JwhsSw-9Xs_s_BAUaRmGK9PglLqMwcK32L6lw488Q&amp;oe=69BDB48F&amp;_nc_sid=8b3546, https://scontent-lga3-3.cdninstagram.com/v/t51.82787-15/605299854_18295976308274312_3379295965650804482_n.jpg?stp=dst-jpg_e35_s1080x1080_sh0.08_tt6&amp;_nc_ht=scontent-lga3-3.cdninstagram.com&amp;_nc_cat=108&amp;_nc_oc=Q6cZ2QEPRKW1jjXQuXQD5a7rvVtpf0vIH-WHP9S9gdNMbDmdMiNEc2mHPh561gtAPqQ64fU&amp;_nc_ohc=rmBN9LuPd88Q7kNvwHxib4b&amp;_nc_gid=TAbVAVeSvqcx5t2DhYVuMA&amp;edm=AOQ1c0wBAAAA&amp;ccb=7-5&amp;ig_cache_key=Mzc5NTkwOTE5MzI4NzgxOTg5NA%3D%3D.3-ccb7-5&amp;oh=00_Afxw6JwhsSw-9Xs_s_BAUaRmGK9PglLqMwcK32L6lw488Q&amp;oe=69BDB48F&amp;_nc_sid=8b3546, https://scontent-lga3-3.cdninstagram.com/v/t51.82787-15/606105742_18295976317274312_5356502544569636244_n.jpg?stp=dst-jpg_e35_s1080x1080_sh0.08_tt6&amp;_nc_ht=scontent-lga3-3.cdninstagram.com&amp;_nc_cat=108&amp;_nc_oc=Q6cZ2QEPRKW1jjXQuXQD5a7rvVtpf0vIH-WHP9S9gdNMbDmdMiNEc2mHPh561gtAPqQ64fU&amp;_nc_ohc=le8JrlCxjFMQ7kNvwHTMqyZ&amp;_nc_gid=TAbVAVeSvqcx5t2DhYVuMA&amp;edm=AOQ1c0wBAAAA&amp;ccb=7-5&amp;ig_cache_key=Mzc5NTkwOTE5MzQ1NTYwMjI4NQ%3D%3D.3-ccb7-5&amp;oh=00_AfzuH8_pmahL5lduPHtNMMblzMuTF3_KUTx0hDxKhYCv7w&amp;oe=69BD8489&amp;_nc_sid=8b3546, https://scontent-lga3-3.cdninstagram.com/v/t51.82787-15/606977635_18295976326274312_1095670249350784160_n.jpg?stp=dst-jpg_e35_s1080x1080_sh0.08_tt6&amp;_nc_ht=scontent-lga3-3.cdninstagram.com&amp;_nc_cat=108&amp;_nc_oc=Q6cZ2QEPRKW1jjXQuXQD5a7rvVtpf0vIH-WHP9S9gdNMbDmdMiNEc2mHPh561gtAPqQ64fU&amp;_nc_ohc=ip8N5UhpbaYQ7kNvwFUtzPJ&amp;_nc_gid=TAbVAVeSvqcx5t2DhYVuMA&amp;edm=AOQ1c0wBAAAA&amp;ccb=7-5&amp;ig_cache_key=Mzc5NTkwOTE5MzQyMjA1NTgyNQ%3D%3D.3-ccb7-5&amp;oh=00_AfyFt0X4lDMUvorP59X1BTS19D08DMLvjNoR8LObKhWIqw&amp;oe=69BD9B32&amp;_nc_sid=8b3546, https://scontent-lga3-3.cdninstagram.com/v/t51.82787-15/606901960_18295976335274312_5564744303263497725_n.jpg?stp=dst-jpg_e35_s1080x1080_sh0.08_tt6&amp;_nc_ht=scontent-lga3-3.cdninstagram.com&amp;_nc_cat=108&amp;_nc_oc=Q6cZ2QEPRKW1jjXQuXQD5a7rvVtpf0vIH-WHP9S9gdNMbDmdMiNEc2mHPh561gtAPqQ64fU&amp;_nc_ohc=gP3JrMNxMxwQ7kNvwHZKHkX&amp;_nc_gid=TAbVAVeSvqcx5t2DhYVuMA&amp;edm=AOQ1c0wBAAAA&amp;ccb=7-5&amp;ig_cache_key=Mzc5NTkwOTE5MzQ4MDc4MTE3Ng%3D%3D.3-ccb7-5&amp;oh=00_Afz-K-neRh98gnvbpLKWGAlO5vg-w9pgH6vkJ94kWYfb3g&amp;oe=69BD8C77&amp;_nc_sid=8b3546, https://scontent-lga3-3.cdninstagram.com/v/t51.82787-15/606977870_18295976344274312_6532573318420760342_n.jpg?stp=dst-jpg_e35_s1080x1080_sh0.08_tt6&amp;_nc_ht=scontent-lga3-3.cdninstagram.com&amp;_nc_cat=108&amp;_nc_oc=Q6cZ2QEPRKW1jjXQuXQD5a7rvVtpf0vIH-WHP9S9gdNMbDmdMiNEc2mHPh561gtAPqQ64fU&amp;_nc_ohc=wsdpfGhJjcwQ7kNvwFk6Vqw&amp;_nc_gid=TAbVAVeSvqcx5t2DhYVuMA&amp;edm=AOQ1c0wBAAAA&amp;ccb=7-5&amp;ig_cache_key=Mzc5NTkwOTE5MzQ4MDc3MzUyNQ%3D%3D.3-ccb7-5&amp;oh=00_AfzLF5o0Oh3Dj96IPXvpd8KpIMWaHGkgXGVR8ocPSa20Rg&amp;oe=69BD9ABA&amp;_nc_sid=8b3546, https://scontent-lga3-3.cdninstagram.com/v/t51.82787-15/589906840_18295976353274312_4587685952881113395_n.jpg?stp=dst-jpg_e35_s1080x1080_sh0.08_tt6&amp;_nc_ht=scontent-lga3-3.cdninstagram.com&amp;_nc_cat=108&amp;_nc_oc=Q6cZ2QEPRKW1jjXQuXQD5a7rvVtpf0vIH-WHP9S9gdNMbDmdMiNEc2mHPh561gtAPqQ64fU&amp;_nc_ohc=BOLDd-m8Aw8Q7kNvwGwc4z9&amp;_nc_gid=TAbVAVeSvqcx5t2DhYVuMA&amp;edm=AOQ1c0wBAAAA&amp;ccb=7-5&amp;ig_cache_key=Mzc5NTkwOTE5MzQ4OTE2NzUzMw%3D%3D.3-ccb7-5&amp;oh=00_AfzJ8FekPBhHqA5_lJg4Ct6yheeb6c-mDUilkqp25VVolA&amp;oe=69BD94B5&amp;_nc_sid=8b3546, https://scontent-lga3-3.cdninstagram.com/v/t51.82787-15/587812893_18295976362274312_5860217365078696231_n.jpg?stp=dst-jpg_e35_s1080x1080_sh0.08_tt6&amp;_nc_ht=scontent-lga3-3.cdninstagram.com&amp;_nc_cat=108&amp;_nc_oc=Q6cZ2QEPRKW1jjXQuXQD5a7rvVtpf0vIH-WHP9S9gdNMbDmdMiNEc2mHPh561gtAPqQ64fU&amp;_nc_ohc=dCCMY3RTsGoQ7kNvwG_Bam5&amp;_nc_gid=TAbVAVeSvqcx5t2DhYVuMA&amp;edm=AOQ1c0wBAAAA&amp;ccb=7-5&amp;ig_cache_key=Mzc5NTkwOTE5MzQxMzY4NzA2Mg%3D%3D.3-ccb7-5&amp;oh=00_AfzjJRkckZCyxeqUzZ4E2G2q4MzZHBFHid4y7M7xKQN35g&amp;oe=69BDA7F2&amp;_nc_sid=8b3546, https://scontent-lga3-3.cdninstagram.com/v/t51.82787-15/589220873_18293702431274312_3675080486601100069_n.jpg?stp=dst-jpg_e35_p1080x1080_sh0.08_tt6&amp;_nc_ht=scontent-lga3-3.cdninstagram.com&amp;_nc_cat=108&amp;_nc_oc=Q6cZ2QEPRKW1jjXQuXQD5a7rvVtpf0vIH-WHP9S9gdNMbDmdMiNEc2mHPh561gtAPqQ64fU&amp;_nc_ohc=MTTHtpZfu5EQ7kNvwFSz7t6&amp;_nc_gid=TAbVAVeSvqcx5t2DhYVuMA&amp;edm=AOQ1c0wBAAAA&amp;ccb=7-5&amp;ig_cache_key=Mzc3OTk1NDk5OTU5MDYxMjE0NQ%3D%3D.3-ccb7-5&amp;oh=00_AfwcrIuFqWNqRjJkovT7EtZBWhYaRwmV1DM8YKQbIAwq2g&amp;oe=69BDB23F&amp;_nc_sid=8b3546, https://scontent-lga3-3.cdninstagram.com/v/t51.82787-15/589220873_18293702431274312_3675080486601100069_n.jpg?stp=dst-jpg_e35_p1080x1080_sh0.08_tt6&amp;_nc_ht=scontent-lga3-3.cdninstagram.com&amp;_nc_cat=108&amp;_nc_oc=Q6cZ2QEPRKW1jjXQuXQD5a7rvVtpf0vIH-WHP9S9gdNMbDmdMiNEc2mHPh561gtAPqQ64fU&amp;_nc_ohc=MTTHtpZfu5EQ7kNvwFSz7t6&amp;_nc_gid=TAbVAVeSvqcx5t2DhYVuMA&amp;edm=AOQ1c0wBAAAA&amp;ccb=7-5&amp;ig_cache_key=Mzc3OTk1NDk5OTU5MDYxMjE0NQ%3D%3D.3-ccb7-5&amp;oh=00_AfwcrIuFqWNqRjJkovT7EtZBWhYaRwmV1DM8YKQbIAwq2</t>
  </si>
  <si>
    <t>https://www.instagram.com/yhc_frm_sg</t>
  </si>
  <si>
    <t>watch_and_crobard</t>
  </si>
  <si>
    <t>Watch passion⌚️. Tout a commencé avec une Omega, première d’une belle collection. Terre air mer espace, tous les lieux pour des garde-temps.</t>
  </si>
  <si>
    <t>https://scontent-det1-1.cdninstagram.com/v/t51.2885-19/484774059_1707212756671169_7220607018166345525_n.jpg?stp=dst-jpg_e0_s150x150_tt6&amp;efg=eyJ2ZW5jb2RlX3RhZyI6InByb2ZpbGVfcGljLmRqYW5nby4xMDgwLmMyIn0&amp;_nc_ht=scontent-det1-1.cdninstagram.com&amp;_nc_cat=105&amp;_nc_oc=Q6cZ2QFJCzAzDfnjPOJlU6n6i4T1BYB7cXDbuMo9k0JjbsGmgnimm8SP5K57Dv9HHX5VZLg&amp;_nc_ohc=d_mISkpD8OMQ7kNvwHDXAtz&amp;_nc_gid=PYpWWFZRp2XlmQ-oOogXWg&amp;edm=AOQ1c0wBAAAA&amp;ccb=7-5&amp;oh=00_AfwlUYNwXX00oEGDhKT4mI0SKx6SqjSEm6v_j30Kj8Zf0A&amp;oe=69BDB91B&amp;_nc_sid=8b3546</t>
  </si>
  <si>
    <t>Four to the floor. Mechanical legacy.
Omega Speedmaster Moonwatch Professional 
42 mm réf 310.30.42.50.01.004 - Calibre 3861 - Omega Steel bracelet
Omega Speedmaster Professional ref 145022-69ST calibre 861 -1969 premoon (@roosterwatches )
Omega Speedmaster Professional Silver Snoopy Award 42mm, sé | Soul reflection. Let the colors come (in)to your eyes.
Omega Speedmaster Professional, @omega Silver Snoopy Award 42mm série anniversaire
Omega Speedmaster Professional ref 145022-69ST calibre 861 -1969 premoon (@roosterwatches)
#omega #silversnoopy #moonwatch #swisswatch #eyes | Autumn is beautiful / l’automne est beau.
Shades and curves varying with several lighting angles
#autumnvibes🍁 
Breitling Top Time B01 Chevrolet Corvette - dark Breitling strap ( @breitling - @breitling_parisrivgauche_squad )
#breitling #breitlingowners1884 #toptime #toptimewatch #breitlingtopti | Heavy artillery on Sunday.
#sextuplewatchpalmsunday 
Omega Speedmaster Moonwatch Professional 
42 mm réf 310.30.42.50.01.004 - Calibre 3861 
Omega Speedmaster Professional ref 145022-69ST calibre 861 -1969 premoon (@roosterwatches )
Omega Speedmaster Professional Silver Snoopy Award 42mm, série ann | Yellow on Blue.
Breitling Avenger B01 Chronograph 44 Night Mission with its yellow strap from @breitling.
Always thank you @breitling_parisrivgauche_squad 
@breitling_france 
#breitling #avenger #watch #swisswatch #yellow | Chiaroscuro photographic experiments with a watch / Essais clair-obscures avec montre
In order:
Breitling Avenger Night Mission yellow dial 44mm (@breitling_parisrivgauche_squad )
Omega Speedmaster Moonwatch Professional 
42 mm réf 310.30.42.50.01.004 - Calibre 3861 
Omega Speedmaster Professional  | Yellow is back! 💛🖤💛
Breitling Avenger Night Mission (Yellow dial)- 44mm - yellow strap
@breitling_parisrivgauche_squad 
#breitling #watch #yellow #avenger #swisswatch | Which one is your favorite? / Laquelle des deux préférez-vous?
Same DNA two styles.
Omega Speedmaster Moonwatch Professional 
42 mm réf 310.30.42.50.01.004 - Calibre 3861 - Omega Steel bracelet
Omega Speedmaster Professional Silver Snoopy Award 42mm, série anniversaire - Calibre 3861 - original Om | Not only shiny things. For #speedytuesday.
Omega Speedmaster Moonwatch Professional 
42 mm réf 310.30.42.50.01.004
Calibre 3861 - Omega Steel bracelet
#moonwatch #omega #speedmaster #reversepanda | I take you for a ride on the Eiffel Tower. 
Omega Silver Snoopy Award on the top. The two first floors by the steps (elevator to reach the third), taking the time to look at the internal structure. Fantastic building. Breathtaking view on Paris and the horizon.
Enjoy it! I hope that, if some of yo | House of the rising sun…
Omega Speedmaster Professional, @omega Silver Snoopy Award 42mm série anniversaire
#omega #silversnoopy #moonwatch #swisswatch #leather | Time to take a sit.
Omega Speedmaster Moonwatch Professional 
42 mm réf 310.30.42.50.01.004
Calibre 3861 - Omega Steel bracelet
#luxurywatch #omega #speedmaster #reversepanda #blue</t>
  </si>
  <si>
    <t>#omega, #silversnoopy, #moonwatch, #swisswatch, #eyes, #autumnvibes, #breitling, #breitlingowners1884, #toptime, #toptimewatch, #breitlingtopti, #sextuplewatchpalmsunday, #avenger, #watch, #yellow, #speedytuesday, #speedmaster, #reversepanda, #leather, #luxurywatch, #blue</t>
  </si>
  <si>
    <t>@roosterwatches, @omega, @breitling, @breitling_parisrivgauche_squad, @breitling., @breitling_france</t>
  </si>
  <si>
    <t>https://instagram.com/p/DUJS1omjQyA, https://instagram.com/p/DTpsB1sDTmP, https://instagram.com/p/DPejU36jQ5Y, https://instagram.com/p/DV6e-4ojVYu, https://instagram.com/p/DV4QdlDjTsO, https://instagram.com/p/DV1aDUjjQp3, https://instagram.com/p/DVzP3JSjaWV, https://instagram.com/p/DVwVJH-jQHj, https://instagram.com/p/DVtYsFNjS58, https://instagram.com/p/DVrnz3VjDNY, https://instagram.com/p/DVlCs47jbxh, https://instagram.com/p/DVjW8hlDURD</t>
  </si>
  <si>
    <t>206, 80, 107, 62, 25, 29, 27, 59, 52, 24, 48, 54</t>
  </si>
  <si>
    <t>22, 21, 24, 22, 0, 14, 2, 18, 6, 3, 17, 13</t>
  </si>
  <si>
    <t>2026-01-30, 2026-01-18, 2025-10-06, 2026-03-15, 2026-03-14, 2026-03-13, 2026-03-12, 2026-03-11, 2026-03-10, 2026-03-09, 2026-03-07, 2026-03-06</t>
  </si>
  <si>
    <t>Paris, Bar-le-Duc</t>
  </si>
  <si>
    <t>Sidecar, Sidecar, Sidecar, Sidecar, Sidecar, Sidecar, Sidecar, Sidecar, Sidecar, Video, Sidecar, Sidecar</t>
  </si>
  <si>
    <t>https://scontent-det1-1.cdninstagram.com/v/t51.82787-15/624670648_17883043032444442_3876226547115857519_n.jpg?stp=dst-jpg_e35_p1080x1080_sh0.08_tt6&amp;_nc_ht=scontent-det1-1.cdninstagram.com&amp;_nc_cat=110&amp;_nc_oc=Q6cZ2QFJCzAzDfnjPOJlU6n6i4T1BYB7cXDbuMo9k0JjbsGmgnimm8SP5K57Dv9HHX5VZLg&amp;_nc_ohc=qQ6WcwWoBMMQ7kNvwH-WDYX&amp;_nc_gid=PYpWWFZRp2XlmQ-oOogXWg&amp;edm=AOQ1c0wBAAAA&amp;ccb=7-5&amp;ig_cache_key=MzgyMTY2NzM4NTM1OTU2NDcyNw%3D%3D.3-ccb7-5&amp;oh=00_AfyiMr2VQlWEwFdGwm53g-zQdS86lthFiHO1wnY56E-XFQ&amp;oe=69BD8324&amp;_nc_sid=8b3546, https://scontent-det1-1.cdninstagram.com/v/t51.82787-15/624670648_17883043032444442_3876226547115857519_n.jpg?stp=dst-jpg_e35_p1080x1080_sh0.08_tt6&amp;_nc_ht=scontent-det1-1.cdninstagram.com&amp;_nc_cat=110&amp;_nc_oc=Q6cZ2QFJCzAzDfnjPOJlU6n6i4T1BYB7cXDbuMo9k0JjbsGmgnimm8SP5K57Dv9HHX5VZLg&amp;_nc_ohc=qQ6WcwWoBMMQ7kNvwH-WDYX&amp;_nc_gid=PYpWWFZRp2XlmQ-oOogXWg&amp;edm=AOQ1c0wBAAAA&amp;ccb=7-5&amp;ig_cache_key=MzgyMTY2NzM4NTM1OTU2NDcyNw%3D%3D.3-ccb7-5&amp;oh=00_AfyiMr2VQlWEwFdGwm53g-zQdS86lthFiHO1wnY56E-XFQ&amp;oe=69BD8324&amp;_nc_sid=8b3546, https://scontent-det1-1.cdninstagram.com/v/t51.82787-15/622620236_17883043023444442_3445046228182316630_n.jpg?stp=dst-jpg_e35_p1080x1080_sh0.08_tt6&amp;_nc_ht=scontent-det1-1.cdninstagram.com&amp;_nc_cat=110&amp;_nc_oc=Q6cZ2QFJCzAzDfnjPOJlU6n6i4T1BYB7cXDbuMo9k0JjbsGmgnimm8SP5K57Dv9HHX5VZLg&amp;_nc_ohc=65GvHhYN0VAQ7kNvwGV-jFT&amp;_nc_gid=PYpWWFZRp2XlmQ-oOogXWg&amp;edm=AOQ1c0wBAAAA&amp;ccb=7-5&amp;ig_cache_key=MzgyMTY2NzM5OTU3ODI0ODM3Mg%3D%3D.3-ccb7-5&amp;oh=00_AfyiIMRijtSxOpC9CQROzPPId5KbU0UjjzPcbcpCwwXguA&amp;oe=69BD8CD1&amp;_nc_sid=8b3546, https://scontent-det1-1.cdninstagram.com/v/t51.82787-15/623226686_17883043050444442_7423478487047305535_n.jpg?stp=dst-jpg_e35_p1080x1080_sh0.08_tt6&amp;_nc_ht=scontent-det1-1.cdninstagram.com&amp;_nc_cat=110&amp;_nc_oc=Q6cZ2QFJCzAzDfnjPOJlU6n6i4T1BYB7cXDbuMo9k0JjbsGmgnimm8SP5K57Dv9HHX5VZLg&amp;_nc_ohc=b5AV0MrENc8Q7kNvwEivCk6&amp;_nc_gid=PYpWWFZRp2XlmQ-oOogXWg&amp;edm=AOQ1c0wBAAAA&amp;ccb=7-5&amp;ig_cache_key=MzgyMTY2NzQwNzg4Mjk3Nzk1MA%3D%3D.3-ccb7-5&amp;oh=00_AfymYkywC2JkyfR0SFnSeT-BYZ2fjJI1yTaCD2vKtNcbrA&amp;oe=69BDB197&amp;_nc_sid=8b3546, https://scontent-det1-1.cdninstagram.com/v/t51.82787-15/623300363_17883043059444442_4536015327766561763_n.jpg?stp=dst-jpg_e35_p1080x1080_sh0.08_tt6&amp;_nc_ht=scontent-det1-1.cdninstagram.com&amp;_nc_cat=110&amp;_nc_oc=Q6cZ2QFJCzAzDfnjPOJlU6n6i4T1BYB7cXDbuMo9k0JjbsGmgnimm8SP5K57Dv9HHX5VZLg&amp;_nc_ohc=zOmVx7-Q-cQQ7kNvwG4Q_5w&amp;_nc_gid=PYpWWFZRp2XlmQ-oOogXWg&amp;edm=AOQ1c0wBAAAA&amp;ccb=7-5&amp;ig_cache_key=MzgyMTY2NzQxNjE0NTc3ODY1OA%3D%3D.3-ccb7-5&amp;oh=00_Afzwq7qVlhvfGkzMANI3qw0bgflMVcKZshZg8kqRRxNM3g&amp;oe=69BD8764&amp;_nc_sid=8b3546, https://scontent-det1-1.cdninstagram.com/v/t51.82787-15/624761849_17883043089444442_4834789862524876676_n.jpg?stp=dst-jpg_e35_p1080x1080_sh0.08_tt6&amp;_nc_ht=scontent-det1-1.cdninstagram.com&amp;_nc_cat=110&amp;_nc_oc=Q6cZ2QFJCzAzDfnjPOJlU6n6i4T1BYB7cXDbuMo9k0JjbsGmgnimm8SP5K57Dv9HHX5VZLg&amp;_nc_ohc=U5JOW7gmIqoQ7kNvwGCnqMf&amp;_nc_gid=PYpWWFZRp2XlmQ-oOogXWg&amp;edm=AOQ1c0wBAAAA&amp;ccb=7-5&amp;ig_cache_key=MzgyMTY2NzQyNjc2NTcwMjE5NA%3D%3D.3-ccb7-5&amp;oh=00_Afy-uiX6BeR3WIL7yaVZCYE-jvX39_JVGw6BVezTveLBpg&amp;oe=69BDAEBF&amp;_nc_sid=8b3546, https://scontent-det1-1.cdninstagram.com/v/t51.82787-15/623549304_17883043071444442_303480774676620581_n.jpg?stp=dst-jpg_e35_p1080x1080_sh0.08_tt6&amp;_nc_ht=scontent-det1-1.cdninstagram.com&amp;_nc_cat=110&amp;_nc_oc=Q6cZ2QFJCzAzDfnjPOJlU6n6i4T1BYB7cXDbuMo9k0JjbsGmgnimm8SP5K57Dv9HHX5VZLg&amp;_nc_ohc=PLUBBcj_A04Q7kNvwFN0Y8z&amp;_nc_gid=PYpWWFZRp2XlmQ-oOogXWg&amp;edm=AOQ1c0wBAAAA&amp;ccb=7-5&amp;ig_cache_key=MzgyMTY2NzQyNDE3MzY1Mjc1Ng%3D%3D.3-ccb7-5&amp;oh=00_AfxpIbr-Gi-VCG2FMgRxljtOqkWKCeN8_yGEMF1waEDyVw&amp;oe=69BDA07A&amp;_nc_sid=8b3546, https://scontent-det1-1.cdninstagram.com/v/t51.82787-15/624083966_17883043080444442_5974297998299807883_n.jpg?stp=dst-jpg_e35_p1080x1080_sh0.08_tt6&amp;_nc_ht=scontent-det1-1.cdninstagram.com&amp;_nc_cat=110&amp;_nc_oc=Q6cZ2QFJCzAzDfnjPOJlU6n6i4T1BYB7cXDbuMo9k0JjbsGmgnimm8SP5K57Dv9HHX5VZLg&amp;_nc_ohc=jddAcfju9twQ7kNvwFir-Tp&amp;_nc_gid=PYpWWFZRp2XlmQ-oOogXWg&amp;edm=AOQ1c0wBAAAA&amp;ccb=7-5&amp;ig_cache_key=MzgyMTY2NzQyNzM4NjQ5NDcwMg%3D%3D.3-ccb7-5&amp;oh=00_AfzXLkubPtkaKHsdi2uFFLqPBuDWabuGDwb5S-AeW45X_Q&amp;oe=69BDB8B8&amp;_nc_sid=8b3546, https://scontent-det1-1.cdninstagram.com/v/t51.82787-15/624699678_17883043107444442_3311687403048225431_n.jpg?stp=dst-jpg_e35_p1080x1080_sh0.08_tt6&amp;_nc_ht=scontent-det1-1.cdninstagram.com&amp;_nc_cat=110&amp;_nc_oc=Q6cZ2QFJCzAzDfnjPOJlU6n6i4T1BYB7cXDbuMo9k0JjbsGmgnimm8SP5K57Dv9HHX5VZLg&amp;_nc_ohc=r9PA50Cd6igQ7kNvwHIZNjB&amp;_nc_gid=PYpWWFZRp2XlmQ-oOogXWg&amp;edm=AOQ1c0wBAAAA&amp;ccb=7-5&amp;ig_cache_key=MzgyMTY2NzQzNjc5ODUxNjEzMw%3D%3D.3-ccb7-5&amp;oh=00_AfyESqFDuyOa8czVqmIpSJuhGqtwFlabkfXeUW3bI-15Bw&amp;oe=69BD9C56&amp;_nc_sid=8b3546, https://scontent-det1-1.cdninstagram.com/v/t51.82787-15/624834118_17883043098444442_5127460247891401466_n.jpg?stp=dst-jpg_e35_p1080x1080_sh0.08_tt6&amp;_nc_ht=scontent-det1-1.cdninstagram.com&amp;_nc_cat=110&amp;_nc_oc=Q6cZ2QFJCzAzDfnjPOJlU6n6i4T1BYB7cXDbuMo9k0JjbsGmgnimm8SP5K57Dv9HHX5VZLg&amp;_nc_ohc=8H256l1o134Q7kNvwHpZMOV&amp;_nc_gid=PYpWWFZRp2XlmQ-oOogXWg&amp;edm=AOQ1c0wBAAAA&amp;ccb=7-5&amp;ig_cache_key=MzgyMTY2NzQ0ODIxNTQxNjI1NA%3D%3D.3-ccb7-5&amp;oh=00_AfyIbn2xOWXfUwwdrD5Gj2WCbpdQkndQCFrZDt9pXJ02-g</t>
  </si>
  <si>
    <t>https://scontent-det1-1.cdninstagram.com/o1/v/t16/f2/m69/AQN7tvg2ZhyLTzMpz0T33FcUQzgEIErzPRVUNOSWmOamVN8Aachd1XpHYQ_bgFb1-Pe7KknpgL4NKWp0m75z9ey2.mp4?strext=1&amp;_nc_cat=104&amp;_nc_sid=5e9851&amp;_nc_ht=scontent-det1-1.cdninstagram.com&amp;_nc_ohc=ADSZhwervvEQ7kNvwHIWOmR&amp;efg=eyJ2ZW5jb2RlX3RhZyI6Inhwdl9wcm9ncmVzc2l2ZS5JTlNUQUdSQU0uQ0xJUFMuQzMuNzIwLmRhc2hfYmFzZWxpbmVfMV92MSIsInhwdl9hc3NldF9pZCI6MTc4ODgwMDYwOTc0NDQ0NDIsImFzc2V0X2FnZV9kYXlzIjo2LCJ2aV91c2VjYXNlX2lkIjoxMDA5OSwiZHVyYXRpb25fcyI6NzQsInVybGdlbl9zb3VyY2UiOiJ3d3cifQ%3D%3D&amp;ccb=17-1&amp;_nc_gid=PYpWWFZRp2XlmQ-oOogXWg&amp;_nc_ss=1a&amp;_nc_zt=28&amp;vs=b0191af6534f6dc7&amp;_nc_vs=HBksFQIYOnBhc3N0aHJvdWdoX2V2ZXJzdG9yZS9HQzRJdFNhSm1DcTZnRW9EQU83Q3dmZHNUMk1zYnNwVEFRQUYVAALIARIAFQIYUWlnX3hwdl9wbGFjZW1lbnRfcGVybWFuZW50X3YyLzhDNDRDOTkzQkQ1RkMxRTVBQ0QwN0UyREI5NjkyNEI3X2F1ZGlvX2Rhc2hpbml0Lm1wNBUCAsgBEgAoABgAGwKIB3VzZV9vaWwBMRJwcm9ncmVzc2l2ZV9yZWNpcGUBMRUAACa0-eyS_8LGPxUCKAJDMywXQFK7tkWhysEYEmRhc2hfYmFzZWxpbmVfMV92MREAdf4HZeadAQA&amp;oh=00_Afw-UI9E1-XFzWOq7gLBB24xKcJF8vbMA4BPUFQf_JtHzQ&amp;oe=69BDB52C, https://scontent-det1-1.cdninstagram.com/o1/v/t16/f2/m69/AQNq22226XvmnDHXqBqnm0U-0mJXknwb8k-ochIqTW-k74PttH8b1eX5OsteVWA7ESA58XTjlIm2zxZ4qW3V19s3.mp4?strext=1&amp;_nc_cat=107&amp;_nc_sid=5e9851&amp;_nc_ht=scontent-det1-1.cdninstagram.com&amp;_nc_ohc=iSSWhkfL6D4Q7kNvwFi-NkK&amp;efg=eyJ2ZW5jb2RlX3RhZyI6Inhwdl9wcm9ncmVzc2l2ZS5JTlNUQUdSQU0uQ0FST1VTRUxfSVRFTS5DMy43MjAuZGFzaF9iYXNlbGluZV8xX3YxIiwieHB2X2Fzc2V0X2lkIjoxNzg4NzYxMjM1MzQ0NDQ0MiwiYXNzZXRfYWdlX2RheXMiOjgsInZpX3VzZWNhc2VfaWQiOjEwMTQ2LCJkdXJhdGlvbl9zIjo5LCJ1cmxnZW5fc291cmNlIjoid3d3In0%3D&amp;ccb=17-1&amp;_nc_gid=PYpWWFZRp2XlmQ-oOogXWg&amp;_nc_ss=1a&amp;_nc_zt=28&amp;vs=24c69e4cef27489c&amp;_nc_vs=HBkcFQIYOnBhc3N0aHJvdWdoX2V2ZXJzdG9yZS9HSEoycFNZdFh5NGpMOGtDQUJwcy1hMFFoTklBYnNwVEFRQUYVAALIARIAKAAYABsCiAd1c2Vfb2lsATEScHJvZ3Jlc3NpdmVfcmVjaXBlATEVAAAmtOmnw4msxj8VAigCQzMsF0AijtkWhysCGBJkYXNoX2Jhc2VsaW5lXzFfdjERAHXuB2XEngEA&amp;oh=00_AfyEefgaCmf8qM_zzGahIzWCI_9BiQ0AOM_nHDEvHtbrEQ&amp;oe=69BDA4F9</t>
  </si>
  <si>
    <t>https://www.instagram.com/watch_and_crobard</t>
  </si>
  <si>
    <t>ryantphotos</t>
  </si>
  <si>
    <t>Ryan Tan</t>
  </si>
  <si>
    <t>(っ◔◡◔)っ𝔽𝕦𝕟 𝕝𝕠𝕧𝕚𝕟𝕘 𝕙𝕦𝕤𝕓𝕒𝕟𝕕
📷 ᴘʜᴏᴛᴏɢʀᴀᴘʜᴇʀ
✈ 🅃🅁🄰🅅🄴🄻🄻🄴🅁 70 countries and counting
🌄 Never met a sunset I didn't like</t>
  </si>
  <si>
    <t>https://m.facebook.com/travelinspiration360</t>
  </si>
  <si>
    <t>https://instagram.flas1-1.fna.fbcdn.net/v/t51.2885-19/271448313_666591698055357_1681681863001149011_n.jpg?stp=dst-jpg_e0_s150x150_tt6&amp;efg=eyJ2ZW5jb2RlX3RhZyI6InByb2ZpbGVfcGljLmRqYW5nby4xMDgwLmMyIn0&amp;_nc_ht=instagram.flas1-1.fna.fbcdn.net&amp;_nc_cat=109&amp;_nc_oc=Q6cZ2QH9gY3rD1gBvFv7Zqd1OiWVeEBimd6bJLO5J1miptu43Js-zzP5eShJIFmnw_1JVNw&amp;_nc_ohc=roX0O7TWdYAQ7kNvwFrNAKz&amp;_nc_gid=we_qR2BPMfQZyTxmAqlxEg&amp;edm=AOQ1c0wBAAAA&amp;ccb=7-5&amp;oh=00_Afzl_dyrYyhXJWyYop-aARPdbEQI-em6megAO_O46FEu6A&amp;oe=69BDA885&amp;_nc_sid=8b3546</t>
  </si>
  <si>
    <t>Prayer flags dancing in the wind and us pretending I’ve found inner peace at 3,200m in this thin cold air atmosphere 🌬️😌✨
#ShangriLa #YunnanVibes #TibetanCulture #HighAltitudeMood #ChinaDiaries #WanderChina | Somewhere between the cobblestone streets and snow-capped views of 玉龙雪山, chasing sunrise in the cold becomes a norm 🌄❄️ If Dali was quiet romance, Lijiang is cinematic epic.🎥
#Lijiang #丽江古城 #YunnanVibes #YulongSnowMountain #玉龙雪山 #ChinaDiaries #WanderChina #AncientTownMagic #travelmood | Sun out, vibes up, 古城， 苍山 , 洱海 — life in Dali is chill 🏔️🌊
#DaliChina #YunnanVibes #洱海 #苍山 #AncientTownMood #travelchina | 2025 was the year my passport truly worked overtime 🌍✈️
This year I wandered through China 🇨🇳, felt the rhythm of the United Kingdom 🇬🇧, and soaked in the warmth of Spain 🇪🇸 and Portugal 🇵🇹 ☀️
I danced through life in Brazil 🇧🇷💃, slowed down in Panama 🇵🇦, Nicaragua 🇳🇮, and Costa Ri | Happy Birthday my dear little brother Ryan didi @ryantphotos ❤️👍🏻
Such a coincidence that this year I celebrated my birthday in Guatemala and you’re celebrating yours in Brazil. Wishing you good health, endless happiness, and great success in your new career. Me and didi @iken360_ are so proud of | The warm sun 🌞 paints the sand so bright,
Like a gentle warm kiss on the beach at first light.
The gentle whale shark swims below 🦈,
A peaceful, massive shadow, soft and slow.
​The manta rays did flip and swoop,
A silent graceful group.
The turtles paddle🐢, foraging around,
On reef and sea grass, | It’s truly bittersweet saying farewell to my incredible journey at MSF! 🥺
​I am proud of the work we did—from high-impact ComLink+ initiatives to serving on the COVID-19 front lines. A massive thank you to my friends and supervisors for the guidance and friendship that sustained me. 🙏
​Cheers to t | 🇯🇲 Jamaica Calling… Finally!
Ever had a place you’ve always been curious about? For me, it was Kingston, Jamaica. From reggae beats and Bob Marley vibes to a funny side note about the Jamaican kickboxer and DJ who appeared in Super Street Fighter II 😆 I just knew I had to experience it for mysel | Time flies… and here we are, celebrating Singapore’s 60th birthday 🎉🇸🇬❤️
Last year, on our 59th 🇸🇬, I was surrounded by the wild beauty of 🦁🌿 Kruger National Park in South Africa 🇿🇦.
This year, I stand back on my island home after an epic journey across the 🌍:
🇬🇧 🇪🇸 🇵🇹 🇧🇷 🇵🇦 🇨 | Happy happy Birthday Gor! Here's to your good health and happiness! Thank you for being a great role model, a wonderful brother and a steadfast pillar of support to us and we are forever grateful. 🙏🏻❤️
As you celebrate another wonderful year, I and didi would like to wish you more opportunities to | Feeling blessed celebrating my 2nd 20th bday with loved ones ❤️🥳🫰🏻. Thank you to all my loved ones who made my 2nd 20th birthday so special. Your love and support mean the world to me. 🙏❤️ #grateful #love #aginglikefinewine #hbd #birthday | 🎉 Happy Birthday to my amazing little brother, @ryantphotos ! 🎂
Didi, Gor is so grateful to have you in my life. From the start, it's been such a beautiful journey together, and I wouldn't trade these memories for anything. Thank you for being such an important part of our family, you bring so mu</t>
  </si>
  <si>
    <t>#ShangriLa, #YunnanVibes, #TibetanCulture, #HighAltitudeMood, #ChinaDiaries, #WanderChina, #Lijiang, #YulongSnowMountain, #AncientTownMagic, #travelmood, #DaliChina, #AncientTownMood, #travelchina, #grateful, #love, #aginglikefinewine, #hbd, #birthday</t>
  </si>
  <si>
    <t>@ryantphotos, @iken360_, @travelinspiration360</t>
  </si>
  <si>
    <t>https://instagram.com/p/DU4fBtfEu5T, https://instagram.com/p/DU2_QHckrtb, https://instagram.com/p/DU0Z0FPkotf, https://instagram.com/p/DS4oUsYgWMa, https://instagram.com/p/DQzYuUNAQrf, https://instagram.com/p/DQZa4H3kkDD, https://instagram.com/p/DPV9dnHipWX, https://instagram.com/p/DNc86NEh4pO, https://instagram.com/p/DNIrhFTh6Rg, https://instagram.com/p/DLh8S2TSmcM, https://instagram.com/p/DCJsW2iSaA3, https://instagram.com/p/DCGS1Aoxe-Z</t>
  </si>
  <si>
    <t>50, 45, 51, 694, 619, 78, 133, 704, 720, 686, 121, 950</t>
  </si>
  <si>
    <t>10, 11, 4, 36, 22, 12, 20, 18, 20, 44, 55, 45</t>
  </si>
  <si>
    <t>2026-02-18, 2026-02-17, 2026-02-16, 2025-12-30, 2025-11-08, 2025-10-29, 2025-10-03, 2025-08-17, 2025-08-09, 2025-06-30, 2024-11-09, 2024-11-08</t>
  </si>
  <si>
    <t>Shangri-la, Yunnan, Lijiang, Yunnan 雲南麗江, Dali, Yunnan, Singapore, Belém Pará, Brasil., MSF Singapore, Jamaica</t>
  </si>
  <si>
    <t>Video, Video, Video, Video, Video, Video, Video, Sidecar, Sidecar, Video, Video, Video</t>
  </si>
  <si>
    <t>https://instagram.flas1-1.fna.fbcdn.net/v/t51.71878-15/532983060_1317645509926052_3515782927360499651_n.heic?stp=dst-jpg_e35_s1080x1080_tt6&amp;_nc_ht=instagram.flas1-1.fna.fbcdn.net&amp;_nc_cat=108&amp;_nc_oc=Q6cZ2QH9gY3rD1gBvFv7Zqd1OiWVeEBimd6bJLO5J1miptu43Js-zzP5eShJIFmnw_1JVNw&amp;_nc_ohc=L9tFLKfgaHkQ7kNvwFp92Xy&amp;_nc_gid=we_qR2BPMfQZyTxmAqlxEg&amp;edm=AOQ1c0wBAAAA&amp;ccb=7-5&amp;ig_cache_key=MzcwMTEwMDg1Mjk5MjU2MjA0MA%3D%3D.3-ccb7-5&amp;oh=00_AfxTz-l0KhLg6K--wdAwdzOWAAL-5nnbdq7By1R93zoDOg&amp;oe=69BD90AE&amp;_nc_sid=8b3546, https://instagram.flas1-1.fna.fbcdn.net/v/t51.71878-15/532983060_1317645509926052_3515782927360499651_n.heic?stp=dst-jpg_e35_s1080x1080_tt6&amp;_nc_ht=instagram.flas1-1.fna.fbcdn.net&amp;_nc_cat=108&amp;_nc_oc=Q6cZ2QH9gY3rD1gBvFv7Zqd1OiWVeEBimd6bJLO5J1miptu43Js-zzP5eShJIFmnw_1JVNw&amp;_nc_ohc=L9tFLKfgaHkQ7kNvwFp92Xy&amp;_nc_gid=we_qR2BPMfQZyTxmAqlxEg&amp;edm=AOQ1c0wBAAAA&amp;ccb=7-5&amp;ig_cache_key=MzcwMTEwMDg1Mjk5MjU2MjA0MA%3D%3D.3-ccb7-5&amp;oh=00_AfxTz-l0KhLg6K--wdAwdzOWAAL-5nnbdq7By1R93zoDOg&amp;oe=69BD90AE&amp;_nc_sid=8b3546, https://instagram.flas1-1.fna.fbcdn.net/v/t51.71878-15/533288500_1439227964019788_2834284483888843970_n.heic?stp=dst-jpg_e35_s1080x1080_tt6&amp;_nc_ht=instagram.flas1-1.fna.fbcdn.net&amp;_nc_cat=108&amp;_nc_oc=Q6cZ2QH9gY3rD1gBvFv7Zqd1OiWVeEBimd6bJLO5J1miptu43Js-zzP5eShJIFmnw_1JVNw&amp;_nc_ohc=hHKsAVIIXSIQ7kNvwEPjf4z&amp;_nc_gid=we_qR2BPMfQZyTxmAqlxEg&amp;edm=AOQ1c0wBAAAA&amp;ccb=7-5&amp;ig_cache_key=MzcwMTEwMDg1MjU5ODMzMjAyMg%3D%3D.3-ccb7-5&amp;oh=00_Afy6D6eVYOuu_9yXjFNTvGj-m9gKT3lEAk9FsinlVaN_cw&amp;oe=69BD89D1&amp;_nc_sid=8b3546, https://instagram.flas1-1.fna.fbcdn.net/v/t51.71878-15/533272809_1330321405097374_3341983756118061984_n.heic?stp=dst-jpg_e35_s1080x1080_tt6&amp;_nc_ht=instagram.flas1-1.fna.fbcdn.net&amp;_nc_cat=110&amp;_nc_oc=Q6cZ2QH9gY3rD1gBvFv7Zqd1OiWVeEBimd6bJLO5J1miptu43Js-zzP5eShJIFmnw_1JVNw&amp;_nc_ohc=wInDPSnelQ0Q7kNvwGHl90L&amp;_nc_gid=we_qR2BPMfQZyTxmAqlxEg&amp;edm=AOQ1c0wBAAAA&amp;ccb=7-5&amp;ig_cache_key=MzcwMTEwMDg1MjYxNTMwMzAwNw%3D%3D.3-ccb7-5&amp;oh=00_AfwP56X9Pi-vSMWiNmhZp3bo48Eproxx0Xcfhz12JT2uOw&amp;oe=69BD9B44&amp;_nc_sid=8b3546, https://instagram.flas1-1.fna.fbcdn.net/v/t51.82787-15/649838259_17905861653366994_2963963596763907699_n.jpg?stp=dst-jpg_e35_s1080x1080_sh0.08_tt6&amp;_nc_ht=instagram.flas1-1.fna.fbcdn.net&amp;_nc_cat=110&amp;_nc_oc=Q6cZ2QH9gY3rD1gBvFv7Zqd1OiWVeEBimd6bJLO5J1miptu43Js-zzP5eShJIFmnw_1JVNw&amp;_nc_ohc=KKtrMZH0zCgQ7kNvwGdymRv&amp;_nc_gid=we_qR2BPMfQZyTxmAqlxEg&amp;edm=AOQ1c0wBAAAA&amp;ccb=7-5&amp;ig_cache_key=MzcwMTEwMDg1Mjc4MjkzMDk3Mw%3D%3D.3-ccb7-5&amp;oh=00_Afyg0FSKI7GySOlsPpGzq-gRFli5W3-hx0kmefxzVcyIxw&amp;oe=69BD8FD2&amp;_nc_sid=8b3546, https://instagram.flas1-2.fna.fbcdn.net/v/t51.71878-15/533232830_1099411701729504_3508902150147358024_n.heic?stp=dst-jpg_e35_s1080x1080_tt6&amp;_nc_ht=instagram.flas1-2.fna.fbcdn.net&amp;_nc_cat=100&amp;_nc_oc=Q6cZ2QH9gY3rD1gBvFv7Zqd1OiWVeEBimd6bJLO5J1miptu43Js-zzP5eShJIFmnw_1JVNw&amp;_nc_ohc=THONPs3tiywQ7kNvwHEiI_s&amp;_nc_gid=we_qR2BPMfQZyTxmAqlxEg&amp;edm=AOQ1c0wBAAAA&amp;ccb=7-5&amp;ig_cache_key=MzcwMTEwMDg1MjYzMTg4ODA5MA%3D%3D.3-ccb7-5&amp;oh=00_AfzJfdC1hB8yLb6sg5gkmcHYvz0TiBxX6-xw8OdQ-b1LDA&amp;oe=69BD922B&amp;_nc_sid=8b3546, https://instagram.flas1-2.fna.fbcdn.net/v/t51.71878-15/535303512_1107673644635551_5096994721598569931_n.heic?stp=dst-jpg_e35_s1080x1080_tt6&amp;_nc_ht=instagram.flas1-2.fna.fbcdn.net&amp;_nc_cat=107&amp;_nc_oc=Q6cZ2QH9gY3rD1gBvFv7Zqd1OiWVeEBimd6bJLO5J1miptu43Js-zzP5eShJIFmnw_1JVNw&amp;_nc_ohc=YCSzTSw0Vk8Q7kNvwF5UviQ&amp;_nc_gid=we_qR2BPMfQZyTxmAqlxEg&amp;edm=AOQ1c0wBAAAA&amp;ccb=7-5&amp;ig_cache_key=MzcwMTEwMDg1MjYyMzQ4NDgyNw%3D%3D.3-ccb7-5&amp;oh=00_AfxAa8dXrmz_FnDf9P_bVgNpRfuaB7hElHxk2k401UKacQ&amp;oe=69BD9796&amp;_nc_sid=8b3546, https://instagram.flas1-1.fna.fbcdn.net/v/t51.71878-15/534278726_742968225290459_2969738480717177265_n.heic?stp=dst-jpg_e35_s1080x1080_tt6&amp;_nc_ht=instagram.flas1-1.fna.fbcdn.net&amp;_nc_cat=111&amp;_nc_oc=Q6cZ2QH9gY3rD1gBvFv7Zqd1OiWVeEBimd6bJLO5J1miptu43Js-zzP5eShJIFmnw_1JVNw&amp;_nc_ohc=-B-p5mZdVxIQ7kNvwEn6idp&amp;_nc_gid=we_qR2BPMfQZyTxmAqlxEg&amp;edm=AOQ1c0wBAAAA&amp;ccb=7-5&amp;ig_cache_key=MzcwMTEwMDg1MjYyMzY1OTg1OA%3D%3D.3-ccb7-5&amp;oh=00_Afz1NosA6RiN83G_TAQ7Ewx2FoCrz3PrmydWpKvdXs1TMA&amp;oe=69BD955C&amp;_nc_sid=8b3546, https://instagram.flas1-2.fna.fbcdn.net/v/t51.82787-15/650648578_17931850068050345_80381052050192851_n.jpg?stp=dst-jpg_e35_s1080x1080_sh0.08_tt6&amp;_nc_ht=instagram.flas1-2.fna.fbcdn.net&amp;_nc_cat=105&amp;_nc_oc=Q6cZ2QH9gY3rD1gBvFv7Zqd1OiWVeEBimd6bJLO5J1miptu43Js-zzP5eShJIFmnw_1JVNw&amp;_nc_ohc=tg_KUCUiNW4Q7kNvwFVSQ4P&amp;_nc_gid=we_qR2BPMfQZyTxmAqlxEg&amp;edm=AOQ1c0wBAAAA&amp;ccb=7-5&amp;ig_cache_key=MzcwMTEwMDg1MjYxNTMwMDg3OQ%3D%3D.3-ccb7-5&amp;oh=00_Afz7Kk7cK566O5EzmgxFiY8uG_b68v2zQ9jmEb4fdlFRwA&amp;oe=69BD9145&amp;_nc_sid=8b3546, https://instagram.flas1-1.fna.fbcdn.net/v/t51.71878-15/534312362_2910516019156934_4946619454478198109_n.heic?stp=dst-jpg_e35_s1080x1080_tt6&amp;_nc_ht=instagram.flas1-1.fna.fbcdn.net&amp;_nc_cat=102&amp;_nc_oc=Q6cZ2QH9gY3rD1gBvFv7Zqd1OiWVeEBimd6bJLO5J1miptu43Js-zzP5eShJIFmnw_1JVNw&amp;_nc_ohc=iwwzHDtZaGQQ7kNvwGAwhX8&amp;_nc_gid=we_qR2BPMfQZyTxmAqlxEg&amp;edm=AOQ1c0wBAAAA&amp;ccb=7-5&amp;ig_cache_key=MzcwMTEwMDg1MjYxNTI5MDUyNA%3D%3D.3-ccb7-5&amp;oh=00_AfztKtBr-Kh5bH0e2yPNUdb9hUsTsnLRTK1pQiUFfBQ0kg&amp;oe=69BD8DD0&amp;_nc_sid=8b3546, https://instagram.flas1-1.fna.fbcdn.net/v/t51.827</t>
  </si>
  <si>
    <t>https://instagram.flas1-1.fna.fbcdn.net/o1/v/t16/f2/m69/AQN7rdsdPUtjKRQqa3mjyPJoKsF54pL0cmlWQeoY43d3GxTmjuNwmKtr8Vn1aLrREAbUxBzRQlYhsa7wgMfRtXsV.mp4?strext=1&amp;_nc_cat=108&amp;_nc_oc=AdmkcbdbRxS-DykPnXw42bDRvf15bgfyYdJp3T_bxvemhEuB_EjMZY59S17n2Mg4aX0&amp;_nc_sid=5e9851&amp;_nc_ht=instagram.flas1-1.fna.fbcdn.net&amp;_nc_ohc=ozc95fIt-OwQ7kNvwFwxdIg&amp;efg=eyJ2ZW5jb2RlX3RhZyI6Inhwdl9wcm9ncmVzc2l2ZS5JTlNUQUdSQU0uQ0xJUFMuQzMuNzIwLmRhc2hfYmFzZWxpbmVfMV92MSIsInhwdl9hc3NldF9pZCI6MTg1NjI1MDE5NDUwNDM5MDEsImFzc2V0X2FnZV9kYXlzIjoyNiwidmlfdXNlY2FzZV9pZCI6MTAwOTksImR1cmF0aW9uX3MiOjQyLCJ1cmxnZW5fc291cmNlIjoid3d3In0%3D&amp;ccb=17-1&amp;_nc_gid=we_qR2BPMfQZyTxmAqlxEg&amp;_nc_ss=1a&amp;_nc_zt=28&amp;vs=f1e9e6bb2c6bf814&amp;_nc_vs=HBksFQIYOnBhc3N0aHJvdWdoX2V2ZXJzdG9yZS9HTXFyQWliZ0Y3LTZ3Y3dDQUFweTdEalpDd0ZXYnNwVEFRQUYVAALIARIAFQIYUWlnX3hwdl9wbGFjZW1lbnRfcGVybWFuZW50X3YyL0Y5NDRCNjk0RDVGNzlDQ0VCMEI4OTQyNkY3QzlERkJCX2F1ZGlvX2Rhc2hpbml0Lm1wNBUCAsgBEgAoABgAGwKIB3VzZV9vaWwBMRJwcm9ncmVzc2l2ZV9yZWNpcGUBMRUAACb6rp3p6J_5QRUCKAJDMywXQEUzMzMzMzMYEmRhc2hfYmFzZWxpbmVfMV92MREAdf4HZeadAQA&amp;oh=00_Afy0VJ4X0JvTU-VG5N-faFOMnKL8S7dDh9ELna2KxcFT7A&amp;oe=69BD9AAC, https://instagram.flas1-2.fna.fbcdn.net/o1/v/t16/f2/m69/AQMkcWLQRR9xmDGMzQn4gllOKDtFrJ68DpyQeUDCm8eYAHDHGckNA1U-_HyuTwgUCWvJhf4owJrstl2zI2EGWEwO.mp4?strext=1&amp;_nc_cat=106&amp;_nc_oc=Adm66kcgNK-54cR938YS6Kf1MZdttapsLrnBR7BEHU08vxfBjQppkdiAyxE976XpscQ&amp;_nc_sid=5e9851&amp;_nc_ht=instagram.flas1-2.fna.fbcdn.net&amp;_nc_ohc=ECEOOxTiZ30Q7kNvwHSFrsb&amp;efg=eyJ2ZW5jb2RlX3RhZyI6Inhwdl9wcm9ncmVzc2l2ZS5JTlNUQUdSQU0uQ0xJUFMuQzMuNzIwLmRhc2hfYmFzZWxpbmVfMV92MSIsInhwdl9hc3NldF9pZCI6MTg1NjIyNzMxMDUwNDM5MDEsImFzc2V0X2FnZV9kYXlzIjoyNiwidmlfdXNlY2FzZV9pZCI6MTAwOTksImR1cmF0aW9uX3MiOjQyLCJ1cmxnZW5fc291cmNlIjoid3d3In0%3D&amp;ccb=17-1&amp;_nc_gid=we_qR2BPMfQZyTxmAqlxEg&amp;_nc_ss=1a&amp;_nc_zt=28&amp;vs=e53d1486844e19ec&amp;_nc_vs=HBksFQIYOnBhc3N0aHJvdWdoX2V2ZXJzdG9yZS9HUFQ4QVNaUVdFRllaSUVLQUlPaGxGNW0wN0VuYnNwVEFRQUYVAALIARIAFQIYUWlnX3hwdl9wbGFjZW1lbnRfcGVybWFuZW50X3YyLzk5NEFFOEZGOUY1QzM5NjU3NUE5NDlDRkM3MkY5MDgyX2F1ZGlvX2Rhc2hpbml0Lm1wNBUCAsgBEgAoABgAGwKIB3VzZV9vaWwBMRJwcm9ncmVzc2l2ZV9yZWNpcGUBMRUAACb6hrPqv5L5QRUCKAJDMywXQEUzMzMzMzMYEmRhc2hfYmFzZWxpbmVfMV92MREAdf4HZeadAQA&amp;oh=00_AfxhaxiKHJXIkrv8BEbJDF4qab_EOzqESGXBNYL7kZUCGQ&amp;oe=69BD9C16, https://instagram.flas1-2.fna.fbcdn.net/o1/v/t16/f2/m69/AQMGZFRcDcby2Y1l-rrrpXpio9YDwUc7Beser1XSdteIwTKiylUC-w-QRSxahgejmW4AbPTT-Oo90OMamgxx3krU.mp4?strext=1&amp;_nc_cat=106&amp;_nc_oc=AdkmmzrSOBwnU9c07tysdKFomSufFtx9fVwxfZGqoFiQlATIZvmBJ2OLMZto1-XUh74&amp;_nc_sid=5e9851&amp;_nc_ht=instagram.flas1-2.fna.fbcdn.net&amp;_nc_ohc=jha4L8yeQBsQ7kNvwHUtpwk&amp;efg=eyJ2ZW5jb2RlX3RhZyI6Inhwdl9wcm9ncmVzc2l2ZS5JTlNUQUdSQU0uQ0xJUFMuQzMuNzIwLmRhc2hfYmFzZWxpbmVfMV92MSIsInhwdl9hc3NldF9pZCI6MTg1NjIwNjE3MTAwNDM5MDEsImFzc2V0X2FnZV9kYXlzIjoyNywidmlfdXNlY2FzZV9pZCI6MTAwOTksImR1cmF0aW9uX3MiOjYwLCJ1cmxnZW5fc291cmNlIjoid3d3In0%3D&amp;ccb=17-1&amp;vs=71c61962e7309e94&amp;_nc_vs=HBksFQIYOnBhc3N0aHJvdWdoX2V2ZXJzdG9yZS9HSkhFQVNZVEhXWjdlQ2dFQUNpZXNkeFJ2dlI2YnNwVEFRQUYVAALIARIAFQIYUWlnX3hwdl9wbGFjZW1lbnRfcGVybWFuZW50X3YyLzcwNDQxQjVEMENBNDY0NkVBRkUxRDE1ODI2OUNBODlDX2F1ZGlvX2Rhc2hpbml0Lm1wNBUCAsgBEgAoABgAGwKIB3VzZV9vaWwBMRJwcm9ncmVzc2l2ZV9yZWNpcGUBMRUAACb6q7XomIb5QRUCKAJDMywXQE4u2RaHKwIYEmRhc2hfYmFzZWxpbmVfMV92MREAdf4HZeadAQA&amp;_nc_gid=we_qR2BPMfQZyTxmAqlxEg&amp;_nc_ss=1a&amp;_nc_zt=28&amp;oh=00_AfxySJ61btRaWVVAKxueHMatWJ0XVKGIQI7C06zquiG_dQ&amp;oe=69BDA7D2, https://instagram.flas1-1.fna.fbcdn.net/o1/v/t2/f2/m86/AQM25vc3yfRE8LNoH9oDSQICqfGYcPJkgcqYE0O9ibuSCbCfaAxKCPWb8HQWAx5zA_LM0RshwOm4bZRXw1P5hre3BbXvRgGVdyv9F9c.mp4?_nc_cat=102&amp;_nc_oc=AdlgTbSH7Eq7B63IdgtKEo7SYMTUE9ANfOBvHo2dlKnMgRZCzWbK65KJwNfBF42Agjs&amp;_nc_sid=5e9851&amp;_nc_ht=instagram.flas1-1.fna.fbcdn.net&amp;_nc_ohc=Gl7fn7406b0Q7kNvwF--SL5&amp;efg=eyJ2ZW5jb2RlX3RhZyI6Inhwdl9wcm9ncmVzc2l2ZS5JTlNUQUdSQU0uQ0xJUFMuQzMuNzIwLmRhc2hfYmFzZWxpbmVfMV92MSIsInhwdl9hc3NldF9pZCI6MjMxNTE4NTk3MjI3ODU0OCwiYXNzZXRfYWdlX2RheXMiOjc1LCJ2aV91c2VjYXNlX2lkIjoxMDA5OSwiZHVyYXRpb25fcyI6NjIsInVybGdlbl9zb3VyY2UiOiJ3d3cifQ%3D%3D&amp;ccb=17-1&amp;_nc_gid=we_qR2BPMfQZyTxmAqlxEg&amp;_nc_ss=1a&amp;_nc_zt=28&amp;vs=6ffe394e6a088306&amp;_nc_vs=HBksFQIYUmlnX3hwdl9yZWVsc19wZXJtYW5lbnRfc3JfcHJvZC82MDRCMEY3NUJDQTIzRTYxM0IxRTc2NkE0QUNERkZCMF92aWRlb19kYXNoaW5pdC5tcDQVAALIARIAFQIYR2lnX3hwdl9yZWVsc19wZXJtYW5lbnRfc3JfcHJvZC8xMjcyNDY1OTMxMzcxNTU3XzE1ODA5OTY5Mzk2OTA1MzEzNDQubXA0FQICyAESACgAGAAbAogHdXNlX29pbAExEnByb2dyZXNzaXZlX3JlY2lwZQExFQAAJqjUu9fH6ZwIFQIoAkMzLBdATy7ZFocrAhgSZGFzaF9iYXNlbGluZV8xX3YxEQB1_gdl5p0BAA&amp;oh=00_AfxFxXFfHAaAp5OeEJezuFMp0cuvRo0Q-sTKTIUlIE813A&amp;oe=69B9BA7B, https://instagram.flas1-1.fna.fbcdn.net/o1/v/t2/f2/m86/AQPf8oh2vuU3GTpKJE-KaEXCJWV37bEptYSHBYucyg996ypTHS3NYlCWRaNBrWxMdCbIXAgy0dO01po6pRNOPNNzgfiRIBLMZq-Kuh0.mp4?_nc_cat=109&amp;_nc_oc=AdlsbNsQNl5WgBLnYBZL36ZStsPfsgXLxkM3DymeVELLlhmDD12S2Xatou5VeKQX0bQ&amp;_nc_sid=5e9851&amp;_nc_ht=instagram.flas1-1.fna.fbcdn.net&amp;_nc_ohc=8k94LtVfq-UQ7kNvwH7IRfp&amp;efg=eyJ2ZW5jb2RlX3RhZyI6Inhwdl9wcm9ncmVzc2l2ZS5JTlNUQUdSQU0uQ0xJUFMuQzMuNzIwLmRhc2hfYmFzZWxpbmVfMV92MSIsInhwdl9hc3NldF9pZCI6MTkyMTk5NTE0ODM2NTkzOSwiYXNzZXRfYWdlX2RheXMiOjEyNywidmlfdXNlY2FzZV9pZCI6MTAwOTksImR1cmF0aW9uX3MiOjI0LCJ1cmxnZW5fc291cmNlIjoid3d3In0%3D&amp;ccb=17-1&amp;vs=486</t>
  </si>
  <si>
    <t>https://www.instagram.com/ryantphotos</t>
  </si>
  <si>
    <t>sa3at.ad</t>
  </si>
  <si>
    <t>Sa3at.AD</t>
  </si>
  <si>
    <t>Timeless Luxury On Your Wrist ⌚
Premium &amp; Authentic  Watches
Worldwide Elegance | UAE 🇦🇪 Based |  License Number (20247/2025)</t>
  </si>
  <si>
    <t>https://scontent-mia3-3.cdninstagram.com/v/t51.82787-19/612989965_17899052208367750_593505015480149490_n.jpg?stp=dst-jpg_e0_s150x150_tt6&amp;efg=eyJ2ZW5jb2RlX3RhZyI6InByb2ZpbGVfcGljLmRqYW5nby4xMDI0LmMyIn0&amp;_nc_ht=scontent-mia3-3.cdninstagram.com&amp;_nc_cat=110&amp;_nc_oc=Q6cZ2QEKTxjaELFVV3ycnJrlguAAdK1JucqJLwInPnTE_VaY0LTh9ngt68L4A4QLIooYIaN0-iJ3ju4dESOK5VXKiNEd&amp;_nc_ohc=ij7LjRqbUhEQ7kNvwG6-rpy&amp;_nc_gid=mtSEFi9S_Bh4wiVVbHNZPw&amp;edm=AOQ1c0wBAAAA&amp;ccb=7-5&amp;oh=00_AfzsxF-wPrU-RShXmHmoepe8KQDxrfmmgm6696JroVENaQ&amp;oe=69BDA9D3&amp;_nc_sid=8b3546</t>
  </si>
  <si>
    <t>BRAND : OMEGA X SWATCH
COLLECTION : MISSION TO EARTHPHASE
MODEL : MOONSHINE GOLD
CONDITION: BRAND NEW
YEAR: 2025
DM FOR MORE INFO &amp; PRICE 🔥 | BRAND : BREITLING
COLLECTION: ENDURANCE PRO
MODEL: IRONMAN
REFERENCE: X823109A1K1S1
CONDITION: BRAND NEW
YEAR: 2025
DM FOR MORE INFO &amp; PRICE 🔥 | BRAND : LOUIS ERARARD x KONSTANTIN CHAYKIN LIMITED 1 OF 178
REFERENCE : UNFROGETTABLE PURPLE
CONDITION : BRAND NEW
YEAR : 2025
DM FOR MORE INFO &amp; PRICE 🔥 | BRAND : ZENITH
COLLECTION : DEFY
MODEL : ZENITH DEFY EXTREME DIVER
REFERENCE : 95.9601.3620/51.I301
CONDITION : BRAND NEW
YEAR : 2025
EXTRA : COMES WITH THREE STRAPS
DM FOR INFO &amp; PRICE 🔥 | #cartier#cartiersantos #cartiersantosxl #cartiersantoschronoxl #blackandwhite #blackwatch #watch #watches #watchesofinstagram⌚️ #abudhabi #luxury #dubai #jordanian #luxurywatches #dailywatch #luxurylife #dubai #dubai_dxb_uaE | #bvlgari #bvlgariwatches #bvlgariwatch #bvlgarioctofinissimo #finissimo #gold #goldwatch #goldwatches #luxurylifestyle #luxurywatches #dubai #abudhabi #watch #uae #unitedarabemirates #watches #dubai🇦🇪 #bvlgariuae #luxury #dubailuxury | #graham #grahamwatch #grahamwatchesclub #grahamchronofighter #chronofighter #luxurylifestyle #luxurywatches #dubai #watch #abudhabi #unitedarabemirates #watches #dubai🇦🇪 #blackwatch | #bellandross #luxurylifestyle #luxurywatches #watch #unitedarabemirates #watches #blackwatch #dubai🇦🇪 #uae #dubai #mylife #luxury #sharjah #jordanian | #cartier #santos#santos100 #abudhabi #uae #luxurylifestyle #luxurywatches #dubai #watch #unitedarabemirates #watches #dubai🇦🇪 #blackwatch #cartierwatch #cartierwatches #cartiercollectorsclub #cartiercollector | #tudor #tudorpepsi #tudorblackbay #tudorwatch #abudhabi #uae #luxurylifestyle #luxurywatches #dubai #watch #unitedarabemirates #watches #dubai🇦🇪 #pepsi | #louisvuitton #louisvuittonwatch #tambour #abudhabi #uae #luxurylifestyle #luxurywatches #dubai #watch #unitedarabemirates #watches #dubai🇦🇪 #bluewach | #cartier#cartiersantos100 #cartiersantos #abudhabi #uae #luxurylifestyle #luxurywatches #dubai #watch #unitedarabemirates #watches #dubai🇦🇪</t>
  </si>
  <si>
    <t>#cartier, #cartiersantos, #cartiersantosxl, #cartiersantoschronoxl, #blackandwhite, #blackwatch, #watch, #watches, #watchesofinstagram, #abudhabi, #luxury, #dubai, #jordanian, #luxurywatches, #dailywatch, #luxurylife, #dubai_dxb_uaE, #bvlgari, #bvlgariwatches, #bvlgariwatch, #bvlgarioctofinissimo, #finissimo, #gold, #goldwatch, #goldwatches, #luxurylifestyle, #uae, #unitedarabemirates, #bvlgariuae, #dubailuxury, #graham, #grahamwatch, #grahamwatchesclub, #grahamchronofighter, #chronofighter, #be</t>
  </si>
  <si>
    <t>https://instagram.com/p/DUcsHw9E4xg, https://instagram.com/p/DUZ_wqDE870, https://instagram.com/p/DUZ_HX0E6PQ, https://instagram.com/p/DUZ9tDFk5vf, https://instagram.com/p/DJqtnSizwlg, https://instagram.com/p/DHbuYxRzwcS, https://instagram.com/p/DHHMxgQzQCN, https://instagram.com/p/DG-_EdnTok6, https://instagram.com/p/DGwj1Y2TLWs, https://instagram.com/p/DGfaCB3Tst8, https://instagram.com/p/DGc2BcmT_iT, https://instagram.com/p/DGJU7R4zOsN</t>
  </si>
  <si>
    <t>9, 12, 11, 12, 67, 83, 55, 46, 64, 58, 51, 28</t>
  </si>
  <si>
    <t>1, 0, 0, 0, 3, 4, 0, 1, 0, 1, 3, 0</t>
  </si>
  <si>
    <t>2026-02-07, 2026-02-06, 2026-02-06, 2026-02-06, 2025-05-15, 2025-03-20, 2025-03-12, 2025-03-09, 2025-03-04, 2025-02-25, 2025-02-24, 2025-02-16</t>
  </si>
  <si>
    <t>Abu Dhabi, United Arab Emirates, Abu Dabi UAE</t>
  </si>
  <si>
    <t>Sidecar, Sidecar, Sidecar, Sidecar, Video, Video, Video, Video, Video, Video, Video, Video</t>
  </si>
  <si>
    <t>https://scontent-mia3-3.cdninstagram.com/v/t51.82787-15/628289159_17902799148367750_2986602308471047319_n.jpg?stp=dst-jpg_e15_fr_p1080x1080_tt6&amp;_nc_ht=scontent-mia3-3.cdninstagram.com&amp;_nc_cat=110&amp;_nc_oc=Q6cZ2QEKTxjaELFVV3ycnJrlguAAdK1JucqJLwInPnTE_VaY0LTh9ngt68L4A4QLIooYIaN0-iJ3ju4dESOK5VXKiNEd&amp;_nc_ohc=jZilrZnFOmsQ7kNvwGawbP7&amp;_nc_gid=mtSEFi9S_Bh4wiVVbHNZPw&amp;edm=AOQ1c0wBAAAA&amp;ccb=7-5&amp;ig_cache_key=MzgyNzEyNzY1MjM4NjU1OTM2Mw%3D%3D.3-ccb7-5&amp;oh=00_Afw-vIKY33vwzg7NXmF-EZv117SSC7quAXxenH23pmzvpg&amp;oe=69BDB3F9&amp;_nc_sid=8b3546, https://scontent-mia3-3.cdninstagram.com/v/t51.82787-15/628289159_17902799148367750_2986602308471047319_n.jpg?stp=dst-jpg_e15_fr_p1080x1080_tt6&amp;_nc_ht=scontent-mia3-3.cdninstagram.com&amp;_nc_cat=110&amp;_nc_oc=Q6cZ2QEKTxjaELFVV3ycnJrlguAAdK1JucqJLwInPnTE_VaY0LTh9ngt68L4A4QLIooYIaN0-iJ3ju4dESOK5VXKiNEd&amp;_nc_ohc=jZilrZnFOmsQ7kNvwGawbP7&amp;_nc_gid=mtSEFi9S_Bh4wiVVbHNZPw&amp;edm=AOQ1c0wBAAAA&amp;ccb=7-5&amp;ig_cache_key=MzgyNzEyNzY1MjM4NjU1OTM2Mw%3D%3D.3-ccb7-5&amp;oh=00_Afw-vIKY33vwzg7NXmF-EZv117SSC7quAXxenH23pmzvpg&amp;oe=69BDB3F9&amp;_nc_sid=8b3546, https://scontent-mia3-3.cdninstagram.com/v/t51.82787-15/629607135_17902799175367750_5550772067613613119_n.jpg?stp=dst-jpg_e15_fr_p1080x1080_tt6&amp;_nc_ht=scontent-mia3-3.cdninstagram.com&amp;_nc_cat=110&amp;_nc_oc=Q6cZ2QEKTxjaELFVV3ycnJrlguAAdK1JucqJLwInPnTE_VaY0LTh9ngt68L4A4QLIooYIaN0-iJ3ju4dESOK5VXKiNEd&amp;_nc_ohc=oY_dytcW124Q7kNvwHSIQhi&amp;_nc_gid=mtSEFi9S_Bh4wiVVbHNZPw&amp;edm=AOQ1c0wBAAAA&amp;ccb=7-5&amp;ig_cache_key=MzgyNzEyNzY1NDEwNjI1Mjk1MA%3D%3D.3-ccb7-5&amp;oh=00_AfwZMO2GdukyQGQn-6GjUQ5lE4JGZAHhe2Z-Y4kzkJ2b0Q&amp;oe=69BD94A0&amp;_nc_sid=8b3546, https://scontent-mia3-3.cdninstagram.com/v/t51.82787-15/628282628_17902799166367750_5441989129800733288_n.jpg?stp=dst-jpg_e15_fr_p1080x1080_tt6&amp;_nc_ht=scontent-mia3-3.cdninstagram.com&amp;_nc_cat=110&amp;_nc_oc=Q6cZ2QEKTxjaELFVV3ycnJrlguAAdK1JucqJLwInPnTE_VaY0LTh9ngt68L4A4QLIooYIaN0-iJ3ju4dESOK5VXKiNEd&amp;_nc_ohc=VKhjoIyQh9sQ7kNvwFkaXsz&amp;_nc_gid=mtSEFi9S_Bh4wiVVbHNZPw&amp;edm=AOQ1c0wBAAAA&amp;ccb=7-5&amp;ig_cache_key=MzgyNzEyNzY1NTEzODAxNTYyMw%3D%3D.3-ccb7-5&amp;oh=00_AfzmXfL0Ane2yvxbYNotTJ5X-_zQ9M19W8kDqFuIbLnG5Q&amp;oe=69BD81DA&amp;_nc_sid=8b3546, https://scontent-mia3-3.cdninstagram.com/v/t51.82787-15/630161264_17902799163367750_2516763334770298601_n.jpg?stp=dst-jpg_e15_tt6&amp;_nc_ht=scontent-mia3-3.cdninstagram.com&amp;_nc_cat=110&amp;_nc_oc=Q6cZ2QEKTxjaELFVV3ycnJrlguAAdK1JucqJLwInPnTE_VaY0LTh9ngt68L4A4QLIooYIaN0-iJ3ju4dESOK5VXKiNEd&amp;_nc_ohc=sbDzYfkuMAMQ7kNvwFkn8Va&amp;_nc_gid=mtSEFi9S_Bh4wiVVbHNZPw&amp;edm=AOQ1c0wBAAAA&amp;ccb=7-5&amp;ig_cache_key=MzgyNzEyNzY1NDIxNTMwNDYxNA%3D%3D.3-ccb7-5&amp;oh=00_Afyw_okRmVdQcstLS-gfqvOZuPP3tNP5pONNULv_KP-5ZA&amp;oe=69BDB95D&amp;_nc_sid=8b3546, https://scontent-mia3-3.cdninstagram.com/v/t51.82787-15/627654685_17902656267367750_7733435865535656057_n.jpg?stp=dst-jpg_e35_s1080x1080_sh0.08_tt6&amp;_nc_ht=scontent-mia3-3.cdninstagram.com&amp;_nc_cat=110&amp;_nc_oc=Q6cZ2QEKTxjaELFVV3ycnJrlguAAdK1JucqJLwInPnTE_VaY0LTh9ngt68L4A4QLIooYIaN0-iJ3ju4dESOK5VXKiNEd&amp;_nc_ohc=xqgv6QRTp8AQ7kNvwG2ftOq&amp;_nc_gid=mtSEFi9S_Bh4wiVVbHNZPw&amp;edm=AOQ1c0wBAAAA&amp;ccb=7-5&amp;ig_cache_key=MzgyNjM2OTY4NTYzNDYxMzYwNw%3D%3D.3-ccb7-5&amp;oh=00_Afz6HVDNIzSjOLvDT0cronycxHf5kZECmBtviy08SSkwPw&amp;oe=69BD87B7&amp;_nc_sid=8b3546, https://scontent-mia3-3.cdninstagram.com/v/t51.82787-15/627654685_17902656267367750_7733435865535656057_n.jpg?stp=dst-jpg_e35_s1080x1080_sh0.08_tt6&amp;_nc_ht=scontent-mia3-3.cdninstagram.com&amp;_nc_cat=110&amp;_nc_oc=Q6cZ2QEKTxjaELFVV3ycnJrlguAAdK1JucqJLwInPnTE_VaY0LTh9ngt68L4A4QLIooYIaN0-iJ3ju4dESOK5VXKiNEd&amp;_nc_ohc=xqgv6QRTp8AQ7kNvwG2ftOq&amp;_nc_gid=mtSEFi9S_Bh4wiVVbHNZPw&amp;edm=AOQ1c0wBAAAA&amp;ccb=7-5&amp;ig_cache_key=MzgyNjM2OTY4NTYzNDYxMzYwNw%3D%3D.3-ccb7-5&amp;oh=00_Afz6HVDNIzSjOLvDT0cronycxHf5kZECmBtviy08SSkwPw&amp;oe=69BD87B7&amp;_nc_sid=8b3546, https://scontent-mia3-3.cdninstagram.com/v/t51.82787-15/630093904_17902656276367750_1061828157704400389_n.jpg?stp=dst-jpg_e35_s1080x1080_sh0.08_tt6&amp;_nc_ht=scontent-mia3-3.cdninstagram.com&amp;_nc_cat=110&amp;_nc_oc=Q6cZ2QEKTxjaELFVV3ycnJrlguAAdK1JucqJLwInPnTE_VaY0LTh9ngt68L4A4QLIooYIaN0-iJ3ju4dESOK5VXKiNEd&amp;_nc_ohc=x5ptmzCfC3cQ7kNvwG9QQ6Y&amp;_nc_gid=mtSEFi9S_Bh4wiVVbHNZPw&amp;edm=AOQ1c0wBAAAA&amp;ccb=7-5&amp;ig_cache_key=MzgyNjM2OTY4Njc1MDMwODMyMQ%3D%3D.3-ccb7-5&amp;oh=00_AfzmRzlpN0AZrupBvzBVMm_fW9e9KlDUGEsOoP-xUrFxtA&amp;oe=69BD8358&amp;_nc_sid=8b3546, https://scontent-mia3-3.cdninstagram.com/v/t51.82787-15/627473488_17902656294367750_7668924223665012166_n.jpg?stp=dst-jpg_e35_s1080x1080_sh0.08_tt6&amp;_nc_ht=scontent-mia3-3.cdninstagram.com&amp;_nc_cat=110&amp;_nc_oc=Q6cZ2QEKTxjaELFVV3ycnJrlguAAdK1JucqJLwInPnTE_VaY0LTh9ngt68L4A4QLIooYIaN0-iJ3ju4dESOK5VXKiNEd&amp;_nc_ohc=BzCtIGYAJ_YQ7kNvwH_1mal&amp;_nc_gid=mtSEFi9S_Bh4wiVVbHNZPw&amp;edm=AOQ1c0wBAAAA&amp;ccb=7-5&amp;ig_cache_key=MzgyNjM2OTY4ODMxMDYzODgzMQ%3D%3D.3-ccb7-5&amp;oh=00_Afy9Oxiq6XZ1kUh9N-xfEE50AlU2mEaAwAKoek6oQm5W3A&amp;oe=69BDAE44&amp;_nc_sid=8b3546, https://scontent-mia3-3.cdninstagram.com/v/t51.82787-15/627047378_17902656285367750_5545478462933162607_n.jpg?stp=dst-jpg_e35_s1080x1080_sh0.08_tt6&amp;_nc_ht=scontent-mia3-3.cdninstagram.com&amp;_nc_cat=110&amp;_nc_oc=Q6cZ2QEKTxjaELFVV3ycnJrlguAAdK1JucqJLwInPnTE_VaY0LTh9ngt68L4A4QLIooYIaN0-iJ3ju4dESOK5VXKiNEd&amp;_nc_ohc=t5SOvOqJuZ</t>
  </si>
  <si>
    <t>https://scontent-mia3-3.cdninstagram.com/o1/v/t2/f2/m367/AQPGTz6AJPcWP-izZxCCprwi4I41hLgCl-EL2AmLeFgRij8cDaMH1THx9U_eZBi3VALfW14NCPcCTYVRBJEYWU_JyhR1UKtZ7Vx_Y7w.mp4?_nc_cat=109&amp;_nc_sid=5e9851&amp;_nc_ht=scontent-mia3-3.cdninstagram.com&amp;_nc_ohc=zzFn5KTaewYQ7kNvwEhlzaE&amp;efg=eyJ2ZW5jb2RlX3RhZyI6Inhwdl9wcm9ncmVzc2l2ZS5JTlNUQUdSQU0uQ0xJUFMuQzMuNzIwLmRhc2hfYmFzZWxpbmVfMV92MSIsInhwdl9hc3NldF9pZCI6NTQ3MDU1NDcxNzk0NTUxLCJhc3NldF9hZ2VfZGF5cyI6MzA1LCJ2aV91c2VjYXNlX2lkIjoxMDA5OSwiZHVyYXRpb25fcyI6MjQsInVybGdlbl9zb3VyY2UiOiJ3d3cifQ%3D%3D&amp;ccb=17-1&amp;_nc_gid=mtSEFi9S_Bh4wiVVbHNZPw&amp;_nc_ss=1a&amp;_nc_zt=28&amp;vs=9333b0f4e8ef70c8&amp;_nc_vs=HBksFQIYQGlnX2VwaGVtZXJhbC84QTRCQzE4M0VDQTRGREFGOTM2QkJFMUVDNzM0RkM5Ql92aWRlb19kYXNoaW5pdC5tcDQVAALIARIAFQIYR2lnX3hwdl9yZWVsc19wZXJtYW5lbnRfc3JfcHJvZC8xMjQ5MTEyMTAwMTUxNDcwXzg2NDA2NjUxNDczNDg4OTg5NTgubXA0FQICyAESACgAGAAbAogHdXNlX29pbAExEnByb2dyZXNzaXZlX3JlY2lwZQExFQAAJu7ljPHo4vgBFQIoAkMzLBdAOGZmZmZmZhgSZGFzaF9iYXNlbGluZV8xX3YxEQB1_gdl5p0BAA&amp;oh=00_Afwdu5wLldLPOaAIjItwb7sHlKUvbRketB1IIwAK4HdTlg&amp;oe=69BDA81A, https://scontent-mia3-2.cdninstagram.com/o1/v/t2/f2/m367/AQPRRWkZw-95ar5fjjj4_ACGIoFWD96PaTutSl2lQNXKtnvqhvCmCLNRC6Mti8ul8er0t7cfUdq4njDsGyZOx5xLZonRX716RDS6agc.mp4?_nc_cat=107&amp;_nc_sid=5e9851&amp;_nc_ht=scontent-mia3-2.cdninstagram.com&amp;_nc_ohc=gqslow0SqN0Q7kNvwFNaQDG&amp;efg=eyJ2ZW5jb2RlX3RhZyI6Inhwdl9wcm9ncmVzc2l2ZS5JTlNUQUdSQU0uQ0xJUFMuQzMuNzIwLmRhc2hfYmFzZWxpbmVfMV92MSIsInhwdl9hc3NldF9pZCI6MTg1NTM5NjcwNTIzNTMxMCwiYXNzZXRfYWdlX2RheXMiOjM2MCwidmlfdXNlY2FzZV9pZCI6MTAwOTksImR1cmF0aW9uX3MiOjEzLCJ1cmxnZW5fc291cmNlIjoid3d3In0%3D&amp;ccb=17-1&amp;_nc_gid=mtSEFi9S_Bh4wiVVbHNZPw&amp;_nc_ss=1a&amp;_nc_zt=28&amp;vs=70fae4e26d1b3cd1&amp;_nc_vs=HBksFQIYQGlnX2VwaGVtZXJhbC9DNzQyNEVBRTU4NTIwODAyRjI5MkZCMzFFOTE4NzVBOV92aWRlb19kYXNoaW5pdC5tcDQVAALIARIAFQIYR2lnX3hwdl9yZWVsc19wZXJtYW5lbnRfc3JfcHJvZC8xODIyNTE1OTg4NTEzNjA0XzY4MTQ1NzU4Mzg5OTEwMTMyMTkubXA0FQICyAESACgAGAAbAogHdXNlX29pbAExEnByb2dyZXNzaXZlX3JlY2lwZQExFQAAJtzFw9im3ssGFQIoAkMzLBdAKszMzMzMzRgSZGFzaF9iYXNlbGluZV8xX3YxEQB1_gdl5p0BAA&amp;oh=00_AfxrXKdjilX7Z0PTSIY5Dh0ZjyjY7skMLcsItle7nfCRYg&amp;oe=69BDB9D8, https://scontent-mia3-1.cdninstagram.com/o1/v/t2/f2/m367/AQOQjUM7OPuRmGhIW9vX0BPwnzqmX9SleOOfec4TDc4LRiNjbUP7Th8D1MIBjXaTt4g0RkugxLQnL6DRjHz5g-meoRbnJ1jlOXtYhJg.mp4?_nc_cat=111&amp;_nc_sid=5e9851&amp;_nc_ht=scontent-mia3-1.cdninstagram.com&amp;_nc_ohc=L0GJ0P0gC50Q7kNvwF8Fm1R&amp;efg=eyJ2ZW5jb2RlX3RhZyI6Inhwdl9wcm9ncmVzc2l2ZS5JTlNUQUdSQU0uQ0xJUFMuQzMuNzIwLmRhc2hfYmFzZWxpbmVfMV92MSIsInhwdl9hc3NldF9pZCI6MTk0Njc2MjIxMjUxNjI3NCwiYXNzZXRfYWdlX2RheXMiOjM2OCwidmlfdXNlY2FzZV9pZCI6MTAwOTksImR1cmF0aW9uX3MiOjE1LCJ1cmxnZW5fc291cmNlIjoid3d3In0%3D&amp;ccb=17-1&amp;_nc_gid=mtSEFi9S_Bh4wiVVbHNZPw&amp;_nc_ss=1a&amp;_nc_zt=28&amp;vs=a872306ab9d94d87&amp;_nc_vs=HBksFQIYQGlnX2VwaGVtZXJhbC9FRjQ5RERERDE3NTkyMEQ0QkQxNkI2MjkyNkVDRkU5Nl92aWRlb19kYXNoaW5pdC5tcDQVAALIARIAFQIYRWlnX3hwdl9yZWVsc19wZXJtYW5lbnRfc3JfcHJvZC81ODA3NTcwNTUwMDI0OTdfOTMzNDAyNDE5MjM3NzgzNTk2Lm1wNBUCAsgBEgAoABgAGwKIB3VzZV9vaWwBMRJwcm9ncmVzc2l2ZV9yZWNpcGUBMRUAACbkhp3ivKT1BhUCKAJDMywXQC_dsi0OVgQYEmRhc2hfYmFzZWxpbmVfMV92MREAdf4HZeadAQA&amp;oh=00_AfxWIhnUaHwQR2iie8t5DzCvNcF0JYaTvNXFAoiAYEanFQ&amp;oe=69BDAA20, https://scontent-mia3-3.cdninstagram.com/o1/v/t2/f2/m367/AQNkP854Uns842uoZ6xQAlvB6mjUexUu0VtkeItfCOWjdQJeuiH-_PCFbymJ5BUsRAkYC6dloeDORS7bqGvS62YcivcJBjLFZv8gj0w.mp4?_nc_cat=109&amp;_nc_sid=5e9851&amp;_nc_ht=scontent-mia3-3.cdninstagram.com&amp;_nc_ohc=SglvhJulO54Q7kNvwEoF2ct&amp;efg=eyJ2ZW5jb2RlX3RhZyI6Inhwdl9wcm9ncmVzc2l2ZS5JTlNUQUdSQU0uQ0xJUFMuQzMuNTc2LmRhc2hfYmFzZWxpbmVfMV92MSIsInhwdl9hc3NldF9pZCI6NjY4MDE4NTA1NjI1NjU2LCJhc3NldF9hZ2VfZGF5cyI6MzcxLCJ2aV91c2VjYXNlX2lkIjoxMDA5OSwiZHVyYXRpb25fcyI6MTIsInVybGdlbl9zb3VyY2UiOiJ3d3cifQ%3D%3D&amp;ccb=17-1&amp;_nc_gid=mtSEFi9S_Bh4wiVVbHNZPw&amp;_nc_ss=1a&amp;_nc_zt=28&amp;vs=817044447a78217a&amp;_nc_vs=HBksFQIYQGlnX2VwaGVtZXJhbC9EMTRFRTZCOTNEMTExQjQ1N0E1NUNFQTdDQ0M1MjI5Ml92aWRlb19kYXNoaW5pdC5tcDQVAALIARIAFQIYR2lnX3hwdl9yZWVsc19wZXJtYW5lbnRfc3JfcHJvZC8xMDA3ODY5MDI0NTc2MjUyXzQzNDc3MzEwNzg3MzAyOTI5NzAubXA0FQICyAESACgAGAAbAogHdXNlX29pbAExEnByb2dyZXNzaXZlX3JlY2lwZQExFQAAJvDA2dvl468CFQIoAkMzLBdAKJmZmZmZmhgSZGFzaF9iYXNlbGluZV8xX3YxEQB1_gdl5p0BAA&amp;oh=00_AfyaQ2kGJUWLDkb2QBSlMnV13cJU-El98bURPPiO0eS1UQ&amp;oe=69BD81F2, https://scontent-mia5-1.cdninstagram.com/o1/v/t2/f2/m367/AQPPZIdbF84VWRpJJ_O5_83IlDSutOSpqR8h2fQNO8udPNIyD8WZ11qap6I-0SAEKIsWkbK33KPB7feAjSfFgQUmncV9BUP9kHM6qJ4.mp4?_nc_cat=101&amp;_nc_sid=5e9851&amp;_nc_ht=scontent-mia5-1.cdninstagram.com&amp;_nc_ohc=sQBtCDn6wWoQ7kNvwFQNGRm&amp;efg=eyJ2ZW5jb2RlX3RhZyI6Inhwdl9wcm9ncmVzc2l2ZS5JTlNUQUdSQU0uQ0xJUFMuQzMuNzIwLmRhc2hfYmFzZWxpbmVfMV92MSIsInhwdl9hc3NldF9pZCI6ODQ2NjUzMDg3NTg3OTIyLCJhc3NldF9hZ2VfZGF5cyI6Mzc3LCJ2aV91c2VjYXNlX2lkIjoxMDA5OSwiZHVyYXRpb25fcyI6MTYsInVybGdlbl9zb3VyY2UiOiJ3d3cifQ%3D%3D&amp;ccb=17-1&amp;_nc_gid=mtSEFi9S_Bh4wiVVbHNZPw&amp;_nc_ss=1a&amp;_nc_zt=28&amp;vs=f9248141af4f0aa4&amp;_nc_vs=HBksFQIYQGlnX2VwaGVtZXJhbC8zMTRGNTc3MDJFOENDRDE1NUNEQjZERUIwNzM2MTZCMl92aWRlb19kYXNoaW5pdC5tcDQVAALIARIAFQIYRmlnX3hwdl9yZWVsc19wZXJtYW5lbnRfc3JfcHJvZC85MzA2MjE5NTkyNDIwNDJfOTEyMTg3MTY1ODY0ODI3NjczMC5tcDQVAgLIARIAKAAYABsCiAd1c2Vfb2lsATEScHJvZ3Jlc3NpdmVfcmVjaXBlATEVAAAmpPnEiNmBgQMVAigCQzMsF0AwxBiTdLxqGBJkYXNoX2J</t>
  </si>
  <si>
    <t>https://www.instagram.com/sa3at.ad</t>
  </si>
  <si>
    <t>thechronocles</t>
  </si>
  <si>
    <t>TheChronocles</t>
  </si>
  <si>
    <t>⌚ Personal collection &amp; experiences
📸 Snapshots of vintage &amp; modern timepieces
🔍  Insights &amp; Info 
✨ For the watch enthusiasts</t>
  </si>
  <si>
    <t>https://scontent-atl3-2.cdninstagram.com/v/t51.82787-19/554763407_17848220472568442_5655390332332237419_n.jpg?stp=dst-jpg_e0_s150x150_tt6&amp;efg=eyJ2ZW5jb2RlX3RhZyI6InByb2ZpbGVfcGljLmRqYW5nby45MzguYzIifQ&amp;_nc_ht=scontent-atl3-2.cdninstagram.com&amp;_nc_cat=102&amp;_nc_oc=Q6cZ2QGG3hX7OmbVv2EFFQY-G6-9liMmJzrl_smLlveXioZXRdPJuE6hQjqn0-6MfPf7Nes&amp;_nc_ohc=uSfYh0bXx_UQ7kNvwHVGo00&amp;_nc_gid=dW__QoU94KBGPWWZDmN8vg&amp;edm=AOQ1c0wBAAAA&amp;ccb=7-5&amp;oh=00_AfxgrDz7PTj4Ib1r17s_0-S3TlgTP99M-bIJONTud9eaWg&amp;oe=69BD9073&amp;_nc_sid=8b3546</t>
  </si>
  <si>
    <t>A slightly different kind of collection…
Over the past two years or so, I’ve been slowly hunting down every single issue of The Rolex Magazine. Some were easy to find locally, others took months of searching abroad, messages, auctions, and a bit of luck. Today the hunt is finally complete, a full c | I’ve been a bit quiet with my posts with all our wedding prepping, but just a few snaps of the wrist shots of our big day, more to follow 😎 | I’ve always had a soft spot for the those bold yellow dialed Breiting Avenger's... They're one of those watches that instantly grab your attention and perfectly reflect a no-nonsense tool-watch DNA, But after seeing this carbon fiber dialled version in person, it's completely shifting my perspective | The latest generation of the Omega Seamaster 600m, Planet Ocean with a blue ceramic bezel. It wears so well compared to its much chunkier predecessor and coming in at such a reasonable price point compared to its more sought after Rolex competitors, i think its a fantastic timepiece to consider for  | There are some watches you see, then there are watches you experience. I had one of those moments today with this 18k red gold Navitimer. The weight, the warmth of the gold, the depth of that black panda dial, my terribly shot photos really don’t do it justice. It’s one of those pieces that immediat | Sub's for a Sunny Sunday in Cape Town 😎 These watches wear so well with pretty much any outfit or occasion and with the glidelock adjustment, its effortlessly easy to just add a mm or 2 on the bracelet if the weathers a bit warmer than normal. #Submariner #Rolex #CapeTown #thechronocles | Wishing all the watch lovers, collectors and enthusiasts a fantastic and prosperous year ahead. May 2026 be filled with success, good health, memorable moments, and of course… a few more special pieces finding their way into your collection. Here’s to timeless design, mechanical beauty and enjoying  | The Omega Seamaster Professional ref. 210.32.42.20.10.001 is one of those watches that quietly flexes. The clean ceramic wave dial, bold lume plots and that unmistakable dive bezel all work so well together. I have always found the diver 300's stainless bracelet to look really dated and vintage, so  | After some months waiting for extra bracelet links, the Aqua Terra 2503.30 is finally back on its stainless  bracelet and finally i'm able to wear it on stainless instead of the leather strap. It wears so well! Clean, balanced, and effortlessly elegant. This or a Datejust? 
#WatchesofSouthAfrica #O | This new Seamaster Planet Ocean, Ref. 217.30.42.21.01.003, A modern dive watch with some serious heritage that pays tribute to Omega's legendary dive watch history and reflects their long standing commitment to exploration, innovation, and timeless style. 
A timepiece that's designed to perform und | A classic Chrono for the Christmas season. Such a stunning vintage piece, The Omega Speedmaster Professional Mark II from 1970.
#TheChronocles #OmegaSpeedmaster #Chronograph | When the Sub's clasp takes its first impact 🥲It's enough to bring a grown man to tears 😞 going to have to add a GMT to the collection to compensate now 😅 #TheChronocles</t>
  </si>
  <si>
    <t>#Submariner, #Rolex, #CapeTown, #thechronocles, #WatchesofSouthAfrica, #O, #TheChronocles, #OmegaSpeedmaster, #Chronograph</t>
  </si>
  <si>
    <t>https://instagram.com/p/DVx6NpPCFX6, https://instagram.com/p/DVrO_-wiD11, https://instagram.com/p/DUp8TRFCNPI, https://instagram.com/p/DUfZw_eiATj, https://instagram.com/p/DUdVBjbCDKm, https://instagram.com/p/DTYTiBYiMH8, https://instagram.com/p/DS75pQCiK4O, https://instagram.com/p/DS7O_nECFoF, https://instagram.com/p/DS48--RiIVf, https://instagram.com/p/DSuGTQ-iKDd, https://instagram.com/p/DSnCeh5iJHQ, https://instagram.com/p/DScdvVyiGk2</t>
  </si>
  <si>
    <t>12, 65, 94, 128, 84, 136, 74, 141, 117, 148, 107, 99</t>
  </si>
  <si>
    <t>4, 2, 4, 4, 0, 1, 0, 6, 5, 5, 1, 2</t>
  </si>
  <si>
    <t>2026-03-12, 2026-03-09, 2026-02-12, 2026-02-08, 2026-02-07, 2026-01-11, 2025-12-31, 2025-12-31, 2025-12-30, 2025-12-26, 2025-12-23, 2025-12-19</t>
  </si>
  <si>
    <t>Sidecar, Sidecar, Sidecar, Sidecar, Sidecar, Image, Video, Video, Sidecar, Sidecar, Video, Image</t>
  </si>
  <si>
    <t>https://scontent-atl3-2.cdninstagram.com/v/t51.82787-15/650249012_17870139825568442_546650876645089234_n.jpg?stp=dst-jpg_e35_s1080x1080_sh0.08_tt6&amp;_nc_ht=scontent-atl3-2.cdninstagram.com&amp;_nc_cat=102&amp;_nc_oc=Q6cZ2QGG3hX7OmbVv2EFFQY-G6-9liMmJzrl_smLlveXioZXRdPJuE6hQjqn0-6MfPf7Nes&amp;_nc_ohc=_80EPVizKu8Q7kNvwHinl58&amp;_nc_gid=dW__QoU94KBGPWWZDmN8vg&amp;edm=AOQ1c0wBAAAA&amp;ccb=7-5&amp;ig_cache_key=Mzg1MTExNDI2MjYyMjE1NTkyNA%3D%3D.3-ccb7-5&amp;oh=00_Afw1oKAbVWCGtTaAKFxqP1MLtNoNeFjzYEzVh-iTyYJlXw&amp;oe=69BDB9C3&amp;_nc_sid=8b3546, https://scontent-atl3-2.cdninstagram.com/v/t51.82787-15/650249012_17870139825568442_546650876645089234_n.jpg?stp=dst-jpg_e35_s1080x1080_sh0.08_tt6&amp;_nc_ht=scontent-atl3-2.cdninstagram.com&amp;_nc_cat=102&amp;_nc_oc=Q6cZ2QGG3hX7OmbVv2EFFQY-G6-9liMmJzrl_smLlveXioZXRdPJuE6hQjqn0-6MfPf7Nes&amp;_nc_ohc=_80EPVizKu8Q7kNvwHinl58&amp;_nc_gid=dW__QoU94KBGPWWZDmN8vg&amp;edm=AOQ1c0wBAAAA&amp;ccb=7-5&amp;ig_cache_key=Mzg1MTExNDI2MjYyMjE1NTkyNA%3D%3D.3-ccb7-5&amp;oh=00_Afw1oKAbVWCGtTaAKFxqP1MLtNoNeFjzYEzVh-iTyYJlXw&amp;oe=69BDB9C3&amp;_nc_sid=8b3546, https://scontent-atl3-2.cdninstagram.com/v/t51.82787-15/651007774_17870139816568442_5946956226555815813_n.jpg?stp=dst-jpg_e35_s1080x1080_sh0.08_tt6&amp;_nc_ht=scontent-atl3-2.cdninstagram.com&amp;_nc_cat=102&amp;_nc_oc=Q6cZ2QGG3hX7OmbVv2EFFQY-G6-9liMmJzrl_smLlveXioZXRdPJuE6hQjqn0-6MfPf7Nes&amp;_nc_ohc=wUp11tBjBO0Q7kNvwHehNMs&amp;_nc_gid=dW__QoU94KBGPWWZDmN8vg&amp;edm=AOQ1c0wBAAAA&amp;ccb=7-5&amp;ig_cache_key=Mzg1MTExNDI2NDU3NjcxNjgwNA%3D%3D.3-ccb7-5&amp;oh=00_Afw-wkIP445cy4zq9Z_ZqCMZNwIu2Ev20-4YHHd6Y-vHUQ&amp;oe=69BD9FEE&amp;_nc_sid=8b3546, https://scontent-atl3-2.cdninstagram.com/v/t51.82787-15/649218991_17869720899568442_3673627877175796447_n.jpg?stp=dst-jpg_e35_p1080x1080_sh0.08_tt6&amp;_nc_ht=scontent-atl3-2.cdninstagram.com&amp;_nc_cat=102&amp;_nc_oc=Q6cZ2QGG3hX7OmbVv2EFFQY-G6-9liMmJzrl_smLlveXioZXRdPJuE6hQjqn0-6MfPf7Nes&amp;_nc_ohc=UjbIWwBH2YwQ7kNvwGwgHqe&amp;_nc_gid=dW__QoU94KBGPWWZDmN8vg&amp;edm=AOQ1c0wBAAAA&amp;ccb=7-5&amp;ig_cache_key=Mzg0OTIzNTcyNjY5NzI3ODI1Ng%3D%3D.3-ccb7-5&amp;oh=00_AfwTPZylzU5XVonEvXKgkNiiF_X3ZMUPOC49J4bi3E0s1A&amp;oe=69BD9A83&amp;_nc_sid=8b3546, https://scontent-atl3-2.cdninstagram.com/v/t51.82787-15/649218991_17869720899568442_3673627877175796447_n.jpg?stp=dst-jpg_e35_p1080x1080_sh0.08_tt6&amp;_nc_ht=scontent-atl3-2.cdninstagram.com&amp;_nc_cat=102&amp;_nc_oc=Q6cZ2QGG3hX7OmbVv2EFFQY-G6-9liMmJzrl_smLlveXioZXRdPJuE6hQjqn0-6MfPf7Nes&amp;_nc_ohc=UjbIWwBH2YwQ7kNvwGwgHqe&amp;_nc_gid=dW__QoU94KBGPWWZDmN8vg&amp;edm=AOQ1c0wBAAAA&amp;ccb=7-5&amp;ig_cache_key=Mzg0OTIzNTcyNjY5NzI3ODI1Ng%3D%3D.3-ccb7-5&amp;oh=00_AfwTPZylzU5XVonEvXKgkNiiF_X3ZMUPOC49J4bi3E0s1A&amp;oe=69BD9A83&amp;_nc_sid=8b3546, https://scontent-atl3-2.cdninstagram.com/v/t51.82787-15/648700586_17869720884568442_6097853203065514540_n.jpg?stp=dst-jpg_e35_p1080x1080_sh0.08_tt6&amp;_nc_ht=scontent-atl3-2.cdninstagram.com&amp;_nc_cat=102&amp;_nc_oc=Q6cZ2QGG3hX7OmbVv2EFFQY-G6-9liMmJzrl_smLlveXioZXRdPJuE6hQjqn0-6MfPf7Nes&amp;_nc_ohc=doqOC5L5fIcQ7kNvwHsfiL_&amp;_nc_gid=dW__QoU94KBGPWWZDmN8vg&amp;edm=AOQ1c0wBAAAA&amp;ccb=7-5&amp;ig_cache_key=Mzg0OTIzNTcyMjI4NDg4NzIwMA%3D%3D.3-ccb7-5&amp;oh=00_AfyS4TmxpZhkjgNzhal21uKImiQZ27uQzEwgGuDYcMimbQ&amp;oe=69BD9FC1&amp;_nc_sid=8b3546, https://scontent-atl3-2.cdninstagram.com/v/t51.82787-15/649224841_17869720908568442_5189905726855953356_n.jpg?stp=dst-jpg_e35_p1080x1080_sh0.08_tt6&amp;_nc_ht=scontent-atl3-2.cdninstagram.com&amp;_nc_cat=102&amp;_nc_oc=Q6cZ2QGG3hX7OmbVv2EFFQY-G6-9liMmJzrl_smLlveXioZXRdPJuE6hQjqn0-6MfPf7Nes&amp;_nc_ohc=Qk7o_2ag0iUQ7kNvwEkMQRn&amp;_nc_gid=dW__QoU94KBGPWWZDmN8vg&amp;edm=AOQ1c0wBAAAA&amp;ccb=7-5&amp;ig_cache_key=Mzg0OTIzNTcyNzk4MDcxNjcyOA%3D%3D.3-ccb7-5&amp;oh=00_Afzs02z5SgcPQgBgeT3zTBAiiAK-5HZJh8DX-eDnJpvOuw&amp;oe=69BDA6BA&amp;_nc_sid=8b3546, https://scontent-atl3-2.cdninstagram.com/v/t51.82787-15/631897022_17865676935568442_6947509924402240610_n.jpg?stp=dst-jpg_e35_p1080x1080_sh0.08_tt6&amp;_nc_ht=scontent-atl3-2.cdninstagram.com&amp;_nc_cat=102&amp;_nc_oc=Q6cZ2QGG3hX7OmbVv2EFFQY-G6-9liMmJzrl_smLlveXioZXRdPJuE6hQjqn0-6MfPf7Nes&amp;_nc_ohc=9xdjCZInKA0Q7kNvwFFvxeP&amp;_nc_gid=dW__QoU94KBGPWWZDmN8vg&amp;edm=AOQ1c0wBAAAA&amp;ccb=7-5&amp;ig_cache_key=MzgzMDg1NzM0MTIwMTg3MjE2Mw%3D%3D.3-ccb7-5&amp;oh=00_AfyzR_Oth1XIHRYdstUysiojPcJ4vJg2wjSjlWzloxkYzA&amp;oe=69BD9997&amp;_nc_sid=8b3546, https://scontent-atl3-2.cdninstagram.com/v/t51.82787-15/631897022_17865676935568442_6947509924402240610_n.jpg?stp=dst-jpg_e35_p1080x1080_sh0.08_tt6&amp;_nc_ht=scontent-atl3-2.cdninstagram.com&amp;_nc_cat=102&amp;_nc_oc=Q6cZ2QGG3hX7OmbVv2EFFQY-G6-9liMmJzrl_smLlveXioZXRdPJuE6hQjqn0-6MfPf7Nes&amp;_nc_ohc=9xdjCZInKA0Q7kNvwFFvxeP&amp;_nc_gid=dW__QoU94KBGPWWZDmN8vg&amp;edm=AOQ1c0wBAAAA&amp;ccb=7-5&amp;ig_cache_key=MzgzMDg1NzM0MTIwMTg3MjE2Mw%3D%3D.3-ccb7-5&amp;oh=00_AfyzR_Oth1XIHRYdstUysiojPcJ4vJg2wjSjlWzloxkYzA&amp;oe=69BD9997&amp;_nc_sid=8b3546, https://scontent-atl3-2.cdninstagram.com/v/t51.82787-15/626291404_17865676947568442_8799468434662524241_n.jpg?stp=dst-jpg_e35_p1080x1080_sh0.08_tt6&amp;_nc_ht=scontent-atl3-2.cdninstagram.com&amp;_nc_cat=102&amp;_nc_oc=Q6cZ2QGG3hX7OmbVv2EFFQY-G6-9liMmJzrl_smLlveXioZXRdPJuE6hQjqn0-6MfPf7Nes&amp;_nc_ohc=PzvbX9b_rVoQ7kNvwFXeM5V&amp;_nc_gid=dW__QoU94KBGPWWZDmN8vg&amp;edm=AOQ1c0wBAAAA&amp;ccb=7-5&amp;ig_cache_key=MzgzMDg1NzM0Mjg0NjAxNjgzNw%3D%3D.3-ccb7-5&amp;oh=00_AfwnPFUJVjBFn_FH2e24yjHvqJDmZ-apT8HF2UAPjpnh8w&amp;</t>
  </si>
  <si>
    <t>https://scontent-atl3-2.cdninstagram.com/o1/v/t16/f2/m84/AQPQZRnhbZLkelTxR2K4kMA7ygD3tHSfWkYk8DvyeneWpwmJLQn39TAKeo6cuYIvsPqE2Oh5U1grn0wVAH9FxDjVmSzpaV7LGSgSbVE.mp4?_nc_cat=105&amp;_nc_sid=5e9851&amp;_nc_ht=scontent-atl3-2.cdninstagram.com&amp;_nc_ohc=C6q-CEkpCpUQ7kNvwFOCkHS&amp;efg=eyJ2ZW5jb2RlX3RhZyI6Inhwdl9wcm9ncmVzc2l2ZS5JTlNUQUdSQU0uQ0FST1VTRUxfSVRFTS5DMy43MjAuZGFzaF9iYXNlbGluZV8xX3YxIiwieHB2X2Fzc2V0X2lkIjoxNzg2NTY3Njk1MDU2ODQ0MiwiYXNzZXRfYWdlX2RheXMiOjMxLCJ2aV91c2VjYXNlX2lkIjoxMDE0NiwiZHVyYXRpb25fcyI6NCwidXJsZ2VuX3NvdXJjZSI6Ind3dyJ9&amp;ccb=17-1&amp;_nc_gid=dW__QoU94KBGPWWZDmN8vg&amp;_nc_ss=1a&amp;_nc_zt=28&amp;vs=2bfb818a5676d189&amp;_nc_vs=HBkcFQIYTGlnX2JhY2tmaWxsX3RpbWVsaW5lX3ZvZC9GNzQzNjFCNEMyMUYxQ0EwMTdFNDNDQTREMDBGRERBNV92aWRlb19kYXNoaW5pdC5tcDQVAALIARIAKAAYABsCiAd1c2Vfb2lsATEScHJvZ3Jlc3NpdmVfcmVjaXBlATEVAAAm9Pf7hKKvvD8VAigCQzMsF0ASqfvnbItEGBJkYXNoX2Jhc2VsaW5lXzFfdjERAHXuB2XEngEA&amp;oh=00_Afz-3tMbRROaug_cr_rUmtLE4LZgycx0rvOWsntod2TVZw&amp;oe=69B99D03, https://scontent-atl3-1.cdninstagram.com/o1/v/t16/f2/m84/AQM9vK9YmHb6cHAPVetgCTVwgakF2S4DQYGXOLuXbVri3Z74UoO-2DnUqFqv9IEcgCUWY7GSLJMup5akRXzG7MbmeV5Mc5cKp3NM95k.mp4?_nc_cat=106&amp;_nc_sid=5e9851&amp;_nc_ht=scontent-atl3-1.cdninstagram.com&amp;_nc_ohc=XLjKMzddR0oQ7kNvwEr_XoF&amp;efg=eyJ2ZW5jb2RlX3RhZyI6Inhwdl9wcm9ncmVzc2l2ZS5JTlNUQUdSQU0uQ0FST1VTRUxfSVRFTS5DMy43MjAuZGFzaF9iYXNlbGluZV8xX3YxIiwieHB2X2Fzc2V0X2lkIjoxNzg2NTAxNDQ0ODU2ODQ0MiwiYXNzZXRfYWdlX2RheXMiOjM2LCJ2aV91c2VjYXNlX2lkIjoxMDE0NiwiZHVyYXRpb25fcyI6NywidXJsZ2VuX3NvdXJjZSI6Ind3dyJ9&amp;ccb=17-1&amp;_nc_gid=dW__QoU94KBGPWWZDmN8vg&amp;_nc_ss=1a&amp;_nc_zt=28&amp;vs=3d17dfc1a6a2c840&amp;_nc_vs=HBkcFQIYTGlnX2JhY2tmaWxsX3RpbWVsaW5lX3ZvZC82MDRENTIyMEVGMUVGMDc4RDY4Qzc1RTdDREVCRjk4Rl92aWRlb19kYXNoaW5pdC5tcDQVAALIARIAKAAYABsCiAd1c2Vfb2lsATEScHJvZ3Jlc3NpdmVfcmVjaXBlATEVAAAm9OHpgdqIvD8VAigCQzMsF0Ac9cKPXCj2GBJkYXNoX2Jhc2VsaW5lXzFfdjERAHXuB2XEngEA&amp;oh=00_Afy62KFda6hP-aYnFCdaS3hZHgsjbVlGv3eWJk05KHaAMw&amp;oe=69B9A7DA, https://scontent-atl3-2.cdninstagram.com/o1/v/t2/f2/m86/AQOgJWLgZAZx72YmSEyzwrEfDFEbaA-lvR_3ksiUWdKZNNM3wzR4tGcC0kvHUW6kfJydFPR4VzJxEFSo6K6Dd1tPFq2RnJYptfyO7rU.mp4?_nc_cat=102&amp;_nc_sid=5e9851&amp;_nc_ht=scontent-atl3-2.cdninstagram.com&amp;_nc_ohc=wHt3vyRyDmAQ7kNvwHG6Thn&amp;efg=eyJ2ZW5jb2RlX3RhZyI6Inhwdl9wcm9ncmVzc2l2ZS5JTlNUQUdSQU0uQ0xJUFMuQzMuNzIwLmRhc2hfYmFzZWxpbmVfMV92MSIsInhwdl9hc3NldF9pZCI6MTM2NDA2NzkyMTUxNDUxMiwiYXNzZXRfYWdlX2RheXMiOjc0LCJ2aV91c2VjYXNlX2lkIjoxMDA5OSwiZHVyYXRpb25fcyI6MTQsInVybGdlbl9zb3VyY2UiOiJ3d3cifQ%3D%3D&amp;ccb=17-1&amp;vs=f515fe5b6669c89c&amp;_nc_vs=HBksFQIYUmlnX3hwdl9yZWVsc19wZXJtYW5lbnRfc3JfcHJvZC9GNDQzMTEzNzg1MzdCMzgwMUE0OUY2OUQ0MTVEODU5Ml92aWRlb19kYXNoaW5pdC5tcDQVAALIARIAFQIYRmlnX3hwdl9yZWVsc19wZXJtYW5lbnRfc3JfcHJvZC84NDQyNjU1NDgyMzYzNjdfMTA4MTczMjQ0NjUyNjA3MTE3MC5tcDQVAgLIARIAKAAYABsCiAd1c2Vfb2lsATEScHJvZ3Jlc3NpdmVfcmVjaXBlATEVAAAmoMDK_pmn7AQVAigCQzMsF0AsEOVgQYk3GBJkYXNoX2Jhc2VsaW5lXzFfdjERAHX-B2XmnQEA&amp;_nc_gid=dW__QoU94KBGPWWZDmN8vg&amp;_nc_ss=1a&amp;_nc_zt=28&amp;oh=00_Afy30uQlsaqb372yW3jh4_kd7_IdjWaeF2fMoX4el0Qcqw&amp;oe=69B9B8F7, https://scontent-atl3-2.cdninstagram.com/o1/v/t2/f2/m86/AQNr5MKHSq3dZ2ntErDyVSnjltOxj4OpeiJppfA1sl9bhTfBIKqVUhiWCSMQ2xGcjCYyGXFPc5bYw7Rr9rwWHhZaFKcj_tbLVxPn9QY.mp4?_nc_cat=105&amp;_nc_sid=5e9851&amp;_nc_ht=scontent-atl3-2.cdninstagram.com&amp;_nc_ohc=gJH-SQJehG0Q7kNvwG7ATOU&amp;efg=eyJ2ZW5jb2RlX3RhZyI6Inhwdl9wcm9ncmVzc2l2ZS5JTlNUQUdSQU0uQ0xJUFMuQzMuNzIwLmRhc2hfYmFzZWxpbmVfMV92MSIsInhwdl9hc3NldF9pZCI6MTkyOTI0NzAxNDY2OTAwNSwiYXNzZXRfYWdlX2RheXMiOjc0LCJ2aV91c2VjYXNlX2lkIjoxMDA5OSwiZHVyYXRpb25fcyI6OSwidXJsZ2VuX3NvdXJjZSI6Ind3dyJ9&amp;ccb=17-1&amp;vs=b3a0589ee5d1777a&amp;_nc_vs=HBksFQIYUmlnX3hwdl9yZWVsc19wZXJtYW5lbnRfc3JfcHJvZC83ODQ5NDM1NEI0Q0NBQkZGMEJGNzg4OTdGQTA0NzhBQV92aWRlb19kYXNoaW5pdC5tcDQVAALIARIAFQIYR2lnX3hwdl9yZWVsc19wZXJtYW5lbnRfc3JfcHJvZC8xNDg3NjkwMDQyMzE5NTAyXzIyMjQ4NjEyODc2NzMyNzcyMTMubXA0FQICyAESACgAGAAbAogHdXNlX29pbAExEnByb2dyZXNzaXZlX3JlY2lwZQExFQAAJpqr8q_6qO0GFQIoAkMzLBdAIzMzMzMzMxgSZGFzaF9iYXNlbGluZV8xX3YxEQB1_gdl5p0BAA&amp;_nc_gid=dW__QoU94KBGPWWZDmN8vg&amp;_nc_ss=1a&amp;_nc_zt=28&amp;oh=00_AfxzJF8dkP3rQs3DvC5gzGD66dAyVrnAFgDIRDdGYn6jyQ&amp;oe=69B9B592, https://scontent-atl3-1.cdninstagram.com/o1/v/t16/f2/m84/AQNXQcQDRDub8kSJWalokbznGNE9kqEKospvDoQCXbeJPIQvgBNvKkub6oAdhc61HOgUoW4f8LPvz3HeYzYcZUxR25AWApJKRI9l1u0.mp4?_nc_cat=103&amp;_nc_sid=5e9851&amp;_nc_ht=scontent-atl3-1.cdninstagram.com&amp;_nc_ohc=1sZh7yFNnOEQ7kNvwHYXCrF&amp;efg=eyJ2ZW5jb2RlX3RhZyI6Inhwdl9wcm9ncmVzc2l2ZS5JTlNUQUdSQU0uQ0FST1VTRUxfSVRFTS5DMy43MjAuZGFzaF9iYXNlbGluZV8xX3YxIiwieHB2X2Fzc2V0X2lkIjoxODE4NTgxNDc4ODM5Mjc0LCJhc3NldF9hZ2VfZGF5cyI6NzUsInZpX3VzZWNhc2VfaWQiOjEwMTQ2LCJkdXJhdGlvbl9zIjo3LCJ1cmxnZW5fc291cmNlIjoid3d3In0%3D&amp;ccb=17-1&amp;_nc_gid=dW__QoU94KBGPWWZDmN8vg&amp;_nc_ss=1a&amp;_nc_zt=28&amp;vs=918300bb04abe185&amp;_nc_vs=HBkcFQIYTGlnX2JhY2tmaWxsX3RpbWVsaW5lX3ZvZC81MDQ4MjAyMDA4RjU4RjBFNjlFQTg1NTQ5MUIyNDJBN192aWRlb19kYXNoaW5pdC5tcDQVAALIARIAKAAYABsCiAd1c2Vfb2lsATEScHJvZ3Jlc3NpdmVfcmVjaXBlATEVAAAm1M_U8K__ugYVAigCQzMsF0Af1wo9cKPXGBJkYXNoX2Jhc2VsaW5lXzFfdjERAHXuB2XEngEA&amp;oh=00_AfyCo1nj1iTtKty1woroK-LuO9oooSIOX2LExGMsGBdvvA&amp;oe=69B9942D</t>
  </si>
  <si>
    <t>https://www.instagram.com/thechronocles</t>
  </si>
  <si>
    <t>awong.this_is_life</t>
  </si>
  <si>
    <t>Alex Wong</t>
  </si>
  <si>
    <t>https://scontent-iad3-1.cdninstagram.com/v/t51.2885-19/26221528_623656584638660_767846586662256640_n.jpg?stp=dst-jpg_e0_s150x150_tt6&amp;efg=eyJ2ZW5jb2RlX3RhZyI6InByb2ZpbGVfcGljLmRqYW5nby40MDAuYzIifQ&amp;_nc_ht=scontent-iad3-1.cdninstagram.com&amp;_nc_cat=108&amp;_nc_oc=Q6cZ2QGxWJFjLeJWrFTwKyesVwgyNfbPzPQn5cjKvnchnId_4uQCtbx4eePycQ_62bZPNRQ&amp;_nc_ohc=Q8j17H4h0c8Q7kNvwEM5g2D&amp;_nc_gid=FAo_BahlpAzE64_fFgn29w&amp;edm=AOQ1c0wBAAAA&amp;ccb=7-5&amp;oh=00_AfxKD_cBJoj_GVGBF5Jb7EG5-yhg-WpDjmQH-SqMmr_T0A&amp;oe=69BD8372&amp;_nc_sid=8b3546</t>
  </si>
  <si>
    <t>Can you tell which car is undergoing restoration? How many true Subaru geeks out there? 😂
#subaru #subaruwrx #subaruimpreza #subarunation #subaruimprezawrxsti #scooby #wrc #subaruwrc | RIP Mr. Murray Walker. F1 will never be the same without you. | Happy Chinese New Year! Wishing everyone a healthy and safe year of the Ox! | #blackouttuesday | Recent obsession with miniatures, influenced by @allwayswong_official ? 🤣 
#mercedes #benz #mercedesbenz #evolutionii #190e #mercedes190evo2 #evolution #hotwheels #hotwheelspremium | In the early hours of dawn, let there be light. #ferrari #scuderiaferrari #ferrarif40 #f40 #morningdrive @allwayswong_official @aaronchungphoto @elitedetailer @edp_hk | Lucky the camera car was in front, or else it's pretty tough trying to keep up with @allwayswong_official . What a great morning.
Thank you @aaronchungphoto
#car #cars #ferrari #ferrarif40 #f40 #twoisbetterthanone #morningdrive #carcollection @ferrarif40enonsolo @rosso.f40 | Still lots of Talisman waiting to hit the markets. There is hope still.  #cuba #cuban #cubancigar #cigar #cigars #puro #puros #cohiba #talisman #cohibatalisman #lacorona #cigarfactory #habanos #habanosfestival2020 | Definitely worth waking up early for..on a Sunday. Perfect weather, perfect cars, perfect colours. #sundaymorningdrive #sunday #ferrari #f40 #ferrarif40 #ferrarif50 #f50 #porsche #porsche993 #993rs | 祝願祖國繁榮昌盛，國泰民安，繼續編寫新時代，新中國的新篇章！ 圓滿中華民族偉大復興的中國夢！祖國70周年華誕快樂！ Happy 70th Anniversary to my country, my motherland, my pride. 
#proud #proudtobechinese #china #chinese #china70anniversary #china70 #中國 #中國人 #中國70週年國慶 #自豪 #我是中國人 #愛國愛港 | Just in case anyone was wondering, this week is the 34th week of the year. 😊 #patek #patekphilippe #watch #watches #5212a #calatrava #weekly #weeklycalendar #watchcollection | Really the best of both worlds. Equilibrium of function and pleasure. Audi RS4. Loved driving it. #audi #audisport #audisporthk #car #cars #vorsprungdurchtechnik #quattro #rs4 #rs4avant #lovethecolour</t>
  </si>
  <si>
    <t>#subaru, #subaruwrx, #subaruimpreza, #subarunation, #subaruimprezawrxsti, #scooby, #wrc, #subaruwrc, #blackouttuesday, #mercedes, #benz, #mercedesbenz, #evolutionii, #190e, #mercedes190evo2, #evolution, #hotwheels, #hotwheelspremium, #ferrari, #scuderiaferrari, #ferrarif40, #f40, #morningdrive, #car, #cars, #twoisbetterthanone, #carcollection, #cuba, #cuban, #cubancigar, #cigar, #cigars, #puro, #puros, #cohiba, #talisman, #cohibatalisman, #lacorona, #cigarfactory, #habanos, #habanosfestival2020,</t>
  </si>
  <si>
    <t>@allwayswong_official, @aaronchungphoto, @elitedetailer, @edp_hk, @ferrarif40enonsolo, @rosso.f40</t>
  </si>
  <si>
    <t>https://instagram.com/p/C2mMO1uSpVX, https://instagram.com/p/CMaMccVnAoL, https://instagram.com/p/CLMTnztHqp0, https://instagram.com/p/CA71IlvH4ZU, https://instagram.com/p/CAKdNfcno_P, https://instagram.com/p/CAHB5GvH5Z5, https://instagram.com/p/B__3o0EH6yP, https://instagram.com/p/B9DGmrWnOMc, https://instagram.com/p/B5hJdulH0q6, https://instagram.com/p/B3EOrqjHFU5, https://instagram.com/p/B1hHwAynfK_, https://instagram.com/p/B1b1GH9nyw3</t>
  </si>
  <si>
    <t>153, 150, 380, 158, 264, 437, 573, 459, 594, 291, 359, 280</t>
  </si>
  <si>
    <t>5, 3, 17, 0, 10, 6, 6, 24, 9, 14, 8, 11</t>
  </si>
  <si>
    <t>2024-01-27, 2021-03-14, 2021-02-12, 2020-06-02, 2020-05-14, 2020-05-13, 2020-05-10, 2020-02-26, 2019-12-01, 2019-10-01, 2019-08-23, 2019-08-21</t>
  </si>
  <si>
    <t>Hong Kong</t>
  </si>
  <si>
    <t>Image, Image, Image, Image, Sidecar, Image, Image, Image, Sidecar, Sidecar, Image, Sidecar</t>
  </si>
  <si>
    <t>https://scontent-iad3-1.cdninstagram.com/v/t51.82787-15/619850655_17996215952856296_2251366292680359747_n.jpg?stp=dst-jpg_e35_s1080x1080_sh0.08_tt6&amp;_nc_ht=scontent-iad3-1.cdninstagram.com&amp;_nc_cat=108&amp;_nc_oc=Q6cZ2QGxWJFjLeJWrFTwKyesVwgyNfbPzPQn5cjKvnchnId_4uQCtbx4eePycQ_62bZPNRQ&amp;_nc_ohc=k5A4xYP8Kp0Q7kNvwFzfjLx&amp;_nc_gid=FAo_BahlpAzE64_fFgn29w&amp;edm=AOQ1c0wBAAAA&amp;ccb=7-5&amp;ig_cache_key=MzI4OTM3MDM3NDE1NjQ5MDA3MQ%3D%3D.3-ccb7-5&amp;oh=00_AfwJ-iSjnSUl-gZ8qndV7sD0EfvaeqoAHdw0EE2QMQZ0jg&amp;oe=69BDB561&amp;_nc_sid=8b3546, https://scontent-iad3-1.cdninstagram.com/v/t51.82787-15/620818683_18069589748161666_5674696194253407512_n.jpg?stp=dst-jpg_e35_s1080x1080_sh0.08_tt6&amp;_nc_ht=scontent-iad3-1.cdninstagram.com&amp;_nc_cat=110&amp;_nc_oc=Q6cZ2QGxWJFjLeJWrFTwKyesVwgyNfbPzPQn5cjKvnchnId_4uQCtbx4eePycQ_62bZPNRQ&amp;_nc_ohc=VO0bX6KPUZQQ7kNvwFXJx_b&amp;_nc_gid=FAo_BahlpAzE64_fFgn29w&amp;edm=AOQ1c0wBAAAA&amp;ccb=7-5&amp;ig_cache_key=MjUyOTM4ODg3MTg1Mjc1NTQ2Nw%3D%3D.3-ccb7-5&amp;oh=00_AfyEUW7hCpo4EOemFCELONe8549RnrFGGnNICpT3ZFxTLg&amp;oe=69BDB794&amp;_nc_sid=8b3546, https://scontent-iad3-1.cdninstagram.com/v/t51.82787-15/624830262_18342499159228723_7185275962150600327_n.jpg?stp=dst-jpg_e15_tt6&amp;_nc_ht=scontent-iad3-1.cdninstagram.com&amp;_nc_cat=107&amp;_nc_oc=Q6cZ2QGxWJFjLeJWrFTwKyesVwgyNfbPzPQn5cjKvnchnId_4uQCtbx4eePycQ_62bZPNRQ&amp;_nc_ohc=yOunuWUHKFIQ7kNvwHLGC8V&amp;_nc_gid=FAo_BahlpAzE64_fFgn29w&amp;edm=AOQ1c0wBAAAA&amp;ccb=7-5&amp;ig_cache_key=MjUwNzQ2NTM5MDk5OTY0NDc4OA%3D%3D.3-ccb7-5&amp;oh=00_Afz5ZWCQG-0xaew7u6aKWZYsP-Lvp-JuBUmbiGLD_PTJJw&amp;oe=69BD8EF7&amp;_nc_sid=8b3546, https://scontent-iad3-1.cdninstagram.com/v/t51.82787-15/621821620_18171820609377489_2351479963014919209_n.jpg?stp=dst-jpg_e15_tt6&amp;_nc_ht=scontent-iad3-1.cdninstagram.com&amp;_nc_cat=109&amp;_nc_oc=Q6cZ2QGxWJFjLeJWrFTwKyesVwgyNfbPzPQn5cjKvnchnId_4uQCtbx4eePycQ_62bZPNRQ&amp;_nc_ohc=SfYb_BIt-7MQ7kNvwGQ8tJs&amp;_nc_gid=FAo_BahlpAzE64_fFgn29w&amp;edm=AOQ1c0wBAAAA&amp;ccb=7-5&amp;ig_cache_key=MjMyMjY4MzcxOTU3OTU2NzcwMA%3D%3D.3-ccb7-5&amp;oh=00_AfytoQfzvvN_VxjCdvuQOxM4Z3NrPBpBbfH8jX_3lkjffQ&amp;oe=69BDA11F&amp;_nc_sid=8b3546, https://scontent-iad3-1.cdninstagram.com/v/t51.82787-15/642947115_18096695954057299_5807545529032621255_n.jpg?stp=dst-jpg_e35_s1080x1080_sh0.08_tt6&amp;_nc_ht=scontent-iad3-1.cdninstagram.com&amp;_nc_cat=107&amp;_nc_oc=Q6cZ2QGxWJFjLeJWrFTwKyesVwgyNfbPzPQn5cjKvnchnId_4uQCtbx4eePycQ_62bZPNRQ&amp;_nc_ohc=0MvqyGRgrGwQ7kNvwFYsWdj&amp;_nc_gid=FAo_BahlpAzE64_fFgn29w&amp;edm=AOQ1c0wBAAAA&amp;ccb=7-5&amp;ig_cache_key=MjMwODc4NjIyNTY5OTMzNzc1Mg%3D%3D.3-ccb7-5&amp;oh=00_Afxyb2i3GNA3S_U8VFk6Ku0As0F1P4-o5IKuxM6fExO6gg&amp;oe=69BDB4D9&amp;_nc_sid=8b3546, https://scontent-iad3-1.cdninstagram.com/v/t51.82787-15/642947115_18096695954057299_5807545529032621255_n.jpg?stp=dst-jpg_e35_s1080x1080_sh0.08_tt6&amp;_nc_ht=scontent-iad3-1.cdninstagram.com&amp;_nc_cat=107&amp;_nc_oc=Q6cZ2QGxWJFjLeJWrFTwKyesVwgyNfbPzPQn5cjKvnchnId_4uQCtbx4eePycQ_62bZPNRQ&amp;_nc_ohc=0MvqyGRgrGwQ7kNvwFYsWdj&amp;_nc_gid=FAo_BahlpAzE64_fFgn29w&amp;edm=AOQ1c0wBAAAA&amp;ccb=7-5&amp;ig_cache_key=MjMwODc4NjIyNTY5OTMzNzc1Mg%3D%3D.3-ccb7-5&amp;oh=00_Afxyb2i3GNA3S_U8VFk6Ku0As0F1P4-o5IKuxM6fExO6gg&amp;oe=69BDB4D9&amp;_nc_sid=8b3546, https://scontent-iad3-2.cdninstagram.com/v/t51.82787-15/650055117_18145618315484982_432049640767522803_n.jpg?stp=dst-jpg_e35_s1080x1080_sh0.08_tt6&amp;_nc_ht=scontent-iad3-2.cdninstagram.com&amp;_nc_cat=106&amp;_nc_oc=Q6cZ2QGxWJFjLeJWrFTwKyesVwgyNfbPzPQn5cjKvnchnId_4uQCtbx4eePycQ_62bZPNRQ&amp;_nc_ohc=X2QJLFwvMsUQ7kNvwGtOBC9&amp;_nc_gid=FAo_BahlpAzE64_fFgn29w&amp;edm=AOQ1c0wBAAAA&amp;ccb=7-5&amp;ig_cache_key=MjMwODc4NjIyNTc0OTQ1NDYzOA%3D%3D.3-ccb7-5&amp;oh=00_Afx5RNhvelG4_-RIHHcrM4iKQPK9I1Ddj2H442SGCuIRSg&amp;oe=69BD9102&amp;_nc_sid=8b3546, https://scontent-iad3-2.cdninstagram.com/v/t51.2885-15/97158671_266713691402994_1223765808919156557_n.jpg?stp=dst-jpg_e35_s1080x1080_tt6&amp;_nc_ht=scontent-iad3-2.cdninstagram.com&amp;_nc_cat=106&amp;_nc_oc=Q6cZ2QGxWJFjLeJWrFTwKyesVwgyNfbPzPQn5cjKvnchnId_4uQCtbx4eePycQ_62bZPNRQ&amp;_nc_ohc=_tV2OlrjkFAQ7kNvwECy6lC&amp;_nc_gid=FAo_BahlpAzE64_fFgn29w&amp;edm=AOQ1c0wBAAAA&amp;ccb=7-5&amp;ig_cache_key=MjMwODc4NjIyNTczMjgzMTgyMg%3D%3D.3-ccb7-5&amp;oh=00_AfwbSzkI_gLekAbSLcIke1H0YhpGhgg_tDe-eagWdou6Sg&amp;oe=69BD9A2F&amp;_nc_sid=8b3546, https://scontent-iad3-2.cdninstagram.com/v/t51.82787-15/652520306_18159526879429638_6617426698282195068_n.jpg?stp=dst-jpg_e35_s1080x1080_sh0.08_tt6&amp;_nc_ht=scontent-iad3-2.cdninstagram.com&amp;_nc_cat=106&amp;_nc_oc=Q6cZ2QGxWJFjLeJWrFTwKyesVwgyNfbPzPQn5cjKvnchnId_4uQCtbx4eePycQ_62bZPNRQ&amp;_nc_ohc=iGHTczTYCicQ7kNvwECRWDC&amp;_nc_gid=FAo_BahlpAzE64_fFgn29w&amp;edm=AOQ1c0wBAAAA&amp;ccb=7-5&amp;ig_cache_key=MjMwODc4NjIyNTcxNTk2Mjg4Nw%3D%3D.3-ccb7-5&amp;oh=00_Afw52hCLlmYBqi8B3Ln9iDoltv2tSZLIlzysCAZNoe1SUQ&amp;oe=69BD955A&amp;_nc_sid=8b3546, https://scontent-iad3-1.cdninstagram.com/v/t51.82787-15/622113890_18103921669750465_5369802977350741844_n.jpg?stp=dst-jpg_e35_s1080x1080_sh0.08_tt6&amp;_nc_ht=scontent-iad3-1.cdninstagram.com&amp;_nc_cat=101&amp;_nc_oc=Q6cZ2QGxWJFjLeJWrFTwKyesVwgyNfbPzPQn5cjKvnchnId_4uQCtbx4eePycQ_62bZPNRQ&amp;_nc_ohc=PSjD5fm_TV0Q7kNvwGWodVl&amp;_nc_gid=FAo_BahlpAzE64_fFgn29w&amp;edm=AOQ1c0wBAAAA&amp;ccb=7-5&amp;ig_cache_key=MjMwNzgyMTY1NjM0MDQwMzgzMw%3D%3D.3-ccb7-5&amp;oh=00_Afyf7n7ttBHnDNzlAmtEGxzqzWb84KMT_rUhMINi0DRSbg&amp;oe=69BD88C8&amp;_nc_sid=8b3546, https://scontent-i</t>
  </si>
  <si>
    <t>https://www.instagram.com/awong.this_is_life</t>
  </si>
  <si>
    <t>watchesbruno</t>
  </si>
  <si>
    <t>Bruno Mendes  - Aprendendo sobre relógios</t>
  </si>
  <si>
    <t>Aprendendo e admirando esse mundo da relojoaria</t>
  </si>
  <si>
    <t>https://scontent-bos5-1.cdninstagram.com/v/t51.82787-19/609677060_17845983669657558_6680054562043357752_n.jpg?stp=dst-jpg_e0_s150x150_tt6&amp;efg=eyJ2ZW5jb2RlX3RhZyI6InByb2ZpbGVfcGljLmRqYW5nby43NjYuYzIifQ&amp;_nc_ht=scontent-bos5-1.cdninstagram.com&amp;_nc_cat=106&amp;_nc_oc=Q6cZ2QHtxzkJ4CAas2qOWuU51dA3oEQOEfhA8t1hfb9QKdLKtHYmAcTIYfEFZMlX_lX7uiE&amp;_nc_ohc=9EbfRsWyyO4Q7kNvwF2x7XH&amp;_nc_gid=cHyQS2QaBVUzt184BZy2WQ&amp;edm=AOQ1c0wBAAAA&amp;ccb=7-5&amp;oh=00_Afyawi0Wot3i-zEtP8F98N1UFs5SDaWZdMhTwEbrQhDJgg&amp;oe=69BD85A2&amp;_nc_sid=8b3546</t>
  </si>
  <si>
    <t>Baltic é uma homenagem às raízes do pai de Malec, que cresceu na região do Mar Báltico, no norte da Polônia. ￼
Apesar de jovem, a marca rapidamente ganhou espaço entre entusiastas do mundo inteiro por criar relógios com design inspirado nos anos 40, 50 e 60, combinando estética clássica com movimen | A Roue é uma marca relativamente nova no mundo da relojoaria, mas que ganhou bastante atenção entre entusiastas por causa do design inspirado no automobilismo. | Antes dos anos 70, relógio de luxo era sinônimo de ouro e tradição. Até que um designer decidiu quebrar todas as regras.
Gérald Genta desenhou em uma única noite o que viria a se tornar um dos relógios mais icônicos da história: o Audemars Piguet Royal Oak. Pouco tempo depois, criaria também o lend | O Orient Bambino Snoopy – Peanuts 75th Anniversary: 
É exatamente isso. Uma edição especial que une o clássico design do Bambino, um dos dress watches mais respeitados da Orient, com o universo do Snoopy e da turma Peanuts, criando uma peça diferente, divertida e extremamente colecionável.
O mostr | A coleção de relógios do Dj Khaled é puro exagero no melhor sentido da palavra. Peças raras, modelos cravejados em diamantes e referências que fazem qualquer colecionador parar para olhar.
Entre Rolex, Audemars Piguet e Patek Philippe, ele mistura exclusividade, alto valor e muita personalidade, mo | 🇨🇭 O Longines Conquest é o equilíbrio perfeito entre elegância e esportividade. Um clássico moderno da relojoaria suíça, feito para quem busca presença no pulso sem exageros. 
Caixa bem construída, acabamento refinado e um visual versátil que funciona tanto no dia a dia quanto em ocasiões especia | No fim, o mostrador é a alma do relógio.
E esses, pra mim, estão entre os mais belos. | 🇨🇭 Desde 1791, a Girard-Perregaux escreve capítulos importantes da alta relojoaria suíça.
Uma manufatura que transformou técnica em arte, criando movimentos icônicos e relógios que atravessam gerações com elegância e precisão.
Mais que medir o tempo, a marca construiu história. ⌚️ | 🇬🇧 O Bel Canto, da Christopher Ward, nasceu com uma proposta ousada: trazer a alta relojoaria sonora para um nível mais acessível. 
Inspirado nos antigos relógios repetidores de minutos, ele transforma o tempo em som com um mecanismo que toca a cada hora, algo raro até mesmo entre marcas tradicio | O Rolex mais famoso do mundo.
Nos anos 70, Paul Newman usava diariamente seu Daytona, presente da esposa Joanne Woodward, com a frase gravada no verso: “Drive carefully – me.”
Décadas depois, o relógio reapareceu no pulso do genro, James Cox, que o guardou por mais de 30 anos. Em 2017, foi a leilão | 🇨🇭 A Nivada Grenchen é uma marca suíça fundada em 1926 que ganhou respeito criando relógios feitos para uso real, no mergulho, na aviação e na aventura. 
Modelos como o Chronomaster e o Antarctic viraram clássicos por unir design marcante, resistência e espírito tool watch.
Hoje a marca vive um  | 🇯🇵 As boutiques da Kuoe Kyoto são quase uma viagem no tempo. Fachadas que respeitam a arquitetura tradicional japonesa, madeira, detalhes clássicos, luz quente… tudo conversa com a proposta da marca. 
Você entra e sente que não está só comprando um relógio, está vivendo a história dele.
A Kuoe n</t>
  </si>
  <si>
    <t>@watchesbruno</t>
  </si>
  <si>
    <t>https://instagram.com/p/DV4JN5BEdrF, https://instagram.com/p/DVuL2DZEeAG, https://instagram.com/p/DVlJWjHDoZ9, https://instagram.com/p/DVcb0rFES_9, https://instagram.com/p/DVWO715kVbI, https://instagram.com/p/DVOhNeoESoo, https://instagram.com/p/DVNCQs-ETDT, https://instagram.com/p/DVMr-gbkXvj, https://instagram.com/p/DVJc9D6ES9m, https://instagram.com/p/DVGzLOhEbyk, https://instagram.com/p/DVCzSgFkb0v, https://instagram.com/p/DU50NGKkQue</t>
  </si>
  <si>
    <t>18, 17, 36, 41, 17, 35, 54, 21, 16, 29, 29, 63</t>
  </si>
  <si>
    <t>2, 0, 1, 3, 0, 0, 3, 1, 2, 1, 0, 6</t>
  </si>
  <si>
    <t>2026-03-14, 2026-03-10, 2026-03-07, 2026-03-04, 2026-03-01, 2026-02-26, 2026-02-26, 2026-02-25, 2026-02-24, 2026-02-23, 2026-02-22, 2026-02-18</t>
  </si>
  <si>
    <t>Belo Horizonte-Mg</t>
  </si>
  <si>
    <t>https://scontent-bos5-1.cdninstagram.com/v/t51.82787-15/651001168_17861413644657558_4961339433754150289_n.jpg?stp=dst-jpg_e15_tt6&amp;_nc_ht=scontent-bos5-1.cdninstagram.com&amp;_nc_cat=106&amp;_nc_oc=Q6cZ2QHtxzkJ4CAas2qOWuU51dA3oEQOEfhA8t1hfb9QKdLKtHYmAcTIYfEFZMlX_lX7uiE&amp;_nc_ohc=vxAngZ9aAZYQ7kNvwENmXzn&amp;_nc_gid=cHyQS2QaBVUzt184BZy2WQ&amp;edm=AOQ1c0wBAAAA&amp;ccb=7-5&amp;ig_cache_key=Mzg1Mjg2NDgxMDQ4NTEwNTkxOQ%3D%3D.3-ccb7-5&amp;oh=00_Afy2IWNWsQKzEKe9onVUsw-l0fZzEaej6pxzuBUNqG-tyg&amp;oe=69BDA9E6&amp;_nc_sid=8b3546, https://scontent-bos5-1.cdninstagram.com/v/t51.82787-15/651001168_17861413644657558_4961339433754150289_n.jpg?stp=dst-jpg_e15_tt6&amp;_nc_ht=scontent-bos5-1.cdninstagram.com&amp;_nc_cat=106&amp;_nc_oc=Q6cZ2QHtxzkJ4CAas2qOWuU51dA3oEQOEfhA8t1hfb9QKdLKtHYmAcTIYfEFZMlX_lX7uiE&amp;_nc_ohc=vxAngZ9aAZYQ7kNvwENmXzn&amp;_nc_gid=cHyQS2QaBVUzt184BZy2WQ&amp;edm=AOQ1c0wBAAAA&amp;ccb=7-5&amp;ig_cache_key=Mzg1Mjg2NDgxMDQ4NTEwNTkxOQ%3D%3D.3-ccb7-5&amp;oh=00_Afy2IWNWsQKzEKe9onVUsw-l0fZzEaej6pxzuBUNqG-tyg&amp;oe=69BDA9E6&amp;_nc_sid=8b3546, https://scontent-bos5-1.cdninstagram.com/v/t51.82787-15/653195403_17861413662657558_3744891985990615613_n.jpg?stp=dst-jpg_e35_s1080x1080_sh0.08_tt6&amp;_nc_ht=scontent-bos5-1.cdninstagram.com&amp;_nc_cat=106&amp;_nc_oc=Q6cZ2QHtxzkJ4CAas2qOWuU51dA3oEQOEfhA8t1hfb9QKdLKtHYmAcTIYfEFZMlX_lX7uiE&amp;_nc_ohc=U_6BmH2QJL4Q7kNvwGRz8hi&amp;_nc_gid=cHyQS2QaBVUzt184BZy2WQ&amp;edm=AOQ1c0wBAAAA&amp;ccb=7-5&amp;ig_cache_key=Mzg1Mjg2NDgxMTQ2NjYwNjU5Mw%3D%3D.3-ccb7-5&amp;oh=00_Afw2jbzqKPow7apb2KZ-NcNO3SDq1Pzz8DB9e-4m93yxwQ&amp;oe=69BDB4DC&amp;_nc_sid=8b3546, https://scontent-bos5-1.cdninstagram.com/v/t51.82787-15/652254813_17861413659657558_4901765256428931115_n.jpg?stp=dst-jpg_e35_s1080x1080_sh0.08_tt6&amp;_nc_ht=scontent-bos5-1.cdninstagram.com&amp;_nc_cat=106&amp;_nc_oc=Q6cZ2QHtxzkJ4CAas2qOWuU51dA3oEQOEfhA8t1hfb9QKdLKtHYmAcTIYfEFZMlX_lX7uiE&amp;_nc_ohc=BfqpSJg7B1sQ7kNvwFFNy2l&amp;_nc_gid=cHyQS2QaBVUzt184BZy2WQ&amp;edm=AOQ1c0wBAAAA&amp;ccb=7-5&amp;ig_cache_key=Mzg1Mjg2NDgxMjI1NTExNTYzNw%3D%3D.3-ccb7-5&amp;oh=00_Afy4pV_mCStCEhj1bmpnzfecxQtjN1KCp6xumOFATyd0gw&amp;oe=69BD9CEF&amp;_nc_sid=8b3546, https://scontent-bos5-1.cdninstagram.com/v/t51.82787-15/651549418_17861413671657558_3497709102294994222_n.jpg?stp=dst-jpg_e35_s1080x1080_sh0.08_tt6&amp;_nc_ht=scontent-bos5-1.cdninstagram.com&amp;_nc_cat=106&amp;_nc_oc=Q6cZ2QHtxzkJ4CAas2qOWuU51dA3oEQOEfhA8t1hfb9QKdLKtHYmAcTIYfEFZMlX_lX7uiE&amp;_nc_ohc=KlXyYO-oalwQ7kNvwE7mEdV&amp;_nc_gid=cHyQS2QaBVUzt184BZy2WQ&amp;edm=AOQ1c0wBAAAA&amp;ccb=7-5&amp;ig_cache_key=Mzg1Mjg2NDgxMzM3MDc5NTgwNA%3D%3D.3-ccb7-5&amp;oh=00_AfyfKKc14eIp0YkDVx3utoVqmL6VlhCFZrzzHqtEpQ-KoA&amp;oe=69BD9F63&amp;_nc_sid=8b3546, https://scontent-bos5-1.cdninstagram.com/v/t51.82787-15/652008339_17861413689657558_5786489177365269655_n.jpg?stp=dst-jpg_e35_s1080x1080_sh0.08_tt6&amp;_nc_ht=scontent-bos5-1.cdninstagram.com&amp;_nc_cat=106&amp;_nc_oc=Q6cZ2QHtxzkJ4CAas2qOWuU51dA3oEQOEfhA8t1hfb9QKdLKtHYmAcTIYfEFZMlX_lX7uiE&amp;_nc_ohc=cyLXC2-RwkUQ7kNvwFqIA-m&amp;_nc_gid=cHyQS2QaBVUzt184BZy2WQ&amp;edm=AOQ1c0wBAAAA&amp;ccb=7-5&amp;ig_cache_key=Mzg1Mjg2NDgxMzk5OTk0MDcwNA%3D%3D.3-ccb7-5&amp;oh=00_AfyfsaXpM0x2ZK71xmDSr14_W8bXhLT-JcsZmWCJwckKNA&amp;oe=69BDB668&amp;_nc_sid=8b3546, https://scontent-bos5-1.cdninstagram.com/v/t51.82787-15/651231968_17861413680657558_8348530037202610585_n.jpg?stp=dst-jpg_e35_s1080x1080_sh0.08_tt6&amp;_nc_ht=scontent-bos5-1.cdninstagram.com&amp;_nc_cat=106&amp;_nc_oc=Q6cZ2QHtxzkJ4CAas2qOWuU51dA3oEQOEfhA8t1hfb9QKdLKtHYmAcTIYfEFZMlX_lX7uiE&amp;_nc_ohc=j8Gat982leEQ7kNvwGA-423&amp;_nc_gid=cHyQS2QaBVUzt184BZy2WQ&amp;edm=AOQ1c0wBAAAA&amp;ccb=7-5&amp;ig_cache_key=Mzg1Mjg2NDgxNTE0MDc5NjY0NQ%3D%3D.3-ccb7-5&amp;oh=00_AfwXGUoQUz5EkLJNfMINsxryRpbNQO1r1RUS0K6jFSu1bQ&amp;oe=69BDAEF9&amp;_nc_sid=8b3546, https://scontent-bos5-1.cdninstagram.com/v/t51.82787-15/653048154_17861413722657558_1693696598002400610_n.jpg?stp=dst-jpg_e35_s1080x1080_sh0.08_tt6&amp;_nc_ht=scontent-bos5-1.cdninstagram.com&amp;_nc_cat=106&amp;_nc_oc=Q6cZ2QHtxzkJ4CAas2qOWuU51dA3oEQOEfhA8t1hfb9QKdLKtHYmAcTIYfEFZMlX_lX7uiE&amp;_nc_ohc=4YCLBWvjntsQ7kNvwGcB-Ut&amp;_nc_gid=cHyQS2QaBVUzt184BZy2WQ&amp;edm=AOQ1c0wBAAAA&amp;ccb=7-5&amp;ig_cache_key=Mzg1Mjg2NDgxNTU4NTM5MjY1Mw%3D%3D.3-ccb7-5&amp;oh=00_AfwNvZT5L9ARYIAP8AhyUy48qFW3-7LL8eDA2NrHbP7HAg&amp;oe=69BD9AF0&amp;_nc_sid=8b3546, https://scontent-bos5-1.cdninstagram.com/v/t51.82787-15/652232289_17861413725657558_7228823350106450454_n.jpg?stp=dst-jpg_e35_s1080x1080_sh0.08_tt6&amp;_nc_ht=scontent-bos5-1.cdninstagram.com&amp;_nc_cat=106&amp;_nc_oc=Q6cZ2QHtxzkJ4CAas2qOWuU51dA3oEQOEfhA8t1hfb9QKdLKtHYmAcTIYfEFZMlX_lX7uiE&amp;_nc_ohc=_2ihPFYf4GYQ7kNvwEsX4Ch&amp;_nc_gid=cHyQS2QaBVUzt184BZy2WQ&amp;edm=AOQ1c0wBAAAA&amp;ccb=7-5&amp;ig_cache_key=Mzg1Mjg2NDgxNjM0MDM1Mzg5Ng%3D%3D.3-ccb7-5&amp;oh=00_Afzqa4fdCwgI5zvkcm2OIwHJruZ_iS3nxirIu2VCieldYg&amp;oe=69BDAAD0&amp;_nc_sid=8b3546, https://scontent-bos5-1.cdninstagram.com/v/t51.82787-15/652773907_17861413698657558_2012671294382011150_n.jpg?stp=dst-jpg_e35_s1080x1080_sh0.08_tt6&amp;_nc_ht=scontent-bos5-1.cdninstagram.com&amp;_nc_cat=106&amp;_nc_oc=Q6cZ2QHtxzkJ4CAas2qOWuU51dA3oEQOEfhA8t1hfb9QKdLKtHYmAcTIYfEFZMlX_lX7uiE&amp;_nc_ohc=JFOoUhHkr3UQ7kNvwFNcDOj&amp;_nc_gid=cHyQS2QaBVUzt184BZy2WQ&amp;edm=AOQ1c0wBAAAA&amp;ccb=7-5&amp;ig_cache_key=Mzg1Mjg2NDgxNzEwMzcwNzM5NA%3D%3D.3-ccb7-5&amp;oh=00_AfzO9keJeHHtl5Q2gY2nqOt9yWATvCXYNj5jC2u8wOxz-w&amp;oe=69BDB13E&amp;_nc_sid=8b3546, https:</t>
  </si>
  <si>
    <t>https://scontent-bos5-1.cdninstagram.com/o1/v/t16/f2/m84/AQM7GSqs3sYrnj6hRyJYa4_XUDzSTlUIKTHEEdKyC3xLWRQvamcdzAS8H3jOSGliy939BW1ufHSCvr3nKpdlSkfIg8892byYXJyT7A0.mp4?_nc_cat=106&amp;_nc_sid=5e9851&amp;_nc_ht=scontent-bos5-1.cdninstagram.com&amp;_nc_ohc=lajiLuanG3kQ7kNvwEblhzm&amp;efg=eyJ2ZW5jb2RlX3RhZyI6Inhwdl9wcm9ncmVzc2l2ZS5JTlNUQUdSQU0uQ0FST1VTRUxfSVRFTS5DMy43MjAuZGFzaF9iYXNlbGluZV8xX3YxIiwieHB2X2Fzc2V0X2lkIjoxNzg1NzY3MDM0MDY1NzU1OCwiYXNzZXRfYWdlX2RheXMiOjE5LCJ2aV91c2VjYXNlX2lkIjoxMDE0NiwiZHVyYXRpb25fcyI6MTEsInVybGdlbl9zb3VyY2UiOiJ3d3cifQ%3D%3D&amp;ccb=17-1&amp;_nc_gid=cHyQS2QaBVUzt184BZy2WQ&amp;_nc_ss=1a&amp;_nc_zt=28&amp;vs=be349446140cd0f4&amp;_nc_vs=HBkcFQIYTGlnX2JhY2tmaWxsX3RpbWVsaW5lX3ZvZC82MjQwMzUwQzlEQTE0MkMwMzQ0QjJCRjE3MEQ5QzdCMV92aWRlb19kYXNoaW5pdC5tcDQVAALIARIAKAAYABsCiAd1c2Vfb2lsATEScHJvZ3Jlc3NpdmVfcmVjaXBlATEVAAAmrIbekpzduD8VAigCQzMsF0AnmZmZmZmaGBJkYXNoX2Jhc2VsaW5lXzFfdjERAHXuB2XEngEA&amp;oh=00_AfxIuMzaWUy6jBhJuJAr9VGw07qt_eNB5hSdbtx9IUAVGg&amp;oe=69B9A4DA</t>
  </si>
  <si>
    <t>https://www.instagram.com/watchesbruno</t>
  </si>
  <si>
    <t>horologicalgear</t>
  </si>
  <si>
    <t>HorologicalGear
⌚️ Watch accessories &amp; parts Buy/Sell/Trade
🤝 Genuine only
📦 Worldwide shipping
📍Europe 🇪🇺 
Est: 2019</t>
  </si>
  <si>
    <t>None,Accessories</t>
  </si>
  <si>
    <t>https://scontent-dfw5-2.cdninstagram.com/v/t51.2885-19/458282118_825494766416316_4232169665524420082_n.jpg?stp=dst-jpg_e0_s150x150_tt6&amp;efg=eyJ2ZW5jb2RlX3RhZyI6InByb2ZpbGVfcGljLmRqYW5nby43MTcuYzIifQ&amp;_nc_ht=scontent-dfw5-2.cdninstagram.com&amp;_nc_cat=100&amp;_nc_oc=Q6cZ2QGkcISdJwti09oyIlT_-CIxspKmjf43wUg5TEdBrhgeiQXI413RHC2QElJixV6YJpg&amp;_nc_ohc=CdD9u6jJm84Q7kNvwEM_vKL&amp;_nc_gid=sr0tTHGrYpcA_GTME3oN1w&amp;edm=AOQ1c0wBAAAA&amp;ccb=7-5&amp;oh=00_AfzLaDb68MCmMdBkRNKavA5Zy3POvEQqydvnpUYLqOmP3Q&amp;oe=69BDB4BE&amp;_nc_sid=8b3546</t>
  </si>
  <si>
    <t>Your RM straps plug, send me an DM for inquiries. | Richard Mille RM11-03 rose gold &amp; titanium with his beautiful purple croco strap 🐊🟣🟣 | Take a look at this very rare Audemars Piguet starwheel clock. Inspired by the original AP starwheel. #watches #Audemarspiguet #rolexparts #richardmille #patekphilippe #watchaccessories#watchitems #chrono24 #watchPorn #watchcollectibles | Combine the special @audemarspiguet keychain with even a more special AP watch, that you probably have never seen before 🫣 #watches #fyp #watch #audemarspiguet | Take good care of your watch, with the original #rolex pouch. #fypage #watches #watchaccessories | A rare collectible from #audemarspıguet, exclusively given to guests at the launch event of the AP Survivor. #watches #rolex #accesorios #fy | I think you have never seen so many #rolex pouches in one video! #watchporn #luxury #foryou #accessories | Will this jacket steal the show? @audemarspiguet #fy #collectibles #luxury #rolex #foryou | Super rare @audemarspiguet 150th year anniversary gift, only for big VIP clients. #audemarspiguet #watchaccessories #collectibles #rolex #fy | Black @audemarspiguet pen matching with the black Audemars Piguet keychain. #audemarspiguet #watchaccessories #rolex #fy #collectibles | 150th year anniversary of @audemarspiguet celebrated with this very limited frosted keychain #audemarspiguet #rolex #watchaccessories #collectibles #fy | White Richard Mille rubber RM030/055 strap ⚪️ #richardmille #watch #luxury #watchaccessories #rolex</t>
  </si>
  <si>
    <t>#watches, #Audemarspiguet, #rolexparts, #richardmille, #patekphilippe, #watchaccessories, #watchitems, #chrono24, #watchPorn, #watchcollectibles, #fyp, #watch, #audemarspiguet, #rolex, #fypage, #audemarsp, #accesorios, #fy, #watchporn, #luxury, #foryou, #accessories, #collectibles</t>
  </si>
  <si>
    <t>@audemarspiguet</t>
  </si>
  <si>
    <t>https://instagram.com/p/C81FQJsyPTU, https://instagram.com/p/C3tI0bmBi4_, https://instagram.com/p/C_fbfsaugRr, https://instagram.com/p/DRCLkJ_jGJE, https://instagram.com/p/DPtH78TDECc, https://instagram.com/p/DPiryehDFQX, https://instagram.com/p/DPBu105jECz, https://instagram.com/p/DNSn0F3okly, https://instagram.com/p/DNLVC5qI0qa, https://instagram.com/p/DM90WXnIu1F, https://instagram.com/p/DM4tLGHIw6W, https://instagram.com/p/DK88UljIsSo</t>
  </si>
  <si>
    <t>11, 20, 31, 11, 43, 4, 4, 4, 10, 7, 9, 3</t>
  </si>
  <si>
    <t>2, 2, 1, 0, 1, 0, 0, 0, 0, 0, 1, 0</t>
  </si>
  <si>
    <t>2024-06-30, 2024-02-23, 2024-09-04, 2025-11-14, 2025-10-12, 2025-10-08, 2025-09-25, 2025-08-13, 2025-08-10, 2025-08-05, 2025-08-03, 2025-06-16</t>
  </si>
  <si>
    <t>Dubai, Dubai, United Arab Emirates, Netherlands, Europa</t>
  </si>
  <si>
    <t>Image, Video, Video, Sidecar, Video, Sidecar, Video, Video, Sidecar, Video, Sidecar, Sidecar</t>
  </si>
  <si>
    <t>https://scontent-dfw5-2.cdninstagram.com/v/t51.82787-15/619214704_17901665013203180_6836895671092920477_n.jpg?stp=dst-jpg_e35_s1080x1080_sh0.08_tt6&amp;_nc_ht=scontent-dfw5-2.cdninstagram.com&amp;_nc_cat=108&amp;_nc_oc=Q6cZ2QGkcISdJwti09oyIlT_-CIxspKmjf43wUg5TEdBrhgeiQXI413RHC2QElJixV6YJpg&amp;_nc_ohc=WCjyuhPvyCMQ7kNvwGz64KR&amp;_nc_gid=sr0tTHGrYpcA_GTME3oN1w&amp;edm=AOQ1c0wBAAAA&amp;ccb=7-5&amp;ig_cache_key=MzQwMTY0ODE5MzcwNzUwNDg1Mg%3D%3D.3-ccb7-5&amp;oh=00_Afyt0AhZPS7CRIxgBcY8CY-CjTzAlvtSNbK700R8J1grZw&amp;oe=69BDB596&amp;_nc_sid=8b3546, https://scontent-dfw6-1.cdninstagram.com/v/t51.82787-15/582848196_17984634446864094_641415295815947647_n.jpg?stp=dst-jpg_e35_p1080x1080_sh0.08_tt6&amp;_nc_ht=scontent-dfw6-1.cdninstagram.com&amp;_nc_cat=106&amp;_nc_oc=Q6cZ2QGkcISdJwti09oyIlT_-CIxspKmjf43wUg5TEdBrhgeiQXI413RHC2QElJixV6YJpg&amp;_nc_ohc=3PbRKLnDb3sQ7kNvwHBpZCC&amp;_nc_gid=sr0tTHGrYpcA_GTME3oN1w&amp;edm=AOQ1c0wBAAAA&amp;ccb=7-5&amp;ig_cache_key=Mzc2NTYyMzA5MDIxMTIyOTI5OQ%3D%3D.3-ccb7-5&amp;oh=00_AfxEwFsyaT76pmFMsUhpYW4CL3g-Yv5IeRMLG3N9aKEj4w&amp;oe=69BD98CF&amp;_nc_sid=8b3546, https://scontent-dfw6-1.cdninstagram.com/v/t51.82787-15/582848196_17984634446864094_641415295815947647_n.jpg?stp=dst-jpg_e35_p1080x1080_sh0.08_tt6&amp;_nc_ht=scontent-dfw6-1.cdninstagram.com&amp;_nc_cat=106&amp;_nc_oc=Q6cZ2QGkcISdJwti09oyIlT_-CIxspKmjf43wUg5TEdBrhgeiQXI413RHC2QElJixV6YJpg&amp;_nc_ohc=3PbRKLnDb3sQ7kNvwHBpZCC&amp;_nc_gid=sr0tTHGrYpcA_GTME3oN1w&amp;edm=AOQ1c0wBAAAA&amp;ccb=7-5&amp;ig_cache_key=Mzc2NTYyMzA5MDIxMTIyOTI5OQ%3D%3D.3-ccb7-5&amp;oh=00_AfxEwFsyaT76pmFMsUhpYW4CL3g-Yv5IeRMLG3N9aKEj4w&amp;oe=69BD98CF&amp;_nc_sid=8b3546, https://scontent-dfw6-1.cdninstagram.com/v/t51.82787-15/582028573_17984634455864094_1946308708133442013_n.jpg?stp=dst-jpg_e35_p1080x1080_sh0.08_tt6&amp;_nc_ht=scontent-dfw6-1.cdninstagram.com&amp;_nc_cat=106&amp;_nc_oc=Q6cZ2QGkcISdJwti09oyIlT_-CIxspKmjf43wUg5TEdBrhgeiQXI413RHC2QElJixV6YJpg&amp;_nc_ohc=PLQHln592CUQ7kNvwGVfwGd&amp;_nc_gid=sr0tTHGrYpcA_GTME3oN1w&amp;edm=AOQ1c0wBAAAA&amp;ccb=7-5&amp;ig_cache_key=Mzc2NTYyMzA4OTk5MzEzMjI0NQ%3D%3D.3-ccb7-5&amp;oh=00_AfwLbj2Z79sNNA-EmYjbDsGa1Pba91pu8LXtyvog3DNXIg&amp;oe=69BD8F8B&amp;_nc_sid=8b3546, https://scontent-dfw6-1.cdninstagram.com/v/t51.82787-15/581953732_17984634467864094_6436064575728713111_n.jpg?stp=dst-jpg_e35_p1080x1080_sh0.08_tt6&amp;_nc_ht=scontent-dfw6-1.cdninstagram.com&amp;_nc_cat=106&amp;_nc_oc=Q6cZ2QGkcISdJwti09oyIlT_-CIxspKmjf43wUg5TEdBrhgeiQXI413RHC2QElJixV6YJpg&amp;_nc_ohc=5rm26xIDkGMQ7kNvwHuS1rp&amp;_nc_gid=sr0tTHGrYpcA_GTME3oN1w&amp;edm=AOQ1c0wBAAAA&amp;ccb=7-5&amp;ig_cache_key=Mzc2NTYyMzA5MDA4NTM3NjA0NA%3D%3D.3-ccb7-5&amp;oh=00_AfyLgBo3PbXDv5PC5hqpHzSYWIqByo7Mrb_Ri8G6_4nvwA&amp;oe=69BD910A&amp;_nc_sid=8b3546, https://scontent-dfw6-1.cdninstagram.com/v/t51.82787-15/582272004_17984634479864094_6380849633625689830_n.jpg?stp=dst-jpg_e35_p1080x1080_sh0.08_tt6&amp;_nc_ht=scontent-dfw6-1.cdninstagram.com&amp;_nc_cat=106&amp;_nc_oc=Q6cZ2QGkcISdJwti09oyIlT_-CIxspKmjf43wUg5TEdBrhgeiQXI413RHC2QElJixV6YJpg&amp;_nc_ohc=txUngiL08AgQ7kNvwFl97V_&amp;_nc_gid=sr0tTHGrYpcA_GTME3oN1w&amp;edm=AOQ1c0wBAAAA&amp;ccb=7-5&amp;ig_cache_key=Mzc2NTYyMzA4OTk5MzE0MTcxOA%3D%3D.3-ccb7-5&amp;oh=00_AfxbvDkvJDrb_pyncdWzddoVvvzdKXudgMiqtDMRVYPnaw&amp;oe=69BDA47E&amp;_nc_sid=8b3546, https://scontent-dfw6-1.cdninstagram.com/v/t51.82787-15/561350515_17980683023864094_1562848212688439589_n.jpg?stp=dst-jpg_e35_p1080x1080_sh0.08_tt6&amp;_nc_ht=scontent-dfw6-1.cdninstagram.com&amp;_nc_cat=106&amp;_nc_oc=Q6cZ2QGkcISdJwti09oyIlT_-CIxspKmjf43wUg5TEdBrhgeiQXI413RHC2QElJixV6YJpg&amp;_nc_ohc=PM7W0CjVzd0Q7kNvwHBSbl3&amp;_nc_gid=sr0tTHGrYpcA_GTME3oN1w&amp;edm=AOQ1c0wBAAAA&amp;ccb=7-5&amp;ig_cache_key=MzczODc0MzIxOTQwNTE5OTY0Nw%3D%3D.3-ccb7-5&amp;oh=00_Afy54EB5U_aioJAs4t2t9ZR5krQJROUcjeo6mmPb47_s3w&amp;oe=69BD842D&amp;_nc_sid=8b3546, https://scontent-dfw6-1.cdninstagram.com/v/t51.82787-15/561350515_17980683023864094_1562848212688439589_n.jpg?stp=dst-jpg_e35_p1080x1080_sh0.08_tt6&amp;_nc_ht=scontent-dfw6-1.cdninstagram.com&amp;_nc_cat=106&amp;_nc_oc=Q6cZ2QGkcISdJwti09oyIlT_-CIxspKmjf43wUg5TEdBrhgeiQXI413RHC2QElJixV6YJpg&amp;_nc_ohc=PM7W0CjVzd0Q7kNvwHBSbl3&amp;_nc_gid=sr0tTHGrYpcA_GTME3oN1w&amp;edm=AOQ1c0wBAAAA&amp;ccb=7-5&amp;ig_cache_key=MzczODc0MzIxOTQwNTE5OTY0Nw%3D%3D.3-ccb7-5&amp;oh=00_Afy54EB5U_aioJAs4t2t9ZR5krQJROUcjeo6mmPb47_s3w&amp;oe=69BD842D&amp;_nc_sid=8b3546, https://scontent-dfw6-1.cdninstagram.com/v/t51.82787-15/562382475_17980683032864094_7751816289709715421_n.jpg?stp=dst-jpg_e35_p1080x1080_sh0.08_tt6&amp;_nc_ht=scontent-dfw6-1.cdninstagram.com&amp;_nc_cat=106&amp;_nc_oc=Q6cZ2QGkcISdJwti09oyIlT_-CIxspKmjf43wUg5TEdBrhgeiQXI413RHC2QElJixV6YJpg&amp;_nc_ohc=Q82FLx2lOwUQ7kNvwHbQAD0&amp;_nc_gid=sr0tTHGrYpcA_GTME3oN1w&amp;edm=AOQ1c0wBAAAA&amp;ccb=7-5&amp;ig_cache_key=MzczODc0MzIxOTc0OTE4NTM4NA%3D%3D.3-ccb7-5&amp;oh=00_AfzDvukmHWdP1TdHd7U5sMK_vbwOVD-I-EwXe07x8qflbw&amp;oe=69BD889D&amp;_nc_sid=8b3546, https://scontent-dfw6-1.cdninstagram.com/v/t51.82787-15/561693336_17980683041864094_4366482977360994763_n.jpg?stp=dst-jpg_e35_p1080x1080_sh0.08_tt6&amp;_nc_ht=scontent-dfw6-1.cdninstagram.com&amp;_nc_cat=106&amp;_nc_oc=Q6cZ2QGkcISdJwti09oyIlT_-CIxspKmjf43wUg5TEdBrhgeiQXI413RHC2QElJixV6YJpg&amp;_nc_ohc=mdg-qbhVTzcQ7kNvwHN4jBC&amp;_nc_gid=sr0tTHGrYpcA_GTME3oN1w&amp;edm=AOQ1c0wBAAAA&amp;ccb=7-5&amp;ig_cache_key=MzczODc0MzIxOTM5Njg2MzY2MQ%3D%3D.3-ccb7-5&amp;oh=00_AfzsbtxV7vpDScVFjang5MAFCuqKG91hRY5vPmQfcEbBxQ&amp;</t>
  </si>
  <si>
    <t>https://scontent-dfw5-2.cdninstagram.com/o1/v/t2/f2/m82/AQNFAR-9FeAkMf_ZBWo_XUa2vXsC-lUpkhmKzQCivDjNunIwXlwf-Ho1NWjACsLp1PQE3JIzPnulRSr3yYFciqHRB4OVk9dyS9ePGSI.mp4?_nc_cat=100&amp;_nc_sid=5e9851&amp;_nc_ht=scontent-dfw5-2.cdninstagram.com&amp;_nc_ohc=ydRhOpQfc1EQ7kNvwEqXZ5H&amp;efg=eyJ2ZW5jb2RlX3RhZyI6Inhwdl9wcm9ncmVzc2l2ZS5JTlNUQUdSQU0uQ0xJUFMuQzMuNzIwLmRhc2hfYmFzZWxpbmVfMV92MSIsInhwdl9hc3NldF9pZCI6NDEzNDgxNDExMTk1NzIxLCJhc3NldF9hZ2VfZGF5cyI6NzUxLCJ2aV91c2VjYXNlX2lkIjoxMDA5OSwiZHVyYXRpb25fcyI6MTMsInVybGdlbl9zb3VyY2UiOiJ3d3cifQ%3D%3D&amp;ccb=17-1&amp;_nc_gid=sr0tTHGrYpcA_GTME3oN1w&amp;_nc_ss=1a&amp;_nc_zt=28&amp;vs=19507b378c396ad4&amp;_nc_vs=HBksFQIYT2lnX3hwdl9yZWVsc19wZXJtYW5lbnRfcHJvZC8xRTRBRUJDRTRGQkMyNEQ2QTA4Q0I3MEZEMjIzNUU4Q192aWRlb19kYXNoaW5pdC5tcDQVAALIARIAFQIYRWlnX3hwdl9yZWVsc19wZXJtYW5lbnRfc3JfcHJvZC80MzExNDcyNDkyNjE2NjJfNDYyODc4MTY5MDE3ODE0MjE3Lm1wNBUCAsgBEgAoABgAGwKIB3VzZV9vaWwBMRJwcm9ncmVzc2l2ZV9yZWNpcGUBMRUAACaSzZXK5IO8ARUCKAJDMywXQCoAAAAAAAAYEmRhc2hfYmFzZWxpbmVfMV92MREAdf4HZeadAQA&amp;oh=00_AfwyfT8p5_PE7t7CTQAqBaZQ6HsXO2grxHDzVMPC4RpAhQ&amp;oe=69B9C07D, https://scontent-dfw5-1.cdninstagram.com/o1/v/t2/f2/m86/AQPCMPB2M5bJTw8rb8294gXbSD_B3t4Z3-vPKjI-1VooyqP7aeYLpzoXktKDomoxNetH0EzrcKHkCGem9xFz4eQiTn7uiWIdGe-unXs.mp4?_nc_cat=105&amp;_nc_sid=5e9851&amp;_nc_ht=scontent-dfw5-1.cdninstagram.com&amp;_nc_ohc=ahNeZ7V2qMwQ7kNvwGeGNWz&amp;efg=eyJ2ZW5jb2RlX3RhZyI6Inhwdl9wcm9ncmVzc2l2ZS5JTlNUQUdSQU0uQ0xJUFMuQzMuMzYwLmRhc2hfYmFzZWxpbmVfM192MSIsInhwdl9hc3NldF9pZCI6NTA4NzAzMzMxNzM5MTExLCJhc3NldF9hZ2VfZGF5cyI6NTU4LCJ2aV91c2VjYXNlX2lkIjoxMDA5OSwiZHVyYXRpb25fcyI6MTEsInVybGdlbl9zb3VyY2UiOiJ3d3cifQ%3D%3D&amp;ccb=17-1&amp;_nc_gid=sr0tTHGrYpcA_GTME3oN1w&amp;_nc_ss=1a&amp;_nc_zt=28&amp;vs=1a955c6761a766c9&amp;_nc_vs=HBksFQIYUmlnX3hwdl9yZWVsc19wZXJtYW5lbnRfc3JfcHJvZC9DNjQzNEE3NDhBNTA1NzM0NjlBODFCQUQ0OEM1RTE4Ql92aWRlb19kYXNoaW5pdC5tcDQVAALIARIAFQIYRmlnX3hwdl9yZWVsc19wZXJtYW5lbnRfc3JfcHJvZC81MjU0ODkxODY1NDIwOTFfMzk3MDE2OTI0MzI0NTgwNTYwMi5tcDQVAgLIARIAKAAYABsCiAd1c2Vfb2lsATEScHJvZ3Jlc3NpdmVfcmVjaXBlATEVAAAmzpeTlreq5wEVAigCQzMsF0AmnrhR64UfGBJkYXNoX2Jhc2VsaW5lXzNfdjERAHX-B2XmnQEA&amp;oh=00_AfzFIBDeaPLDYSopCnBozceY4tdo6TUUIhxo5TquMne91Q&amp;oe=69B9AD52, https://scontent-dfw5-2.cdninstagram.com/o1/v/t2/f2/m367/AQNt2LnLOZSzaSNlDhIvEfpSylgOQWrJYC0Z45vrp-3MF3H9p3fO1yPcHS-uBBteupMGobwW2qXD3ha1_HL0ffNNosDxGazgqMTrKMc.mp4?_nc_cat=107&amp;_nc_sid=5e9851&amp;_nc_ht=scontent-dfw5-2.cdninstagram.com&amp;_nc_ohc=R2m-fwQxS-gQ7kNvwEB36FH&amp;efg=eyJ2ZW5jb2RlX3RhZyI6Inhwdl9wcm9ncmVzc2l2ZS5JTlNUQUdSQU0uQ0xJUFMuQzMuNzIwLmRhc2hfYmFzZWxpbmVfMV92MSIsInhwdl9hc3NldF9pZCI6NjY1NTU5ODY2MjU3MjgyLCJhc3NldF9hZ2VfZGF5cyI6MTU1LCJ2aV91c2VjYXNlX2lkIjoxMDA5OSwiZHVyYXRpb25fcyI6MTQsInVybGdlbl9zb3VyY2UiOiJ3d3cifQ%3D%3D&amp;ccb=17-1&amp;vs=c78ffa9f38c62533&amp;_nc_vs=HBksFQIYQGlnX2VwaGVtZXJhbC80QzQ4MTM0RTE3M0FBNTdFNEU0ODU1MTM3NjE5QkVCMl92aWRlb19kYXNoaW5pdC5tcDQVAALIARIAFQIYR2lnX3hwdl9yZWVsc19wZXJtYW5lbnRfc3JfcHJvZC8xNzgyOTU2OTk5MDczMDI4XzE2MTcwNzYxNDQ1NjM4NDE0MzAubXA0FQICyAESACgAGAAbAogHdXNlX29pbAExEnByb2dyZXNzaXZlX3JlY2lwZQExFQAAJoS-vbbX1K4CFQIoAkMzLBdALN41P3ztkRgSZGFzaF9iYXNlbGluZV8xX3YxEQB1_gdl5p0BAA&amp;_nc_gid=sr0tTHGrYpcA_GTME3oN1w&amp;_nc_ss=1a&amp;_nc_zt=28&amp;oh=00_AfxZjhzOP5nploR4eY2OG94YWd7nlzw3zi6TrRDRJ2YCiw&amp;oe=69BD8A5C, https://scontent-dfw6-1.cdninstagram.com/o1/v/t2/f2/m86/AQNcIHU7sTy3u8ibSLRl9UqKqbwnCv_jotfUd2Iw0TZAo-xFMT_50PC1yYRUhEfbqkWoDXKY2ZNqEUTmOx0mkA0Lksp_yViSZyKaUmA.mp4?_nc_cat=106&amp;_nc_sid=5e9851&amp;_nc_ht=scontent-dfw6-1.cdninstagram.com&amp;_nc_ohc=5pAWxnK5QYUQ7kNvwFaqo6u&amp;efg=eyJ2ZW5jb2RlX3RhZyI6Inhwdl9wcm9ncmVzc2l2ZS5JTlNUQUdSQU0uQ0xJUFMuQzMuMzYwLmRhc2hfYmFzZWxpbmVfM192MSIsInhwdl9hc3NldF9pZCI6MTU3MDExNzEyNzI5Mjk0OSwiYXNzZXRfYWdlX2RheXMiOjE3MSwidmlfdXNlY2FzZV9pZCI6MTAwOTksImR1cmF0aW9uX3MiOjE1LCJ1cmxnZW5fc291cmNlIjoid3d3In0%3D&amp;ccb=17-1&amp;_nc_gid=sr0tTHGrYpcA_GTME3oN1w&amp;_nc_ss=1a&amp;_nc_zt=28&amp;vs=4c4606d7589065f5&amp;_nc_vs=HBksFQIYUmlnX3hwdl9yZWVsc19wZXJtYW5lbnRfc3JfcHJvZC82QTRGRTZGRTg1MTFDRjQ0QzQ1QjE4QTdENkJFMjJCQV92aWRlb19kYXNoaW5pdC5tcDQVAALIARIAFQIYR2lnX3hwdl9yZWVsc19wZXJtYW5lbnRfc3JfcHJvZC8xNTIxMzgxMzYyNjMxNjgxXzExNTQyODY4MDA0Njg5MTgyNzEubXA0FQICyAESACgAGAAbAogHdXNlX29pbAExEnByb2dyZXNzaXZlX3JlY2lwZQExFQAAJqqghprsgMoFFQIoAkMzLBdALpmZmZmZmhgSZGFzaF9iYXNlbGluZV8zX3YxEQB1_gdl5p0BAA&amp;oh=00_AfzgOdJvSRrwIULB3NDCjsBMHkOEGDdL9j_KcGjKSONM4w&amp;oe=69B99C57, https://scontent-dfw6-1.cdninstagram.com/o1/v/t2/f2/m367/AQO7vDPBP4S64_ElAVB63w1MD7MU1Tyr6BumbZGwvSUX0WQ3JsTTWUCodVfI3NSbga57BX31l2udmiYJAAfPL50_XmDvkiWwq25laZE.mp4?_nc_cat=103&amp;_nc_sid=5e9851&amp;_nc_ht=scontent-dfw6-1.cdninstagram.com&amp;_nc_ohc=hTabdsYB-g4Q7kNvwFelG5t&amp;efg=eyJ2ZW5jb2RlX3RhZyI6Inhwdl9wcm9ncmVzc2l2ZS5JTlNUQUdSQU0uQ0xJUFMuQzMuNzIwLmRhc2hfYmFzZWxpbmVfMV92MSIsInhwdl9hc3NldF9pZCI6Nzg4MDI2ODczNjkwODk0LCJhc3NldF9hZ2VfZGF5cyI6MjE0LCJ2aV91c2VjYXNlX2lkIjoxMDA5OSwiZHVyYXRpb25fcyI6MTUsInVybGdlbl9zb3VyY2UiOiJ3d3cifQ%3D%3D&amp;ccb=17-1&amp;vs=501f6b732d836974&amp;_nc_vs=HBksFQIYQGlnX2VwaGVtZXJhbC9CMDRGMTIxQkZBMjI4QjdFMUYxMjhBNjFBQ0QxNTdCNV92aWRlb19kYXNoaW5pdC5tcDQVAALIARIAFQIYR2lnX3hwdl9yZWVsc19wZXJtYW5lbnRfc3JfcHJvZC8xODE0MzQ2NTA1Nzc5NDk1XzY5NTExNDUxNjcxMzA0MzYxODQubXA0FQICyAESACgAGAAbAogHdXNlX29pbAExEnByb2dyZXNzaXZlX3JlY2lwZQExFQAAJpzsid6ZreYCFQIoAkMzLBdALqp--</t>
  </si>
  <si>
    <t>https://www.instagram.com/horologicalgear</t>
  </si>
  <si>
    <t>resurrectionluxe</t>
  </si>
  <si>
    <t>Resurrection Luxe | High-end watch restoration</t>
  </si>
  <si>
    <t>High-end watch restoration | 25+ yrs
Rolex • AP • Omega • Breitling • Zenith
Swiss-level precision, museum-grade finishes
📍 Riga | DM for inquiries</t>
  </si>
  <si>
    <t>Jewelry/watches</t>
  </si>
  <si>
    <t>https://instagram.fosu2-2.fna.fbcdn.net/v/t51.82787-19/541970849_17880837882379516_4910847561646653885_n.jpg?stp=dst-jpg_e0_s150x150_tt6&amp;efg=eyJ2ZW5jb2RlX3RhZyI6InByb2ZpbGVfcGljLmRqYW5nby40NzYuYzIifQ&amp;_nc_ht=instagram.fosu2-2.fna.fbcdn.net&amp;_nc_cat=104&amp;_nc_oc=Q6cZ2QGQNQ2KYr1Ij2TU5R7Bj1b1i6dd-CQZNGWQ9WgtAJJdoWhnwDpDHGRvqSAuGU4MOS9I4SKtzGbgJs-1tuBdJRCE&amp;_nc_ohc=GzAUaUW4_0QQ7kNvwGEpjwD&amp;_nc_gid=NtsJILtZ5cHsFWh17MfMOQ&amp;edm=AOQ1c0wBAAAA&amp;ccb=7-5&amp;oh=00_AfwPms9qUOHq95U4QangfGze9ahktuUOY_X52R6v5GC7EQ&amp;oe=69BD8539&amp;_nc_sid=8b3546</t>
  </si>
  <si>
    <t>Time is more than just a mechanism – it’s a story. ⏳
For over 25 years, I’ve dedicated my craft to fine jewellery and the restoration of luxury timepieces.
Every Rolex, Omega or Audemars Piguet component is treated with a jeweller’s eye for detail and Swiss-level precision. This is not just repair  | Rolex repair is never about quick fixes.
Every bracelet begins with full disassembly.
Each link is separated.
Pins are removed, measured and corrected.
Tolerances are rebuilt by hand.
Heat is controlled.
Alignment is recalibrated.
Geometry is restored, not reshaped.
This is a precise structural p | Rolex repair is never about quick fixes.
Every bracelet begins with full disassembly. Each link is separated. Pins are removed, measured and corrected.
Tolerances are rebuilt by hand.
Heat is controlled.
Alignment is recalibrated.
Geometry is restored, not reshaped.
This is a precise structural p | Rolex President – Walsh President
Bracelet Restoration
This project focused entirely on the President bracelet. The Walsh President arrived with visible stretch, worn internal tolerances and loss of structural tension. The watch case remained untouched – the work was concentrated on rebuilding the  | Trust the process.
A President bracelet does not lose its structure overnight. Stretch, play between links, worn pins – it happens slowly, over years.
Restoration is not polishing.
It starts here.
Every link is disassembled.
Each pin measured.
Clearances checked.
Tolerances corrected.
Geometry re | Not the watch.
The bracelet.
This Rolex President “Jane B” arrived with heavy stretch, worn link geometry and lost tension. The case remained untouched – the entire focus was on the President bracelet.
Every link was disassembled.
Pins corrected.
Structure rebuilt.
Geometry realigned.
From visibl | This Rolex President “Bulgari” bracelet arrived with stretched links, worn pins and softened structure. Years of use had taken away its original tension, geometry and presence.
Each link was completely disassembled. Components were corrected and rebuilt by hand, new pins fitted, tolerances restored | A new year begins with new restoration projects and refined details. This is where craftsmanship, patience and precision come together to bring classic Rolex bracelets back to life.
More to come.
📩 DM for Rolex bracelet restoration inquiries! | Rolex Jubilee is defined by rhythm and precision. ⌚This 18k Rolex Jubilee bracelet arrived with stretched structure, worn surfaces and lost flexibility.
Each link was disassembled, corrected and restored by hand, preserving the original Jubilee proportions, movement and character. 
No over-polishin | Three bracelets. Three characters. Rolex President on both sides. Oyster Barkfinish in the center.
Each bracelet demands a different hand, pressure and rhythm. Smooth President links require strict geometry and flow. Barkfinish Oyster keeps its raw texture, depth and contrast.
No universal approac | Precision you can feel. This Rolex Oyster bracelet arrived worn, with softened edges and lost definition. Each link was fully disassembled and restored by hand to preserve the original Rolex geometry and finish. Clean surfaces, sharp transitions and a balanced flow brought back through controlled, h | Strength. Legacy. Precision. This 18k Rolex President bracelet arrived heavily worn, with softened edges and lost definition. Each link was fully disassembled and restored by hand to preserve the original Rolex geometry, finish and weight.
Clean lines, balanced proportions and the unmistakable Pres</t>
  </si>
  <si>
    <t>https://instagram.com/p/DOMJIoaCAXa, https://instagram.com/p/DVN5RqCiBtv, https://instagram.com/p/DVN39aGCLYZ, https://instagram.com/p/DVN3MuCCCYD, https://instagram.com/p/DVN2oQ9iGfa, https://instagram.com/p/DVN2NRGCCjp, https://instagram.com/p/DVGaHmqCNvs, https://instagram.com/p/DTIYcPOCA94, https://instagram.com/p/DS4SqucCLqx, https://instagram.com/p/DSwXg29CC_n, https://instagram.com/p/DSbzMFNCD7o, https://instagram.com/p/DSUHXiLiG1D</t>
  </si>
  <si>
    <t>7, 10, 8, 4, 4, 2, 4, 2, 4, 1, 2, 3</t>
  </si>
  <si>
    <t>2025-09-04, 2026-02-26, 2026-02-26, 2026-02-26, 2026-02-26, 2026-02-26, 2026-02-23, 2026-01-05, 2025-12-30, 2025-12-27, 2025-12-19, 2025-12-16</t>
  </si>
  <si>
    <t>Riga, Latvia</t>
  </si>
  <si>
    <t>Sidecar, Sidecar, Sidecar, Image, Image, Sidecar, Sidecar, Video, Sidecar, Sidecar, Sidecar, Sidecar</t>
  </si>
  <si>
    <t>https://instagram.fosu2-2.fna.fbcdn.net/v/t51.82787-15/542837813_17880887448379516_5036947922795704195_n.jpg?stp=dst-jpg_e15_fr_p1080x1080_tt6&amp;_nc_ht=instagram.fosu2-2.fna.fbcdn.net&amp;_nc_cat=104&amp;_nc_oc=Q6cZ2QGQNQ2KYr1Ij2TU5R7Bj1b1i6dd-CQZNGWQ9WgtAJJdoWhnwDpDHGRvqSAuGU4MOS9I4SKtzGbgJs-1tuBdJRCE&amp;_nc_ohc=jWXgtXX2gXAQ7kNvwEq_Qh9&amp;_nc_gid=NtsJILtZ5cHsFWh17MfMOQ&amp;edm=AOQ1c0wBAAAA&amp;ccb=7-5&amp;ig_cache_key=MzcxNDM4Mzk1NTc2MDgyNjczOQ%3D%3D.3-ccb7-5&amp;oh=00_AfyeXrAzbNGkbTJXmfqRU-4kz8oyph3diEBdmSFsw_dTVA&amp;oe=69BDA514&amp;_nc_sid=8b3546, https://instagram.fosu2-2.fna.fbcdn.net/v/t51.82787-15/542837813_17880887448379516_5036947922795704195_n.jpg?stp=dst-jpg_e15_fr_p1080x1080_tt6&amp;_nc_ht=instagram.fosu2-2.fna.fbcdn.net&amp;_nc_cat=104&amp;_nc_oc=Q6cZ2QGQNQ2KYr1Ij2TU5R7Bj1b1i6dd-CQZNGWQ9WgtAJJdoWhnwDpDHGRvqSAuGU4MOS9I4SKtzGbgJs-1tuBdJRCE&amp;_nc_ohc=jWXgtXX2gXAQ7kNvwEq_Qh9&amp;_nc_gid=NtsJILtZ5cHsFWh17MfMOQ&amp;edm=AOQ1c0wBAAAA&amp;ccb=7-5&amp;ig_cache_key=MzcxNDM4Mzk1NTc2MDgyNjczOQ%3D%3D.3-ccb7-5&amp;oh=00_AfyeXrAzbNGkbTJXmfqRU-4kz8oyph3diEBdmSFsw_dTVA&amp;oe=69BDA514&amp;_nc_sid=8b3546, https://instagram.fosu2-2.fna.fbcdn.net/v/t51.82787-15/542503663_17880887457379516_3545854958011582850_n.jpg?stp=dst-jpg_e15_fr_p1080x1080_tt6&amp;_nc_ht=instagram.fosu2-2.fna.fbcdn.net&amp;_nc_cat=104&amp;_nc_oc=Q6cZ2QGQNQ2KYr1Ij2TU5R7Bj1b1i6dd-CQZNGWQ9WgtAJJdoWhnwDpDHGRvqSAuGU4MOS9I4SKtzGbgJs-1tuBdJRCE&amp;_nc_ohc=j40t_2_Ptx8Q7kNvwFy-izY&amp;_nc_gid=NtsJILtZ5cHsFWh17MfMOQ&amp;edm=AOQ1c0wBAAAA&amp;ccb=7-5&amp;ig_cache_key=MzcxNDM4Mzk1NTc2MDgxMDU1NQ%3D%3D.3-ccb7-5&amp;oh=00_AfzJyiSRUJwVy5e9XSXxIqAOS6KU8NqPmMlX05ZyRXsxng&amp;oe=69BD85A7&amp;_nc_sid=8b3546, https://instagram.fosu2-2.fna.fbcdn.net/v/t51.82787-15/543674748_17880887520379516_8701737807793404631_n.jpg?stp=dst-jpg_e15_fr_p1080x1080_tt6&amp;_nc_ht=instagram.fosu2-2.fna.fbcdn.net&amp;_nc_cat=104&amp;_nc_oc=Q6cZ2QGQNQ2KYr1Ij2TU5R7Bj1b1i6dd-CQZNGWQ9WgtAJJdoWhnwDpDHGRvqSAuGU4MOS9I4SKtzGbgJs-1tuBdJRCE&amp;_nc_ohc=slR14D44f-0Q7kNvwGLG7Q3&amp;_nc_gid=NtsJILtZ5cHsFWh17MfMOQ&amp;edm=AOQ1c0wBAAAA&amp;ccb=7-5&amp;ig_cache_key=MzcxNDM4Mzk1NTc2OTIyODgxNA%3D%3D.3-ccb7-5&amp;oh=00_AfyrNBkYjJPJSOAA3Q2T9XkLPivjsqEFqkmij2Rs0Ngm8g&amp;oe=69BD863D&amp;_nc_sid=8b3546, https://instagram.fosu2-2.fna.fbcdn.net/v/t51.82787-15/542552183_17880887478379516_7068301670229776444_n.jpg?stp=dst-jpg_e15_fr_p1080x1080_tt6&amp;_nc_ht=instagram.fosu2-2.fna.fbcdn.net&amp;_nc_cat=104&amp;_nc_oc=Q6cZ2QGQNQ2KYr1Ij2TU5R7Bj1b1i6dd-CQZNGWQ9WgtAJJdoWhnwDpDHGRvqSAuGU4MOS9I4SKtzGbgJs-1tuBdJRCE&amp;_nc_ohc=e3gGHQqOYCsQ7kNvwEk5oUe&amp;_nc_gid=NtsJILtZ5cHsFWh17MfMOQ&amp;edm=AOQ1c0wBAAAA&amp;ccb=7-5&amp;ig_cache_key=MzcxNDM4Mzk1NTc3NzU4NzA0Nw%3D%3D.3-ccb7-5&amp;oh=00_Afw7Ca1gWrLirqwiSBhAPq6syeLdO7ZXSLtBxoT5HwL_og&amp;oe=69BD9A27&amp;_nc_sid=8b3546, https://instagram.fosu2-2.fna.fbcdn.net/v/t51.82787-15/543429762_17880887484379516_3627906884848946257_n.jpg?stp=dst-jpg_e15_fr_p1080x1080_tt6&amp;_nc_ht=instagram.fosu2-2.fna.fbcdn.net&amp;_nc_cat=104&amp;_nc_oc=Q6cZ2QGQNQ2KYr1Ij2TU5R7Bj1b1i6dd-CQZNGWQ9WgtAJJdoWhnwDpDHGRvqSAuGU4MOS9I4SKtzGbgJs-1tuBdJRCE&amp;_nc_ohc=HXvg9MbgA6cQ7kNvwHnOGHp&amp;_nc_gid=NtsJILtZ5cHsFWh17MfMOQ&amp;edm=AOQ1c0wBAAAA&amp;ccb=7-5&amp;ig_cache_key=MzcxNDM4Mzk1NTc2MDc4NTA5OQ%3D%3D.3-ccb7-5&amp;oh=00_AfyDGzAc-QpIpmPUK-VYicn8bRxx-Jxtx7PbzhPPoDXHRw&amp;oe=69BD95EF&amp;_nc_sid=8b3546, https://instagram.fosu2-2.fna.fbcdn.net/v/t51.82787-15/542932273_17880887499379516_4220548082902350423_n.jpg?stp=dst-jpg_e15_fr_p1080x1080_tt6&amp;_nc_ht=instagram.fosu2-2.fna.fbcdn.net&amp;_nc_cat=104&amp;_nc_oc=Q6cZ2QGQNQ2KYr1Ij2TU5R7Bj1b1i6dd-CQZNGWQ9WgtAJJdoWhnwDpDHGRvqSAuGU4MOS9I4SKtzGbgJs-1tuBdJRCE&amp;_nc_ohc=YpoaStCFMrEQ7kNvwEfJIMG&amp;_nc_gid=NtsJILtZ5cHsFWh17MfMOQ&amp;edm=AOQ1c0wBAAAA&amp;ccb=7-5&amp;ig_cache_key=MzcxNDM4Mzk1NTc2MDgxNTk0NA%3D%3D.3-ccb7-5&amp;oh=00_AfxxJpCa4-t54BE6vJfWwFD_T9TUWzV__p9wAMqMmU4xsA&amp;oe=69BD9C03&amp;_nc_sid=8b3546, https://instagram.fosu2-2.fna.fbcdn.net/v/t51.82787-15/542223876_17880887481379516_7479095386299524295_n.jpg?stp=dst-jpg_e15_fr_p1080x1080_tt6&amp;_nc_ht=instagram.fosu2-2.fna.fbcdn.net&amp;_nc_cat=104&amp;_nc_oc=Q6cZ2QGQNQ2KYr1Ij2TU5R7Bj1b1i6dd-CQZNGWQ9WgtAJJdoWhnwDpDHGRvqSAuGU4MOS9I4SKtzGbgJs-1tuBdJRCE&amp;_nc_ohc=z74_pMrS3rcQ7kNvwHuuRO2&amp;_nc_gid=NtsJILtZ5cHsFWh17MfMOQ&amp;edm=AOQ1c0wBAAAA&amp;ccb=7-5&amp;ig_cache_key=MzcxNDM4Mzk1NTc2MDgxNDUyNw%3D%3D.3-ccb7-5&amp;oh=00_AfxCJIMZ74GHulFEq2d_DNdQac1tClw8CTffUb27DOk37g&amp;oe=69BD9856&amp;_nc_sid=8b3546, https://instagram.fosu2-2.fna.fbcdn.net/v/t51.82787-15/541952173_17880887511379516_2795938944722638470_n.jpg?stp=dst-jpg_e15_fr_p1080x1080_tt6&amp;_nc_ht=instagram.fosu2-2.fna.fbcdn.net&amp;_nc_cat=104&amp;_nc_oc=Q6cZ2QGQNQ2KYr1Ij2TU5R7Bj1b1i6dd-CQZNGWQ9WgtAJJdoWhnwDpDHGRvqSAuGU4MOS9I4SKtzGbgJs-1tuBdJRCE&amp;_nc_ohc=h7YSL_1vwE0Q7kNvwFevYD4&amp;_nc_gid=NtsJILtZ5cHsFWh17MfMOQ&amp;edm=AOQ1c0wBAAAA&amp;ccb=7-5&amp;ig_cache_key=MzcxNDM4Mzk1NTc2MDc5MjYyOA%3D%3D.3-ccb7-5&amp;oh=00_AfxxfWYXSEyoFwzjs82I8ECjpO0wUcNdkbU3UQdiHeTCUw&amp;oe=69BD90D5&amp;_nc_sid=8b3546, https://instagram.fosu2-2.fna.fbcdn.net/v/t51.82787-15/542864032_17880887502379516_1449742448238303906_n.jpg?stp=dst-jpg_e15_fr_p1080x1080_tt6&amp;_nc_ht=instagram.fosu2-2.fna.fbcdn.net&amp;_nc_cat=104&amp;_nc_oc=Q6cZ2QGQNQ2KYr1Ij2TU5R7Bj1b1i6dd-CQZNGWQ9WgtAJJdoWhnwDpDHGRvqSAuGU4MOS9I4SKtzGbgJs-1tuBdJRCE&amp;_nc_ohc=5UPko2rOJI0Q7kNvwE_sc4U&amp;_nc_gid=NtsJ</t>
  </si>
  <si>
    <t>https://instagram.fosu2-1.fna.fbcdn.net/o1/v/t2/f2/m86/AQNASgDYVtyu1dY9PS4ZyqEHOgOtEQfX3_VdV4KrwF5M9Yfzi94SjKmuEEsCrF4gXNeoyL1J-jEDXhA-RkdZ0ePITJjhFUz4dxWxrVY.mp4?_nc_cat=106&amp;_nc_oc=Adm0j5yrvI7qGW_V2q2DYUgNImtZ9uxXW81YWI0DbmH4-0wMetC8_b5kYQNKvOAgPWZhxd3ToiN2c68Zes4s9ZQb&amp;_nc_sid=5e9851&amp;_nc_ht=instagram.fosu2-1.fna.fbcdn.net&amp;_nc_ohc=tPdHuyav3WcQ7kNvwEMV6lD&amp;efg=eyJ2ZW5jb2RlX3RhZyI6Inhwdl9wcm9ncmVzc2l2ZS5JTlNUQUdSQU0uQ0xJUFMuQzMuNzIwLmRhc2hfYmFzZWxpbmVfMV92MSIsInhwdl9hc3NldF9pZCI6MTgzNzk1NDY3MDE4ODE1NCwiYXNzZXRfYWdlX2RheXMiOjY5LCJ2aV91c2VjYXNlX2lkIjoxMDA5OSwiZHVyYXRpb25fcyI6NiwidXJsZ2VuX3NvdXJjZSI6Ind3dyJ9&amp;ccb=17-1&amp;vs=ff25d47f3eca1905&amp;_nc_vs=HBksFQIYUmlnX3hwdl9yZWVsc19wZXJtYW5lbnRfc3JfcHJvZC8xQTRCQzZCQzRFQjVCRjIwOEM4MDJFRDdGRjcwNDM4Rl92aWRlb19kYXNoaW5pdC5tcDQVAALIARIAFQIYRmlnX3hwdl9yZWVsc19wZXJtYW5lbnRfc3JfcHJvZC84NzA2ODAwODUzMjg5MjhfNDU4OTA2NDYzNzYwMTkwMDgzOS5tcDQVAgLIARIAKAAYABsCiAd1c2Vfb2lsATEScHJvZ3Jlc3NpdmVfcmVjaXBlATEVAAAm9NnWs4XnwwYVAigCQzMsF0AYQ5WBBiTdGBJkYXNoX2Jhc2VsaW5lXzFfdjERAHX-B2XmnQEA&amp;_nc_gid=NtsJILtZ5cHsFWh17MfMOQ&amp;_nc_ss=1a&amp;_nc_zt=28&amp;oh=00_AfzlqgxbwIEViybIiB96lXdVAi7wASWjhxDU8t0bDJ20PA&amp;oe=69B997BF</t>
  </si>
  <si>
    <t>https://www.instagram.com/resurrectionluxe</t>
  </si>
  <si>
    <t>death_chess_jiu_jitsu</t>
  </si>
  <si>
    <t>Roy Francis</t>
  </si>
  <si>
    <t>⬛️⬛️⬜️🟥🟥🟥⬜️🟥⬜️⬛️⬛️</t>
  </si>
  <si>
    <t>https://scontent-mia3-3.cdninstagram.com/v/t51.82787-19/630219118_18554901178001696_7710204919955667572_n.jpg?stp=dst-jpg_e0_s150x150_tt6&amp;efg=eyJ2ZW5jb2RlX3RhZyI6InByb2ZpbGVfcGljLmRqYW5nby4xMDgwLmMyIn0&amp;_nc_ht=scontent-mia3-3.cdninstagram.com&amp;_nc_cat=108&amp;_nc_oc=Q6cZ2QGPl4M5pXR_EpiOJsi71gD9yG1NJkn9bn6kQ7ySM8aAAG3e_b6n2f4SKYjxZ_D76mQ&amp;_nc_ohc=taoHg3XJpogQ7kNvwFut6Ga&amp;_nc_gid=t_cAk-SzWa3deISgn06ijA&amp;edm=AOQ1c0wBAAAA&amp;ccb=7-5&amp;oh=00_Afz9xtZQBZXm814a9UOkgA1KRI8ROgygDGnv-kqUvSua_A&amp;oe=69BD9F5A&amp;_nc_sid=8b3546</t>
  </si>
  <si>
    <t>@rolex @vintagerolexsociety @tkhawaiisurfboards @crownartcustoms @bruinandblackbezels @watchesofespionage @watcheswinwars @watches.of.mass.destruction @watchesofleo @andys_watches @rio_the_watcher @directactionraidconcepts @sketchyboyzwatchclub @tkhawaiisurfboards @militant_wrist @themilsub @detempo | @rolex @tkhawaiisurfboards @crownartcustoms @shieldcrownwatches @vintagerolextudor @veraletwatches @wristonpatrol @wrist_rebellion @watchesofespionage @watcheswinwars @watches.of.mass.destruction @watchesofleo @watchesonduty @detemporeliber @militant_wrist @theoshaberdash @themilsub @throwinsalt #ro | “Anger is like an oven; heat without light. 
Forgiveness is like the moon; light without heat.”
@jamesclear 
@rolex @vintagerolextudor @tkhawaiisurfboards @detemporeliber @theoshaberdash @tkhawaiisurfboards @mineralwater112 @voodoowatches @veraletwatches @moorewatches @miamiwatchandjewelryexchange  | Rick Roll Wrist Roll 
@crownartcustoms @watchesofespionage @tkhawaiisurfboards @vintagerolextudor @tkhawaiisurfboards @crownartcustoms @mineralwater112 @vintagerolextudor @veraletwatches @voodoowatches @wristonpatrol @watchesofespionage @militant_wrist @watchesofleo @watcheswinwars @wrist_rebellion | “You think the wind is trying to tell us something, but we don’t know how to hear it no more.” @theovon 
@crownartcustoms @watchesofespionage @tkhawaiisurfboards @vintagerolextudor @rolex @mineralwater112 @militant_wrist @wristonpatrol @shieldcrownwatches @watcheswinwars @watchesofleo @andys_watche | Why so serious!?!!? 
@rolex @crownartcustoms @wristonpatrol @wrist_rebellion @militant_wrist @watchesofespionage @watcheswinwars @watchesofleo @watchesonduty @watchesofdistinction @batman @jokerbrand @palmbeach.watchclub @detemporeliber @tkhawaiisurfboards @shieldcrownwatches #rolex #vintage #batman | I don’t beg for their silence
I don’t owe them a sound
I don’t seek their approval
I just shake up the ground
@rolex @wristonpatrol @wrist_rebellion @sketchyboyzwatchclub @directactionraidconcepts @freedom_leo_105 @watchesofleo @watchesonduty @detemporeliber @tkhawaiisurfboards @rio_the_watcher @voo | If it costs you your peace it isn’t worth it. @directactionraidconcepts @jumpout.action @vintagerolextudor @wristonpatrol @detemporeliber @shieldcrownwatches @tkhawaiisurfboards @freedom_leo_105 @wrist_rebellion @militant_wrist @themilsub @watcheswinwars @watchesofleo @watchesofdistinction @voodoowa | Hmmm….decisions decisions #vintage #watches #watchesofinstagram #rolex #florida @vintagerolextudor @voodoowatches @wristonpatrol @watchesofespionage @watchesofleo @watches.of.mass.destruction @detemporeliber @tkhawaiisurfboards @sketchyboyzwatchclub @directactionraidconcepts @jumpout.action @palmbea | nothing like a new hat day. @jumpout.action @jumpout_action #vintage #jumpout #watch #hat @sketchyboyzwatchclub @directactionraidconcepts @wristonpatrol @watchesofespionage @shieldcrownwatches @watchesofleo @mineralwater112 @vintagerolextudor @freedom_leo_105 | One of the nicest travel pouches I’ve ever seen. @thedreadandfearofkings @rolex @sharpie @fieldnotesbrand @vintagerolextudor @live_to_watch @shieldcrownwatches @wristonpatrol @wrist_rebellion @watchesofespionage @watchesofespionage @sketchyboyzwatchclub @tkhawaiisurfboards @theoshaberdash @thevintag | Count your blessings, not your problems. Count your own blessings, not someone else’s. Remember that jealousy is when you count someone else’s blessings instead of your own.
@roytbennettquotes @veraletwatches @live_to_watch @shieldcrownwatches @shealahdcphoto @delray_beach_watchmaker @watchesofespio</t>
  </si>
  <si>
    <t>#ro, #rolex, #vintage, #batman, #watches, #watchesofinstagram, #florida, #jumpout, #watch, #hat</t>
  </si>
  <si>
    <t>@rolex, @vintagerolexsociety, @tkhawaiisurfboards, @crownartcustoms, @bruinandblackbezels, @watchesofespionage, @watcheswinwars, @watches.of.mass.destruction, @watchesofleo, @andys_watches, @rio_the_watcher, @directactionraidconcepts, @sketchyboyzwatchclub, @militant_wrist, @themilsub, @detemporeliber, @vintagerolextudor, @watchmissgmt, @shinyhappyobjects, @voodoowatches, @veraletwatches, @dcf1981, @shieldcrownwatches, @wristonpatrol, @wrist_rebellion, @watchesonduty, @theoshaberdash, @throwinsa</t>
  </si>
  <si>
    <t>https://instagram.com/p/DV67NkEk-Jr, https://instagram.com/p/DV6RtDzkzN5, https://instagram.com/p/DV2B4siE6wq, https://instagram.com/p/DVzOiK2kzcF, https://instagram.com/p/DVyU_pBE4VX, https://instagram.com/p/DVwoWk8kzld, https://instagram.com/p/DVvxD5mk1_i, https://instagram.com/p/DVthn8Ak_UP, https://instagram.com/p/DVqsuTcFtJw, https://instagram.com/p/DVofDWcE7uF, https://instagram.com/p/DVnw7p_E7EQ, https://instagram.com/p/DVkLwoTEzCD</t>
  </si>
  <si>
    <t>11, 18, 22, 12, 17, 15, 5, 14, 14, 14, 13, 18</t>
  </si>
  <si>
    <t>2, 2, 1, 3, 1, 4, 1, 3, 2, 1, 2, 1</t>
  </si>
  <si>
    <t>2026-03-15, 2026-03-15, 2026-03-14, 2026-03-12, 2026-03-12, 2026-03-11, 2026-03-11, 2026-03-10, 2026-03-09, 2026-03-08, 2026-03-08, 2026-03-07</t>
  </si>
  <si>
    <t>Miami Design District, West Palm Beach, Florida, Miami Beach, Florida, Brickell Bay Walk, Brickell</t>
  </si>
  <si>
    <t>Image, Image, Image, Video, Image, Image, Image, Image, Sidecar, Image, Image, Image</t>
  </si>
  <si>
    <t>https://scontent-mia3-3.cdninstagram.com/v/t51.82787-15/651263677_18564780586001696_1613149382442316017_n.jpg?stp=dst-jpg_e35_s1080x1080_sh0.08_tt6&amp;_nc_ht=scontent-mia3-3.cdninstagram.com&amp;_nc_cat=108&amp;_nc_oc=Q6cZ2QGPl4M5pXR_EpiOJsi71gD9yG1NJkn9bn6kQ7ySM8aAAG3e_b6n2f4SKYjxZ_D76mQ&amp;_nc_ohc=6pPJud2BDPUQ7kNvwEZD-SR&amp;_nc_gid=t_cAk-SzWa3deISgn06ijA&amp;edm=AOQ1c0wBAAAA&amp;ccb=7-5&amp;ig_cache_key=Mzg1MzY1Mjg0Nzk5NzczOTYyNw%3D%3D.3-ccb7-5&amp;oh=00_AfyFXrmHDxyxlLnbEWdKqsyy5mci5UQjI3-6sFoCt9vFHw&amp;oe=69BDAE05&amp;_nc_sid=8b3546, https://scontent-mia3-3.cdninstagram.com/v/t51.82787-15/652479622_18564699202001696_764338735589092469_n.jpg?stp=dst-jpg_e35_s1080x1080_sh0.08_tt6&amp;_nc_ht=scontent-mia3-3.cdninstagram.com&amp;_nc_cat=108&amp;_nc_oc=Q6cZ2QGPl4M5pXR_EpiOJsi71gD9yG1NJkn9bn6kQ7ySM8aAAG3e_b6n2f4SKYjxZ_D76mQ&amp;_nc_ohc=ZeW0X85T0AgQ7kNvwHo327r&amp;_nc_gid=t_cAk-SzWa3deISgn06ijA&amp;edm=AOQ1c0wBAAAA&amp;ccb=7-5&amp;ig_cache_key=Mzg1MzQ3MDI5NDQyMjUzMjk4NQ%3D%3D.3-ccb7-5&amp;oh=00_AfwAQBBLu8T5y9PZUDn0nEnKIWZBwNxzsta65RPv474nyA&amp;oe=69BDB774&amp;_nc_sid=8b3546, https://scontent-mia3-3.cdninstagram.com/v/t51.82787-15/651552848_18564307540001696_1403651604824912084_n.jpg?stp=dst-jpg_e35_s1080x1080_sh0.08_tt6&amp;_nc_ht=scontent-mia3-3.cdninstagram.com&amp;_nc_cat=108&amp;_nc_oc=Q6cZ2QGPl4M5pXR_EpiOJsi71gD9yG1NJkn9bn6kQ7ySM8aAAG3e_b6n2f4SKYjxZ_D76mQ&amp;_nc_ohc=NvAwGaD6bygQ7kNvwHFCA6D&amp;_nc_gid=t_cAk-SzWa3deISgn06ijA&amp;edm=AOQ1c0wBAAAA&amp;ccb=7-5&amp;ig_cache_key=Mzg1MjI3NDgyNTQxNTYwMTE5NA%3D%3D.3-ccb7-5&amp;oh=00_Afw8ON-vwu-J33YvlwBXpwRPeXIc9Myy1P6VJwjrrAMX4g&amp;oe=69BD9419&amp;_nc_sid=8b3546, https://scontent-mia3-3.cdninstagram.com/v/t51.82787-15/649875864_18563906824001696_1588476609457526324_n.jpg?stp=dst-jpg_e35_p1080x1080_sh0.08_tt6&amp;_nc_ht=scontent-mia3-3.cdninstagram.com&amp;_nc_cat=108&amp;_nc_oc=Q6cZ2QGPl4M5pXR_EpiOJsi71gD9yG1NJkn9bn6kQ7ySM8aAAG3e_b6n2f4SKYjxZ_D76mQ&amp;_nc_ohc=YYvm1tzeRY4Q7kNvwElT3wd&amp;_nc_gid=t_cAk-SzWa3deISgn06ijA&amp;edm=AOQ1c0wBAAAA&amp;ccb=7-5&amp;ig_cache_key=Mzg1MTIzMjk2NTY1MzkyMzE1OQ%3D%3D.3-ccb7-5&amp;oh=00_Afw1ISnAgB3P9rbHoNswZU6JXk4oLwXYBTEBhxTAZFBsdw&amp;oe=69BD9D82&amp;_nc_sid=8b3546, https://scontent-mia3-3.cdninstagram.com/v/t51.82787-15/649236061_18563775556001696_6335324506761414803_n.jpg?stp=dst-jpg_e35_s1080x1080_sh0.08_tt6&amp;_nc_ht=scontent-mia3-3.cdninstagram.com&amp;_nc_cat=108&amp;_nc_oc=Q6cZ2QGPl4M5pXR_EpiOJsi71gD9yG1NJkn9bn6kQ7ySM8aAAG3e_b6n2f4SKYjxZ_D76mQ&amp;_nc_ohc=fqce9OAjj90Q7kNvwE1z1ZI&amp;_nc_gid=t_cAk-SzWa3deISgn06ijA&amp;edm=AOQ1c0wBAAAA&amp;ccb=7-5&amp;ig_cache_key=Mzg1MDc1NTE1NDc2MTY5MzUzMw%3D%3D.3-ccb7-5&amp;oh=00_AfzRgRng65Pt5qiMTTohyBSNnCe-n_eAHWjvgilLIuV5Ew&amp;oe=69BD96F0&amp;_nc_sid=8b3546, https://scontent-mia3-3.cdninstagram.com/v/t51.82787-15/651172801_18563683924001696_3425466139354178192_n.jpg?stp=dst-jpg_e35_p1080x1080_sh0.08_tt6&amp;_nc_ht=scontent-mia3-3.cdninstagram.com&amp;_nc_cat=108&amp;_nc_oc=Q6cZ2QGPl4M5pXR_EpiOJsi71gD9yG1NJkn9bn6kQ7ySM8aAAG3e_b6n2f4SKYjxZ_D76mQ&amp;_nc_ohc=EcTZI9U7lvUQ7kNvwGPc3g3&amp;_nc_gid=t_cAk-SzWa3deISgn06ijA&amp;edm=AOQ1c0wBAAAA&amp;ccb=7-5&amp;ig_cache_key=Mzg1MDUxMTk3ODcxMzAxNDI0Mg%3D%3D.3-ccb7-5&amp;oh=00_AfyJ36_mt-W6z7OQYcBY1TOwi13GDTpvXyDAGuiULEQI3A&amp;oe=69BD9304&amp;_nc_sid=8b3546, https://scontent-mia3-3.cdninstagram.com/v/t51.82787-15/649242202_18563494132001696_4270290926814058400_n.jpg?stp=dst-jpg_e35_s1080x1080_sh0.08_tt6&amp;_nc_ht=scontent-mia3-3.cdninstagram.com&amp;_nc_cat=108&amp;_nc_oc=Q6cZ2QGPl4M5pXR_EpiOJsi71gD9yG1NJkn9bn6kQ7ySM8aAAG3e_b6n2f4SKYjxZ_D76mQ&amp;_nc_ohc=69b1j9hkKXgQ7kNvwFTV4xy&amp;_nc_gid=t_cAk-SzWa3deISgn06ijA&amp;edm=AOQ1c0wBAAAA&amp;ccb=7-5&amp;ig_cache_key=Mzg0OTg4MTEzNjUwMDMwNzIxNQ%3D%3D.3-ccb7-5&amp;oh=00_AfwNUIHqkLE7OC7dP0JYUa4d0g0d5xazj1od1o8fMzZrfg&amp;oe=69BDA113&amp;_nc_sid=8b3546, https://scontent-mia3-3.cdninstagram.com/v/t51.82787-15/649867153_18563239606001696_2893882683740395569_n.jpg?stp=dst-jpg_e35_p1080x1080_sh0.08_tt6&amp;_nc_ht=scontent-mia3-3.cdninstagram.com&amp;_nc_cat=108&amp;_nc_oc=Q6cZ2QGPl4M5pXR_EpiOJsi71gD9yG1NJkn9bn6kQ7ySM8aAAG3e_b6n2f4SKYjxZ_D76mQ&amp;_nc_ohc=mfWsOHULMbgQ7kNvwFRgp3y&amp;_nc_gid=t_cAk-SzWa3deISgn06ijA&amp;edm=AOQ1c0wBAAAA&amp;ccb=7-5&amp;ig_cache_key=Mzg0OTA4NDM4MDcxNTkxMDcyOA%3D%3D.3-ccb7-5&amp;oh=00_Afwji2Tv7bR7OIIYRcRzwucw0-i_gn39G8PYkg7yCwHbAQ&amp;oe=69BDB7A2&amp;_nc_sid=8b3546, https://scontent-mia3-3.cdninstagram.com/v/t51.82787-15/649867153_18563239606001696_2893882683740395569_n.jpg?stp=dst-jpg_e35_p1080x1080_sh0.08_tt6&amp;_nc_ht=scontent-mia3-3.cdninstagram.com&amp;_nc_cat=108&amp;_nc_oc=Q6cZ2QGPl4M5pXR_EpiOJsi71gD9yG1NJkn9bn6kQ7ySM8aAAG3e_b6n2f4SKYjxZ_D76mQ&amp;_nc_ohc=mfWsOHULMbgQ7kNvwFRgp3y&amp;_nc_gid=t_cAk-SzWa3deISgn06ijA&amp;edm=AOQ1c0wBAAAA&amp;ccb=7-5&amp;ig_cache_key=Mzg0OTA4NDM4MDcxNTkxMDcyOA%3D%3D.3-ccb7-5&amp;oh=00_Afwji2Tv7bR7OIIYRcRzwucw0-i_gn39G8PYkg7yCwHbAQ&amp;oe=69BDB7A2&amp;_nc_sid=8b3546, https://scontent-mia3-3.cdninstagram.com/v/t51.82787-15/649641823_18563239618001696_3570540382839669772_n.jpg?stp=dst-jpg_e35_p1080x1080_sh0.08_tt6&amp;_nc_ht=scontent-mia3-3.cdninstagram.com&amp;_nc_cat=108&amp;_nc_oc=Q6cZ2QGPl4M5pXR_EpiOJsi71gD9yG1NJkn9bn6kQ7ySM8aAAG3e_b6n2f4SKYjxZ_D76mQ&amp;_nc_ohc=MsH9zwV-iC0Q7kNvwF_C5so&amp;_nc_gid=t_cAk-SzWa3deISgn06ijA&amp;edm=AOQ1c0wBAAAA&amp;ccb=7-5&amp;ig_cache_key=Mzg0OTA4NDM4NDEyMTY4MjcyNw%3D%3D.3-ccb7-5&amp;oh=00_Afx85xAPUyX8dIG9_QwPLSWMIbF02Zq9LqJkxf5HHge5Kg</t>
  </si>
  <si>
    <t>https://scontent-mia5-2.cdninstagram.com/o1/v/t16/f2/m69/AQMpzV45DTLcnnINry8zOxubUNQqUCdqbC7dKvE7trDFkDtNz7ritMjwAoziUA-luisZVheVXJDk4O7UtMtGb1Rg.mp4?strext=1&amp;_nc_cat=100&amp;_nc_sid=5e9851&amp;_nc_ht=scontent-mia5-2.cdninstagram.com&amp;_nc_ohc=vIpdxDDtbQYQ7kNvwHwVV_F&amp;efg=eyJ2ZW5jb2RlX3RhZyI6Inhwdl9wcm9ncmVzc2l2ZS5JTlNUQUdSQU0uQ0xJUFMuQzMuNzIwLmRhc2hfYmFzZWxpbmVfMV92MSIsInhwdl9hc3NldF9pZCI6MTc5MDUxMjAzOTIzNzEyMjQsImFzc2V0X2FnZV9kYXlzIjozLCJ2aV91c2VjYXNlX2lkIjoxMDA5OSwiZHVyYXRpb25fcyI6NywidXJsZ2VuX3NvdXJjZSI6Ind3dyJ9&amp;ccb=17-1&amp;_nc_gid=t_cAk-SzWa3deISgn06ijA&amp;_nc_ss=1a&amp;_nc_zt=28&amp;vs=29855859bc9ace8c&amp;_nc_vs=HBksFQIYOnBhc3N0aHJvdWdoX2V2ZXJzdG9yZS9HSVdadHlhWXNQR3NQcWtIQUJkVm1qWHJKamM0YnNwVEFRQUYVAALIARIAFQIYUWlnX3hwdl9wbGFjZW1lbnRfcGVybWFuZW50X3YyL0I0NEM3NEM5OThCMUI3QjM4MzAxNzlGQzQ4ODI0RUFCX2F1ZGlvX2Rhc2hpbml0Lm1wNBUCAsgBEgAoABgAGwKIB3VzZV9vaWwBMRJwcm9ncmVzc2l2ZV9yZWNpcGUBMRUAACaw8K7KlqfOPxUCKAJDMywXQByp--dsi0QYEmRhc2hfYmFzZWxpbmVfMV92MREAdf4HZeadAQA&amp;oh=00_Afx_OY3LsLpDnVdZcX4AF7FTi4CHDw97lUTm_bxnd3dd6w&amp;oe=69BD8ABC</t>
  </si>
  <si>
    <t>https://www.instagram.com/death_chess_jiu_jitsu</t>
  </si>
  <si>
    <t>watchinsa</t>
  </si>
  <si>
    <t>Watch SA (South America)</t>
  </si>
  <si>
    <t>Affordable watches.  All of photos here are taken by me. Sharing my collection (Please credit 🙏🏼).</t>
  </si>
  <si>
    <t>https://scontent-sjc3-1.cdninstagram.com/v/t51.2885-19/98473236_684652052368870_1821078679103471616_n.jpg?stp=dst-jpg_e0_s150x150_tt6&amp;efg=eyJ2ZW5jb2RlX3RhZyI6InByb2ZpbGVfcGljLmRqYW5nby4xMDQxLmMyIn0&amp;_nc_ht=scontent-sjc3-1.cdninstagram.com&amp;_nc_cat=110&amp;_nc_oc=Q6cZ2QHw525Cxws_WPxE9fI2aRXSnJEPRvMzic5RGZd9fIGsfQ4AFiIAWCy3tdPj_Zt2uec&amp;_nc_ohc=WwDCYn1WA3cQ7kNvwFsHamD&amp;_nc_gid=tQ0gVa8dgQrg4Lvhq3xz3g&amp;edm=AOQ1c0wBAAAA&amp;ccb=7-5&amp;oh=00_AfxMWcU1srLXVyttsmvD06P08cbbZ32G73kQWg47MeNVzw&amp;oe=69BDB729&amp;_nc_sid=8b3546</t>
  </si>
  <si>
    <t>#danhenry #danhenry1962 | #tissotprs516 #Prs516 | #spbj143j1 #seikosaturday | #danhenry1962 #danhenrypanda #ilovemydanhenry | #tagheuerf1 | #danhenry1964</t>
  </si>
  <si>
    <t>#danhenry, #danhenry1962, #tissotprs516, #Prs516, #spbj143j1, #seikosaturday, #danhenrypanda, #ilovemydanhenry, #tagheuerf1, #danhenry1964</t>
  </si>
  <si>
    <t>https://instagram.com/p/DQxYoZzjZFb, https://instagram.com/p/DQkZmZuEoP2, https://instagram.com/p/DPcirbrjT0F, https://instagram.com/p/DIxIS3TuE4Z, https://instagram.com/p/DIWw4tfuWgs, https://instagram.com/p/DH6vW_DuJGk, https://instagram.com/p/DG9HCxduULb, https://instagram.com/p/DGOKMszu3Da, https://instagram.com/p/DGB7JHZujcr, https://instagram.com/p/DF-6oQDOc5k, https://instagram.com/p/DF8KsrVua8l, https://instagram.com/p/DFtjLEnuBkQ</t>
  </si>
  <si>
    <t>70, 45, 52, 131, 111, 118, 144, 124, 133, 121, 121, 116</t>
  </si>
  <si>
    <t>0, 1, 0, 2, 1, 4, 0, 0, 1, 4, 2, 3</t>
  </si>
  <si>
    <t>2025-11-07, 2025-11-02, 2025-10-05, 2025-04-22, 2025-04-12, 2025-04-01, 2025-03-08, 2025-02-18, 2025-02-13, 2025-02-12, 2025-02-11, 2025-02-06</t>
  </si>
  <si>
    <t>https://scontent-sjc3-1.cdninstagram.com/v/t51.82787-15/576510632_18072652754210674_9158528122340758009_n.jpg?stp=dst-jpg_e35_s1080x1080_sh0.08_tt6&amp;_nc_ht=scontent-sjc3-1.cdninstagram.com&amp;_nc_cat=110&amp;_nc_oc=Q6cZ2QHw525Cxws_WPxE9fI2aRXSnJEPRvMzic5RGZd9fIGsfQ4AFiIAWCy3tdPj_Zt2uec&amp;_nc_ohc=LsETeoh7-GIQ7kNvwGfg665&amp;_nc_gid=tQ0gVa8dgQrg4Lvhq3xz3g&amp;edm=AOQ1c0wBAAAA&amp;ccb=7-5&amp;ig_cache_key=Mzc2MDg5NTQ5MzQzNDg3MjE1NQ%3D%3D.3-ccb7-5&amp;oh=00_AfzYHx9Oq9vUHoUjXwRL6GbUcYSOmkK_7S_UgAnnB6KrhQ&amp;oe=69BD9F7D&amp;_nc_sid=8b3546, https://scontent-sjc3-1.cdninstagram.com/v/t51.82787-15/573285974_18072231602210674_5578432755442975236_n.jpg?stp=dst-jpg_e35_p1080x1080_sh0.08_tt6&amp;_nc_ht=scontent-sjc3-1.cdninstagram.com&amp;_nc_cat=110&amp;_nc_oc=Q6cZ2QHw525Cxws_WPxE9fI2aRXSnJEPRvMzic5RGZd9fIGsfQ4AFiIAWCy3tdPj_Zt2uec&amp;_nc_ohc=MTQsq-eIxAgQ7kNvwFJwNDQ&amp;_nc_gid=tQ0gVa8dgQrg4Lvhq3xz3g&amp;edm=AOQ1c0wBAAAA&amp;ccb=7-5&amp;ig_cache_key=Mzc1NzI0MDU3OTI1MzI0MDgyMg%3D%3D.3-ccb7-5&amp;oh=00_Afzy5o2pakWxAR_d-p-MqYhMWfcP3bU6eAyQumd8wc3J1g&amp;oe=69BDB185&amp;_nc_sid=8b3546, https://scontent-sjc3-1.cdninstagram.com/v/t51.82787-15/561271918_18069162866210674_5612161607700331946_n.jpg?stp=dst-jpg_e35_p1080x1080_sh0.08_tt6&amp;_nc_ht=scontent-sjc3-1.cdninstagram.com&amp;_nc_cat=110&amp;_nc_oc=Q6cZ2QHw525Cxws_WPxE9fI2aRXSnJEPRvMzic5RGZd9fIGsfQ4AFiIAWCy3tdPj_Zt2uec&amp;_nc_ohc=50DqQMFFQLUQ7kNvwHp8fKC&amp;_nc_gid=tQ0gVa8dgQrg4Lvhq3xz3g&amp;edm=AOQ1c0wBAAAA&amp;ccb=7-5&amp;ig_cache_key=MzczNzAxNDMwOTA1MTI1MTk3Mw%3D%3D.3-ccb7-5&amp;oh=00_AfzSlsLLdHMl1yF_2-28DazmLQpat1QEUW023O70bmOt1w&amp;oe=69BDA400&amp;_nc_sid=8b3546, https://scontent-sjc3-1.cdninstagram.com/v/t51.2885-15/491445144_18052648199210674_1894817613892561362_n.jpg?stp=dst-jpg_e35_p1080x1080_sh0.08_tt6&amp;_nc_ht=scontent-sjc3-1.cdninstagram.com&amp;_nc_cat=110&amp;_nc_oc=Q6cZ2QHw525Cxws_WPxE9fI2aRXSnJEPRvMzic5RGZd9fIGsfQ4AFiIAWCy3tdPj_Zt2uec&amp;_nc_ohc=uyEJZu6Es-cQ7kNvwEN4iMy&amp;_nc_gid=tQ0gVa8dgQrg4Lvhq3xz3g&amp;edm=AOQ1c0wBAAAA&amp;ccb=7-5&amp;ig_cache_key=MzYxNjcwODQ1NjQ2NDUzNTA2NQ%3D%3D.3-ccb7-5&amp;oh=00_AfzbgG_0FSqjWb6NSsqo3hdZ0srwWSAG_MyMySiz0cp0jg&amp;oe=69BDB3EC&amp;_nc_sid=8b3546, https://scontent-sjc3-1.cdninstagram.com/v/t51.2885-15/491516809_18051762986210674_7055758771159169333_n.jpg?stp=dst-jpg_e35_s1080x1080_sh0.08_tt6&amp;_nc_ht=scontent-sjc3-1.cdninstagram.com&amp;_nc_cat=110&amp;_nc_oc=Q6cZ2QHw525Cxws_WPxE9fI2aRXSnJEPRvMzic5RGZd9fIGsfQ4AFiIAWCy3tdPj_Zt2uec&amp;_nc_ohc=sag5LgKmd1oQ7kNvwE5l1Fo&amp;_nc_gid=tQ0gVa8dgQrg4Lvhq3xz3g&amp;edm=AOQ1c0wBAAAA&amp;ccb=7-5&amp;ig_cache_key=MzYwOTI4NzE1NDc1Nzg4ODA0NA%3D%3D.3-ccb7-5&amp;oh=00_AfykEX8tnik1kKbW0u4p_kO8aPoQxP_JEpVfp6MTe-d2nw&amp;oe=69BDB40D&amp;_nc_sid=8b3546, https://scontent-sjc3-1.cdninstagram.com/v/t51.2885-15/488005770_18050832329210674_1872653313594915759_n.jpg?stp=dst-jpg_e35_p1080x1080_sh0.08_tt6&amp;_nc_ht=scontent-sjc3-1.cdninstagram.com&amp;_nc_cat=110&amp;_nc_oc=Q6cZ2QHw525Cxws_WPxE9fI2aRXSnJEPRvMzic5RGZd9fIGsfQ4AFiIAWCy3tdPj_Zt2uec&amp;_nc_ohc=pVX7k4SckXoQ7kNvwF5yspo&amp;_nc_gid=tQ0gVa8dgQrg4Lvhq3xz3g&amp;edm=AOQ1c0wBAAAA&amp;ccb=7-5&amp;ig_cache_key=MzYwMTM5OTEzOTc1ODgwNTQxMg%3D%3D.3-ccb7-5&amp;oh=00_AfwjTRDaaQ0mJN8X1UK-0FHx9AjmqsoqWOxJEu-Ool9VMA&amp;oe=69BD8BE0&amp;_nc_sid=8b3546, https://scontent-sjc3-1.cdninstagram.com/v/t51.2885-15/483175572_18048612095210674_6852408004859949652_n.jpg?stp=dst-jpg_e35_p1080x1080_sh0.08_tt6&amp;_nc_ht=scontent-sjc3-1.cdninstagram.com&amp;_nc_cat=110&amp;_nc_oc=Q6cZ2QHw525Cxws_WPxE9fI2aRXSnJEPRvMzic5RGZd9fIGsfQ4AFiIAWCy3tdPj_Zt2uec&amp;_nc_ohc=iDQcWOiaQVUQ7kNvwEh_UZx&amp;_nc_gid=tQ0gVa8dgQrg4Lvhq3xz3g&amp;edm=AOQ1c0wBAAAA&amp;ccb=7-5&amp;ig_cache_key=MzU4NDA1MTg1NTMzMzM0Mzk2Mw%3D%3D.3-ccb7-5&amp;oh=00_AfxfNarG51Dfe30yLecc6HePFyhy-UrMzytXjE3LzAWJbw&amp;oe=69BD8F53&amp;_nc_sid=8b3546, https://scontent-sjc3-1.cdninstagram.com/v/t51.2885-15/479961489_18046761575210674_5015294034057665280_n.jpg?stp=dst-jpg_e35_s1080x1080_sh0.08_tt6&amp;_nc_ht=scontent-sjc3-1.cdninstagram.com&amp;_nc_cat=110&amp;_nc_oc=Q6cZ2QHw525Cxws_WPxE9fI2aRXSnJEPRvMzic5RGZd9fIGsfQ4AFiIAWCy3tdPj_Zt2uec&amp;_nc_ohc=i5R0XeWWsZsQ7kNvwEtO5CN&amp;_nc_gid=tQ0gVa8dgQrg4Lvhq3xz3g&amp;edm=AOQ1c0wBAAAA&amp;ccb=7-5&amp;ig_cache_key=MzU3MDgzNjQwNzc2Mjc3NjI4Mg%3D%3D.3-ccb7-5&amp;oh=00_AfzOUkdDfgDadlj-9MDpafoK5MpZV6_iGhviM3El1Jk_oQ&amp;oe=69BD993B&amp;_nc_sid=8b3546, https://scontent-sjc3-1.cdninstagram.com/v/t51.2885-15/479250774_18046264049210674_3750968991592581492_n.jpg?stp=dst-jpg_e35_p1080x1080_sh0.08_tt6&amp;_nc_ht=scontent-sjc3-1.cdninstagram.com&amp;_nc_cat=110&amp;_nc_oc=Q6cZ2QHw525Cxws_WPxE9fI2aRXSnJEPRvMzic5RGZd9fIGsfQ4AFiIAWCy3tdPj_Zt2uec&amp;_nc_ohc=TMQVJ_cZFKgQ7kNvwFghtRj&amp;_nc_gid=tQ0gVa8dgQrg4Lvhq3xz3g&amp;edm=AOQ1c0wBAAAA&amp;ccb=7-5&amp;ig_cache_key=MzU2NzM5MjQ5MTAyMTQxNjIzNQ%3D%3D.3-ccb7-5&amp;oh=00_AfysAUjMA7E_dP844nTLrS94k_wln5D233lcxdlGU54mtQ&amp;oe=69BDAFE3&amp;_nc_sid=8b3546, https://scontent-sjc3-1.cdninstagram.com/v/t51.2885-15/476966172_18046150187210674_3181193487201529639_n.jpg?stp=dst-jpg_e35_p1080x1080_sh0.08_tt6&amp;_nc_ht=scontent-sjc3-1.cdninstagram.com&amp;_nc_cat=110&amp;_nc_oc=Q6cZ2QHw525Cxws_WPxE9fI2aRXSnJEPRvMzic5RGZd9fIGsfQ4AFiIAWCy3tdPj_Zt2uec&amp;_nc_ohc=y7pHJL_pOYgQ7kNvwH_Rej3&amp;_nc_gid=tQ0gVa8dgQrg4Lvhq3xz3g&amp;edm=AOQ1c0wBAAAA&amp;ccb=7-5&amp;ig_cache_key=MzU2NjU0NTgwNzYzNDcxNDIxMg%3D%3D.3-ccb7-5&amp;oh=00_Afx5GTpBM9LTkT0BaTKN0GEvBpzmeibvi8U3lAdam5CGEw&amp;oe=69</t>
  </si>
  <si>
    <t>https://www.instagram.com/watchinsa</t>
  </si>
  <si>
    <t>alantse_sl</t>
  </si>
  <si>
    <t>Alan Tse</t>
  </si>
  <si>
    <t>https://scontent-atl3-2.cdninstagram.com/v/t51.2885-19/148688539_437681174014561_4531510957093468044_n.jpg?stp=dst-jpg_e0_s150x150_tt6&amp;efg=eyJ2ZW5jb2RlX3RhZyI6InByb2ZpbGVfcGljLmRqYW5nby43MjAuYzIifQ&amp;_nc_ht=scontent-atl3-2.cdninstagram.com&amp;_nc_cat=101&amp;_nc_oc=Q6cZ2QG1-deOgR4dEDbn7vXarMPZxsdZErjORMIjm3qRghdLhJr3cKChnOwfPlf06xymCMFP2rwsiZFwFMe6cQ3vegJX&amp;_nc_ohc=2aAUuw_bdQkQ7kNvwHLd_RB&amp;_nc_gid=Be4m86-3kVE2eIlWDZDldg&amp;edm=AOQ1c0wBAAAA&amp;ccb=7-5&amp;oh=00_Afyf9nckcVQV5jORkzgvl2BGhOH9Rre1yDrTEZqEGsuTFQ&amp;oe=69BD8DB4&amp;_nc_sid=8b3546</t>
  </si>
  <si>
    <t>#RichardMille#RM007RG#LouisVuitton#Vivienne | #PatekPhilippe#5172G#LouisVuitton#Vivienne | #CARANdACHEGENEVE#Madisonlighter | #Goyard#Paris | #LeicaM10Monochrome#APOSummicron50/2ASPH#MEV1APOSummicron35/2ASPU | #IWCElement#IngenieurFormUndTechnik#HappyMidAugustFestival | #AudemarsPiguetHongKong#MidAugustFestival2025#🥃🥃🥃🎉🎉🎉 | #ParkerDuofold#NormanRockwell | #Bergeon#Removableloupes | #IWC#F1 | #Muhle#workingwatch | #Panerai#LuminorChronoMonopulsante8daysGMT#00317#Ceramic</t>
  </si>
  <si>
    <t>#RichardMille, #RM007RG, #LouisVuitton, #Vivienne, #PatekPhilippe, #5172G, #CARANdACHEGENEVE, #Madisonlighter, #Goyard, #Paris, #LeicaM10Monochrome, #APOSummicron50, #MEV1APOSummicron35, #IWCElement, #IngenieurFormUndTechnik, #HappyMidAugustFestival, #AudemarsPiguetHongKong, #MidAugustFestival2025, #ParkerDuofold, #NormanRockwell, #Bergeon, #Removableloupes, #IWC, #F1, #Muhle, #workingwatch, #Panerai, #LuminorChronoMonopulsante8daysGMT, #00317, #Ceramic</t>
  </si>
  <si>
    <t>https://instagram.com/p/DU2L-OnEfTV, https://instagram.com/p/DU0T0eLjxMu, https://instagram.com/p/DU0AqW-kYPD, https://instagram.com/p/DSg425dkWlB, https://instagram.com/p/DQWEmwTERXD, https://instagram.com/p/DPc0migD6vR, https://instagram.com/p/DPD4_P4kRqR, https://instagram.com/p/DNR7rfJz1r9, https://instagram.com/p/DMcWrdBhCpD, https://instagram.com/p/DL9WNaLBCoE, https://instagram.com/p/DL8vL8Sh6df, https://instagram.com/p/DLZeuvyBNyO</t>
  </si>
  <si>
    <t>14, 24, 7, 8, 16, 13, 23, 12, 7, 12, 8, 9</t>
  </si>
  <si>
    <t>0, 0, 0, 0, 2, 0, 1, 0, 0, 0, 0, 0</t>
  </si>
  <si>
    <t>2026-02-17, 2026-02-16, 2026-02-16, 2025-12-21, 2025-10-28, 2025-10-06, 2025-09-26, 2025-08-13, 2025-07-23, 2025-07-11, 2025-07-11, 2025-06-27</t>
  </si>
  <si>
    <t>Sidecar, Sidecar, Image, Sidecar, Image, Image, Image, Video, Image, Image, Image, Image</t>
  </si>
  <si>
    <t>https://scontent-atl3-3.cdninstagram.com/v/t51.82787-15/636922215_18564049537043003_8318886525442635956_n.jpg?stp=dst-jpg_e35_p1080x1080_sh0.08_tt6&amp;_nc_ht=scontent-atl3-3.cdninstagram.com&amp;_nc_cat=111&amp;_nc_oc=Q6cZ2QG1-deOgR4dEDbn7vXarMPZxsdZErjORMIjm3qRghdLhJr3cKChnOwfPlf06xymCMFP2rwsiZFwFMe6cQ3vegJX&amp;_nc_ohc=T2gRKqlBNhQQ7kNvwEel2ty&amp;_nc_gid=Be4m86-3kVE2eIlWDZDldg&amp;edm=AOQ1c0wBAAAA&amp;ccb=7-5&amp;ig_cache_key=MzgzNDMwNDAxMDkwMDMwNjM5NA%3D%3D.3-ccb7-5&amp;oh=00_Afz6gsQcLvO8qQZ3F49xsum4A0oe9UjRmLQEdosWyXO69w&amp;oe=69BD91AA&amp;_nc_sid=8b3546, https://scontent-atl3-3.cdninstagram.com/v/t51.82787-15/636922215_18564049537043003_8318886525442635956_n.jpg?stp=dst-jpg_e35_p1080x1080_sh0.08_tt6&amp;_nc_ht=scontent-atl3-3.cdninstagram.com&amp;_nc_cat=111&amp;_nc_oc=Q6cZ2QG1-deOgR4dEDbn7vXarMPZxsdZErjORMIjm3qRghdLhJr3cKChnOwfPlf06xymCMFP2rwsiZFwFMe6cQ3vegJX&amp;_nc_ohc=T2gRKqlBNhQQ7kNvwEel2ty&amp;_nc_gid=Be4m86-3kVE2eIlWDZDldg&amp;edm=AOQ1c0wBAAAA&amp;ccb=7-5&amp;ig_cache_key=MzgzNDMwNDAxMDkwMDMwNjM5NA%3D%3D.3-ccb7-5&amp;oh=00_Afz6gsQcLvO8qQZ3F49xsum4A0oe9UjRmLQEdosWyXO69w&amp;oe=69BD91AA&amp;_nc_sid=8b3546, https://scontent-atl3-3.cdninstagram.com/v/t51.82787-15/634181948_18564049546043003_1932038205200013441_n.jpg?stp=dst-jpg_e35_p1080x1080_sh0.08_tt6&amp;_nc_ht=scontent-atl3-3.cdninstagram.com&amp;_nc_cat=111&amp;_nc_oc=Q6cZ2QG1-deOgR4dEDbn7vXarMPZxsdZErjORMIjm3qRghdLhJr3cKChnOwfPlf06xymCMFP2rwsiZFwFMe6cQ3vegJX&amp;_nc_ohc=NyLmfru3GRgQ7kNvwGoh9jp&amp;_nc_gid=Be4m86-3kVE2eIlWDZDldg&amp;edm=AOQ1c0wBAAAA&amp;ccb=7-5&amp;ig_cache_key=MzgzNDMwNDAxNTExMTM1ODQ3MA%3D%3D.3-ccb7-5&amp;oh=00_AfzFil_-UyzdxF6DjUZ3wOE4vASFsdM2FBVQtxxogl3BXg&amp;oe=69BD9737&amp;_nc_sid=8b3546, https://scontent-atl3-3.cdninstagram.com/v/t51.82787-15/631640076_18563912689043003_3268667389123687373_n.jpg?stp=dst-jpg_e35_p1080x1080_sh0.08_tt6&amp;_nc_ht=scontent-atl3-3.cdninstagram.com&amp;_nc_cat=111&amp;_nc_oc=Q6cZ2QG1-deOgR4dEDbn7vXarMPZxsdZErjORMIjm3qRghdLhJr3cKChnOwfPlf06xymCMFP2rwsiZFwFMe6cQ3vegJX&amp;_nc_ohc=Jq6EFiSyfJcQ7kNvwFExoQP&amp;_nc_gid=Be4m86-3kVE2eIlWDZDldg&amp;edm=AOQ1c0wBAAAA&amp;ccb=7-5&amp;ig_cache_key=MzgzMzc3NDk2MDIzNDQxODQ0Nw%3D%3D.3-ccb7-5&amp;oh=00_AfzptmqBbUDrWyByxL6WMYgbnI-eJN7kIx0Yet20sExbbw&amp;oe=69BD8A05&amp;_nc_sid=8b3546, https://scontent-atl3-3.cdninstagram.com/v/t51.82787-15/631640076_18563912689043003_3268667389123687373_n.jpg?stp=dst-jpg_e35_p1080x1080_sh0.08_tt6&amp;_nc_ht=scontent-atl3-3.cdninstagram.com&amp;_nc_cat=111&amp;_nc_oc=Q6cZ2QG1-deOgR4dEDbn7vXarMPZxsdZErjORMIjm3qRghdLhJr3cKChnOwfPlf06xymCMFP2rwsiZFwFMe6cQ3vegJX&amp;_nc_ohc=Jq6EFiSyfJcQ7kNvwFExoQP&amp;_nc_gid=Be4m86-3kVE2eIlWDZDldg&amp;edm=AOQ1c0wBAAAA&amp;ccb=7-5&amp;ig_cache_key=MzgzMzc3NDk2MDIzNDQxODQ0Nw%3D%3D.3-ccb7-5&amp;oh=00_AfzptmqBbUDrWyByxL6WMYgbnI-eJN7kIx0Yet20sExbbw&amp;oe=69BD8A05&amp;_nc_sid=8b3546, https://scontent-atl3-3.cdninstagram.com/v/t51.82787-15/631530289_18563912704043003_3384906388391496464_n.jpg?stp=dst-jpg_e35_p1080x1080_sh0.08_tt6&amp;_nc_ht=scontent-atl3-3.cdninstagram.com&amp;_nc_cat=111&amp;_nc_oc=Q6cZ2QG1-deOgR4dEDbn7vXarMPZxsdZErjORMIjm3qRghdLhJr3cKChnOwfPlf06xymCMFP2rwsiZFwFMe6cQ3vegJX&amp;_nc_ohc=Vv0j8Om0WjoQ7kNvwEjlWjY&amp;_nc_gid=Be4m86-3kVE2eIlWDZDldg&amp;edm=AOQ1c0wBAAAA&amp;ccb=7-5&amp;ig_cache_key=MzgzMzc3NDk2NDUwNDIwMDE3NQ%3D%3D.3-ccb7-5&amp;oh=00_AfxvkVrF5uvnHuCLoWK-WAKmpjtd51N8rvWTcRi6wRrdYQ&amp;oe=69BD951E&amp;_nc_sid=8b3546, https://scontent-atl3-3.cdninstagram.com/v/t51.82787-15/634977584_18563897251043003_6121617484961951749_n.jpg?stp=dst-jpg_e35_p1080x1080_sh0.08_tt6&amp;_nc_ht=scontent-atl3-3.cdninstagram.com&amp;_nc_cat=111&amp;_nc_oc=Q6cZ2QG1-deOgR4dEDbn7vXarMPZxsdZErjORMIjm3qRghdLhJr3cKChnOwfPlf06xymCMFP2rwsiZFwFMe6cQ3vegJX&amp;_nc_ohc=6Wyw7OCoY6oQ7kNvwGf_N5a&amp;_nc_gid=Be4m86-3kVE2eIlWDZDldg&amp;edm=AOQ1c0wBAAAA&amp;ccb=7-5&amp;ig_cache_key=MzgzMzY5MjA5MzY4OTIwMTYwMw%3D%3D.3-ccb7-5&amp;oh=00_Afx-dqAsETaF9EhNmZs0YqB0cI_r0WEIaPpkxHKb5FBvaA&amp;oe=69BD8535&amp;_nc_sid=8b3546, https://scontent-atl3-3.cdninstagram.com/v/t51.82787-15/603922953_18551785399043003_4563181737546579049_n.jpg?stp=dst-jpg_e35_p1080x1080_sh0.08_tt6&amp;_nc_ht=scontent-atl3-3.cdninstagram.com&amp;_nc_cat=111&amp;_nc_oc=Q6cZ2QG1-deOgR4dEDbn7vXarMPZxsdZErjORMIjm3qRghdLhJr3cKChnOwfPlf06xymCMFP2rwsiZFwFMe6cQ3vegJX&amp;_nc_ohc=U3V6rL4nI1EQ7kNvwE8hSnw&amp;_nc_gid=Be4m86-3kVE2eIlWDZDldg&amp;edm=AOQ1c0wBAAAA&amp;ccb=7-5&amp;ig_cache_key=Mzc5MjI4MDk0MTk5NDU3MTc2NQ%3D%3D.3-ccb7-5&amp;oh=00_AfwexANEOrHGVYVBgeCYpUTDnw8sJ7uRbV6hZpI9q_84dw&amp;oe=69BDAB91&amp;_nc_sid=8b3546, https://scontent-atl3-3.cdninstagram.com/v/t51.82787-15/603922953_18551785399043003_4563181737546579049_n.jpg?stp=dst-jpg_e35_p1080x1080_sh0.08_tt6&amp;_nc_ht=scontent-atl3-3.cdninstagram.com&amp;_nc_cat=111&amp;_nc_oc=Q6cZ2QG1-deOgR4dEDbn7vXarMPZxsdZErjORMIjm3qRghdLhJr3cKChnOwfPlf06xymCMFP2rwsiZFwFMe6cQ3vegJX&amp;_nc_ohc=U3V6rL4nI1EQ7kNvwE8hSnw&amp;_nc_gid=Be4m86-3kVE2eIlWDZDldg&amp;edm=AOQ1c0wBAAAA&amp;ccb=7-5&amp;ig_cache_key=Mzc5MjI4MDk0MTk5NDU3MTc2NQ%3D%3D.3-ccb7-5&amp;oh=00_AfwexANEOrHGVYVBgeCYpUTDnw8sJ7uRbV6hZpI9q_84dw&amp;oe=69BDAB91&amp;_nc_sid=8b3546, https://scontent-atl3-3.cdninstagram.com/v/t51.82787-15/587957338_18551785411043003_8984734150470533724_n.jpg?stp=dst-jpg_e35_p1080x1080_sh0.08_tt6&amp;_nc_ht=scontent-atl3-3.cdninstagram.com&amp;_nc_cat=111&amp;_nc_oc=Q6cZ2QG1-deOgR4dEDbn7vXarMPZxsdZErjORMIjm3qRghdLhJr3cKChnOwfPlf06xymCMFP2rwsi</t>
  </si>
  <si>
    <t>https://scontent-atl3-2.cdninstagram.com/o1/v/t2/f2/m86/AQMBt4k2O46fkP1vGUQTNNpmc87rJr-3zWiovUXCYl6SV6Z2B0vNVHIiPk4VGxDTSlBqyqNxus6GhkwjAz6vDihyKaYL6k_OvYVFkkc.mp4?_nc_cat=104&amp;_nc_sid=5e9851&amp;_nc_ht=scontent-atl3-2.cdninstagram.com&amp;_nc_ohc=RLi9_5mUMAgQ7kNvwHyfTta&amp;efg=eyJ2ZW5jb2RlX3RhZyI6Inhwdl9wcm9ncmVzc2l2ZS5JTlNUQUdSQU0uQ0xJUFMuQzMuMzYwLmRhc2hfYmFzZWxpbmVfM192MSIsInhwdl9hc3NldF9pZCI6MTE5MTQwMDI5NjA4NzcyOCwiYXNzZXRfYWdlX2RheXMiOjIxNSwidmlfdXNlY2FzZV9pZCI6MTAwOTksImR1cmF0aW9uX3MiOjE2LCJ1cmxnZW5fc291cmNlIjoid3d3In0%3D&amp;ccb=17-1&amp;_nc_gid=Be4m86-3kVE2eIlWDZDldg&amp;_nc_ss=1a&amp;_nc_zt=28&amp;vs=773734b30ba4b174&amp;_nc_vs=HBkcFQIYUmlnX3hwdl9yZWVsc19wZXJtYW5lbnRfc3JfcHJvZC85NjQ2NEJFNEZBREJFOUFGQkJGRjE2QkI3NzY3RTNBNV92aWRlb19kYXNoaW5pdC5tcDQVAALIARIAKAAYABsCiAd1c2Vfb2lsATEScHJvZ3Jlc3NpdmVfcmVjaXBlATEVAAAm4IL49s_knQQVAigCQzMsF0AwAAAAAAAAGBJkYXNoX2Jhc2VsaW5lXzNfdjERAHX-B2XmnQEA&amp;oh=00_AfxLErcsGcC5W-1zAEHC0DFT8rtNOFgUCUfKB-ayTZf1tw&amp;oe=69B98D59</t>
  </si>
  <si>
    <t>https://www.instagram.com/alantse_sl</t>
  </si>
  <si>
    <t>la_arena_del_tiempo_</t>
  </si>
  <si>
    <t>Viajero del tiempo</t>
  </si>
  <si>
    <t>El hombre inventó el tiempo para ponerle rostro a su asesino</t>
  </si>
  <si>
    <t>https://scontent-atl3-2.cdninstagram.com/v/t51.2885-19/435440518_433265732527297_2435183730154313702_n.jpg?stp=dst-jpg_e0_s150x150_tt6&amp;efg=eyJ2ZW5jb2RlX3RhZyI6InByb2ZpbGVfcGljLmRqYW5nby4xMDgwLmMyIn0&amp;_nc_ht=scontent-atl3-2.cdninstagram.com&amp;_nc_cat=101&amp;_nc_oc=Q6cZ2QF61uuZ5d3DQam_VxtGv5Hfw6y3V_rxHGJbqtGc1v-GOl3fTR2bI1TPrfy7FA0h05s&amp;_nc_ohc=_Ysew1bLek4Q7kNvwFjkLdm&amp;_nc_gid=0psMnGtnt-4aCqNuXoQG6w&amp;edm=AOQ1c0wBAAAA&amp;ccb=7-5&amp;oh=00_AfxBIXPK02XN-Qt2ySbM6iuENlK0kuT0eDz5LLZqCE33dQ&amp;oe=69BDB58C&amp;_nc_sid=8b3546</t>
  </si>
  <si>
    <t>Valles calchaquíes 🇦🇷 | Imperios crono 1950, herencia griega 🇬🇷 | Aureole crono 1950 en cuba 🇨🇺 | Hote Riú, Madrid 🇪🇸 | La arena del tiempo | Seiko bruce lee en la mancha 🇪🇸 | Eminonu, Estambul 🇹🇷 | Alpha daytona en benidorm 🇪🇸 | Quebrada de las conchas 🇦🇷 | Heuer Kentucky 1970 en callao 🇪🇸</t>
  </si>
  <si>
    <t>https://instagram.com/p/DV4RkZADmlx, https://instagram.com/p/DVyrf_GDt8V, https://instagram.com/p/DVxX2DEjla3, https://instagram.com/p/DVutadejolk, https://instagram.com/p/DVoLHc2jpo_, https://instagram.com/p/DVlkPjjDj_o, https://instagram.com/p/DVkiCp6jnbc, https://instagram.com/p/DVi5BnCjslh, https://instagram.com/p/DVaXo0xjied, https://instagram.com/p/DVaXR4qDqp-, https://instagram.com/p/DVaP7OqDmKK, https://instagram.com/p/DVWI3F-DrGU</t>
  </si>
  <si>
    <t>13, 8, 5, 13, 6, 8, 5, 10, 3, 6, 7, 9</t>
  </si>
  <si>
    <t>2026-03-14, 2026-03-12, 2026-03-12, 2026-03-11, 2026-03-08, 2026-03-07, 2026-03-07, 2026-03-06, 2026-03-03, 2026-03-03, 2026-03-03, 2026-03-01</t>
  </si>
  <si>
    <t>Video, Image, Image, Video, Image, Image, Image, Image, Image, Image, Image, Image</t>
  </si>
  <si>
    <t>https://scontent-atl3-2.cdninstagram.com/v/t51.82787-15/651692096_17983212410969753_6031398234797462256_n.jpg?stp=dst-jpg_e15_tt6&amp;_nc_ht=scontent-atl3-2.cdninstagram.com&amp;_nc_cat=105&amp;_nc_oc=Q6cZ2QF61uuZ5d3DQam_VxtGv5Hfw6y3V_rxHGJbqtGc1v-GOl3fTR2bI1TPrfy7FA0h05s&amp;_nc_ohc=mabhBjK-z9AQ7kNvwHBENGA&amp;_nc_gid=0psMnGtnt-4aCqNuXoQG6w&amp;edm=AOQ1c0wBAAAA&amp;ccb=7-5&amp;ig_cache_key=Mzg1MTMzMTk0NTQwNjMyNDUwMQ%3D%3D.3-ccb7-5&amp;oh=00_AfxAk-UgX0GeioEPtUCog_7fVTSViOG8jjNafc06kuJKXQ&amp;oe=69BD98B7&amp;_nc_sid=8b3546, https://scontent-atl3-2.cdninstagram.com/v/t51.82787-15/651399997_17983128521969753_4513044315041009782_n.jpg?stp=dst-jpg_e15_tt6&amp;_nc_ht=scontent-atl3-2.cdninstagram.com&amp;_nc_cat=105&amp;_nc_oc=Q6cZ2QF61uuZ5d3DQam_VxtGv5Hfw6y3V_rxHGJbqtGc1v-GOl3fTR2bI1TPrfy7FA0h05s&amp;_nc_ohc=88uLmdjb0W0Q7kNvwFPkSSA&amp;_nc_gid=0psMnGtnt-4aCqNuXoQG6w&amp;edm=AOQ1c0wBAAAA&amp;ccb=7-5&amp;ig_cache_key=Mzg1MDk2NDAyNTU5NzY0NjUxOQ%3D%3D.3-ccb7-5&amp;oh=00_Afz_AKZaIreZt5Our3Q4ExK-8rcj6xyv8sFVaYS8jPsbwQ&amp;oe=69BDA56E&amp;_nc_sid=8b3546, https://scontent-atl3-2.cdninstagram.com/v/t51.82787-15/649234698_17982658604969753_760319315033683685_n.jpg?stp=dst-jpg_e15_tt6&amp;_nc_ht=scontent-atl3-2.cdninstagram.com&amp;_nc_cat=105&amp;_nc_oc=Q6cZ2QF61uuZ5d3DQam_VxtGv5Hfw6y3V_rxHGJbqtGc1v-GOl3fTR2bI1TPrfy7FA0h05s&amp;_nc_ohc=eJmoVJOYstsQ7kNvwE0yosA&amp;_nc_gid=0psMnGtnt-4aCqNuXoQG6w&amp;edm=AOQ1c0wBAAAA&amp;ccb=7-5&amp;ig_cache_key=Mzg0ODM3NDc3MjExNjEzNDQ2Mw%3D%3D.3-ccb7-5&amp;oh=00_Afx7HOHa9G9EU-v9QZHYhGFkemv6SE3ykgqVog8yRXjCtw&amp;oe=69BDA22F&amp;_nc_sid=8b3546, https://scontent-atl3-2.cdninstagram.com/v/t51.82787-15/649220531_17982526829969753_8189459959131423975_n.jpg?stp=dst-jpg_e15_tt6&amp;_nc_ht=scontent-atl3-2.cdninstagram.com&amp;_nc_cat=105&amp;_nc_oc=Q6cZ2QF61uuZ5d3DQam_VxtGv5Hfw6y3V_rxHGJbqtGc1v-GOl3fTR2bI1TPrfy7FA0h05s&amp;_nc_ohc=lUYcTLnwOOAQ7kNvwGXMDII&amp;_nc_gid=0psMnGtnt-4aCqNuXoQG6w&amp;edm=AOQ1c0wBAAAA&amp;ccb=7-5&amp;ig_cache_key=Mzg0NzY0MDg1NTI5MzYwNzkxMg%3D%3D.3-ccb7-5&amp;oh=00_AfyayL1aebGD7t7cXEtRHhQEob_idGuUjKIOF0LN1umaNA&amp;oe=69BDA471&amp;_nc_sid=8b3546, https://scontent-atl3-2.cdninstagram.com/v/t51.82787-15/641771994_17982460763969753_2515660089300912388_n.jpg?stp=dst-jpg_e15_tt6&amp;_nc_ht=scontent-atl3-2.cdninstagram.com&amp;_nc_cat=105&amp;_nc_oc=Q6cZ2QF61uuZ5d3DQam_VxtGv5Hfw6y3V_rxHGJbqtGc1v-GOl3fTR2bI1TPrfy7FA0h05s&amp;_nc_ohc=VN0gXYsEgGYQ7kNvwGGSBjb&amp;_nc_gid=0psMnGtnt-4aCqNuXoQG6w&amp;edm=AOQ1c0wBAAAA&amp;ccb=7-5&amp;ig_cache_key=Mzg0NzM0OTY5NzcwNzQwNzA2OA%3D%3D.3-ccb7-5&amp;oh=00_AfzGfzR4oynbn3fOYjGfVbGVt0-3fHjnjzVL0M-Hw6tYvg&amp;oe=69BDA362&amp;_nc_sid=8b3546, https://scontent-atl3-2.cdninstagram.com/v/t51.82787-15/641433157_17982377363969753_2783621456887693903_n.jpg?stp=dst-jpg_e15_tt6&amp;_nc_ht=scontent-atl3-2.cdninstagram.com&amp;_nc_cat=105&amp;_nc_oc=Q6cZ2QF61uuZ5d3DQam_VxtGv5Hfw6y3V_rxHGJbqtGc1v-GOl3fTR2bI1TPrfy7FA0h05s&amp;_nc_ohc=uFAFZScfyMcQ7kNvwFfRooA&amp;_nc_gid=0psMnGtnt-4aCqNuXoQG6w&amp;edm=AOQ1c0wBAAAA&amp;ccb=7-5&amp;ig_cache_key=Mzg0Njg4NzgzMTAxNzI3Nzc5Mw%3D%3D.3-ccb7-5&amp;oh=00_Afxb0N1ZgicL7QTfE4jsSMwXqpH9Q3iyCBbbK7igRkaMtA&amp;oe=69BD94CE&amp;_nc_sid=8b3546, https://scontent-atl3-2.cdninstagram.com/v/t51.82787-15/641795884_17981983628969753_8523122890906015779_n.jpg?stp=dst-jpg_e15_tt6&amp;_nc_ht=scontent-atl3-2.cdninstagram.com&amp;_nc_cat=105&amp;_nc_oc=Q6cZ2QF61uuZ5d3DQam_VxtGv5Hfw6y3V_rxHGJbqtGc1v-GOl3fTR2bI1TPrfy7FA0h05s&amp;_nc_ohc=yfyVsIYvzzYQ7kNvwGnNWGj&amp;_nc_gid=0psMnGtnt-4aCqNuXoQG6w&amp;edm=AOQ1c0wBAAAA&amp;ccb=7-5&amp;ig_cache_key=Mzg0NDQ4OTE5MjQyODkzOTE2NQ%3D%3D.3-ccb7-5&amp;oh=00_AfyQnmh0ksZhwc8Sx02HPCs1zrjhBS9O6Xqrl3b_y-QPvg&amp;oe=69BD8689&amp;_nc_sid=8b3546, https://scontent-atl3-2.cdninstagram.com/v/t51.82787-15/641245358_17981983046969753_4135418099994499801_n.jpg?stp=dst-jpg_e15_tt6&amp;_nc_ht=scontent-atl3-2.cdninstagram.com&amp;_nc_cat=105&amp;_nc_oc=Q6cZ2QF61uuZ5d3DQam_VxtGv5Hfw6y3V_rxHGJbqtGc1v-GOl3fTR2bI1TPrfy7FA0h05s&amp;_nc_ohc=J1ohmLMeGkYQ7kNvwFcoe0a&amp;_nc_gid=0psMnGtnt-4aCqNuXoQG6w&amp;edm=AOQ1c0wBAAAA&amp;ccb=7-5&amp;ig_cache_key=Mzg0NDQ4NzYxNjA1MDE0NTkxOA%3D%3D.3-ccb7-5&amp;oh=00_Afy_lqFGqm6A8w7cpxN7CQojF8UoYrsghMlPjva6YtPHCQ&amp;oe=69BDA184&amp;_nc_sid=8b3546, https://scontent-atl3-2.cdninstagram.com/v/t51.82787-15/641822550_17981977883969753_6947576712933789622_n.jpg?stp=dst-jpg_e15_tt6&amp;_nc_ht=scontent-atl3-2.cdninstagram.com&amp;_nc_cat=105&amp;_nc_oc=Q6cZ2QF61uuZ5d3DQam_VxtGv5Hfw6y3V_rxHGJbqtGc1v-GOl3fTR2bI1TPrfy7FA0h05s&amp;_nc_ohc=z7sOVuzh9h0Q7kNvwHQRoUn&amp;_nc_gid=0psMnGtnt-4aCqNuXoQG6w&amp;edm=AOQ1c0wBAAAA&amp;ccb=7-5&amp;ig_cache_key=Mzg0NDQ1NTI3Mjc5ODkwNDk3MA%3D%3D.3-ccb7-5&amp;oh=00_AfyJLpREGuyJ-NVJhWLpHBsltW8Jyd2B2FOiWm57TfftkA&amp;oe=69BDA8DA&amp;_nc_sid=8b3546, https://scontent-atl3-2.cdninstagram.com/v/t51.82787-15/645489558_17981793923969753_5006134484816518518_n.jpg?stp=dst-jpg_e15_tt6&amp;_nc_ht=scontent-atl3-2.cdninstagram.com&amp;_nc_cat=105&amp;_nc_oc=Q6cZ2QF61uuZ5d3DQam_VxtGv5Hfw6y3V_rxHGJbqtGc1v-GOl3fTR2bI1TPrfy7FA0h05s&amp;_nc_ohc=YLBPwQBHnuQQ7kNvwHrfoUg&amp;_nc_gid=0psMnGtnt-4aCqNuXoQG6w&amp;edm=AOQ1c0wBAAAA&amp;ccb=7-5&amp;ig_cache_key=Mzg0MzI5ODMwMjM2MDQ2NTgxMg%3D%3D.3-ccb7-5&amp;oh=00_Afz_bXgI55v8ECE-IFqSH3sUH7ATHEUMTwjBYu7WngqaPA&amp;oe=69BD976B&amp;_nc_sid=8b3546</t>
  </si>
  <si>
    <t>https://scontent-atl3-3.cdninstagram.com/o1/v/t16/f2/m69/AQNRRmtahzUYs1CaKbO5Sj2bTWDtstHlhRNZYkYXpYmWidJ1__NB8tOYSOIWks3BhAm50EwcF9707rNqtd1aI6a1.mp4?strext=1&amp;_nc_cat=111&amp;_nc_sid=5e9851&amp;_nc_ht=scontent-atl3-3.cdninstagram.com&amp;_nc_ohc=9SBV5wrr8eAQ7kNvwF5oy7u&amp;efg=eyJ2ZW5jb2RlX3RhZyI6Inhwdl9wcm9ncmVzc2l2ZS5JTlNUQUdSQU0uQ0xJUFMuQzMuNzIwLmRhc2hfYmFzZWxpbmVfMV92MSIsInhwdl9hc3NldF9pZCI6MTc5ODM1MjM3NDE5Njk3NTMsImFzc2V0X2FnZV9kYXlzIjoxLCJ2aV91c2VjYXNlX2lkIjoxMDA5OSwiZHVyYXRpb25fcyI6NTQsInVybGdlbl9zb3VyY2UiOiJ3d3cifQ%3D%3D&amp;ccb=17-1&amp;_nc_gid=0psMnGtnt-4aCqNuXoQG6w&amp;_nc_ss=1a&amp;_nc_zt=28&amp;vs=b425fd09d30766af&amp;_nc_vs=HBksFQIYOnBhc3N0aHJvdWdoX2V2ZXJzdG9yZS9HT2N5dmliSDY1ZjN3Z3dEQUNYT3FXc0cyTThaYnNwVEFRQUYVAALIARIAFQIYUWlnX3hwdl9wbGFjZW1lbnRfcGVybWFuZW50X3YyL0NBNEM3OTQ0NUFDMDNGRjRCQTY5NUM0NTE3M0VFN0JGX2F1ZGlvX2Rhc2hpbml0Lm1wNBUCAsgBEgAoABgAGwKIB3VzZV9vaWwBMRJwcm9ncmVzc2l2ZV9yZWNpcGUBMRUAACaytZmH7frxPxUCKAJDMywXQEtZmZmZmZoYEmRhc2hfYmFzZWxpbmVfMV92MREAdf4HZeadAQA&amp;oh=00_Afz2ZkAdi0SG1BzGe7c4NiqNWZNnV0dMb3DQAYH1h6-ATw&amp;oe=69BD9189, https://scontent-atl3-1.cdninstagram.com/o1/v/t16/f2/m69/AQNJg_sd1QWzFmxdo01Ugqe09siJhXaCtxpjpTMGMPewGtblarbVvTKoo2Re8oNv2AD32fMiy-MNtWsb5L78IDj_.mp4?strext=1&amp;_nc_cat=100&amp;_nc_sid=5e9851&amp;_nc_ht=scontent-atl3-1.cdninstagram.com&amp;_nc_ohc=1DwgXb6_4TAQ7kNvwE9PkEI&amp;efg=eyJ2ZW5jb2RlX3RhZyI6Inhwdl9wcm9ncmVzc2l2ZS5JTlNUQUdSQU0uQ0xJUFMuQzMuNzIwLmRhc2hfYmFzZWxpbmVfMV92MSIsInhwdl9hc3NldF9pZCI6MTc5ODI5ODg2NDk5Njk3NTMsImFzc2V0X2FnZV9kYXlzIjo1LCJ2aV91c2VjYXNlX2lkIjoxMDA5OSwiZHVyYXRpb25fcyI6MzUsIndhdGNoX3RpbWVfcyI6MjE5NywidXJsZ2VuX3NvdXJjZSI6Ind3dyJ9&amp;ccb=17-1&amp;vs=2b9f09e3f2468575&amp;_nc_vs=HBksFQIYOnBhc3N0aHJvdWdoX2V2ZXJzdG9yZS9HQWtSdnlaMWtzMFVpMTBEQUlKYkxjQ1ZIRlZEYnNwVEFRQUYVAALIARIAFQIYUWlnX3hwdl9wbGFjZW1lbnRfcGVybWFuZW50X3YyLzc4NDQyRUI4NEY2NzlCRkQ5M0ZEMTg4MzlCNjk5NTg0X2F1ZGlvX2Rhc2hpbml0Lm1wNBUCAsgBEgAoABgAGwKIB3VzZV9vaWwBMRJwcm9ncmVzc2l2ZV9yZWNpcGUBMRUAACay4dmn2tvxPxUCKAJDMywXQEHd0vGp--cYEmRhc2hfYmFzZWxpbmVfMV92MREAdf4HZeadAQA&amp;_nc_gid=0psMnGtnt-4aCqNuXoQG6w&amp;_nc_ss=1a&amp;_nc_zt=28&amp;oh=00_AfzeUYmjfQEES7cxEyTWuAEnihtXk0od9Qza77TCkYdAuQ&amp;oe=69BDAAD4</t>
  </si>
  <si>
    <t>https://www.instagram.com/la_arena_del_tiempo_</t>
  </si>
  <si>
    <t>watch_ful_mind</t>
  </si>
  <si>
    <t>Watchful Mind</t>
  </si>
  <si>
    <t>Timepieces | Travel | Four Dogs | Music | Photos
Where watch, travel, dogs, music, and photos meet — the rest stays unspoken.</t>
  </si>
  <si>
    <t>https://www.facebook.com/share/1C9o5qioNK/?mibextid=wwXIfr</t>
  </si>
  <si>
    <t>https://scontent-iad3-2.cdninstagram.com/v/t51.82787-19/629524502_17851007964672731_1919013318581706116_n.jpg?stp=dst-jpg_e0_s150x150_tt6&amp;efg=eyJ2ZW5jb2RlX3RhZyI6InByb2ZpbGVfcGljLmRqYW5nby4xMDgwLmMyIn0&amp;_nc_ht=scontent-iad3-2.cdninstagram.com&amp;_nc_cat=111&amp;_nc_oc=Q6cZ2QEoqF5fOHeO_QyuWduDk8Id3zZzD7Xje6Bk8pYigC7OBJXqDaVNeUbIyk3QNd8R4Ts&amp;_nc_ohc=pjGz5NhTxJAQ7kNvwEyBWRu&amp;_nc_gid=aqweDeggIKqYfWXfWKCa-w&amp;edm=AOQ1c0wBAAAA&amp;ccb=7-5&amp;oh=00_AfxqxFnl3ImP6js7YyyGZ1j13ZEXC7EPCwi4hKscD3Ldiw&amp;oe=69BDB11E&amp;_nc_sid=8b3546</t>
  </si>
  <si>
    <t>New Watch Alert: Seiko SNZG15J1 — The President Watch
There’s something special about a watch that’s both a tool and a piece of history. Beyond the specs, I’m wearing this in honor of His Highness Sheikh Mohammed bin Zayed Al Nahyan, who famously wears this exact model. Proof that a great leader va | This week watch Rotation: 4 Seikos, 1 Apple Watch.
Keeping this week rotation light and classic for the daily grind, then swapping in the Apple Watch for the heavy lifting at the gym and 20k steps walk. 
Classic for the desk, digital for the sweat. 🏃‍♂️
#watchfam #seikofan #watchcollector #seiko | The Strap Strategy 🤔
They say, the strap collection is where the real versatility happens—a quick swap is the ultimate cheat code for your rotation.
#watchfam #watchstrap #watchcollecting #watchlover | Stop Buying Overpriced Watches. (20 Better Alternatives)
Video Credits to The Watch Bros
#watchcollection #watchcollector #watchenthusiast #seiko #orientwatch | Is the Orient Mako III still the king of affordable divers?
From the scratch-resistant Sapphire Crystal to the reliable In-House F6922 movement, you’re getting luxury-tier hardware at an entry-level price point. Whether you’re a seasoned collector or buying your first automatic watch, the Mako III  | Taking in the view and feeling extra grateful today. 🇦🇪
With everything happening in the region right now, I’m just so thankful to God for the leaders we have here in the UAE. It’s a rare thing to feel this safe and protected—to actually sleep soundly knowing the government sincerely cares about  | Field Watch, Mosh Pit Ready: Metallica Night
Talk about a watch that can handle anything! My Seiko 5 Sports “Field” SRPG39K1 rocked out with me at the Metallica concert. 
This blue beauty is built for adventure (and loud music). 🥁💙 
#seiko #metallica #srpg39k1 #seikolover #seiko5 | New look, same soul. 🏎️✨
I restyled my old Seiko SSC941 by swapping the steel for leather. One simple change and those gold accents hit differently—it feels like a brand-new watch.
#seiko #SeikoProspex #StrapSwap #seikolover #ssc941 | That red honeycomb dial is a 10/10... the bracelet? Maybe a 4. 🤷‍♂️
Loving the SSC771 Macchina Sportiva. It’s the perfect solar chronograph for when you want some color on the wrist. I just wish Seiko put as much effort into the stainless steel links as they did into that stunning sapphire-protect | Munich 🇩🇪 with the Seiko SSK013 Style 60s GMT
Retro 60s style meets Bavarian precision. The smoky grey dial was a great companion for every mile of this journey. 🇩🇪⌚️
#ssk013 #seikostyle60s #gmt #munichtravel #seikopresage | Tried to Justify an IWC… Got a DNF Instead.
#watchfam #watchcollector #watchcollection #foryou #fyp | The watch collector’s struggle Part 2: 
Justifying another watch to my wife.
100% confidence — 0% sense.
#fyp #foryou #fypシ #watchfam #virals</t>
  </si>
  <si>
    <t>#watchfam, #seikofan, #watchcollector, #seiko, #watchstrap, #watchcollecting, #watchlover, #watchcollection, #watchenthusiast, #orientwatch, #metallica, #srpg39k1, #seikolover, #seiko5, #SeikoProspex, #StrapSwap, #ssc941, #ssk013, #seikostyle60s, #gmt, #munichtravel, #seikopresage, #foryou, #fyp, #virals</t>
  </si>
  <si>
    <t>https://instagram.com/p/DV1O2VXjI-A, https://instagram.com/p/DVvut45DDvO, https://instagram.com/p/DVtQ7fTjPgI, https://instagram.com/p/DVq5Z_bjHjn, https://instagram.com/p/DVhDMJuk5WJ, https://instagram.com/p/DVX-AdfCQJf, https://instagram.com/p/DVTBJWOCVmi, https://instagram.com/p/DVOTMKPiXBx, https://instagram.com/p/DVLsCh_CTJu, https://instagram.com/p/DVJPKZxiTb_, https://instagram.com/p/DU-8WqPibrg, https://instagram.com/p/DU8ZDmPCbu-</t>
  </si>
  <si>
    <t>9, 15, 9, 8, 16, 12, 23, 28, 31, 27, 18, 28</t>
  </si>
  <si>
    <t>2, 2, 0, 0, 3, 0, 6, 5, 2, 2, 2, 4</t>
  </si>
  <si>
    <t>2026-03-13, 2026-03-11, 2026-03-10, 2026-03-09, 2026-03-05, 2026-03-02, 2026-02-28, 2026-02-26, 2026-02-25, 2026-02-24, 2026-02-20, 2026-02-19</t>
  </si>
  <si>
    <t>Dubai, United Arab Emirates, Yas Marina, F1 Grand Prix Circuit, Abu Dhabi, Munich, Bavaria, Germany</t>
  </si>
  <si>
    <t>https://scontent-iad3-1.cdninstagram.com/o1/v/t2/f2/m86/AQNv21nUXhHKeMONF5xAcp3o70h4K8kglFioVc0c7JYyMnKOYD4AxGy02pNw3_Up0OMpUzUBa_rE7A9tYozthlVj26W-g9nksFLVK7M.mp4?_nc_cat=108&amp;_nc_sid=5e9851&amp;_nc_ht=scontent-iad3-1.cdninstagram.com&amp;_nc_ohc=wWc89CVxjw4Q7kNvwHD3KBc&amp;efg=eyJ2ZW5jb2RlX3RhZyI6Inhwdl9wcm9ncmVzc2l2ZS5JTlNUQUdSQU0uQ0xJUFMuQzMuNzIwLmRhc2hfYmFzZWxpbmVfMV92MSIsInhwdl9hc3NldF9pZCI6MTc4NTY5NDg0MDg2NzI3MzEsImFzc2V0X2FnZV9kYXlzIjoyLCJ2aV91c2VjYXNlX2lkIjoxMDgyNywiZHVyYXRpb25fcyI6MTM3LCJ1cmxnZW5fc291cmNlIjoid3d3In0%3D&amp;ccb=17-1&amp;_nc_gid=aqweDeggIKqYfWXfWKCa-w&amp;_nc_ss=1a&amp;_nc_zt=28&amp;vs=82bc66771223ff30&amp;_nc_vs=HBksFQIYUmlnX3hwdl9yZWVsc19wZXJtYW5lbnRfc3JfcHJvZC85RjQxQjk3NUY2MUFENEMwRjM0NjI3MUFENURCNkZBMF92aWRlb19kYXNoaW5pdC5tcDQVAALIARIAFQIYUWlnX3hwdl9wbGFjZW1lbnRfcGVybWFuZW50X3YyL0MzNEEzODFFREVDRUVEOTVFMTY4NzExQUVFNkEyNzhDX2F1ZGlvX2Rhc2hpbml0Lm1wNBUCAsgBEgAoABgAGwKIB3VzZV9vaWwBMRJwcm9ncmVzc2l2ZV9yZWNpcGUBMRUAACa2h9-qmbO4PxUCKAJDMywXQGE4gxJul40YEmRhc2hfYmFzZWxpbmVfMV92MREAdf4HZZapAQA&amp;oh=00_AfxjcWr1J9DB5G1QMejGbLx7bCDk09QAbYriWxfw9Ow2TQ&amp;oe=69B9BE55, https://scontent-iad3-1.cdninstagram.com/o1/v/t16/f2/m69/AQPjNVcDReEmZePhQurGSOrO9-8D1X2PjRtVH_pe5zdckMoCKZcNidwrtOY_UZpNrmxQGcxLC6FHnPZTykP0kJ6G.mp4?strext=1&amp;_nc_cat=109&amp;_nc_sid=5e9851&amp;_nc_ht=scontent-iad3-1.cdninstagram.com&amp;_nc_ohc=f-dYCVXZ4lMQ7kNvwFYo5gS&amp;efg=eyJ2ZW5jb2RlX3RhZyI6Inhwdl9wcm9ncmVzc2l2ZS5JTlNUQUdSQU0uQ0xJUFMuQzMuNzIwLmRhc2hfYmFzZWxpbmVfMV92MSIsInhwdl9hc3NldF9pZCI6MTc4NTY1MDcyNTI2NzI3MzEsImFzc2V0X2FnZV9kYXlzIjo0LCJ2aV91c2VjYXNlX2lkIjoxMDA5OSwiZHVyYXRpb25fcyI6MzQsInVybGdlbl9zb3VyY2UiOiJ3d3cifQ%3D%3D&amp;ccb=17-1&amp;_nc_gid=aqweDeggIKqYfWXfWKCa-w&amp;_nc_ss=1a&amp;_nc_zt=28&amp;vs=94653dd862b4a655&amp;_nc_vs=HBksFQIYOnBhc3N0aHJvdWdoX2V2ZXJzdG9yZS9HTjJ6cHlZeThteldhbTBDQUZXbGJzRjl1QjBuYnNwVEFRQUYVAALIARIAFQIYUWlnX3hwdl9wbGFjZW1lbnRfcGVybWFuZW50X3YyL0M4NEYxNzczMDJBRkY1NUNDQjk0RjZFNjhBMkZGNThBX2F1ZGlvX2Rhc2hpbml0Lm1wNBUCAsgBEgAoABgAGwKIB3VzZV9vaWwBMRJwcm9ncmVzc2l2ZV9yZWNpcGUBMRUAACa2o8y7wpm4PxUCKAJDMywXQEFiDEm6XjUYEmRhc2hfYmFzZWxpbmVfMV92MREAdf4HZeadAQA&amp;oh=00_AfydxwY1D0c-JXjvUFF33f_Ye-3fRDZgEx9WEuXOVS7C_g&amp;oe=69BDA797, https://scontent-iad3-2.cdninstagram.com/o1/v/t16/f2/m69/AQMIjV8Om02bBSbzgUw5pJqYyv0Bs833cqhkFJyVCLYCPKQOeqTJCsjntrH6CMAsw1kwkANf7mxEYB6VT9bNsIc4.mp4?strext=1&amp;_nc_cat=100&amp;_nc_sid=5e9851&amp;_nc_ht=scontent-iad3-2.cdninstagram.com&amp;_nc_ohc=m5Ik1jnKqzIQ7kNvwEVqOwP&amp;efg=eyJ2ZW5jb2RlX3RhZyI6Inhwdl9wcm9ncmVzc2l2ZS5JTlNUQUdSQU0uQ0xJUFMuQzMuNzIwLmRhc2hfYmFzZWxpbmVfMV92MSIsInhwdl9hc3NldF9pZCI6MTc4NTYzMjA5OTE2NzI3MzEsImFzc2V0X2FnZV9kYXlzIjo1LCJ2aV91c2VjYXNlX2lkIjoxMDA5OSwiZHVyYXRpb25fcyI6MjAsInVybGdlbl9zb3VyY2UiOiJ3d3cifQ%3D%3D&amp;ccb=17-1&amp;_nc_gid=aqweDeggIKqYfWXfWKCa-w&amp;_nc_ss=1a&amp;_nc_zt=28&amp;vs=6c774ef5763f40c0&amp;_nc_vs=HBksFQIYOnBhc3N0aHJvdWdoX2V2ZXJzdG9yZS9HT0wyZVNhTTl3SXFMM0VEQVBjOExiWnVXcklFYnNwVEFRQUYVAALIARIAFQIYUWlnX3hwdl9wbGFjZW1lbnRfcGVybWFuZW50X3YyL0ZFNDk1RDc1NDU0OTlDMkExQ0M5NTQyQTg4MDkzMkI0X2F1ZGlvX2Rhc2hpbml0Lm1wNBUCAsgBEgAoABgAGwKIB3VzZV9vaWwBMRJwcm9ncmVzc2l2ZV9yZWNpcGUBMRUAACa25qHb1o64PxUCKAJDMywXQDQiDEm6XjUYEmRhc2hfYmFzZWxpbmVfMV92MREAdf4HZeadAQA&amp;oh=00_AfwXOvF3l04bXvpd9LP5GzILKc-bDf-k5y744tnCUpgt-g&amp;oe=69BDA410, https://scontent-iad3-1.cdninstagram.com/o1/v/t16/f2/m69/AQPmi6Jb3daYTonpSoNu0NuCQgXuJ__8ljAAAzoOUra6DDF3e57sNInAXujUQ-qqyBJ2xDaV0Q5Nz4_Sfqa2jjCQ.mp4?strext=1&amp;_nc_cat=109&amp;_nc_sid=5e9851&amp;_nc_ht=scontent-iad3-1.cdninstagram.com&amp;_nc_ohc=dNd3rwLlPoIQ7kNvwE79sEs&amp;efg=eyJ2ZW5jb2RlX3RhZyI6Inhwdl9wcm9ncmVzc2l2ZS5JTlNUQUdSQU0uQ0xJUFMuQzMuMTI4MC5kYXNoX2Jhc2VsaW5lXzFfdjEiLCJ4cHZfYXNzZXRfaWQiOjE3ODU2MTUxMDMyNjcyNzMxLCJhc3NldF9hZ2VfZGF5cyI6NiwidmlfdXNlY2FzZV9pZCI6MTAwOTksImR1cmF0aW9uX3MiOjIyMywidXJsZ2VuX3NvdXJjZSI6Ind3dyJ9&amp;ccb=17-1&amp;_nc_gid=aqweDeggIKqYfWXfWKCa-w&amp;_nc_ss=1a&amp;_nc_zt=28&amp;vs=18aa8ab5f543848c&amp;_nc_vs=HBksFQIYOnBhc3N0aHJvdWdoX2V2ZXJzdG9yZS9HUG00cGlaSDhobFVMX0FGQUl5TzEtVkxLaEVEYnNwVEFRQUYVAALIARIAFQIYUWlnX3hwdl9wbGFjZW1lbnRfcGVybWFuZW50X3YyL0M3NEJFM0Y1QTgwRjlDMkJFRDQ5QzREMzBERTI5ODlCX2F1ZGlvX2Rhc2hpbml0Lm1wNBUCAsgBEgAoABgAGwKIB3VzZV9vaWwBMRJwcm9ncmVzc2l2ZV9yZWNpcGUBMRUAACa2x9215IS4PxUCKAJDMywXQGv6p--dsi0YEmRhc2hfYmFzZWxpbmVfMV92MREAdf4HZeadAQA&amp;oh=00_AfzOEdRKsSK-8KciGT-94cXD0Za-wjQmZu1_oJBRRHcX0g&amp;oe=69BD9E67, https://scontent-iad3-2.cdninstagram.com/o1/v/t16/f2/m69/AQNcgx7-tA77MyNmoOvvoz9OsV1q6dk7kGn4udmI8UMTb3svVI3fGUJUZ_PZVsHnmnizB1AQE4xa0XkxLks2GGfC.mp4?strext=1&amp;_nc_cat=111&amp;_nc_sid=5e9851&amp;_nc_ht=scontent-iad3-2.cdninstagram.com&amp;_nc_ohc=L__M0_rNFpwQ7kNvwHCjfkg&amp;efg=eyJ2ZW5jb2RlX3RhZyI6Inhwdl9wcm9ncmVzc2l2ZS5JTlNUQUdSQU0uQ0xJUFMuQzMuNzIwLmRhc2hfYmFzZWxpbmVfMV92MSIsInhwdl9hc3NldF9pZCI6MTc4NTUyOTc2ODU2NzI3MzEsImFzc2V0X2FnZV9kYXlzIjoxMCwidmlfdXNlY2FzZV9pZCI6MTAwOTksImR1cmF0aW9uX3MiOjQyLCJ1cmxnZW5fc291cmNlIjoid3d3In0%3D&amp;ccb=17-1&amp;_nc_gid=aqweDeggIKqYfWXfWKCa-w&amp;_nc_ss=1a&amp;_nc_zt=28&amp;vs=b2141b5005fdc0a0&amp;_nc_vs=HBksFQIYOnBhc3N0aHJvdWdoX2V2ZXJzdG9yZS9HRDZsaGlZei1JN2JJY2tDQU5kbnBGVzRTbHB3YnNwVEFRQUYVAALIARIAFQIYUWlnX3hwdl9wbGFjZW1lbnRfcGVybWFuZW50X3YyL0MzNDA3QzZBM0MxN0Q3QkYxMzhDQjE1NkVBNEExN0FCX2F1ZGlvX2Rhc2hpbml0Lm1wNBUCAsgBEgAoABgAGwKIB3VzZV9vaWwBMRJwcm9ncmVzc2l2ZV9yZWNpcGUBMRUAACa2zM6-jtO3P</t>
  </si>
  <si>
    <t>https://www.instagram.com/watch_ful_mind</t>
  </si>
  <si>
    <t>tshirtsandwatches</t>
  </si>
  <si>
    <t>Tshirts and Watches</t>
  </si>
  <si>
    <t>I’m just a dude who loves collecting and talking about watches!</t>
  </si>
  <si>
    <t>https://scontent-lax3-1.cdninstagram.com/v/t51.2885-19/291004992_1218966748876612_5158352105919134846_n.jpg?stp=dst-jpg_e0_s150x150_tt6&amp;efg=eyJ2ZW5jb2RlX3RhZyI6InByb2ZpbGVfcGljLmRqYW5nby4xMDgwLmMyIn0&amp;_nc_ht=scontent-lax3-1.cdninstagram.com&amp;_nc_cat=104&amp;_nc_oc=Q6cZ2QENxkaAPRQe3AA65X6aRygbJ7nW-YbLMcJ3qK3sJKnEv26byCDlz8NwBEb-StczEZ4&amp;_nc_ohc=aEta8QZUz4EQ7kNvwG-i9xq&amp;_nc_gid=m0ITuy6e-A_WKEI941GnIw&amp;edm=AOQ1c0wBAAAA&amp;ccb=7-5&amp;oh=00_AfzICzJOfWzeqxpSMzVYHANayeQB-17ho78Wu-oqfkc5ig&amp;oe=69BDB516&amp;_nc_sid=8b3546</t>
  </si>
  <si>
    <t>Love wearing my @balticwatches x Peter Auto Tricompax! It reminds me of the older Daytonas, but with some and fresh elements. I’m going to swap the bands in the summer ☀️
#balticwatches #baltictricompax #baltictricompaxpeterauto #watchnerd #watchgeek | Back on the couch, but with my @massenalab x @louiserardofficial Regulateur. A fun piece that is easy to wear and has a wonderful dial.
#massenalab #louiserard #watchgeek #watchnerd #wristcheckpodcast | Got my @tagheuer skipper on for the week. Super easy to wear; sometimes I forget that I have it on, haha! Just a fun watch and have already created important memories with it!
#watchnerd #watchgeek #watchlover #horology #wristcheckpodcast | Taking it easy with my @patekphilippe 5226G. As one can tell, I wear my watch as often as possible; it’s meant to be enjoyed and I’ve definitely done that. I am very lucky to have this piece and will continue to create new memories with it in the years to come!
#patekphilippe #watches #watchnerd #h | @zenithwatches Pilot Flyback Chrono! A beautiful piece and is extremely comfy on the wrist! 
#zenith #zenithwatches #zenithpilot #horology #watchgeek #watchnerd #watchlovers #watchaddiction | Halloween 🎃 with the @louiserardofficial time eater….MWWWUUUHHAHAHHAHAHA!!
#halloween #horology #wristcheckpod #wristcheckpodcast #louiserard #watchgeek #watchlover | Thursday outing with a vintage Heuer
#watchgeek #watchnerd #wristcheckpod #wristcheckpodcast #horology #wristcheck #heuer #vintageheuer #vintageheuerchronograph | Kurono Tokyo Anniversary watch! My first reel! Thank you @ojbar for helping me!
#watchnerd #watchgeek #kuronotokyo #wristcheck #wristcheckpod #wristcheckpodcast | @moserwatches Pioneer Turbillion. This is such a comfortable and BEAUTIFUL piece. I absolutely love it and a pure joy to wear!!!!!
#moserwatches #moserpioneer #horology #watches #watchturbillon #watchnerd #watchgeek #wristcheckpod #wristcheckpodcast | Close up on my @oris Carl Brashear piece. I really enjoy wearing this; it is super duper comfortable and easy to wear. In addition, the watch represents a fantastic and inspiring story.
#oris #watches #watchgeek #watchnerd #horology #wristcheck #wristcheckpod  #wristcheckpodcast | Somehow I captured an amazing picture of my @zenithwatches 
#zenith #zenithwatches #defy #defyskyline #horologist #horology #watchnerds #watchgeek #wristcheckpod #wristcheckpodcast | Rocking my @zenithwatches defy skyline skeleton this week 😎
#zenith #zenithwatches #zenithdefyskyline #watchgeek #watchnerd #horology #wristcheck #wristcheckpod #wristcheckpodcast</t>
  </si>
  <si>
    <t>#balticwatches, #baltictricompax, #baltictricompaxpeterauto, #watchnerd, #watchgeek, #massenalab, #louiserard, #wristcheckpodcast, #watchlover, #horology, #patekphilippe, #watches, #h, #zenith, #zenithwatches, #zenithpilot, #watchlovers, #watchaddiction, #halloween, #wristcheckpod, #wristcheck, #heuer, #vintageheuer, #vintageheuerchronograph, #kuronotokyo, #moserwatches, #moserpioneer, #watchturbillon, #oris, #defy, #defyskyline, #horologist, #watchnerds, #zenithdefyskyline</t>
  </si>
  <si>
    <t>@balticwatches, @massenalab, @louiserardofficial, @tagheuer, @patekphilippe, @zenithwatches, @ojbar, @moserwatches, @oris</t>
  </si>
  <si>
    <t>https://instagram.com/p/DVFnEcPDZZj, https://instagram.com/p/DUuiyKTDVKr, https://instagram.com/p/DUL06BXkaVH, https://instagram.com/p/DTUjQpaDadT, https://instagram.com/p/DQ-i6wajOX0, https://instagram.com/p/DQUFF45Djn2, https://instagram.com/p/DPdIrUXjdCa, https://instagram.com/p/DPFk3NjjD87, https://instagram.com/p/DORei6kAf7u, https://instagram.com/p/DNe191Iusck, https://instagram.com/p/DLvIZ-VOsW7, https://instagram.com/p/DLl2gt7OcS_</t>
  </si>
  <si>
    <t>10, 19, 22, 45, 39, 46, 74, 103, 101, 93, 84, 77</t>
  </si>
  <si>
    <t>1, 1, 0, 2, 3, 5, 2, 0, 4, 2, 1, 2</t>
  </si>
  <si>
    <t>2026-02-23, 2026-02-14, 2026-01-31, 2026-01-10, 2025-11-13, 2025-10-27, 2025-10-06, 2025-09-27, 2025-09-06, 2025-08-18, 2025-07-05, 2025-07-02</t>
  </si>
  <si>
    <t>Financial District</t>
  </si>
  <si>
    <t>Image, Image, Image, Image, Image, Image, Video, Video, Image, Image, Image, Image</t>
  </si>
  <si>
    <t>https://scontent-lax3-1.cdninstagram.com/v/t51.82787-15/640756922_18032164577786793_5844489868833983052_n.jpg?stp=dst-jpg_e35_p1080x1080_sh0.08_tt6&amp;_nc_ht=scontent-lax3-1.cdninstagram.com&amp;_nc_cat=109&amp;_nc_oc=Q6cZ2QENxkaAPRQe3AA65X6aRygbJ7nW-YbLMcJ3qK3sJKnEv26byCDlz8NwBEb-StczEZ4&amp;_nc_ohc=K0CmabpqIvcQ7kNvwEEnY0y&amp;_nc_gid=m0ITuy6e-A_WKEI941GnIw&amp;edm=AOQ1c0wBAAAA&amp;ccb=7-5&amp;ig_cache_key=MzgzODY0NjA4NjQxMjM3NTY1MQ%3D%3D.3-ccb7-5&amp;oh=00_AfwESXeRyaXLWA8R9jBAZMbz0lJdb3wwenhM9cRXNvuUtA&amp;oe=69BDACFC&amp;_nc_sid=8b3546, https://scontent-lax3-1.cdninstagram.com/v/t51.82787-15/631883413_18031129385786793_6527783797418466222_n.jpg?stp=dst-jpg_e35_p1080x1080_sh0.08_tt6&amp;_nc_ht=scontent-lax3-1.cdninstagram.com&amp;_nc_cat=109&amp;_nc_oc=Q6cZ2QENxkaAPRQe3AA65X6aRygbJ7nW-YbLMcJ3qK3sJKnEv26byCDlz8NwBEb-StczEZ4&amp;_nc_ohc=iuRld0HQQOcQ7kNvwEk7TeL&amp;_nc_gid=m0ITuy6e-A_WKEI941GnIw&amp;edm=AOQ1c0wBAAAA&amp;ccb=7-5&amp;ig_cache_key=MzgzMjE1MzMxMzU1MTE0MzU5NQ%3D%3D.3-ccb7-5&amp;oh=00_AfwZIs6VkwJ6xWoi6eKgFlbirqDR3y2FtTOKQnVw2T3G-g&amp;oe=69BD92B5&amp;_nc_sid=8b3546, https://scontent-lax3-1.cdninstagram.com/v/t51.82787-15/626405513_18029710400786793_1162254239286796325_n.jpg?stp=dst-jpg_e35_p1080x1080_sh0.08_tt6&amp;_nc_ht=scontent-lax3-1.cdninstagram.com&amp;_nc_cat=109&amp;_nc_oc=Q6cZ2QENxkaAPRQe3AA65X6aRygbJ7nW-YbLMcJ3qK3sJKnEv26byCDlz8NwBEb-StczEZ4&amp;_nc_ohc=UP4qCfv2eaEQ7kNvwE7r6cm&amp;_nc_gid=m0ITuy6e-A_WKEI941GnIw&amp;edm=AOQ1c0wBAAAA&amp;ccb=7-5&amp;ig_cache_key=MzgyMjM4MTM5NDM3MTM4ODc0Mw%3D%3D.3-ccb7-5&amp;oh=00_AfyARGPblLZnh4MhEg8jTNVh3oj6YgVKm0Kg7Mt82V1C1A&amp;oe=69BD879F&amp;_nc_sid=8b3546, https://scontent-lax3-1.cdninstagram.com/v/t51.82787-15/612532583_18027346103786793_1209483406838883263_n.jpg?stp=dst-jpg_e35_p1080x1080_sh0.08_tt6&amp;_nc_ht=scontent-lax3-1.cdninstagram.com&amp;_nc_cat=109&amp;_nc_oc=Q6cZ2QENxkaAPRQe3AA65X6aRygbJ7nW-YbLMcJ3qK3sJKnEv26byCDlz8NwBEb-StczEZ4&amp;_nc_ohc=eFBsl6BQg0YQ7kNvwFQRuJt&amp;_nc_gid=m0ITuy6e-A_WKEI941GnIw&amp;edm=AOQ1c0wBAAAA&amp;ccb=7-5&amp;ig_cache_key=MzgwNjgyMjY2MDYzNDk0NTM2Mw%3D%3D.3-ccb7-5&amp;oh=00_Afz-LVkQnx92yFqXBQSqLM4T8e_SqGMJ-UvWetJxVFgUTA&amp;oe=69BD93C0&amp;_nc_sid=8b3546, https://scontent-lax3-1.cdninstagram.com/v/t51.82787-15/580555659_18021106532786793_1731347272969134861_n.jpg?stp=dst-jpg_e35_p1080x1080_sh0.08_tt6&amp;_nc_ht=scontent-lax3-1.cdninstagram.com&amp;_nc_cat=109&amp;_nc_oc=Q6cZ2QENxkaAPRQe3AA65X6aRygbJ7nW-YbLMcJ3qK3sJKnEv26byCDlz8NwBEb-StczEZ4&amp;_nc_ohc=nd79HbQboDEQ7kNvwEoy9yH&amp;_nc_gid=m0ITuy6e-A_WKEI941GnIw&amp;edm=AOQ1c0wBAAAA&amp;ccb=7-5&amp;ig_cache_key=Mzc2NDU5OTkwOTgyNDM5MDY0NA%3D%3D.3-ccb7-5&amp;oh=00_Afzc82vYCTRSYVWxOOx-Gmwg9M8rRIPaj3MLPhKhGQ_pbg&amp;oe=69BDB2D6&amp;_nc_sid=8b3546, https://scontent-lax3-1.cdninstagram.com/v/t51.82787-15/572132919_18019449689786793_1776373023300834478_n.jpg?stp=dst-jpg_e35_p1080x1080_sh0.08_tt6&amp;_nc_ht=scontent-lax3-1.cdninstagram.com&amp;_nc_cat=109&amp;_nc_oc=Q6cZ2QENxkaAPRQe3AA65X6aRygbJ7nW-YbLMcJ3qK3sJKnEv26byCDlz8NwBEb-StczEZ4&amp;_nc_ohc=q9WTHweaD5IQ7kNvwGcZ9W0&amp;_nc_gid=m0ITuy6e-A_WKEI941GnIw&amp;edm=AOQ1c0wBAAAA&amp;ccb=7-5&amp;ig_cache_key=Mzc1MjY0Njc4NDQyMzE4MDc5MA%3D%3D.3-ccb7-5&amp;oh=00_AfzxzKnOmZl-2ihLUk0aIBRneS8fk9n1whVIIOgc5fGxPw&amp;oe=69BDAA96&amp;_nc_sid=8b3546, https://scontent-lax3-1.cdninstagram.com/v/t51.82787-15/541914687_18013107059786793_6979416845375206005_n.jpg?stp=dst-jpg_e35_p1080x1080_sh0.08_tt6&amp;_nc_ht=scontent-lax3-1.cdninstagram.com&amp;_nc_cat=109&amp;_nc_oc=Q6cZ2QENxkaAPRQe3AA65X6aRygbJ7nW-YbLMcJ3qK3sJKnEv26byCDlz8NwBEb-StczEZ4&amp;_nc_ohc=5qKrQP0oSTsQ7kNvwFs_mNE&amp;_nc_gid=m0ITuy6e-A_WKEI941GnIw&amp;edm=AOQ1c0wBAAAA&amp;ccb=7-5&amp;ig_cache_key=MzcxNTg4NTUwODI5NjA0ODM2Ng%3D%3D.3-ccb7-5&amp;oh=00_Afy0I6WAujHMnUJyoWf54YEfLkSPcXZJutTJ-tvbCD4nVA&amp;oe=69BDB0B9&amp;_nc_sid=8b3546, https://scontent-lax3-1.cdninstagram.com/v/t51.82787-15/535152081_18010830380786793_6255036280333224479_n.jpg?stp=dst-jpg_e35_p1080x1080_sh0.08_tt6&amp;_nc_ht=scontent-lax3-1.cdninstagram.com&amp;_nc_cat=109&amp;_nc_oc=Q6cZ2QENxkaAPRQe3AA65X6aRygbJ7nW-YbLMcJ3qK3sJKnEv26byCDlz8NwBEb-StczEZ4&amp;_nc_ohc=OP3zQWDrvJ8Q7kNvwETvygI&amp;_nc_gid=m0ITuy6e-A_WKEI941GnIw&amp;edm=AOQ1c0wBAAAA&amp;ccb=7-5&amp;ig_cache_key=MzcwMTYzMzI4OTE1MzA3MDg4NA%3D%3D.3-ccb7-5&amp;oh=00_AfyrU7QSD258ip_inMrfkllT6AtwUiVKoLyd6SKD-5ENRg&amp;oe=69BD869A&amp;_nc_sid=8b3546, https://scontent-lax3-1.cdninstagram.com/v/t51.82787-15/515515964_18005815136786793_6348514199632472724_n.jpg?stp=dst-jpg_e35_p1080x1080_sh0.08_tt6&amp;_nc_ht=scontent-lax3-1.cdninstagram.com&amp;_nc_cat=109&amp;_nc_oc=Q6cZ2QENxkaAPRQe3AA65X6aRygbJ7nW-YbLMcJ3qK3sJKnEv26byCDlz8NwBEb-StczEZ4&amp;_nc_ohc=AE8Zb6iWtLsQ7kNvwFf9o-I&amp;_nc_gid=m0ITuy6e-A_WKEI941GnIw&amp;edm=AOQ1c0wBAAAA&amp;ccb=7-5&amp;ig_cache_key=MzY3MDE4OTE5MDYxNzQxNzE0Nw%3D%3D.3-ccb7-5&amp;oh=00_AfyCHmvr5tp73ZHe53draJipIWeuTq_XvOhIJx-lI05iAg&amp;oe=69BDA2A7&amp;_nc_sid=8b3546, https://scontent-lax3-1.cdninstagram.com/v/t51.82787-15/514432974_18005401661786793_6596100358605260913_n.jpg?stp=dst-jpg_e35_p1080x1080_sh0.08_tt6&amp;_nc_ht=scontent-lax3-1.cdninstagram.com&amp;_nc_cat=109&amp;_nc_oc=Q6cZ2QENxkaAPRQe3AA65X6aRygbJ7nW-YbLMcJ3qK3sJKnEv26byCDlz8NwBEb-StczEZ4&amp;_nc_ohc=yAuBBrpXjccQ7kNvwEoxxGY&amp;_nc_gid=m0ITuy6e-A_WKEI941GnIw&amp;edm=AOQ1c0wBAAAA&amp;ccb=7-5&amp;ig_cache_key=MzY2NzU3NzIxNDQxMDAxNTkzNQ%3D%3D.3-ccb7-5&amp;oh=00_AfxOLOYaUnqo-ToRmWIr0yWfB3523kcjjsoOP2_wcpj7y</t>
  </si>
  <si>
    <t>https://scontent-lax3-2.cdninstagram.com/o1/v/t2/f2/m86/AQNs08xmD_Ir8h4qB__cy6gHi6bkSyAZTtl8e2ujUcHmRYONRAhVRlnNBTfYdX7ULCuQeXAST6FW6a0BF4P_dF8G1qPTZov76GMoa2E.mp4?_nc_cat=107&amp;_nc_sid=5e9851&amp;_nc_ht=scontent-lax3-2.cdninstagram.com&amp;_nc_ohc=6lcQlJf2hhYQ7kNvwGDwxD_&amp;efg=eyJ2ZW5jb2RlX3RhZyI6Inhwdl9wcm9ncmVzc2l2ZS5JTlNUQUdSQU0uQ0xJUFMuQzMuNzIwLmRhc2hfYmFzZWxpbmVfMV92MSIsInhwdl9hc3NldF9pZCI6NzgzNjU3NTcxMjMwMzA2LCJhc3NldF9hZ2VfZGF5cyI6MTYxLCJ2aV91c2VjYXNlX2lkIjoxMDA5OSwiZHVyYXRpb25fcyI6OCwidXJsZ2VuX3NvdXJjZSI6Ind3dyJ9&amp;ccb=17-1&amp;_nc_gid=m0ITuy6e-A_WKEI941GnIw&amp;_nc_ss=1a&amp;_nc_zt=28&amp;vs=f97733725428110c&amp;_nc_vs=HBksFQIYUmlnX3hwdl9yZWVsc19wZXJtYW5lbnRfc3JfcHJvZC8zMDQ1MTU3QTg2QjhCQTc4NjRFNjlEMDBGNTVCQTA5MV92aWRlb19kYXNoaW5pdC5tcDQVAALIARIAFQIYR2lnX3hwdl9yZWVsc19wZXJtYW5lbnRfc3JfcHJvZC8xMTk3Mjg2MDIyNDYwMTYzXzgyMjI0MjI5ODExMDAwNTc3OTYubXA0FQICyAESACgAGAAbAogHdXNlX29pbAExEnByb2dyZXNzaXZlX3JlY2lwZQExFQAAJsSJxfLvruQCFQIoAkMzLBdAISHKwIMSbxgSZGFzaF9iYXNlbGluZV8xX3YxEQB1_gdl5p0BAA&amp;oh=00_Afw_c_0ps2LErBkE1Li1Kn-q2WVkYBWXFTXBErC-4eYVnQ&amp;oe=69B9A9E0, https://scontent-lax3-2.cdninstagram.com/o1/v/t2/f2/m86/AQPYGVvbxduCh1GI255zLMDZewT-ZcqJIVt2IcEh-S984ealL9L-4ObVyCJk43eT2VDCTjEO3Pk5q4jbIn3DvkPgJHetDnvo58U1PQI.mp4?_nc_cat=106&amp;_nc_sid=5e9851&amp;_nc_ht=scontent-lax3-2.cdninstagram.com&amp;_nc_ohc=TYva5G_KPeQQ7kNvwHpwnGo&amp;efg=eyJ2ZW5jb2RlX3RhZyI6Inhwdl9wcm9ncmVzc2l2ZS5JTlNUQUdSQU0uQ0xJUFMuQzMuNzIwLmRhc2hfYmFzZWxpbmVfMV92MSIsInhwdl9hc3NldF9pZCI6Mzc1NjI1MTE0ODAxMjc1NywiYXNzZXRfYWdlX2RheXMiOjE3MCwidmlfdXNlY2FzZV9pZCI6MTAwOTksImR1cmF0aW9uX3MiOjEwLCJ1cmxnZW5fc291cmNlIjoid3d3In0%3D&amp;ccb=17-1&amp;_nc_gid=m0ITuy6e-A_WKEI941GnIw&amp;_nc_ss=1a&amp;_nc_zt=28&amp;vs=154d25df24a34760&amp;_nc_vs=HBksFQIYUmlnX3hwdl9yZWVsc19wZXJtYW5lbnRfc3JfcHJvZC9BQzQ0NDY4QTMxMzVGRjU4NTI2QjA3RkM1RTYyRUFCRV92aWRlb19kYXNoaW5pdC5tcDQVAALIARIAFQIYSGlnX3hwdl9yZWVsc19wZXJtYW5lbnRfc3JfcHJvZC8yNDkxMzUxMzM0NDk0MTI4MV8xODAzNzE4ODc2Mzg2OTE4NDc2Lm1wNBUCAsgBEgAoABgAGwKIB3VzZV9vaWwBMRJwcm9ncmVzc2l2ZV9yZWNpcGUBMRUAACaqs-r1y5KsDRUCKAJDMywXQCQQ5WBBiTcYEmRhc2hfYmFzZWxpbmVfMV92MREAdf4HZeadAQA&amp;oh=00_Afx2Ronla2Nh3dQ9uEfcRfHzeSzUiMvS3tc9ECDEZ2d8Dw&amp;oe=69B9A947</t>
  </si>
  <si>
    <t>https://www.instagram.com/tshirtsandwatches</t>
  </si>
  <si>
    <t>wristcheck.pr</t>
  </si>
  <si>
    <t>WristCheck PR | Watch Content | PR 🇵🇷</t>
  </si>
  <si>
    <t>⌚️ Watch Enthusiast
Daily Wristchecks • Discoveries
📍Based in PR🇵🇷
📷 Enjoy life, one WRISTCHECK at a time</t>
  </si>
  <si>
    <t>https://scontent-iad3-1.cdninstagram.com/v/t51.2885-19/487969418_9145459988917009_542582042353449681_n.jpg?stp=dst-jpg_e0_s150x150_tt6&amp;efg=eyJ2ZW5jb2RlX3RhZyI6InByb2ZpbGVfcGljLmRqYW5nby43NzguYzIifQ&amp;_nc_ht=scontent-iad3-1.cdninstagram.com&amp;_nc_cat=101&amp;_nc_oc=Q6cZ2QGKuJe4q8e97B0AzcjGj65H0ndpNKhSN8UIneEfvgzGuwZsy6YnI6QOrg4BaqFtQKQ&amp;_nc_ohc=5hsHK_1mJxoQ7kNvwG7yeio&amp;_nc_gid=tqvGHYtHaJY0HPisX8p5eQ&amp;edm=AOQ1c0wBAAAA&amp;ccb=7-5&amp;oh=00_Afz8IFL_xLy_tyLwiUyhTsC9ll9rVBzSMek_6UE5nd5PEw&amp;oe=69BD91D3&amp;_nc_sid=8b3546</t>
  </si>
  <si>
    <t>Rugged color combo! My favorite😎 Loved the pairing between @blushark_straps &amp; @geoshop.co 
#geowatches #blushark #watchfam #watchphotography #watchshot | Do you like GREEN💚 dials?! 👇🏻👇🏻
Rockin the amazing Tsuyosa✨ @citizenwatchus 
#citizentsuyosa #watchfam #watchobsession #horology #puertorico | “Machete” on the wrist💪🏻 Ready for anything @santurcecollection 
#santurcecollection #watchfam #watchcollector #watchesofinstagram #puertorico | Blending style and fun in one piece🐼 Go0fy Panda @studio.underd0g 
#watch #watches #watchesofinstagram #watchesoftheday #dailywristcheck | 🚨New Strap Alert🚨 As I continue collecting, I’m liking how two piece straps look on my watches. For this cool diver from @geoshop.co , the color needed to be this mustard yellow and I still wanted that rugged look, so I knew where to search!! @blushark_straps DELIVERED💪🏻
#geofam #blushark #canv | Sometimes you just have to go back to the basics.. G-Shock😎🔥
#casio #gshock #godtier #dailywristcheck #puertorico | One more day with the PR🇵🇷 pride on high!!😅😅 Another @geoshop.co beautifully designed piece, Cofresi 🏴‍☠️… Some sunny time to get some LUME ACTION👉🏻👉🏻
#geofam #cofresi #lume #dailywristcheck #puertorico | Another day, another PR🇵🇷 representation!! This amazing collab between @nivadawatches and @santurcecollection it’s just a banger💥 
#nivada #santurcecollection #chronosport #dailywristcheck #puertorico | Back-2-Back stunning dials by @geoshop.co 😎 Two days wearing eye catchers. The Islandtime GMT showing off😍
#geofam #islandtime #gmt #dailywristcheck #puertorico | Honeymoon post of the @geoshop.co Noctiluca💙 First review after wearing it for a day… found it really hard to focus at work because I was staring at the dial to much😂😂 Amazing craftsmanship!!
#geofam #noctiluca #chronograph #dailywristcheck #puertorico | 🚨NWA🚨 NOCTILUCA💙 Inspired by the bioluminescent bays of Puerto Rico, this watch comes to make an impact. There’s just something special about about @geoshop.co dials and attention to detail. 
With a carefully detailed design, the dial reflects the marine microorganisms that cause the spectacular | Can’t get enough of this white dial!! 🤍 A super versatile piece that matches any occasion! 
#seiko #gm #jdm #dailywristcheck #puertorico</t>
  </si>
  <si>
    <t>#geowatches, #blushark, #watchfam, #watchphotography, #watchshot, #citizentsuyosa, #watchobsession, #horology, #puertorico, #santurcecollection, #watchcollector, #watchesofinstagram, #watch, #watches, #watchesoftheday, #dailywristcheck, #geofam, #canv, #casio, #gshock, #godtier, #cofresi, #lume, #nivada, #chronosport, #islandtime, #gmt, #noctiluca, #chronograph, #seiko, #gm, #jdm</t>
  </si>
  <si>
    <t>@blushark_straps, @geoshop.co, @citizenwatchus, @santurcecollection, @studio.underd0g, @nivadawatches</t>
  </si>
  <si>
    <t>https://instagram.com/p/DV3T_aNjYjv, https://instagram.com/p/DV0ue08CY_6, https://instagram.com/p/DVvkwPCja_N, https://instagram.com/p/DVtAo2TDc-B, https://instagram.com/p/DVqbQF9CXKE, https://instagram.com/p/DVlToL_DSF6, https://instagram.com/p/DViyJiKDXFX, https://instagram.com/p/DVgIhLzjdKb, https://instagram.com/p/DVdjWmmjd-8, https://instagram.com/p/DVa_lKyjRPf, https://instagram.com/p/DVYZxlMEVai, https://instagram.com/p/DVVua_bDvbk</t>
  </si>
  <si>
    <t>40, 35, 48, 46, 43, 37, 50, 61, 33, 71, 53, 69</t>
  </si>
  <si>
    <t>4, 10, 12, 13, 5, 7, 9, 15, 13, 16, 18, 18</t>
  </si>
  <si>
    <t>2026-03-14, 2026-03-13, 2026-03-11, 2026-03-10, 2026-03-09, 2026-03-07, 2026-03-06, 2026-03-05, 2026-03-04, 2026-03-03, 2026-03-02, 2026-03-01</t>
  </si>
  <si>
    <t>Sidecar, Video, Sidecar, Sidecar, Video, Video, Sidecar, Sidecar, Video, Sidecar, Video, Sidecar</t>
  </si>
  <si>
    <t>https://scontent-iad3-2.cdninstagram.com/v/t51.82787-15/651632792_17933966046207557_5466331611420136878_n.jpg?stp=dst-jpg_e35_p1080x1080_sh0.08_tt6&amp;_nc_ht=scontent-iad3-2.cdninstagram.com&amp;_nc_cat=105&amp;_nc_oc=Q6cZ2QGKuJe4q8e97B0AzcjGj65H0ndpNKhSN8UIneEfvgzGuwZsy6YnI6QOrg4BaqFtQKQ&amp;_nc_ohc=9D5YMW6Fz4wQ7kNvwGXEW-K&amp;_nc_gid=tqvGHYtHaJY0HPisX8p5eQ&amp;edm=AOQ1c0wBAAAA&amp;ccb=7-5&amp;ig_cache_key=Mzg1MjYzNDQ4ODM1ODkwODkxMw%3D%3D.3-ccb7-5&amp;oh=00_AfzHE9ZLGEmCUKLwSqjR2qzx0msrUzV8ZV5KHRHEh1uSRg&amp;oe=69BD823B&amp;_nc_sid=8b3546, https://scontent-iad3-2.cdninstagram.com/v/t51.82787-15/651632792_17933966046207557_5466331611420136878_n.jpg?stp=dst-jpg_e35_p1080x1080_sh0.08_tt6&amp;_nc_ht=scontent-iad3-2.cdninstagram.com&amp;_nc_cat=105&amp;_nc_oc=Q6cZ2QGKuJe4q8e97B0AzcjGj65H0ndpNKhSN8UIneEfvgzGuwZsy6YnI6QOrg4BaqFtQKQ&amp;_nc_ohc=9D5YMW6Fz4wQ7kNvwGXEW-K&amp;_nc_gid=tqvGHYtHaJY0HPisX8p5eQ&amp;edm=AOQ1c0wBAAAA&amp;ccb=7-5&amp;ig_cache_key=Mzg1MjYzNDQ4ODM1ODkwODkxMw%3D%3D.3-ccb7-5&amp;oh=00_AfzHE9ZLGEmCUKLwSqjR2qzx0msrUzV8ZV5KHRHEh1uSRg&amp;oe=69BD823B&amp;_nc_sid=8b3546, https://scontent-iad3-2.cdninstagram.com/v/t51.82787-15/651817527_17933966055207557_67130641807149860_n.jpg?stp=dst-jpg_e35_p1080x1080_sh0.08_tt6&amp;_nc_ht=scontent-iad3-2.cdninstagram.com&amp;_nc_cat=105&amp;_nc_oc=Q6cZ2QGKuJe4q8e97B0AzcjGj65H0ndpNKhSN8UIneEfvgzGuwZsy6YnI6QOrg4BaqFtQKQ&amp;_nc_ohc=67ke3QH8rPMQ7kNvwEK4YP5&amp;_nc_gid=tqvGHYtHaJY0HPisX8p5eQ&amp;edm=AOQ1c0wBAAAA&amp;ccb=7-5&amp;ig_cache_key=Mzg1MjYzNDQ5MTg0MDE4MjA4MA%3D%3D.3-ccb7-5&amp;oh=00_AfzD-wAMeo2zhiFO6Wg90tIt9-6pQwpYGTsfM7C5Dp9Qyw&amp;oe=69BDB544&amp;_nc_sid=8b3546, https://scontent-iad3-2.cdninstagram.com/v/t51.82787-15/652218228_17933966064207557_3744719306135446805_n.jpg?stp=dst-jpg_e35_p1080x1080_sh0.08_tt6&amp;_nc_ht=scontent-iad3-2.cdninstagram.com&amp;_nc_cat=105&amp;_nc_oc=Q6cZ2QGKuJe4q8e97B0AzcjGj65H0ndpNKhSN8UIneEfvgzGuwZsy6YnI6QOrg4BaqFtQKQ&amp;_nc_ohc=oBVGMwJPwl0Q7kNvwEm-6ys&amp;_nc_gid=tqvGHYtHaJY0HPisX8p5eQ&amp;edm=AOQ1c0wBAAAA&amp;ccb=7-5&amp;ig_cache_key=Mzg1MjYzNDQ5MjYyODcxMzI3OA%3D%3D.3-ccb7-5&amp;oh=00_AfxWSMao-t1tabECJSgdMdHtzQBSwSf8f3MjuacXDbj2kA&amp;oe=69BD987D&amp;_nc_sid=8b3546, https://scontent-iad3-2.cdninstagram.com/v/t51.82787-15/651159515_17933546700207557_6660391050241332680_n.jpg?stp=dst-jpg_e35_p1080x1080_sh0.08_tt6&amp;_nc_ht=scontent-iad3-2.cdninstagram.com&amp;_nc_cat=105&amp;_nc_oc=Q6cZ2QGKuJe4q8e97B0AzcjGj65H0ndpNKhSN8UIneEfvgzGuwZsy6YnI6QOrg4BaqFtQKQ&amp;_nc_ohc=rhONvYYSJesQ7kNvwHD9lYv&amp;_nc_gid=tqvGHYtHaJY0HPisX8p5eQ&amp;edm=AOQ1c0wBAAAA&amp;ccb=7-5&amp;ig_cache_key=Mzg1MDQ1NTkyODgwMjE4NzA2Mg%3D%3D.3-ccb7-5&amp;oh=00_AfzW_jgLoMIkEUPH8ditl558NcH9DjOiixPjKppdwS1b2w&amp;oe=69BD9E1C&amp;_nc_sid=8b3546, https://scontent-iad3-2.cdninstagram.com/v/t51.82787-15/651159515_17933546700207557_6660391050241332680_n.jpg?stp=dst-jpg_e35_p1080x1080_sh0.08_tt6&amp;_nc_ht=scontent-iad3-2.cdninstagram.com&amp;_nc_cat=105&amp;_nc_oc=Q6cZ2QGKuJe4q8e97B0AzcjGj65H0ndpNKhSN8UIneEfvgzGuwZsy6YnI6QOrg4BaqFtQKQ&amp;_nc_ohc=rhONvYYSJesQ7kNvwHD9lYv&amp;_nc_gid=tqvGHYtHaJY0HPisX8p5eQ&amp;edm=AOQ1c0wBAAAA&amp;ccb=7-5&amp;ig_cache_key=Mzg1MDQ1NTkyODgwMjE4NzA2Mg%3D%3D.3-ccb7-5&amp;oh=00_AfzW_jgLoMIkEUPH8ditl558NcH9DjOiixPjKppdwS1b2w&amp;oe=69BD9E1C&amp;_nc_sid=8b3546, https://scontent-iad3-2.cdninstagram.com/v/t51.82787-15/649947712_17933546709207557_4519731949077090785_n.jpg?stp=dst-jpg_e35_p1080x1080_sh0.08_tt6&amp;_nc_ht=scontent-iad3-2.cdninstagram.com&amp;_nc_cat=105&amp;_nc_oc=Q6cZ2QGKuJe4q8e97B0AzcjGj65H0ndpNKhSN8UIneEfvgzGuwZsy6YnI6QOrg4BaqFtQKQ&amp;_nc_ohc=XRbEJ4OrpnMQ7kNvwE-FCbk&amp;_nc_gid=tqvGHYtHaJY0HPisX8p5eQ&amp;edm=AOQ1c0wBAAAA&amp;ccb=7-5&amp;ig_cache_key=Mzg1MDQ1NTk2MDQ3NzYwMjAzNw%3D%3D.3-ccb7-5&amp;oh=00_AfyMC_mNItsr4kZZKKigYQNiHLee1WXuVwzwf7ecpiq1Gw&amp;oe=69BD982E&amp;_nc_sid=8b3546, https://scontent-iad3-2.cdninstagram.com/v/t51.82787-15/649243235_17933415774207557_4708055410200156177_n.jpg?stp=dst-jpg_e35_p1080x1080_sh0.08_tt6&amp;_nc_ht=scontent-iad3-2.cdninstagram.com&amp;_nc_cat=105&amp;_nc_oc=Q6cZ2QGKuJe4q8e97B0AzcjGj65H0ndpNKhSN8UIneEfvgzGuwZsy6YnI6QOrg4BaqFtQKQ&amp;_nc_ohc=VcXXHlNK-jkQ7kNvwHg9v66&amp;_nc_gid=tqvGHYtHaJY0HPisX8p5eQ&amp;edm=AOQ1c0wBAAAA&amp;ccb=7-5&amp;ig_cache_key=Mzg0OTczNDg4NzUyODMwMTE2Nw%3D%3D.3-ccb7-5&amp;oh=00_Afx6IaT_VusB5Xc8KIYj0yn_mQXNBcRdbHs3vD4WnPzP9g&amp;oe=69BDB54E&amp;_nc_sid=8b3546, https://scontent-iad3-2.cdninstagram.com/v/t51.82787-15/649243235_17933415774207557_4708055410200156177_n.jpg?stp=dst-jpg_e35_p1080x1080_sh0.08_tt6&amp;_nc_ht=scontent-iad3-2.cdninstagram.com&amp;_nc_cat=105&amp;_nc_oc=Q6cZ2QGKuJe4q8e97B0AzcjGj65H0ndpNKhSN8UIneEfvgzGuwZsy6YnI6QOrg4BaqFtQKQ&amp;_nc_ohc=VcXXHlNK-jkQ7kNvwHg9v66&amp;_nc_gid=tqvGHYtHaJY0HPisX8p5eQ&amp;edm=AOQ1c0wBAAAA&amp;ccb=7-5&amp;ig_cache_key=Mzg0OTczNDg4NzUyODMwMTE2Nw%3D%3D.3-ccb7-5&amp;oh=00_Afx6IaT_VusB5Xc8KIYj0yn_mQXNBcRdbHs3vD4WnPzP9g&amp;oe=69BDB54E&amp;_nc_sid=8b3546, https://scontent-iad3-2.cdninstagram.com/v/t51.82787-15/649663477_17933415765207557_4068970516200895259_n.jpg?stp=dst-jpg_e35_p1080x1080_sh0.08_tt6&amp;_nc_ht=scontent-iad3-2.cdninstagram.com&amp;_nc_cat=105&amp;_nc_oc=Q6cZ2QGKuJe4q8e97B0AzcjGj65H0ndpNKhSN8UIneEfvgzGuwZsy6YnI6QOrg4BaqFtQKQ&amp;_nc_ohc=8dkC25DNHEAQ7kNvwFbbqvL&amp;_nc_gid=tqvGHYtHaJY0HPisX8p5eQ&amp;edm=AOQ1c0wBAAAA&amp;ccb=7-5&amp;ig_cache_key=Mzg0OTczNDg4NTI4ODUxMDgyNg%3D%3D.3-ccb7-5&amp;oh=00_AfxXc6wEgYqsXuyhm0jQYBK8rONqTNevela28GeYrpDBfQ&amp;</t>
  </si>
  <si>
    <t>https://scontent-iad3-2.cdninstagram.com/o1/v/t16/f2/m69/AQOI27p8EHEc9Vr0bg3cVUyGRiEZofkkvxkmJIzwhUfb-CrJG_WdjFH0xjXItBgCgEwZbRXjEMwpM1tuo6XUiV_g.mp4?strext=1&amp;_nc_cat=111&amp;_nc_sid=5e9851&amp;_nc_ht=scontent-iad3-2.cdninstagram.com&amp;_nc_ohc=DHw9FdxibCoQ7kNvwF3YTW3&amp;efg=eyJ2ZW5jb2RlX3RhZyI6Inhwdl9wcm9ncmVzc2l2ZS5JTlNUQUdSQU0uQ0xJUFMuQzMuNzIwLmRhc2hfYmFzZWxpbmVfMV92MSIsInhwdl9hc3NldF9pZCI6MTc5MzM3Njg2MjgyMDc1NTcsImFzc2V0X2FnZV9kYXlzIjozLCJ2aV91c2VjYXNlX2lkIjoxMDA5OSwiZHVyYXRpb25fcyI6OSwidXJsZ2VuX3NvdXJjZSI6Ind3dyJ9&amp;ccb=17-1&amp;_nc_gid=tqvGHYtHaJY0HPisX8p5eQ&amp;_nc_ss=1a&amp;_nc_zt=28&amp;vs=53a4d394de30ca3d&amp;_nc_vs=HBksFQIYOnBhc3N0aHJvdWdoX2V2ZXJzdG9yZS9HS19SdHliVkc5TkpKTWdLQUZ5cElUWjl6SWRwYnNwVEFRQUYVAALIARIAFQIYUWlnX3hwdl9wbGFjZW1lbnRfcGVybWFuZW50X3YyL0JDNEZCNzcwNDU3NUQwOTJEQkVDMDY0NDhDM0RBQkI2X2F1ZGlvX2Rhc2hpbml0Lm1wNBUCAsgBEgAoABgAGwKIB3VzZV9vaWwBMRJwcm9ncmVzc2l2ZV9yZWNpcGUBMRUAACaK_4vJ3KrbPxUCKAJDMywXQCNU_fO2RaIYEmRhc2hfYmFzZWxpbmVfMV92MREAdf4HZeadAQA&amp;oh=00_AfzRigNqx1hQYLCdKUn0OpcGHaDDrO1b-IxQKCqqIC2vYA&amp;oe=69BDA3CD, https://scontent-iad3-2.cdninstagram.com/o1/v/t16/f2/m69/AQMbi59sNuyEd7ltndBPdcSd54mqOZKlbYSQD0kzAuiy9Db_FNCDkYQrZu8v00yu67RbthTuB4Tq1si46X37MWJc.mp4?strext=1&amp;_nc_cat=111&amp;_nc_sid=5e9851&amp;_nc_ht=scontent-iad3-2.cdninstagram.com&amp;_nc_ohc=3EhJISy5QsMQ7kNvwGSkaFi&amp;efg=eyJ2ZW5jb2RlX3RhZyI6Inhwdl9wcm9ncmVzc2l2ZS5JTlNUQUdSQU0uQ0xJUFMuQzMuNzIwLmRhc2hfYmFzZWxpbmVfMV92MSIsInhwdl9hc3NldF9pZCI6MTc5MzMxNjU1MzgyMDc1NTcsImFzc2V0X2FnZV9kYXlzIjo3LCJ2aV91c2VjYXNlX2lkIjoxMDA5OSwiZHVyYXRpb25fcyI6MjAsInVybGdlbl9zb3VyY2UiOiJ3d3cifQ%3D%3D&amp;ccb=17-1&amp;_nc_gid=tqvGHYtHaJY0HPisX8p5eQ&amp;_nc_ss=1a&amp;_nc_zt=28&amp;vs=418589938b5c924f&amp;_nc_vs=HBksFQIYOnBhc3N0aHJvdWdoX2V2ZXJzdG9yZS9HQUNMdHlhNG9Rem9ya3NEQUVpSmsybk9ZSThpYnNwVEFRQUYVAALIARIAFQIYUWlnX3hwdl9wbGFjZW1lbnRfcGVybWFuZW50X3YyL0QxNDcwRjkyQkVFQjVGNTVCMkJCQTA3NzlCMjMxNEFDX2F1ZGlvX2Rhc2hpbml0Lm1wNBUCAsgBEgAoABgAGwKIB3VzZV9vaWwBMRJwcm9ncmVzc2l2ZV9yZWNpcGUBMRUAACaKndOZz4fbPxUCKAJDMywXQDUAAAAAAAAYEmRhc2hfYmFzZWxpbmVfMV92MREAdf4HZeadAQA&amp;oh=00_AfxN-jNGcm8UUR-K-xo-yvuCHX3dYs8NLAeeN381Aqptaw&amp;oe=69BD8D9D, https://scontent-iad3-1.cdninstagram.com/o1/v/t16/f2/m69/AQNCITzhXJHF4-gCWpD_9asiXc2n-rHw7X6nzsgnyX8O97aTq68-v01GgJuUFOpmu6C2zNFkmI_DtdjE0xllyflo.mp4?strext=1&amp;_nc_cat=104&amp;_nc_sid=5e9851&amp;_nc_ht=scontent-iad3-1.cdninstagram.com&amp;_nc_ohc=i6HaQgHqiVoQ7kNvwFMom6g&amp;efg=eyJ2ZW5jb2RlX3RhZyI6Inhwdl9wcm9ncmVzc2l2ZS5JTlNUQUdSQU0uQ0xJUFMuQzMuNzIwLmRhc2hfYmFzZWxpbmVfMV92MSIsInhwdl9hc3NldF9pZCI6MTc5MzI5NTQzMTEyMDc1NTcsImFzc2V0X2FnZV9kYXlzIjo4LCJ2aV91c2VjYXNlX2lkIjoxMDA5OSwiZHVyYXRpb25fcyI6NiwidXJsZ2VuX3NvdXJjZSI6Ind3dyJ9&amp;ccb=17-1&amp;_nc_gid=tqvGHYtHaJY0HPisX8p5eQ&amp;_nc_ss=1a&amp;_nc_zt=28&amp;vs=aea67eec71e6c084&amp;_nc_vs=HBksFQIYOnBhc3N0aHJvdWdoX2V2ZXJzdG9yZS9HTUpobGliTGs5Z1NTdTlhQUZUcnVTNTVsbzVsYnNwVEFRQUYVAALIARIAFQIYUWlnX3hwdl9wbGFjZW1lbnRfcGVybWFuZW50X3YyLzY1NDdFMjU0NTE3OTAzN0JEOEVDQjcxNTNGRThFMkJGX2F1ZGlvX2Rhc2hpbml0Lm1wNBUCAsgBEgAoABgAGwKIB3VzZV9vaWwBMRJwcm9ncmVzc2l2ZV9yZWNpcGUBMRUAACaKqvG3qfvaPxUCKAJDMywXQBpmZmZmZmYYEmRhc2hfYmFzZWxpbmVfMV92MREAdf4HZeadAQA&amp;oh=00_AfzFp3JumbhJB-nnpxn-wehAZ-fHP9enMEp2I_C7_LYtxg&amp;oe=69BD9FB0, https://scontent-iad3-1.cdninstagram.com/o1/v/t16/f2/m69/AQO2hhOs3YTuUWUxGhCe-J-XuQgJRupY7I0Swq9kn0zsT9hOerZvfffhbEWbecba2fTGMSc_aaTVqTA0bzzlT2jx.mp4?strext=1&amp;_nc_cat=109&amp;_nc_sid=5e9851&amp;_nc_ht=scontent-iad3-1.cdninstagram.com&amp;_nc_ohc=0pQQE21KUCwQ7kNvwHi-q6w&amp;efg=eyJ2ZW5jb2RlX3RhZyI6Inhwdl9wcm9ncmVzc2l2ZS5JTlNUQUdSQU0uQ0xJUFMuQzMuNzIwLmRhc2hfYmFzZWxpbmVfMV92MSIsInhwdl9hc3NldF9pZCI6MTc5MzI0NjUyMzkyMDc1NTcsImFzc2V0X2FnZV9kYXlzIjoxMiwidmlfdXNlY2FzZV9pZCI6MTAwOTksImR1cmF0aW9uX3MiOjYsInVybGdlbl9zb3VyY2UiOiJ3d3cifQ%3D%3D&amp;ccb=17-1&amp;_nc_gid=tqvGHYtHaJY0HPisX8p5eQ&amp;_nc_ss=1a&amp;_nc_zt=28&amp;vs=368947d80fc54fae&amp;_nc_vs=HBksFQIYOnBhc3N0aHJvdWdoX2V2ZXJzdG9yZS9HQzBFY3liNUw4bDdacFFQQUZla1BubmxwU0FVYnNwVEFRQUYVAALIARIAFQIYUWlnX3hwdl9wbGFjZW1lbnRfcGVybWFuZW50X3YyLzZBNDdBRkMxRUFFOTZFOTRCOTU2NTlDNzM5MzEwNDlCX2F1ZGlvX2Rhc2hpbml0Lm1wNBUCAsgBEgAoABgAGwKIB3VzZV9vaWwBMRJwcm9ncmVzc2l2ZV9yZWNpcGUBMRUAACaKur3I7d7aPxUCKAJDMywXQBqIMSbpeNUYEmRhc2hfYmFzZWxpbmVfMV92MREAdf4HZeadAQA&amp;oh=00_AfxMfUverIjfl3soCor_Gh1NJ_Tf59EISFZYDw19VNatYQ&amp;oe=69BDB8BB, https://scontent-iad3-1.cdninstagram.com/o1/v/t16/f2/m69/AQN5wA_CJcxwSisD9KzjflcdiiiXRmq1jghRzJMmzmR2a_ctvHHmwjfOFYxsnLcGVjbijxp41EYzvEQ_08Wyc_G1.mp4?strext=1&amp;_nc_cat=107&amp;_nc_sid=5e9851&amp;_nc_ht=scontent-iad3-1.cdninstagram.com&amp;_nc_ohc=KMPUR0MV_qwQ7kNvwEZ3--M&amp;efg=eyJ2ZW5jb2RlX3RhZyI6Inhwdl9wcm9ncmVzc2l2ZS5JTlNUQUdSQU0uQ0xJUFMuQzMuNzIwLmRhc2hfYmFzZWxpbmVfMV92MSIsInhwdl9hc3NldF9pZCI6MTc5MzIyNTAxMDAyMDc1NTcsImFzc2V0X2FnZV9kYXlzIjoxMywidmlfdXNlY2FzZV9pZCI6MTAwOTksImR1cmF0aW9uX3MiOjMyLCJ1cmxnZW5fc291cmNlIjoid3d3In0%3D&amp;ccb=17-1&amp;_nc_gid=tqvGHYtHaJY0HPisX8p5eQ&amp;_nc_ss=1a&amp;_nc_zt=28&amp;vs=95d73b4a9a4935ad&amp;_nc_vs=HBksFQIYOnBhc3N0aHJvdWdoX2V2ZXJzdG9yZS9HS1NYaXliVUtCQzllRnBkQU4wLXUtZUdzR1pnYnNwVEFRQUYVAALIARIAFQIYUWlnX3hwdl9wbGFjZW1lbnRfcGVybWFuZW50X3YyLzM3NEE4M0MwNDRFNzkwNzlDMEY1MUY5NkFFMjg0NkI0X2F1ZGlvX2Rhc2hpbml0Lm1wNBUCAsgBEgAoABgAGwKIB3VzZV9vaWwBMRJwcm9ncmVzc2l2ZV9yZWNpcGUBMRUAACaKv_jTqtLaPxUCKAJDMywXQEBMzMzMzM0YEmRhc2hfYmFzZWxpbmVfMV92</t>
  </si>
  <si>
    <t>https://www.instagram.com/wristcheck.pr</t>
  </si>
  <si>
    <t>cedricwinters</t>
  </si>
  <si>
    <t>Cedric Winters</t>
  </si>
  <si>
    <t>“Ce”
Age: 34
Nationality: 🇧🇪
Pharmacy Assistent 💊
Fitness 💪🏻    
Cyclist 🚴🏼                          
World traveller 🌎
❤️M.</t>
  </si>
  <si>
    <t>https://scontent-mia5-1.cdninstagram.com/v/t51.2885-19/505718433_18515642872008350_366304338125685662_n.jpg?stp=dst-jpg_e0_s150x150_tt6&amp;efg=eyJ2ZW5jb2RlX3RhZyI6InByb2ZpbGVfcGljLmRqYW5nby4xMDgwLmMyIn0&amp;_nc_ht=scontent-mia5-1.cdninstagram.com&amp;_nc_cat=102&amp;_nc_oc=Q6cZ2QEcheJk9s9FISnYCMXUF1AkcWRj-wR5JwFeQPvGnWcKn99Xk8gqmmPLn9jkE0VSNxg&amp;_nc_ohc=Rj4lIOprB4kQ7kNvwGIPq1A&amp;_nc_gid=EKrB-KRpGJrnU2xHKdb77A&amp;edm=AOQ1c0wBAAAA&amp;ccb=7-5&amp;oh=00_AfxRsyT4biA7gT4I2WheBjWsJdanHUmAoFcUtyeK_bnBdA&amp;oe=69BD96F2&amp;_nc_sid=8b3546</t>
  </si>
  <si>
    <t>Al een jaar uitgehouden bij elkaar! ❤️ | F A M I L Y! ❤️ | Happy birthday Xiena! 🐶🍰🎂🤍 | 🎗️ 𝗗𝗮𝗴 𝘁𝗲𝗴𝗲𝗻 𝗞𝗮𝗻𝗸𝗲𝗿 – 𝗦𝗮𝗺𝗲𝗻 𝘀𝘁𝗲𝗿𝗸 𝗺𝗲𝘁 𝗵𝗲𝘁 𝗴𝗲𝗹𝗲 𝗹𝗶𝗻𝘁𝗷𝗲 💛
Vandaag dragen we bij Apotheek Baudot het gele lintje om onze steun te tonen aan iedereen die met kanker wordt geconfronteerd. 💛
Ons team staat klaar om naar hen te luisteren, hen te steunen en te be | Looking forward to what the future holds! | I said yes to a lifetime with him 💍🤍 13/08/25 | Dust fest at Heathland Gravel! 
•
•
•
•
@heathlandgravel @unboundgravel | De mijne ❤️! | An ancient Roman Tumuli in a field of flowering potato plants! | Xiena 🫶🏻 | The magic of Christmas ! 🌲❤️</t>
  </si>
  <si>
    <t>@heathlandgravel, @unboundgravel</t>
  </si>
  <si>
    <t>https://instagram.com/p/C8WPaegowPe, https://instagram.com/p/Cz1Q39TITzb, https://instagram.com/p/Cuq0kDXouzz63Hez-svzD5DD40aybwBdtIs7H80, https://instagram.com/p/DRXVE0tCCgq, https://instagram.com/p/DP32IXZEayG, https://instagram.com/p/DNYhj5sIp9s, https://instagram.com/p/DNS1atrog3PeutILNE29o74S3XV8MWR1o1vQCs0, https://instagram.com/p/DNOULq_IAlt, https://instagram.com/p/DLfmjwlo5gV, https://instagram.com/p/DLKnExWo03Z, https://instagram.com/p/DJ2QCQsIJvU, https://instagram.com/p/DD9107mNVImFoZ-K-DvQ_KErjMcJKhLbCxKCio0</t>
  </si>
  <si>
    <t>194, 99, 332, 47, 95, 40, 370, 60, 101, 44, 44, 176</t>
  </si>
  <si>
    <t>17, 3, 44, 4, 2, 2, 128, 5, 6, 0, 3, 10</t>
  </si>
  <si>
    <t>2024-06-18, 2023-11-19, 2023-07-14, 2025-11-22, 2025-10-16, 2025-08-15, 2025-08-13, 2025-08-11, 2025-06-29, 2025-06-21, 2025-05-19, 2024-12-24</t>
  </si>
  <si>
    <t>Hoegaarden, Lake Como, Italy, Apotheek Baudot BVBA, Carrapateira Praia Do Bordeira, Chapel of Nossa Senhora da Rocha, Porches, Portugal, National Park Visitor Center - Terhills, Bar Batoo, Walshoutem</t>
  </si>
  <si>
    <t>Image, Image, Image, Image, Image, Image, Sidecar, Sidecar, Image, Image, Sidecar, Image</t>
  </si>
  <si>
    <t>https://scontent-mia5-1.cdninstagram.com/v/t51.82787-15/639765905_18561682975015093_5544854947491177439_n.jpg?stp=dst-jpg_e35_s1080x1080_sh0.08_tt6&amp;_nc_ht=scontent-mia5-1.cdninstagram.com&amp;_nc_cat=101&amp;_nc_oc=Q6cZ2QEcheJk9s9FISnYCMXUF1AkcWRj-wR5JwFeQPvGnWcKn99Xk8gqmmPLn9jkE0VSNxg&amp;_nc_ohc=aTWzKOJ3t1UQ7kNvwEG762N&amp;_nc_gid=EKrB-KRpGJrnU2xHKdb77A&amp;edm=AOQ1c0wBAAAA&amp;ccb=7-5&amp;ig_cache_key=MzM5Mjk2NzE1OTQzNDExODExMA%3D%3D.3-ccb7-5&amp;oh=00_AfxcjOjSl8542UE3cDtqW2P58fTNrw5vagnhYL3NTnDycg&amp;oe=69BDB208&amp;_nc_sid=8b3546, https://scontent-mia3-3.cdninstagram.com/v/t51.82787-15/619078749_17954203752055916_8892931685826496913_n.jpg?stp=dst-jpg_e35_s1080x1080_sh0.08_tt6&amp;_nc_ht=scontent-mia3-3.cdninstagram.com&amp;_nc_cat=108&amp;_nc_oc=Q6cZ2QEcheJk9s9FISnYCMXUF1AkcWRj-wR5JwFeQPvGnWcKn99Xk8gqmmPLn9jkE0VSNxg&amp;_nc_ohc=7wIxUYyQNFQQ7kNvwGMOxtL&amp;_nc_gid=EKrB-KRpGJrnU2xHKdb77A&amp;edm=AOQ1c0wBAAAA&amp;ccb=7-5&amp;ig_cache_key=MzIzOTU2OTcyMTA5NzUzNDY4Mw%3D%3D.3-ccb7-5&amp;oh=00_AfzUH1yfGg6TASdy9YrDibxBhmzag-chqJhlY1epfMuiyQ&amp;oe=69BDA496&amp;_nc_sid=8b3546, https://scontent-mia5-2.cdninstagram.com/v/t51.82787-15/626837411_18125431714556064_375803670646208288_n.jpg?stp=dst-jpg_e35_s1080x1080_sh0.08_tt6&amp;_nc_ht=scontent-mia5-2.cdninstagram.com&amp;_nc_cat=100&amp;_nc_oc=Q6cZ2QEcheJk9s9FISnYCMXUF1AkcWRj-wR5JwFeQPvGnWcKn99Xk8gqmmPLn9jkE0VSNxg&amp;_nc_ohc=pkSAfC6r0UkQ7kNvwFJkKqz&amp;_nc_gid=EKrB-KRpGJrnU2xHKdb77A&amp;edm=AOQ1c0wBAAAA&amp;ccb=7-5&amp;ig_cache_key=MzE0NjU1ODQ2NTYwOTIzMTYwMw%3D%3D.3-ccb7-5&amp;oh=00_AfwAUyCyo-EwZSAU8mSH8rbTEI486sYnF3jAyAe9rq7-nQ&amp;oe=69BD83DA&amp;_nc_sid=8b3546, https://scontent-mia5-1.cdninstagram.com/v/t51.82787-15/584785142_18547515367008350_1967357796345272421_n.jpg?stp=dst-jpg_e35_p1080x1080_sh0.08_tt6&amp;_nc_ht=scontent-mia5-1.cdninstagram.com&amp;_nc_cat=102&amp;_nc_oc=Q6cZ2QEcheJk9s9FISnYCMXUF1AkcWRj-wR5JwFeQPvGnWcKn99Xk8gqmmPLn9jkE0VSNxg&amp;_nc_ohc=NS_jx43hwQAQ7kNvwH06uHS&amp;_nc_gid=EKrB-KRpGJrnU2xHKdb77A&amp;edm=AOQ1c0wBAAAA&amp;ccb=7-5&amp;ig_cache_key=Mzc3MTU3NTkwMzM5MDgwNDAxMA%3D%3D.3-ccb7-5&amp;oh=00_Afxod37tPLGAvWaTNoF4ZnfuUM1zj4BLh3PyMdkKeh4fTA&amp;oe=69BD8A0A&amp;_nc_sid=8b3546, https://scontent-mia3-2.cdninstagram.com/v/t39.30808-6/561836802_1311825714068429_5782690038934406147_n.jpg?stp=dst-jpg_e15_fr_s1080x1080_tt6&amp;_nc_ht=scontent-mia3-2.cdninstagram.com&amp;_nc_cat=105&amp;_nc_oc=Q6cZ2QEcheJk9s9FISnYCMXUF1AkcWRj-wR5JwFeQPvGnWcKn99Xk8gqmmPLn9jkE0VSNxg&amp;_nc_ohc=oa7G1lp70AoQ7kNvwEYwiXd&amp;_nc_gid=EKrB-KRpGJrnU2xHKdb77A&amp;edm=AOQ1c0wAAAAA&amp;ccb=7-5&amp;ig_cache_key=Mzc0NDY5OTY4NDU2NTkyMDkwMg%3D%3D.3-ccb7-5&amp;oh=00_Afy0nbfX_o9HJvp8JUHPzEvQ0u9gymy3hmQdTbaBJa6D8A&amp;oe=69BDAE47&amp;_nc_sid=8b3546, https://scontent-mia5-1.cdninstagram.com/v/t51.82787-15/533225761_18525918064008350_7830563386761366877_n.jpg?stp=dst-jpg_e35_p1080x1080_sh0.08_tt6&amp;_nc_ht=scontent-mia5-1.cdninstagram.com&amp;_nc_cat=102&amp;_nc_oc=Q6cZ2QEcheJk9s9FISnYCMXUF1AkcWRj-wR5JwFeQPvGnWcKn99Xk8gqmmPLn9jkE0VSNxg&amp;_nc_ohc=8ctz_2DN930Q7kNvwGu6VWh&amp;_nc_gid=EKrB-KRpGJrnU2xHKdb77A&amp;edm=AOQ1c0wBAAAA&amp;ccb=7-5&amp;ig_cache_key=MzY5OTg1NDY5NjU0NTE2NTE2NA%3D%3D.3-ccb7-5&amp;oh=00_AfxKeY2lylMutuhuLwnbLmi4Vzvg_d3eOPqVnqLdjnuJ7A&amp;oe=69BDACB9&amp;_nc_sid=8b3546, https://scontent-mia3-3.cdninstagram.com/v/t51.82787-15/531130077_18475063525075856_390703004217835775_n.jpg?stp=dst-jpg_e35_p1080x1080_sh0.08_tt6&amp;_nc_ht=scontent-mia3-3.cdninstagram.com&amp;_nc_cat=108&amp;_nc_oc=Q6cZ2QEcheJk9s9FISnYCMXUF1AkcWRj-wR5JwFeQPvGnWcKn99Xk8gqmmPLn9jkE0VSNxg&amp;_nc_ohc=IoYU7uz5FA4Q7kNvwHoywxF&amp;_nc_gid=EKrB-KRpGJrnU2xHKdb77A&amp;edm=AOQ1c0wBAAAA&amp;ccb=7-5&amp;ig_cache_key=MzY5ODI1MzE2MzgzOTg0MjQ5Nw%3D%3D.3-ccb7-5&amp;oh=00_Afy83TRxljGziuhjw-edXeZo_ebY8XB9sI8QzAZZo4V53Q&amp;oe=69BD8B92&amp;_nc_sid=8b3546, https://scontent-mia3-3.cdninstagram.com/v/t51.82787-15/531130077_18475063525075856_390703004217835775_n.jpg?stp=dst-jpg_e35_p1080x1080_sh0.08_tt6&amp;_nc_ht=scontent-mia3-3.cdninstagram.com&amp;_nc_cat=108&amp;_nc_oc=Q6cZ2QEcheJk9s9FISnYCMXUF1AkcWRj-wR5JwFeQPvGnWcKn99Xk8gqmmPLn9jkE0VSNxg&amp;_nc_ohc=IoYU7uz5FA4Q7kNvwHoywxF&amp;_nc_gid=EKrB-KRpGJrnU2xHKdb77A&amp;edm=AOQ1c0wBAAAA&amp;ccb=7-5&amp;ig_cache_key=MzY5ODI1MzE2MzgzOTg0MjQ5Nw%3D%3D.3-ccb7-5&amp;oh=00_Afy83TRxljGziuhjw-edXeZo_ebY8XB9sI8QzAZZo4V53Q&amp;oe=69BD8B92&amp;_nc_sid=8b3546, https://scontent-mia3-3.cdninstagram.com/v/t51.82787-15/530773405_18475063537075856_4687303089298030617_n.jpg?stp=dst-jpg_e35_p1080x1080_sh0.08_tt6&amp;_nc_ht=scontent-mia3-3.cdninstagram.com&amp;_nc_cat=108&amp;_nc_oc=Q6cZ2QEcheJk9s9FISnYCMXUF1AkcWRj-wR5JwFeQPvGnWcKn99Xk8gqmmPLn9jkE0VSNxg&amp;_nc_ohc=5EPL6w8cWKUQ7kNvwHiYCoK&amp;_nc_gid=EKrB-KRpGJrnU2xHKdb77A&amp;edm=AOQ1c0wBAAAA&amp;ccb=7-5&amp;ig_cache_key=MzY5ODI1MzE2MzgzMTI0MDE1Mw%3D%3D.3-ccb7-5&amp;oh=00_Afylhs59-J6qEI7hqHVG6YoUwk5e_vWQ-o6y-nV6x-UVlw&amp;oe=69BD9146&amp;_nc_sid=8b3546, https://scontent-mia3-3.cdninstagram.com/v/t51.82787-15/531879955_18475063546075856_4088797563427548421_n.jpg?stp=dst-jpg_e35_p1080x1080_sh0.08_tt6&amp;_nc_ht=scontent-mia3-3.cdninstagram.com&amp;_nc_cat=108&amp;_nc_oc=Q6cZ2QEcheJk9s9FISnYCMXUF1AkcWRj-wR5JwFeQPvGnWcKn99Xk8gqmmPLn9jkE0VSNxg&amp;_nc_ohc=NJpJZ0nKitkQ7kNvwGAirdt&amp;_nc_gid=EKrB-KRpGJrnU2xHKdb77A&amp;edm=AOQ1c0wBAAAA&amp;ccb=7-5&amp;ig_cache_key=MzY5ODI1MzE2MzgzMTQ3ODE5Mw%3D%3D.3-ccb7-5&amp;oh=00_AfyH_LriCrxhzBZ0puoIE9YrpYUJla3dlYkNsmaHQiNyWw&amp;oe=69BD</t>
  </si>
  <si>
    <t>https://www.instagram.com/cedricwinters</t>
  </si>
  <si>
    <t>loopem</t>
  </si>
  <si>
    <t>R.L.</t>
  </si>
  <si>
    <t>🏁 Mostly UG 🏁</t>
  </si>
  <si>
    <t>https://scontent-sjc6-1.cdninstagram.com/v/t51.2885-19/465528282_8756177541092097_6934576867970555821_n.jpg?stp=dst-jpg_e0_s150x150_tt6&amp;efg=eyJ2ZW5jb2RlX3RhZyI6InByb2ZpbGVfcGljLmRqYW5nby43NDIuYzIifQ&amp;_nc_ht=scontent-sjc6-1.cdninstagram.com&amp;_nc_cat=109&amp;_nc_oc=Q6cZ2QHxpo-wFCZlTEwZurq_ZzDoXL2Gio7hw7wlrzjOI1ksY9mn4lHLgokoCjYxf_XHlE0&amp;_nc_ohc=g_-1rsE9q98Q7kNvwG3qiJg&amp;_nc_gid=6h5HsVB6Ird6hIzUP9IM2w&amp;edm=AOQ1c0wBAAAA&amp;ccb=7-5&amp;oh=00_AfyucYBn5PddL6FhVra3Q6HeL8BBR6rInozHPfucWvkZvw&amp;oe=69BDAD9C&amp;_nc_sid=8b3546</t>
  </si>
  <si>
    <t>58 years going strong ⚡️⚡️⚡️ | White splash by UG on this Polerouter…thursday?! | Is it always summer in 🇨🇦 ?! | The Polerouter slate 🦎 is absolutely 🔥 @wristlifeandlimb | Water resistance is overrated 🫧 | 💥 💥 💥 BOOM 💥 💥 💥  Well, what can be said about 2024? To me a very challenging and ultimately tough year…which makes it all more special getting to the finish line accompanied by this freak guy! A real dream come true and pics can hardly make it justice…. cheers @dandywatchman on yet another ho | …and I’ll be sleeping just alright 👌🏼 if this is end game for me… | Pretty fly for a grandpa, huh?! 👨🏼‍🦳🏋🏽‍♂️ 💪🏻! ! ! #watchfam #universalgeneve #vintageug #universalgenevetricompax #ugtricompax #tricompax #881101 #ericclapton #vintagechronograph #vintagepatek #vintagerolex | Cheers to this cold weekend down here | 🧟‍♂️creatures of the night 😶‍🌫️ | Such a Clapton day | Beauty in every angle 📐</t>
  </si>
  <si>
    <t>#watchfam, #universalgeneve, #vintageug, #universalgenevetricompax, #ugtricompax, #tricompax, #881101, #ericclapton, #vintagechronograph, #vintagepatek, #vintagerolex</t>
  </si>
  <si>
    <t>@wristlifeandlimb, @dandywatchman</t>
  </si>
  <si>
    <t>https://instagram.com/p/DToZbyQkV8s, https://instagram.com/p/DNEuxR4O_he, https://instagram.com/p/DMA5-nIu_1i, https://instagram.com/p/DLho4d2OARn, https://instagram.com/p/DJHcUcYumzq, https://instagram.com/p/DD5oBB7pE13, https://instagram.com/p/C_VfOIUOJnW, https://instagram.com/p/C-aLsV6O3ef, https://instagram.com/p/C7mlNHkuJS9, https://instagram.com/p/C7NZdRSNuRS, https://instagram.com/p/C5tPaYKgfWN, https://instagram.com/p/C4_soihAYRa</t>
  </si>
  <si>
    <t>55, 39, 34, 35, 72, 236, 121, 100, 89, 38, 84, 59</t>
  </si>
  <si>
    <t>6, 6, 3, 8, 13, 28, 13, 10, 5, 3, 5, 3</t>
  </si>
  <si>
    <t>2026-01-18, 2025-08-08, 2025-07-12, 2025-06-30, 2025-05-01, 2024-12-23, 2024-08-31, 2024-08-08, 2024-05-30, 2024-05-20, 2024-04-13, 2024-03-26</t>
  </si>
  <si>
    <t>https://scontent-sjc3-1.cdninstagram.com/v/t51.82787-15/618981417_18118923748583729_7377798401295893063_n.jpg?stp=dst-jpg_e35_p1080x1080_sh0.08_tt6&amp;_nc_ht=scontent-sjc3-1.cdninstagram.com&amp;_nc_cat=105&amp;_nc_oc=Q6cZ2QHxpo-wFCZlTEwZurq_ZzDoXL2Gio7hw7wlrzjOI1ksY9mn4lHLgokoCjYxf_XHlE0&amp;_nc_ohc=xTTEKbCUb1MQ7kNvwG7QSR9&amp;_nc_gid=6h5HsVB6Ird6hIzUP9IM2w&amp;edm=AOQ1c0wBAAAA&amp;ccb=7-5&amp;ig_cache_key=MzgxMjQwODk0NTEyMjgyODA3Ng%3D%3D.3-ccb7-5&amp;oh=00_Afy7ZeOUnyTolj3cg9VMrP3UNi9RUDmbquZA3nUGa_DPXQ&amp;oe=69BDB38C&amp;_nc_sid=8b3546, https://scontent-sjc3-1.cdninstagram.com/v/t51.82787-15/528652900_18102068761583729_8450893179166528424_n.jpg?stp=dst-jpg_e35_p1080x1080_sh0.08_tt6&amp;_nc_ht=scontent-sjc3-1.cdninstagram.com&amp;_nc_cat=105&amp;_nc_oc=Q6cZ2QHxpo-wFCZlTEwZurq_ZzDoXL2Gio7hw7wlrzjOI1ksY9mn4lHLgokoCjYxf_XHlE0&amp;_nc_ohc=kDm_oaOeWakQ7kNvwGB-Uf4&amp;_nc_gid=6h5HsVB6Ird6hIzUP9IM2w&amp;edm=AOQ1c0wBAAAA&amp;ccb=7-5&amp;ig_cache_key=MzY5NDI4MzI5MDk0MTU4NTUwMg%3D%3D.3-ccb7-5&amp;oh=00_AfziOkn5kaTqFiZEii3wcq-HfaquOjyikY_A3p_2X5ydDw&amp;oe=69BD9E8B&amp;_nc_sid=8b3546, https://scontent-sjc3-1.cdninstagram.com/v/t51.82787-15/516505251_18099681187583729_8966376147310060351_n.jpg?stp=dst-jpg_e35_p1080x1080_sh0.08_tt6&amp;_nc_ht=scontent-sjc3-1.cdninstagram.com&amp;_nc_cat=105&amp;_nc_oc=Q6cZ2QHxpo-wFCZlTEwZurq_ZzDoXL2Gio7hw7wlrzjOI1ksY9mn4lHLgokoCjYxf_XHlE0&amp;_nc_ohc=gEn4aWpij5UQ7kNvwGVVzeO&amp;_nc_gid=6h5HsVB6Ird6hIzUP9IM2w&amp;edm=AOQ1c0wBAAAA&amp;ccb=7-5&amp;ig_cache_key=MzY3NTE5MjI4NzIxNTQ4NDI1OA%3D%3D.3-ccb7-5&amp;oh=00_AfxeLhWXNsPZN-n-DltL6vD0dE_anIXeEfxcJGszBN4-8w&amp;oe=69BD931C&amp;_nc_sid=8b3546, https://scontent-sjc3-1.cdninstagram.com/v/t51.2885-15/504010993_18098600770583729_8151081222815882890_n.jpg?stp=dst-jpg_e35_p1080x1080_sh0.08_tt6&amp;_nc_ht=scontent-sjc3-1.cdninstagram.com&amp;_nc_cat=105&amp;_nc_oc=Q6cZ2QHxpo-wFCZlTEwZurq_ZzDoXL2Gio7hw7wlrzjOI1ksY9mn4lHLgokoCjYxf_XHlE0&amp;_nc_ohc=j-j3eGJeDP4Q7kNvwEnqtZQ&amp;_nc_gid=6h5HsVB6Ird6hIzUP9IM2w&amp;edm=AOQ1c0wBAAAA&amp;ccb=7-5&amp;ig_cache_key=MzY2NjM5MTM3Mzg1NTU4OTQ3OQ%3D%3D.3-ccb7-5&amp;oh=00_AfxgIkjGQf-n2kzxNp_OYWGnevjFFUtY4nHMOucr04egjA&amp;oe=69BDA0C7&amp;_nc_sid=8b3546, https://scontent-sjc3-1.cdninstagram.com/v/t51.2885-15/491449816_18093136825583729_8475374198089023683_n.jpg?stp=dst-jpg_e35_s1080x1080_sh0.08_tt6&amp;_nc_ht=scontent-sjc3-1.cdninstagram.com&amp;_nc_cat=105&amp;_nc_oc=Q6cZ2QHxpo-wFCZlTEwZurq_ZzDoXL2Gio7hw7wlrzjOI1ksY9mn4lHLgokoCjYxf_XHlE0&amp;_nc_ohc=KqcCpc6YsKsQ7kNvwFvM96j&amp;_nc_gid=6h5HsVB6Ird6hIzUP9IM2w&amp;edm=AOQ1c0wBAAAA&amp;ccb=7-5&amp;ig_cache_key=MzYyMjk4ODk3NTQxNDM0MDg0Mg%3D%3D.3-ccb7-5&amp;oh=00_AfyYD8liOIejCuK30sNm9HddXRJck1pjNZ97w6Ue1AIn8w&amp;oe=69BDADE1&amp;_nc_sid=8b3546, https://scontent-sjc6-1.cdninstagram.com/v/t51.82787-15/624864350_18067194791637844_674673476231433242_n.jpg?stp=dst-jpg_e35_s1080x1080_sh0.08_tt6&amp;_nc_ht=scontent-sjc6-1.cdninstagram.com&amp;_nc_cat=104&amp;_nc_oc=Q6cZ2QHxpo-wFCZlTEwZurq_ZzDoXL2Gio7hw7wlrzjOI1ksY9mn4lHLgokoCjYxf_XHlE0&amp;_nc_ohc=DaSgOse1O28Q7kNvwFSTcqA&amp;_nc_gid=6h5HsVB6Ird6hIzUP9IM2w&amp;edm=AOQ1c0wBAAAA&amp;ccb=7-5&amp;ig_cache_key=MzUyOTAyNzc3NTY3NTc4MDQ3MQ%3D%3D.3-ccb7-5&amp;oh=00_AfwpsM0XRsXQNJ_xuZRNthz0TYDweBnFqKl7uZS-MYXGGQ&amp;oe=69BD84FD&amp;_nc_sid=8b3546, https://scontent-sjc6-1.cdninstagram.com/v/t51.82787-15/622566809_17958965022022447_6135039398112123616_n.jpg?stp=dst-jpg_e35_p1080x1080_sh0.08_tt6&amp;_nc_ht=scontent-sjc6-1.cdninstagram.com&amp;_nc_cat=107&amp;_nc_oc=Q6cZ2QHxpo-wFCZlTEwZurq_ZzDoXL2Gio7hw7wlrzjOI1ksY9mn4lHLgokoCjYxf_XHlE0&amp;_nc_ohc=TAUz6Z4A9z4Q7kNvwG-01b0&amp;_nc_gid=6h5HsVB6Ird6hIzUP9IM2w&amp;edm=AOQ1c0wBAAAA&amp;ccb=7-5&amp;ig_cache_key=MzQ0Njc5ODQwMDI2NTY4OTU1OA%3D%3D.3-ccb7-5&amp;oh=00_AfzyzLQ9ROKj-R8NliHyoKHb8xzmV5lnW9lswrWYKNhnBw&amp;oe=69BD9684&amp;_nc_sid=8b3546, https://scontent-sjc3-1.cdninstagram.com/v/t51.82787-15/622590998_18069912872426835_5883181141004438469_n.jpg?stp=dst-jpg_e15_tt6&amp;_nc_ht=scontent-sjc3-1.cdninstagram.com&amp;_nc_cat=103&amp;_nc_oc=Q6cZ2QHxpo-wFCZlTEwZurq_ZzDoXL2Gio7hw7wlrzjOI1ksY9mn4lHLgokoCjYxf_XHlE0&amp;_nc_ohc=w5ufqdkyVr8Q7kNvwFdeYBD&amp;_nc_gid=6h5HsVB6Ird6hIzUP9IM2w&amp;edm=AOQ1c0wBAAAA&amp;ccb=7-5&amp;ig_cache_key=MzQzMDEwNTQ5MTg5MDIwNjYyMw%3D%3D.3-ccb7-5&amp;oh=00_AfyUip4UpS0n6fzkbbFdZL7DvpfVKU2hmSR3O0ce9eGORA&amp;oe=69BDA128&amp;_nc_sid=8b3546, https://scontent-sjc6-1.cdninstagram.com/v/t51.82787-15/626846190_18195788839339713_8764290814979080342_n.jpg?stp=dst-jpg_e35_p1080x1080_sh0.08_tt6&amp;_nc_ht=scontent-sjc6-1.cdninstagram.com&amp;_nc_cat=109&amp;_nc_oc=Q6cZ2QHxpo-wFCZlTEwZurq_ZzDoXL2Gio7hw7wlrzjOI1ksY9mn4lHLgokoCjYxf_XHlE0&amp;_nc_ohc=Wv8bedSsvcMQ7kNvwHd109m&amp;_nc_gid=6h5HsVB6Ird6hIzUP9IM2w&amp;edm=AOQ1c0wBAAAA&amp;ccb=7-5&amp;ig_cache_key=MzM3OTU1MjE5OTU5NDUxMzU5Nw%3D%3D.3-ccb7-5&amp;oh=00_AfzlVle4mI_FS0R178is_O8DaUnGzDdcWinGgtlJJhL-_w&amp;oe=69BD854C&amp;_nc_sid=8b3546, https://scontent-sjc6-1.cdninstagram.com/v/t51.82787-15/635013742_18400895341183833_5053663437911621897_n.jpg?stp=dst-jpg_e35_s1080x1080_sh0.08_tt6&amp;_nc_ht=scontent-sjc6-1.cdninstagram.com&amp;_nc_cat=109&amp;_nc_oc=Q6cZ2QHxpo-wFCZlTEwZurq_ZzDoXL2Gio7hw7wlrzjOI1ksY9mn4lHLgokoCjYxf_XHlE0&amp;_nc_ohc=zgLAeR7TYMIQ7kNvwF_La-X&amp;_nc_gid=6h5HsVB6Ird6hIzUP9IM2w&amp;edm=AOQ1c0wBAAAA&amp;ccb=7-5&amp;ig_cache_key=MzM3MjQ2MzY1ODU1NzE3MDc3MA%3D%3D.3-ccb7-5&amp;oh=00_AfxK1KFS1snt4wWgl1AGFjhVnvO7hWAICwGY9TUXAPSTNg&amp;oe=69BD8E68&amp;_nc_sid</t>
  </si>
  <si>
    <t>https://www.instagram.com/loopem</t>
  </si>
  <si>
    <t>fatfish.pl</t>
  </si>
  <si>
    <t>Internetowy oraz Stacjonarny sklep wędkarski Józefów k/Otwocka</t>
  </si>
  <si>
    <t>https://www.fatfish.pl/</t>
  </si>
  <si>
    <t>https://scontent-lga3-1.cdninstagram.com/v/t51.2885-19/200163565_926253261285611_7162435848919304532_n.jpg?stp=dst-jpg_e0_s150x150_tt6&amp;efg=eyJ2ZW5jb2RlX3RhZyI6InByb2ZpbGVfcGljLmRqYW5nby4xMDgwLmMyIn0&amp;_nc_ht=scontent-lga3-1.cdninstagram.com&amp;_nc_cat=111&amp;_nc_oc=Q6cZ2QGbQhfx8134JXboPq843aqzCQR3SGQoBlwbql1DzQevRT8DyczPGun8wUct0-CMY8Y&amp;_nc_ohc=0OiX0Tqm9DUQ7kNvwFzZLW6&amp;_nc_gid=US8Wbm1l7a33DaLPebUeAg&amp;edm=AOQ1c0wBAAAA&amp;ccb=7-5&amp;oh=00_Afz-b6sMR3lNcx1U4d__bDr87jzYi3FLHdcjFnsNigYBXw&amp;oe=69BDA4B7&amp;_nc_sid=8b3546</t>
  </si>
  <si>
    <t>Rodpod Sonik Herox 189 #fatfish_pl #kołowrotek #sklepwedkarskifatfish #zestawwedkarski #rodpod | Okulary za 1000 #fatfish_pl #kołowrotek #wileyx #wędkarstwo #sklepfatfish | Daiwa Caldia Sensor promo #fatfish_pl #kołowrotek #sklepwedkarskifatfish #zestawwedkarski #wędka | Podbierak Feederowy Mivardi 4m #fatfish_pl #kołowrotek #sklepwedkarskifatfish #sklepfatfish #Methodfeeder | Szczupakowy za 119 #fatfish_pl #kołowrotek #szczupak #wędka #wędkarstwo | Podbiwrak spinningowy pływający za 50ziko #fatfish_pl #kołowrotek #sklepwedkarskifatfish #podbierak | Box MethodFeeder Spożywką Feederbait #fatfish_pl #feederbait #sklepwedkarskifatfish #wędkarstwo #karp | Zestaw do Methody Flagman oraz Box Feederbait #fatfish_pl #kołowrotek #sklepwedkarskifatfish #zestawwedkarski #wędka | Torba Berkley #fatfish_pl #kołowrotek #zestawwedkarski #sklepfatfish #wędka | Pokrowce Matchpro #fatfish_pl #kołowrotek #zestawwedkarski #wędka #wędkarstwo | Zestaw Zanėt 20kg za 119 dostawa Orlen gratis #fatfish_pl #kołowrotek #zanęty #zestawwedkarski | Nowa Marka BaitNow #baitnow #fatfish_pl #sklepwedkarskifatfish #kołowrotek #wędka</t>
  </si>
  <si>
    <t>#fatfish_pl, #ko, #sklepwedkarskifatfish, #zestawwedkarski, #rodpod, #wileyx, #w, #sklepfatfish, #Methodfeeder, #szczupak, #podbierak, #feederbait, #karp, #zan, #baitnow</t>
  </si>
  <si>
    <t>https://instagram.com/p/DV6FDBiDCWK, https://instagram.com/p/DV5z8gijG5d, https://instagram.com/p/DV4EkEajHb3, https://instagram.com/p/DV3oQ47jAna, https://instagram.com/p/DV2wEARDLNH, https://instagram.com/p/DV1cyYaDGUK, https://instagram.com/p/DV1LwSUDDpv, https://instagram.com/p/DV08Z-oDOC5, https://instagram.com/p/DVyv6phDEtS, https://instagram.com/p/DVypaq_DMNv, https://instagram.com/p/DVyZegfDBXt, https://instagram.com/p/DVwR7TfjJ2E</t>
  </si>
  <si>
    <t>55, 19, 16, 10, 23, 19, 27, 22, 18, 9, 24, 25</t>
  </si>
  <si>
    <t>2026-03-15, 2026-03-15, 2026-03-14, 2026-03-14, 2026-03-14, 2026-03-13, 2026-03-13, 2026-03-13, 2026-03-12, 2026-03-12, 2026-03-12, 2026-03-11</t>
  </si>
  <si>
    <t>https://scontent-lga3-1.cdninstagram.com/o1/v/t16/f2/m69/AQOgoPoxNU1nqydirsQSqGA9dW_0W3SheYDuVf8LeUjjTC-kgtOvc6F-z2TEyXZeVNalNGaO_JYbDG1yANM6b4uZ.mp4?strext=1&amp;_nc_cat=110&amp;_nc_sid=5e9851&amp;_nc_ht=scontent-lga3-1.cdninstagram.com&amp;_nc_ohc=cugZ6cuk9rMQ7kNvwGQvoKt&amp;efg=eyJ2ZW5jb2RlX3RhZyI6Inhwdl9wcm9ncmVzc2l2ZS5JTlNUQUdSQU0uQ0xJUFMuQzMuNzIwLmRhc2hfYmFzZWxpbmVfMV92MSIsInhwdl9hc3NldF9pZCI6MTgwODQwMjExODU1OTQ1NTMsImFzc2V0X2FnZV9kYXlzIjowLCJ2aV91c2VjYXNlX2lkIjoxMDA5OSwiZHVyYXRpb25fcyI6NTAsInVybGdlbl9zb3VyY2UiOiJ3d3cifQ%3D%3D&amp;ccb=17-1&amp;_nc_gid=US8Wbm1l7a33DaLPebUeAg&amp;_nc_ss=1a&amp;_nc_zt=28&amp;vs=f79929f3c417874c&amp;_nc_vs=HBksFQIYOnBhc3N0aHJvdWdoX2V2ZXJzdG9yZS9HTlZQeHlZVXpWMXhRRHdGQU5nVDVON05LN1lzYnNwVEFRQUYVAALIARIAFQIYUWlnX3hwdl9wbGFjZW1lbnRfcGVybWFuZW50X3YyLzU2NDBFQzNFNUI5OTBFQjlEMTEzMDEzMDFDRUZBQkE3X2F1ZGlvX2Rhc2hpbml0Lm1wNBUCAsgBEgAoABgAGwKIB3VzZV9vaWwBMRJwcm9ncmVzc2l2ZV9yZWNpcGUBMRUAACbykoauydSfQBUCKAJDMywXQElRBiTdLxsYEmRhc2hfYmFzZWxpbmVfMV92MREAdf4HZeadAQA&amp;oh=00_AfyXIs3EZ2EP_GKcBeB4fkOge_VGkb7L0tkwAFPUwIJhSg&amp;oe=69BD92CE, https://scontent-lga3-2.cdninstagram.com/o1/v/t16/f2/m69/AQN940Bs4lHwnYses0qDiAa0P85PNN963JFiqYtGOmHxdeUMYKbu16-9kox8e1nWYL3Yp_oeEFOyOfU3DId4ooDl.mp4?strext=1&amp;_nc_cat=107&amp;_nc_sid=5e9851&amp;_nc_ht=scontent-lga3-2.cdninstagram.com&amp;_nc_ohc=qdkO4NPO9msQ7kNvwEbZ0MF&amp;efg=eyJ2ZW5jb2RlX3RhZyI6Inhwdl9wcm9ncmVzc2l2ZS5JTlNUQUdSQU0uQ0xJUFMuQzMuNzIwLmRhc2hfYmFzZWxpbmVfMV92MSIsInhwdl9hc3NldF9pZCI6MTgwODQwMDc2MTk1OTQ1NTMsImFzc2V0X2FnZV9kYXlzIjowLCJ2aV91c2VjYXNlX2lkIjoxMDA5OSwiZHVyYXRpb25fcyI6MjIsInVybGdlbl9zb3VyY2UiOiJ3d3cifQ%3D%3D&amp;ccb=17-1&amp;_nc_gid=US8Wbm1l7a33DaLPebUeAg&amp;_nc_ss=1a&amp;_nc_zt=28&amp;vs=24c9e582374a1c7f&amp;_nc_vs=HBksFQIYOnBhc3N0aHJvdWdoX2V2ZXJzdG9yZS9HSmdFd2lZcFphZDI3RW9JQUNFd0pvVGtaRTB2YnNwVEFRQUYVAALIARIAFQIYUWlnX3hwdl9wbGFjZW1lbnRfcGVybWFuZW50X3YyL0FFNDM2OTlDQjU0RDg2RkNGMjI4MjVFMUM0MTlENjhDX2F1ZGlvX2Rhc2hpbml0Lm1wNBUCAsgBEgAoABgAGwKIB3VzZV9vaWwBMRJwcm9ncmVzc2l2ZV9yZWNpcGUBMRUAACbypMCk5NOfQBUCKAJDMywXQDaZmZmZmZoYEmRhc2hfYmFzZWxpbmVfMV92MREAdf4HZeadAQA&amp;oh=00_Afy9_LSwEelKa3iJjIMaI2-nqxctBt9LFHl3gTA3dQ-9ng&amp;oe=69BDB26D, https://scontent-lga3-2.cdninstagram.com/o1/v/t16/f2/m69/AQP4kZoMXKhClLlyBM7C5KaHFoPtthEWBR-NWLMtY7L8ylrVjTnwqYlwchRru7MAyu28vVQx_QMr9MQOy1iJc3my.mp4?strext=1&amp;_nc_cat=107&amp;_nc_sid=5e9851&amp;_nc_ht=scontent-lga3-2.cdninstagram.com&amp;_nc_ohc=cq7T2gtPLiwQ7kNvwFaNYLi&amp;efg=eyJ2ZW5jb2RlX3RhZyI6Inhwdl9wcm9ncmVzc2l2ZS5JTlNUQUdSQU0uQ0xJUFMuQzMuNzIwLmRhc2hfYmFzZWxpbmVfMV92MSIsInhwdl9hc3NldF9pZCI6MTgwODM5MzA4MzQ1OTQ1NTMsImFzc2V0X2FnZV9kYXlzIjoxLCJ2aV91c2VjYXNlX2lkIjoxMDA5OSwiZHVyYXRpb25fcyI6NDcsInVybGdlbl9zb3VyY2UiOiJ3d3cifQ%3D%3D&amp;ccb=17-1&amp;_nc_gid=US8Wbm1l7a33DaLPebUeAg&amp;_nc_ss=1a&amp;_nc_zt=28&amp;vs=f893dc524028f911&amp;_nc_vs=HBksFQIYOnBhc3N0aHJvdWdoX2V2ZXJzdG9yZS9HQ1VGMlNiTlRIWEQ5TDBDQVAwWEtTZ2ZZM05CYnNwVEFRQUYVAALIARIAFQIYUWlnX3hwdl9wbGFjZW1lbnRfcGVybWFuZW50X3YyL0U5NEY2RkQwNDg3NTY0NThFMDY3MTA5RDdEMzBBMjhGX2F1ZGlvX2Rhc2hpbml0Lm1wNBUCAsgBEgAoABgAGwKIB3VzZV9vaWwBMRJwcm9ncmVzc2l2ZV9yZWNpcGUBMRUAACbyq8-YqM-fQBUCKAJDMywXQEfIcrAgxJwYEmRhc2hfYmFzZWxpbmVfMV92MREAdf4HZeadAQA&amp;oh=00_Afxl-k3lfBiiHVaVYlIDGjGpyq2PiiTQulMFyTmAjJtPpg&amp;oe=69BD9B0D, https://scontent-lga3-1.cdninstagram.com/o1/v/t16/f2/m69/AQOeBW8UwtY-RIvc67Hw4qYqz0kH-BDWeFXPzRWBQtykGCYusIeiCS9DTzJpXMy9hFQtOumnOaQ3wBsh-dmmqTfb.mp4?strext=1&amp;_nc_cat=110&amp;_nc_sid=5e9851&amp;_nc_ht=scontent-lga3-1.cdninstagram.com&amp;_nc_ohc=S7pvnb37CCEQ7kNvwH-GQU6&amp;efg=eyJ2ZW5jb2RlX3RhZyI6Inhwdl9wcm9ncmVzc2l2ZS5JTlNUQUdSQU0uQ0xJUFMuQzMuNzIwLmRhc2hfYmFzZWxpbmVfMV92MSIsInhwdl9hc3NldF9pZCI6MTgwODM5MDc5ODM1OTQ1NTMsImFzc2V0X2FnZV9kYXlzIjoxLCJ2aV91c2VjYXNlX2lkIjoxMDA5OSwiZHVyYXRpb25fcyI6MzQsInVybGdlbl9zb3VyY2UiOiJ3d3cifQ%3D%3D&amp;ccb=17-1&amp;_nc_gid=US8Wbm1l7a33DaLPebUeAg&amp;_nc_ss=1a&amp;_nc_zt=28&amp;vs=7de93a2f5b063cf&amp;_nc_vs=HBksFQIYOnBhc3N0aHJvdWdoX2V2ZXJzdG9yZS9HTnVXdHlZLWQ1U3REbG9EQVAxbnVMMzdoRWNVYnNwVEFRQUYVAALIARIAFQIYUWlnX3hwdl9wbGFjZW1lbnRfcGVybWFuZW50X3YyLzM4NDBDQkNFNkUyQzhFRDRBQjBFMkRGNUE3MTMwQzlDX2F1ZGlvX2Rhc2hpbml0Lm1wNBUCAsgBEgAoABgAGwKIB3VzZV9vaWwBMRJwcm9ncmVzc2l2ZV9yZWNpcGUBMRUAACby0Jr4_c2fQBUCKAJDMywXQEFd0vGp--cYEmRhc2hfYmFzZWxpbmVfMV92MREAdf4HZeadAQA&amp;oh=00_AfzWuXvMa3fULZ2QznCSc-SEaxn_qGLEXnOjkiJAF57zsg&amp;oe=69BD978E, https://scontent-lga3-2.cdninstagram.com/o1/v/t16/f2/m69/AQNQyHw5yVm6DvXe5_AMh6lEnqWBaCGvZ5Usk_mvW7AilFMIZhS-WB6EjhB0Om2l0TcuOwXekv23Xd7B4O5TURhR.mp4?strext=1&amp;_nc_cat=107&amp;_nc_sid=5e9851&amp;_nc_ht=scontent-lga3-2.cdninstagram.com&amp;_nc_ohc=8lLHYZtPy0MQ7kNvwEV3DDr&amp;efg=eyJ2ZW5jb2RlX3RhZyI6Inhwdl9wcm9ncmVzc2l2ZS5JTlNUQUdSQU0uQ0xJUFMuQzMuNzIwLmRhc2hfYmFzZWxpbmVfMV92MSIsInhwdl9hc3NldF9pZCI6MTgwODM4Njc5MTg1OTQ1NTMsImFzc2V0X2FnZV9kYXlzIjoyLCJ2aV91c2VjYXNlX2lkIjoxMDA5OSwiZHVyYXRpb25fcyI6MzEsInVybGdlbl9zb3VyY2UiOiJ3d3cifQ%3D%3D&amp;ccb=17-1&amp;_nc_gid=US8Wbm1l7a33DaLPebUeAg&amp;_nc_ss=1a&amp;_nc_zt=28&amp;vs=7c43206074a6f96f&amp;_nc_vs=HBksFQIYOnBhc3N0aHJvdWdoX2V2ZXJzdG9yZS9HTlJtMVNhTE5JYzNKaUFFQUxLMVkyRGpSQzlLYnNwVEFRQUYVAALIARIAFQIYUWlnX3hwdl9wbGFjZW1lbnRfcGVybWFuZW50X3YyLzc5NEZDQjJEQjEzODY5REIwNTE5M0Q3M0ZFODRGMjgwX2F1ZGlvX2Rhc2hpbml0Lm1wNBUCAsgBEgAoABgAGwKIB3VzZV9vaWwBMRJwcm9ncmVzc2l2ZV9yZWNpcGUBMRUAACbyx5-308ufQBUCKAJDMywXQD_u2RaHKwIYEmRhc2h</t>
  </si>
  <si>
    <t>https://www.instagram.com/fatfish.pl</t>
  </si>
  <si>
    <t>dr.sandovalshaik</t>
  </si>
  <si>
    <t>Darío Sandoval Shaik</t>
  </si>
  <si>
    <t>Abogado, docente, investigador y editor.</t>
  </si>
  <si>
    <t>https://scontent-dfw5-1.cdninstagram.com/v/t51.82787-19/534442213_17883175407358643_1672577651975111786_n.jpg?stp=dst-jpg_e0_s150x150_tt6&amp;efg=eyJ2ZW5jb2RlX3RhZyI6InByb2ZpbGVfcGljLmRqYW5nby4xMDgwLmMyIn0&amp;_nc_ht=scontent-dfw5-1.cdninstagram.com&amp;_nc_cat=111&amp;_nc_oc=Q6cZ2QHVv-YNXsgZU6HftIq1RXFxIFF9P4JjCxHVddwgb6eixeRxwc8wm3AdF7bbTBcv3bU&amp;_nc_ohc=3W1L37kBOcMQ7kNvwGDUvf8&amp;_nc_gid=72whP9mrAyakbdhbX98KdQ&amp;edm=AOQ1c0wBAAAA&amp;ccb=7-5&amp;oh=00_Afy2uY_ruaJv_81WAW9UiBhx33yjBI0IavosL_u8sdfJLQ&amp;oe=69BDA928&amp;_nc_sid=8b3546</t>
  </si>
  <si>
    <t>Con el inicio del año lectivo a la vuelta de la esquina, qué mejor momento para difundir la obra del profesor Roberto Sandoval Muñoz "Fundamentos de la Educación Media: un enfoque holístico-humanista de la adolescencia". Con elegancia literaria, elevada mística magisterial y rigor científico, este l | @minsegpma | El Servicio Nacional Aeronaval logró uno de los golpes más contundentes contra la delincuencia organizada, con la incautación de 13.5 toneladas de droga y 10 detenidos.
A través del #PlanFirmeza seguimos elevando la capacidad operativa de los estamentos de seguridad.
#ConPasoFirme | Tras 23 años ejerciendo la abogacía y 12 años consagrado a la docencia universitaria, me complace recibir la Resolución del Ministerio de Gobierno que me declara idóneo para ejercer el cargo de Magistrado de la Corte Suprema de Justicia. | Fue un placer platicar con nuestro mundialista, el alero Michael Hicks. | Homenaje póstumo a la Dra. Olivia Sandoval Shaik, en la inauguración de la 4a Feria de Salud Emocional y Mental. | Ahí estaré, en primera fila, en el homenaje póstumo a la Doctora Olivia Sandoval Shaik, por sus contribuciones a la salud mental. | En reunión de Junta de Síndicos del Centro Nacional de Competitividad (CNC). | Feliz día de San Agustín. Obispo, Doctor y Fundador. | En representación de @jackyenpositivo participé en la 1a Reunión Ordinaria de la Comisión Nacional contra la Trata de Personas 2025.
Durante la sesión se aprobó el Anexo Técnico al protocolo de la Unidad de Identificación y Atención a Víctimas (UIA), se presentó la hoja de ruta para la actualizació | "Reseñas biográficas de ilustres juristas panameños" es mi contribución a la Revista Cultural Lotería, en honor al 95 aniversario del Colegio Nacional de Abogados. | En representación de @jackyenpositivo en reunión de la Unidad de Identificación y Atención a Víctimas del delito de trata de personas. | Actualizado mi perfil de Google Académico, buscador que recopila información de los libros, tesis, capítulos y artículos que he publicado en los últimos 19 años.</t>
  </si>
  <si>
    <t>#PlanFirmeza, #ConPasoFirme</t>
  </si>
  <si>
    <t>@minsegpma, @jackyenpositivo</t>
  </si>
  <si>
    <t>https://instagram.com/p/DU20Bu3DoRU, https://instagram.com/p/DRCmzfojV9o, https://instagram.com/p/DQOqiGSjkPi, https://instagram.com/p/DPr8DGIja1z, https://instagram.com/p/DPHGkcADVBf, https://instagram.com/p/DOlZddhjU3x, https://instagram.com/p/DOcV7rYDb1r, https://instagram.com/p/DN5yWaHDb6g, https://instagram.com/p/DN2u-E72jY_, https://instagram.com/p/DNuBcOZ2t2V, https://instagram.com/p/DNn7ggSx1qT, https://instagram.com/p/DNdsAB-N_gc</t>
  </si>
  <si>
    <t>6, 6071, 47, 29, 51, 13, 28, 1, 36, 6, 23, 26</t>
  </si>
  <si>
    <t>0, 302, 13, 1, 3, 0, 0, 0, 1, 1, 0, 0</t>
  </si>
  <si>
    <t>2026-02-17, 2025-11-14, 2025-10-25, 2025-10-11, 2025-09-27, 2025-09-14, 2025-09-11, 2025-08-28, 2025-08-27, 2025-08-24, 2025-08-21, 2025-08-17</t>
  </si>
  <si>
    <t>Image, Video, Sidecar, Image, Sidecar, Sidecar, Image, Image, Sidecar, Image, Sidecar, Image</t>
  </si>
  <si>
    <t>https://scontent-dfw5-1.cdninstagram.com/v/t51.82787-15/633919008_17904510816358643_4517935204205653994_n.webp?stp=dst-jpg_e15_fr_p1080x1080_tt6&amp;_nc_ht=scontent-dfw5-1.cdninstagram.com&amp;_nc_cat=111&amp;_nc_oc=Q6cZ2QHVv-YNXsgZU6HftIq1RXFxIFF9P4JjCxHVddwgb6eixeRxwc8wm3AdF7bbTBcv3bU&amp;_nc_ohc=FKEcg9m7vx8Q7kNvwHcxav5&amp;_nc_gid=72whP9mrAyakbdhbX98KdQ&amp;edm=AOQ1c0wBAAAA&amp;ccb=7-5&amp;ig_cache_key=MzgzNDQ4MDk1MDIwNjQzMjM0MA%3D%3D.3-ccb7-5&amp;oh=00_Afy45V-Hywrmlp6nueCbyqCZ7RM2Q5_vDai0v4L07kngPA&amp;oe=69BD99C4&amp;_nc_sid=8b3546, https://scontent-dfw5-1.cdninstagram.com/v/t51.82787-15/566772053_17891059596358643_2660132035138047737_n.webp?stp=dst-jpg_e15_fr_p1080x1080_tt6&amp;_nc_ht=scontent-dfw5-1.cdninstagram.com&amp;_nc_cat=111&amp;_nc_oc=Q6cZ2QHVv-YNXsgZU6HftIq1RXFxIFF9P4JjCxHVddwgb6eixeRxwc8wm3AdF7bbTBcv3bU&amp;_nc_ohc=r_D7NqKz7PAQ7kNvwGEjNvj&amp;_nc_gid=72whP9mrAyakbdhbX98KdQ&amp;edm=AOQ1c0wBAAAA&amp;ccb=7-5&amp;ig_cache_key=Mzc1MTEyMjU5Mjk2MzkxNDQ4MA%3D%3D.3-ccb7-5&amp;oh=00_Afy7v-BXAA2IQAAVi36HXz7FYJqRqevOT1bR8fdOP_pYAQ&amp;oe=69BD9C83&amp;_nc_sid=8b3546, https://scontent-dfw5-1.cdninstagram.com/v/t51.82787-15/566772053_17891059596358643_2660132035138047737_n.webp?stp=dst-jpg_e15_fr_p1080x1080_tt6&amp;_nc_ht=scontent-dfw5-1.cdninstagram.com&amp;_nc_cat=111&amp;_nc_oc=Q6cZ2QHVv-YNXsgZU6HftIq1RXFxIFF9P4JjCxHVddwgb6eixeRxwc8wm3AdF7bbTBcv3bU&amp;_nc_ohc=r_D7NqKz7PAQ7kNvwGEjNvj&amp;_nc_gid=72whP9mrAyakbdhbX98KdQ&amp;edm=AOQ1c0wBAAAA&amp;ccb=7-5&amp;ig_cache_key=Mzc1MTEyMjU5Mjk2MzkxNDQ4MA%3D%3D.3-ccb7-5&amp;oh=00_Afy7v-BXAA2IQAAVi36HXz7FYJqRqevOT1bR8fdOP_pYAQ&amp;oe=69BD9C83&amp;_nc_sid=8b3546, https://scontent-dfw5-1.cdninstagram.com/v/t51.82787-15/568885614_17891059605358643_6832166896942722725_n.webp?stp=dst-jpg_e15_fr_p1080x1080_tt6&amp;_nc_ht=scontent-dfw5-1.cdninstagram.com&amp;_nc_cat=111&amp;_nc_oc=Q6cZ2QHVv-YNXsgZU6HftIq1RXFxIFF9P4JjCxHVddwgb6eixeRxwc8wm3AdF7bbTBcv3bU&amp;_nc_ohc=6sR2zFSNGsIQ7kNvwEtet1C&amp;_nc_gid=72whP9mrAyakbdhbX98KdQ&amp;edm=AOQ1c0wBAAAA&amp;ccb=7-5&amp;ig_cache_key=Mzc1MTEyMjU5MjgzODExMDYxNw%3D%3D.3-ccb7-5&amp;oh=00_AfzoAv3v5tZV0XsqNj7h-KKUEJ5COAddhe9ByUXa0rt5Rg&amp;oe=69BDAC6B&amp;_nc_sid=8b3546, https://scontent-dfw5-1.cdninstagram.com/v/t51.82787-15/562792536_17889629745358643_8446594509803003663_n.webp?stp=dst-jpg_e15_fr_s1080x1080_tt6&amp;_nc_ht=scontent-dfw5-1.cdninstagram.com&amp;_nc_cat=111&amp;_nc_oc=Q6cZ2QHVv-YNXsgZU6HftIq1RXFxIFF9P4JjCxHVddwgb6eixeRxwc8wm3AdF7bbTBcv3bU&amp;_nc_ohc=h3C6myhx_mQQ7kNvwHteWd6&amp;_nc_gid=72whP9mrAyakbdhbX98KdQ&amp;edm=AOQ1c0wBAAAA&amp;ccb=7-5&amp;ig_cache_key=Mzc0MTM0ODAxMDk5NjM3ODk5NQ%3D%3D.3-ccb7-5&amp;oh=00_Afwqj86KNw8Ca5kum2i5LQhlbqE1lxVmYwXOBM7mZeMxVg&amp;oe=69BD953C&amp;_nc_sid=8b3546, https://scontent-dfw5-1.cdninstagram.com/v/t51.82787-15/553594409_17888083905358643_993155863217039859_n.webp?stp=dst-jpg_e15_fr_s1080x1080_tt6&amp;_nc_ht=scontent-dfw5-1.cdninstagram.com&amp;_nc_cat=111&amp;_nc_oc=Q6cZ2QHVv-YNXsgZU6HftIq1RXFxIFF9P4JjCxHVddwgb6eixeRxwc8wm3AdF7bbTBcv3bU&amp;_nc_ohc=J7Lfll16uEgQ7kNvwEuUb3T&amp;_nc_gid=72whP9mrAyakbdhbX98KdQ&amp;edm=AOQ1c0wBAAAA&amp;ccb=7-5&amp;ig_cache_key=MzczMDk3OTcwMzgyMjgyOTI4NQ%3D%3D.3-ccb7-5&amp;oh=00_AfyUg7_a4Qy48iee-JGIxPOSk4NJxb_TaBCSzjtVESPjOA&amp;oe=69BD9884&amp;_nc_sid=8b3546, https://scontent-dfw5-1.cdninstagram.com/v/t51.82787-15/553594409_17888083905358643_993155863217039859_n.webp?stp=dst-jpg_e15_fr_s1080x1080_tt6&amp;_nc_ht=scontent-dfw5-1.cdninstagram.com&amp;_nc_cat=111&amp;_nc_oc=Q6cZ2QHVv-YNXsgZU6HftIq1RXFxIFF9P4JjCxHVddwgb6eixeRxwc8wm3AdF7bbTBcv3bU&amp;_nc_ohc=J7Lfll16uEgQ7kNvwEuUb3T&amp;_nc_gid=72whP9mrAyakbdhbX98KdQ&amp;edm=AOQ1c0wBAAAA&amp;ccb=7-5&amp;ig_cache_key=MzczMDk3OTcwMzgyMjgyOTI4NQ%3D%3D.3-ccb7-5&amp;oh=00_AfyUg7_a4Qy48iee-JGIxPOSk4NJxb_TaBCSzjtVESPjOA&amp;oe=69BD9884&amp;_nc_sid=8b3546, https://scontent-dfw5-1.cdninstagram.com/v/t51.82787-15/554377469_17888083908358643_2153698444136948226_n.webp?stp=dst-jpg_e15_fr_s1080x1080_tt6&amp;_nc_ht=scontent-dfw5-1.cdninstagram.com&amp;_nc_cat=111&amp;_nc_oc=Q6cZ2QHVv-YNXsgZU6HftIq1RXFxIFF9P4JjCxHVddwgb6eixeRxwc8wm3AdF7bbTBcv3bU&amp;_nc_ohc=XHYC1_gXdA0Q7kNvwE0iVah&amp;_nc_gid=72whP9mrAyakbdhbX98KdQ&amp;edm=AOQ1c0wBAAAA&amp;ccb=7-5&amp;ig_cache_key=MzczMDk3OTcwMzY1NTA5MjE5OA%3D%3D.3-ccb7-5&amp;oh=00_AfwYzbFvdyA7Uaw24cp0stO3U9teOoYPYEUAUQ4IPRzecQ&amp;oe=69BD8A47&amp;_nc_sid=8b3546, https://scontent-dfw5-1.cdninstagram.com/v/t51.82787-15/548496085_17886592539358643_5229352767902541630_n.webp?stp=dst-jpg_e15_fr_s1080x1080_tt6&amp;_nc_ht=scontent-dfw5-1.cdninstagram.com&amp;_nc_cat=111&amp;_nc_oc=Q6cZ2QHVv-YNXsgZU6HftIq1RXFxIFF9P4JjCxHVddwgb6eixeRxwc8wm3AdF7bbTBcv3bU&amp;_nc_ohc=uRlMhZ4s2fgQ7kNvwGw_1BN&amp;_nc_gid=72whP9mrAyakbdhbX98KdQ&amp;edm=AOQ1c0wBAAAA&amp;ccb=7-5&amp;ig_cache_key=MzcyMTQ5MjYzNzQwOTk0Mjk4NQ%3D%3D.3-ccb7-5&amp;oh=00_AfyuLzIc5R-OEENh5bpC3ZCpNx5bqLdrAxy2RFCTsLZXzA&amp;oe=69BD9ABD&amp;_nc_sid=8b3546, https://scontent-dfw5-1.cdninstagram.com/v/t51.82787-15/548496085_17886592539358643_5229352767902541630_n.webp?stp=dst-jpg_e15_fr_s1080x1080_tt6&amp;_nc_ht=scontent-dfw5-1.cdninstagram.com&amp;_nc_cat=111&amp;_nc_oc=Q6cZ2QHVv-YNXsgZU6HftIq1RXFxIFF9P4JjCxHVddwgb6eixeRxwc8wm3AdF7bbTBcv3bU&amp;_nc_ohc=uRlMhZ4s2fgQ7kNvwGw_1BN&amp;_nc_gid=72whP9mrAyakbdhbX98KdQ&amp;edm=AOQ1c0wBAAAA&amp;ccb=7-5&amp;ig_cache_key=MzcyMTQ5MjYzNzQwOTk0Mjk4NQ%3D%3D.3-ccb7-5&amp;oh=00_AfyuLzIc5R-OEENh5bpC3ZCpNx5bqLdrAxy2RFCTsLZXzA&amp;oe=69BD9ABD&amp;_nc_sid=8b3546, ht</t>
  </si>
  <si>
    <t>https://scontent-dfw5-1.cdninstagram.com/o1/v/t2/f2/m86/AQPcsuMOCIq0K5iyTjJQShNaDB4WdcCD3l77HH6NpsBfowut1imzOGqQh4JcPZTeTqXk3cfXP3uELUDYy-P9ikk8zjcBDHhg7NjobM4.mp4?_nc_cat=109&amp;_nc_sid=5e9851&amp;_nc_ht=scontent-dfw5-1.cdninstagram.com&amp;_nc_ohc=D8B-BfXkMfEQ7kNvwHV122H&amp;efg=eyJ2ZW5jb2RlX3RhZyI6Inhwdl9wcm9ncmVzc2l2ZS5JTlNUQUdSQU0uQ0xJUFMuQzMuNzIwLmRhc2hfYmFzZWxpbmVfMV92MSIsInhwdl9hc3NldF9pZCI6Njc0MTQwODcyMjIyNTIyLCJhc3NldF9hZ2VfZGF5cyI6MTIxLCJ2aV91c2VjYXNlX2lkIjoxMDA5OSwiZHVyYXRpb25fcyI6MzAsInVybGdlbl9zb3VyY2UiOiJ3d3cifQ%3D%3D&amp;ccb=17-1&amp;_nc_gid=72whP9mrAyakbdhbX98KdQ&amp;_nc_ss=1a&amp;_nc_zt=28&amp;vs=278754740c64afaf&amp;_nc_vs=HBksFQIYUmlnX3hwdl9yZWVsc19wZXJtYW5lbnRfc3JfcHJvZC9FOTQzQkQwQTE2NDA1MDIyNkNBRjU1N0VFRjEwNDFCMF92aWRlb19kYXNoaW5pdC5tcDQVAALIARIAFQIYRmlnX3hwdl9yZWVsc19wZXJtYW5lbnRfc3JfcHJvZC8xNTgxNDU1OTUzMDIxMjUzXzEwMDUzOTkyMzk3OTM3MzIzMS5tcDQVAgLIARIAKAAYABsCiAd1c2Vfb2lsATEScHJvZ3Jlc3NpdmVfcmVjaXBlATEVAAAm9Jy985TIsgIVAigCQzMsF0A-B2yLQ5WBGBJkYXNoX2Jhc2VsaW5lXzFfdjERAHX-B2XmnQEA&amp;oh=00_AfxI9c1abVC0ce2LbbFEcxQy0S6Z1W4sF7NAcdBvjlsaCA&amp;oe=69B9C4C6</t>
  </si>
  <si>
    <t>https://www.instagram.com/dr.sandovalshaik</t>
  </si>
  <si>
    <t>engraver_veronika</t>
  </si>
  <si>
    <t>Veronika Tesaříková</t>
  </si>
  <si>
    <t>Hand engraver | Custom work only |Jewelry, knives, watches &amp; more | 
🇨🇿Czech Republic 
Individual engraving course -&gt; www.eVeronika.art</t>
  </si>
  <si>
    <t>http://www.everonika.art/</t>
  </si>
  <si>
    <t>https://scontent-lga3-2.cdninstagram.com/v/t51.2885-19/16585193_256175411491471_5996793893142659072_a.jpg?stp=dst-jpg_e0_s150x150_tt6&amp;efg=eyJ2ZW5jb2RlX3RhZyI6InByb2ZpbGVfcGljLmRqYW5nby45OTIuYzIifQ&amp;_nc_ht=scontent-lga3-2.cdninstagram.com&amp;_nc_cat=107&amp;_nc_oc=Q6cZ2QFNwWKXjhMdFNaWVWAggx2QzqpFrAm_46uGkOTYQcc6oSNaGCkrrW8QD7v6FMyxQFU&amp;_nc_ohc=gz3rFrrs7AgQ7kNvwFxMRXA&amp;_nc_gid=F7al6RipPOWNJ5esUcLbWA&amp;edm=AOQ1c0wBAAAA&amp;ccb=7-5&amp;oh=00_Afx2PQH0_-eqa8n1EhyuVW5Qk92zmi4RyIxaZ0fm7iz54A&amp;oe=69BD894B&amp;_nc_sid=8b3546</t>
  </si>
  <si>
    <t>Special thanks to Veronika Tesaříková for lighting up the JEWELLUTION 2026 with her engraving mastery!
With over twenty years of dedication to bespoke hand engraving, Veronika has perfected the art of creating custom ornaments and monograms for fine jewellery, watches, and knives. On JEWELLUTION sh | With my girl. | JEWELLUTION | INHORGENTA 2026 ✨
Čtyři dny inspirace, sdílení zkušeností a špičkové práce v oblasti zasazování kamenů a ručního rytí.
Veronika Tesaříková @engraver_veronika předvedla svou precizní techniku uměleckého rytí, obrovskou dávku soustředění, zkušeností a jistoty v ruce. 
Děkujeme všem, k | Už zítra naživo v Mnichově ✨
Veronika Tesaříková @engraver_veronika předvede svou mistrovskou techniku uměleckého rytí v rámci JEWELLUTION | INHORGENTA 2026.
Více než 20 let zkušeností, preciznost, cit pro detail a ruční práce, která dává kovu charakter.
📍 Sobota 21. 2.
⏰ 13:00
📍 Hala C2 · stán | Coming soon. I’m looking forward to seeing you all.#engraver_veronika #umeleckarytecka #handengraving #inhorgenta #grs | JEWELLUTION 2026 invites you to the next workshop –
Where Gold Meets Steel with Veronika Tesaříková
Veronika Tesaříková has spent over twenty years working exclusively in bespoke hand engraving, specialising in the creation of custom ornaments and monograms for fine jewellery, knives, and watches.  | A jaký byl Váš den? | Individuální rytecký kurz se mnou. Ať jste laik či profesionální rytec…ušiju Vám kurz na míru. Dárkové poukazy v prodeji na: info@everonika.art
#engraver_veronika #umeleckarytecka #custom #kurz #individualnikurz | The last part of the watch is finished. #engraver_veronika #umeleckarytecka #custom #handengraving #watch #customwatch #luxurylifestyle #engraved | www.richardtesatik.art #custom #onlyonepiece #luxurylifestyle#art #ilovemywork #lastpieces #gift #unigue #christmas @richard_tesarik_art | Jaký dárek k Vánocům?🎁 A co třeba Individuální rytecký kurz? Dárkové poukazy k dispozici. 
—————
https://everonika.art/individualni-rytecky-kurz/
#engraver_veronika #umeleckarytecka #handengraving #rytectvi #ryteckykurz #gravirovani | Thank you for well-organized event and friendly atmosphere! 
Děkuji @micropraha za skvěle zorganizovanou akci a také Vám všem za přátelskou atmosféru, kterou tvoříte.
#engraver_veronika #micropraha #prague #watch</t>
  </si>
  <si>
    <t>#engraver_veronika, #umeleckarytecka, #handengraving, #inhorgenta, #grs, #custom, #kurz, #individualnikurz, #watch, #customwatch, #luxurylifestyle, #engraved, #onlyonepiece, #art, #ilovemywork, #lastpieces, #gift, #unigue, #christmas, #rytectvi, #ryteckykurz, #gravirovani, #micropraha, #prague</t>
  </si>
  <si>
    <t>@engraver_veronika, @advantage, @grseurope, @grstools, @everonika.art, @richard_tesarik_art, @micropraha</t>
  </si>
  <si>
    <t>https://instagram.com/p/DV1FHI9khSg, https://instagram.com/p/DVTqhatDGae, https://instagram.com/p/DVLjApHCE_6, https://instagram.com/p/DU_JxVtCD6q, https://instagram.com/p/DU3epOBjOhm, https://instagram.com/p/DUySqmZjnZp, https://instagram.com/p/DSnhbByjLDH, https://instagram.com/p/DSckGVsDLXX, https://instagram.com/p/DSUMttjjF6I, https://instagram.com/p/DSM49rVDLEK, https://instagram.com/p/DR9xDkDDO2f, https://instagram.com/p/DRsTpeCjDoO</t>
  </si>
  <si>
    <t>27, 14, 73, 66, 12, 91, 23, 9, 31, 30, 8, 35</t>
  </si>
  <si>
    <t>2, 1, 12, 7, 0, 4, 0, 0, 2, 2, 0, 0</t>
  </si>
  <si>
    <t>2026-03-13, 2026-02-28, 2026-02-25, 2026-02-20, 2026-02-17, 2026-02-15, 2025-12-23, 2025-12-19, 2025-12-16, 2025-12-13, 2025-12-07, 2025-11-30</t>
  </si>
  <si>
    <t>Advantage-fl.cz</t>
  </si>
  <si>
    <t>Video, Video, Video, Video, Video, Sidecar, Video, Video, Video, Video, Video, Video</t>
  </si>
  <si>
    <t>https://scontent-lga3-2.cdninstagram.com/v/t39.30808-6/634883730_1376521041154205_5101991254888075282_n.jpg?stp=dst-jpg_e35_p1080x1080_sh0.08_tt6&amp;_nc_ht=scontent-lga3-2.cdninstagram.com&amp;_nc_cat=105&amp;_nc_oc=Q6cZ2QFNwWKXjhMdFNaWVWAggx2QzqpFrAm_46uGkOTYQcc6oSNaGCkrrW8QD7v6FMyxQFU&amp;_nc_ohc=V0n5c2tBr34Q7kNvwFPgEKf&amp;_nc_gid=F7al6RipPOWNJ5esUcLbWA&amp;edm=AOQ1c0wAAAAA&amp;ccb=7-5&amp;ig_cache_key=MzgzMzIwODMxMjQ5MDI1NzUxMA%3D%3D.3-ccb7-5&amp;oh=00_AfxXKw-3iLqgfhbYckPL0kjxzChw1kKAf6L5OVSfl0qrvw&amp;oe=69BDAC4C&amp;_nc_sid=8b3546, https://scontent-lga3-2.cdninstagram.com/v/t39.30808-6/634883730_1376521041154205_5101991254888075282_n.jpg?stp=dst-jpg_e35_p1080x1080_sh0.08_tt6&amp;_nc_ht=scontent-lga3-2.cdninstagram.com&amp;_nc_cat=105&amp;_nc_oc=Q6cZ2QFNwWKXjhMdFNaWVWAggx2QzqpFrAm_46uGkOTYQcc6oSNaGCkrrW8QD7v6FMyxQFU&amp;_nc_ohc=V0n5c2tBr34Q7kNvwFPgEKf&amp;_nc_gid=F7al6RipPOWNJ5esUcLbWA&amp;edm=AOQ1c0wAAAAA&amp;ccb=7-5&amp;ig_cache_key=MzgzMzIwODMxMjQ5MDI1NzUxMA%3D%3D.3-ccb7-5&amp;oh=00_AfxXKw-3iLqgfhbYckPL0kjxzChw1kKAf6L5OVSfl0qrvw&amp;oe=69BDAC4C&amp;_nc_sid=8b3546, https://scontent-lga3-1.cdninstagram.com/v/t39.30808-6/633976421_1376521021154207_1081803469583069535_n.jpg?stp=dst-jpg_e35_p1080x1080_sh0.08_tt6&amp;_nc_ht=scontent-lga3-1.cdninstagram.com&amp;_nc_cat=111&amp;_nc_oc=Q6cZ2QFNwWKXjhMdFNaWVWAggx2QzqpFrAm_46uGkOTYQcc6oSNaGCkrrW8QD7v6FMyxQFU&amp;_nc_ohc=9k17eQubstkQ7kNvwHbA6JP&amp;_nc_gid=F7al6RipPOWNJ5esUcLbWA&amp;edm=AOQ1c0wAAAAA&amp;ccb=7-5&amp;ig_cache_key=MzgzMzIwODMxMDc5NTc4MzQ2OQ%3D%3D.3-ccb7-5&amp;oh=00_AfzLJOputJcJ07o_mtvYUGhoYQXmBbgnC8pgHUxyN7n2bg&amp;oe=69BD9DED&amp;_nc_sid=8b3546</t>
  </si>
  <si>
    <t>https://scontent-lga3-2.cdninstagram.com/o1/v/t2/f2/m86/AQMotN2LykEFxW71V1ntiYOZ7YvCZBG3kKXOl9R3VSTRxqE5mbLnwkGTbWvhUsCXsjHjFxND2Pn67_BzjVcgtGA6AH54HfPWQSI-_94.mp4?_nc_cat=100&amp;_nc_sid=5e9851&amp;_nc_ht=scontent-lga3-2.cdninstagram.com&amp;_nc_ohc=QDjcBdRs8ukQ7kNvwFOUKFA&amp;efg=eyJ2ZW5jb2RlX3RhZyI6Inhwdl9wcm9ncmVzc2l2ZS5JTlNUQUdSQU0uQ0xJUFMuQzMuMTI4MC5kYXNoX2Jhc2VsaW5lXzFfdjEiLCJ4cHZfYXNzZXRfaWQiOjE4MjAzMDQyOTI5MzM1NjQzLCJhc3NldF9hZ2VfZGF5cyI6MiwidmlfdXNlY2FzZV9pZCI6MTAwOTksImR1cmF0aW9uX3MiOjM1LCJ1cmxnZW5fc291cmNlIjoid3d3In0%3D&amp;ccb=17-1&amp;_nc_gid=F7al6RipPOWNJ5esUcLbWA&amp;_nc_ss=1a&amp;_nc_zt=28&amp;vs=ea860287523a1e32&amp;_nc_vs=HBksFQIYUmlnX3hwdl9yZWVsc19wZXJtYW5lbnRfc3JfcHJvZC8yMTRDOENGODZCMkMyQjREREQwQkFERUREOTlFMDI5OF92aWRlb19kYXNoaW5pdC5tcDQVAALIARIAFQIYUWlnX3hwdl9wbGFjZW1lbnRfcGVybWFuZW50X3YyLzk3NDQ0MEUzNTEwRkU0MzUyMTJBRTc0REREOTY1MDhFX2F1ZGlvX2Rhc2hpbml0Lm1wNBUCAsgBEgAoABgAGwKIB3VzZV9vaWwBMRJwcm9ncmVzc2l2ZV9yZWNpcGUBMRUAACa29ZK6xuTVQBUCKAJDMywXQEGEOVgQYk4YEmRhc2hfYmFzZWxpbmVfMV92MREAdf4HZeadAQA&amp;oh=00_Afw81F6Z5Jx3Nc6j5dYWnoUY-wojTYlXRDu4h4LIU_-4zw&amp;oe=69B992BD, https://scontent-lga3-2.cdninstagram.com/o1/v/t16/f2/m69/AQOgUt4h83olqd-MJmryCfGunEqDIlbOHGQZTXqdx6sdEv0amGP7apwmr1670sSs6NhcbVxCFe8Fva1cD4v3uef_.mp4?strext=1&amp;_nc_cat=101&amp;_nc_sid=5e9851&amp;_nc_ht=scontent-lga3-2.cdninstagram.com&amp;_nc_ohc=ETkOrVMG-_gQ7kNvwFb_0iO&amp;efg=eyJ2ZW5jb2RlX3RhZyI6Inhwdl9wcm9ncmVzc2l2ZS5JTlNUQUdSQU0uQ0xJUFMuQzMuNzIwLmRhc2hfYmFzZWxpbmVfMV92MSIsInhwdl9hc3NldF9pZCI6MTc5NDQ1OTYyNDkxMjA4MjksImFzc2V0X2FnZV9kYXlzIjoxNSwidmlfdXNlY2FzZV9pZCI6MTAwOTksImR1cmF0aW9uX3MiOjg5LCJ1cmxnZW5fc291cmNlIjoid3d3In0%3D&amp;ccb=17-1&amp;vs=51d1cd3933daa06a&amp;_nc_vs=HBksFQIYOnBhc3N0aHJvdWdoX2V2ZXJzdG9yZS9HRHR1dUNSa09wMlVTUDRFQUxBZmQweHBjUmRQYnNwVEFRQUYVAALIARIAFQIYUWlnX3hwdl9wbGFjZW1lbnRfcGVybWFuZW50X3YyL0U5NDc3NTk1ODc1MTlERDVBOThFQTk0RDhENUE2NkI3X2F1ZGlvX2Rhc2hpbml0Lm1wNBUCAsgBEgAoABgAGwKIB3VzZV9vaWwBMRJwcm9ncmVzc2l2ZV9yZWNpcGUBMRUAACb6wIjR_KDgPxUCKAJDMywXQFZVT987ZFoYEmRhc2hfYmFzZWxpbmVfMV92MREAdf4HZeadAQA&amp;_nc_gid=F7al6RipPOWNJ5esUcLbWA&amp;_nc_ss=1a&amp;_nc_zt=28&amp;oh=00_AfzALpx3Ome5X_xGnuHRINxLXGdXjJ5a6qRrpoF5AkxdXA&amp;oe=69BD8953, https://scontent-lga3-1.cdninstagram.com/o1/v/t2/f2/m86/AQPUGajaqrmgDLP1oPtJ6j9yBRKUkv_1Q4D_C2sjn9QTDyVQeF4ln7iwNHSZpGmFslH6OWg1ir-AC_PxVsT-6aDCAgkr9EjIp_cVxvA.mp4?_nc_cat=110&amp;_nc_sid=5e9851&amp;_nc_ht=scontent-lga3-1.cdninstagram.com&amp;_nc_ohc=aABvic1dE88Q7kNvwG43SQc&amp;efg=eyJ2ZW5jb2RlX3RhZyI6Inhwdl9wcm9ncmVzc2l2ZS5JTlNUQUdSQU0uQ0xJUFMuQzMuNzIwLmRhc2hfYmFzZWxpbmVfMV92MSIsInhwdl9hc3NldF9pZCI6MTc4ODMyNjk1Njg0NTg2NDcsImFzc2V0X2FnZV9kYXlzIjoxOCwidmlfdXNlY2FzZV9pZCI6MTA4MjcsImR1cmF0aW9uX3MiOjI1LCJ1cmxnZW5fc291cmNlIjoid3d3In0%3D&amp;ccb=17-1&amp;_nc_gid=F7al6RipPOWNJ5esUcLbWA&amp;_nc_ss=1a&amp;_nc_zt=28&amp;vs=52d76213e27e1811&amp;_nc_vs=HBksFQIYUmlnX3hwdl9yZWVsc19wZXJtYW5lbnRfc3JfcHJvZC9CNDQxOTM0OTdCRUFEREM0QTRDQURFRUI0OUJGQzJCRl92aWRlb19kYXNoaW5pdC5tcDQVAALIARIAFQIYUWlnX3hwdl9wbGFjZW1lbnRfcGVybWFuZW50X3YyL0RCNEY2ODc5QjZGOEZGMUUyNkNBRTExQjdFMTA4Q0FEX2F1ZGlvX2Rhc2hpbml0Lm1wNBUCAsgBEgAoABgAGwKIB3VzZV9vaWwBMRJwcm9ncmVzc2l2ZV9yZWNpcGUBMRUAACauvuegpa_EPxUCKAJDMywXQDkIcrAgxJwYEmRhc2hfYmFzZWxpbmVfMV92MREAdf4HZZapAQA&amp;oh=00_AfzALAtl2giNO8RaKfXwFuH23BtsA1MrbJ2oW8toqhcrHw&amp;oe=69B9BB7F, https://scontent-lga3-3.cdninstagram.com/o1/v/t16/f2/m69/AQMUzP98iGYk58e9G_X0wfWGiEBzG1JpEk1Qy0NI5IOx3N5j_ezaYQQw7n-_ttAPKuwTNowiYH_W6U94WdzL216o.mp4?strext=1&amp;_nc_cat=108&amp;_nc_sid=5e9851&amp;_nc_ht=scontent-lga3-3.cdninstagram.com&amp;_nc_ohc=xjmZxpSayGkQ7kNvwEhDZFv&amp;efg=eyJ2ZW5jb2RlX3RhZyI6Inhwdl9wcm9ncmVzc2l2ZS5JTlNUQUdSQU0uQ0xJUFMuQzMuNzIwLmRhc2hfYmFzZWxpbmVfMV92MSIsInhwdl9hc3NldF9pZCI6MTc4ODI2NzY2MDk0NTg2NDcsImFzc2V0X2FnZV9kYXlzIjoyMywidmlfdXNlY2FzZV9pZCI6MTAwOTksImR1cmF0aW9uX3MiOjEzLCJ1cmxnZW5fc291cmNlIjoid3d3In0%3D&amp;ccb=17-1&amp;_nc_gid=F7al6RipPOWNJ5esUcLbWA&amp;_nc_ss=1a&amp;_nc_zt=28&amp;vs=8b49d8e3553be51d&amp;_nc_vs=HBksFQIYOnBhc3N0aHJvdWdoX2V2ZXJzdG9yZS9HRkFULXlXQ1JiWWJYNEFFQUtaVF8td1Z3aG9zYnNwVEFRQUYVAALIARIAFQIYUWlnX3hwdl9wbGFjZW1lbnRfcGVybWFuZW50X3YyLzIwNDI0MTNDODYyQTIyQTY4RTM3MkRBMkI2QzA5RTg0X2F1ZGlvX2Rhc2hpbml0Lm1wNBUCAsgBEgAoABgAGwKIB3VzZV9vaWwBMRJwcm9ncmVzc2l2ZV9yZWNpcGUBMRUAACauh4Wv44zEPxUCKAJDMywXQCvul41P3zsYEmRhc2hfYmFzZWxpbmVfMV92MREAdf4HZeadAQA&amp;oh=00_AfyBYGZYxRkqzdvPudOJ-lY3QAsky9N-E6JOv3ibdE38Xw&amp;oe=69BD8E50, https://scontent-lga3-2.cdninstagram.com/o1/v/t16/f2/m69/AQNbjy1HIPazAOd44wZfwuwxBcq5hbeo4fh_9taDScc_hfqkpZrNLuw9Yf2Wus775wCEVspAUz1xGsxJLfCeXLKj.mp4?strext=1&amp;_nc_cat=107&amp;_nc_sid=5e9851&amp;_nc_ht=scontent-lga3-2.cdninstagram.com&amp;_nc_ohc=8kat04oIFeAQ7kNvwHqXRWS&amp;efg=eyJ2ZW5jb2RlX3RhZyI6Inhwdl9wcm9ncmVzc2l2ZS5JTlNUQUdSQU0uQ0xJUFMuQzMuNzIwLmRhc2hfYmFzZWxpbmVfMV92MSIsInhwdl9hc3NldF9pZCI6MTc5NDI2NzcyMjExMjA4MjksImFzc2V0X2FnZV9kYXlzIjoyNiwidmlfdXNlY2FzZV9pZCI6MTAwOTksImR1cmF0aW9uX3MiOjExLCJ1cmxnZW5fc291cmNlIjoid3d3In0%3D&amp;ccb=17-1&amp;_nc_gid=F7al6RipPOWNJ5esUcLbWA&amp;_nc_ss=1a&amp;_nc_zt=28&amp;vs=be57f7ba9d32d94a&amp;_nc_vs=HBksFQIYOnBhc3N0aHJvdWdoX2V2ZXJzdG9yZS9HSGZ3NENWc0JxaW1xaWtEQUZyWWp0cDVaWEo1YnNwVEFRQUYVAALIARIAFQIYUWlnX3hwdl9wbGFjZW1lbnRfcGVybWFuZW50X3YyL0RFNEI5Mjg1RTRCMDJCQ0M5Mjc0QzY5QjhDQkM1RUEyX2F1ZGlvX2Rhc2hpbml0Lm1wNBUCAsgBEgAoABgAGwKIB3VzZV9vaWwBMRJwcm9ncm</t>
  </si>
  <si>
    <t>https://www.instagram.com/engraver_veronika</t>
  </si>
  <si>
    <t>roadautomobil</t>
  </si>
  <si>
    <t>ROAD AUTOMOBILE (M) SDN .BHD.</t>
  </si>
  <si>
    <t>Wholesaler of motorcycle fashion &amp; Accessories.</t>
  </si>
  <si>
    <t>http://roadautomobile.com.my/webmail</t>
  </si>
  <si>
    <t>https://scontent-lax3-1.cdninstagram.com/v/t51.2885-19/16123567_1897121013840748_4550328214420979712_n.jpg?stp=dst-jpg_e0_s150x150_tt6&amp;efg=eyJ2ZW5jb2RlX3RhZyI6InByb2ZpbGVfcGljLmRqYW5nby4xNTAuYzIifQ&amp;_nc_ht=scontent-lax3-1.cdninstagram.com&amp;_nc_cat=104&amp;_nc_oc=Q6cZ2QHbfs2G1Yk_TvrzT-SkY8wdSUMRHpDxGOAJzDFuWcg4V2nrA9yWswgJ9FMVxrmX440&amp;_nc_ohc=k6OEmiXenEQQ7kNvwExZPQA&amp;_nc_gid=AhBYaIb69iEk843-ZbbraA&amp;edm=AOQ1c0wBAAAA&amp;ccb=7-5&amp;oh=00_AfyITVdwwOKH1zfeg_af6GtRZ7wxoCF_jIMUUTtQz9j91g&amp;oe=69BDA7A5&amp;_nc_sid=8b3546</t>
  </si>
  <si>
    <t>My best wishes for 
2️⃣0️⃣2️⃣2️⃣full of health❤️Love &amp; Happiness🌈  Happy New Year 🧧🧧🧧🧧🧧🧧🧧🧧🧧🧧God Bless You 💒 | Mary Christmas 🎄 | I X I L | KAWASAKI Z900 IXIL exhaust system RC1 -slip on.</t>
  </si>
  <si>
    <t>https://instagram.com/p/DEOiV9WtoWy, https://instagram.com/p/C5e8k9Su-Mu, https://instagram.com/p/CkFYO6QOsWN, https://instagram.com/p/Cf0vWBRuf3k, https://instagram.com/p/CdC7wrluBGL, https://instagram.com/p/CYLGq2iJOEK, https://instagram.com/p/CX3XJlqOywb, https://instagram.com/p/CK8Me0ahtx9, https://instagram.com/p/Bl2LB2oHviZ, https://instagram.com/p/BlFDsSQhWGP, https://instagram.com/p/BjqtC2qn4kg, https://instagram.com/p/BdcGzYwHjRy</t>
  </si>
  <si>
    <t>1, 4, 3, 0, 1, 4, 0, 2, 6, 1, 6, 7</t>
  </si>
  <si>
    <t>0, 1, 1, 0, 1, 0, 0, 1, 0, 0, 0, 0</t>
  </si>
  <si>
    <t>2024-12-31, 2024-04-08, 2022-10-24, 2022-07-10, 2022-05-02, 2022-01-01, 2021-12-24, 2021-02-06, 2018-07-30, 2018-07-11, 2018-06-06, 2018-01-02</t>
  </si>
  <si>
    <t>Image, Image, Sidecar, Image, Image, Image, Image, Image, Image, Video, Video, Image</t>
  </si>
  <si>
    <t>https://scontent-lax3-2.cdninstagram.com/v/t39.30808-6/471917545_28871839262415180_8297068724974457111_n.jpg?stp=dst-jpg_e15_tt6&amp;_nc_ht=scontent-lax3-2.cdninstagram.com&amp;_nc_cat=100&amp;_nc_oc=Q6cZ2QHbfs2G1Yk_TvrzT-SkY8wdSUMRHpDxGOAJzDFuWcg4V2nrA9yWswgJ9FMVxrmX440&amp;_nc_ohc=wIYk2tY5K9wQ7kNvwG33OXv&amp;_nc_gid=AhBYaIb69iEk843-ZbbraA&amp;edm=AOQ1c0wAAAAA&amp;ccb=7-5&amp;ig_cache_key=MzUzNDkxMzgwMDEwMjExODgzNA%3D%3D.3-ccb7-5&amp;oh=00_AfxoE5lRIsMJFac26FtHizi6gTKvkghYcCd5F-Ni9MnUHQ&amp;oe=69BDB181&amp;_nc_sid=8b3546, https://scontent-lax3-2.cdninstagram.com/v/t39.30808-6/505749011_30840853825513704_6354861471037019828_n.jpg?stp=dst-jpg_e35_p1080x1080_sh0.08_tt6&amp;_nc_ht=scontent-lax3-2.cdninstagram.com&amp;_nc_cat=100&amp;_nc_oc=Q6cZ2QHbfs2G1Yk_TvrzT-SkY8wdSUMRHpDxGOAJzDFuWcg4V2nrA9yWswgJ9FMVxrmX440&amp;_nc_ohc=ZcoB2UEvYzYQ7kNvwHooAKu&amp;_nc_gid=AhBYaIb69iEk843-ZbbraA&amp;edm=AOQ1c0wAAAAA&amp;ccb=7-5&amp;ig_cache_key=MzM0MTM3NDM5NjA1OTg2OTk5OA%3D%3D.3-ccb7-5&amp;oh=00_Afw5RUtcyt_LYIHL6vtDn4RPvZbqIg3CJB0vm_KrRX3UeQ&amp;oe=69BDB8F4&amp;_nc_sid=8b3546, https://scontent-lax3-2.cdninstagram.com/v/t39.30808-6/492075957_30121943170738110_3634464517416444923_n.jpg?stp=dst-jpg_e15_tt6&amp;_nc_ht=scontent-lax3-2.cdninstagram.com&amp;_nc_cat=106&amp;_nc_oc=Q6cZ2QHbfs2G1Yk_TvrzT-SkY8wdSUMRHpDxGOAJzDFuWcg4V2nrA9yWswgJ9FMVxrmX440&amp;_nc_ohc=jxdRePGuc8cQ7kNvwEjD5K0&amp;_nc_gid=AhBYaIb69iEk843-ZbbraA&amp;edm=AOQ1c0wAAAAA&amp;ccb=7-5&amp;ig_cache_key=Mjk1NTg3NTMwMTgzNDkwMTQwMg%3D%3D.3-ccb7-5&amp;oh=00_AfwaTW-pGsSPPS9-AerFXbIZO4rFTJ_uQF7J83-LoooIvA&amp;oe=69BDA820&amp;_nc_sid=8b3546, https://scontent-lax3-2.cdninstagram.com/v/t39.30808-6/492075957_30121943170738110_3634464517416444923_n.jpg?stp=dst-jpg_e15_tt6&amp;_nc_ht=scontent-lax3-2.cdninstagram.com&amp;_nc_cat=106&amp;_nc_oc=Q6cZ2QHbfs2G1Yk_TvrzT-SkY8wdSUMRHpDxGOAJzDFuWcg4V2nrA9yWswgJ9FMVxrmX440&amp;_nc_ohc=jxdRePGuc8cQ7kNvwEjD5K0&amp;_nc_gid=AhBYaIb69iEk843-ZbbraA&amp;edm=AOQ1c0wAAAAA&amp;ccb=7-5&amp;ig_cache_key=Mjk1NTg3NTMwMTgzNDkwMTQwMg%3D%3D.3-ccb7-5&amp;oh=00_AfwaTW-pGsSPPS9-AerFXbIZO4rFTJ_uQF7J83-LoooIvA&amp;oe=69BDA820&amp;_nc_sid=8b3546, https://scontent-lax3-1.cdninstagram.com/v/t39.30808-6/492611631_30121942780738149_2223936436296531787_n.jpg?stp=dst-jpg_e35_p1080x1080_sh0.08_tt6&amp;_nc_ht=scontent-lax3-1.cdninstagram.com&amp;_nc_cat=109&amp;_nc_oc=Q6cZ2QHbfs2G1Yk_TvrzT-SkY8wdSUMRHpDxGOAJzDFuWcg4V2nrA9yWswgJ9FMVxrmX440&amp;_nc_ohc=z9pMv_ZXBsoQ7kNvwGQ7yW-&amp;_nc_gid=AhBYaIb69iEk843-ZbbraA&amp;edm=AOQ1c0wAAAAA&amp;ccb=7-5&amp;ig_cache_key=Mjk1NTg3NTMwMTU1ODE5MjQ1NQ%3D%3D.3-ccb7-5&amp;oh=00_AfwP4vQnvPQk75cB34oqGg90Yk6YpHiKHWPNNceuu7HKgQ&amp;oe=69BD8E70&amp;_nc_sid=8b3546, https://scontent-lax3-2.cdninstagram.com/v/t39.30808-6/492045272_30121942910738136_4650861378449419143_n.jpg?stp=dst-jpg_e35_p1080x1080_sh0.08_tt6&amp;_nc_ht=scontent-lax3-2.cdninstagram.com&amp;_nc_cat=100&amp;_nc_oc=Q6cZ2QHbfs2G1Yk_TvrzT-SkY8wdSUMRHpDxGOAJzDFuWcg4V2nrA9yWswgJ9FMVxrmX440&amp;_nc_ohc=qE8kmg7R_PQQ7kNvwHy1ufo&amp;_nc_gid=AhBYaIb69iEk843-ZbbraA&amp;edm=AOQ1c0wAAAAA&amp;ccb=7-5&amp;ig_cache_key=Mjk1NTg3NTMwMTI0Nzc3MTc4Mw%3D%3D.3-ccb7-5&amp;oh=00_AfxxBSSPA4Y7qGsoVllbBAyxpixSTQ5o46akfGBTmnVkJg&amp;oe=69BD8A8A&amp;_nc_sid=8b3546, https://scontent-lax3-2.cdninstagram.com/v/t39.30808-6/489311765_29950124854586610_2164611477734266624_n.jpg?stp=dst-jpg_e15_tt6&amp;_nc_ht=scontent-lax3-2.cdninstagram.com&amp;_nc_cat=106&amp;_nc_oc=Q6cZ2QHbfs2G1Yk_TvrzT-SkY8wdSUMRHpDxGOAJzDFuWcg4V2nrA9yWswgJ9FMVxrmX440&amp;_nc_ohc=-Puk1ahlsjAQ7kNvwGHlPgs&amp;_nc_gid=AhBYaIb69iEk843-ZbbraA&amp;edm=AOQ1c0wAAAAA&amp;ccb=7-5&amp;ig_cache_key=Mjg3OTEzNDI4MzE4MjI0MzMwMA%3D%3D.3-ccb7-5&amp;oh=00_Afz5vZmlNC9wlWUel2TYUtq6BwNtjd6EmBZlJ9lTEW8Kyw&amp;oe=69BD9098&amp;_nc_sid=8b3546, https://scontent-lax7-1.cdninstagram.com/v/t51.82787-15/620397269_18053545067678831_5149841696975286483_n.jpg?stp=dst-jpg_e35_p1080x1080_sh0.08_tt6&amp;_nc_ht=scontent-lax7-1.cdninstagram.com&amp;_nc_cat=111&amp;_nc_oc=Q6cZ2QHbfs2G1Yk_TvrzT-SkY8wdSUMRHpDxGOAJzDFuWcg4V2nrA9yWswgJ9FMVxrmX440&amp;_nc_ohc=15NPqhsmmrAQ7kNvwFHH49z&amp;_nc_gid=AhBYaIb69iEk843-ZbbraA&amp;edm=AOQ1c0wBAAAA&amp;ccb=7-5&amp;ig_cache_key=MjgyOTA4NjM0NjAyNDg0OTgwMw%3D%3D.3-ccb7-5&amp;oh=00_Afy3bA_Vr8I5zqr2lfHHc2usO45snBjzj9FmSMHg8fAr3Q&amp;oe=69BD9F8C&amp;_nc_sid=8b3546, https://scontent-lax3-2.cdninstagram.com/v/t51.82787-15/620318356_18075369557365327_4014431388617928357_n.jpg?stp=dst-jpg_e15_fr_p1080x1080_tt6&amp;_nc_ht=scontent-lax3-2.cdninstagram.com&amp;_nc_cat=107&amp;_nc_oc=Q6cZ2QHbfs2G1Yk_TvrzT-SkY8wdSUMRHpDxGOAJzDFuWcg4V2nrA9yWswgJ9FMVxrmX440&amp;_nc_ohc=cOARe_jgNZEQ7kNvwEfYUJ6&amp;_nc_gid=AhBYaIb69iEk843-ZbbraA&amp;edm=AOQ1c0wBAAAA&amp;ccb=7-5&amp;ig_cache_key=Mjc0MTMxNDEzMTIzNzA2OTA2Ng%3D%3D.3-ccb7-5&amp;oh=00_AfznsdYribtwgkjnIVXPfmaFxnkJlm8DDPnYGgO41AHj4g&amp;oe=69BD84B1&amp;_nc_sid=8b3546, https://scontent-lax3-2.cdninstagram.com/v/t51.82787-15/605572188_18058709291654535_2244372954381502403_n.jpg?stp=dst-jpg_e15_tt6&amp;_nc_ht=scontent-lax3-2.cdninstagram.com&amp;_nc_cat=103&amp;_nc_oc=Q6cZ2QHbfs2G1Yk_TvrzT-SkY8wdSUMRHpDxGOAJzDFuWcg4V2nrA9yWswgJ9FMVxrmX440&amp;_nc_ohc=TrP5x6rf3xcQ7kNvwFPsY45&amp;_nc_gid=AhBYaIb69iEk843-ZbbraA&amp;edm=AOQ1c0wBAAAA&amp;ccb=7-5&amp;ig_cache_key=MjczNTc1NzExMjYzMjg4MDE1NQ%3D%3D.3-ccb7-5&amp;oh=00_Afw8cv4V2sqM5nN2RboJ0rf6UbGxCq2bKGhx5J2IeLhiWg&amp;oe=69BDAC56&amp;_nc_sid=8b3546, https://scontent-lax3-2.cdninstagram.com/v/t51.82787-15/623432164_18089</t>
  </si>
  <si>
    <t>https://scontent-lax3-1.cdninstagram.com/o1/v/t16/f2/m84/AQNKulGI46aqtbw_eXK6cFAwry8IA3qZnhwdcxA2mV1J617YWR3EcErYJLkBAwFbjChAfqLXFuXQSGh15C8rFSI57NzjPjMHUJfFb5g.mp4?_nc_cat=102&amp;_nc_sid=5e9851&amp;_nc_ht=scontent-lax3-1.cdninstagram.com&amp;_nc_ohc=ft4ixQHs640Q7kNvwFs8gio&amp;efg=eyJ2ZW5jb2RlX3RhZyI6Inhwdl9wcm9ncmVzc2l2ZS5JTlNUQUdSQU0uRkVFRC5DMy40ODAuZGFzaF9iYXNlbGluZV8xX3YxIiwieHB2X2Fzc2V0X2lkIjoxMDA1OTgwMjAwNjcyMzAxLCJhc3NldF9hZ2VfZGF5cyI6MjY1MiwidmlfdXNlY2FzZV9pZCI6MTAxNDYsImR1cmF0aW9uX3MiOjEwLCJ1cmxnZW5fc291cmNlIjoid3d3In0%3D&amp;ccb=17-1&amp;_nc_gid=AhBYaIb69iEk843-ZbbraA&amp;_nc_ss=1a&amp;_nc_zt=28&amp;vs=fd000b8e19c3494e&amp;_nc_vs=HBksFQIYTGlnX2JhY2tmaWxsX3RpbWVsaW5lX3ZvZC8wMDRDRDdCM0E0NEMzM0E1RDg3M0JFRTBFQUVDNkI4RF92aWRlb19kYXNoaW5pdC5tcDQVAALIARIAFQIYOnBhc3N0aHJvdWdoX2V2ZXJzdG9yZS9HTjA5Y1JkZGRfb2ozYlFEQUlWRDEySHBWU3dGYnBrd0FBQUYVAgLIARIAKAAYABsCiAd1c2Vfb2lsATEScHJvZ3Jlc3NpdmVfcmVjaXBlATEVAAAm2vCYyOC7yQMVAigCQzMsF0AkAAAAAAAAGBJkYXNoX2Jhc2VsaW5lXzFfdjERAHXqB2XEngEA&amp;oh=00_AfwL_lbG-3RFRZss-0VWQKaG7WvobJc6r14wCBaFdEPiPA&amp;oe=69B9B246, https://scontent-lax3-1.cdninstagram.com/o1/v/t16/f2/m84/AQMqGcPaTa444lnr9cSlBxi7Bp-kiE32ExjIj9U19DPBJ6ss9jHaWdnUpGJOpDXqIgCJNaLimD2YehaTw2LZ1S8RUUjJAeQRQUdJjMo.mp4?_nc_cat=102&amp;_nc_sid=5e9851&amp;_nc_ht=scontent-lax3-1.cdninstagram.com&amp;_nc_ohc=Cggw0zkxq40Q7kNvwGZeUmu&amp;efg=eyJ2ZW5jb2RlX3RhZyI6Inhwdl9wcm9ncmVzc2l2ZS5JTlNUQUdSQU0uRkVFRC5DMy40ODAuZGFzaF9iYXNlbGluZV8xX3YxIiwieHB2X2Fzc2V0X2lkIjoxNTQ2NjQ1NzI5MzExNzkyLCJhc3NldF9hZ2VfZGF5cyI6MjY1MiwidmlfdXNlY2FzZV9pZCI6MTAxNDYsImR1cmF0aW9uX3MiOjcsInVybGdlbl9zb3VyY2UiOiJ3d3cifQ%3D%3D&amp;ccb=17-1&amp;vs=dbf7f74d9a458358&amp;_nc_vs=HBksFQIYTGlnX2JhY2tmaWxsX3RpbWVsaW5lX3ZvZC8xNjRCOTREODgwRjM2MUZFRTgzNEVENUY1MUIwQkRBRV92aWRlb19kYXNoaW5pdC5tcDQVAALIARIAFQIYOnBhc3N0aHJvdWdoX2V2ZXJzdG9yZS9HSHctYXh2aXBlektVU3NCQUdHT2NQdEYxaG9yYnBrd0FBQUYVAgLIARIAKAAYABsCiAd1c2Vfb2lsATEScHJvZ3Jlc3NpdmVfcmVjaXBlATEVAAAm4PDP1NCqvwUVAigCQzMsF0Addsi0OVgQGBJkYXNoX2Jhc2VsaW5lXzFfdjERAHXqB2XEngEA&amp;_nc_gid=AhBYaIb69iEk843-ZbbraA&amp;_nc_ss=1a&amp;_nc_zt=28&amp;oh=00_AfzNKEFWTSEUWNoV-0FZCNxM7Cc0gcGIMBY5HCa9GwbGQg&amp;oe=69B9A37A</t>
  </si>
  <si>
    <t>https://www.instagram.com/roadautomobil</t>
  </si>
  <si>
    <t>charlesnevers</t>
  </si>
  <si>
    <t>Charles Nevers</t>
  </si>
  <si>
    <t>Let's talk about watches. All pics taken by me unless noticed, unfortunately not all the watches are mine😪. You can repost with credit.</t>
  </si>
  <si>
    <t>https://scontent-atl3-2.cdninstagram.com/v/t51.2885-19/13743122_1052823834794102_1523272469_a.jpg?stp=dst-jpg_e0_s150x150_tt6&amp;efg=eyJ2ZW5jb2RlX3RhZyI6InByb2ZpbGVfcGljLmRqYW5nby43NTAuYzIifQ&amp;_nc_ht=scontent-atl3-2.cdninstagram.com&amp;_nc_cat=102&amp;_nc_oc=Q6cZ2QGiFKdNPwwmM5ZbQgVFplQk0RrhXm3aV2NDWrwELGpogIE80zSd_EYO1LkLAXwmgNOfecKkfKpAmFl2XFQrEB1Y&amp;_nc_ohc=Klz_KIeZIX0Q7kNvwHqOwdD&amp;_nc_gid=TJv4-GQL219DfOb2VzZjng&amp;edm=AOQ1c0wBAAAA&amp;ccb=7-5&amp;oh=00_AfyFj30hQZbRt1U-deBQ5t4C1IO4meoPytxgM0EghFzjUg&amp;oe=69BDB725&amp;_nc_sid=8b3546</t>
  </si>
  <si>
    <t>@hdr_rswc #karrusel | @wolbrook #skindiver | Pues gracias al gran @josephbolart la marca relojera @oxtoolwatches fue otra de las patrocinadoras de nuestra IIII @quedada_casasdafortaleza. Su #frogman300m hizo las delicias de cada uno de los asistentes, pudiendo verlo, probarlo, y en el caso de @charlesnevers  disfrutarlo, puesto que fue el agra | The beauty and details of simplicity @vulcain_watches #meteorIV | Pictures of some of the watches we could see (and touch) in @quedada_casasdafortaleza  Thanks avain @samudecastro and @casasdafortaleza | Rado Original Automatic Diver #rado #radodiastaroriginal | What a beauty!!! Thanks to @casasdafortaleza and @oxtoolwatches | #zenith #cp2 + #fallkniven u2 | @zrc.1904 #beauty | @synchronwatches #poseidon in green strap by @_jm.aguilar</t>
  </si>
  <si>
    <t>#karrusel, #skindiver, #frogman300m, #meteorIV, #rado, #radodiastaroriginal, #zenith, #cp2, #fallkniven, #beauty, #poseidon</t>
  </si>
  <si>
    <t>@hdr_rswc, @wolbrook, @josephbolart, @oxtoolwatches, @quedada_casasdafortaleza., @charlesnevers, @vulcain_watches, @quedada_casasdafortaleza, @samudecastro, @casasdafortaleza, @zrc.1904, @synchronwatches, @_jm.aguilar</t>
  </si>
  <si>
    <t>https://instagram.com/p/DU6WohbCmJ2, https://instagram.com/p/DT7_S1QisQG, https://instagram.com/p/DSAyOnzCC_m, https://instagram.com/p/DR2eF2eiqLG, https://instagram.com/p/DRxXtehinDL, https://instagram.com/p/DRU-o5-CsGT, https://instagram.com/p/DRHXkyfCoz2, https://instagram.com/p/DQwyTGbCpDl, https://instagram.com/p/DP7BnnqCpk2, https://instagram.com/p/DOd6eMJioxf, https://instagram.com/p/DIPLtu6O0es, https://instagram.com/p/DICDgbson4o</t>
  </si>
  <si>
    <t>36, 40, 52, 25, 26, 37, 36, 19, 34, 24, 28, 41</t>
  </si>
  <si>
    <t>4, 3, 1, 2, 1, 1, 4, 1, 0, 2, 0, 0</t>
  </si>
  <si>
    <t>2026-02-18, 2026-01-25, 2025-12-08, 2025-12-04, 2025-12-02, 2025-11-21, 2025-11-16, 2025-11-07, 2025-10-17, 2025-09-11, 2025-04-09, 2025-04-04</t>
  </si>
  <si>
    <t>Outeiro de Rei</t>
  </si>
  <si>
    <t>Image, Sidecar, Video, Sidecar, Sidecar, Sidecar, Sidecar, Video, Image, Image, Video, Sidecar</t>
  </si>
  <si>
    <t>https://scontent-atl3-3.cdninstagram.com/v/t51.82787-15/629745209_18563624347036747_1785379775049490269_n.jpg?stp=dst-jpg_e35_s1080x1080_sh0.08_tt6&amp;_nc_ht=scontent-atl3-3.cdninstagram.com&amp;_nc_cat=107&amp;_nc_oc=Q6cZ2QGiFKdNPwwmM5ZbQgVFplQk0RrhXm3aV2NDWrwELGpogIE80zSd_EYO1LkLAXwmgNOfecKkfKpAmFl2XFQrEB1Y&amp;_nc_ohc=rrhQW0hLx5IQ7kNvwEDXml8&amp;_nc_gid=TJv4-GQL219DfOb2VzZjng&amp;edm=AOQ1c0wBAAAA&amp;ccb=7-5&amp;ig_cache_key=MzgzNTQ3NzU3NDM0ODg1Nzk3NA%3D%3D.3-ccb7-5&amp;oh=00_Afy-JKrzKYyaZFfFCsUCFHeIGYW7EIbfh6QDu5OfpRSP7A&amp;oe=69BD96A6&amp;_nc_sid=8b3546, https://scontent-atl3-3.cdninstagram.com/v/t51.82787-15/621208178_18557525899036747_7466683716496216001_n.jpg?stp=dst-jpg_e15_tt6&amp;_nc_ht=scontent-atl3-3.cdninstagram.com&amp;_nc_cat=107&amp;_nc_oc=Q6cZ2QGiFKdNPwwmM5ZbQgVFplQk0RrhXm3aV2NDWrwELGpogIE80zSd_EYO1LkLAXwmgNOfecKkfKpAmFl2XFQrEB1Y&amp;_nc_ohc=IyescWD-qWMQ7kNvwHxZkcP&amp;_nc_gid=TJv4-GQL219DfOb2VzZjng&amp;edm=AOQ1c0wBAAAA&amp;ccb=7-5&amp;ig_cache_key=MzgxNzkyMzQ2NzU1OTk2NzAzNg%3D%3D.3-ccb7-5&amp;oh=00_Afw2zECwqgyzMWFRhMQzyHsEGzJrKDKWzTSSrpXBbnObWg&amp;oe=69BDB6AA&amp;_nc_sid=8b3546, https://scontent-atl3-3.cdninstagram.com/v/t51.82787-15/621208178_18557525899036747_7466683716496216001_n.jpg?stp=dst-jpg_e15_tt6&amp;_nc_ht=scontent-atl3-3.cdninstagram.com&amp;_nc_cat=107&amp;_nc_oc=Q6cZ2QGiFKdNPwwmM5ZbQgVFplQk0RrhXm3aV2NDWrwELGpogIE80zSd_EYO1LkLAXwmgNOfecKkfKpAmFl2XFQrEB1Y&amp;_nc_ohc=IyescWD-qWMQ7kNvwHxZkcP&amp;_nc_gid=TJv4-GQL219DfOb2VzZjng&amp;edm=AOQ1c0wBAAAA&amp;ccb=7-5&amp;ig_cache_key=MzgxNzkyMzQ2NzU1OTk2NzAzNg%3D%3D.3-ccb7-5&amp;oh=00_Afw2zECwqgyzMWFRhMQzyHsEGzJrKDKWzTSSrpXBbnObWg&amp;oe=69BDB6AA&amp;_nc_sid=8b3546, https://scontent-atl3-3.cdninstagram.com/v/t51.82787-15/621468555_18557525887036747_2567186424158632148_n.jpg?stp=dst-jpg_e15_tt6&amp;_nc_ht=scontent-atl3-3.cdninstagram.com&amp;_nc_cat=107&amp;_nc_oc=Q6cZ2QGiFKdNPwwmM5ZbQgVFplQk0RrhXm3aV2NDWrwELGpogIE80zSd_EYO1LkLAXwmgNOfecKkfKpAmFl2XFQrEB1Y&amp;_nc_ohc=KbDVGSmtOCcQ7kNvwE_PWWn&amp;_nc_gid=TJv4-GQL219DfOb2VzZjng&amp;edm=AOQ1c0wBAAAA&amp;ccb=7-5&amp;ig_cache_key=MzgxNzkyMzQ2NzU1MTU3NTQ0OQ%3D%3D.3-ccb7-5&amp;oh=00_AfwJNSuA783MPuRVmKscteZxv_VPPO57d6O0b-5R9DYEZw&amp;oe=69BD9DC7&amp;_nc_sid=8b3546, https://scontent-atl3-3.cdninstagram.com/v/t51.82787-15/622381309_18557525890036747_2605993684653112550_n.jpg?stp=dst-jpg_e15_tt6&amp;_nc_ht=scontent-atl3-3.cdninstagram.com&amp;_nc_cat=107&amp;_nc_oc=Q6cZ2QGiFKdNPwwmM5ZbQgVFplQk0RrhXm3aV2NDWrwELGpogIE80zSd_EYO1LkLAXwmgNOfecKkfKpAmFl2XFQrEB1Y&amp;_nc_ohc=-uJ_tIBqRRMQ7kNvwE8JFg3&amp;_nc_gid=TJv4-GQL219DfOb2VzZjng&amp;edm=AOQ1c0wBAAAA&amp;ccb=7-5&amp;ig_cache_key=MzgxNzkyMzQ2NzU4NTE0NzQ1Mw%3D%3D.3-ccb7-5&amp;oh=00_AfzIRehqoBEKOp9FSTLTjDtEy8RG2JSQ9maiwk_n8Jl1sg&amp;oe=69BDAD97&amp;_nc_sid=8b3546, https://scontent-atl3-3.cdninstagram.com/v/t51.82787-15/587789983_18548082502036747_2390029291179904278_n.jpg?stp=dst-jpg_e15_tt6&amp;_nc_ht=scontent-atl3-3.cdninstagram.com&amp;_nc_cat=107&amp;_nc_oc=Q6cZ2QGiFKdNPwwmM5ZbQgVFplQk0RrhXm3aV2NDWrwELGpogIE80zSd_EYO1LkLAXwmgNOfecKkfKpAmFl2XFQrEB1Y&amp;_nc_ohc=HRDBA-lfe28Q7kNvwEJjztp&amp;_nc_gid=TJv4-GQL219DfOb2VzZjng&amp;edm=AOQ1c0wBAAAA&amp;ccb=7-5&amp;ig_cache_key=Mzc4MDM0MTI0Mzk0NDAwMTA5Mw%3D%3D.3-ccb7-5&amp;oh=00_AfwSFCb1GM6mqBXx8K3-A_TzIErVtVw_m3l6R0SbhfndVw&amp;oe=69BD94C2&amp;_nc_sid=8b3546, https://scontent-atl3-3.cdninstagram.com/v/t51.82787-15/587789983_18548082502036747_2390029291179904278_n.jpg?stp=dst-jpg_e15_tt6&amp;_nc_ht=scontent-atl3-3.cdninstagram.com&amp;_nc_cat=107&amp;_nc_oc=Q6cZ2QGiFKdNPwwmM5ZbQgVFplQk0RrhXm3aV2NDWrwELGpogIE80zSd_EYO1LkLAXwmgNOfecKkfKpAmFl2XFQrEB1Y&amp;_nc_ohc=HRDBA-lfe28Q7kNvwEJjztp&amp;_nc_gid=TJv4-GQL219DfOb2VzZjng&amp;edm=AOQ1c0wBAAAA&amp;ccb=7-5&amp;ig_cache_key=Mzc4MDM0MTI0Mzk0NDAwMTA5Mw%3D%3D.3-ccb7-5&amp;oh=00_AfwSFCb1GM6mqBXx8K3-A_TzIErVtVw_m3l6R0SbhfndVw&amp;oe=69BD94C2&amp;_nc_sid=8b3546, https://scontent-atl3-3.cdninstagram.com/v/t51.82787-15/589909427_18548082499036747_3007281882777024935_n.jpg?stp=dst-jpg_e15_tt6&amp;_nc_ht=scontent-atl3-3.cdninstagram.com&amp;_nc_cat=107&amp;_nc_oc=Q6cZ2QGiFKdNPwwmM5ZbQgVFplQk0RrhXm3aV2NDWrwELGpogIE80zSd_EYO1LkLAXwmgNOfecKkfKpAmFl2XFQrEB1Y&amp;_nc_ohc=ed4_JWfN9qwQ7kNvwH5DU2J&amp;_nc_gid=TJv4-GQL219DfOb2VzZjng&amp;edm=AOQ1c0wBAAAA&amp;ccb=7-5&amp;ig_cache_key=Mzc4MDM0MTI0Mzg4NTMwOTc3Ng%3D%3D.3-ccb7-5&amp;oh=00_AfyU2MJwFJfycm_7m-6VkhZ_1RclXZ9v3qoiPTfeCsLcMQ&amp;oe=69BDA64F&amp;_nc_sid=8b3546, https://scontent-atl3-3.cdninstagram.com/v/t51.82787-15/589925009_18548082511036747_8158791354555824094_n.jpg?stp=dst-jpg_e15_tt6&amp;_nc_ht=scontent-atl3-3.cdninstagram.com&amp;_nc_cat=107&amp;_nc_oc=Q6cZ2QGiFKdNPwwmM5ZbQgVFplQk0RrhXm3aV2NDWrwELGpogIE80zSd_EYO1LkLAXwmgNOfecKkfKpAmFl2XFQrEB1Y&amp;_nc_ohc=zYKea-tUAo4Q7kNvwFiOxSd&amp;_nc_gid=TJv4-GQL219DfOb2VzZjng&amp;edm=AOQ1c0wBAAAA&amp;ccb=7-5&amp;ig_cache_key=Mzc4MDM0MTI0MzY5MjM1NTc1OQ%3D%3D.3-ccb7-5&amp;oh=00_AfxErCY9LbbHVqC_yO2Hq_yKzTVpFbbYtDj_FhlD2z2gHw&amp;oe=69BD90F8&amp;_nc_sid=8b3546, https://scontent-atl3-3.cdninstagram.com/v/t51.82787-15/589618452_18548082490036747_2397423877435473242_n.jpg?stp=dst-jpg_e15_tt6&amp;_nc_ht=scontent-atl3-3.cdninstagram.com&amp;_nc_cat=107&amp;_nc_oc=Q6cZ2QGiFKdNPwwmM5ZbQgVFplQk0RrhXm3aV2NDWrwELGpogIE80zSd_EYO1LkLAXwmgNOfecKkfKpAmFl2XFQrEB1Y&amp;_nc_ohc=R2NpP86vFWYQ7kNvwH-yUuB&amp;_nc_gid=TJv4-GQL219DfOb2VzZjng&amp;edm=AOQ1c0wBAAAA&amp;ccb=7-5&amp;ig_cache_key=Mzc4MDM0MTI0MzkzNTYyMjk3MA%3D%3D.3-ccb7-5&amp;oh=</t>
  </si>
  <si>
    <t>https://scontent-atl3-3.cdninstagram.com/o1/v/t2/f2/m86/AQPhbaMXTmv8nue2N2Rp1_XKroirQ9PXFkThN9mS0UhRqu_q19paQmTbC3QcFSOn1r1wbaefo02B3kdMLshm70D7YbEJIaZxxfFUprk.mp4?_nc_cat=109&amp;_nc_sid=5e9851&amp;_nc_ht=scontent-atl3-3.cdninstagram.com&amp;_nc_ohc=bECiagU6NGoQ7kNvwG26b_D&amp;efg=eyJ2ZW5jb2RlX3RhZyI6Inhwdl9wcm9ncmVzc2l2ZS5JTlNUQUdSQU0uQ0xJUFMuQzMuNzIwLmRhc2hfYmFzZWxpbmVfMV92MSIsInhwdl9hc3NldF9pZCI6MjU2NTg5MjQ4MDQ0OTIxMywiYXNzZXRfYWdlX2RheXMiOjk3LCJ2aV91c2VjYXNlX2lkIjoxMDA5OSwiZHVyYXRpb25fcyI6MjksInVybGdlbl9zb3VyY2UiOiJ3d3cifQ%3D%3D&amp;ccb=17-1&amp;_nc_gid=TJv4-GQL219DfOb2VzZjng&amp;_nc_ss=1a&amp;_nc_zt=28&amp;vs=ca6f1d8b097892c0&amp;_nc_vs=HBksFQIYUmlnX3hwdl9yZWVsc19wZXJtYW5lbnRfc3JfcHJvZC8wNjREMUUxODEzMEFGRkFDN0IyNUU0OTk1MTAyQzI5Ml92aWRlb19kYXNoaW5pdC5tcDQVAALIARIAFQIYR2lnX3hwdl9yZWVsc19wZXJtYW5lbnRfc3JfcHJvZC8zODEyNDg1NjQ1NTUyNDA0XzcxMjE1NzMyMzg0MDM2NTMyNDMubXA0FQICyAESACgAGAAbAogHdXNlX29pbAExEnByb2dyZXNzaXZlX3JlY2lwZQExFQAAJvrqod3M6o4JFQIoAkMzLBdAPSp--dsi0RgSZGFzaF9iYXNlbGluZV8xX3YxEQB1_gdl5p0BAA&amp;oh=00_AfwKen9UVd6_YStx5Mo3v9aVC0b1GO5TLHR5s8kHDi9sSA&amp;oe=69B99DA2, https://scontent-atl3-2.cdninstagram.com/o1/v/t2/f2/m86/AQOiY4jDaiswUivskVOrioMTrLVXFt3GtwobdVT_ByFrVOXR3gDxEUrKX9C5iYfltlwPIf4aWGicqPoRDnT4Rpd_rZ_idUVNA7CCUi0.mp4?_nc_cat=102&amp;_nc_sid=5e9851&amp;_nc_ht=scontent-atl3-2.cdninstagram.com&amp;_nc_ohc=FeGEzoPEV38Q7kNvwFhjgGm&amp;efg=eyJ2ZW5jb2RlX3RhZyI6Inhwdl9wcm9ncmVzc2l2ZS5JTlNUQUdSQU0uQ0xJUFMuQzMuNzIwLmRhc2hfYmFzZWxpbmVfMV92MSIsInhwdl9hc3NldF9pZCI6MTQ1MzU3MTE2NTcyNTA0NSwiYXNzZXRfYWdlX2RheXMiOjEyOCwidmlfdXNlY2FzZV9pZCI6MTA4MjcsImR1cmF0aW9uX3MiOjEyLCJ1cmxnZW5fc291cmNlIjoid3d3In0%3D&amp;ccb=17-1&amp;vs=d4a09c232ef4e9e2&amp;_nc_vs=HBksFQIYUmlnX3hwdl9yZWVsc19wZXJtYW5lbnRfc3JfcHJvZC9DQjQ2RDNBNjM4QkU5ODI2MEUyOEUzMkJFNjcwOTI5MV92aWRlb19kYXNoaW5pdC5tcDQVAALIARIAFQIYOnBhc3N0aHJvdWdoX2V2ZXJzdG9yZS9HRldLVVNLVTVkOGFJTVVFQU5uck10WW1lWHdZYnN0VEFRQUYVAgLIARIAKAAYABsCiAd1c2Vfb2lsATEScHJvZ3Jlc3NpdmVfcmVjaXBlATEVAAAm6oXpj_2AlQUVAigCQzMsF0AoAAAAAAAAGBJkYXNoX2Jhc2VsaW5lXzFfdjERAHX-B2WWqQEA&amp;_nc_gid=TJv4-GQL219DfOb2VzZjng&amp;_nc_ss=1a&amp;_nc_zt=28&amp;oh=00_AfxGSi4Gv1izjzIXL09E2rqjp79sFqU9QOflyVFe0L-10Q&amp;oe=69B9903B, https://scontent-atl3-1.cdninstagram.com/o1/v/t2/f2/m367/AQNcUdSAxMuDFKkfu_epXNQrEglvMzMwetNthreGL8e2vnJxn1tG9Jn_oDVBiIKiUVzIJ8dewt-S3-g5hLnKetI-ouUZrM0Qb2v9TUE.mp4?_nc_cat=103&amp;_nc_sid=5e9851&amp;_nc_ht=scontent-atl3-1.cdninstagram.com&amp;_nc_ohc=-xGkxf8wa5QQ7kNvwGoYcz7&amp;efg=eyJ2ZW5jb2RlX3RhZyI6Inhwdl9wcm9ncmVzc2l2ZS5JTlNUQUdSQU0uQ0xJUFMuQzMuNzIwLmRhc2hfYmFzZWxpbmVfMV92MSIsInhwdl9hc3NldF9pZCI6MzIxODQ1MTEyNDk3MzcwOSwiYXNzZXRfYWdlX2RheXMiOjM0MCwidmlfdXNlY2FzZV9pZCI6MTAwOTksImR1cmF0aW9uX3MiOjM2LCJ1cmxnZW5fc291cmNlIjoid3d3In0%3D&amp;ccb=17-1&amp;_nc_gid=TJv4-GQL219DfOb2VzZjng&amp;_nc_ss=1a&amp;_nc_zt=28&amp;vs=97dfda0b1448e213&amp;_nc_vs=HBksFQIYQGlnX2VwaGVtZXJhbC8xNDRDMEQzNUFDNDZGMjA5REZDQTRDN0Q3MDUwOTdCQl92aWRlb19kYXNoaW5pdC5tcDQVAALIARIAFQIYR2lnX3hwdl9yZWVsc19wZXJtYW5lbnRfc3JfcHJvZC8xMzYxMDM3OTI1MjEwMjY3XzU2Nzk1NjUzNDc0NzExNjU0NTEubXA0FQICyAESACgAGAAbAogHdXNlX29pbAExEnByb2dyZXNzaXZlX3JlY2lwZQExFQAAJprCv8DByrcLFQIoAkMzLBdAQnMzMzMzMxgSZGFzaF9iYXNlbGluZV8xX3YxEQB1_gdl5p0BAA&amp;oh=00_AfwAqyagniJbycyGH2mfAt6NrQahC4qdir41aVi1xaGe2w&amp;oe=69BD9010</t>
  </si>
  <si>
    <t>https://www.instagram.com/charlesnevers</t>
  </si>
  <si>
    <t>sho_the_watch</t>
  </si>
  <si>
    <t>Sho Chang</t>
  </si>
  <si>
    <t>⏳ The Timekeeper</t>
  </si>
  <si>
    <t>https://scontent-iad3-1.cdninstagram.com/v/t51.2885-19/323832585_154921980643461_6697703053479758662_n.jpg?stp=dst-jpg_e0_s150x150_tt6&amp;efg=eyJ2ZW5jb2RlX3RhZyI6InByb2ZpbGVfcGljLmRqYW5nby41ODguYzIifQ&amp;_nc_ht=scontent-iad3-1.cdninstagram.com&amp;_nc_cat=109&amp;_nc_oc=Q6cZ2QEkKGHui3HQRM1yjcbomAHtPGILHTZCoJ7RCKWVyJgqE-tsUK6cEpVet3kZTuWvAPU&amp;_nc_ohc=WNulxY0n0-gQ7kNvwF-nd-e&amp;_nc_gid=gfHkMCs66a0BurHJh0Pnhg&amp;edm=AOQ1c0wBAAAA&amp;ccb=7-5&amp;oh=00_AfwceDRxCn8GCqMP4dHsU4UYzbZG7K8YDZ6FWf4DORVMLA&amp;oe=69BD8D4C&amp;_nc_sid=8b3546</t>
  </si>
  <si>
    <t>F.P.Journe Octa Automatique Lune | Patek Philippe Complication 5961P Platinum Annual Calendar Chronograph. | 2025 Rolex Daytona Turquoise Blue really amazing looking | Krayon Anywhere Arborea C030-52 PT, Anytime, any day, anywhere… An amazing art timepiece. | The 2025 novelties pay tribute to one of the brand’s most historic models with the introduction of the Ref. 6196P. Featuring a classic salmon dial, this timepiece embodies the timeless elegance and heritage of Patek Philippe since its first collection. | Daniel Roth Tourbillon Unrivalled Craftsmanship | Girard-Perregaux Laureato Skeleton Ceramic is a true skeleton watch. 
#1791 #1975 | Ulysse Nardin Black Blast Moonstruck | LEDERER central Impulse Chrinometer White Gold 44mm Rhodium Dial Hand-Winding | Hublot X Murakami 🌈 smiling face 😃 | The 2024 Patek Philippe New Collection, #Cubitus, marks an unprecedented moment in the brand’s long history since 1839. Mr. Thierry Stern, the current president of Patek Philippe, made the decision to create this special collection, driven by his personal passion. | The Patek Philippe 5230P, a legendary world time watch has been discounted. It will always remain the classic piece.</t>
  </si>
  <si>
    <t>#1791, #1975, #Cubitus</t>
  </si>
  <si>
    <t>https://instagram.com/p/DS1txXZEt3V, https://instagram.com/p/DNlAvfiStSI, https://instagram.com/p/DIyQO9Ky6x9, https://instagram.com/p/DIQ7n2pyajT, https://instagram.com/p/DH7tUvPyQZ2, https://instagram.com/p/DHgWylcykEO, https://instagram.com/p/DHJAdaiSa9N, https://instagram.com/p/DG7JKxty2LJ, https://instagram.com/p/DGaQidySYuJ, https://instagram.com/p/DBnYEDcSvqV, https://instagram.com/p/DBQ2mp2yLSL, https://instagram.com/p/DAakkwFynyr</t>
  </si>
  <si>
    <t>19, 19, 18, 14, 22, 14, 16, 12, 20, 25, 30, 23</t>
  </si>
  <si>
    <t>1, 0, 2, 0, 0, 0, 0, 0, 0, 1, 4, 2</t>
  </si>
  <si>
    <t>2025-12-29, 2025-08-20, 2025-04-23, 2025-04-10, 2025-04-02, 2025-03-22, 2025-03-13, 2025-03-08, 2025-02-23, 2024-10-27, 2024-10-18, 2024-09-27</t>
  </si>
  <si>
    <t>https://scontent-iad3-1.cdninstagram.com/v/t51.82787-15/608417951_18400767430130522_260412357549183762_n.jpg?stp=dst-jpg_e35_s1080x1080_sh0.08_tt6&amp;_nc_ht=scontent-iad3-1.cdninstagram.com&amp;_nc_cat=102&amp;_nc_oc=Q6cZ2QEkKGHui3HQRM1yjcbomAHtPGILHTZCoJ7RCKWVyJgqE-tsUK6cEpVet3kZTuWvAPU&amp;_nc_ohc=Ap_h8UBlgNcQ7kNvwHsmd7V&amp;_nc_gid=gfHkMCs66a0BurHJh0Pnhg&amp;edm=AOQ1c0wBAAAA&amp;ccb=7-5&amp;ig_cache_key=Mzc5ODE0MzE2NTIyMDk2OTk0MQ%3D%3D.3-ccb7-5&amp;oh=00_Afz0gfcJlD9bd4tof0LL0_ACHIaTMHX0BRl6QLbYHjDMeQ&amp;oe=69BD8497&amp;_nc_sid=8b3546, https://scontent-iad3-1.cdninstagram.com/v/t51.82787-15/534734347_18382403962130522_6410894961879336128_n.jpg?stp=dst-jpg_e15_tt6&amp;_nc_ht=scontent-iad3-1.cdninstagram.com&amp;_nc_cat=102&amp;_nc_oc=Q6cZ2QEkKGHui3HQRM1yjcbomAHtPGILHTZCoJ7RCKWVyJgqE-tsUK6cEpVet3kZTuWvAPU&amp;_nc_ohc=bnU1pZCUWAMQ7kNvwE2wY4X&amp;_nc_gid=gfHkMCs66a0BurHJh0Pnhg&amp;edm=AOQ1c0wBAAAA&amp;ccb=7-5&amp;ig_cache_key=MzcwMzM2OTUzMjI1ODgzMzU0NA%3D%3D.3-ccb7-5&amp;oh=00_AfzyQvbAm5RuZYeLkzsXYQbkUOxOF6r0FUzNtQFBdniKpw&amp;oe=69BD9890&amp;_nc_sid=8b3546, https://scontent-iad3-1.cdninstagram.com/v/t51.2885-15/491894526_18368254228130522_3496749823337667721_n.jpg?stp=dst-jpg_e35_s1080x1080_sh0.08_tt6&amp;_nc_ht=scontent-iad3-1.cdninstagram.com&amp;_nc_cat=102&amp;_nc_oc=Q6cZ2QEkKGHui3HQRM1yjcbomAHtPGILHTZCoJ7RCKWVyJgqE-tsUK6cEpVet3kZTuWvAPU&amp;_nc_ohc=Bf4H8cYy1FYQ7kNvwE2aB3K&amp;_nc_gid=gfHkMCs66a0BurHJh0Pnhg&amp;edm=AOQ1c0wBAAAA&amp;ccb=7-5&amp;ig_cache_key=MzYxNzAyNDg0NzIyODE1Mjk1Nw%3D%3D.3-ccb7-5&amp;oh=00_AfwcqWP--8dFeZFKqTM_wtbXBlRrgsVM9nimUSQndjXDjw&amp;oe=69BD9F68&amp;_nc_sid=8b3546, https://scontent-iad3-1.cdninstagram.com/v/t51.2885-15/489468286_18366829870130522_397756975611841380_n.jpg?stp=dst-jpg_e35_s1080x1080_sh0.08_tt6&amp;_nc_ht=scontent-iad3-1.cdninstagram.com&amp;_nc_cat=102&amp;_nc_oc=Q6cZ2QEkKGHui3HQRM1yjcbomAHtPGILHTZCoJ7RCKWVyJgqE-tsUK6cEpVet3kZTuWvAPU&amp;_nc_ohc=5Wvjde1W8s8Q7kNvwEgmikb&amp;_nc_gid=gfHkMCs66a0BurHJh0Pnhg&amp;edm=AOQ1c0wBAAAA&amp;ccb=7-5&amp;ig_cache_key=MzYwNzY0NTUyNTAxMDY1NTQ0Mw%3D%3D.3-ccb7-5&amp;oh=00_AfyvgrDC4mfHyBwOkAJJV7NivelkNO4xDDJ9rBc9UDjtMQ&amp;oe=69BD829A&amp;_nc_sid=8b3546, https://scontent-iad3-1.cdninstagram.com/v/t51.2885-15/488418828_18365930164130522_5003075739479960389_n.jpg?stp=dst-jpg_e35_s1080x1080_sh0.08_tt6&amp;_nc_ht=scontent-iad3-1.cdninstagram.com&amp;_nc_cat=102&amp;_nc_oc=Q6cZ2QEkKGHui3HQRM1yjcbomAHtPGILHTZCoJ7RCKWVyJgqE-tsUK6cEpVet3kZTuWvAPU&amp;_nc_ohc=jYokHkxhTk4Q7kNvwHADmUs&amp;_nc_gid=gfHkMCs66a0BurHJh0Pnhg&amp;edm=AOQ1c0wBAAAA&amp;ccb=7-5&amp;ig_cache_key=MzYwMTY3MTY2NDIyNjA3NjI3OA%3D%3D.3-ccb7-5&amp;oh=00_Afy2_UtGjudFiOnzNIJuYoe8huiCETPFyMmh9BJTWuU90g&amp;oe=69BDA7A4&amp;_nc_sid=8b3546, https://scontent-iad3-1.cdninstagram.com/v/t51.2885-15/485656981_18364713262130522_4666451739179347678_n.jpg?stp=dst-jpg_e35_s1080x1080_sh0.08_tt6&amp;_nc_ht=scontent-iad3-1.cdninstagram.com&amp;_nc_cat=102&amp;_nc_oc=Q6cZ2QEkKGHui3HQRM1yjcbomAHtPGILHTZCoJ7RCKWVyJgqE-tsUK6cEpVet3kZTuWvAPU&amp;_nc_ohc=f1pltyXtnNcQ7kNvwFrqGTb&amp;_nc_gid=gfHkMCs66a0BurHJh0Pnhg&amp;edm=AOQ1c0wBAAAA&amp;ccb=7-5&amp;ig_cache_key=MzU5Mzk3MjczNTg1MDIwMTM1OA%3D%3D.3-ccb7-5&amp;oh=00_AfzsPhotzRdrQXal24KPq9R-nXOV1U2vwCidlaVG-96GuA&amp;oe=69BD9FA4&amp;_nc_sid=8b3546, https://scontent-iad3-1.cdninstagram.com/v/t51.2885-15/483959853_18363636775130522_1117969869049752374_n.jpg?stp=dst-jpg_e35_s1080x1080_sh0.08_tt6&amp;_nc_ht=scontent-iad3-1.cdninstagram.com&amp;_nc_cat=102&amp;_nc_oc=Q6cZ2QEkKGHui3HQRM1yjcbomAHtPGILHTZCoJ7RCKWVyJgqE-tsUK6cEpVet3kZTuWvAPU&amp;_nc_ohc=gOOmxw2H3nAQ7kNvwGu1lfA&amp;_nc_gid=gfHkMCs66a0BurHJh0Pnhg&amp;edm=AOQ1c0wBAAAA&amp;ccb=7-5&amp;ig_cache_key=MzU4NzQwMDU5OTUzNDY3NzgzNw%3D%3D.3-ccb7-5&amp;oh=00_AfzMbTnE30Fu8V3bkbLWxrpaOAMBrnO8GvlHU2Mwlgb4WQ&amp;oe=69BDA640&amp;_nc_sid=8b3546, https://scontent-iad3-1.cdninstagram.com/v/t51.2885-15/483354983_18362949115130522_9068314790133987363_n.jpg?stp=dst-jpg_e35_s1080x1080_sh0.08_tt6&amp;_nc_ht=scontent-iad3-1.cdninstagram.com&amp;_nc_cat=102&amp;_nc_oc=Q6cZ2QEkKGHui3HQRM1yjcbomAHtPGILHTZCoJ7RCKWVyJgqE-tsUK6cEpVet3kZTuWvAPU&amp;_nc_ohc=uk4LiMdn4LsQ7kNvwEZVEjP&amp;_nc_gid=gfHkMCs66a0BurHJh0Pnhg&amp;edm=AOQ1c0wBAAAA&amp;ccb=7-5&amp;ig_cache_key=MzU4MzQ5ODI1MTQ5ODM4MjAyNQ%3D%3D.3-ccb7-5&amp;oh=00_AfxAMr4C-nSVTaoOfPTjeX9JtBplle3tmO2Brf9q8Q-zBg&amp;oe=69BD85CC&amp;_nc_sid=8b3546, https://scontent-iad3-1.cdninstagram.com/v/t51.2885-15/480785605_18361354096130522_908653374840701328_n.jpg?stp=dst-jpg_e35_s1080x1080_sh0.08_tt6&amp;_nc_ht=scontent-iad3-1.cdninstagram.com&amp;_nc_cat=102&amp;_nc_oc=Q6cZ2QEkKGHui3HQRM1yjcbomAHtPGILHTZCoJ7RCKWVyJgqE-tsUK6cEpVet3kZTuWvAPU&amp;_nc_ohc=SraFPGjAeFIQ7kNvwH5a70v&amp;_nc_gid=gfHkMCs66a0BurHJh0Pnhg&amp;edm=AOQ1c0wBAAAA&amp;ccb=7-5&amp;ig_cache_key=MzU3NDI0MTk5MTQ2MDQ5MDEyMQ%3D%3D.3-ccb7-5&amp;oh=00_AfzPBZbINkkIxQS7Hn2SxkhoFgcF5Xi_lylspW364l05yw&amp;oe=69BDAC1D&amp;_nc_sid=8b3546, https://scontent-iad3-1.cdninstagram.com/v/t51.2885-15/464663917_18346076992130522_3051639853241233401_n.jpg?stp=dst-jpg_e35_s1080x1080_sh0.08_tt6&amp;_nc_ht=scontent-iad3-1.cdninstagram.com&amp;_nc_cat=102&amp;_nc_oc=Q6cZ2QEkKGHui3HQRM1yjcbomAHtPGILHTZCoJ7RCKWVyJgqE-tsUK6cEpVet3kZTuWvAPU&amp;_nc_ohc=Wo3I6gdyqysQ7kNvwGj3toH&amp;_nc_gid=gfHkMCs66a0BurHJh0Pnhg&amp;edm=AOQ1c0wBAAAA&amp;ccb=7-5&amp;ig_cache_key=MzQ4Nzg2MjI2ODExMTgxMzI2OQ%3D%3D.3-ccb7-5&amp;oh=00_AfyLjxQSs9DtBibbSd8FiGLVIn-YSMWuqcTpaVkW5WxCew&amp;oe=69BDB464&amp;_nc_sid=8b3546,</t>
  </si>
  <si>
    <t>https://www.instagram.com/sho_the_watch</t>
  </si>
  <si>
    <t>samthewatchman</t>
  </si>
  <si>
    <t>Sam Remblance</t>
  </si>
  <si>
    <t>Watches should be Worn not stored</t>
  </si>
  <si>
    <t>https://scontent-bos5-1.cdninstagram.com/v/t51.82787-19/628030816_17848485831679451_8483137029397532639_n.jpg?stp=dst-jpg_e0_s150x150_tt6&amp;efg=eyJ2ZW5jb2RlX3RhZyI6InByb2ZpbGVfcGljLmRqYW5nby44MDAuYzIifQ&amp;_nc_ht=scontent-bos5-1.cdninstagram.com&amp;_nc_cat=111&amp;_nc_oc=Q6cZ2QGh4CjfUyXZDI4YNCnWgLd6GOFpoJ7OUcZyUBPwtbQ4Dc-JWUHVZ-sJHrzN8TeU_bk&amp;_nc_ohc=BbRI2sGFVqAQ7kNvwGoaU8f&amp;_nc_gid=ZL6vUZTJf5OX8oospXTXLw&amp;edm=AOQ1c0wBAAAA&amp;ccb=7-5&amp;oh=00_Afy0KzgjJm9nUwnfxvuW1kxMy53HRtUEctoQmwEdD_MlfQ&amp;oe=69BD94D3&amp;_nc_sid=8b3546</t>
  </si>
  <si>
    <t>Sold our first 10 watches in 2 weeks.
*These were ultra rare founders edition pieces that were allocation only 
From an idea at a BBQ…
To cases machined in Britain…
To watches on wrists.
This one means a lot.
Onwards.
#watchbrand
#britishwatch
#microbrandwatch
#independentwatch
#watchfam
watchcomm | Proof I’m not perfect!
#behindthescenes
#bloopers
#watchcommunity
#watchcreator
#contentcreation | Starting strong | Prestex Parker.
Proper mid-century charm.
#prestex
#britishwatchmaking
#vintagewatch
#wristcheck
#watchcommunity | Spring Drive perfection.
Understated excellence
#grandseiko
#springdrive
#sbge201
#watchenthusiast
#wristcheck | Early–mid 2000s 
pre-Richemont Panerai vibes 
#panerai
#luminor
#paneraisti
#panerailovers
#toolwatch
#italiandesign
#luxurywatch
#wristroll
#wristcheck
#watchcommunity
#watchenthusiast
#watchaddict
#watchcollector
#mechanicalwatch
#automaticwatch
#horology | Ok so Not ‘better’ than Panerai… 
But at the price, deserves more attention.
Born in Florence. 
Built as a tool watch. 
Still flying under the radar.
What do you think, 
underrated classic?
👇 Let’s hear it.
#anonimo
#panerai
#toolwatch
#watchenthusiast
#watchcollector
#italianwatch
#watchcommun | The guys on the south coast Smashed it out the park again. 
#zerowest
#britishwatches
#watchcommunity
#chronograph
#wristcheck
#watchenthusiast | ARC II — D'Arc Matter
Gamma Green
Sensational piece 
#arcanaut
#independentwatch
#microbrandwatch
#watchcommunity
#wristcheck
#greenwatch
#watchenthusiast | A lot going on… and it all works.
One of Citizen’s most underrated tool watches.
#citizenwatch
#skyhawk
#toolwatch
#pilotwatch
#wristcheck
#watchcommunity
#watchenthusiast | -The chronograph seconds hand accelerates for the first 15 seconds, then gradually slows down
-This mimics the 0–100 km/h acceleration curve of the 1965 Porsche 911
-The red sector on the dial marks this acceleration phase
#TAGHeuer
#Carrera
#Chronosprint
#Porsche
#WatchCollectors
#Chronograph | Good coffee, Retro vibes, great times 
#brewmetric
#microbrandwatch
#watchcommunity
#watchfam
#retrodesign
#horology</t>
  </si>
  <si>
    <t>#watchbrand, #britishwatch, #microbrandwatch, #independentwatch, #watchfam, #behindthescenes, #bloopers, #watchcommunity, #watchcreator, #contentcreation, #prestex, #britishwatchmaking, #vintagewatch, #wristcheck, #grandseiko, #springdrive, #sbge201, #watchenthusiast, #panerai, #luminor, #paneraisti, #panerailovers, #toolwatch, #italiandesign, #luxurywatch, #wristroll, #watchaddict, #watchcollector, #mechanicalwatch, #automaticwatch, #horology, #anonimo, #italianwatch, #watchcommun, #zerowest, #</t>
  </si>
  <si>
    <t>https://instagram.com/p/DVRHNKcDFUh, https://instagram.com/p/DVV0_j5DcGk, https://instagram.com/p/DUNrbhvjCLb, https://instagram.com/p/DV54BejjGvh, https://instagram.com/p/DVy2Q9MCT1J, https://instagram.com/p/DVtswnEFAEf, https://instagram.com/p/DVtsq3CD1GP, https://instagram.com/p/DVn2eAXjRN4, https://instagram.com/p/DVg0tLMj9Co, https://instagram.com/p/DVbrJlkj0jj, https://instagram.com/p/DVbrH3cgBvu, https://instagram.com/p/DVOzLvsD8rQ</t>
  </si>
  <si>
    <t>16, 17, 58, 5, 15, 17, 10, 18, 21, 6, 9, 23</t>
  </si>
  <si>
    <t>0, 5, 2, 1, 1, 1, 0, 0, 0, 0, 0, 2</t>
  </si>
  <si>
    <t>2026-02-27, 2026-03-01, 2026-02-01, 2026-03-15, 2026-03-12, 2026-03-10, 2026-03-10, 2026-03-08, 2026-03-05, 2026-03-03, 2026-03-03, 2026-02-26</t>
  </si>
  <si>
    <t>Video, Video, Video, Video, Video, Video, Sidecar, Video, Video, Video, Video, Video</t>
  </si>
  <si>
    <t>https://scontent-bos5-1.cdninstagram.com/v/t39.30808-6/625358211_965034206698181_1023103503504526253_n.jpg?stp=dst-jpg_e15_fr_s1080x1080_tt6&amp;_nc_ht=scontent-bos5-1.cdninstagram.com&amp;_nc_cat=105&amp;_nc_oc=Q6cZ2QGh4CjfUyXZDI4YNCnWgLd6GOFpoJ7OUcZyUBPwtbQ4Dc-JWUHVZ-sJHrzN8TeU_bk&amp;_nc_ohc=9wtMix3YjngQ7kNvwHxlilI&amp;_nc_gid=ZL6vUZTJf5OX8oospXTXLw&amp;edm=AOQ1c0wAAAAA&amp;ccb=7-5&amp;ig_cache_key=Mzg0OTkyOTcwNDI1ODYwOTAzMA%3D%3D.3-ccb7-5&amp;oh=00_AfyPYnLnGvICexj0cShO9s5d4KCBYsXPJuT6uVKfOeG3-g&amp;oe=69BDB077&amp;_nc_sid=8b3546, https://scontent-bos5-1.cdninstagram.com/v/t39.30808-6/625358211_965034206698181_1023103503504526253_n.jpg?stp=dst-jpg_e15_fr_s1080x1080_tt6&amp;_nc_ht=scontent-bos5-1.cdninstagram.com&amp;_nc_cat=105&amp;_nc_oc=Q6cZ2QGh4CjfUyXZDI4YNCnWgLd6GOFpoJ7OUcZyUBPwtbQ4Dc-JWUHVZ-sJHrzN8TeU_bk&amp;_nc_ohc=9wtMix3YjngQ7kNvwHxlilI&amp;_nc_gid=ZL6vUZTJf5OX8oospXTXLw&amp;edm=AOQ1c0wAAAAA&amp;ccb=7-5&amp;ig_cache_key=Mzg0OTkyOTcwNDI1ODYwOTAzMA%3D%3D.3-ccb7-5&amp;oh=00_AfyPYnLnGvICexj0cShO9s5d4KCBYsXPJuT6uVKfOeG3-g&amp;oe=69BDB077&amp;_nc_sid=8b3546, https://scontent-bos5-1.cdninstagram.com/v/t39.30808-6/626512131_965034190031516_7411003012387027677_n.jpg?stp=dst-jpg_e15_fr_s1080x1080_tt6&amp;_nc_ht=scontent-bos5-1.cdninstagram.com&amp;_nc_cat=108&amp;_nc_oc=Q6cZ2QGh4CjfUyXZDI4YNCnWgLd6GOFpoJ7OUcZyUBPwtbQ4Dc-JWUHVZ-sJHrzN8TeU_bk&amp;_nc_ohc=lDSEewu59S8Q7kNvwHHHI3c&amp;_nc_gid=ZL6vUZTJf5OX8oospXTXLw&amp;edm=AOQ1c0wAAAAA&amp;ccb=7-5&amp;ig_cache_key=Mzg0OTkyOTcwNTQ1ODIwNjEzMQ%3D%3D.3-ccb7-5&amp;oh=00_AfytNVfNejsGV-pv1zmAc5mpiv6K9RGH5mBZeN2VrM-56g&amp;oe=69BD9D52&amp;_nc_sid=8b3546, https://scontent-bos5-1.cdninstagram.com/v/t39.30808-6/626839622_965034203364848_8913362232217442730_n.jpg?stp=dst-jpg_e15_fr_s1080x1080_tt6&amp;_nc_ht=scontent-bos5-1.cdninstagram.com&amp;_nc_cat=108&amp;_nc_oc=Q6cZ2QGh4CjfUyXZDI4YNCnWgLd6GOFpoJ7OUcZyUBPwtbQ4Dc-JWUHVZ-sJHrzN8TeU_bk&amp;_nc_ohc=Lpi5M0YLRlEQ7kNvwG6vn2N&amp;_nc_gid=ZL6vUZTJf5OX8oospXTXLw&amp;edm=AOQ1c0wAAAAA&amp;ccb=7-5&amp;ig_cache_key=Mzg0OTkyOTcwNDQxNzk4NzAyNQ%3D%3D.3-ccb7-5&amp;oh=00_AfzEHaoUosXV_ObAmqf98ACJFy0Klw85UdrlSxY0ZlZMtQ&amp;oe=69BD91DF&amp;_nc_sid=8b3546, https://scontent-bos5-1.cdninstagram.com/v/t39.30808-6/625053050_965034193364849_6655316495086290636_n.jpg?stp=dst-jpg_e15_fr_s1080x1080_tt6&amp;_nc_ht=scontent-bos5-1.cdninstagram.com&amp;_nc_cat=105&amp;_nc_oc=Q6cZ2QGh4CjfUyXZDI4YNCnWgLd6GOFpoJ7OUcZyUBPwtbQ4Dc-JWUHVZ-sJHrzN8TeU_bk&amp;_nc_ohc=cFweNF9MNPUQ7kNvwFanCQ_&amp;_nc_gid=ZL6vUZTJf5OX8oospXTXLw&amp;edm=AOQ1c0wAAAAA&amp;ccb=7-5&amp;ig_cache_key=Mzg0OTkyOTcwNDIzMzQzODgwMg%3D%3D.3-ccb7-5&amp;oh=00_AfzK5i55YFJqh0-XnNo7hJUL0dW-1dPfgEA-xkhUYEXFeA&amp;oe=69BDA8A2&amp;_nc_sid=8b3546</t>
  </si>
  <si>
    <t>https://scontent-bos5-1.cdninstagram.com/o1/v/t16/f2/m69/AQOYpWmybSS_i0Nvd7_XzXduGEa0SBFvJ2i4kfhvgy5JgVug7Ic4OhaOE36SCBuorWXJAqeVFmL9CzjDK_OTrwGp.mp4?strext=1&amp;_nc_cat=109&amp;_nc_sid=5e9851&amp;_nc_ht=scontent-bos5-1.cdninstagram.com&amp;_nc_ohc=AVpw7pt1CuIQ7kNvwFQro5S&amp;efg=eyJ2ZW5jb2RlX3RhZyI6Inhwdl9wcm9ncmVzc2l2ZS5JTlNUQUdSQU0uQ0xJUFMuQzMuNzIwLmRhc2hfYmFzZWxpbmVfMV92MSIsInhwdl9hc3NldF9pZCI6MTc4NTI1MDM3ODI2Nzk0NTEsImFzc2V0X2FnZV9kYXlzIjoxNiwidmlfdXNlY2FzZV9pZCI6MTAwOTksImR1cmF0aW9uX3MiOjE3LCJ1cmxnZW5fc291cmNlIjoid3d3In0%3D&amp;ccb=17-1&amp;vs=8a4e00adf7c3ec35&amp;_nc_vs=HBksFQIYOnBhc3N0aHJvdWdoX2V2ZXJzdG9yZS9HQWYwVWlaQzRqTzlJeE1GQURxdkIxb2NCZnQ2YnNwVEFRQUYVAALIARIAFQIYUWlnX3hwdl9wbGFjZW1lbnRfcGVybWFuZW50X3YyLzgzNEVBNUM2NzQ1RjQ0RjNFRDdFRkNCRDA4OUExRTk4X2F1ZGlvX2Rhc2hpbml0Lm1wNBUCAsgBEgAoABgAGwKIB3VzZV9vaWwBMRJwcm9ncmVzc2l2ZV9yZWNpcGUBMRUAACa2joulvrC2PxUCKAJDMywXQDGKfvnbItEYEmRhc2hfYmFzZWxpbmVfMV92MREAdf4HZeadAQA&amp;_nc_gid=ZL6vUZTJf5OX8oospXTXLw&amp;_nc_ss=1a&amp;_nc_zt=28&amp;oh=00_Afw47hIRU61XvFNzY3uvgjP9b3lWdYp5QEWEPWjuYUQNjg&amp;oe=69BD8347, https://scontent-bos5-1.cdninstagram.com/o1/v/t2/f2/m86/AQP8_hGWQXryQZ8QzeVqnOLCpme6AuEk_zEtQPVbhh1rz760yD_FN2EnHUpdZdiQjYYp1d0xIjDEvsG4pVcm-Q9PyMMsGG6xDNrzIHk.mp4?_nc_cat=102&amp;_nc_sid=5e9851&amp;_nc_ht=scontent-bos5-1.cdninstagram.com&amp;_nc_ohc=kwKPswUbLSQQ7kNvwFazhld&amp;efg=eyJ2ZW5jb2RlX3RhZyI6Inhwdl9wcm9ncmVzc2l2ZS5JTlNUQUdSQU0uQ0xJUFMuQzMuNzIwLmRhc2hfYmFzZWxpbmVfMV92MSIsInhwdl9hc3NldF9pZCI6MTc4NTI4OTgyNjc2Nzk0NTEsImFzc2V0X2FnZV9kYXlzIjoxNCwidmlfdXNlY2FzZV9pZCI6MTAwOTksImR1cmF0aW9uX3MiOjEzMCwidXJsZ2VuX3NvdXJjZSI6Ind3dyJ9&amp;ccb=17-1&amp;_nc_gid=ZL6vUZTJf5OX8oospXTXLw&amp;_nc_ss=1a&amp;_nc_zt=28&amp;vs=1ec648dde3beed00&amp;_nc_vs=HBksFQIYUmlnX3hwdl9yZWVsc19wZXJtYW5lbnRfc3JfcHJvZC80MjQ0QUM3Q0FDN0IzNTU4QTg0RTUyM0U3NkQ1QTQ4QV92aWRlb19kYXNoaW5pdC5tcDQVAALIARIAFQIYUWlnX3hwdl9wbGFjZW1lbnRfcGVybWFuZW50X3YyLzUzNDQ2QkM4RjRFRTE0MDA0RjlGRDJFRjZFRUU4RDg0X2F1ZGlvX2Rhc2hpbml0Lm1wNBUCAsgBEgAoABgAGwKIB3VzZV9vaWwBMRJwcm9ncmVzc2l2ZV9yZWNpcGUBMRUAACa2q6a3uce2PxUCKAJDMywXQGBHdLxqfvoYEmRhc2hfYmFzZWxpbmVfMV92MREAdf4HZeadAQA&amp;oh=00_AfyXqGR2a1YSPBERXvr6Wue1KjXV6LvxKaO7jD5yOWX7ag&amp;oe=69B9AE67, https://scontent-bos5-1.cdninstagram.com/o1/v/t2/f2/m86/AQP3lZKBq0egkYblLD5d4nwZZ63ySIXxpBTo5vLOePbb7PEpC7Ik7fYGg1w0w8AwdOyuINDaWhitzMTVAiX1vySTydjiSeF9Aue81Qo.mp4?_nc_cat=110&amp;_nc_sid=5e9851&amp;_nc_ht=scontent-bos5-1.cdninstagram.com&amp;_nc_ohc=Kl6VQbu3vtsQ7kNvwHQV8Q1&amp;efg=eyJ2ZW5jb2RlX3RhZyI6Inhwdl9wcm9ncmVzc2l2ZS5JTlNUQUdSQU0uQ0xJUFMuQzMuNzIwLmRhc2hfYmFzZWxpbmVfMV92MSIsInhwdl9hc3NldF9pZCI6MTc4NDYzOTUwMjM2Nzk0NTEsImFzc2V0X2FnZV9kYXlzIjo0MiwidmlfdXNlY2FzZV9pZCI6MTAwOTksImR1cmF0aW9uX3MiOjgsInVybGdlbl9zb3VyY2UiOiJ3d3cifQ%3D%3D&amp;ccb=17-1&amp;_nc_gid=ZL6vUZTJf5OX8oospXTXLw&amp;_nc_ss=1a&amp;_nc_zt=28&amp;vs=6b16e624d7434a7d&amp;_nc_vs=HBksFQIYUmlnX3hwdl9yZWVsc19wZXJtYW5lbnRfc3JfcHJvZC9DMjQ0RTI5QTNDMkY5NjRGMjVBODdERTRERTZFRkM4QV92aWRlb19kYXNoaW5pdC5tcDQVAALIARIAFQIYUWlnX3hwdl9wbGFjZW1lbnRfcGVybWFuZW50X3YyL0VDNEY5MUIzRDc1MEFBOEY4QjQ3RDEwRkYxQTE4OThGX2F1ZGlvX2Rhc2hpbml0Lm1wNBUCAsgBEgAoABgAGwKIB3VzZV9vaWwBMRJwcm9ncmVzc2l2ZV9yZWNpcGUBMRUAACa2_8K-9MyzPxUCKAJDMywXQCAAAAAAAAAYEmRhc2hfYmFzZWxpbmVfMV92MREAdf4HZeadAQA&amp;oh=00_AfyYqvLuddjzCi4fZNyDA-ml0I1f5IVAU4stC7xerSkuSw&amp;oe=69B9C2FB, https://scontent-bos5-1.cdninstagram.com/o1/v/t2/f2/m86/AQPqEm_3cqZ_oxzAQ9Awe5dlbv7FtCAvSBWtbWSTUjfLM9hWUSSXF_qD3lOHD-_8wCTeN1DBFiQEnf4KZctInRvRgYXVh_oTVWtZfnw.mp4?_nc_cat=101&amp;_nc_sid=5e9851&amp;_nc_ht=scontent-bos5-1.cdninstagram.com&amp;_nc_ohc=UKUweCMCdu4Q7kNvwEqt6B-&amp;efg=eyJ2ZW5jb2RlX3RhZyI6Inhwdl9wcm9ncmVzc2l2ZS5JTlNUQUdSQU0uQ0xJUFMuQzMuMzYwLmRhc2hfYmFzZWxpbmVfM192MSIsInhwdl9hc3NldF9pZCI6MTc4NTU4NjU4NDA2Nzk0NTEsImFzc2V0X2FnZV9kYXlzIjowLCJ2aV91c2VjYXNlX2lkIjoxMDA5OSwiZHVyYXRpb25fcyI6OCwidXJsZ2VuX3NvdXJjZSI6Ind3dyJ9&amp;ccb=17-1&amp;vs=b59a1188dc0a3aa8&amp;_nc_vs=HBksFQIYUmlnX3hwdl9yZWVsc19wZXJtYW5lbnRfc3JfcHJvZC83NDQ5RTUyMkE4MjdDMTZCOTU2RTkwRjI2MDM5MkZBNV92aWRlb19kYXNoaW5pdC5tcDQVAALIARIAFQIYUWlnX3hwdl9wbGFjZW1lbnRfcGVybWFuZW50X3YyLzI1NENEQThBQzI5RUVDQ0YwMjc5ODA1MkI2QzMzREE2X2F1ZGlvX2Rhc2hpbml0Lm1wNBUCAsgBEgAoABgAGwKIB3VzZV9vaWwBMRJwcm9ncmVzc2l2ZV9yZWNpcGUBMRUAACa26LnJl_S3PxUCKAJDMywXQCHul41P3zsYEmRhc2hfYmFzZWxpbmVfM192MREAdf4HZeadAQA&amp;_nc_gid=ZL6vUZTJf5OX8oospXTXLw&amp;_nc_ss=1a&amp;_nc_zt=28&amp;oh=00_Afx1a3CsHqvxACmrpKMdVo5Ovb5VlsukSmt2V-DP0Pv4Qw&amp;oe=69B9A736, https://scontent-bos5-1.cdninstagram.com/o1/v/t2/f2/m86/AQMRbpTSbm0KJYMfqvhE1-D3cn2WzqpgUG--xNx7GwWudZR0xcOmFti5C51DU3QIImJfDmQan8vWn66MR5T9H0fDwb45b5fxTl9S39o.mp4?_nc_cat=101&amp;_nc_sid=5e9851&amp;_nc_ht=scontent-bos5-1.cdninstagram.com&amp;_nc_ohc=rLNuBcWCnIgQ7kNvwHLh-O8&amp;efg=eyJ2ZW5jb2RlX3RhZyI6Inhwdl9wcm9ncmVzc2l2ZS5JTlNUQUdSQU0uQ0xJUFMuQzMuMzYwLmRhc2hfYmFzZWxpbmVfM192MSIsInhwdl9hc3NldF9pZCI6MTc4NTUzMjQ3NjA2Nzk0NTEsImFzc2V0X2FnZV9kYXlzIjozLCJ2aV91c2VjYXNlX2lkIjoxMDA5OSwiZHVyYXRpb25fcyI6OSwidXJsZ2VuX3NvdXJjZSI6Ind3dyJ9&amp;ccb=17-1&amp;vs=8fb103a2ab96e254&amp;_nc_vs=HBkcFQIYUmlnX3hwdl9yZWVsc19wZXJtYW5lbnRfc3JfcHJvZC8wMTRCRUQwMEQ3RUE3QUU3NTNEQ0NFQjBDNEVCQ0ZBN192aWRlb19kYXNoaW5pdC5tcDQVAALIARIAKAAYABsCiAd1c2Vfb2lsATEScHJvZ3Jlc3NpdmVfcmVjaXBlATEVAAAmtpCtm9jUtz8VAigCQzMsF0Aj7peNT987GBJkYXNoX2Jhc2VsaW5lXzNfdjERAHX-B2XmnQEA&amp;_nc_gid=ZL6vUZ</t>
  </si>
  <si>
    <t>https://www.instagram.com/samthewatchman</t>
  </si>
  <si>
    <t>jacoporosolen</t>
  </si>
  <si>
    <t>Jacopo Rosolen</t>
  </si>
  <si>
    <t>Copenhagen • Milano</t>
  </si>
  <si>
    <t>https://scontent-iad3-1.cdninstagram.com/v/t51.2885-19/54512368_329549001246841_821664554105700352_n.jpg?stp=dst-jpg_e0_s150x150_tt6&amp;efg=eyJ2ZW5jb2RlX3RhZyI6InByb2ZpbGVfcGljLmRqYW5nby4xMDgwLmMyIn0&amp;_nc_ht=scontent-iad3-1.cdninstagram.com&amp;_nc_cat=101&amp;_nc_oc=Q6cZ2QEo3I8HYuU2-I36vlFbTV2FzS1aBsMY4EVZKQONInUT6TDZd4KrTiX-9pX6Nz7Kqow&amp;_nc_ohc=Azzn-De8oj4Q7kNvwHPXNQJ&amp;_nc_gid=gbjd3X5u1cqaFOcAXUCrGw&amp;edm=AOQ1c0wBAAAA&amp;ccb=7-5&amp;oh=00_AfxOwO4pWmcWIOXZeU07gZiWQFiQja2rSelOXz-zHNN78w&amp;oe=69BDACF6&amp;_nc_sid=8b3546</t>
  </si>
  <si>
    <t>A year ago I was moving to a rock.
A special one though. 🪨🪸🤍🐚🏴‍☠️ | 🤍♾️ | 🍔✨🫀 | 📁🫠 | 🎯 | 🪸 | 💔 | ❄️☁️🤍⚪️</t>
  </si>
  <si>
    <t>https://instagram.com/p/C81am6xMn8c, https://instagram.com/p/CucdXUls2hm, https://instagram.com/p/CpfOa7csvxu, https://instagram.com/p/ClySjaQMiOf, https://instagram.com/p/ClONb9MM57_, https://instagram.com/p/CkifMk0Mdsy, https://instagram.com/p/CjXxoj4Mfen, https://instagram.com/p/ChKkXbJMHzd, https://instagram.com/p/Cd5gIZsMrkr, https://instagram.com/p/CcclDTHseCm, https://instagram.com/p/CZXi6o9MXuP, https://instagram.com/p/CXT9dyusgpm</t>
  </si>
  <si>
    <t>347, 85, 60, 171, 84, 72, 79, 62, 55, 58, 159, 74</t>
  </si>
  <si>
    <t>10, 1, 1, 3, 2, 1, 1, 0, 0, 0, 1, 0</t>
  </si>
  <si>
    <t>2024-06-30, 2023-07-08, 2023-03-07, 2022-12-05, 2022-11-21, 2022-11-04, 2022-10-06, 2022-08-12, 2022-05-23, 2022-04-17, 2022-01-30, 2021-12-10</t>
  </si>
  <si>
    <t>Favignana</t>
  </si>
  <si>
    <t>Sidecar, Sidecar, Sidecar, Sidecar, Sidecar, Sidecar, Sidecar, Sidecar, Sidecar, Image, Sidecar, Sidecar</t>
  </si>
  <si>
    <t>https://scontent-iad3-1.cdninstagram.com/v/t51.29350-15/449515946_2304403993244816_2055638397650749580_n.jpg?stp=dst-jpg_e35_p1080x1080_tt6&amp;_nc_ht=scontent-iad3-1.cdninstagram.com&amp;_nc_cat=108&amp;_nc_oc=Q6cZ2QEo3I8HYuU2-I36vlFbTV2FzS1aBsMY4EVZKQONInUT6TDZd4KrTiX-9pX6Nz7Kqow&amp;_nc_ohc=ZyM4i2ypPYsQ7kNvwEDY2v4&amp;_nc_gid=gbjd3X5u1cqaFOcAXUCrGw&amp;edm=AOQ1c0wBAAAA&amp;ccb=7-5&amp;ig_cache_key=MzQwMTc0MjEwMzY1MjMzOTA2OA%3D%3D.3-ccb7-5&amp;oh=00_AfwhVlAUaU5Iol6PdEGKP9xAqlLusAYsw86otLhh-bpDBw&amp;oe=69BD9A5D&amp;_nc_sid=8b3546, https://scontent-iad3-1.cdninstagram.com/v/t51.29350-15/449515946_2304403993244816_2055638397650749580_n.jpg?stp=dst-jpg_e35_p1080x1080_tt6&amp;_nc_ht=scontent-iad3-1.cdninstagram.com&amp;_nc_cat=108&amp;_nc_oc=Q6cZ2QEo3I8HYuU2-I36vlFbTV2FzS1aBsMY4EVZKQONInUT6TDZd4KrTiX-9pX6Nz7Kqow&amp;_nc_ohc=ZyM4i2ypPYsQ7kNvwEDY2v4&amp;_nc_gid=gbjd3X5u1cqaFOcAXUCrGw&amp;edm=AOQ1c0wBAAAA&amp;ccb=7-5&amp;ig_cache_key=MzQwMTc0MjEwMzY1MjMzOTA2OA%3D%3D.3-ccb7-5&amp;oh=00_AfwhVlAUaU5Iol6PdEGKP9xAqlLusAYsw86otLhh-bpDBw&amp;oe=69BD9A5D&amp;_nc_sid=8b3546, https://scontent-iad3-1.cdninstagram.com/v/t51.29350-15/449476042_809872801247144_1957659441631914715_n.jpg?stp=dst-jpg_e35_p1080x1080_tt6&amp;_nc_ht=scontent-iad3-1.cdninstagram.com&amp;_nc_cat=108&amp;_nc_oc=Q6cZ2QEo3I8HYuU2-I36vlFbTV2FzS1aBsMY4EVZKQONInUT6TDZd4KrTiX-9pX6Nz7Kqow&amp;_nc_ohc=1G7g9U6yXkEQ7kNvwGVhusH&amp;_nc_gid=gbjd3X5u1cqaFOcAXUCrGw&amp;edm=AOQ1c0wBAAAA&amp;ccb=7-5&amp;ig_cache_key=MzQwMTc0MjEwNDEzOTA5Njc1NQ%3D%3D.3-ccb7-5&amp;oh=00_Afxu2xfdx2_tUhecbmllwG9KgIkfsE0yFA-ndZ20fgd2UA&amp;oe=69BD95CA&amp;_nc_sid=8b3546, https://scontent-iad3-2.cdninstagram.com/v/t51.29350-15/449644027_461632496817270_6818353652168077127_n.jpg?stp=dst-jpg_e35_p1080x1080_tt6&amp;_nc_ht=scontent-iad3-2.cdninstagram.com&amp;_nc_cat=106&amp;_nc_oc=Q6cZ2QEo3I8HYuU2-I36vlFbTV2FzS1aBsMY4EVZKQONInUT6TDZd4KrTiX-9pX6Nz7Kqow&amp;_nc_ohc=f3q3rDiI0AcQ7kNvwEgimpy&amp;_nc_gid=gbjd3X5u1cqaFOcAXUCrGw&amp;edm=AOQ1c0wBAAAA&amp;ccb=7-5&amp;ig_cache_key=MzQwMTc0MjEwMzY0NDE5Nzg3NQ%3D%3D.3-ccb7-5&amp;oh=00_AfyPu79AT_bdCj0H2UsFETdeRfiX4LEzFkVPr67x69zN7Q&amp;oe=69BD8387&amp;_nc_sid=8b3546, https://scontent-iad3-2.cdninstagram.com/v/t51.29350-15/449648806_1874645419673463_2020217835918068486_n.jpg?stp=dst-jpg_e35_p1080x1080_tt6&amp;_nc_ht=scontent-iad3-2.cdninstagram.com&amp;_nc_cat=103&amp;_nc_oc=Q6cZ2QEo3I8HYuU2-I36vlFbTV2FzS1aBsMY4EVZKQONInUT6TDZd4KrTiX-9pX6Nz7Kqow&amp;_nc_ohc=yT6S8cjjY50Q7kNvwGJ2bWO&amp;_nc_gid=gbjd3X5u1cqaFOcAXUCrGw&amp;edm=AOQ1c0wBAAAA&amp;ccb=7-5&amp;ig_cache_key=MzQwMTc0MjEwMzY1MjQ1NDExNA%3D%3D.3-ccb7-5&amp;oh=00_AfyuwC3kfvqc36dXIuX_SQQY9CAkNDbTh5Pk1CGsS-86Tw&amp;oe=69BD84F8&amp;_nc_sid=8b3546, https://scontent-iad3-1.cdninstagram.com/v/t51.29350-15/449516944_1425436724830285_5329710130915942174_n.jpg?stp=dst-jpg_e35_p1080x1080_tt6&amp;_nc_ht=scontent-iad3-1.cdninstagram.com&amp;_nc_cat=101&amp;_nc_oc=Q6cZ2QEo3I8HYuU2-I36vlFbTV2FzS1aBsMY4EVZKQONInUT6TDZd4KrTiX-9pX6Nz7Kqow&amp;_nc_ohc=ecB9xElhk6MQ7kNvwECwcb6&amp;_nc_gid=gbjd3X5u1cqaFOcAXUCrGw&amp;edm=AOQ1c0wBAAAA&amp;ccb=7-5&amp;ig_cache_key=MzQwMTc0MjEwMzY1MjQ0NDI3Mw%3D%3D.3-ccb7-5&amp;oh=00_AfxM9tkX25dTX-FtfguGoOVE5c-7Y1TGjjbiZ1UUxmjSHg&amp;oe=69BD8AB4&amp;_nc_sid=8b3546, https://scontent-iad3-2.cdninstagram.com/v/t51.82787-15/651440374_18039026972777226_6725538275964949415_n.jpg?stp=dst-jpg_e35_p1080x1080_sh0.08_tt6&amp;_nc_ht=scontent-iad3-2.cdninstagram.com&amp;_nc_cat=106&amp;_nc_oc=Q6cZ2QEo3I8HYuU2-I36vlFbTV2FzS1aBsMY4EVZKQONInUT6TDZd4KrTiX-9pX6Nz7Kqow&amp;_nc_ohc=dsm26OX9xUkQ7kNvwE3DkQB&amp;_nc_gid=gbjd3X5u1cqaFOcAXUCrGw&amp;edm=AOQ1c0wBAAAA&amp;ccb=7-5&amp;ig_cache_key=MzQwMTc0MjEwMzY2MDk1MDc0OQ%3D%3D.3-ccb7-5&amp;oh=00_AfyRvQXzIcpw66-iarfqmtV7gHQpfhhUb40dRjzQ7HsGFg&amp;oe=69BD9690&amp;_nc_sid=8b3546, https://scontent-iad3-1.cdninstagram.com/v/t51.29350-15/449654327_1227678655064025_6670032736364888734_n.jpg?stp=dst-jpg_e35_p1080x1080_tt6&amp;_nc_ht=scontent-iad3-1.cdninstagram.com&amp;_nc_cat=109&amp;_nc_oc=Q6cZ2QEo3I8HYuU2-I36vlFbTV2FzS1aBsMY4EVZKQONInUT6TDZd4KrTiX-9pX6Nz7Kqow&amp;_nc_ohc=FBRvooTZzzgQ7kNvwEseREd&amp;_nc_gid=gbjd3X5u1cqaFOcAXUCrGw&amp;edm=AOQ1c0wBAAAA&amp;ccb=7-5&amp;ig_cache_key=MzQwMTc0MjEwMzY1MjQ3Mjk4Nw%3D%3D.3-ccb7-5&amp;oh=00_AfxmawDZkex0Luk3KYXsfuRZ-mETDlSbY9O8rmww1OsySw&amp;oe=69BDACDB&amp;_nc_sid=8b3546, https://scontent-iad3-1.cdninstagram.com/v/t51.29350-15/449461871_1215794739843369_6302152248776956646_n.jpg?stp=dst-jpg_e35_p1080x1080_tt6&amp;_nc_ht=scontent-iad3-1.cdninstagram.com&amp;_nc_cat=109&amp;_nc_oc=Q6cZ2QEo3I8HYuU2-I36vlFbTV2FzS1aBsMY4EVZKQONInUT6TDZd4KrTiX-9pX6Nz7Kqow&amp;_nc_ohc=2AAm6V6R-o0Q7kNvwHiuCm3&amp;_nc_gid=gbjd3X5u1cqaFOcAXUCrGw&amp;edm=AOQ1c0wBAAAA&amp;ccb=7-5&amp;ig_cache_key=MzQwMTc0MjEwMzk3OTUxMzUyNw%3D%3D.3-ccb7-5&amp;oh=00_AfwuAJCBI4_8qwqaYdU89ebqTRuGIvQEK8ozL0HQe1f7bg&amp;oe=69BD8B97&amp;_nc_sid=8b3546, https://scontent-iad3-1.cdninstagram.com/v/t51.29350-15/449512756_2131842830506459_5868796924379721801_n.jpg?stp=dst-jpg_e35_p1080x1080_tt6&amp;_nc_ht=scontent-iad3-1.cdninstagram.com&amp;_nc_cat=107&amp;_nc_oc=Q6cZ2QEo3I8HYuU2-I36vlFbTV2FzS1aBsMY4EVZKQONInUT6TDZd4KrTiX-9pX6Nz7Kqow&amp;_nc_ohc=Jo5OiPMz164Q7kNvwGWXBl8&amp;_nc_gid=gbjd3X5u1cqaFOcAXUCrGw&amp;edm=AOQ1c0wBAAAA&amp;ccb=7-5&amp;ig_cache_key=MzQwMTc0MjEwMzg4NzMwMjczMw%3D%3D.3-ccb7-5&amp;oh=00_AfwcjaK-udZ514hGJfU9uDsGGkI65T4wUDtIRTbFt0e9VA&amp;oe=69BD9E75&amp;_nc_sid=8b3546, https://scontent-iad3-2.cdninstagram.com/v/t</t>
  </si>
  <si>
    <t>https://scontent-iad3-2.cdninstagram.com/o1/v/t16/f2/m69/AQOXn4NVlI4HqKdeLMJDUDmhsdatdZncrNUUDnArg0qhq5h3C5UYp2sMStDZE_R-ZZmNUIWeKNieBTijWCZg6eVZ.mp4?strext=1&amp;_nc_cat=105&amp;_nc_sid=5e9851&amp;_nc_ht=scontent-iad3-2.cdninstagram.com&amp;_nc_ohc=WzAJl1_M5hsQ7kNvwFk4Ybe&amp;efg=eyJ2ZW5jb2RlX3RhZyI6Inhwdl9wcm9ncmVzc2l2ZS5JTlNUQUdSQU0uQ0FST1VTRUxfSVRFTS5DMy43MjAuZGFzaF9iYXNlbGluZV8xX3YxIiwieHB2X2Fzc2V0X2lkIjo1MjM0MzgyNTYzNzE1OTUsImFzc2V0X2FnZV9kYXlzIjoxMTk2LCJ2aV91c2VjYXNlX2lkIjoxMDEwNCwiZHVyYXRpb25fcyI6NywidXJsZ2VuX3NvdXJjZSI6Ind3dyJ9&amp;ccb=17-1&amp;_nc_gid=gbjd3X5u1cqaFOcAXUCrGw&amp;_nc_ss=1a&amp;_nc_zt=28&amp;vs=99bd1f63bc6d7d70&amp;_nc_vs=HBksFQIYOnBhc3N0aHJvdWdoX2V2ZXJzdG9yZS9HTHRxOUJMUkVkVHRTV0VJQUpEeDZWRm9MMmdFYmtZTEFBQUYVAALIARIAFQIYOnBhc3N0aHJvdWdoX2V2ZXJzdG9yZS9HRlVwX1JKMUJQOUhhc3NCQUoxZkNFSzRpR29YYmtZTEFBQUYVAgLIARIAKAAYABsCiAd1c2Vfb2lsATEScHJvZ3Jlc3NpdmVfcmVjaXBlATEVAAAmlt6p9Y6E7gEVAigCQzMsF0AfMzMzMzMzGBJkYXNoX2Jhc2VsaW5lXzFfdjERAHXuB2XwnQEA&amp;oh=00_Afzce3ugHb8kiDB8EHLkFCIChIU5V7TfTLLx7qirDbVB9w&amp;oe=69BDA3BB, https://scontent-iad3-2.cdninstagram.com/o1/v/t16/f2/m84/AQMKwWlhG2n0CxDhdTtgAYvuPz8d_Qs_9hZc3_MQXLm0Dmr-ihXobTM8yCVqoj8R7cWrJ5tsIZtwHrUhik3dp_yldtXnTDpn3_ZqaVs.mp4?_nc_cat=100&amp;_nc_sid=5e9851&amp;_nc_ht=scontent-iad3-2.cdninstagram.com&amp;_nc_ohc=krzxF2Joz4YQ7kNvwEyWbzz&amp;efg=eyJ2ZW5jb2RlX3RhZyI6Inhwdl9wcm9ncmVzc2l2ZS5JTlNUQUdSQU0uQ0FST1VTRUxfSVRFTS5DMy43MjAuZGFzaF9iYXNlbGluZV8xX3YxIiwieHB2X2Fzc2V0X2lkIjo2Njg3NzAzMDI3OTcxOTMwLCJhc3NldF9hZ2VfZGF5cyI6MTUwNSwidmlfdXNlY2FzZV9pZCI6MTAxNDYsImR1cmF0aW9uX3MiOjUsInVybGdlbl9zb3VyY2UiOiJ3d3cifQ%3D%3D&amp;ccb=17-1&amp;vs=69bb9296204086ac&amp;_nc_vs=HBkcFQIYTGlnX2JhY2tmaWxsX3RpbWVsaW5lX3ZvZC9GOTQ1MThDRjNCMEE2OEU1QzE3MkYyRkUyMTZCNkQ4QV92aWRlb19kYXNoaW5pdC5tcDQVAALIARIAKAAYABsCiAd1c2Vfb2lsATEScHJvZ3Jlc3NpdmVfcmVjaXBlATEVAAAmtN3Dtcab4RcVAigCQzMsF0AX3S8an753GBJkYXNoX2Jhc2VsaW5lXzFfdjERAHXuB2XEngEA&amp;_nc_gid=gbjd3X5u1cqaFOcAXUCrGw&amp;_nc_ss=1a&amp;_nc_zt=28&amp;oh=00_AfzaC5u2FVTqXxeVJ2GWAB1ptIhMT5BIOTOFB1vmMfVJ0w&amp;oe=69B9AA90, https://scontent-iad3-2.cdninstagram.com/o1/v/t16/f2/m84/AQPiF9mM0LviH6vL3IQrd0JPezi0V3d-p2j0xexB0xFGyXdZ-T5nSg8M_4zInz8MRfnL7yNjZkWgCT5LhfulJtEY-7-qZJRyvmR9gnE.mp4?_nc_cat=103&amp;_nc_sid=5e9851&amp;_nc_ht=scontent-iad3-2.cdninstagram.com&amp;_nc_ohc=buLpd9wUFlsQ7kNvwGMXYHO&amp;efg=eyJ2ZW5jb2RlX3RhZyI6Inhwdl9wcm9ncmVzc2l2ZS5JTlNUQUdSQU0uQ0FST1VTRUxfSVRFTS5DMy43MjAuZGFzaF9iYXNlbGluZV8xX3YxIiwieHB2X2Fzc2V0X2lkIjoxNDM0OTAxNTAwMzkzNjcyLCJhc3NldF9hZ2VfZGF5cyI6MTUwNSwidmlfdXNlY2FzZV9pZCI6MTAxNDYsImR1cmF0aW9uX3MiOjE0LCJ1cmxnZW5fc291cmNlIjoid3d3In0%3D&amp;ccb=17-1&amp;_nc_gid=gbjd3X5u1cqaFOcAXUCrGw&amp;_nc_ss=1a&amp;_nc_zt=28&amp;vs=a003242935a5d8f4&amp;_nc_vs=HBkcFQIYTGlnX2JhY2tmaWxsX3RpbWVsaW5lX3ZvZC9GMzQ3M0UyNTgwQjdEQzVGNUQwRkM1MjcwOEQyNDZCN192aWRlb19kYXNoaW5pdC5tcDQVAALIARIAKAAYABsCiAd1c2Vfb2lsATEScHJvZ3Jlc3NpdmVfcmVjaXBlATEVAAAmkOO_o6HCjAUVAigCQzMsF0AtzMzMzMzNGBJkYXNoX2Jhc2VsaW5lXzFfdjERAHXuB2XEngEA&amp;oh=00_Afx4jISxce2-_b6spbC_W_naGUTEk9D_ecCzXo73hvUKIw&amp;oe=69B9B3D9</t>
  </si>
  <si>
    <t>https://www.instagram.com/jacoporosolen</t>
  </si>
  <si>
    <t>exotic4watches</t>
  </si>
  <si>
    <t>Exotic4watches</t>
  </si>
  <si>
    <t>New luxury items  &amp; unique collectables swizz made &amp; original items🕰️💎🌍#rolex#patekphillipe #audemarpiguet #accesorios #watch</t>
  </si>
  <si>
    <t>https://scontent-iad3-1.cdninstagram.com/v/t51.82787-19/649233562_17933628693195770_8388573596355495359_n.jpg?stp=dst-jpg_e0_s150x150_tt6&amp;efg=eyJ2ZW5jb2RlX3RhZyI6InByb2ZpbGVfcGljLmRqYW5nby4xMDgwLmMyIn0&amp;_nc_ht=scontent-iad3-1.cdninstagram.com&amp;_nc_cat=102&amp;_nc_oc=Q6cZ2QFz2QkZqGUQxGxTTkKRsoO8dReeRKIsb_52GtpOa-JTiU0dtoymtgMX1MI14nRGru0&amp;_nc_ohc=FMy6QVca_XMQ7kNvwEWG9xH&amp;_nc_gid=-KDRLY5tShJe4ZEGQkyHSQ&amp;edm=AOQ1c0wBAAAA&amp;ccb=7-5&amp;oh=00_Afzy1owmeLy4mTDv7GzSvfgtTFSdPbCZvXR2KGCzExeisA&amp;oe=69BD9E5B&amp;_nc_sid=8b3546</t>
  </si>
  <si>
    <t>Patek Philippe is a different kind of luxury.
This display piece reflects the same heritage of artisanal excellence synonymous with patek philippe timepieces,Exceptionally rare and acquired through an authorized dealer, this piece stands as a collectible of notable provenance and distinction ,Its ad | Rolex Super Rare Trays For Watches &amp; Jewellery .
عدد ٢ تراى دائرى رولكس من الجلد الطبيعى المميز للساعات او المجوهرات. 
اصليه وجديده لم تستخدم بالبوكس الخاص بها.
☎️ للاستفسار على الخاص او الواتساب فقط على الرقم ٠١٠١٧٠٢٠٥٩٦ | Rolex Ballpoint Pen - Green - New
 #egypt #Pen #rolex #luxury #brandnew | Piece of art from Hublot Backgammon set in wood with really  high level details ,brand new with box.
#Hublot #backgammon #vip #brandnew #egypt | رمضان كريم ،كل عام وانتم بخير🎉
علبه ساعه رولكس 
الشكل الجديد المقاس ميديام
 اصليه وجديده غير مستخدمه 
كامله بالعلبه الاصليه
☎️للاستفسار على الخاص او الواتساب فقط على الرقم  ٠١٠١٧٠٢٠٥٩٦ | كل عام وانتم بخير بمناسبة حلول شهر رمضان المبارك 
#رمضان_٢٠٢٦❤️ | ترافيل بوكس من الجلد المميز ماركه باتيك فليب العالميه السوسيريه.🔥
جديده واصليه زيرو لم تستعمل كامله بالعلبه الاصليه.
☎️ للاستفسار على الخاص او الواتساب فقط على الرقم ٠١٠١٧٠٢٠٥٩٦ | علبه من الخشب المميز ماركه باتيك فليب العالميه السوسيريه.🔥
جديده واصليه زيرو لم تستعمل كامله بالعلبه الاصليه.
☎️ للاستفسار على الخاص او الواتساب فقط على الرقم ٠١٠١٧٠٢٠٥٩٦ | FOR SALE.  Girard-Perregaux #GirardPerregaux #watchroll #luxurylifestyle #vintage #egypt | #rolex #vintage #watch #box #egypt | Hublot International Warranty New
#hublot #hublotwatch #warranty #brandnew #egypt | Hublot Watch Box Brand new Limted Edition
#Hublot #hublotwatch #bigbang#limtededition #box</t>
  </si>
  <si>
    <t>#egypt, #Pen, #rolex, #luxury, #brandnew, #Hublot, #backgammon, #vip, #GirardPerregaux, #watchroll, #luxurylifestyle, #vintage, #watch, #box, #hublot, #hublotwatch, #warranty, #bigbang, #limtededition</t>
  </si>
  <si>
    <t>https://instagram.com/p/DVeSW4piFLM, https://instagram.com/p/DVXEMVpCgv7, https://instagram.com/p/DVJcvs5CJga, https://instagram.com/p/DVGo9g1iAlS, https://instagram.com/p/DU8zQB8CoMd, https://instagram.com/p/DU8Q8qeiKjB, https://instagram.com/p/DU5vhPpivaJ, https://instagram.com/p/DU5tWp-CsXj, https://instagram.com/p/DUF4PCeiPgJ, https://instagram.com/p/DTyYyLUCNFE, https://instagram.com/p/DTp_uVaiHyr, https://instagram.com/p/DTp_ePRCGNX</t>
  </si>
  <si>
    <t>7, 3, 6, 8, 7, 0, 2, 2, 1, 2, 1, 0</t>
  </si>
  <si>
    <t>0, 0, 0, 0, 0, 0, 0, 2, 0, 0, 0, 1</t>
  </si>
  <si>
    <t>2026-03-04, 2026-03-01, 2026-02-24, 2026-02-23, 2026-02-19, 2026-02-19, 2026-02-18, 2026-02-18, 2026-01-29, 2026-01-21, 2026-01-18, 2026-01-18</t>
  </si>
  <si>
    <t>Video, Sidecar, Sidecar, Sidecar, Sidecar, Image, Sidecar, Sidecar, Sidecar, Video, Image, Sidecar</t>
  </si>
  <si>
    <t>https://scontent-iad3-2.cdninstagram.com/v/t39.30808-6/642490849_932807839126962_2449277712028738704_n.jpg?stp=dst-jpg_e35_p1080x1080_sh0.08_tt6&amp;_nc_ht=scontent-iad3-2.cdninstagram.com&amp;_nc_cat=106&amp;_nc_oc=Q6cZ2QFz2QkZqGUQxGxTTkKRsoO8dReeRKIsb_52GtpOa-JTiU0dtoymtgMX1MI14nRGru0&amp;_nc_ohc=-uRxreyqvisQ7kNvwEcUwqG&amp;_nc_gid=-KDRLY5tShJe4ZEGQkyHSQ&amp;edm=AOQ1c0wAAAAA&amp;ccb=7-5&amp;ig_cache_key=Mzg0MzU1OTE5OTU2MTM2MDk2OA%3D%3D.3-ccb7-5&amp;oh=00_AfzYtHFNVjmCDJbZci15knIU5P1HpLLxiWrRFHzzdkD6Ng&amp;oe=69BDA32F&amp;_nc_sid=8b3546, https://scontent-iad3-2.cdninstagram.com/v/t39.30808-6/642490849_932807839126962_2449277712028738704_n.jpg?stp=dst-jpg_e35_p1080x1080_sh0.08_tt6&amp;_nc_ht=scontent-iad3-2.cdninstagram.com&amp;_nc_cat=106&amp;_nc_oc=Q6cZ2QFz2QkZqGUQxGxTTkKRsoO8dReeRKIsb_52GtpOa-JTiU0dtoymtgMX1MI14nRGru0&amp;_nc_ohc=-uRxreyqvisQ7kNvwEcUwqG&amp;_nc_gid=-KDRLY5tShJe4ZEGQkyHSQ&amp;edm=AOQ1c0wAAAAA&amp;ccb=7-5&amp;ig_cache_key=Mzg0MzU1OTE5OTU2MTM2MDk2OA%3D%3D.3-ccb7-5&amp;oh=00_AfzYtHFNVjmCDJbZci15knIU5P1HpLLxiWrRFHzzdkD6Ng&amp;oe=69BDA32F&amp;_nc_sid=8b3546, https://scontent-iad3-1.cdninstagram.com/v/t39.30808-6/645260927_932807889126957_8127278357088484085_n.jpg?stp=dst-jpg_e35_p1080x1080_sh0.08_tt6&amp;_nc_ht=scontent-iad3-1.cdninstagram.com&amp;_nc_cat=109&amp;_nc_oc=Q6cZ2QFz2QkZqGUQxGxTTkKRsoO8dReeRKIsb_52GtpOa-JTiU0dtoymtgMX1MI14nRGru0&amp;_nc_ohc=9OpNVBPg1zYQ7kNvwHnA_rL&amp;_nc_gid=-KDRLY5tShJe4ZEGQkyHSQ&amp;edm=AOQ1c0wAAAAA&amp;ccb=7-5&amp;ig_cache_key=Mzg0MzU1OTIwMTU5MTQxNTI3Mw%3D%3D.3-ccb7-5&amp;oh=00_Afz3Fx7mkUUIGyp39EtjaYOakJSCZQL3JdE2T8WpZvymEg&amp;oe=69BDB616&amp;_nc_sid=8b3546, https://scontent-iad3-2.cdninstagram.com/v/t39.30808-6/646387870_932807939126952_9072889066579437133_n.jpg?stp=dst-jpg_e35_p1080x1080_sh0.08_tt6&amp;_nc_ht=scontent-iad3-2.cdninstagram.com&amp;_nc_cat=100&amp;_nc_oc=Q6cZ2QFz2QkZqGUQxGxTTkKRsoO8dReeRKIsb_52GtpOa-JTiU0dtoymtgMX1MI14nRGru0&amp;_nc_ohc=bfTTZT3dCmUQ7kNvwHzFLp1&amp;_nc_gid=-KDRLY5tShJe4ZEGQkyHSQ&amp;edm=AOQ1c0wAAAAA&amp;ccb=7-5&amp;ig_cache_key=Mzg0MzU1OTIwMjI1NDE1NDM5OA%3D%3D.3-ccb7-5&amp;oh=00_Afwx5DkxEfl3-k_XCdHjz7pM8vHeJMZD31nI3WgMbauP0A&amp;oe=69BDB1EB&amp;_nc_sid=8b3546, https://scontent-iad3-1.cdninstagram.com/v/t51.82787-15/640289171_17931520419195770_5844524557462398303_n.webp?stp=dst-jpg_e15_fr_s1080x1080_tt6&amp;_nc_ht=scontent-iad3-1.cdninstagram.com&amp;_nc_cat=102&amp;_nc_oc=Q6cZ2QFz2QkZqGUQxGxTTkKRsoO8dReeRKIsb_52GtpOa-JTiU0dtoymtgMX1MI14nRGru0&amp;_nc_ohc=UFqB1FVFNcgQ7kNvwExzRpy&amp;_nc_gid=-KDRLY5tShJe4ZEGQkyHSQ&amp;edm=AOQ1c0wBAAAA&amp;ccb=7-5&amp;ig_cache_key=MzgzOTcyMjUwNTg3MTM1MzI5Nw%3D%3D.3-ccb7-5&amp;oh=00_AfwzjzuVeBUiYnNmrfI7xlPYRqpTp6Bf_SHLWVNfyUUMBQ&amp;oe=69BD8C12&amp;_nc_sid=8b3546, https://scontent-iad3-1.cdninstagram.com/v/t51.82787-15/640289171_17931520419195770_5844524557462398303_n.webp?stp=dst-jpg_e15_fr_s1080x1080_tt6&amp;_nc_ht=scontent-iad3-1.cdninstagram.com&amp;_nc_cat=102&amp;_nc_oc=Q6cZ2QFz2QkZqGUQxGxTTkKRsoO8dReeRKIsb_52GtpOa-JTiU0dtoymtgMX1MI14nRGru0&amp;_nc_ohc=UFqB1FVFNcgQ7kNvwExzRpy&amp;_nc_gid=-KDRLY5tShJe4ZEGQkyHSQ&amp;edm=AOQ1c0wBAAAA&amp;ccb=7-5&amp;ig_cache_key=MzgzOTcyMjUwNTg3MTM1MzI5Nw%3D%3D.3-ccb7-5&amp;oh=00_AfwzjzuVeBUiYnNmrfI7xlPYRqpTp6Bf_SHLWVNfyUUMBQ&amp;oe=69BD8C12&amp;_nc_sid=8b3546, https://scontent-iad3-1.cdninstagram.com/v/t51.82787-15/640273446_17931520416195770_864002544963923335_n.webp?stp=dst-jpg_e15_fr_s1080x1080_tt6&amp;_nc_ht=scontent-iad3-1.cdninstagram.com&amp;_nc_cat=102&amp;_nc_oc=Q6cZ2QFz2QkZqGUQxGxTTkKRsoO8dReeRKIsb_52GtpOa-JTiU0dtoymtgMX1MI14nRGru0&amp;_nc_ohc=stgrZ6Np2toQ7kNvwH1Otn5&amp;_nc_gid=-KDRLY5tShJe4ZEGQkyHSQ&amp;edm=AOQ1c0wBAAAA&amp;ccb=7-5&amp;ig_cache_key=MzgzOTcyMjUwNzczMzYyNDQxNg%3D%3D.3-ccb7-5&amp;oh=00_Afw1tVMh6kDASIQyWZAJgP3PjcCK74rXF5BbXSn2ibbsnA&amp;oe=69BDB3FA&amp;_nc_sid=8b3546, https://scontent-iad3-1.cdninstagram.com/v/t51.82787-15/640892668_17931520431195770_1846519893541451828_n.webp?stp=dst-jpg_e15_fr_s1080x1080_tt6&amp;_nc_ht=scontent-iad3-1.cdninstagram.com&amp;_nc_cat=102&amp;_nc_oc=Q6cZ2QFz2QkZqGUQxGxTTkKRsoO8dReeRKIsb_52GtpOa-JTiU0dtoymtgMX1MI14nRGru0&amp;_nc_ohc=6QJz7U--k-YQ7kNvwFMpZPY&amp;_nc_gid=-KDRLY5tShJe4ZEGQkyHSQ&amp;edm=AOQ1c0wBAAAA&amp;ccb=7-5&amp;ig_cache_key=MzgzOTcyMjUxMDIyNTAwNzYwNg%3D%3D.3-ccb7-5&amp;oh=00_Afxn72CCh8k1h9AYkQrpDsBlsb5D_uN9rlpkm709rsoZtQ&amp;oe=69BD9FCC&amp;_nc_sid=8b3546, https://scontent-iad3-1.cdninstagram.com/v/t51.82787-15/640419003_17931520449195770_4372433765444096786_n.webp?stp=dst-jpg_e15_fr_s1080x1080_tt6&amp;_nc_ht=scontent-iad3-1.cdninstagram.com&amp;_nc_cat=102&amp;_nc_oc=Q6cZ2QFz2QkZqGUQxGxTTkKRsoO8dReeRKIsb_52GtpOa-JTiU0dtoymtgMX1MI14nRGru0&amp;_nc_ohc=cYfRp2YsUCQQ7kNvwGFSUBs&amp;_nc_gid=-KDRLY5tShJe4ZEGQkyHSQ&amp;edm=AOQ1c0wBAAAA&amp;ccb=7-5&amp;ig_cache_key=MzgzOTcyMjUxMzU2MzY5ODYwNQ%3D%3D.3-ccb7-5&amp;oh=00_AfyJAZNMyqnMWo5t_Ti81IdNGKWnBdSUmhRfDuJpY9hVOQ&amp;oe=69BDB1BD&amp;_nc_sid=8b3546, https://scontent-iad3-1.cdninstagram.com/v/t51.82787-15/640807252_17931520440195770_4057488913409673098_n.webp?stp=dst-jpg_e15_fr_s1080x1080_tt6&amp;_nc_ht=scontent-iad3-1.cdninstagram.com&amp;_nc_cat=102&amp;_nc_oc=Q6cZ2QFz2QkZqGUQxGxTTkKRsoO8dReeRKIsb_52GtpOa-JTiU0dtoymtgMX1MI14nRGru0&amp;_nc_ohc=2aH8N9mfZ7EQ7kNvwEtdvX_&amp;_nc_gid=-KDRLY5tShJe4ZEGQkyHSQ&amp;edm=AOQ1c0wBAAAA&amp;ccb=7-5&amp;ig_cache_key=MzgzOTcyMjUxNjQ5MTI4NzYzOA%3D%3D.3-ccb7-5&amp;oh=00_Afy7SIrIoewisjarnR9g4OkpGmcgTMvqwdpc4AwzsGvZ6A&amp;oe=69BDA68A&amp;_nc_sid=8b3546, h</t>
  </si>
  <si>
    <t>https://scontent-iad3-2.cdninstagram.com/o1/v/t16/f2/m69/AQNBiSL7pzvHbo-2Ye4qyfO9sbfE2tId4LcPRytysfgiQ9Fk4daSrld1_swqO1fWc5A0BYhdMfjT-P7qKZTb4RIj.mp4?strext=1&amp;_nc_cat=106&amp;_nc_sid=5e9851&amp;_nc_ht=scontent-iad3-2.cdninstagram.com&amp;_nc_ohc=OKpAjfzcnV4Q7kNvwFk9Tsh&amp;efg=eyJ2ZW5jb2RlX3RhZyI6Inhwdl9wcm9ncmVzc2l2ZS5JTlNUQUdSQU0uQ0xJUFMuQzMuOTYwLmRhc2hfYmFzZWxpbmVfMV92MSIsInhwdl9hc3NldF9pZCI6MTc5MzI2Mzg3MTcxOTU3NzAsImFzc2V0X2FnZV9kYXlzIjoxMSwidmlfdXNlY2FzZV9pZCI6MTAwOTksImR1cmF0aW9uX3MiOjE1LCJ3YXRjaF90aW1lX3MiOjc1MCwidXJsZ2VuX3NvdXJjZSI6Ind3dyJ9&amp;ccb=17-1&amp;vs=3e30b84eb9dabf7e&amp;_nc_vs=HBksFQIYOnBhc3N0aHJvdWdoX2V2ZXJzdG9yZS9HTEJtYmlic0kwX0xRQkJlQUhBbnR6U01hakJmYnNwVEFRQUYVAALIARIAFQIYUWlnX3hwdl9wbGFjZW1lbnRfcGVybWFuZW50X3YyLzg5NEExQ0Q1OEU3OEREMEE4MEM4Mzc3NkE1OTk0RjhGX2F1ZGlvX2Rhc2hpbml0Lm1wNBUCAsgBEgAoABgAGwKIB3VzZV9vaWwBMRJwcm9ncmVzc2l2ZV9yZWNpcGUBMRUAACb01_2J-ujaPxUCKAJDMywXQC9mZmZmZmYYEmRhc2hfYmFzZWxpbmVfMV92MREAdf4HZeadAQA&amp;_nc_gid=-KDRLY5tShJe4ZEGQkyHSQ&amp;_nc_ss=1a&amp;_nc_zt=28&amp;oh=00_AfzRByF0ieQApUfRZ7ASXzooyJaL6u_Rh3Plt_ArAOU3tA&amp;oe=69BDAACA, https://scontent-iad3-1.cdninstagram.com/o1/v/t16/f2/m84/AQP3TSp9ZrQo5DtrDAbVEXFdaRz1WgYprh_arr-HdISt3lyvqYR6ku900b4LsPIMLChANPfAG2wnI8LYiLSteM7vSrEPnu93vzXvemc.mp4?_nc_cat=108&amp;_nc_sid=5e9851&amp;_nc_ht=scontent-iad3-1.cdninstagram.com&amp;_nc_ohc=6F9Pz_V8eMYQ7kNvwGuOcKd&amp;efg=eyJ2ZW5jb2RlX3RhZyI6Inhwdl9wcm9ncmVzc2l2ZS5JTlNUQUdSQU0uQ0FST1VTRUxfSVRFTS5DMy42MDQuZGFzaF9iYXNlbGluZV8xX3YxIiwieHB2X2Fzc2V0X2lkIjoxNzkzMTM4NTEwMTE5NTc3MCwiYXNzZXRfYWdlX2RheXMiOjIwLCJ2aV91c2VjYXNlX2lkIjoxMDE0NiwiZHVyYXRpb25fcyI6MTAsInVybGdlbl9zb3VyY2UiOiJ3d3cifQ%3D%3D&amp;ccb=17-1&amp;vs=da76aa0134503754&amp;_nc_vs=HBkcFQIYTGlnX2JhY2tmaWxsX3RpbWVsaW5lX3ZvZC81QjRFQzQ1NTVENjBDMDk1ODhCQjQ2RUY4ODAwRTQ4Q192aWRlb19kYXNoaW5pdC5tcDQVAALIARIAKAAYABsCiAd1c2Vfb2lsATEScHJvZ3Jlc3NpdmVfcmVjaXBlATEVAAAm9OfM9P2f2j8VAigCQzMsF0AkzMzMzMzNGBJkYXNoX2Jhc2VsaW5lXzFfdjERAHXuB2XEngEA&amp;_nc_gid=-KDRLY5tShJe4ZEGQkyHSQ&amp;_nc_ss=1a&amp;_nc_zt=28&amp;oh=00_Afy37yBlsa3shm4c9DC8DXqx2WZ0jMFdNrKXxrkHQ2EM5g&amp;oe=69B98FA4, https://scontent-iad3-1.cdninstagram.com/o1/v/t16/f2/m69/AQOnIkcpd6VTN-FPZVm3ZGN0JY-T7-0r9j1Rf4S10sWpyC8gn7cielDrMcv1gsL5N0jaycrclCubVyXGroda_4vN.mp4?strext=1&amp;_nc_cat=104&amp;_nc_sid=5e9851&amp;_nc_ht=scontent-iad3-1.cdninstagram.com&amp;_nc_ohc=wb4XsESZ1mYQ7kNvwFRzwhD&amp;efg=eyJ2ZW5jb2RlX3RhZyI6Inhwdl9wcm9ncmVzc2l2ZS5JTlNUQUdSQU0uQ0xJUFMuQzMuNzIwLmRhc2hfYmFzZWxpbmVfMV92MSIsInhwdl9hc3NldF9pZCI6MTc5Mjc1MDg1MzcxOTU3NzAsImFzc2V0X2FnZV9kYXlzIjo1MywidmlfdXNlY2FzZV9pZCI6MTAwOTksImR1cmF0aW9uX3MiOjQ1LCJ1cmxnZW5fc291cmNlIjoid3d3In0%3D&amp;ccb=17-1&amp;vs=3e179829eb05a17a&amp;_nc_vs=HBksFQIYOnBhc3N0aHJvdWdoX2V2ZXJzdG9yZS9HS2w3NHlRNlUta19TcVJhQUpUdzRMZEw1eHdQYnNwVEFRQUYVAALIARIAFQIYUWlnX3hwdl9wbGFjZW1lbnRfcGVybWFuZW50X3YyL0MwNDU5RTZFMzMwRkRFNkQ3MzJEMUEwMTlEOUM5NDk0X2F1ZGlvX2Rhc2hpbml0Lm1wNBUCAsgBEgAoABgAGwKIB3VzZV9vaWwBMRJwcm9ncmVzc2l2ZV9yZWNpcGUBMRUAACb084mhq77YPxUCKAJDMywXQEaEOVgQYk4YEmRhc2hfYmFzZWxpbmVfMV92MREAdf4HZeadAQA&amp;_nc_gid=-KDRLY5tShJe4ZEGQkyHSQ&amp;_nc_ss=1a&amp;_nc_zt=28&amp;oh=00_AfwZKvKRwSqtLZDN4F8NPX4ZLPmbqdm3P9QLiDZ-AVeunw&amp;oe=69BDAF4C</t>
  </si>
  <si>
    <t>https://www.instagram.com/exotic4watches</t>
  </si>
  <si>
    <t>royeeeer</t>
  </si>
  <si>
    <t>William Thurman</t>
  </si>
  <si>
    <t>@1310__studio</t>
  </si>
  <si>
    <t>http://www.1310.fr/</t>
  </si>
  <si>
    <t>https://scontent-phl2-1.cdninstagram.com/v/t51.2885-19/14276643_152364561880770_716533725_a.jpg?stp=dst-jpg_e0_s150x150_tt6&amp;efg=eyJ2ZW5jb2RlX3RhZyI6InByb2ZpbGVfcGljLmRqYW5nby4xMDY4LmMyIn0&amp;_nc_ht=scontent-phl2-1.cdninstagram.com&amp;_nc_cat=106&amp;_nc_oc=Q6cZ2QEwp-mcd9bvQrwOgUWWYxuK1PIJqyETTAGcjUrWlVjMnYgXK4ViFbEoALB3IBzQ0dI&amp;_nc_ohc=8rwFwHqFVAwQ7kNvwGD_0SZ&amp;_nc_gid=62zPNQ6rCLGd2dUFxu92nQ&amp;edm=AOQ1c0wBAAAA&amp;ccb=7-5&amp;oh=00_AfxAyoLMkwFhgaHdUaR1cYLqY_av1NX4mTJyb9I1MONiBg&amp;oe=69BDB71C&amp;_nc_sid=8b3546</t>
  </si>
  <si>
    <t>… perfect rainy day for our ambient release drop 💆‍♀️🌱💆‍♂️
Munjebel, our digital fauna project has found a lovely home thanks to the cool peeps at @mesmarecords !
Escapist, contemplative and melodic, the whole EP oscillates between Ambient, Fourth world and Environmental Music… A peaceful yet c | About 1 year worth of designing fun events, small various pop ups and juicy tastings🍷 for @agencesoif cave down in the 9e arrondissement, long live the cave 🍇 | Beyond thrilled and proud to present the debut album of my very good friend 🌴@jay_cstn i am particularly honored since he was the first one to give me a chance on Material Image. This hour long album has been on rotation for my past year and it feels as bright and warm as ever, perfect to work with | Best time (yea my burfday) to be back on the digital airwaves of @rinsefrance tonight at 8pm to present a very dear project ‘ Parsing - Per Mutations ‘ coming out this week digital and tape on Class II. 
This is a 30min~ ambient album done by 🌴LA native Parsing, also known as Aschol Mal and mr @ja | Super exciting neww macérations labels (straight from Alsace with pinot gris and savagnin rose 💥) for the Goepp family (@domainegoepp) 
Thanks again to @clementgoepp for his trust and big thanks to @edelrotgent 🍷📸 where you can find these wines right now in Gent! For Paris people, gooo at @la__re | Template drawing 🎞 loose sketch over airbrush template tool | New bottles 🖼 for @clementgoepp and their 2019 white cuvées 🌱 
Savagnin Rose on the right and Sylvaner on the left 🍇 
📷 @la__retraite | Spiral Jetty (1970) vs Spiral Venice (2003), visual excerpt from ‘Archive of our own vol.2’ 🌀🌀 | Bye bye old home 👋 🌴 | Fruits 🍈 and veggies 🥬illustrations for @vivelemarchevert (your best friend to find out about local farmers and other green actors across France 🗺 ) | Rank is a bad bad tune 🇬🇧 🍌 | Rebranding and illustration work for @la__retraite wine bistrot and cave 🍾 near the Canal in Paris. Very interesting to work with a deceptively minimal figure and play around type movement. Big cheers 🍷</t>
  </si>
  <si>
    <t>@mesmarecords, @a_u_r_e_l_e, @royeeeer, @gabrielmester, @mb_mastering, @cracki.records, @agencesoif, @jay_cstn, @rinsefrance, @domainegoepp, @clementgoepp, @edelrotgent, @la__retraite, @vivelemarchevert</t>
  </si>
  <si>
    <t>https://instagram.com/p/CrBIRMutTL7, https://instagram.com/p/ClVhyyYA0Uz, https://instagram.com/p/CVDAG-8AcEO, https://instagram.com/p/CU-UwM7s60U, https://instagram.com/p/CRlHJKEAvvH, https://instagram.com/p/CMUa3B_A7kp, https://instagram.com/p/CMMm8ayg8a7, https://instagram.com/p/CMFPXa4Aukn, https://instagram.com/p/CL9UOITAqbb, https://instagram.com/p/CL62WEigw2n, https://instagram.com/p/CLo05yZgoYd, https://instagram.com/p/CLbixwJA0f8</t>
  </si>
  <si>
    <t>181, 122, 83, 81, 137, 45, 62, 46, 54, 90, 38, 113</t>
  </si>
  <si>
    <t>7, 6, 3, 10, 4, 0, 5, 1, 7, 4, 0, 12</t>
  </si>
  <si>
    <t>2023-04-14, 2022-11-24, 2021-10-15, 2021-10-13, 2021-07-21, 2021-03-12, 2021-03-09, 2021-03-06, 2021-03-03, 2021-03-02, 2021-02-23, 2021-02-18</t>
  </si>
  <si>
    <t>París, Francia, Mount Washington, LAX - Los Angeles International Airport, Robert Smithson's Spiral Jetty, Passage Turquetil, London, United Kingdom, La retraite</t>
  </si>
  <si>
    <t>Sidecar, Sidecar, Sidecar, Sidecar, Image, Image, Image, Sidecar, Image, Sidecar, Image, Sidecar</t>
  </si>
  <si>
    <t>https://scontent-phl2-1.cdninstagram.com/v/t51.71878-15/623867192_908484398708765_1230976275753247941_n.jpg?stp=dst-jpg_e15_tt6&amp;_nc_ht=scontent-phl2-1.cdninstagram.com&amp;_nc_cat=105&amp;_nc_oc=Q6cZ2QEwp-mcd9bvQrwOgUWWYxuK1PIJqyETTAGcjUrWlVjMnYgXK4ViFbEoALB3IBzQ0dI&amp;_nc_ohc=J7tB-hq7s6AQ7kNvwETAiq5&amp;_nc_gid=62zPNQ6rCLGd2dUFxu92nQ&amp;edm=AOQ1c0wBAAAA&amp;ccb=7-5&amp;oh=00_Afwd782BxLbHNhAITo4eJrchbzpogixTQoCoERhJDu5Wxw&amp;oe=69BD8E9A&amp;_nc_sid=8b3546, https://scontent-phl2-1.cdninstagram.com/v/t51.29350-15/341124226_944941546700315_8704304205374741426_n.jpg?stp=dst-jpg_e35_s1080x1080_tt6&amp;_nc_ht=scontent-phl2-1.cdninstagram.com&amp;_nc_cat=111&amp;_nc_oc=Q6cZ2QEwp-mcd9bvQrwOgUWWYxuK1PIJqyETTAGcjUrWlVjMnYgXK4ViFbEoALB3IBzQ0dI&amp;_nc_ohc=tmQCPbnClLkQ7kNvwEEnseZ&amp;_nc_gid=62zPNQ6rCLGd2dUFxu92nQ&amp;edm=AOQ1c0wBAAAA&amp;ccb=7-5&amp;ig_cache_key=MzA4MDc3OTk4MjEwODU2NzEzNg%3D%3D.3-ccb7-5&amp;oh=00_Afwc_dujzM-dChoEHLBpHDaW1otoNtfCK7ev9qjd1dVtGw&amp;oe=69BD82E1&amp;_nc_sid=8b3546, https://scontent-phl2-1.cdninstagram.com/v/t51.29350-15/316578212_1263183407748478_3910969992282023814_n.jpg?stp=dst-jpg_e35_s1080x1080_tt6&amp;_nc_ht=scontent-phl2-1.cdninstagram.com&amp;_nc_cat=110&amp;_nc_oc=Q6cZ2QEwp-mcd9bvQrwOgUWWYxuK1PIJqyETTAGcjUrWlVjMnYgXK4ViFbEoALB3IBzQ0dI&amp;_nc_ohc=Gw52RX6uHYIQ7kNvwEZR-0K&amp;_nc_gid=62zPNQ6rCLGd2dUFxu92nQ&amp;edm=AOQ1c0wBAAAA&amp;ccb=7-5&amp;ig_cache_key=Mjk3ODQzNTM0NzIzNjc0NDY5OQ%3D%3D.3-ccb7-5&amp;oh=00_Afyf_0tIdqmg1lAykvWXDJWQHKUzZfg-9FDTlgsFDMByUg&amp;oe=69BDAD62&amp;_nc_sid=8b3546, https://scontent-phl2-1.cdninstagram.com/v/t51.29350-15/316578212_1263183407748478_3910969992282023814_n.jpg?stp=dst-jpg_e35_s1080x1080_tt6&amp;_nc_ht=scontent-phl2-1.cdninstagram.com&amp;_nc_cat=110&amp;_nc_oc=Q6cZ2QEwp-mcd9bvQrwOgUWWYxuK1PIJqyETTAGcjUrWlVjMnYgXK4ViFbEoALB3IBzQ0dI&amp;_nc_ohc=Gw52RX6uHYIQ7kNvwEZR-0K&amp;_nc_gid=62zPNQ6rCLGd2dUFxu92nQ&amp;edm=AOQ1c0wBAAAA&amp;ccb=7-5&amp;ig_cache_key=Mjk3ODQzNTM0NzIzNjc0NDY5OQ%3D%3D.3-ccb7-5&amp;oh=00_Afyf_0tIdqmg1lAykvWXDJWQHKUzZfg-9FDTlgsFDMByUg&amp;oe=69BDAD62&amp;_nc_sid=8b3546, https://scontent-phl2-1.cdninstagram.com/v/t51.29350-15/316628358_547907910003717_9180749159924095802_n.jpg?stp=dst-jpg_e35_s1080x1080_tt6&amp;_nc_ht=scontent-phl2-1.cdninstagram.com&amp;_nc_cat=109&amp;_nc_oc=Q6cZ2QEwp-mcd9bvQrwOgUWWYxuK1PIJqyETTAGcjUrWlVjMnYgXK4ViFbEoALB3IBzQ0dI&amp;_nc_ohc=Dvi3QNe7sdUQ7kNvwHpaU7e&amp;_nc_gid=62zPNQ6rCLGd2dUFxu92nQ&amp;edm=AOQ1c0wBAAAA&amp;ccb=7-5&amp;ig_cache_key=Mjk3ODQzNTM0NzE2MTE1NDM0OQ%3D%3D.3-ccb7-5&amp;oh=00_AfyMen7-j0KHxTePmEVbfWhjGCkTP8NfUZyb-liuhg4xWQ&amp;oe=69BD93F4&amp;_nc_sid=8b3546, https://scontent-phl2-1.cdninstagram.com/v/t51.29350-15/316610537_452385420308399_1447676878559780720_n.jpg?stp=dst-jpg_e35_s1080x1080_tt6&amp;_nc_ht=scontent-phl2-1.cdninstagram.com&amp;_nc_cat=111&amp;_nc_oc=Q6cZ2QEwp-mcd9bvQrwOgUWWYxuK1PIJqyETTAGcjUrWlVjMnYgXK4ViFbEoALB3IBzQ0dI&amp;_nc_ohc=GvZ6sBieRgQQ7kNvwHBnnu4&amp;_nc_gid=62zPNQ6rCLGd2dUFxu92nQ&amp;edm=AOQ1c0wBAAAA&amp;ccb=7-5&amp;ig_cache_key=Mjk3ODQzNTM0NzEzNTk1MjcyOQ%3D%3D.3-ccb7-5&amp;oh=00_Afzp6pkJ3R-Vl9bm3xQ7rPzwhM2o4ODwdCwsY56nRM2fYQ&amp;oe=69BDAA20&amp;_nc_sid=8b3546, https://scontent-phl2-1.cdninstagram.com/v/t51.82787-15/651006632_18048865553509893_3581973144134571295_n.jpg?stp=dst-jpg_e35_s1080x1080_sh0.08_tt6&amp;_nc_ht=scontent-phl2-1.cdninstagram.com&amp;_nc_cat=109&amp;_nc_oc=Q6cZ2QEwp-mcd9bvQrwOgUWWYxuK1PIJqyETTAGcjUrWlVjMnYgXK4ViFbEoALB3IBzQ0dI&amp;_nc_ohc=pcTQppiyGKsQ7kNvwG6F1Wz&amp;_nc_gid=62zPNQ6rCLGd2dUFxu92nQ&amp;edm=AOQ1c0wBAAAA&amp;ccb=7-5&amp;ig_cache_key=Mjk3ODQzNTM0NzIzNjc3NjUyMA%3D%3D.3-ccb7-5&amp;oh=00_AfzXOTAhsMwU9dHYzIH3wheCUCMgbW7vitDe-AHqh-4hEg&amp;oe=69BD9161&amp;_nc_sid=8b3546, https://scontent-phl2-1.cdninstagram.com/v/t51.82787-15/651836962_18076742414527642_4904702366304946861_n.jpg?stp=dst-jpg_e35_s1080x1080_sh0.08_tt6&amp;_nc_ht=scontent-phl2-1.cdninstagram.com&amp;_nc_cat=110&amp;_nc_oc=Q6cZ2QEwp-mcd9bvQrwOgUWWYxuK1PIJqyETTAGcjUrWlVjMnYgXK4ViFbEoALB3IBzQ0dI&amp;_nc_ohc=--2VZPk9BBkQ7kNvwHYawvJ&amp;_nc_gid=62zPNQ6rCLGd2dUFxu92nQ&amp;edm=AOQ1c0wBAAAA&amp;ccb=7-5&amp;ig_cache_key=Mjk3ODQzNTM0NzEzNTkxOTcyNQ%3D%3D.3-ccb7-5&amp;oh=00_AfzpiQ1LY_guyYkXHCShK9G2kqP15CDnYbZI6LhVG8xiAg&amp;oe=69BD8C4D&amp;_nc_sid=8b3546, https://scontent-phl2-1.cdninstagram.com/v/t51.82787-15/641464161_17966631335881029_3785337646015376356_n.jpg?stp=dst-jpg_e35_s1080x1080_sh0.08_tt6&amp;_nc_ht=scontent-phl2-1.cdninstagram.com&amp;_nc_cat=109&amp;_nc_oc=Q6cZ2QEwp-mcd9bvQrwOgUWWYxuK1PIJqyETTAGcjUrWlVjMnYgXK4ViFbEoALB3IBzQ0dI&amp;_nc_ohc=HGWZoVamHXQQ7kNvwEcfB46&amp;_nc_gid=62zPNQ6rCLGd2dUFxu92nQ&amp;edm=AOQ1c0wBAAAA&amp;ccb=7-5&amp;ig_cache_key=Mjk3ODQzNTM0NzIzNjY5Njg0OQ%3D%3D.3-ccb7-5&amp;oh=00_AfwJSOmL4PJPKkdr6WMp8C_Q1uUwbhEN4Ew7G72cPNjglQ&amp;oe=69BD8761&amp;_nc_sid=8b3546, https://scontent-phl2-1.cdninstagram.com/v/t51.82787-15/652768484_18039894209770181_5531424560154947354_n.jpg?stp=dst-jpg_e35_s1080x1080_sh0.08_tt6&amp;_nc_ht=scontent-phl2-1.cdninstagram.com&amp;_nc_cat=105&amp;_nc_oc=Q6cZ2QEwp-mcd9bvQrwOgUWWYxuK1PIJqyETTAGcjUrWlVjMnYgXK4ViFbEoALB3IBzQ0dI&amp;_nc_ohc=lAa9_A-P_DYQ7kNvwF28t8D&amp;_nc_gid=62zPNQ6rCLGd2dUFxu92nQ&amp;edm=AOQ1c0wBAAAA&amp;ccb=7-5&amp;ig_cache_key=Mjk3ODQzNTM0NzI3MDI2NTQzNQ%3D%3D.3-ccb7-5&amp;oh=00_AfzZ5FpWsS8103kL1I2twXZWlVfK29lqt_6_7dIr17PRvA&amp;oe=69BD8269&amp;_nc_sid=8b3546, https://scontent-phl2-1.cdninstagram.com/v/t51.71878-15/624801401_732994259630929_149537</t>
  </si>
  <si>
    <t>https://scontent-phl2-1.cdninstagram.com/o1/v/t16/f2/m69/AQMPQXJ-XNakckLLcuRUlRBsgixobBfm5oJxCaICUkcDqlWu4_dtHN6sBfM7o7dLJY9DuFOxAh6J-1nQbOZhB8MB.mp4?strext=1&amp;_nc_cat=106&amp;_nc_sid=5e9851&amp;_nc_ht=scontent-phl2-1.cdninstagram.com&amp;_nc_ohc=O7TY9JbmfcAQ7kNvwHu4Usg&amp;efg=eyJ2ZW5jb2RlX3RhZyI6Inhwdl9wcm9ncmVzc2l2ZS5JTlNUQUdSQU0uQ0FST1VTRUxfSVRFTS5DMy43MjAuZGFzaF9iYXNlbGluZV8xX3YxIiwieHB2X2Fzc2V0X2lkIjoxODc2MDI5NTA3OTY5MTcsImFzc2V0X2FnZV9kYXlzIjoxMDY2LCJ2aV91c2VjYXNlX2lkIjoxMDEwNCwiZHVyYXRpb25fcyI6MzcsInVybGdlbl9zb3VyY2UiOiJ3d3cifQ%3D%3D&amp;ccb=17-1&amp;_nc_gid=62zPNQ6rCLGd2dUFxu92nQ&amp;_nc_ss=1a&amp;_nc_zt=28&amp;vs=aea69b0fadd8c511&amp;_nc_vs=HBksFQIYOnBhc3N0aHJvdWdoX2V2ZXJzdG9yZS9HRjFBbnhNS2prV3VYUEFHQUctYVB0dU1CZTlpYmtZTEFBQUYVAALIARIAFQIYRmlnX3hwdl9yZWVsc19wZXJtYW5lbnRfc3JfcHJvZC83NTE4NzQ4Mjk4Mjk1NzRfMTc0MjE0MTA2MzA5NjcyODc1Ny5tcDQVAgLIARIAKAAYABsCiAd1c2Vfb2lsATEScHJvZ3Jlc3NpdmVfcmVjaXBlATEVAAAm6tnt8_anVRUCKAJDMywXQELVP3ztkWgYEmRhc2hfYmFzZWxpbmVfMV92MREAde4HZfCdAQA&amp;oh=00_AfymbywKRUbKIbBWauQG6cjiz30Z2uS-KM_jgnQ5NBPzYQ&amp;oe=69BD885E, https://scontent-phl2-1.cdninstagram.com/o1/v/t16/f2/m69/AQMlP_G4G9Ftf6b-NZKKXzy0EZRsRyAD_15iaqVBoGKI5BfGdaRZUmbZp1_2uesMxMZNRWszZxzzyObrPjwoleRA.mp4?strext=1&amp;_nc_cat=100&amp;_nc_sid=5e9851&amp;_nc_ht=scontent-phl2-1.cdninstagram.com&amp;_nc_ohc=G-Lrv8eNqDAQ7kNvwGINQu4&amp;efg=eyJ2ZW5jb2RlX3RhZyI6Inhwdl9wcm9ncmVzc2l2ZS5JTlNUQUdSQU0uQ0FST1VTRUxfSVRFTS5DMy43MjAuZGFzaF9iYXNlbGluZV8xX3YxIiwieHB2X2Fzc2V0X2lkIjoxMjYzMTc5OTkxMjc0MzMxLCJhc3NldF9hZ2VfZGF5cyI6MTA2NiwidmlfdXNlY2FzZV9pZCI6MTAxMDQsImR1cmF0aW9uX3MiOjM3LCJ1cmxnZW5fc291cmNlIjoid3d3In0%3D&amp;ccb=17-1&amp;_nc_gid=62zPNQ6rCLGd2dUFxu92nQ&amp;_nc_ss=1a&amp;_nc_zt=28&amp;vs=a4d106bdfdac107f&amp;_nc_vs=HBksFQIYOnBhc3N0aHJvdWdoX2V2ZXJzdG9yZS9HQlVVWEJUd3JMbFc0aHNHQUwxRFRka2FYdTBXYmtZTEFBQUYVAALIARIAFQIYRmlnX3hwdl9yZWVsc19wZXJtYW5lbnRfc3JfcHJvZC8yNzAxNjQxMDUzNDE3MjdfNjEzMjkxMzE2OTAxOTQyMTQwNS5tcDQVAgLIARIAKAAYABsCiAd1c2Vfb2lsATEScHJvZ3Jlc3NpdmVfcmVjaXBlATEVAAAmts3WquC2vgQVAigCQzMsF0BC1T987ZFoGBJkYXNoX2Jhc2VsaW5lXzFfdjERAHXuB2XwnQEA&amp;oh=00_AfwbIvTY_eUqig42_T-z9roa7qLC4IpaJPc-cfCPyaw8jw&amp;oe=69BD85D0, https://scontent-phl2-1.cdninstagram.com/o1/v/t16/f2/m69/AQPWVoRAFg4jfDxjNDZaI-rDJeXhzc3KyiLJV9LiRXXbzEW4b4h_Vk_d7tuOBrkIZha_ds-doNgtbJ-7YId5n6dA.mp4?strext=1&amp;_nc_cat=107&amp;_nc_sid=5e9851&amp;_nc_ht=scontent-phl2-1.cdninstagram.com&amp;_nc_ohc=JOvFFVPuCTgQ7kNvwEeBLDP&amp;efg=eyJ2ZW5jb2RlX3RhZyI6Inhwdl9wcm9ncmVzc2l2ZS5JTlNUQUdSQU0uQ0FST1VTRUxfSVRFTS5DMy43MjAuZGFzaF9iYXNlbGluZV8xX3YxIiwieHB2X2Fzc2V0X2lkIjo5MzgxODkxNDA1NTY3NjMsImFzc2V0X2FnZV9kYXlzIjoxMDY2LCJ2aV91c2VjYXNlX2lkIjoxMDEwNCwiZHVyYXRpb25fcyI6MzcsInVybGdlbl9zb3VyY2UiOiJ3d3cifQ%3D%3D&amp;ccb=17-1&amp;_nc_gid=62zPNQ6rCLGd2dUFxu92nQ&amp;_nc_ss=1a&amp;_nc_zt=28&amp;vs=7c9673633ccaa1ef&amp;_nc_vs=HBksFQIYOnBhc3N0aHJvdWdoX2V2ZXJzdG9yZS9HSmNOU0JSRzZDOHk3R0lWQUYtMlNtaWFUZG9LYmtZTEFBQUYVAALIARIAFQIYOnBhc3N0aHJvdWdoX2V2ZXJzdG9yZS9HSTJKVlJSMnpzRjB6dVVEQUdTRHFJdmdzdUJmYmtZTEFBQUYVAgLIARIAKAAYABsCiAd1c2Vfb2lsATEScHJvZ3Jlc3NpdmVfcmVjaXBlATEVAAAmtu-j5-XRqgMVAigCQzMsF0BClT987ZFoGBJkYXNoX2Jhc2VsaW5lXzFfdjERAHXuB2XwnQEA&amp;oh=00_Afy2kKipJUq-6YVzfikOv4Y4nkHNKPees-TAf8nha6nSng&amp;oe=69BDB7A5, https://scontent-phl2-1.cdninstagram.com/o1/v/t16/f2/m69/AQN3R6EOyz8u9fobbinhghF3vx-Qr8GRfQGzRAMNVz-LoqOm4tm92CdxtHPGP0r3gkjtIL7bUX0REa4Cl2dM5_16.mp4?strext=1&amp;_nc_cat=104&amp;_nc_sid=5e9851&amp;_nc_ht=scontent-phl2-1.cdninstagram.com&amp;_nc_ohc=dSPRYJ7eTl4Q7kNvwHcozoc&amp;efg=eyJ2ZW5jb2RlX3RhZyI6Inhwdl9wcm9ncmVzc2l2ZS5JTlNUQUdSQU0uQ0FST1VTRUxfSVRFTS5DMy43MjAuZGFzaF9iYXNlbGluZV8xX3YxIiwieHB2X2Fzc2V0X2lkIjo5MDQwMDM2NDA4ODkwNzYsImFzc2V0X2FnZV9kYXlzIjoxMDY2LCJ2aV91c2VjYXNlX2lkIjoxMDEwNCwiZHVyYXRpb25fcyI6MzcsInVybGdlbl9zb3VyY2UiOiJ3d3cifQ%3D%3D&amp;ccb=17-1&amp;_nc_gid=62zPNQ6rCLGd2dUFxu92nQ&amp;_nc_ss=1a&amp;_nc_zt=28&amp;vs=e52f4086be522b6f&amp;_nc_vs=HBksFQIYOnBhc3N0aHJvdWdoX2V2ZXJzdG9yZS9HRUZZT1JRRWpHQlZON2dDQU42NUdtd0pFZDVqYmtZTEFBQUYVAALIARIAFQIYOnBhc3N0aHJvdWdoX2V2ZXJzdG9yZS9HTWQxV0JTNnRiWEZaSFlDQUllRWxQUmxQWWw3YmtZTEFBQUYVAgLIARIAKAAYABsCiAd1c2Vfb2lsATEScHJvZ3Jlc3NpdmVfcmVjaXBlATEVAAAm6Lug_veLmwMVAigCQzMsF0BClT987ZFoGBJkYXNoX2Jhc2VsaW5lXzFfdjERAHXuB2XwnQEA&amp;oh=00_Afxa0rxoiNvUROL1dkb6qZLZulj0CUOuAKKpXsZj8X9ACg&amp;oe=69BDA048, https://scontent-phl2-1.cdninstagram.com/o1/v/t16/f2/m84/AQPiHOt-GPNebXHWtaTcXGFRymg56DFMxcia8gCCKlKX6x5annUSl_G4untZRWQuVP-KcrEar6UXNzovlr-oxB5DOeypSww-EgQSd9k.mp4?_nc_cat=103&amp;_nc_sid=5e9851&amp;_nc_ht=scontent-phl2-1.cdninstagram.com&amp;_nc_ohc=0o_rKecm_HsQ7kNvwEsqwjI&amp;efg=eyJ2ZW5jb2RlX3RhZyI6Inhwdl9wcm9ncmVzc2l2ZS5JTlNUQUdSQU0uQ0FST1VTRUxfSVRFTS5DMy43MjAuZGFzaF9iYXNlbGluZV8xX3YxIiwieHB2X2Fzc2V0X2lkIjoyMTc2MTU0ODQ1MDIxNDUsImFzc2V0X2FnZV9kYXlzIjoxNjEyLCJ2aV91c2VjYXNlX2lkIjoxMDE0NiwiZHVyYXRpb25fcyI6MjYsInVybGdlbl9zb3VyY2UiOiJ3d3cifQ%3D%3D&amp;ccb=17-1&amp;vs=1bfd5a80505767f7&amp;_nc_vs=HBksFQIYTGlnX2JhY2tmaWxsX3RpbWVsaW5lX3ZvZC80ODQ1RUY0NUVBOEU3MjhDRjA4OTA2MjA5MDA1NTVCQV92aWRlb19kYXNoaW5pdC5tcDQVAALIARIAFQIYOnBhc3N0aHJvdWdoX2V2ZXJzdG9yZS9HRjlaTVJjUG1ReUYtbUVDQUpwLTRVcm10Wll6YnBrd0FBQUYVAgLIARIAKAAYABsCiAd1c2Vfb2lsATEScHJvZ3Jlc3NpdmVfcmVjaXBlATEVAAAmgoK22vH6YhUCKAJDMywXQDozMzMzMzMYEmRhc2hfYmFzZWxpbmVfMV92MREAde4HZcSeAQA&amp;_nc_gid=62zPNQ6rCLGd2dUFxu92nQ&amp;_nc_ss=1a&amp;_nc_zt=28&amp;oh=</t>
  </si>
  <si>
    <t>https://www.instagram.com/royeeeer</t>
  </si>
  <si>
    <t>mmmmauricio__</t>
  </si>
  <si>
    <t>Mauricio Orozco Pantoja</t>
  </si>
  <si>
    <t>Según politólogo? pero quién sabe 🍉🇵🇸
Mi alter ego es @mauriciosegundero y @maumundoo</t>
  </si>
  <si>
    <t>https://scontent-atl3-1.cdninstagram.com/v/t51.82787-19/632377600_17890520934422307_1496075865640254240_n.jpg?stp=dst-jpg_e0_s150x150_tt6&amp;efg=eyJ2ZW5jb2RlX3RhZyI6InByb2ZpbGVfcGljLmRqYW5nby4xMDgwLmMyIn0&amp;_nc_ht=scontent-atl3-1.cdninstagram.com&amp;_nc_cat=103&amp;_nc_oc=Q6cZ2QEhiPV-QpjasmaSuHYXxZl4FYbjfILvUIUY-ydpU9XiHkEt80R8bomhWQTtRBQ6KI0&amp;_nc_ohc=Pqbvcw6xpfcQ7kNvwFODjoY&amp;_nc_gid=VRGxpq8lijU6LM6grkN8yA&amp;edm=AOQ1c0wBAAAA&amp;ccb=7-5&amp;oh=00_AfyRnh_zZpoDN5M1NT4LYpgaVa7bP8lqTuQiGl5isSDwHg&amp;oe=69BDAB06&amp;_nc_sid=8b3546</t>
  </si>
  <si>
    <t>Te veo con mis 4 ojos 🕸️ | Perro diseño de @malportadoyherido en @org.la.guadanha 😈 | Pa que se eduquen ✍️ #humor | De cabrones 👊🏻 #humor | ¿Que está pasando con La Rosalía? Hegemonía, intelectuales orgánicos y guerra cultural, parte 2 🥀
#larosalía #rosalia #política #gramsci #sociales | ¿Que está pasando con La Rosalía? Hegemonía, intelectuales orgánicos y guerra cultural, parte 1🌹
#larosalía #rosalia #política #gramsci #sociales | De hace un par de semanas 🌙 | Ay Rosalía, cada día estás peor 🤦🏻‍♂️ #humor #cringe #rosalia | Eres emo? Contéstame | La cabaña del miedo 3: No investigues 🔎 #humor #sketch #terror #miedo #cine</t>
  </si>
  <si>
    <t>#humor, #larosal, #rosalia, #pol, #gramsci, #sociales, #cringe, #sketch, #terror, #miedo, #cine</t>
  </si>
  <si>
    <t>@malportadoyherido, @org.la.guadanha</t>
  </si>
  <si>
    <t>https://instagram.com/p/DIhOCHwxYaa, https://instagram.com/p/DUzSLxhERJc, https://instagram.com/p/DTYry2Tkfhb, https://instagram.com/p/DV5Flm1jOe2, https://instagram.com/p/DV4gCUhifXi, https://instagram.com/p/DV2vUwTDdj2, https://instagram.com/p/DV0AzYnjm4P, https://instagram.com/p/DVz-4iijpR-, https://instagram.com/p/DVsL15zjt4H, https://instagram.com/p/DVsDCEWDDLe, https://instagram.com/p/DVovL9fiUL5, https://instagram.com/p/DVmoRpKCUKt</t>
  </si>
  <si>
    <t>47, 189, 122, 164, 139, 263, 160, 216, 209, 42563, 188, 299</t>
  </si>
  <si>
    <t>0, 1, 1, 4, 4, 2, 11, 7, 1, 884, 5, 12</t>
  </si>
  <si>
    <t>2025-04-16, 2026-02-16, 2026-01-11, 2026-03-15, 2026-03-14, 2026-03-14, 2026-03-13, 2026-03-13, 2026-03-10, 2026-03-10, 2026-03-08, 2026-03-08</t>
  </si>
  <si>
    <t>Ciudad De México, Bar Oriente, Real Under</t>
  </si>
  <si>
    <t>Sidecar, Sidecar, Image, Video, Sidecar, Video, Video, Video, Sidecar, Video, Sidecar, Video</t>
  </si>
  <si>
    <t>https://scontent-atl3-1.cdninstagram.com/v/t51.2885-15/491436294_17854509489422307_4325117688603541314_n.jpg?stp=dst-jpg_e35_p1080x1080_sh0.08_tt6&amp;_nc_ht=scontent-atl3-1.cdninstagram.com&amp;_nc_cat=103&amp;_nc_oc=Q6cZ2QEhiPV-QpjasmaSuHYXxZl4FYbjfILvUIUY-ydpU9XiHkEt80R8bomhWQTtRBQ6KI0&amp;_nc_ohc=ock8OUNQt7sQ7kNvwGyj1k0&amp;_nc_gid=VRGxpq8lijU6LM6grkN8yA&amp;edm=AOQ1c0wBAAAA&amp;ccb=7-5&amp;ig_cache_key=MzYxMjIzMDA4ODI5NDY1NjQ0Ng%3D%3D.3-ccb7-5&amp;oh=00_Afx6WS3coJSe6KybcSQEVTys1txGAjZpTBqreHIqSFqM-A&amp;oe=69BDB1D2&amp;_nc_sid=8b3546, https://scontent-atl3-1.cdninstagram.com/v/t51.2885-15/491436294_17854509489422307_4325117688603541314_n.jpg?stp=dst-jpg_e35_p1080x1080_sh0.08_tt6&amp;_nc_ht=scontent-atl3-1.cdninstagram.com&amp;_nc_cat=103&amp;_nc_oc=Q6cZ2QEhiPV-QpjasmaSuHYXxZl4FYbjfILvUIUY-ydpU9XiHkEt80R8bomhWQTtRBQ6KI0&amp;_nc_ohc=ock8OUNQt7sQ7kNvwGyj1k0&amp;_nc_gid=VRGxpq8lijU6LM6grkN8yA&amp;edm=AOQ1c0wBAAAA&amp;ccb=7-5&amp;ig_cache_key=MzYxMjIzMDA4ODI5NDY1NjQ0Ng%3D%3D.3-ccb7-5&amp;oh=00_Afx6WS3coJSe6KybcSQEVTys1txGAjZpTBqreHIqSFqM-A&amp;oe=69BDB1D2&amp;_nc_sid=8b3546, https://scontent-atl3-1.cdninstagram.com/v/t51.2885-15/491444810_17854509498422307_2565920126672377454_n.jpg?stp=dst-jpg_e35_p1080x1080_sh0.08_tt6&amp;_nc_ht=scontent-atl3-1.cdninstagram.com&amp;_nc_cat=103&amp;_nc_oc=Q6cZ2QEhiPV-QpjasmaSuHYXxZl4FYbjfILvUIUY-ydpU9XiHkEt80R8bomhWQTtRBQ6KI0&amp;_nc_ohc=zG6cfGq7xLgQ7kNvwEmLO0i&amp;_nc_gid=VRGxpq8lijU6LM6grkN8yA&amp;edm=AOQ1c0wBAAAA&amp;ccb=7-5&amp;ig_cache_key=MzYxMjIzMDA4ODI4NjA5NjY4OQ%3D%3D.3-ccb7-5&amp;oh=00_AfzIFY3GqHk6jw7sgMFmo8KlsK5sfQ50_fZprpX644XfbQ&amp;oe=69BD950B&amp;_nc_sid=8b3546, https://scontent-atl3-1.cdninstagram.com/v/t51.82787-15/635047878_17890949106422307_7793758608249337231_n.jpg?stp=dst-jpg_e35_p1080x1080_sh0.08_tt6&amp;_nc_ht=scontent-atl3-1.cdninstagram.com&amp;_nc_cat=103&amp;_nc_oc=Q6cZ2QEhiPV-QpjasmaSuHYXxZl4FYbjfILvUIUY-ydpU9XiHkEt80R8bomhWQTtRBQ6KI0&amp;_nc_ohc=cEZyUDMB-4EQ7kNvwHQzl3L&amp;_nc_gid=VRGxpq8lijU6LM6grkN8yA&amp;edm=AOQ1c0wBAAAA&amp;ccb=7-5&amp;ig_cache_key=MzgzMzQ4NzE4ODgxMDYzNjQ1Ng%3D%3D.3-ccb7-5&amp;oh=00_AfzE-vS6vWhDknkVeiPUz2G-D7_hPOFXQyRslx8YZew0gQ&amp;oe=69BDB81A&amp;_nc_sid=8b3546, https://scontent-atl3-1.cdninstagram.com/v/t51.82787-15/635047878_17890949106422307_7793758608249337231_n.jpg?stp=dst-jpg_e35_p1080x1080_sh0.08_tt6&amp;_nc_ht=scontent-atl3-1.cdninstagram.com&amp;_nc_cat=103&amp;_nc_oc=Q6cZ2QEhiPV-QpjasmaSuHYXxZl4FYbjfILvUIUY-ydpU9XiHkEt80R8bomhWQTtRBQ6KI0&amp;_nc_ohc=cEZyUDMB-4EQ7kNvwHQzl3L&amp;_nc_gid=VRGxpq8lijU6LM6grkN8yA&amp;edm=AOQ1c0wBAAAA&amp;ccb=7-5&amp;ig_cache_key=MzgzMzQ4NzE4ODgxMDYzNjQ1Ng%3D%3D.3-ccb7-5&amp;oh=00_AfzE-vS6vWhDknkVeiPUz2G-D7_hPOFXQyRslx8YZew0gQ&amp;oe=69BDB81A&amp;_nc_sid=8b3546, https://scontent-atl3-1.cdninstagram.com/v/t51.82787-15/632412721_17890949103422307_4697523013904049352_n.jpg?stp=dst-jpg_e35_p1080x1080_sh0.08_tt6&amp;_nc_ht=scontent-atl3-1.cdninstagram.com&amp;_nc_cat=103&amp;_nc_oc=Q6cZ2QEhiPV-QpjasmaSuHYXxZl4FYbjfILvUIUY-ydpU9XiHkEt80R8bomhWQTtRBQ6KI0&amp;_nc_ohc=bMhlcSgXXPQQ7kNvwGFP9Fh&amp;_nc_gid=VRGxpq8lijU6LM6grkN8yA&amp;edm=AOQ1c0wBAAAA&amp;ccb=7-5&amp;ig_cache_key=MzgzMzQ4NzE4OTMzOTEzOTQwOQ%3D%3D.3-ccb7-5&amp;oh=00_AfzHpXZtkfJyNr8Z18DHVYl_sV45eT5Au53wh5KWMJyZnQ&amp;oe=69BDAD42&amp;_nc_sid=8b3546, https://scontent-atl3-1.cdninstagram.com/v/t51.82787-15/613750507_17886567534422307_4781285525570960707_n.jpg?stp=dst-jpg_e35_s1080x1080_sh0.08_tt6&amp;_nc_ht=scontent-atl3-1.cdninstagram.com&amp;_nc_cat=103&amp;_nc_oc=Q6cZ2QEhiPV-QpjasmaSuHYXxZl4FYbjfILvUIUY-ydpU9XiHkEt80R8bomhWQTtRBQ6KI0&amp;_nc_ohc=H0ceXtTb7M8Q7kNvwFUPdNG&amp;_nc_gid=VRGxpq8lijU6LM6grkN8yA&amp;edm=AOQ1c0wBAAAA&amp;ccb=7-5&amp;ig_cache_key=MzgwNzk4NjA5NTIyNTk2MDUzOQ%3D%3D.3-ccb7-5&amp;oh=00_Afz3QsGdH1FLGbteH23vg66y7APWR7BUauiOx8KjyxZOyQ&amp;oe=69BD98ED&amp;_nc_sid=8b3546, https://scontent-atl3-3.cdninstagram.com/v/t51.82787-15/651175220_18031462688619993_6239673124419853614_n.jpg?stp=dst-jpg_e35_p1080x1080_sh0.08_tt6&amp;_nc_ht=scontent-atl3-3.cdninstagram.com&amp;_nc_cat=109&amp;_nc_oc=Q6cZ2QEhiPV-QpjasmaSuHYXxZl4FYbjfILvUIUY-ydpU9XiHkEt80R8bomhWQTtRBQ6KI0&amp;_nc_ohc=2v4QrQozfvUQ7kNvwHbkh-j&amp;_nc_gid=VRGxpq8lijU6LM6grkN8yA&amp;edm=AOQ1c0wBAAAA&amp;ccb=7-5&amp;ig_cache_key=Mzg1Mjk2OTgzNzMzMzE2MTAxNw%3D%3D.3-ccb7-5&amp;oh=00_Afyc7eX1Db_4geu0Mjv8FuDEAGRmp6dnBEYOf894AlS4aw&amp;oe=69BD94E9&amp;_nc_sid=8b3546, https://scontent-atl3-3.cdninstagram.com/v/t51.82787-15/651175220_18031462688619993_6239673124419853614_n.jpg?stp=dst-jpg_e35_p1080x1080_sh0.08_tt6&amp;_nc_ht=scontent-atl3-3.cdninstagram.com&amp;_nc_cat=109&amp;_nc_oc=Q6cZ2QEhiPV-QpjasmaSuHYXxZl4FYbjfILvUIUY-ydpU9XiHkEt80R8bomhWQTtRBQ6KI0&amp;_nc_ohc=2v4QrQozfvUQ7kNvwHbkh-j&amp;_nc_gid=VRGxpq8lijU6LM6grkN8yA&amp;edm=AOQ1c0wBAAAA&amp;ccb=7-5&amp;ig_cache_key=Mzg1Mjk2OTgzNzMzMzE2MTAxNw%3D%3D.3-ccb7-5&amp;oh=00_Afyc7eX1Db_4geu0Mjv8FuDEAGRmp6dnBEYOf894AlS4aw&amp;oe=69BD94E9&amp;_nc_sid=8b3546, https://scontent-atl3-3.cdninstagram.com/v/t51.82787-15/652124795_18031462679619993_1401224731676577491_n.jpg?stp=dst-jpg_e35_p1080x1080_sh0.08_tt6&amp;_nc_ht=scontent-atl3-3.cdninstagram.com&amp;_nc_cat=109&amp;_nc_oc=Q6cZ2QEhiPV-QpjasmaSuHYXxZl4FYbjfILvUIUY-ydpU9XiHkEt80R8bomhWQTtRBQ6KI0&amp;_nc_ohc=15wPzp6X30AQ7kNvwHyU2WC&amp;_nc_gid=VRGxpq8lijU6LM6grkN8yA&amp;edm=AOQ1c0wBAAAA&amp;ccb=7-5&amp;ig_cache_key=Mzg1Mjk2OTgzODUzMjcwNzAzNA%3D%3D.3-ccb7-5&amp;oh=00_AfzQCAaDPUqiPNnuxiWVkPuHXoxfbIv4DHmO3N50CH7PRw&amp;o</t>
  </si>
  <si>
    <t>https://scontent-atl3-1.cdninstagram.com/o1/v/t16/f2/m69/AQNz9xlR5R_e7AFOddqSt3cIai0nEM9ZE8g-mOPVncbJPSmgG_wyPVD5PyGSSPPdWZuoZ5NtmUabSUjLEFMel7r3.mp4?strext=1&amp;_nc_cat=103&amp;_nc_sid=5e9851&amp;_nc_ht=scontent-atl3-1.cdninstagram.com&amp;_nc_ohc=olWN4qj4sfYQ7kNvwF3HmRS&amp;efg=eyJ2ZW5jb2RlX3RhZyI6Inhwdl9wcm9ncmVzc2l2ZS5JTlNUQUdSQU0uQ0xJUFMuQzMuNzIwLmRhc2hfYmFzZWxpbmVfMV92MSIsInhwdl9hc3NldF9pZCI6MTgwMzE0OTYyMTA2MTk5OTMsImFzc2V0X2FnZV9kYXlzIjoxLCJ2aV91c2VjYXNlX2lkIjoxMDA5OSwiZHVyYXRpb25fcyI6MTEsInVybGdlbl9zb3VyY2UiOiJ3d3cifQ%3D%3D&amp;ccb=17-1&amp;_nc_gid=VRGxpq8lijU6LM6grkN8yA&amp;_nc_ss=1a&amp;_nc_zt=28&amp;vs=fa6039cb85c2bb2c&amp;_nc_vs=HBksFQIYOnBhc3N0aHJvdWdoX2V2ZXJzdG9yZS9HS09OMFNhN0V0Vm1ONVVQQUptVXlYczE2SHM0YnNwVEFRQUYVAALIARIAFQIYUWlnX3hwdl9wbGFjZW1lbnRfcGVybWFuZW50X3YyLzJENDQxMkFBQ0I5RURDRTlGNUNCMzQwRUVDQkFCRkE2X2F1ZGlvX2Rhc2hpbml0Lm1wNBUCAsgBEgAoABgAGwKIB3VzZV9vaWwBMRJwcm9ncmVzc2l2ZV9yZWNpcGUBMRUAACay-bjmm-OHQBUCKAJDMywXQCcAAAAAAAAYEmRhc2hfYmFzZWxpbmVfMV92MREAdf4HZeadAQA&amp;oh=00_AfwH-dd_P1E_1Q1xqmnhMxe0RjyMCybEiMK74Egt9HZKwA&amp;oe=69BDA2A1, https://scontent-atl3-3.cdninstagram.com/o1/v/t16/f2/m69/AQO_Ol94b6Mqca2nIdQ75ixMm_yxNstqAMILNKhGUV7OAy0aX5cz55K0ARRxHT7YDWe7oiL5TghCXRWf4QUzl1Gq.mp4?strext=1&amp;_nc_cat=111&amp;_nc_sid=5e9851&amp;_nc_ht=scontent-atl3-3.cdninstagram.com&amp;_nc_ohc=tHLCLHlT9p8Q7kNvwGnJ8yn&amp;efg=eyJ2ZW5jb2RlX3RhZyI6Inhwdl9wcm9ncmVzc2l2ZS5JTlNUQUdSQU0uQ0xJUFMuQzMuNzIwLmRhc2hfYmFzZWxpbmVfMV92MSIsInhwdl9hc3NldF9pZCI6MTgwMzEzMzQzNjM2MTk5OTMsImFzc2V0X2FnZV9kYXlzIjoyLCJ2aV91c2VjYXNlX2lkIjoxMDA5OSwiZHVyYXRpb25fcyI6OCwidXJsZ2VuX3NvdXJjZSI6Ind3dyJ9&amp;ccb=17-1&amp;_nc_gid=VRGxpq8lijU6LM6grkN8yA&amp;_nc_ss=1a&amp;_nc_zt=28&amp;vs=6b7b8cc1355813da&amp;_nc_vs=HBksFQIYOnBhc3N0aHJvdWdoX2V2ZXJzdG9yZS9HSXpDd1NaUmxhR1ZXUFVKQUtGamNjOHhEWXQyYnNwVEFRQUYVAALIARIAFQIYUWlnX3hwdl9wbGFjZW1lbnRfcGVybWFuZW50X3YyLzVGNDhFRUEzQjY3ODEzQjY2RUQyRDNCMUU5RTIxQkI0X2F1ZGlvX2Rhc2hpbml0Lm1wNBUCAsgBEgAoABgAGwKIB3VzZV9vaWwBMRJwcm9ncmVzc2l2ZV9yZWNpcGUBMRUAACayio_55dmHQBUCKAJDMywXQCEQ5WBBiTcYEmRhc2hfYmFzZWxpbmVfMV92MREAdf4HZeadAQA&amp;oh=00_AfxstDPc-CtQ4WHKXHWjdx_VBe3iV-NkZjjXlKhIn_FuZA&amp;oe=69BDB101, https://scontent-atl3-3.cdninstagram.com/o1/v/t16/f2/m69/AQPzWfypTWjRwihlUzqQlmpwYXb8MjbnsGQH2FYmfbLPG0ZPWhNQ9GJ7vXVdcGhAf-aN4faoIu_AQ_lnO1lCxT5-.mp4?strext=1&amp;_nc_cat=108&amp;_nc_sid=5e9851&amp;_nc_ht=scontent-atl3-3.cdninstagram.com&amp;_nc_ohc=sE8TCUiPzVUQ7kNvwFzEwCZ&amp;efg=eyJ2ZW5jb2RlX3RhZyI6Inhwdl9wcm9ncmVzc2l2ZS5JTlNUQUdSQU0uQ0xJUFMuQzMuNzE2LmRhc2hfYmFzZWxpbmVfMV92MSIsInhwdl9hc3NldF9pZCI6MTgwMzExMzE2MjY2MTk5OTMsImFzc2V0X2FnZV9kYXlzIjozLCJ2aV91c2VjYXNlX2lkIjoxMDA5OSwiZHVyYXRpb25fcyI6MTI2LCJ1cmxnZW5fc291cmNlIjoid3d3In0%3D&amp;ccb=17-1&amp;_nc_gid=VRGxpq8lijU6LM6grkN8yA&amp;_nc_ss=1a&amp;_nc_zt=28&amp;vs=1a2890daea20a3aa&amp;_nc_vs=HBksFQIYOnBhc3N0aHJvdWdoX2V2ZXJzdG9yZS9HTG9SMFNhWWw5Tm5OYmNDQU13Vlc0ZXpBOGRXYnNwVEFRQUYVAALIARIAFQIYUWlnX3hwdl9wbGFjZW1lbnRfcGVybWFuZW50X3YyL0UxNEEzMzExRjk0MDQ5QjdDMTFGMkIyNzRBN0E1NEFDX2F1ZGlvX2Rhc2hpbml0Lm1wNBUCAsgBEgAoABgAGwKIB3VzZV9vaWwBMRJwcm9ncmVzc2l2ZV9yZWNpcGUBMRUAACaykYa4_82HQBUCKAJDMywXQF-ZmZmZmZoYEmRhc2hfYmFzZWxpbmVfMV92MREAdf4HZeadAQA&amp;oh=00_AfypRLvo02YgaUfs77P3xYNlAn6asMoh8uEREP7Evt6iNg&amp;oe=69BDA020, https://scontent-atl3-2.cdninstagram.com/o1/v/t16/f2/m69/AQMJXF17EYt3ylVgPeoG2cO43fSxfGRwZ9rQhuj892afjQk_jwgyWeVC0aSeyLKD2xoQmCAsuhhDcXct4n_CmRd6.mp4?strext=1&amp;_nc_cat=104&amp;_nc_sid=5e9851&amp;_nc_ht=scontent-atl3-2.cdninstagram.com&amp;_nc_ohc=vxpb3pUfus8Q7kNvwFuARyw&amp;efg=eyJ2ZW5jb2RlX3RhZyI6Inhwdl9wcm9ncmVzc2l2ZS5JTlNUQUdSQU0uQ0xJUFMuQzMuNzE2LmRhc2hfYmFzZWxpbmVfMV92MSIsInhwdl9hc3NldF9pZCI6MTgwMzExMzAwNTc2MTk5OTMsImFzc2V0X2FnZV9kYXlzIjozLCJ2aV91c2VjYXNlX2lkIjoxMDA5OSwiZHVyYXRpb25fcyI6MTc1LCJ1cmxnZW5fc291cmNlIjoid3d3In0%3D&amp;ccb=17-1&amp;vs=34adcc39affbb1f2&amp;_nc_vs=HBksFQIYOnBhc3N0aHJvdWdoX2V2ZXJzdG9yZS9HSVpYeVNaS0UzS3VEUEFGQUtUT3dOcDB2UjFrYnNwVEFRQUYVAALIARIAFQIYUWlnX3hwdl9wbGFjZW1lbnRfcGVybWFuZW50X3YyLzg5NEM3MjE2ODQ5MjczMTRFQzRDMjZFMDJCRTFFNjkyX2F1ZGlvX2Rhc2hpbml0Lm1wNBUCAsgBEgAoABgAGwKIB3VzZV9vaWwBMRJwcm9ncmVzc2l2ZV9yZWNpcGUBMRUAACay6N3f882HQBUCKAJDMywXQGXszMzMzM0YEmRhc2hfYmFzZWxpbmVfMV92MREAdf4HZeadAQA&amp;_nc_gid=VRGxpq8lijU6LM6grkN8yA&amp;_nc_ss=1a&amp;_nc_zt=28&amp;oh=00_Afz3DemsuD_byUyQqYdSy62ys4gXDrckGb3dPipNAoTVqA&amp;oe=69BDAFC8, https://scontent-atl3-2.cdninstagram.com/o1/v/t16/f2/m69/AQMoXvm7jbFc0nL1brTmoP6kTT-trUp88BAfHnpz6sDjQLWssVf-LFf5x3SOdfIuNTPqRXWMJSnc2bl9tQQoayKA.mp4?strext=1&amp;_nc_cat=105&amp;_nc_sid=5e9851&amp;_nc_ht=scontent-atl3-2.cdninstagram.com&amp;_nc_ohc=sKXVU1mQ5j4Q7kNvwHQzVxr&amp;efg=eyJ2ZW5jb2RlX3RhZyI6Inhwdl9wcm9ncmVzc2l2ZS5JTlNUQUdSQU0uQ0xJUFMuQzMuNzIwLmRhc2hfYmFzZWxpbmVfMV92MSIsInhwdl9hc3NldF9pZCI6MTgwMzA1MDY2Mzk2MTk5OTMsImFzc2V0X2FnZV9kYXlzIjo2LCJ2aV91c2VjYXNlX2lkIjoxMDA5OSwiZHVyYXRpb25fcyI6NDcsInVybGdlbl9zb3VyY2UiOiJ3d3cifQ%3D%3D&amp;ccb=17-1&amp;_nc_gid=VRGxpq8lijU6LM6grkN8yA&amp;_nc_ss=1a&amp;_nc_zt=28&amp;vs=4a8fcbb866b21da2&amp;_nc_vs=HBksFQIYOnBhc3N0aHJvdWdoX2V2ZXJzdG9yZS9HUFJWdnlZQkpuN3huZ1VHQU53N1h2WkxDQXM4YnNwVEFRQUYVAALIARIAFQIYUWlnX3hwdl9wbGFjZW1lbnRfcGVybWFuZW50X3YyLzYzNDVGOEFCNzAzQTY1ODIwN0EwRDBBNkRBQzFCRTgwX2F1ZGlvX2Rhc2hpbml0Lm1wNBUCAsgBEgAoABgAGwKIB3VzZV9vaWwBMRJwcm9ncmVzc2l2ZV9yZWNpcGUBMRUAACay3v_1zqmHQBUCKAJDMywXQEfd0vGp--cYEmRhc2hfYmFzZWxpbm</t>
  </si>
  <si>
    <t>https://www.instagram.com/mmmmauricio__</t>
  </si>
  <si>
    <t>seismorarity</t>
  </si>
  <si>
    <t>A portfolio of fine and rare objects that converge into a distinctive lifestyle.</t>
  </si>
  <si>
    <t>https://scontent-lga3-3.cdninstagram.com/v/t51.2885-19/263180942_205529241745158_3336249594080305227_n.jpg?stp=dst-jpg_e0_s150x150_tt6&amp;efg=eyJ2ZW5jb2RlX3RhZyI6InByb2ZpbGVfcGljLmRqYW5nby4xMDgwLmMyIn0&amp;_nc_ht=scontent-lga3-3.cdninstagram.com&amp;_nc_cat=106&amp;_nc_oc=Q6cZ2QHhtqBEZ76SvoqVR662MRF1pTkoNSxpMLgVgS0M33huKdko8mNS-glYcq4px4YhEog&amp;_nc_ohc=1hVw6QzWlgAQ7kNvwFcG0RA&amp;_nc_gid=63iVa_HpdEUJW-Hpb4g5JQ&amp;edm=AOQ1c0wBAAAA&amp;ccb=7-5&amp;oh=00_Afxn6bI6caax6sIx3wTKjZt8Np_GG1TCBQQpfIEh-IRFHA&amp;oe=69BD8422&amp;_nc_sid=8b3546</t>
  </si>
  <si>
    <t>On a repatriation flight to Europe, organized by Qatar Airways. Hamad International felt like a ghost town this morning. The dedication of the Qatari authorities to address the immanent threat of the ongoing attacks created an atmosphere that I perceived as generally secure and well contained. In co | After two weeks in Qatar and one week of war in and around Iran I want to express my sincere gratitude and appreciation for what I have been able to experience here. A small nation under strong and distinguished leadership that takes the best care of its citizens and guests, no matter how challengin | “The National Museum of Qatar emerges from a desert that has ventured all the way to the sea…
The National Museum is dedicated to the history of Qatar. Symbolically, its architecture evokes the desert, its silent and eternal dimension, but also the spirit of modernity and daring that have come along | Track day at Lusail International Circuit in Qatar. Great crowd, good energy, truly amazing cars - on one of the best F1 tracks in the world. Thanks to my good friends @aaak @sialabdulla @ant0ni0s_world for having me. #mclaren #porsche #lusailinternationalcircuit #doha #qatar | Nothing beats a night at the Dolder Grand in Zurich. #doldergrandhotel #zurich #marcsijan | We’re all looking forward to the premiere of @artbasel in Doha, set to start February 3rd. #artbasel #artbaseldoha #doha #qatar | Immersive art. Elevating our home to a next level. #degournay #amazonia #wallpaper #degournaylondon #chinoiserie | Breakfast with my friends from Qatar. #wef #davos | Al Gore at the Bloomberg Breakfast in Davos. Brilliant, sharp, and on point, as always. #algore #wef #bloomberg | Bound for Davos. #wef | Langematik Perpetual. First generation with one articulated side pusher, German writing on the dial. Platinum case. With the amazing Sax-0-Mat L922.1 caliber, designed by Helmut Geyer. #langeundsoehne #langematikperpetual #perpetualcalendar #glashuette #madeingermany | Lyonel Feininger, Untitled (Self-Portrait), 1908, ink on paper. #lyonelfeininger</t>
  </si>
  <si>
    <t>#mclaren, #porsche, #lusailinternationalcircuit, #doha, #qatar, #doldergrandhotel, #zurich, #marcsijan, #artbasel, #artbaseldoha, #degournay, #amazonia, #wallpaper, #degournaylondon, #chinoiserie, #wef, #davos, #algore, #bloomberg, #langeundsoehne, #langematikperpetual, #perpetualcalendar, #glashuette, #madeingermany, #lyonelfeininger</t>
  </si>
  <si>
    <t>@aaak, @sialabdulla, @ant0ni0s_world, @artbasel</t>
  </si>
  <si>
    <t>https://instagram.com/p/DVtf8B1iN4E, https://instagram.com/p/DVmXvPfCH8v, https://instagram.com/p/DVMrubViHsB, https://instagram.com/p/DVLwrwRiETj, https://instagram.com/p/DUu9DyliHii, https://instagram.com/p/DUHEGmLiH6M, https://instagram.com/p/DT5Fu9XCEsT, https://instagram.com/p/DTydRQZCFiB, https://instagram.com/p/DTuYIK5iC8G, https://instagram.com/p/DTrcBioCOQj, https://instagram.com/p/DTqc09uCPGv, https://instagram.com/p/DTlqkP-iNN6</t>
  </si>
  <si>
    <t>20, 16, 9, 19, 10, 7, 17, 10, 20, 19, 17, 12</t>
  </si>
  <si>
    <t>0, 1, 0, 1, 0, 0, 0, 0, 0, 0, 0, 0</t>
  </si>
  <si>
    <t>2026-03-10, 2026-03-07, 2026-02-25, 2026-02-25, 2026-02-14, 2026-01-29, 2026-01-24, 2026-01-21, 2026-01-20, 2026-01-19, 2026-01-18, 2026-01-16</t>
  </si>
  <si>
    <t>Doha, Qatar, National Museum of Qatar, Lusail Race Track Qatar, The Dolder Grand, حي مشيرب قلب الدوحة Msheireb Downtown Doha, Davos, Switzerland</t>
  </si>
  <si>
    <t>Sidecar, Sidecar, Image, Sidecar, Image, Image, Image, Image, Sidecar, Image, Sidecar, Image</t>
  </si>
  <si>
    <t>https://scontent-lga3-3.cdninstagram.com/v/t51.82787-15/648641884_18061942535690138_2807507263113710752_n.jpg?stp=dst-jpg_e35_s1080x1080_sh0.08_tt6&amp;_nc_ht=scontent-lga3-3.cdninstagram.com&amp;_nc_cat=102&amp;_nc_oc=Q6cZ2QHhtqBEZ76SvoqVR662MRF1pTkoNSxpMLgVgS0M33huKdko8mNS-glYcq4px4YhEog&amp;_nc_ohc=_JxJCPqk2BAQ7kNvwGpMcgh&amp;_nc_gid=63iVa_HpdEUJW-Hpb4g5JQ&amp;edm=AOQ1c0wBAAAA&amp;ccb=7-5&amp;ig_cache_key=Mzg0OTg2NjA2NDYzNzIxNzc1NA%3D%3D.3-ccb7-5&amp;oh=00_Afz91laceguSBtJcoAx8mNGjkWOh56D_a6Yu4NEO7xOLJQ&amp;oe=69BDA6C3&amp;_nc_sid=8b3546, https://scontent-lga3-3.cdninstagram.com/v/t51.82787-15/648641884_18061942535690138_2807507263113710752_n.jpg?stp=dst-jpg_e35_s1080x1080_sh0.08_tt6&amp;_nc_ht=scontent-lga3-3.cdninstagram.com&amp;_nc_cat=102&amp;_nc_oc=Q6cZ2QHhtqBEZ76SvoqVR662MRF1pTkoNSxpMLgVgS0M33huKdko8mNS-glYcq4px4YhEog&amp;_nc_ohc=_JxJCPqk2BAQ7kNvwGpMcgh&amp;_nc_gid=63iVa_HpdEUJW-Hpb4g5JQ&amp;edm=AOQ1c0wBAAAA&amp;ccb=7-5&amp;ig_cache_key=Mzg0OTg2NjA2NDYzNzIxNzc1NA%3D%3D.3-ccb7-5&amp;oh=00_Afz91laceguSBtJcoAx8mNGjkWOh56D_a6Yu4NEO7xOLJQ&amp;oe=69BDA6C3&amp;_nc_sid=8b3546, https://scontent-lga3-3.cdninstagram.com/v/t51.82787-15/649225975_18061942550690138_7317453223078074987_n.jpg?stp=dst-jpg_e35_s1080x1080_sh0.08_tt6&amp;_nc_ht=scontent-lga3-3.cdninstagram.com&amp;_nc_cat=102&amp;_nc_oc=Q6cZ2QHhtqBEZ76SvoqVR662MRF1pTkoNSxpMLgVgS0M33huKdko8mNS-glYcq4px4YhEog&amp;_nc_ohc=teZ1eI8egAkQ7kNvwH1eZ0p&amp;_nc_gid=63iVa_HpdEUJW-Hpb4g5JQ&amp;edm=AOQ1c0wBAAAA&amp;ccb=7-5&amp;ig_cache_key=Mzg0OTg2NjA2NjI5ODE3MTI1Mw%3D%3D.3-ccb7-5&amp;oh=00_Afzy0XK98a0bkWV4O4hak04wC_P5OrXo1QUa12FbZj8fGw&amp;oe=69BD8EBB&amp;_nc_sid=8b3546, https://scontent-lga3-3.cdninstagram.com/v/t51.82787-15/649235395_18061942562690138_5257784318441959411_n.jpg?stp=dst-jpg_e35_s1080x1080_sh0.08_tt6&amp;_nc_ht=scontent-lga3-3.cdninstagram.com&amp;_nc_cat=102&amp;_nc_oc=Q6cZ2QHhtqBEZ76SvoqVR662MRF1pTkoNSxpMLgVgS0M33huKdko8mNS-glYcq4px4YhEog&amp;_nc_ohc=VF1rAK8og14Q7kNvwGDOfXx&amp;_nc_gid=63iVa_HpdEUJW-Hpb4g5JQ&amp;edm=AOQ1c0wBAAAA&amp;ccb=7-5&amp;ig_cache_key=Mzg0OTg2NjA3NDM1MTI2NTEwOQ%3D%3D.3-ccb7-5&amp;oh=00_AfyZKeDfXVM1uQ8sB19hKn4kxO2DvjPvqj2Dj50BaoY2rg&amp;oe=69BD94C7&amp;_nc_sid=8b3546, https://scontent-lga3-3.cdninstagram.com/v/t51.82787-15/649663490_18061942553690138_7617174857696214559_n.jpg?stp=dst-jpg_e35_s1080x1080_sh0.08_tt6&amp;_nc_ht=scontent-lga3-3.cdninstagram.com&amp;_nc_cat=102&amp;_nc_oc=Q6cZ2QHhtqBEZ76SvoqVR662MRF1pTkoNSxpMLgVgS0M33huKdko8mNS-glYcq4px4YhEog&amp;_nc_ohc=R5At70PjtVoQ7kNvwFT682t&amp;_nc_gid=63iVa_HpdEUJW-Hpb4g5JQ&amp;edm=AOQ1c0wBAAAA&amp;ccb=7-5&amp;ig_cache_key=Mzg0OTg2NjA3NDA3NDM4NTgxOA%3D%3D.3-ccb7-5&amp;oh=00_AfxSO_iCrxhvUEgnAfbDe6iOO74BYH7eRY5oAH_touQFxw&amp;oe=69BD97A5&amp;_nc_sid=8b3546, https://scontent-lga3-3.cdninstagram.com/v/t51.82787-15/650722643_18061942592690138_5605769974570280166_n.jpg?stp=dst-jpg_e35_s1080x1080_sh0.08_tt6&amp;_nc_ht=scontent-lga3-3.cdninstagram.com&amp;_nc_cat=102&amp;_nc_oc=Q6cZ2QHhtqBEZ76SvoqVR662MRF1pTkoNSxpMLgVgS0M33huKdko8mNS-glYcq4px4YhEog&amp;_nc_ohc=HZ3MRPBG8CQQ7kNvwFYvAmn&amp;_nc_gid=63iVa_HpdEUJW-Hpb4g5JQ&amp;edm=AOQ1c0wBAAAA&amp;ccb=7-5&amp;ig_cache_key=Mzg0OTg2NjA3ODgyMjM2NDY4OA%3D%3D.3-ccb7-5&amp;oh=00_AfwHIOj8yH1T_0JFYGJb55luVGkbG4ldkwbwM7w-uDRXsg&amp;oe=69BDA3FC&amp;_nc_sid=8b3546, https://scontent-lga3-3.cdninstagram.com/v/t51.82787-15/648735492_18061942574690138_6145692406985170364_n.jpg?stp=dst-jpg_e35_s1080x1080_sh0.08_tt6&amp;_nc_ht=scontent-lga3-3.cdninstagram.com&amp;_nc_cat=102&amp;_nc_oc=Q6cZ2QHhtqBEZ76SvoqVR662MRF1pTkoNSxpMLgVgS0M33huKdko8mNS-glYcq4px4YhEog&amp;_nc_ohc=Rg77oDx4_f4Q7kNvwHTMjfd&amp;_nc_gid=63iVa_HpdEUJW-Hpb4g5JQ&amp;edm=AOQ1c0wBAAAA&amp;ccb=7-5&amp;ig_cache_key=Mzg0OTg2NjA3ODY4ODE0Mzg3MQ%3D%3D.3-ccb7-5&amp;oh=00_AfwEw_vBWcATqOl9kurLSGZR0MJ_FAgzTkzX-ipIogAHoQ&amp;oe=69BD9AFF&amp;_nc_sid=8b3546, https://scontent-lga3-3.cdninstagram.com/v/t51.82787-15/649220225_18061942583690138_1629328795619380165_n.jpg?stp=dst-jpg_e35_s1080x1080_sh0.08_tt6&amp;_nc_ht=scontent-lga3-3.cdninstagram.com&amp;_nc_cat=102&amp;_nc_oc=Q6cZ2QHhtqBEZ76SvoqVR662MRF1pTkoNSxpMLgVgS0M33huKdko8mNS-glYcq4px4YhEog&amp;_nc_ohc=5s2yG5yRAuAQ7kNvwH6UUS7&amp;_nc_gid=63iVa_HpdEUJW-Hpb4g5JQ&amp;edm=AOQ1c0wBAAAA&amp;ccb=7-5&amp;ig_cache_key=Mzg0OTg2NjA4MzAwODI1ODA1OQ%3D%3D.3-ccb7-5&amp;oh=00_Afw1_Lp045klbk7V1kZKsmy46MoUcshFinK2_zH2y8oUHw&amp;oe=69BDB1D5&amp;_nc_sid=8b3546, https://scontent-lga3-3.cdninstagram.com/v/t51.82787-15/649219590_18061942601690138_9107041706511021726_n.jpg?stp=dst-jpg_e35_s1080x1080_sh0.08_tt6&amp;_nc_ht=scontent-lga3-3.cdninstagram.com&amp;_nc_cat=102&amp;_nc_oc=Q6cZ2QHhtqBEZ76SvoqVR662MRF1pTkoNSxpMLgVgS0M33huKdko8mNS-glYcq4px4YhEog&amp;_nc_ohc=EAN5JpkErzoQ7kNvwFFTvpS&amp;_nc_gid=63iVa_HpdEUJW-Hpb4g5JQ&amp;edm=AOQ1c0wBAAAA&amp;ccb=7-5&amp;ig_cache_key=Mzg0OTg2NjA5MDkzNTUyNTIzMw%3D%3D.3-ccb7-5&amp;oh=00_Afy2tM3M7cyK8h-cMB5g7qDu8XtNEw64MejJAu-gwm_gTA&amp;oe=69BD9B28&amp;_nc_sid=8b3546, https://scontent-lga3-3.cdninstagram.com/v/t51.82787-15/649234552_18061942610690138_7991209597267497740_n.jpg?stp=dst-jpg_e35_s1080x1080_sh0.08_tt6&amp;_nc_ht=scontent-lga3-3.cdninstagram.com&amp;_nc_cat=102&amp;_nc_oc=Q6cZ2QHhtqBEZ76SvoqVR662MRF1pTkoNSxpMLgVgS0M33huKdko8mNS-glYcq4px4YhEog&amp;_nc_ohc=b4oNhDCAdicQ7kNvwEkdc2L&amp;_nc_gid=63iVa_HpdEUJW-Hpb4g5JQ&amp;edm=AOQ1c0wBAAAA&amp;ccb=7-5&amp;ig_cache_key=Mzg0OTg2NjA5MTY0MDEzNzA3Ng%3D%3D.3-ccb7-5&amp;oh=00_Afz-uIjSNrQpZuMRVpaHmydkIMclMv0f9_FiX3VyuZFYU</t>
  </si>
  <si>
    <t>https://www.instagram.com/seismorarity</t>
  </si>
  <si>
    <t>my.toybox</t>
  </si>
  <si>
    <t>My Toybox</t>
  </si>
  <si>
    <t>▪️My journey as a watch enthusiast
▪️My original photos
▪️My own watches if not specified</t>
  </si>
  <si>
    <t>https://scontent-ord5-1.cdninstagram.com/v/t51.2885-19/312391042_3393534040878997_6962139853067558118_n.jpg?stp=dst-jpg_e0_s150x150_tt6&amp;efg=eyJ2ZW5jb2RlX3RhZyI6InByb2ZpbGVfcGljLmRqYW5nby4xMDgwLmMyIn0&amp;_nc_ht=scontent-ord5-1.cdninstagram.com&amp;_nc_cat=101&amp;_nc_oc=Q6cZ2QGHF_6Nd6m2hCx4sjY-d3Ibr-abg9GZhTG090JhquqA1viwVbroIjNN_eubNB-5-OY&amp;_nc_ohc=__yHG-A5yNAQ7kNvwHqudEA&amp;_nc_gid=V5NXkIlCdnZmjkLevf1r1A&amp;edm=AOQ1c0wBAAAA&amp;ccb=7-5&amp;oh=00_AfzZikS_W_hiaK6hl9jPlybF0VMCHiH1m2xM7WKaLXEgTQ&amp;oe=69BD8425&amp;_nc_sid=8b3546</t>
  </si>
  <si>
    <t>My first watch gathering with all pieces from one brand only — and that brand is the GOAT @alangesoehne !
Any single piece on the table can be grail-worthy. There are 11 different #lange1 , 2 #datograph , 1 #zeitwerk , 2 different #richardlange , and 1 #grandArkade … 🤯🤯🤯How many models can you r | My 2nd Redbar TW event, and its an evening about @vacheronconstantin !
It was amazing to hand hold these amazing pieces, some from the past and some from modern days — including the hyped grail 222 😍
What made the night even more special was getting to know so many new and amazing people with ins | A CRAZY watch gathering… 🫢🫢 | A mini wonder in the palm.
Lange 1 from @alangesoehne 
@lange.collectors.club 
@redbartaiwan @horoguides | Hello Geneva | One of the most versatile variants IMHO in the @audemarspiguet Code 11:59 collection.
It is also my personal favorite until maybe the same thing available in 38mm. | H. Moser &amp; Cie. Endeavour Small Seconds with its iconic fumé dial. 
If you appreciate simplicity, @moserwatches has been top of the game. | A rare consecutive post for the same watch as I am in the honeymoon period with the Vacheron Overseas.
Today paired with my first strap from @delugs in grey nubuck. Finding strap for watches with nonstandard lugs can be challenging fortunately options are still available. | #NWA Vacheron Constantin Overseas Dual Time.
My new watch acquired for 2026, and a birthday gift for myself approved by my wife 🤍
The praised blue dial is a bit too vivid for me while the silver dial felt plain on my wrist.
Only until I tried on the black dial…. and the rest is history. | Tried on the AP Code Chronograph 26393CR.
Probably due to the thickness and the weight of white / yellow gold, it indeed feels bulky to wear comparing to my steel / ceramic 3 hands.
Was planing to upgrade to this piece but no joy sparked on wrist.
Nevertheless I still think AP Code is a beautiful | Moonswatch - Mercury 
Some might seek for colorful choices from the youthful collection, but I always prefer timeless tones. | Good old original Seiko Samurai</t>
  </si>
  <si>
    <t>#lange1, #datograph, #zeitwerk, #richardlange, #grandArkade, #NWA</t>
  </si>
  <si>
    <t>@alangesoehne, @lange.collectors.club, @time.4.ever, @biaoist, @physician1977, @jl_watch192, @vacheronconstantin, @redbartaiwan, @moserwatches, @horoguides, @audemarspiguet, @delugs</t>
  </si>
  <si>
    <t>https://instagram.com/p/DNdWx-myXDZ, https://instagram.com/p/C9pdNsVS7yA, https://instagram.com/p/DItfEx5yEKu, https://instagram.com/p/DV5h02fkSNY, https://instagram.com/p/DV3AkXEEQhR, https://instagram.com/p/DVyA_3CkVDQ, https://instagram.com/p/DVsTrM2ESzH, https://instagram.com/p/DVfcFoikScW, https://instagram.com/p/DVaVZojkVjE, https://instagram.com/p/DVN2xy_kcrq, https://instagram.com/p/DVIPrSREdtX, https://instagram.com/p/DVDNVZjEVk6</t>
  </si>
  <si>
    <t>149, 194, 195, 21, 30, 38, 49, 52, 78, 37, 29, 36</t>
  </si>
  <si>
    <t>8, 12, 6, 0, 1, 0, 2, 4, 30, 3, 2, 0</t>
  </si>
  <si>
    <t>2025-08-17, 2024-07-20, 2025-04-21, 2026-03-15, 2026-03-14, 2026-03-12, 2026-03-10, 2026-03-05, 2026-03-03, 2026-02-26, 2026-02-24, 2026-02-22</t>
  </si>
  <si>
    <t>Genève, Switzerland</t>
  </si>
  <si>
    <t>Sidecar, Sidecar, Sidecar, Image, Image, Sidecar, Sidecar, Sidecar, Sidecar, Sidecar, Sidecar, Sidecar</t>
  </si>
  <si>
    <t>https://scontent-ord5-1.cdninstagram.com/v/t51.82787-15/534069266_17990294801833703_6582458553534997108_n.jpg?stp=dst-jpg_e35_p1080x1080_sh0.08_tt6&amp;_nc_ht=scontent-ord5-1.cdninstagram.com&amp;_nc_cat=111&amp;_nc_oc=Q6cZ2QGHF_6Nd6m2hCx4sjY-d3Ibr-abg9GZhTG090JhquqA1viwVbroIjNN_eubNB-5-OY&amp;_nc_ohc=EbLh-fTVZXMQ7kNvwHvYu4T&amp;_nc_gid=V5NXkIlCdnZmjkLevf1r1A&amp;edm=AOQ1c0wBAAAA&amp;ccb=7-5&amp;ig_cache_key=MzcwMTIxNDY0NzMwMDA4MTY2Mw%3D%3D.3-ccb7-5&amp;oh=00_AfxYMydS54WPpazrPXnjYxrqmY1rdnyA01eHP_VwrynAvg&amp;oe=69BDB72E&amp;_nc_sid=8b3546, https://scontent-ord5-1.cdninstagram.com/v/t51.82787-15/534069266_17990294801833703_6582458553534997108_n.jpg?stp=dst-jpg_e35_p1080x1080_sh0.08_tt6&amp;_nc_ht=scontent-ord5-1.cdninstagram.com&amp;_nc_cat=111&amp;_nc_oc=Q6cZ2QGHF_6Nd6m2hCx4sjY-d3Ibr-abg9GZhTG090JhquqA1viwVbroIjNN_eubNB-5-OY&amp;_nc_ohc=EbLh-fTVZXMQ7kNvwHvYu4T&amp;_nc_gid=V5NXkIlCdnZmjkLevf1r1A&amp;edm=AOQ1c0wBAAAA&amp;ccb=7-5&amp;ig_cache_key=MzcwMTIxNDY0NzMwMDA4MTY2Mw%3D%3D.3-ccb7-5&amp;oh=00_AfxYMydS54WPpazrPXnjYxrqmY1rdnyA01eHP_VwrynAvg&amp;oe=69BDB72E&amp;_nc_sid=8b3546, https://scontent-ord5-1.cdninstagram.com/v/t51.82787-15/534714384_17990294885833703_1189139847068637938_n.jpg?stp=dst-jpg_e35_s1080x1080_sh0.08_tt6&amp;_nc_ht=scontent-ord5-1.cdninstagram.com&amp;_nc_cat=111&amp;_nc_oc=Q6cZ2QGHF_6Nd6m2hCx4sjY-d3Ibr-abg9GZhTG090JhquqA1viwVbroIjNN_eubNB-5-OY&amp;_nc_ohc=oG53NqGEU3gQ7kNvwG4WWet&amp;_nc_gid=V5NXkIlCdnZmjkLevf1r1A&amp;edm=AOQ1c0wBAAAA&amp;ccb=7-5&amp;ig_cache_key=MzcwMTIxNDY0NzQwMDU1MTI5OQ%3D%3D.3-ccb7-5&amp;oh=00_AfxksBTrRlH5kdiLgq67NlK8jmCRnTO_188p3w8v9dJ4QA&amp;oe=69BDB11E&amp;_nc_sid=8b3546, https://scontent-ord5-1.cdninstagram.com/v/t51.82787-15/534323734_17990294894833703_4394753582289363279_n.jpg?stp=dst-jpg_e35_s1080x1080_sh0.08_tt6&amp;_nc_ht=scontent-ord5-1.cdninstagram.com&amp;_nc_cat=111&amp;_nc_oc=Q6cZ2QGHF_6Nd6m2hCx4sjY-d3Ibr-abg9GZhTG090JhquqA1viwVbroIjNN_eubNB-5-OY&amp;_nc_ohc=_rkpmJBW6dYQ7kNvwEft9Xj&amp;_nc_gid=V5NXkIlCdnZmjkLevf1r1A&amp;edm=AOQ1c0wBAAAA&amp;ccb=7-5&amp;ig_cache_key=MzcwMTIxNDY0NzI5OTkzODk0Nw%3D%3D.3-ccb7-5&amp;oh=00_AfxyXw184mbrloRCRBD0s-j56azdWzb51hke0j_8ek_CBQ&amp;oe=69BD93D0&amp;_nc_sid=8b3546, https://scontent-ord5-1.cdninstagram.com/v/t51.82787-15/533315974_17990294903833703_8679860576338569475_n.jpg?stp=dst-jpg_e35_s1080x1080_sh0.08_tt6&amp;_nc_ht=scontent-ord5-1.cdninstagram.com&amp;_nc_cat=111&amp;_nc_oc=Q6cZ2QGHF_6Nd6m2hCx4sjY-d3Ibr-abg9GZhTG090JhquqA1viwVbroIjNN_eubNB-5-OY&amp;_nc_ohc=CmVzE_fNbdQQ7kNvwGDmhZ1&amp;_nc_gid=V5NXkIlCdnZmjkLevf1r1A&amp;edm=AOQ1c0wBAAAA&amp;ccb=7-5&amp;ig_cache_key=MzcwMTIxNDY0NzMwODM5MDA0Mw%3D%3D.3-ccb7-5&amp;oh=00_AfzOUhmYTcP9ETluFhUXyGqpICQKYIbILJHiXfW22c4gVA&amp;oe=69BD8288&amp;_nc_sid=8b3546, https://scontent-ord5-1.cdninstagram.com/v/t51.82787-15/533260718_17990294915833703_2724601645058838618_n.jpg?stp=dst-jpg_e35_p1080x1080_sh0.08_tt6&amp;_nc_ht=scontent-ord5-1.cdninstagram.com&amp;_nc_cat=111&amp;_nc_oc=Q6cZ2QGHF_6Nd6m2hCx4sjY-d3Ibr-abg9GZhTG090JhquqA1viwVbroIjNN_eubNB-5-OY&amp;_nc_ohc=S9NhLxpxWfcQ7kNvwHh0MNp&amp;_nc_gid=V5NXkIlCdnZmjkLevf1r1A&amp;edm=AOQ1c0wBAAAA&amp;ccb=7-5&amp;ig_cache_key=MzcwMTIxNDY0NzI5OTk0OTY0OQ%3D%3D.3-ccb7-5&amp;oh=00_AfzF03ifVvrYlQqs0yKENUIccUYPc_-SPjCm99BAIzkQsg&amp;oe=69BDAC49&amp;_nc_sid=8b3546, https://scontent-ord5-1.cdninstagram.com/v/t51.82787-15/533260723_17990294993833703_2002047965620553357_n.jpg?stp=dst-jpg_e35_s1080x1080_sh0.08_tt6&amp;_nc_ht=scontent-ord5-1.cdninstagram.com&amp;_nc_cat=111&amp;_nc_oc=Q6cZ2QGHF_6Nd6m2hCx4sjY-d3Ibr-abg9GZhTG090JhquqA1viwVbroIjNN_eubNB-5-OY&amp;_nc_ohc=-nIXPYY5XSkQ7kNvwEaG7Xr&amp;_nc_gid=V5NXkIlCdnZmjkLevf1r1A&amp;edm=AOQ1c0wBAAAA&amp;ccb=7-5&amp;ig_cache_key=MzcwMTIxNDY0NzMwMDA5MTM4MA%3D%3D.3-ccb7-5&amp;oh=00_AfwVUYxhYjnxgwbbHE6slt_x-tzhJxLTX0pPU0EnjiARPQ&amp;oe=69BD96B1&amp;_nc_sid=8b3546, https://scontent-ord5-1.cdninstagram.com/v/t51.29350-15/451833069_472214962217867_3843404796870927852_n.jpg?stp=dst-jpg_e35_s1080x1080_tt6&amp;_nc_ht=scontent-ord5-1.cdninstagram.com&amp;_nc_cat=111&amp;_nc_oc=Q6cZ2QGHF_6Nd6m2hCx4sjY-d3Ibr-abg9GZhTG090JhquqA1viwVbroIjNN_eubNB-5-OY&amp;_nc_ohc=-XXmmiDKNZgQ7kNvwEennFi&amp;_nc_gid=V5NXkIlCdnZmjkLevf1r1A&amp;edm=AOQ1c0wBAAAA&amp;ccb=7-5&amp;ig_cache_key=MzQxNjM5MDI2NTIxNTgzMzM5MQ%3D%3D.3-ccb7-5&amp;oh=00_AfxdCX_aCjcTLqEtxLAyZ-OuNcjaXWbz2ymngweMDgGNVA&amp;oe=69BD92D6&amp;_nc_sid=8b3546, https://scontent-ord5-1.cdninstagram.com/v/t51.29350-15/451833069_472214962217867_3843404796870927852_n.jpg?stp=dst-jpg_e35_s1080x1080_tt6&amp;_nc_ht=scontent-ord5-1.cdninstagram.com&amp;_nc_cat=111&amp;_nc_oc=Q6cZ2QGHF_6Nd6m2hCx4sjY-d3Ibr-abg9GZhTG090JhquqA1viwVbroIjNN_eubNB-5-OY&amp;_nc_ohc=-XXmmiDKNZgQ7kNvwEennFi&amp;_nc_gid=V5NXkIlCdnZmjkLevf1r1A&amp;edm=AOQ1c0wBAAAA&amp;ccb=7-5&amp;ig_cache_key=MzQxNjM5MDI2NTIxNTgzMzM5MQ%3D%3D.3-ccb7-5&amp;oh=00_AfxdCX_aCjcTLqEtxLAyZ-OuNcjaXWbz2ymngweMDgGNVA&amp;oe=69BD92D6&amp;_nc_sid=8b3546, https://scontent-ord5-3.cdninstagram.com/v/t51.29350-15/451982086_1398661240828891_8015601702852909006_n.jpg?stp=dst-jpg_e35_s1080x1080_tt6&amp;_nc_ht=scontent-ord5-3.cdninstagram.com&amp;_nc_cat=107&amp;_nc_oc=Q6cZ2QGHF_6Nd6m2hCx4sjY-d3Ibr-abg9GZhTG090JhquqA1viwVbroIjNN_eubNB-5-OY&amp;_nc_ohc=n1FUAtEyJAgQ7kNvwFxdgYU&amp;_nc_gid=V5NXkIlCdnZmjkLevf1r1A&amp;edm=AOQ1c0wBAAAA&amp;ccb=7-5&amp;ig_cache_key=MzQxNjM5MDI2NTIxNTg1MzM4NQ%3D%3D.3-ccb7-5&amp;oh=00_AfwSyanplcqqbvDQi7E2FK4U2N0YMCRVBPX6LoILBSJOcw&amp;oe=69BD93BF&amp;_nc_sid=8b35</t>
  </si>
  <si>
    <t>https://scontent-ord5-3.cdninstagram.com/o1/v/t2/f2/m367/AQNvwoWQuBsLb6N8LCb4m72eKKc0vef2R-mr0yhTV6CNBPg188jGG3MfnppFT9jqTCAse87Xxhc7IJ2SznFA0csyMr7XxQ66_hysqaw.mp4?_nc_cat=106&amp;_nc_sid=5e9851&amp;_nc_ht=scontent-ord5-3.cdninstagram.com&amp;_nc_ohc=QmHoPfVPvssQ7kNvwGyLgs8&amp;efg=eyJ2ZW5jb2RlX3RhZyI6Inhwdl9wcm9ncmVzc2l2ZS5JTlNUQUdSQU0uQ0FST1VTRUxfSVRFTS5DMy43MjAuZGFzaF9iYXNlbGluZV8xX3YxIiwieHB2X2Fzc2V0X2lkIjoxMzA1NTIwNDM3ODk1ODg5LCJhc3NldF9hZ2VfZGF5cyI6MjEwLCJ2aV91c2VjYXNlX2lkIjoxMDE0NiwiZHVyYXRpb25fcyI6MTIsInVybGdlbl9zb3VyY2UiOiJ3d3cifQ%3D%3D&amp;ccb=17-1&amp;_nc_gid=V5NXkIlCdnZmjkLevf1r1A&amp;_nc_ss=1a&amp;_nc_zt=28&amp;vs=2a3d251dd9451399&amp;_nc_vs=HBkcFQIYQGlnX2VwaGVtZXJhbC82MTQzOTM3QUVDM0REMDYxODMwMTBFQjk1NUYxRjM4QV92aWRlb19kYXNoaW5pdC5tcDQVAALIARIAKAAYABsCiAd1c2Vfb2lsATEScHJvZ3Jlc3NpdmVfcmVjaXBlATEVAAAmoouVn6XX0QQVAigCQzMsF0Aou2RaHKwIGBJkYXNoX2Jhc2VsaW5lXzFfdjERAHXuB2XEngEA&amp;oh=00_AfwTgMFwE3TLW78Q780DjP2SvlKGV-jidj8xbzwAVXNiIA&amp;oe=69BD9C9F, https://scontent-ord5-1.cdninstagram.com/o1/v/t2/f2/m367/AQOTUiwL2KVwmFF1tsXOyQkJZxqFmcBIV-vwz-gpReSVGqm4GMpoyPI_Gz3iLvjf4AvER5Jvn9c5dUeuNevnkS3sJKTYJN0gAhjnSfA.mp4?_nc_cat=111&amp;_nc_sid=5e9851&amp;_nc_ht=scontent-ord5-1.cdninstagram.com&amp;_nc_ohc=VgJzOxooV9gQ7kNvwHPiUhD&amp;efg=eyJ2ZW5jb2RlX3RhZyI6Inhwdl9wcm9ncmVzc2l2ZS5JTlNUQUdSQU0uQ0FST1VTRUxfSVRFTS5DMy43MjAuZGFzaF9iYXNlbGluZV8xX3YxIiwieHB2X2Fzc2V0X2lkIjoxODA2ODg0ODU2OTI2NTcyLCJhc3NldF9hZ2VfZGF5cyI6MjEwLCJ2aV91c2VjYXNlX2lkIjoxMDE0NiwiZHVyYXRpb25fcyI6NywidXJsZ2VuX3NvdXJjZSI6Ind3dyJ9&amp;ccb=17-1&amp;_nc_gid=V5NXkIlCdnZmjkLevf1r1A&amp;_nc_ss=1a&amp;_nc_zt=28&amp;vs=8f291da97a29b3f&amp;_nc_vs=HBkcFQIYQGlnX2VwaGVtZXJhbC81ODQxRkQ4MjA1QjU3M0FCRDg0NTQ1MkZGNDU0ODJBMF92aWRlb19kYXNoaW5pdC5tcDQVAALIARIAKAAYABsCiAd1c2Vfb2lsATEScHJvZ3Jlc3NpdmVfcmVjaXBlATEVAAAm2MXgoMXWtQYVAigCQzMsF0AcQ5WBBiTdGBJkYXNoX2Jhc2VsaW5lXzFfdjERAHXuB2XEngEA&amp;oh=00_AfzrI8iVFEZcmT3z_9QaJAtQJ4_Jz8DajTmO5jm6jqAu1w&amp;oe=69BDA5FC, https://scontent-ord5-2.cdninstagram.com/o1/v/t2/f2/m367/AQNF8kRz8DHYzQvPZKiwK98PhLz_ZbdXjXNSe9ckWMjQp8oiodX-pSvoxonNiGHt4qcPKKj4sAWZN38YPTU4AF1kQTuAECAJWx442dM.mp4?_nc_cat=110&amp;_nc_sid=5e9851&amp;_nc_ht=scontent-ord5-2.cdninstagram.com&amp;_nc_ohc=35WcmNQu_b0Q7kNvwEruTnG&amp;efg=eyJ2ZW5jb2RlX3RhZyI6Inhwdl9wcm9ncmVzc2l2ZS5JTlNUQUdSQU0uQ0FST1VTRUxfSVRFTS5DMy43MjAuZGFzaF9iYXNlbGluZV8xX3YxIiwieHB2X2Fzc2V0X2lkIjoxMTM4MzY3OTE4MjE5NTQ2LCJhc3NldF9hZ2VfZGF5cyI6MjEwLCJ2aV91c2VjYXNlX2lkIjoxMDE0NiwiZHVyYXRpb25fcyI6NywidXJsZ2VuX3NvdXJjZSI6Ind3dyJ9&amp;ccb=17-1&amp;_nc_gid=V5NXkIlCdnZmjkLevf1r1A&amp;_nc_ss=1a&amp;_nc_zt=28&amp;vs=bff841b8e70cab4c&amp;_nc_vs=HBkcFQIYQGlnX2VwaGVtZXJhbC83RjQxN0YwMTMxQjM0MDAxQTUyQUY0QTc0RDYxQjk4RV92aWRlb19kYXNoaW5pdC5tcDQVAALIARIAKAAYABsCiAd1c2Vfb2lsATEScHJvZ3Jlc3NpdmVfcmVjaXBlATEVAAAmtISd9t3VhQQVAigCQzMsF0AdmZmZmZmaGBJkYXNoX2Jhc2VsaW5lXzFfdjERAHXuB2XEngEA&amp;oh=00_AfzSKRvKrXtEzG5toLeVucMIQlM21lpTI9B5LdyITpe--A&amp;oe=69BD8D9F, https://scontent-ord5-1.cdninstagram.com/o1/v/t2/f2/m367/AQOhMzZxmAaitkwwMWywvu3AdqORxt2MfRV99SJwapxlhQas2PhPKFw1U6UkzE8dQ4B7czH92NurOjiLh1IPKnUtmXE_6waYqa58864.mp4?_nc_cat=101&amp;_nc_sid=5e9851&amp;_nc_ht=scontent-ord5-1.cdninstagram.com&amp;_nc_ohc=98Uj6bZTtwAQ7kNvwHZ9o7p&amp;efg=eyJ2ZW5jb2RlX3RhZyI6Inhwdl9wcm9ncmVzc2l2ZS5JTlNUQUdSQU0uQ0FST1VTRUxfSVRFTS5DMy43MjAuZGFzaF9iYXNlbGluZV8xX3YxIiwieHB2X2Fzc2V0X2lkIjoxOTI1NjU3NDc3ODQwNDUzLCJhc3NldF9hZ2VfZGF5cyI6MzI4LCJ2aV91c2VjYXNlX2lkIjoxMDE0NiwiZHVyYXRpb25fcyI6NSwidXJsZ2VuX3NvdXJjZSI6Ind3dyJ9&amp;ccb=17-1&amp;_nc_gid=V5NXkIlCdnZmjkLevf1r1A&amp;_nc_ss=1a&amp;_nc_zt=28&amp;vs=3cea10cd8581207b&amp;_nc_vs=HBkcFQIYQGlnX2VwaGVtZXJhbC83RTQ3REFCRkE4N0FBREM0QzQ4RTIyRjQ3M0VBRUM4M192aWRlb19kYXNoaW5pdC5tcDQVAALIARIAKAAYABsCiAd1c2Vfb2lsATEScHJvZ3Jlc3NpdmVfcmVjaXBlATEVAAAmivnnnoLY6wYVAigCQzMsF0AVmZmZmZmaGBJkYXNoX2Jhc2VsaW5lXzFfdjERAHXuB2XEngEA&amp;oh=00_Afz9BauNvOwIEK4Z1zIqIMsmWdiDJP3Pg_nqrzSFla9Cwg&amp;oe=69BDB3BE, https://scontent-ord5-2.cdninstagram.com/o1/v/t2/f2/m367/AQP16J5b4ONU7pvZxeyN9xyxynE4jwkdcn7N9gkGL2lZxyyUbXar2kGHJm-KsnergTv8RkZVF-V_IIxB1Q67HjAq7h66K6MJR_MppCY.mp4?_nc_cat=110&amp;_nc_sid=5e9851&amp;_nc_ht=scontent-ord5-2.cdninstagram.com&amp;_nc_ohc=al3hsfAIXMwQ7kNvwGK6ZZa&amp;efg=eyJ2ZW5jb2RlX3RhZyI6Inhwdl9wcm9ncmVzc2l2ZS5JTlNUQUdSQU0uQ0FST1VTRUxfSVRFTS5DMy43MjAuZGFzaF9iYXNlbGluZV8xX3YxIiwieHB2X2Fzc2V0X2lkIjoxMTU2NzI5MzQyOTIwODQyLCJhc3NldF9hZ2VfZGF5cyI6MzI4LCJ2aV91c2VjYXNlX2lkIjoxMDE0NiwiZHVyYXRpb25fcyI6NSwidXJsZ2VuX3NvdXJjZSI6Ind3dyJ9&amp;ccb=17-1&amp;_nc_gid=V5NXkIlCdnZmjkLevf1r1A&amp;_nc_ss=1a&amp;_nc_zt=28&amp;vs=da2fd338df56f777&amp;_nc_vs=HBkcFQIYQGlnX2VwaGVtZXJhbC83QzQ0N0QyNDRDNzM2OEI1N0M4MkYxRTRCQzI4RTA5RV92aWRlb19kYXNoaW5pdC5tcDQVAALIARIAKAAYABsCiAd1c2Vfb2lsATEScHJvZ3Jlc3NpdmVfcmVjaXBlATEVAAAmlKKwmcGCjgQVAigCQzMsF0AWqfvnbItEGBJkYXNoX2Jhc2VsaW5lXzFfdjERAHXuB2XEngEA&amp;oh=00_AfxhayR8C6v3X3fBBEM_6xRXC1eOHlgMLwjJVhKIlubI9A&amp;oe=69BD8783</t>
  </si>
  <si>
    <t>https://www.instagram.com/my.toybox</t>
  </si>
  <si>
    <t>wattana_malee</t>
  </si>
  <si>
    <t>Wattana Malee Mos</t>
  </si>
  <si>
    <t>Wattana garage</t>
  </si>
  <si>
    <t>Art</t>
  </si>
  <si>
    <t>http://fb_profile_link_qp_test</t>
  </si>
  <si>
    <t>https://scontent-lga3-2.cdninstagram.com/v/t51.2885-19/475686680_915071064112009_8453368935516269924_n.jpg?stp=dst-jpg_e0_s150x150_tt6&amp;efg=eyJ2ZW5jb2RlX3RhZyI6InByb2ZpbGVfcGljLmRqYW5nby4xMDgwLmMyIn0&amp;_nc_ht=scontent-lga3-2.cdninstagram.com&amp;_nc_cat=101&amp;_nc_oc=Q6cZ2QFmMSBWOOYjNZN3U9blLmB2EyaBSxfbxvAvkrzI6CFYUDKfyWJQEIoPc62TNCelwUU&amp;_nc_ohc=9krUflOPMn4Q7kNvwE_wtZ5&amp;_nc_gid=2Ijd28k2u7rzcBL2VSGjEw&amp;edm=AOQ1c0wBAAAA&amp;ccb=7-5&amp;oh=00_AfwuoZ0LdZCtaM0F9aTS3TmBNO2zHbFTtTPwQf4ojoOcFw&amp;oe=69BD9348&amp;_nc_sid=8b3546</t>
  </si>
  <si>
    <t>ขอเป็นหนุ่มเยอรมันสักวันน๊ะ 🫢🫢🫢😅😆
#BMW R69 S. 🩵🤍 | Looker market 💫⭐️🌈
#CAMPLAND
#landrover 
#
#
# | LOOKER ’N’ FRIENDS.🍀🌱 | องค์พระปฐมเจดีย์ ✨💫⭐️ | บบ 168 🍀🌱
#
##
##
CAMP LAND | Cheeze Looker 💫⭐️ | Rolex Datejust Ref. 1601สายจูบิลี่ 
#
#
##rolex Thai 
💰1xx,xxx | Coffee &amp; garage☕️🍵🍀
#
#
##
#
Boy toys | เห้อ สภาพ🤪😄 | CAMPLAND🌒💫</t>
  </si>
  <si>
    <t>#BMW, #CAMPLAND, #landrover, #rolex</t>
  </si>
  <si>
    <t>https://instagram.com/p/DBGw-TNSLx8, https://instagram.com/p/DVVqKL6EbGI, https://instagram.com/p/DVV0IEBEQ1z, https://instagram.com/p/DV0D0VBkXeN, https://instagram.com/p/DVn8DvkkRzQ, https://instagram.com/p/DVkpfCwEXV2, https://instagram.com/p/DVYJCcZEZda, https://instagram.com/p/DVQUwopkZYa, https://instagram.com/p/DVQTWFHkTkG, https://instagram.com/p/DVGXD17kUsA, https://instagram.com/p/DVGS02sEWuj, https://instagram.com/p/DVDt2UgkfMW</t>
  </si>
  <si>
    <t>49, 35, 40, 27, 13, 23, 20, 33, 7, 17, 6, 31</t>
  </si>
  <si>
    <t>0, 2, 0, 0, 1, 0, 0, 0, 0, 0, 0, 2</t>
  </si>
  <si>
    <t>2024-10-14, 2026-03-01, 2026-03-01, 2026-03-13, 2026-03-08, 2026-03-07, 2026-03-02, 2026-02-27, 2026-02-27, 2026-02-23, 2026-02-23, 2026-02-22</t>
  </si>
  <si>
    <t>Asiatique The Riverfront Destination, Wattana Garage, องค์พระปฐมเจดีย์ จังหวัดนครปฐม, ตึกแดงวินเทจ จตุจักร</t>
  </si>
  <si>
    <t>Image, Image, Image, Video, Video, Sidecar, Video, Sidecar, Image, Sidecar, Video, Sidecar</t>
  </si>
  <si>
    <t>https://scontent-lga3-3.cdninstagram.com/v/t39.30808-6/467684280_18026127704616112_6728211391309442552_n.jpg?stp=dst-jpg_e35_p1080x1080_sh0.08_tt6&amp;_nc_ht=scontent-lga3-3.cdninstagram.com&amp;_nc_cat=104&amp;_nc_oc=Q6cZ2QFmMSBWOOYjNZN3U9blLmB2EyaBSxfbxvAvkrzI6CFYUDKfyWJQEIoPc62TNCelwUU&amp;_nc_ohc=l0hYB_r27DgQ7kNvwEBxatN&amp;_nc_gid=2Ijd28k2u7rzcBL2VSGjEw&amp;edm=AOQ1c0wAAAAA&amp;ccb=7-5&amp;ig_cache_key=MzQ3ODY4MzE0OTY1NDM0Mjc4MA%3D%3D.3-ccb7-5&amp;oh=00_AfwIP6BgPBV5Au3LDN1vNBqQJVf-sB3WNqqYX7ZQW6QAjQ&amp;oe=69BDB139&amp;_nc_sid=8b3546, https://scontent-lga3-3.cdninstagram.com/v/t51.82787-15/642379322_18079943942616112_5690114573859481514_n.jpg?stp=dst-jpg_e35_p1080x1080_sh0.08_tt6&amp;_nc_ht=scontent-lga3-3.cdninstagram.com&amp;_nc_cat=104&amp;_nc_oc=Q6cZ2QFmMSBWOOYjNZN3U9blLmB2EyaBSxfbxvAvkrzI6CFYUDKfyWJQEIoPc62TNCelwUU&amp;_nc_ohc=t8jSjbL_jjsQ7kNvwEYSNOi&amp;_nc_gid=2Ijd28k2u7rzcBL2VSGjEw&amp;edm=AOQ1c0wBAAAA&amp;ccb=7-5&amp;ig_cache_key=Mzg0MzE2MzI3NDk2NDIxODI0OA%3D%3D.3-ccb7-5&amp;oh=00_AfxbNglcZwwP0YQ_PsHw2k58QNdlkJTULg4tFEMCbcZW3A&amp;oe=69BDAD40&amp;_nc_sid=8b3546, https://scontent-lga3-3.cdninstagram.com/v/t51.82787-15/642315760_18079950728616112_9057726376176340583_n.jpg?stp=dst-jpg_e35_p1080x1080_sh0.08_tt6&amp;_nc_ht=scontent-lga3-3.cdninstagram.com&amp;_nc_cat=104&amp;_nc_oc=Q6cZ2QFmMSBWOOYjNZN3U9blLmB2EyaBSxfbxvAvkrzI6CFYUDKfyWJQEIoPc62TNCelwUU&amp;_nc_ohc=co8rMdzdyE8Q7kNvwED2W3I&amp;_nc_gid=2Ijd28k2u7rzcBL2VSGjEw&amp;edm=AOQ1c0wBAAAA&amp;ccb=7-5&amp;ig_cache_key=Mzg0MzIwNzEwOTUxNzgzOTczMQ%3D%3D.3-ccb7-5&amp;oh=00_AfzpwLACczVgPR_fU3NBr6ylsGCdfZeAV2HQhGk0k7fr_w&amp;oe=69BD89B9&amp;_nc_sid=8b3546, https://scontent-lga3-3.cdninstagram.com/v/t51.82787-15/649079927_18080653751616112_5709254269971285687_n.jpg?stp=dst-jpg_e35_p1080x1080_sh0.08_tt6&amp;_nc_ht=scontent-lga3-3.cdninstagram.com&amp;_nc_cat=104&amp;_nc_oc=Q6cZ2QFmMSBWOOYjNZN3U9blLmB2EyaBSxfbxvAvkrzI6CFYUDKfyWJQEIoPc62TNCelwUU&amp;_nc_ohc=PBIH2wYvkskQ7kNvwE0UaHN&amp;_nc_gid=2Ijd28k2u7rzcBL2VSGjEw&amp;edm=AOQ1c0wBAAAA&amp;ccb=7-5&amp;ig_cache_key=Mzg0NzM4MTg4MDc2OTk2NTUwMA%3D%3D.3-ccb7-5&amp;oh=00_AfzKVn47eFEr_CPfCvzNVU7or0Z2ShZByFDiiethZ0mQFQ&amp;oe=69BDB985&amp;_nc_sid=8b3546, https://scontent-lga3-3.cdninstagram.com/v/t51.82787-15/649079927_18080653751616112_5709254269971285687_n.jpg?stp=dst-jpg_e35_p1080x1080_sh0.08_tt6&amp;_nc_ht=scontent-lga3-3.cdninstagram.com&amp;_nc_cat=104&amp;_nc_oc=Q6cZ2QFmMSBWOOYjNZN3U9blLmB2EyaBSxfbxvAvkrzI6CFYUDKfyWJQEIoPc62TNCelwUU&amp;_nc_ohc=PBIH2wYvkskQ7kNvwE0UaHN&amp;_nc_gid=2Ijd28k2u7rzcBL2VSGjEw&amp;edm=AOQ1c0wBAAAA&amp;ccb=7-5&amp;ig_cache_key=Mzg0NzM4MTg4MDc2OTk2NTUwMA%3D%3D.3-ccb7-5&amp;oh=00_AfzKVn47eFEr_CPfCvzNVU7or0Z2ShZByFDiiethZ0mQFQ&amp;oe=69BDB985&amp;_nc_sid=8b3546, https://scontent-lga3-3.cdninstagram.com/v/t51.82787-15/646124681_18080653763616112_313940067138764779_n.jpg?stp=dst-jpg_e35_p1080x1080_sh0.08_tt6&amp;_nc_ht=scontent-lga3-3.cdninstagram.com&amp;_nc_cat=104&amp;_nc_oc=Q6cZ2QFmMSBWOOYjNZN3U9blLmB2EyaBSxfbxvAvkrzI6CFYUDKfyWJQEIoPc62TNCelwUU&amp;_nc_ohc=9sURMtZ-220Q7kNvwEC0lAg&amp;_nc_gid=2Ijd28k2u7rzcBL2VSGjEw&amp;edm=AOQ1c0wBAAAA&amp;ccb=7-5&amp;ig_cache_key=Mzg0NzM4MTg5MDA2NDU2MzEzMA%3D%3D.3-ccb7-5&amp;oh=00_Afz-h9qWKiN-ao_nnpM95BG59usZ5XfeycC6zl4eOJagWg&amp;oe=69BDA355&amp;_nc_sid=8b3546, https://scontent-lga3-3.cdninstagram.com/v/t51.82787-15/648281032_18080653772616112_2059542706683092727_n.jpg?stp=dst-jpg_e35_p1080x1080_sh0.08_tt6&amp;_nc_ht=scontent-lga3-3.cdninstagram.com&amp;_nc_cat=104&amp;_nc_oc=Q6cZ2QFmMSBWOOYjNZN3U9blLmB2EyaBSxfbxvAvkrzI6CFYUDKfyWJQEIoPc62TNCelwUU&amp;_nc_ohc=Vgvec05Pgm4Q7kNvwF8AkYQ&amp;_nc_gid=2Ijd28k2u7rzcBL2VSGjEw&amp;edm=AOQ1c0wBAAAA&amp;ccb=7-5&amp;ig_cache_key=Mzg0NzM4MTkwNDMwMDAyNTE2Ng%3D%3D.3-ccb7-5&amp;oh=00_Afy7_LkemqX-nBAVFHHKq17snXMJb_RWaRUWJ_cf0aQSKw&amp;oe=69BD8A68&amp;_nc_sid=8b3546, https://scontent-lga3-3.cdninstagram.com/v/t51.82787-15/649077631_18080653784616112_4928210140056653018_n.jpg?stp=dst-jpg_e35_p1080x1080_sh0.08_tt6&amp;_nc_ht=scontent-lga3-3.cdninstagram.com&amp;_nc_cat=104&amp;_nc_oc=Q6cZ2QFmMSBWOOYjNZN3U9blLmB2EyaBSxfbxvAvkrzI6CFYUDKfyWJQEIoPc62TNCelwUU&amp;_nc_ohc=XZyXILqVoEoQ7kNvwF0-eeq&amp;_nc_gid=2Ijd28k2u7rzcBL2VSGjEw&amp;edm=AOQ1c0wBAAAA&amp;ccb=7-5&amp;ig_cache_key=Mzg0NzM4MTkxMzc1Mzk2MjY3Mw%3D%3D.3-ccb7-5&amp;oh=00_Afz1S_B4026zpZwhqlBSQdAKUoKCGsUvYKct__ekargWpg&amp;oe=69BD9481&amp;_nc_sid=8b3546, https://scontent-lga3-3.cdninstagram.com/v/t51.82787-15/649043205_18080653793616112_3813119244358402023_n.jpg?stp=dst-jpg_e35_p1080x1080_sh0.08_tt6&amp;_nc_ht=scontent-lga3-3.cdninstagram.com&amp;_nc_cat=104&amp;_nc_oc=Q6cZ2QFmMSBWOOYjNZN3U9blLmB2EyaBSxfbxvAvkrzI6CFYUDKfyWJQEIoPc62TNCelwUU&amp;_nc_ohc=Q7kWmTUDLF4Q7kNvwFNsF84&amp;_nc_gid=2Ijd28k2u7rzcBL2VSGjEw&amp;edm=AOQ1c0wBAAAA&amp;ccb=7-5&amp;ig_cache_key=Mzg0NzM4MTkyMDM2NDE5MDIxMw%3D%3D.3-ccb7-5&amp;oh=00_AfyjPt_jluZZFjsSkl15oNSXC5wxAdxTt-3HlWUtNCccUw&amp;oe=69BDA5A3&amp;_nc_sid=8b3546, https://scontent-lga3-3.cdninstagram.com/v/t51.82787-15/640434843_18079690547616112_2251326641807386418_n.jpg?stp=dst-jpg_e35_p1080x1080_sh0.08_tt6&amp;_nc_ht=scontent-lga3-3.cdninstagram.com&amp;_nc_cat=104&amp;_nc_oc=Q6cZ2QFmMSBWOOYjNZN3U9blLmB2EyaBSxfbxvAvkrzI6CFYUDKfyWJQEIoPc62TNCelwUU&amp;_nc_ohc=MUdwTJ9wdRIQ7kNvwEr4OPe&amp;_nc_gid=2Ijd28k2u7rzcBL2VSGjEw&amp;edm=AOQ1c0wBAAAA&amp;ccb=7-5&amp;ig_cache_key=Mzg0MTY1OTAzMTc4MjU0NTcwMQ%3D%3D.3-ccb7-5&amp;oh=00_AfyVR4topvHN4xZACC7N9DN3wbTJnXrEZ1KQpnoajuuqJw&amp;</t>
  </si>
  <si>
    <t>https://scontent-lga3-3.cdninstagram.com/o1/v/t16/f2/m69/AQPKd_P92tCYuFtm2nl4qrb3R0mik-mYVJn2Mr1dvMXIVec3i2g-n22TYXlGpJu_hqUdR-vZiCze_oR4ioidS-qA.mp4?strext=1&amp;_nc_cat=102&amp;_nc_sid=5e9851&amp;_nc_ht=scontent-lga3-3.cdninstagram.com&amp;_nc_ohc=o1OyYnO7gb4Q7kNvwF9ztmW&amp;efg=eyJ2ZW5jb2RlX3RhZyI6Inhwdl9wcm9ncmVzc2l2ZS5JTlNUQUdSQU0uQ0xJUFMuQzMuNzIwLmRhc2hfYmFzZWxpbmVfMV92MSIsInhwdl9hc3NldF9pZCI6MTgwODE1MzA4NjQ2MTYxMTIsImFzc2V0X2FnZV9kYXlzIjozLCJ2aV91c2VjYXNlX2lkIjoxMDA5OSwiZHVyYXRpb25fcyI6MTksInVybGdlbl9zb3VyY2UiOiJ3d3cifQ%3D%3D&amp;ccb=17-1&amp;_nc_gid=2Ijd28k2u7rzcBL2VSGjEw&amp;_nc_ss=1a&amp;_nc_zt=28&amp;vs=61cafb208031d35b&amp;_nc_vs=HBksFQIYOnBhc3N0aHJvdWdoX2V2ZXJzdG9yZS9HRDZydHlaZGRTdEFNOXdHQUNRZERyRlo5Q3hWYnNwVEFRQUYVAALIARIAFQIYUWlnX3hwdl9wbGFjZW1lbnRfcGVybWFuZW50X3YyLzZBNDBDRThDNTUzRjgxQ0UzMzAwRjY5MjIwOEU3Q0I3X2F1ZGlvX2Rhc2hpbml0Lm1wNBUCAsgBEgAoABgAGwKIB3VzZV9vaWwBMRJwcm9ncmVzc2l2ZV9yZWNpcGUBMRUAACbgivKCz8OeQBUCKAJDMywXQDMZmZmZmZoYEmRhc2hfYmFzZWxpbmVfMV92MREAdf4HZeadAQA&amp;oh=00_AfzBpMh1rUzCrMymbo7NBvG8Ghrtnt-GTVi1M2Z0NND9wQ&amp;oe=69BD8656, https://scontent-lga3-3.cdninstagram.com/o1/v/t16/f2/m69/AQNPqCrnNJ-zFwczbW9Vu4AsiCIx4MqE2i47CAU9ipigC4SLpmco_508KjFgmVLOaA1vRHLGNAHyfuh_oOzx3GJ9.mp4?strext=1&amp;_nc_cat=102&amp;_nc_sid=5e9851&amp;_nc_ht=scontent-lga3-3.cdninstagram.com&amp;_nc_ohc=7PSwAY3ExAgQ7kNvwEvkAYs&amp;efg=eyJ2ZW5jb2RlX3RhZyI6Inhwdl9wcm9ncmVzc2l2ZS5JTlNUQUdSQU0uQ0xJUFMuQzMuNzIwLmRhc2hfYmFzZWxpbmVfMV92MSIsInhwdl9hc3NldF9pZCI6MTgwODA4NDQ3MTY2MTYxMTIsImFzc2V0X2FnZV9kYXlzIjo3LCJ2aV91c2VjYXNlX2lkIjoxMDA5OSwiZHVyYXRpb25fcyI6MTksInVybGdlbl9zb3VyY2UiOiJ3d3cifQ%3D%3D&amp;ccb=17-1&amp;_nc_gid=2Ijd28k2u7rzcBL2VSGjEw&amp;_nc_ss=1a&amp;_nc_zt=28&amp;vs=534833b3babb5ce1&amp;_nc_vs=HBksFQIYOnBhc3N0aHJvdWdoX2V2ZXJzdG9yZS9HSjQ2cXliNkR3SDZkWE1FQURtVU85VFVtUDFhYnNwVEFRQUYVAALIARIAFQIYUWlnX3hwdl9wbGFjZW1lbnRfcGVybWFuZW50X3YyLzBDNDkxQThCOEJEOUYwQjAwRjJDQjFBODg5MjVDRUI5X2F1ZGlvX2Rhc2hpbml0Lm1wNBUCAsgBEgAoABgAGwKIB3VzZV9vaWwBMRJwcm9ncmVzc2l2ZV9yZWNpcGUBMRUAACbgppXp1pueQBUCKAJDMywXQDPmZmZmZmYYEmRhc2hfYmFzZWxpbmVfMV92MREAdf4HZeadAQA&amp;oh=00_Afw379EMQeAOuUkwYao1nLN9j45SVp_Bb7VHd2qORfKSbg&amp;oe=69BDB4A2, https://scontent-lga3-2.cdninstagram.com/o1/v/t16/f2/m69/AQNctPk75-uutz06vDpG4f8xiNTFxFlPcud_nwrYmTb1XAUNbldhv_T6-yEO4oISKYtDHh-mCELkq7j_jQ_C3Lch.mp4?strext=1&amp;_nc_cat=100&amp;_nc_sid=5e9851&amp;_nc_ht=scontent-lga3-2.cdninstagram.com&amp;_nc_ohc=6PVnATsZ8IYQ7kNvwHEGvop&amp;efg=eyJ2ZW5jb2RlX3RhZyI6Inhwdl9wcm9ncmVzc2l2ZS5JTlNUQUdSQU0uQ0xJUFMuQzMuNzIwLmRhc2hfYmFzZWxpbmVfMV92MSIsInhwdl9hc3NldF9pZCI6MTgwODAwNTU2OTg2MTYxMTIsImFzc2V0X2FnZV9kYXlzIjoxMywidmlfdXNlY2FzZV9pZCI6MTAwOTksImR1cmF0aW9uX3MiOjMzLCJ1cmxnZW5fc291cmNlIjoid3d3In0%3D&amp;ccb=17-1&amp;_nc_gid=2Ijd28k2u7rzcBL2VSGjEw&amp;_nc_ss=1a&amp;_nc_zt=28&amp;vs=90a3966226b67546&amp;_nc_vs=HBksFQIYOnBhc3N0aHJvdWdoX2V2ZXJzdG9yZS9HRDJvWkNaZkU1aHZ5VEVFQURWRE1rTHg4b012YnNwVEFRQUYVAALIARIAFQIYUWlnX3hwdl9wbGFjZW1lbnRfcGVybWFuZW50X3YyLzcwNDM3MzM1QkVENUQ3QzRCNzFBODU3OERGRDhGQTkxX2F1ZGlvX2Rhc2hpbml0Lm1wNBUCAsgBEgAoABgAGwKIB3VzZV9vaWwBMRJwcm9ncmVzc2l2ZV9yZWNpcGUBMRUAACbgvPuW4O2dQBUCKAJDMywXQEDqn752yLQYEmRhc2hfYmFzZWxpbmVfMV92MREAdf4HZeadAQA&amp;oh=00_AfxPTXYa5h2IbsGFZ8mLrXyB3YXovmMeo1G2bKyEQfVWzQ&amp;oe=69BDB5B0, https://scontent-lga3-1.cdninstagram.com/o1/v/t16/f2/m69/AQP9I9kwu5wqqPexsQ1xvlDNTGim5pmgKhT4VxpZntdqveQmJwneHiXDSAw4TgrbrDj4d6g5LV_13qtS4wn1kW9o.mp4?strext=1&amp;_nc_cat=111&amp;_nc_sid=5e9851&amp;_nc_ht=scontent-lga3-1.cdninstagram.com&amp;_nc_ohc=6U0sRUE6a4EQ7kNvwHavik0&amp;efg=eyJ2ZW5jb2RlX3RhZyI6Inhwdl9wcm9ncmVzc2l2ZS5JTlNUQUdSQU0uQ0xJUFMuQzMuNzIwLmRhc2hfYmFzZWxpbmVfMV92MSIsInhwdl9hc3NldF9pZCI6MTgwNzkyNjU5MjE2MTYxMTIsImFzc2V0X2FnZV9kYXlzIjoyMCwidmlfdXNlY2FzZV9pZCI6MTAwOTksImR1cmF0aW9uX3MiOjE2LCJ1cmxnZW5fc291cmNlIjoid3d3In0%3D&amp;ccb=17-1&amp;_nc_gid=2Ijd28k2u7rzcBL2VSGjEw&amp;_nc_ss=1a&amp;_nc_zt=28&amp;vs=35864665253f8ad7&amp;_nc_vs=HBksFQIYOnBhc3N0aHJvdWdoX2V2ZXJzdG9yZS9HSkVHLXlVVWVEamVlYkVGQUkxblZZZS1wOVZwYnNwVEFRQUYVAALIARIAFQIYUWlnX3hwdl9wbGFjZW1lbnRfcGVybWFuZW50X3YyLzgyNDU0MjJBRjVCNDQxNEEzNjg5NEU1QTJDQUUzNThFX2F1ZGlvX2Rhc2hpbml0Lm1wNBUCAsgBEgAoABgAGwKIB3VzZV9vaWwBMRJwcm9ncmVzc2l2ZV9yZWNpcGUBMRUAACbgo_bw47-dQBUCKAJDMywXQDCQ5WBBiTcYEmRhc2hfYmFzZWxpbmVfMV92MREAdf4HZeadAQA&amp;oh=00_Afw0XvgGpdSKeuoMFMnwcqnI0Cew3fM8VLbf7k3tIw3q_w&amp;oe=69BD9B59</t>
  </si>
  <si>
    <t>https://www.instagram.com/wattana_malee</t>
  </si>
  <si>
    <t>hoangluxury8888</t>
  </si>
  <si>
    <t>Vũ  Hoàng</t>
  </si>
  <si>
    <t>None,Public figure</t>
  </si>
  <si>
    <t>https://scontent-sea5-1.cdninstagram.com/v/t51.2885-19/460844866_2187759668290535_5488093814662038416_n.jpg?stp=dst-jpg_e0_s150x150_tt6&amp;efg=eyJ2ZW5jb2RlX3RhZyI6InByb2ZpbGVfcGljLmRqYW5nby43MTUuYzIifQ&amp;_nc_ht=scontent-sea5-1.cdninstagram.com&amp;_nc_cat=111&amp;_nc_oc=Q6cZ2QEXr-NjUF1KiPDms0IfGWyTtvJEaZgFaVD2C_L26bhoHNNrOaSMPKlhtVKiL6iGmDM&amp;_nc_ohc=HLBXa8j7y48Q7kNvwEz34Fw&amp;_nc_gid=Nv6-CmbWPlqhX_2RWLpEAw&amp;edm=AOQ1c0wBAAAA&amp;ccb=7-5&amp;oh=00_AfzDylcIB02AsaHB83y6y7TORz1c-sbYoh0pqYeQljWEcg&amp;oe=69BDB0EA&amp;_nc_sid=8b3546</t>
  </si>
  <si>
    <t>Bạch công tử 🔥 | Súp pơ sờ pót 🔥 | Chào buổi sáng 👌 | Một thoáng Tây Hồ 🍭 | Dành cho các chị đẹp 🍭 | Chậm chân là mất lượt luôn đêy 🔥 | Titan ♠️ | Hè đến rồi 🔥 | Chào buổi sáng 🔥 | New box 🔥 | Full set 2019 🍭 | 41mm hai không mười chín 🔥</t>
  </si>
  <si>
    <t>https://instagram.com/p/DV7peEGFZT5, https://instagram.com/p/DV7jDZ8GKXc, https://instagram.com/p/DV7hICyGFHe, https://instagram.com/p/DV6B6AyGC4M, https://instagram.com/p/DV3LrDGjn7U, https://instagram.com/p/DV3AyUTlS3C, https://instagram.com/p/DV2oIo0CBmD, https://instagram.com/p/DV2e_y-jdFe, https://instagram.com/p/DV2TGMhFHgQ, https://instagram.com/p/DVz9D5qGOE-, https://instagram.com/p/DVz4KE9AP-L, https://instagram.com/p/DVx5FS-mBaE</t>
  </si>
  <si>
    <t>0, 0, 0, 0, 0, 1, 0, 0, 3, 0, 0, 0</t>
  </si>
  <si>
    <t>2026-03-16, 2026-03-16, 2026-03-16, 2026-03-15, 2026-03-14, 2026-03-14, 2026-03-14, 2026-03-14, 2026-03-14, 2026-03-13, 2026-03-13, 2026-03-12</t>
  </si>
  <si>
    <t>Video, Sidecar, Sidecar, Sidecar, Video, Video, Video, Sidecar, Video, Sidecar, Video, Image</t>
  </si>
  <si>
    <t>https://scontent-sea5-1.cdninstagram.com/v/t39.30808-6/651756472_3114724778719586_4940215652182430857_n.jpg?stp=dst-jpg_e35_p1080x1080_sh0.08_tt6&amp;_nc_ht=scontent-sea5-1.cdninstagram.com&amp;_nc_cat=102&amp;_nc_oc=Q6cZ2QEXr-NjUF1KiPDms0IfGWyTtvJEaZgFaVD2C_L26bhoHNNrOaSMPKlhtVKiL6iGmDM&amp;_nc_ohc=kYCrkJjhxdEQ7kNvwHRPQqV&amp;_nc_gid=Nv6-CmbWPlqhX_2RWLpEAw&amp;edm=AOQ1c0wAAAAA&amp;ccb=7-5&amp;ig_cache_key=Mzg1MzgyODA1NjY5MjYwNzQ2Mw%3D%3D.3-ccb7-5&amp;oh=00_Afzh8KnFYsVrQpyjfbGW3YHXXIrAkXqUYsayEZnC76LVeA&amp;oe=69BD9707&amp;_nc_sid=8b3546, https://scontent-sea5-1.cdninstagram.com/v/t39.30808-6/651756472_3114724778719586_4940215652182430857_n.jpg?stp=dst-jpg_e35_p1080x1080_sh0.08_tt6&amp;_nc_ht=scontent-sea5-1.cdninstagram.com&amp;_nc_cat=102&amp;_nc_oc=Q6cZ2QEXr-NjUF1KiPDms0IfGWyTtvJEaZgFaVD2C_L26bhoHNNrOaSMPKlhtVKiL6iGmDM&amp;_nc_ohc=kYCrkJjhxdEQ7kNvwHRPQqV&amp;_nc_gid=Nv6-CmbWPlqhX_2RWLpEAw&amp;edm=AOQ1c0wAAAAA&amp;ccb=7-5&amp;ig_cache_key=Mzg1MzgyODA1NjY5MjYwNzQ2Mw%3D%3D.3-ccb7-5&amp;oh=00_Afzh8KnFYsVrQpyjfbGW3YHXXIrAkXqUYsayEZnC76LVeA&amp;oe=69BD9707&amp;_nc_sid=8b3546, https://scontent-sea5-1.cdninstagram.com/v/t39.30808-6/651003482_3114724822052915_6144168607338005610_n.jpg?stp=dst-jpg_e35_p1080x1080_sh0.08_tt6&amp;_nc_ht=scontent-sea5-1.cdninstagram.com&amp;_nc_cat=111&amp;_nc_oc=Q6cZ2QEXr-NjUF1KiPDms0IfGWyTtvJEaZgFaVD2C_L26bhoHNNrOaSMPKlhtVKiL6iGmDM&amp;_nc_ohc=nw6qAsQu4aUQ7kNvwFWZyjU&amp;_nc_gid=Nv6-CmbWPlqhX_2RWLpEAw&amp;edm=AOQ1c0wAAAAA&amp;ccb=7-5&amp;ig_cache_key=Mzg1MzgyODA1NjgzNTIxOTE1Ng%3D%3D.3-ccb7-5&amp;oh=00_Afz0uLTV6UCgGNkOJFYEUXNLx7UnsHOfkWihn9mzb1w4Ig&amp;oe=69BDA233&amp;_nc_sid=8b3546, https://scontent-sea1-1.cdninstagram.com/v/t39.30808-6/650816310_3114713785387352_8712334854659711998_n.jpg?stp=dst-jpg_e35_s1080x1080_sh0.08_tt6&amp;_nc_ht=scontent-sea1-1.cdninstagram.com&amp;_nc_cat=108&amp;_nc_oc=Q6cZ2QEXr-NjUF1KiPDms0IfGWyTtvJEaZgFaVD2C_L26bhoHNNrOaSMPKlhtVKiL6iGmDM&amp;_nc_ohc=n2fbcGTfDr4Q7kNvwFIYGhI&amp;_nc_gid=Nv6-CmbWPlqhX_2RWLpEAw&amp;edm=AOQ1c0wAAAAA&amp;ccb=7-5&amp;ig_cache_key=Mzg1MzgxOTU3NjA2OTk0NDY1NA%3D%3D.3-ccb7-5&amp;oh=00_Afxo3U8_jSOzJQvpi2Dga0tHlKkxxRoyZmaOi1YwJwEQXw&amp;oe=69BDB6BE&amp;_nc_sid=8b3546, https://scontent-sea1-1.cdninstagram.com/v/t39.30808-6/650816310_3114713785387352_8712334854659711998_n.jpg?stp=dst-jpg_e35_s1080x1080_sh0.08_tt6&amp;_nc_ht=scontent-sea1-1.cdninstagram.com&amp;_nc_cat=108&amp;_nc_oc=Q6cZ2QEXr-NjUF1KiPDms0IfGWyTtvJEaZgFaVD2C_L26bhoHNNrOaSMPKlhtVKiL6iGmDM&amp;_nc_ohc=n2fbcGTfDr4Q7kNvwFIYGhI&amp;_nc_gid=Nv6-CmbWPlqhX_2RWLpEAw&amp;edm=AOQ1c0wAAAAA&amp;ccb=7-5&amp;ig_cache_key=Mzg1MzgxOTU3NjA2OTk0NDY1NA%3D%3D.3-ccb7-5&amp;oh=00_Afxo3U8_jSOzJQvpi2Dga0tHlKkxxRoyZmaOi1YwJwEQXw&amp;oe=69BDB6BE&amp;_nc_sid=8b3546, https://scontent-sea1-1.cdninstagram.com/v/t39.30808-6/651225899_3114713825387348_1359251203901283883_n.jpg?stp=dst-jpg_e35_s1080x1080_sh0.08_tt6&amp;_nc_ht=scontent-sea1-1.cdninstagram.com&amp;_nc_cat=108&amp;_nc_oc=Q6cZ2QEXr-NjUF1KiPDms0IfGWyTtvJEaZgFaVD2C_L26bhoHNNrOaSMPKlhtVKiL6iGmDM&amp;_nc_ohc=GSRkA9YTcMwQ7kNvwGD9Ti5&amp;_nc_gid=Nv6-CmbWPlqhX_2RWLpEAw&amp;edm=AOQ1c0wAAAAA&amp;ccb=7-5&amp;ig_cache_key=Mzg1MzgxOTU3MjgyMzUzMzYwMw%3D%3D.3-ccb7-5&amp;oh=00_Afy5EU2oHEqfLhtFS39xA619tGrylV-5MhvB9l9QuEYVeA&amp;oe=69BD9B54&amp;_nc_sid=8b3546, https://scontent-sea5-1.cdninstagram.com/v/t39.30808-6/651456341_3114713862054011_518218024378252756_n.jpg?stp=dst-jpg_e35_s1080x1080_sh0.08_tt6&amp;_nc_ht=scontent-sea5-1.cdninstagram.com&amp;_nc_cat=111&amp;_nc_oc=Q6cZ2QEXr-NjUF1KiPDms0IfGWyTtvJEaZgFaVD2C_L26bhoHNNrOaSMPKlhtVKiL6iGmDM&amp;_nc_ohc=RdvnHuARDYgQ7kNvwHtEw6a&amp;_nc_gid=Nv6-CmbWPlqhX_2RWLpEAw&amp;edm=AOQ1c0wAAAAA&amp;ccb=7-5&amp;ig_cache_key=Mzg1MzgxOTU3NDM1ODY1NzQ0Mg%3D%3D.3-ccb7-5&amp;oh=00_AfxakMjxdGT966hi8FnegWav2d6UUGMxETXuv8LuIfsU9g&amp;oe=69BDA7C0&amp;_nc_sid=8b3546, https://scontent-sea1-1.cdninstagram.com/v/t39.30808-6/652326169_3114713892054008_7477702318033815060_n.jpg?stp=dst-jpg_e35_s1080x1080_sh0.08_tt6&amp;_nc_ht=scontent-sea1-1.cdninstagram.com&amp;_nc_cat=108&amp;_nc_oc=Q6cZ2QEXr-NjUF1KiPDms0IfGWyTtvJEaZgFaVD2C_L26bhoHNNrOaSMPKlhtVKiL6iGmDM&amp;_nc_ohc=T-uagMzAdU8Q7kNvwG9iiJA&amp;_nc_gid=Nv6-CmbWPlqhX_2RWLpEAw&amp;edm=AOQ1c0wAAAAA&amp;ccb=7-5&amp;ig_cache_key=Mzg1MzgxOTU3NTAyMTM5MTEzMQ%3D%3D.3-ccb7-5&amp;oh=00_AfwCV9K-DwYWHilgDGmSfFV8kmzVixa59BvQDT3OePgRoQ&amp;oe=69BD90BB&amp;_nc_sid=8b3546, https://scontent-sea5-1.cdninstagram.com/v/t39.30808-6/652471343_3114713935387337_7198460198105532741_n.jpg?stp=dst-jpg_e35_s1080x1080_sh0.08_tt6&amp;_nc_ht=scontent-sea5-1.cdninstagram.com&amp;_nc_cat=105&amp;_nc_oc=Q6cZ2QEXr-NjUF1KiPDms0IfGWyTtvJEaZgFaVD2C_L26bhoHNNrOaSMPKlhtVKiL6iGmDM&amp;_nc_ohc=x-seyF5zmQ4Q7kNvwFMs4HL&amp;_nc_gid=Nv6-CmbWPlqhX_2RWLpEAw&amp;edm=AOQ1c0wAAAAA&amp;ccb=7-5&amp;ig_cache_key=Mzg1MzgxOTU3NDA5ODU5MjQ0Mw%3D%3D.3-ccb7-5&amp;oh=00_AfwDz8FM6QZZoR73vB_jQSf7-kVLDECBl2GkCtB3_FsgNg&amp;oe=69BD8F8B&amp;_nc_sid=8b3546, https://scontent-sea5-1.cdninstagram.com/v/t39.30808-6/650806883_3114713978720666_7796261625133580958_n.jpg?stp=dst-jpg_e35_s1080x1080_sh0.08_tt6&amp;_nc_ht=scontent-sea5-1.cdninstagram.com&amp;_nc_cat=102&amp;_nc_oc=Q6cZ2QEXr-NjUF1KiPDms0IfGWyTtvJEaZgFaVD2C_L26bhoHNNrOaSMPKlhtVKiL6iGmDM&amp;_nc_ohc=vDyw-tQHwaQQ7kNvwGPDHuH&amp;_nc_gid=Nv6-CmbWPlqhX_2RWLpEAw&amp;edm=AOQ1c0wAAAAA&amp;ccb=7-5&amp;ig_cache_key=Mzg1MzgxOTU3MzMxMDEyMjk1Ng%3D%3D.3-ccb7-5&amp;oh=00_AfzETqFzCFsLmaMvPQ_BZuyBq433NWf5KuBp-33qpWe2CA&amp;oe=69BD8F00&amp;_nc_sid</t>
  </si>
  <si>
    <t>https://scontent-sea5-1.cdninstagram.com/o1/v/t2/f2/m366/AQPAoX01z7jChtwM0UWdgP3HdxfZG2CKbTCzCTsgBz8JKXboFTrAHxzLePiFkGQrNomBOo6CRotvlt8U6vWzB7xO7zem1_4HvQ1RhbIsjFVbDg.mp4?_nc_cat=107&amp;_nc_sid=5e9851&amp;_nc_ht=scontent-sea5-1.cdninstagram.com&amp;_nc_ohc=SnB_O8ppprsQ7kNvwGuw1Q5&amp;efg=eyJ2ZW5jb2RlX3RhZyI6Inhwdl9wcm9ncmVzc2l2ZS5JTlNUQUdSQU0uQ0xJUFMuQzMuNzIwLmRhc2hfaDI2NC1iYXNpYy1nZW4yXzcyMHAiLCJ4cHZfYXNzZXRfaWQiOjEzMjk3NTQwNTI1MzMwOTcsImFzc2V0X2FnZV9kYXlzIjowLCJ2aV91c2VjYXNlX2lkIjoxMDEyMywiZHVyYXRpb25fcyI6MjAsInVybGdlbl9zb3VyY2UiOiJ3d3cifQ%3D%3D&amp;ccb=17-1&amp;_nc_gid=Nv6-CmbWPlqhX_2RWLpEAw&amp;_nc_ss=1a&amp;_nc_zt=28&amp;vs=3b54d55100e557fd&amp;_nc_vs=HBksFQIYRWZiX2VwaGVtZXJhbC8yRDRGRDQwQTQ1NUUyQkU2QTQ3MkM5QkE5MURBNDM4Q19tdF8xX3ZpZGVvX2Rhc2hpbml0Lm1wNBUAAsgBEgAVAhhAZmJfcGVybWFuZW50L0NCNDZDQzUyNUNGMzgyRjA4QzI5MjdEOTlGNjhCNjgwX2F1ZGlvX2Rhc2hpbml0Lm1wNBUCAsgBEgAoABgAGwKIB3VzZV9vaWwBMRJwcm9ncmVzc2l2ZV9yZWNpcGUBMRUAACbS7YTf79ncBBUCKAJDMywXQDQZmZmZmZoYGWRhc2hfaDI2NC1iYXNpYy1nZW4yXzcyMHARAHX-B2WWngEA&amp;oh=00_AfwDstrV9ctnlDsczLJetp6Hs8Vs16swZkc41m_5JB-3tg&amp;oe=69BDB775, https://scontent-sea5-1.cdninstagram.com/o1/v/t2/f2/m366/AQNe5c0WYLwy-NUFqLOH2rPm53VCGZcfyl_yiYU2i7Ztzr0vy-uuoBvTbFpb1i0F4SloaBlWvQXLsSeMzikfjE2ybcT7Fsuq-K05wT6mZRG4WA.mp4?_nc_cat=107&amp;_nc_sid=5e9851&amp;_nc_ht=scontent-sea5-1.cdninstagram.com&amp;_nc_ohc=Ca79Iqh-fzAQ7kNvwFZcRU_&amp;efg=eyJ2ZW5jb2RlX3RhZyI6Inhwdl9wcm9ncmVzc2l2ZS5JTlNUQUdSQU0uQ0xJUFMuQzMuNzIwLmRhc2hfaDI2NC1iYXNpYy1nZW4yXzcyMHAiLCJ4cHZfYXNzZXRfaWQiOjI2MDQ1NTA5NjcxNzY5Nzk4LCJhc3NldF9hZ2VfZGF5cyI6MSwidmlfdXNlY2FzZV9pZCI6MTAxMjMsImR1cmF0aW9uX3MiOjQ0LCJ1cmxnZW5fc291cmNlIjoid3d3In0%3D&amp;ccb=17-1&amp;_nc_gid=Nv6-CmbWPlqhX_2RWLpEAw&amp;_nc_ss=1a&amp;_nc_zt=28&amp;vs=a941b83752f3b735&amp;_nc_vs=HBksFQIYRWZiX2VwaGVtZXJhbC9GODRERkU3NTBGMjU2MTRCQTVBNjZDNDg2NEY1NjA4MF9tdF8xX3ZpZGVvX2Rhc2hpbml0Lm1wNBUAAsgBEgAVAhhAZmJfcGVybWFuZW50L0ZFNEJCQ0U3MTY1QkVEQTU4RThFMTVEMkU5MjEwNDlDX2F1ZGlvX2Rhc2hpbml0Lm1wNBUCAsgBEgAoABgAGwKIB3VzZV9vaWwBMRJwcm9ncmVzc2l2ZV9yZWNpcGUBMRUAACaM29b_mJDEXBUCKAJDMywXQEYqn752yLQYGWRhc2hfaDI2NC1iYXNpYy1nZW4yXzcyMHARAHX-B2WWngEA&amp;oh=00_Afy5b-PYWQ0WFfGapjmTVEaE8peCHrsd879jdTwaiSaulQ&amp;oe=69BD91B9, https://scontent-sea5-1.cdninstagram.com/o1/v/t2/f2/m366/AQNyz5wmn6ML10B0kcoFrNmONOz3tQjotX06bDozU24pXl4IvgLKvvbTYILjm2s1B8oPVYL_-cfMfIeaduATvQPicGvApzfGotHzXy9RaT4Smw.mp4?_nc_cat=109&amp;_nc_sid=5e9851&amp;_nc_ht=scontent-sea5-1.cdninstagram.com&amp;_nc_ohc=6okch8HKz74Q7kNvwEE3VzS&amp;efg=eyJ2ZW5jb2RlX3RhZyI6Inhwdl9wcm9ncmVzc2l2ZS5JTlNUQUdSQU0uQ0xJUFMuQzMuNzE2LmRhc2hfaDI2NC1iYXNpYy1nZW4yXzcyMHAiLCJ4cHZfYXNzZXRfaWQiOjk2MDQxMDY3OTc1MTkyMSwiYXNzZXRfYWdlX2RheXMiOjIsInZpX3VzZWNhc2VfaWQiOjEwMTIzLCJkdXJhdGlvbl9zIjo1MywidXJsZ2VuX3NvdXJjZSI6Ind3dyJ9&amp;ccb=17-1&amp;_nc_gid=Nv6-CmbWPlqhX_2RWLpEAw&amp;_nc_ss=1a&amp;_nc_zt=28&amp;vs=9e9358bd0f829547&amp;_nc_vs=HBksFQIYRWZiX2VwaGVtZXJhbC9GNTRGMDZFRDg0QUUwMjRBNjQ1NDc4MDYxQzFFMENBQ19tdF8xX3ZpZGVvX2Rhc2hpbml0Lm1wNBUAAsgBEgAVAhhAZmJfcGVybWFuZW50L0Q5NDExNkU3NTE3N0QyMkYzMUU1MjhGNDk1OTlEMDhGX2F1ZGlvX2Rhc2hpbml0Lm1wNBUCAsgBEgAoABgAGwKIB3VzZV9vaWwBMRJwcm9ncmVzc2l2ZV9yZWNpcGUBMRUAACbi072Wod-0AxUCKAJDMywXQEqIcrAgxJwYGWRhc2hfaDI2NC1iYXNpYy1nZW4yXzcyMHARAHX-B2WWngEA&amp;oh=00_Afx1LPKXPNScKfoCAum2JBRnHDw4_wF52VZvg0ebH59Cmw&amp;oe=69BD8B93, https://scontent-sea1-1.cdninstagram.com/o1/v/t2/f2/m366/AQMqWx-NN7m-iqZZtsM-6v2nh4jquloF9RHeFtvSvVdkLos3KIXejnUz1GPIrJPlQ35oJKFDuNgAzUg9D2148lUuZBjLYlq4Y0_SOZvEb_zRGA.mp4?_nc_cat=108&amp;_nc_sid=5e9851&amp;_nc_ht=scontent-sea1-1.cdninstagram.com&amp;_nc_ohc=D5swNng95OQQ7kNvwEMtuKo&amp;efg=eyJ2ZW5jb2RlX3RhZyI6Inhwdl9wcm9ncmVzc2l2ZS5JTlNUQUdSQU0uQ0xJUFMuQzMuNzIwLmRhc2hfaDI2NC1iYXNpYy1nZW4yXzcyMHAiLCJ4cHZfYXNzZXRfaWQiOjI0NDEzNDgzMTYzMTM3MTEsImFzc2V0X2FnZV9kYXlzIjoyLCJ2aV91c2VjYXNlX2lkIjoxMDEyMywiZHVyYXRpb25fcyI6NTksInVybGdlbl9zb3VyY2UiOiJ3d3cifQ%3D%3D&amp;ccb=17-1&amp;_nc_gid=Nv6-CmbWPlqhX_2RWLpEAw&amp;_nc_ss=1a&amp;_nc_zt=28&amp;vs=17fac2a95997f741&amp;_nc_vs=HBksFQIYRWZiX2VwaGVtZXJhbC85QjQ1MDlCODkyNTlBN0I4QUI0Q0M1QUZFOEZEOTE4OV9tdF8xX3ZpZGVvX2Rhc2hpbml0Lm1wNBUAAsgBEgAVAhhAZmJfcGVybWFuZW50L0MxNDlFODRFMkY1OEVEQTEzRTk1REE2MjhCNUQyMTgwX2F1ZGlvX2Rhc2hpbml0Lm1wNBUCAsgBEgAoABgAGwKIB3VzZV9vaWwBMRJwcm9ncmVzc2l2ZV9yZWNpcGUBMRUAACbe4dWylpnWCBUCKAJDMywXQE2iDEm6XjUYGWRhc2hfaDI2NC1iYXNpYy1nZW4yXzcyMHARAHX-B2WWngEA&amp;oh=00_Afz9wkDpzPfGyvrihfiu1kKlzbU5C8RzyCHvi_ErU8ZvLQ&amp;oe=69BD8C8C, https://scontent-sea1-1.cdninstagram.com/o1/v/t2/f2/m366/AQP8N9Kyh2bV0O8Mf87pMjx7dEm8Mi613ctfKzwb9Q0QoS2Iktyen9SBJlZsVCKLBrct-e1sKf6CS3k8tBpibbDDbF8w13pmXlm55g6GmAov1w.mp4?_nc_cat=100&amp;_nc_sid=5e9851&amp;_nc_ht=scontent-sea1-1.cdninstagram.com&amp;_nc_ohc=Hztnt0LrZSAQ7kNvwGdgGAB&amp;efg=eyJ2ZW5jb2RlX3RhZyI6Inhwdl9wcm9ncmVzc2l2ZS5JTlNUQUdSQU0uQ0xJUFMuQzMuNzIwLmRhc2hfaDI2NC1iYXNpYy1nZW4yXzcyMHAiLCJ4cHZfYXNzZXRfaWQiOjI2ODg0NTI0MjE1MTg4NzksImFzc2V0X2FnZV9kYXlzIjoyLCJ2aV91c2VjYXNlX2lkIjoxMDEyMywiZHVyYXRpb25fcyI6MjYsInVybGdlbl9zb3VyY2UiOiJ3d3cifQ%3D%3D&amp;ccb=17-1&amp;_nc_gid=Nv6-CmbWPlqhX_2RWLpEAw&amp;_nc_ss=1a&amp;_nc_zt=28&amp;vs=178c386e1865bf06&amp;_nc_vs=HBksFQIYRWZiX2VwaGVtZXJhbC9DNjRFODlBRjdFOENERkRBRUYyRUUyRTlCQkNBNzA5OV9tdF8xX3ZpZGVvX2Rhc2hpbml0Lm1wNBUAAsgBEgAVAhhAZmJfcGVybWFuZW50LzRBNEU3N0Y4RTQ3RTNFOERGNzE0ODAxNzFFMDdDMEJFX2F1ZGlvX2Rhc2hpbml0Lm1wNBUCAsgBEgAoABg</t>
  </si>
  <si>
    <t>https://www.instagram.com/hoangluxury8888</t>
  </si>
  <si>
    <t>joonxyone</t>
  </si>
  <si>
    <t>David</t>
  </si>
  <si>
    <t>the color red</t>
  </si>
  <si>
    <t>https://substack.com/@openfacility</t>
  </si>
  <si>
    <t>https://scontent-atl3-2.cdninstagram.com/v/t51.2885-19/470912683_1121256516068488_3065939327367667549_n.jpg?stp=dst-jpg_e0_s150x150_tt6&amp;efg=eyJ2ZW5jb2RlX3RhZyI6InByb2ZpbGVfcGljLmRqYW5nby45NDguYzIifQ&amp;_nc_ht=scontent-atl3-2.cdninstagram.com&amp;_nc_cat=104&amp;_nc_oc=Q6cZ2QG_z9A8Mw5KRlgpLXuNNWR84vGra28-w4aI0e1Z-3PyJwUkJPkWUNN_Sshd7UaOzCO0wP_ckSGu26_dO9PmeUYc&amp;_nc_ohc=KED0BEoI0eQQ7kNvwFavBhW&amp;_nc_gid=DspOpOWB5CiCJ5L42qS1gQ&amp;edm=AOQ1c0wBAAAA&amp;ccb=7-5&amp;oh=00_AfyyiuDGuLs7ytbKT4VNRWB8AJwqdNqGu2c-cub3Q8t0Iw&amp;oe=69BD9B17&amp;_nc_sid=8b3546</t>
  </si>
  <si>
    <t>black | 25 | ck | chair no.1 | kansai | hello lately | 🇫🇷25' | michèle lamy x on kawara - one million years | chrome aluminium silver steel</t>
  </si>
  <si>
    <t>https://instagram.com/p/DTWX-xakpl-, https://instagram.com/p/DS5gpNZkpUL, https://instagram.com/p/DRAGZpwkeFE, https://instagram.com/p/DQskUVqCUAW, https://instagram.com/p/DQNgXGlE699, https://instagram.com/p/DM7Gl68OFMI, https://instagram.com/p/DFl5ySrPqnF, https://instagram.com/p/DFeWBkERYCo, https://instagram.com/p/DFYhabjTyjY, https://instagram.com/p/DEqai_QycIC, https://instagram.com/p/DDBrLpkxGdD, https://instagram.com/p/DCdCL3oyjWp</t>
  </si>
  <si>
    <t>12, 36, 23, 18, 37, 25, 67, 22, 35, 8, 14, 14</t>
  </si>
  <si>
    <t>0, 0, 0, 0, 1, 0, 1, 1, 0, 0, 0, 0</t>
  </si>
  <si>
    <t>2026-01-11, 2025-12-30, 2025-11-13, 2025-11-06, 2025-10-24, 2025-08-04, 2025-02-03, 2025-01-31, 2025-01-28, 2025-01-10, 2024-12-01, 2024-11-17</t>
  </si>
  <si>
    <t>Paris, France, David Zwirner, Grand Palais, Bapeland, Daikanyama</t>
  </si>
  <si>
    <t>Image, Sidecar, Sidecar, Image, Sidecar, Sidecar, Sidecar, Sidecar, Image, Image, Image, Image</t>
  </si>
  <si>
    <t>https://scontent-atl3-2.cdninstagram.com/v/t51.82787-15/615254380_18550336615043101_8625579511008357812_n.jpg?stp=dst-jpg_e35_s1080x1080_sh0.08_tt6&amp;_nc_ht=scontent-atl3-2.cdninstagram.com&amp;_nc_cat=101&amp;_nc_oc=Q6cZ2QG_z9A8Mw5KRlgpLXuNNWR84vGra28-w4aI0e1Z-3PyJwUkJPkWUNN_Sshd7UaOzCO0wP_ckSGu26_dO9PmeUYc&amp;_nc_ohc=lb2f0XmKEV8Q7kNvwHDusb4&amp;_nc_gid=DspOpOWB5CiCJ5L42qS1gQ&amp;edm=AOQ1c0wBAAAA&amp;ccb=7-5&amp;ig_cache_key=MzgwNzMzNjAwMzcyNDgxMDYyMg%3D%3D.3-ccb7-5&amp;oh=00_AfxhHDhckwMwxFW6D_OUUEHSH7zXjj3E0PyPmZDUyC7y_w&amp;oe=69BD843D&amp;_nc_sid=8b3546, https://scontent-atl3-2.cdninstagram.com/v/t51.82787-15/606980953_18548320171043101_4392172961968590814_n.jpg?stp=dst-jpg_e35_s1080x1080_sh0.08_tt6&amp;_nc_ht=scontent-atl3-2.cdninstagram.com&amp;_nc_cat=101&amp;_nc_oc=Q6cZ2QG_z9A8Mw5KRlgpLXuNNWR84vGra28-w4aI0e1Z-3PyJwUkJPkWUNN_Sshd7UaOzCO0wP_ckSGu26_dO9PmeUYc&amp;_nc_ohc=d3lredki1fsQ7kNvwG-gBmu&amp;_nc_gid=DspOpOWB5CiCJ5L42qS1gQ&amp;edm=AOQ1c0wBAAAA&amp;ccb=7-5&amp;ig_cache_key=Mzc5OTIxMTMwNjIxNDYyMTY3Mw%3D%3D.3-ccb7-5&amp;oh=00_AfzZTnl5Mb2r3j8gz8u3TGUXNxhrTN5Aqlsk51cJN4LL3A&amp;oe=69BDA9F3&amp;_nc_sid=8b3546, https://scontent-atl3-2.cdninstagram.com/v/t51.82787-15/606980953_18548320171043101_4392172961968590814_n.jpg?stp=dst-jpg_e35_s1080x1080_sh0.08_tt6&amp;_nc_ht=scontent-atl3-2.cdninstagram.com&amp;_nc_cat=101&amp;_nc_oc=Q6cZ2QG_z9A8Mw5KRlgpLXuNNWR84vGra28-w4aI0e1Z-3PyJwUkJPkWUNN_Sshd7UaOzCO0wP_ckSGu26_dO9PmeUYc&amp;_nc_ohc=d3lredki1fsQ7kNvwG-gBmu&amp;_nc_gid=DspOpOWB5CiCJ5L42qS1gQ&amp;edm=AOQ1c0wBAAAA&amp;ccb=7-5&amp;ig_cache_key=Mzc5OTIxMTMwNjIxNDYyMTY3Mw%3D%3D.3-ccb7-5&amp;oh=00_AfzZTnl5Mb2r3j8gz8u3TGUXNxhrTN5Aqlsk51cJN4LL3A&amp;oe=69BDA9F3&amp;_nc_sid=8b3546, https://scontent-atl3-2.cdninstagram.com/v/t51.82787-15/607575285_18548320180043101_3385514183185341757_n.jpg?stp=dst-jpg_e35_s1080x1080_sh0.08_tt6&amp;_nc_ht=scontent-atl3-2.cdninstagram.com&amp;_nc_cat=101&amp;_nc_oc=Q6cZ2QG_z9A8Mw5KRlgpLXuNNWR84vGra28-w4aI0e1Z-3PyJwUkJPkWUNN_Sshd7UaOzCO0wP_ckSGu26_dO9PmeUYc&amp;_nc_ohc=iEGV3yybM14Q7kNvwE3rddX&amp;_nc_gid=DspOpOWB5CiCJ5L42qS1gQ&amp;edm=AOQ1c0wBAAAA&amp;ccb=7-5&amp;ig_cache_key=Mzc5OTIxMTMwNTg3MDY5MjcwMQ%3D%3D.3-ccb7-5&amp;oh=00_AfzZlO2FQz57Ywvs23eVopFIfnboXivoRIYRiMC7V4ggvw&amp;oe=69BDAAE5&amp;_nc_sid=8b3546, https://scontent-atl3-2.cdninstagram.com/v/t51.82787-15/607830900_18548320189043101_5649734220016036314_n.jpg?stp=dst-jpg_e35_s1080x1080_sh0.08_tt6&amp;_nc_ht=scontent-atl3-2.cdninstagram.com&amp;_nc_cat=101&amp;_nc_oc=Q6cZ2QG_z9A8Mw5KRlgpLXuNNWR84vGra28-w4aI0e1Z-3PyJwUkJPkWUNN_Sshd7UaOzCO0wP_ckSGu26_dO9PmeUYc&amp;_nc_ohc=CHL7J24jRtYQ7kNvwGc3tNM&amp;_nc_gid=DspOpOWB5CiCJ5L42qS1gQ&amp;edm=AOQ1c0wBAAAA&amp;ccb=7-5&amp;ig_cache_key=Mzc5OTIxMTMwNTg3MDY4OTIwNQ%3D%3D.3-ccb7-5&amp;oh=00_AfwPpzgMmV2K98tF0F_6fgvEURxt_o9WQNqmJH1I5iK6ag&amp;oe=69BD9922&amp;_nc_sid=8b3546, https://scontent-atl3-2.cdninstagram.com/v/t51.82787-15/609038694_18548320198043101_2669087354071169992_n.jpg?stp=dst-jpg_e35_s1080x1080_sh0.08_tt6&amp;_nc_ht=scontent-atl3-2.cdninstagram.com&amp;_nc_cat=101&amp;_nc_oc=Q6cZ2QG_z9A8Mw5KRlgpLXuNNWR84vGra28-w4aI0e1Z-3PyJwUkJPkWUNN_Sshd7UaOzCO0wP_ckSGu26_dO9PmeUYc&amp;_nc_ohc=9DFg4i1AHuUQ7kNvwGFjyW3&amp;_nc_gid=DspOpOWB5CiCJ5L42qS1gQ&amp;edm=AOQ1c0wBAAAA&amp;ccb=7-5&amp;ig_cache_key=Mzc5OTIxMTMwNTg3OTEwNDc2OA%3D%3D.3-ccb7-5&amp;oh=00_Afw1jTl-BNmaqUbzsk1z57pLyq_SsRrc56m25wjKCEGO0g&amp;oe=69BD9770&amp;_nc_sid=8b3546, https://scontent-atl3-2.cdninstagram.com/v/t51.82787-15/607684258_18548320210043101_5184997878860253934_n.jpg?stp=dst-jpg_e35_s1080x1080_sh0.08_tt6&amp;_nc_ht=scontent-atl3-2.cdninstagram.com&amp;_nc_cat=101&amp;_nc_oc=Q6cZ2QG_z9A8Mw5KRlgpLXuNNWR84vGra28-w4aI0e1Z-3PyJwUkJPkWUNN_Sshd7UaOzCO0wP_ckSGu26_dO9PmeUYc&amp;_nc_ohc=jUyqTUZRrbkQ7kNvwF9l_BP&amp;_nc_gid=DspOpOWB5CiCJ5L42qS1gQ&amp;edm=AOQ1c0wBAAAA&amp;ccb=7-5&amp;ig_cache_key=Mzc5OTIxMTMwNTg3OTA5OTQ0MA%3D%3D.3-ccb7-5&amp;oh=00_AfxXIJdsL8OXsWVQWu2Eos1lKJeK6cg4SrJgh9JlCDZ4MA&amp;oe=69BDA892&amp;_nc_sid=8b3546, https://scontent-atl3-2.cdninstagram.com/v/t51.82787-15/607502798_18548320219043101_8638233404866843324_n.jpg?stp=dst-jpg_e35_s1080x1080_sh0.08_tt6&amp;_nc_ht=scontent-atl3-2.cdninstagram.com&amp;_nc_cat=101&amp;_nc_oc=Q6cZ2QG_z9A8Mw5KRlgpLXuNNWR84vGra28-w4aI0e1Z-3PyJwUkJPkWUNN_Sshd7UaOzCO0wP_ckSGu26_dO9PmeUYc&amp;_nc_ohc=Euo7pKdCnw4Q7kNvwF3hrqH&amp;_nc_gid=DspOpOWB5CiCJ5L42qS1gQ&amp;edm=AOQ1c0wBAAAA&amp;ccb=7-5&amp;ig_cache_key=Mzc5OTIxMTMwNTg3MDcyNjk3OA%3D%3D.3-ccb7-5&amp;oh=00_AfyPADXlg3iKQfsLNUIf12YXvHL9xFh1PBSOqDwG_w-zEA&amp;oe=69BD830B&amp;_nc_sid=8b3546, https://scontent-atl3-2.cdninstagram.com/v/t51.82787-15/608083033_18548320228043101_639575038178245366_n.jpg?stp=dst-jpg_e35_s1080x1080_sh0.08_tt6&amp;_nc_ht=scontent-atl3-2.cdninstagram.com&amp;_nc_cat=101&amp;_nc_oc=Q6cZ2QG_z9A8Mw5KRlgpLXuNNWR84vGra28-w4aI0e1Z-3PyJwUkJPkWUNN_Sshd7UaOzCO0wP_ckSGu26_dO9PmeUYc&amp;_nc_ohc=npbIbYBz4OAQ7kNvwEw2VSf&amp;_nc_gid=DspOpOWB5CiCJ5L42qS1gQ&amp;edm=AOQ1c0wBAAAA&amp;ccb=7-5&amp;ig_cache_key=Mzc5OTIxMTMwNTg3OTEwNDA3OA%3D%3D.3-ccb7-5&amp;oh=00_Afz1h1dhRFv0uy25SORIkU9gPF4005Ss-jtJrDv9RXRjKQ&amp;oe=69BDB2B4&amp;_nc_sid=8b3546, https://scontent-atl3-2.cdninstagram.com/v/t51.82787-15/607516474_18548320237043101_86881161686232372_n.jpg?stp=dst-jpg_e35_s1080x1080_sh0.08_tt6&amp;_nc_ht=scontent-atl3-2.cdninstagram.com&amp;_nc_cat=101&amp;_nc_oc=Q6cZ2QG_z9A8Mw5KRlgpLXuNNWR84vGra28-w4aI0e1Z-3PyJwUkJPkWUNN_Sshd7UaOzCO0wP_ckSGu</t>
  </si>
  <si>
    <t>https://www.instagram.com/joonxyone</t>
  </si>
  <si>
    <t>eugeniolongo_perioimplantology</t>
  </si>
  <si>
    <t>Eugenio Longo</t>
  </si>
  <si>
    <t>Married 
Lecce 
Ceo @ios_lecce 
Active member @iaed.it 
Active member @iaoonline 
Perio Impl Oral Surg
Adj Prof University of Genova , 
UNINOVE SP 🇧🇷</t>
  </si>
  <si>
    <t>https://scontent-atl3-1.cdninstagram.com/v/t51.82787-19/573321535_18070477490216979_6842524764398888224_n.jpg?stp=dst-jpg_e0_s150x150_tt6&amp;efg=eyJ2ZW5jb2RlX3RhZyI6InByb2ZpbGVfcGljLmRqYW5nby4xMDMwLmMyIn0&amp;_nc_ht=scontent-atl3-1.cdninstagram.com&amp;_nc_cat=103&amp;_nc_oc=Q6cZ2QFQj9tbBVyq-td8C1ziTJIsg0y8SrK956JArU3C1zjqeR1RHlKz_DOKB7lMnPQe9ik&amp;_nc_ohc=Fywqv6USwjAQ7kNvwEPitio&amp;_nc_gid=phgqMNtr6l8shERIcBZD_w&amp;edm=AOQ1c0wBAAAA&amp;ccb=7-5&amp;oh=00_Afx1ZyVAx_51GQXotUjkhtfVodkp5j9-pP3oJJeD3Kh6yw&amp;oe=69BD8B73&amp;_nc_sid=8b3546</t>
  </si>
  <si>
    <t>Casa. | Che privilegio sentirsi stanchi del lavoro per cui una volta imploravi l’universo. 
#iosLecce | La medicina non è matematica.
Anche quando un intervento è pianificato nei dettagli, soprattutto in chirurgia avanzata, può verificarsi una complicanza. È una possibilità reale, che fa parte della professione.
Quando un paziente non sta bene, però, non è mai solo un dato clinico.
Si avverte il pes | Un caso clinico non inizia sulla poltrona, ma molto prima. Si studia, si analizza, si fotografa, si pianifica. Si condividono dubbi e strategie con il team.
Arrivare preparati significa sapere già quali saranno i passaggi, quali strumenti utilizzare, quali variabili possono emergere. Soprattutto ne | Quando si parla di sport, spesso l’attenzione è rivolta solo a muscoli e allenamento. In realtà, sport e salute orale sono profondamente collegati.
La bocca influisce sull’equilibrio del corpo, sulle tensioni muscolo-scheletriche e sui livelli di infiammazione generale. Per questo, una bocca sana è | Ogni chirurgia avanzata inizia prima del bisturi. Inizia dal disegno del lembo e dalla sua corretta mobilizzazione. 
È qui che si costruisce la qualità del risultato. 
La chirurgia mucogengivale insegna una finezza, una sensibilità sui tessuti molli e una capacità di gestione biologica che nessun’al | RESTO PERIO feelings… 
Is not all about restoration, is not all about soft tissues;  esthetic result is often influenced by BALANCE : composite resin on the CEJ , tissues on the ROOT , 
At our days we know about equilibrium between them.. 
1 year follow up case, V class restorations by @eliseosammar | Ci sono momenti che non hanno bisogno di essere raccontati nel dettaglio. Basta esserci, osservare, confrontarsi e tornare con nuove prospettive.
In questa occasione @eugeniolongo_perioimplantology  era presente all’ITI di Bari, in una giornata dedicata al dialogo e al confronto tra colleghi.
La f | DEVIL IS IN THE DETAILS…. 
You always have a THICKER SIDE AND A THINNER SIDE in your graft
CTG shaping, trimming and epithelial removal
Some steps to get it homogeneous
Enjoy 
#perio #periodontology #oralsurgery #implantology #ioslecce | Nel racconto dell’odontoiatria moderna si parla spesso di velocità, soluzioni immediate, risultati “subito”. Molto meno spesso si parla di salvare i denti.
Preservare un dente naturale è un percorso complesso: richiede competenze elevate, metodo, rispetto dei tempi biologici e una forte responsabil | Sei stato un anno di grande impatto, mi hai insegnato molto , mi hai messo alla prova, come uomo e come professionista 
Hai messo a nudo le mie fragilità dove credevo di essere invincibile e i miei punti di forza dove credevo di essere fragile 
Mi hai costretto prepotentemente a guardarmi dentro, mi | 🆕📄 New clinical article by Drs. @drrossir, @edwardpallendds, Francesco De Giovanni, @elenagrecolini and @eugeniolongo_perioimplantology:
"Use of Zirconia Biovolume Associated With Esthetic Crown Lengthening in Patients With Vertical Maxillary Excess: Digital Workflow and Surgical Procedure"
⛓‍💥</t>
  </si>
  <si>
    <t>#iosLecce, #perio, #periodontology, #oralsurgery, #implantology, #ioslecce</t>
  </si>
  <si>
    <t>@eliseosammarco, @eugeniolongo_perioimplantology, @drrossir, @edwardpallendds, @elenagrecolini</t>
  </si>
  <si>
    <t>https://instagram.com/p/DV2_X5xD8C6, https://instagram.com/p/DVk9i3Xgh1A, https://instagram.com/p/DVGYKd7jSrI, https://instagram.com/p/DU0Wnc8jW-8, https://instagram.com/p/DUiShPZjQbb, https://instagram.com/p/DUYY2XRABcL, https://instagram.com/p/DUYT1sOjIGD, https://instagram.com/p/DUTL-mYjebz, https://instagram.com/p/DUS0hhTDD9A, https://instagram.com/p/DUF5yU0DVjt, https://instagram.com/p/DS7H777DBwg, https://instagram.com/p/DSaYHnmgjsK</t>
  </si>
  <si>
    <t>236, 525, 149, 158, 38, 160, 105, 212, 117, 244, 131, 43</t>
  </si>
  <si>
    <t>18, 46, 6, 2, 3, 4, 5, 0, 5, 17, 12, 1</t>
  </si>
  <si>
    <t>2026-03-14, 2026-03-07, 2026-02-23, 2026-02-16, 2026-02-09, 2026-02-05, 2026-02-05, 2026-02-03, 2026-02-03, 2026-01-29, 2025-12-31, 2025-12-18</t>
  </si>
  <si>
    <t>Ios Lecce, Lecce, Italy</t>
  </si>
  <si>
    <t>Video, Video, Video, Video, Video, Sidecar, Image, Sidecar, Video, Video, Image, Sidecar</t>
  </si>
  <si>
    <t>https://scontent-atl3-2.cdninstagram.com/v/t51.82787-15/628030942_18341479591243481_3835175333962359302_n.jpg?stp=dst-jpg_e15_tt6&amp;_nc_ht=scontent-atl3-2.cdninstagram.com&amp;_nc_cat=105&amp;_nc_oc=Q6cZ2QFQj9tbBVyq-td8C1ziTJIsg0y8SrK956JArU3C1zjqeR1RHlKz_DOKB7lMnPQe9ik&amp;_nc_ohc=4EJDNETXV10Q7kNvwG6PyuW&amp;_nc_gid=phgqMNtr6l8shERIcBZD_w&amp;edm=AOQ1c0wBAAAA&amp;ccb=7-5&amp;oh=00_AfxevL4YWlBnF4an7567KcklRTe2WgiiNBaop5u-Tje8xQ&amp;oe=69BD9842&amp;_nc_sid=8b3546, https://scontent-atl3-1.cdninstagram.com/v/t51.82787-15/629643306_18079455860216979_8814654137873230391_n.jpg?stp=dst-jpg_e35_p1080x1080_sh0.08_tt6&amp;_nc_ht=scontent-atl3-1.cdninstagram.com&amp;_nc_cat=103&amp;_nc_oc=Q6cZ2QFQj9tbBVyq-td8C1ziTJIsg0y8SrK956JArU3C1zjqeR1RHlKz_DOKB7lMnPQe9ik&amp;_nc_ohc=cJT7V5oNoJ4Q7kNvwGLaDcj&amp;_nc_gid=phgqMNtr6l8shERIcBZD_w&amp;edm=AOQ1c0wBAAAA&amp;ccb=7-5&amp;ig_cache_key=MzgyNTg5NTEzNTk1NTk0MzgxMQ%3D%3D.3-ccb7-5&amp;oh=00_AfwXgrYoJpjAzg90xXy1AaIpPvLzA5KtKncE2AZRDt8Iyw&amp;oe=69BD8A6B&amp;_nc_sid=8b3546, https://scontent-atl3-1.cdninstagram.com/v/t51.82787-15/627995929_17976748349970972_6133013604915783536_n.webp?stp=dst-jpg_e35_p1080x1080_sh0.08_tt6&amp;_nc_ht=scontent-atl3-1.cdninstagram.com&amp;_nc_cat=100&amp;_nc_oc=Q6cZ2QFQj9tbBVyq-td8C1ziTJIsg0y8SrK956JArU3C1zjqeR1RHlKz_DOKB7lMnPQe9ik&amp;_nc_ohc=mJ5snKQGc9wQ7kNvwHVAl8q&amp;_nc_gid=phgqMNtr6l8shERIcBZD_w&amp;edm=AOQ1c0wBAAAA&amp;ccb=7-5&amp;ig_cache_key=MzgyNDQ1MDA1MTcyOTM4NzM4Mg%3D%3D.3-ccb7-5&amp;oh=00_Afwdt9pJymDm_bjSo1Fc2DRRNjxYl51kB97qx5y3ZstRQg&amp;oe=69BDAA11&amp;_nc_sid=8b3546, https://scontent-atl3-1.cdninstagram.com/v/t51.82787-15/627995929_17976748349970972_6133013604915783536_n.webp?stp=dst-jpg_e35_p1080x1080_sh0.08_tt6&amp;_nc_ht=scontent-atl3-1.cdninstagram.com&amp;_nc_cat=100&amp;_nc_oc=Q6cZ2QFQj9tbBVyq-td8C1ziTJIsg0y8SrK956JArU3C1zjqeR1RHlKz_DOKB7lMnPQe9ik&amp;_nc_ohc=mJ5snKQGc9wQ7kNvwHVAl8q&amp;_nc_gid=phgqMNtr6l8shERIcBZD_w&amp;edm=AOQ1c0wBAAAA&amp;ccb=7-5&amp;ig_cache_key=MzgyNDQ1MDA1MTcyOTM4NzM4Mg%3D%3D.3-ccb7-5&amp;oh=00_Afwdt9pJymDm_bjSo1Fc2DRRNjxYl51kB97qx5y3ZstRQg&amp;oe=69BDAA11&amp;_nc_sid=8b3546, https://scontent-atl3-1.cdninstagram.com/v/t51.82787-15/627603368_17976748358970972_4413459077404510780_n.webp?stp=dst-jpg_e35_p1080x1080_sh0.08_tt6&amp;_nc_ht=scontent-atl3-1.cdninstagram.com&amp;_nc_cat=100&amp;_nc_oc=Q6cZ2QFQj9tbBVyq-td8C1ziTJIsg0y8SrK956JArU3C1zjqeR1RHlKz_DOKB7lMnPQe9ik&amp;_nc_ohc=P88PFufoNYgQ7kNvwEOcRsz&amp;_nc_gid=phgqMNtr6l8shERIcBZD_w&amp;edm=AOQ1c0wBAAAA&amp;ccb=7-5&amp;ig_cache_key=MzgyNDQ1MDA1NjU3Nzk0Njg2OQ%3D%3D.3-ccb7-5&amp;oh=00_AfzpZ1AvwhfGOKxSWIxr9oomzjLBD1QfH1qiSSWi-gqAYA&amp;oe=69BDB09A&amp;_nc_sid=8b3546, https://scontent-atl3-1.cdninstagram.com/v/t51.82787-15/627972297_17976748367970972_6218482107497933053_n.webp?stp=dst-jpg_e35_p1080x1080_sh0.08_tt6&amp;_nc_ht=scontent-atl3-1.cdninstagram.com&amp;_nc_cat=100&amp;_nc_oc=Q6cZ2QFQj9tbBVyq-td8C1ziTJIsg0y8SrK956JArU3C1zjqeR1RHlKz_DOKB7lMnPQe9ik&amp;_nc_ohc=ayLs-yh1dPQQ7kNvwHuv16r&amp;_nc_gid=phgqMNtr6l8shERIcBZD_w&amp;edm=AOQ1c0wBAAAA&amp;ccb=7-5&amp;ig_cache_key=MzgyNDQ1MDA2MzQ0ODIzNzQ3MA%3D%3D.3-ccb7-5&amp;oh=00_AfwjYxg0acbLwsokflqUZ4i_Hh9tNbaW8gz4Qzh1mb62lg&amp;oe=69BDA9E6&amp;_nc_sid=8b3546, https://scontent-atl3-1.cdninstagram.com/v/t51.82787-15/609982327_18076069589216979_5835713450559426984_n.jpg?stp=dst-jpg_e35_p1080x1080_sh0.08_tt6&amp;_nc_ht=scontent-atl3-1.cdninstagram.com&amp;_nc_cat=103&amp;_nc_oc=Q6cZ2QFQj9tbBVyq-td8C1ziTJIsg0y8SrK956JArU3C1zjqeR1RHlKz_DOKB7lMnPQe9ik&amp;_nc_ohc=Q8cVmxxM9k4Q7kNvwGy1sCx&amp;_nc_gid=phgqMNtr6l8shERIcBZD_w&amp;edm=AOQ1c0wBAAAA&amp;ccb=7-5&amp;ig_cache_key=Mzc5OTY2NTYxNTczMzI2NzQ4OA%3D%3D.3-ccb7-5&amp;oh=00_AfxT_H-zK_MQV7-A_1Vb4OIbFAhKqNIBoerVg9qYhVB9IQ&amp;oe=69BD9FB2&amp;_nc_sid=8b3546, https://scontent-atl3-3.cdninstagram.com/v/t51.82787-15/589052225_18412885393184323_812050801581761286_n.jpg?stp=dst-jpg_e15_fr_p1080x1080_tt6&amp;_nc_ht=scontent-atl3-3.cdninstagram.com&amp;_nc_cat=107&amp;_nc_oc=Q6cZ2QFQj9tbBVyq-td8C1ziTJIsg0y8SrK956JArU3C1zjqeR1RHlKz_DOKB7lMnPQe9ik&amp;_nc_ohc=txpl8fjfoCYQ7kNvwG5opcg&amp;_nc_gid=phgqMNtr6l8shERIcBZD_w&amp;edm=AOQ1c0wBAAAA&amp;ccb=7-5&amp;ig_cache_key=Mzc5MDQ0Nzk3OTU2NDAyOTI2Mg%3D%3D.3-ccb7-5&amp;oh=00_AfxFnchlAFZ5w3LOQQpc0AmuHFP24XvOPeYWDSLGb28wmQ&amp;oe=69BDA582&amp;_nc_sid=8b3546, https://scontent-atl3-3.cdninstagram.com/v/t51.82787-15/589052225_18412885393184323_812050801581761286_n.jpg?stp=dst-jpg_e15_fr_p1080x1080_tt6&amp;_nc_ht=scontent-atl3-3.cdninstagram.com&amp;_nc_cat=107&amp;_nc_oc=Q6cZ2QFQj9tbBVyq-td8C1ziTJIsg0y8SrK956JArU3C1zjqeR1RHlKz_DOKB7lMnPQe9ik&amp;_nc_ohc=txpl8fjfoCYQ7kNvwG5opcg&amp;_nc_gid=phgqMNtr6l8shERIcBZD_w&amp;edm=AOQ1c0wBAAAA&amp;ccb=7-5&amp;ig_cache_key=Mzc5MDQ0Nzk3OTU2NDAyOTI2Mg%3D%3D.3-ccb7-5&amp;oh=00_AfxFnchlAFZ5w3LOQQpc0AmuHFP24XvOPeYWDSLGb28wmQ&amp;oe=69BDA582&amp;_nc_sid=8b3546, https://scontent-atl3-3.cdninstagram.com/v/t51.82787-15/583959654_18412885414184323_5189055916202640459_n.jpg?stp=dst-jpg_e15_fr_p1080x1080_tt6&amp;_nc_ht=scontent-atl3-3.cdninstagram.com&amp;_nc_cat=107&amp;_nc_oc=Q6cZ2QFQj9tbBVyq-td8C1ziTJIsg0y8SrK956JArU3C1zjqeR1RHlKz_DOKB7lMnPQe9ik&amp;_nc_ohc=uHwj57HVO_EQ7kNvwGnCVaF&amp;_nc_gid=phgqMNtr6l8shERIcBZD_w&amp;edm=AOQ1c0wBAAAA&amp;ccb=7-5&amp;ig_cache_key=Mzc5MDQ0ODA0MzY3ODExNzk0Ng%3D%3D.3-ccb7-5&amp;oh=00_Afx3L6IZ-OfimWZIvYtSHJLuNrDcTYKQtJrl-aVgCQlFQg&amp;oe=69BDB458&amp;_nc_sid=8b3546</t>
  </si>
  <si>
    <t>https://scontent-atl3-1.cdninstagram.com/o1/v/t2/f2/m86/AQMZHBKbse2lnq5TRRz14wljUiBFTJ2SjO9YKD16DIGlZF7jvd2_cln4GjrO1wlQrJLKjABmaRxkXczeDxaIzL_4gabZhUA_1eAMtM8.mp4?_nc_cat=103&amp;_nc_sid=5e9851&amp;_nc_ht=scontent-atl3-1.cdninstagram.com&amp;_nc_ohc=CgzcTV2n9BwQ7kNvwExjzAf&amp;efg=eyJ2ZW5jb2RlX3RhZyI6Inhwdl9wcm9ncmVzc2l2ZS5JTlNUQUdSQU0uQ0xJUFMuQzMuNzIwLmRhc2hfYmFzZWxpbmVfMV92MSIsInhwdl9hc3NldF9pZCI6MTc5ODExNzUzMjY5NzA5NzIsImFzc2V0X2FnZV9kYXlzIjoyLCJ2aV91c2VjYXNlX2lkIjoxMDA5OSwiZHVyYXRpb25fcyI6MTM3LCJ1cmxnZW5fc291cmNlIjoid3d3In0%3D&amp;ccb=17-1&amp;vs=6ab11cf2922f6949&amp;_nc_vs=HBksFQIYUmlnX3hwdl9yZWVsc19wZXJtYW5lbnRfc3JfcHJvZC9GQzRCMzRENTY0N0Q1MjE0NzI0MjM0NUY2ODIyM0Y5Ql92aWRlb19kYXNoaW5pdC5tcDQVAALIARIAFQIYUWlnX3hwdl9wbGFjZW1lbnRfcGVybWFuZW50X3YyLzNDNDdDNTc1QkU2NjlDOTVCRkUyMjkzNkJFM0RDMkFCX2F1ZGlvX2Rhc2hpbml0Lm1wNBUCAsgBEgAoABgAGwKIB3VzZV9vaWwBMRJwcm9ncmVzc2l2ZV9yZWNpcGUBMRUAACa40ZCAlPLwPxUCKAJDMywXQGEuFHrhR64YEmRhc2hfYmFzZWxpbmVfMV92MREAdf4HZeadAQA&amp;_nc_gid=phgqMNtr6l8shERIcBZD_w&amp;_nc_ss=1a&amp;_nc_zt=28&amp;oh=00_Afws1DNjr-iXUXmPBf1U4s-02vOS_1RhCNLFaNnGFJZE6Q&amp;oe=69B9AEBC, https://scontent-atl3-1.cdninstagram.com/o1/v/t2/f2/m86/AQNI5sVztGoC5u3VeYZOyHyNMxCqrFbzy6fooI6Dh7mi1BhT2PluaslMpcL4ubHjHZQFOj2D2-OjuOXyE28vqZMdh78mgd_rZce9r34.mp4?_nc_cat=100&amp;_nc_sid=5e9851&amp;_nc_ht=scontent-atl3-1.cdninstagram.com&amp;_nc_ohc=reMkAeixUw0Q7kNvwEg4uE_&amp;efg=eyJ2ZW5jb2RlX3RhZyI6Inhwdl9wcm9ncmVzc2l2ZS5JTlNUQUdSQU0uQ0xJUFMuQzMuNzIwLmRhc2hfYmFzZWxpbmVfMV92MSIsInhwdl9hc3NldF9pZCI6MTc5ODAyNjcxMjE5NzA5NzIsImFzc2V0X2FnZV9kYXlzIjo5LCJ2aV91c2VjYXNlX2lkIjoxMDA5OSwiZHVyYXRpb25fcyI6MTQzLCJ1cmxnZW5fc291cmNlIjoid3d3In0%3D&amp;ccb=17-1&amp;_nc_gid=phgqMNtr6l8shERIcBZD_w&amp;_nc_ss=1a&amp;_nc_zt=28&amp;vs=84839254747c8740&amp;_nc_vs=HBksFQIYUmlnX3hwdl9yZWVsc19wZXJtYW5lbnRfc3JfcHJvZC81NTREQzEzQ0FENUM1OTZGMkNGQkVFQkM5NDVFQTBBN192aWRlb19kYXNoaW5pdC5tcDQVAALIARIAFQIYUWlnX3hwdl9wbGFjZW1lbnRfcGVybWFuZW50X3YyLzc0NDMxNjY0Q0NCNUJFQTI4MzcwRTZEQUM1NUUwMDlFX2F1ZGlvX2Rhc2hpbml0Lm1wNBUCAsgBEgAoABgAGwKIB3VzZV9vaWwBMRJwcm9ncmVzc2l2ZV9yZWNpcGUBMRUAACa4vKyspb3wPxUCKAJDMywXQGH0euFHrhQYEmRhc2hfYmFzZWxpbmVfMV92MREAdf4HZeadAQA&amp;oh=00_AfxmCKKZR1sLAU3qx2w69lOsBdEW5Tg5v1NmNMPTcvCcsg&amp;oe=69B9A4E1, https://scontent-atl3-2.cdninstagram.com/o1/v/t2/f2/m86/AQMHEgRJ4RFwzIhG-lU_sg2eZUCs31NjsDdN7Y6lZj6YIfE6r_efk5Dd24ay6yHRV6H2b0qleU7lC9zas3kp_CtwDwoF-R9cqxp8LZg.mp4?_nc_cat=102&amp;_nc_sid=5e9851&amp;_nc_ht=scontent-atl3-2.cdninstagram.com&amp;_nc_ohc=ln2_gTpmyfwQ7kNvwHF8qCM&amp;efg=eyJ2ZW5jb2RlX3RhZyI6Inhwdl9wcm9ncmVzc2l2ZS5JTlNUQUdSQU0uQ0xJUFMuQzMuNzIwLmRhc2hfYmFzZWxpbmVfMV92MSIsInhwdl9hc3NldF9pZCI6MTc5Nzc2NTk1NDg5NzA5NzIsImFzc2V0X2FnZV9kYXlzIjozMSwidmlfdXNlY2FzZV9pZCI6MTA4MjcsImR1cmF0aW9uX3MiOjYwLCJ1cmxnZW5fc291cmNlIjoid3d3In0%3D&amp;ccb=17-1&amp;_nc_gid=phgqMNtr6l8shERIcBZD_w&amp;_nc_ss=1a&amp;_nc_zt=28&amp;vs=38e1744c30c6c360&amp;_nc_vs=HBksFQIYUmlnX3hwdl9yZWVsc19wZXJtYW5lbnRfc3JfcHJvZC8yRDQ5REEyNkQ0RTYyMThGOURFNDMzQjZFRDU2OUQ4Ql92aWRlb19kYXNoaW5pdC5tcDQVAALIARIAFQIYUWlnX3hwdl9wbGFjZW1lbnRfcGVybWFuZW50X3YyLzA3NEY0MTg0MDA4RTM4OTZDODI0QzU1QUY0RDgzNEE2X2F1ZGlvX2Rhc2hpbml0Lm1wNBUCAsgBEgAoABgAGwKIB3VzZV9vaWwBMRJwcm9ncmVzc2l2ZV9yZWNpcGUBMRUAACa4v_m0waXvPxUCKAJDMywXQE5AAAAAAAAYEmRhc2hfYmFzZWxpbmVfMV92MREAdf4HZZapAQA&amp;oh=00_AfxfOlU2fMSAhSd8Iu0SoHbE_9P8cIDHicakm8ghBQ27Bg&amp;oe=69B9B887, https://scontent-atl3-2.cdninstagram.com/o1/v/t2/f2/m86/AQNI50b3BYtIjGeyIgYOeMmOsYGz3NzVpo6YnM44eGHnRwpHkgBLiUHwdGV3SL1lma7z0hb_ibeVww8ebEU-dprGMzeTxBVnAIp2Z-A.mp4?_nc_cat=104&amp;_nc_sid=5e9851&amp;_nc_ht=scontent-atl3-2.cdninstagram.com&amp;_nc_ohc=RVr6nySCCbEQ7kNvwHXNkbM&amp;efg=eyJ2ZW5jb2RlX3RhZyI6Inhwdl9wcm9ncmVzc2l2ZS5JTlNUQUdSQU0uQ0xJUFMuQzMuNzIwLmRhc2hfYmFzZWxpbmVfMV92MSIsInhwdl9hc3NldF9pZCI6MTc5Nzc2NTcxNTE5NzA5NzIsImFzc2V0X2FnZV9kYXlzIjozMSwidmlfdXNlY2FzZV9pZCI6MTA4MjcsImR1cmF0aW9uX3MiOjU2LCJ1cmxnZW5fc291cmNlIjoid3d3In0%3D&amp;ccb=17-1&amp;_nc_gid=phgqMNtr6l8shERIcBZD_w&amp;_nc_ss=1a&amp;_nc_zt=28&amp;vs=58543a9d3d44d609&amp;_nc_vs=HBksFQIYUmlnX3hwdl9yZWVsc19wZXJtYW5lbnRfc3JfcHJvZC83OTQ3QjIzQTBEQ0U3QTMzMUJEMUVGRERCMzc1QzM5OF92aWRlb19kYXNoaW5pdC5tcDQVAALIARIAFQIYUWlnX3hwdl9wbGFjZW1lbnRfcGVybWFuZW50X3YyL0EwNDNBQjcxRjA5NjQxQTFDQzA3NUM4QkRGMTVCRDgwX2F1ZGlvX2Rhc2hpbml0Lm1wNBUCAsgBEgAoABgAGwKIB3VzZV9vaWwBMRJwcm9ncmVzc2l2ZV9yZWNpcGUBMRUAACa4-v7Gr6XvPxUCKAJDMywXQEwRBiTdLxsYEmRhc2hfYmFzZWxpbmVfMV92MREAdf4HZZapAQA&amp;oh=00_AfwILeTHoZt9ZjOiI2dQO076cqQW14NnGqol79iT6UdqYg&amp;oe=69B9BD05, https://scontent-atl3-3.cdninstagram.com/o1/v/t2/f2/m86/AQNxl25z2fOX7JGe92AZ9KAEpB7d4iwJpq3cZRjmeCDcmQNgRGzngmY7xTjBx6WWtAkT6_UYgPQ7uMM2A_-drOU7ROTEf7wuIBo9hx0.mp4?_nc_cat=109&amp;_nc_sid=5e9851&amp;_nc_ht=scontent-atl3-3.cdninstagram.com&amp;_nc_ohc=LK8AQcG5TWQQ7kNvwHL1dSH&amp;efg=eyJ2ZW5jb2RlX3RhZyI6Inhwdl9wcm9ncmVzc2l2ZS5JTlNUQUdSQU0uQ0xJUFMuQzMuNzIwLmRhc2hfYmFzZWxpbmVfMV92MSIsInhwdl9hc3NldF9pZCI6MTc5NzczMzc1NTg5NzA5NzIsImFzc2V0X2FnZV9kYXlzIjozNCwidmlfdXNlY2FzZV9pZCI6MTA4MjcsImR1cmF0aW9uX3MiOjM2LCJ1cmxnZW5fc291cmNlIjoid3d3In0%3D&amp;ccb=17-1&amp;_nc_gid=phgqMNtr6l8shERIcBZD_w&amp;_nc_ss=1a&amp;_nc_zt=28&amp;vs=6874a3bf0916aad5&amp;_nc_vs=HBksFQIYUmlnX3hwdl9yZWVsc19wZXJtYW5lbnRfc3JfcHJvZC9GMjRDQkFBNTJBODRBMzRFQUI1NDAyNEZDNDQ4N0E4RF92aWRlb19kYXNoaW5pdC5tcDQVAALIARIAFQIYUWlnX3hwdl9wbGFjZW1lbnRfcGVybWFuZW50X3Y</t>
  </si>
  <si>
    <t>https://www.instagram.com/eugeniolongo_perioimplantology</t>
  </si>
  <si>
    <t>time.curators</t>
  </si>
  <si>
    <t>Time Curator®️ Collectors Office</t>
  </si>
  <si>
    <t>Time Curator®️- The World 1st Artificial Watch Expert. Developed by 37 yrs of Experience from Philipp Stahl
Your Collectors Office. Try 'ME' out 24/7!</t>
  </si>
  <si>
    <t>https://theloupe.watch</t>
  </si>
  <si>
    <t>https://scontent-sjc3-1.cdninstagram.com/v/t51.82787-19/641182606_18024640715631882_185003357921879352_n.jpg?stp=dst-jpg_e0_s150x150_tt6&amp;efg=eyJ2ZW5jb2RlX3RhZyI6InByb2ZpbGVfcGljLmRqYW5nby41MTguYzIifQ&amp;_nc_ht=scontent-sjc3-1.cdninstagram.com&amp;_nc_cat=106&amp;_nc_oc=Q6cZ2QEYZNAFnVdxX2yz4U6dAcApa95xXp6CsUUSO4s2rXCJOn2o1zhVQfxZCfWxUdPHQpI&amp;_nc_ohc=zI8INqoYqWwQ7kNvwH1wInK&amp;_nc_gid=SXFxXnQXKVGi8wY2Rbj41Q&amp;edm=AOQ1c0wBAAAA&amp;ccb=7-5&amp;oh=00_Afx662pLEySKaUugv3rah4NVboFia-k0gH6lEB3EZzmM-w&amp;oe=69BDADDE&amp;_nc_sid=8b3546</t>
  </si>
  <si>
    <t>Sit back. Turn the sound on. Watch. 37 years behind the loupe. 100 Thousands of dials examined. Millions of details memorized.
Today, all of it lives inside your phone.
THE LOUPE® scans every zone of a watch — coronet, dial, registers, bezel, crown, hands — and tells you what’s original and what’s | 14 days • 2 websites • Little sleep • theloupe.watch• My AI watch authentication • Show me any watch • I scan every zone. Dial, coronet, hands, lume, bezel, case, crown, bracelet, movement. Original or modified — the facts speak. This is Time Curator® — building the infrastructure the watch world ha | I had my new The Loupe®️ scan look the latest @monacolegendgroup highlight. The result is amazing! Being an Expert has never been so easy! At least if you're a Member @timecurator_ai. @time.curators 🥂 | I don’t collect watches.
I read them.
Every scratch has a reason.
Every patina has a date.
Every dial has a truth — or a lie.
37 years. Same obsession. Same question:
Is it real?
Now I built the machine that answers it.
The Loupe® by Time Curator®
🔗 theloupe.watch
#TheLoupeAI #TimeCurator #Is | The Loupe®️by Time Curator®️ 
37 years of trained instinct — now in 60 seconds. 
Point at any watch. 'The Loop' system scans 8 zones: dial, logo, moonphase, lume, indices, crown, bezel, case. 
Each zone gets a score. Then the conclusion drops.🔥
This Rolex 6062 Stelline Moonphase? 
PG-1 Museum. $1. | Next to my RPM* Trusted Dealers offers, I also added my selection of @rolex CPO offers — Certified Pre-Owned. Since I started RPR* @rolexpassionreport online in 2008, my priority has always been to serve the community. Providing you with a glimpse inside of the auction world since 18 years, organizi | The Worlds First Artifical WATCH Expert. 24/7 and 365 days a year I'm now avaialble for YOU🥂Check out my digital 'ME' online at @timecurator_ai @time.curators | I believe @rolex will bring back a LOT of History at @watchesandwonders 🥂They’ll remaster all references matching their Heritage. Not only the Milgauss needs a commercial update and redesign, just like the @cocacola GMT Master waiting for years but since Rolex recently patented that proces, logic t | The First AI “ Vintage Watch Expert” is online now! 24/7-365 I’m available for you by my new @time.curators®️🥂
Hard work while constantly adding new knowledge from the community for you. Go check it out at www.TimeCurator.co Lets do this together again! | My “Vintage Watch AI-Expert” is alive, go check my @time.curators. Everybody can become an expert now! | Excellent work again on this iconic @rolex Ref 6538 Submariner Big Crown by @tempuswatchservice. My buddy, who needed guidance, send me this clip earlier already, well done! 👌🏼 | Time Curator®️- NEW Website is LIVE. Watch it @time.curators Dialy New Updates🔥 #collection #rolex #patekphilippe #passion #timecurator</t>
  </si>
  <si>
    <t>#TheLoupeAI, #TimeCurator, #Is, #collection, #rolex, #patekphilippe, #passion, #timecurator</t>
  </si>
  <si>
    <t>@pucci.papaleo, @puccipapaleoeditions, @timecurator, @monacolegendgroup, @timecurator_ai., @time.curators, @rolex, @rolexpassionreport, @_peterhillary, @jamlingtenzing, @bertrand.piccard, @everywatch, @timecurator_ai, @watchesandwonders, @cocacola, @time.curators., @tempuswatchservice.</t>
  </si>
  <si>
    <t>https://instagram.com/p/DVoo4N_jIm3, https://instagram.com/p/DVmokGKjJFM, https://instagram.com/p/DVeY1FvgLOG, https://instagram.com/p/DVpDssgDNLR, https://instagram.com/p/DVbozQNDK0d, https://instagram.com/p/DVYpJzYjEpd, https://instagram.com/p/DVW4TALjWKH, https://instagram.com/p/DVTiQ9bDAIy, https://instagram.com/p/DVSwJ7rDJYu, https://instagram.com/p/DVSsrBlDMhl, https://instagram.com/p/DVRUyFOjOzN, https://instagram.com/p/DVI3tkvjLOJ</t>
  </si>
  <si>
    <t>102, 46, 80, 47, 56, 61, 35, 1153, 41, 67, 224, 138</t>
  </si>
  <si>
    <t>3, 0, 0, 0, 10, 2, 0, 54, 0, 0, 1, 0</t>
  </si>
  <si>
    <t>2026-03-08, 2026-03-08, 2026-03-04, 2026-03-08, 2026-03-03, 2026-03-02, 2026-03-01, 2026-02-28, 2026-02-28, 2026-02-28, 2026-02-27, 2026-02-24</t>
  </si>
  <si>
    <t>Rolex - Genéve, Rolex</t>
  </si>
  <si>
    <t>Video, Video, Video, Video, Video, Sidecar, Video, Sidecar, Video, Sidecar, Sidecar, Video</t>
  </si>
  <si>
    <t>https://scontent-sjc6-1.cdninstagram.com/v/t51.82787-15/645913127_18574422778036893_1410670825939333787_n.jpg?stp=dst-jpg_e35_s1080x1080_sh0.08_tt6&amp;_nc_ht=scontent-sjc6-1.cdninstagram.com&amp;_nc_cat=109&amp;_nc_oc=Q6cZ2QEYZNAFnVdxX2yz4U6dAcApa95xXp6CsUUSO4s2rXCJOn2o1zhVQfxZCfWxUdPHQpI&amp;_nc_ohc=pwweSWYpTy0Q7kNvwFwkNMY&amp;_nc_gid=SXFxXnQXKVGi8wY2Rbj41Q&amp;edm=AOQ1c0wBAAAA&amp;ccb=7-5&amp;ig_cache_key=Mzg0NDAwMzA0NTkzNjIyMjU1OQ%3D%3D.3-ccb7-5&amp;oh=00_Afzpx0fChb0jGWfZADPccPAyqmy8F1V4v3PXRIYxhfeMmA&amp;oe=69BDB0A2&amp;_nc_sid=8b3546, https://scontent-sjc6-1.cdninstagram.com/v/t51.82787-15/645913127_18574422778036893_1410670825939333787_n.jpg?stp=dst-jpg_e35_s1080x1080_sh0.08_tt6&amp;_nc_ht=scontent-sjc6-1.cdninstagram.com&amp;_nc_cat=109&amp;_nc_oc=Q6cZ2QEYZNAFnVdxX2yz4U6dAcApa95xXp6CsUUSO4s2rXCJOn2o1zhVQfxZCfWxUdPHQpI&amp;_nc_ohc=pwweSWYpTy0Q7kNvwFwkNMY&amp;_nc_gid=SXFxXnQXKVGi8wY2Rbj41Q&amp;edm=AOQ1c0wBAAAA&amp;ccb=7-5&amp;ig_cache_key=Mzg0NDAwMzA0NTkzNjIyMjU1OQ%3D%3D.3-ccb7-5&amp;oh=00_Afzpx0fChb0jGWfZADPccPAyqmy8F1V4v3PXRIYxhfeMmA&amp;oe=69BDB0A2&amp;_nc_sid=8b3546, https://scontent-sjc6-1.cdninstagram.com/v/t51.82787-15/645847345_18574422805036893_1005103661554528808_n.jpg?stp=dst-jpg_e35_s1080x1080_sh0.08_tt6&amp;_nc_ht=scontent-sjc6-1.cdninstagram.com&amp;_nc_cat=109&amp;_nc_oc=Q6cZ2QEYZNAFnVdxX2yz4U6dAcApa95xXp6CsUUSO4s2rXCJOn2o1zhVQfxZCfWxUdPHQpI&amp;_nc_ohc=_JL77v30sh8Q7kNvwFiDOqu&amp;_nc_gid=SXFxXnQXKVGi8wY2Rbj41Q&amp;edm=AOQ1c0wBAAAA&amp;ccb=7-5&amp;ig_cache_key=Mzg0NDAwMzA0ODIwMTEzMjI2NQ%3D%3D.3-ccb7-5&amp;oh=00_AfxLW1_ipRJH0mebKwqN3vLK4HATxZkTz-D_9LDXGrVGow&amp;oe=69BDA781&amp;_nc_sid=8b3546, https://scontent-sjc6-1.cdninstagram.com/v/t51.82787-15/643555030_18574422787036893_7863628085304268746_n.jpg?stp=dst-jpg_e35_s1080x1080_sh0.08_tt6&amp;_nc_ht=scontent-sjc6-1.cdninstagram.com&amp;_nc_cat=109&amp;_nc_oc=Q6cZ2QEYZNAFnVdxX2yz4U6dAcApa95xXp6CsUUSO4s2rXCJOn2o1zhVQfxZCfWxUdPHQpI&amp;_nc_ohc=5QSsNl-77_kQ7kNvwF3lukR&amp;_nc_gid=SXFxXnQXKVGi8wY2Rbj41Q&amp;edm=AOQ1c0wBAAAA&amp;ccb=7-5&amp;ig_cache_key=Mzg0NDAwMzA0ODU2MTg4ODQzNg%3D%3D.3-ccb7-5&amp;oh=00_AfwBlJaM5wod51WYkYE6h8zZRbziC9hof6kl9mOfUAqAkg&amp;oe=69BDA512&amp;_nc_sid=8b3546, https://scontent-sjc6-1.cdninstagram.com/v/t51.82787-15/645894830_18574422796036893_3793193585841325642_n.jpg?stp=dst-jpg_e35_s1080x1080_sh0.08_tt6&amp;_nc_ht=scontent-sjc6-1.cdninstagram.com&amp;_nc_cat=109&amp;_nc_oc=Q6cZ2QEYZNAFnVdxX2yz4U6dAcApa95xXp6CsUUSO4s2rXCJOn2o1zhVQfxZCfWxUdPHQpI&amp;_nc_ohc=H6qH1Z2kN0YQ7kNvwHo_9FK&amp;_nc_gid=SXFxXnQXKVGi8wY2Rbj41Q&amp;edm=AOQ1c0wBAAAA&amp;ccb=7-5&amp;ig_cache_key=Mzg0NDAwMzA0OTQ2NzgyNzA0Ng%3D%3D.3-ccb7-5&amp;oh=00_AfzGXe_Zt7SgpyM2SWVc4vFaMYXZJtec1oTconvl70TUpQ&amp;oe=69BD9389&amp;_nc_sid=8b3546, https://scontent-sjc6-1.cdninstagram.com/v/t51.82787-15/642795122_18573986962036893_6284667191027952625_n.jpg?stp=dst-jpg_e35_s1080x1080_sh0.08_tt6&amp;_nc_ht=scontent-sjc6-1.cdninstagram.com&amp;_nc_cat=109&amp;_nc_oc=Q6cZ2QEYZNAFnVdxX2yz4U6dAcApa95xXp6CsUUSO4s2rXCJOn2o1zhVQfxZCfWxUdPHQpI&amp;_nc_ohc=pYz-18yzhE4Q7kNvwGGa1m3&amp;_nc_gid=SXFxXnQXKVGi8wY2Rbj41Q&amp;edm=AOQ1c0wBAAAA&amp;ccb=7-5&amp;ig_cache_key=Mzg0MjU2MDE2MjA4MzQwNzM1OQ%3D%3D.3-ccb7-5&amp;oh=00_AfxXwa0bbWRkZwgN6Hdy2on3pITB83sUSTfi3Inxqr9E7Q&amp;oe=69BDB271&amp;_nc_sid=8b3546, https://scontent-sjc6-1.cdninstagram.com/v/t51.82787-15/642795122_18573986962036893_6284667191027952625_n.jpg?stp=dst-jpg_e35_s1080x1080_sh0.08_tt6&amp;_nc_ht=scontent-sjc6-1.cdninstagram.com&amp;_nc_cat=109&amp;_nc_oc=Q6cZ2QEYZNAFnVdxX2yz4U6dAcApa95xXp6CsUUSO4s2rXCJOn2o1zhVQfxZCfWxUdPHQpI&amp;_nc_ohc=pYz-18yzhE4Q7kNvwGGa1m3&amp;_nc_gid=SXFxXnQXKVGi8wY2Rbj41Q&amp;edm=AOQ1c0wBAAAA&amp;ccb=7-5&amp;ig_cache_key=Mzg0MjU2MDE2MjA4MzQwNzM1OQ%3D%3D.3-ccb7-5&amp;oh=00_AfxXwa0bbWRkZwgN6Hdy2on3pITB83sUSTfi3Inxqr9E7Q&amp;oe=69BDB271&amp;_nc_sid=8b3546, https://scontent-sjc6-1.cdninstagram.com/v/t51.82787-15/645715967_18573986974036893_5774783848086107419_n.jpg?stp=dst-jpg_e35_s1080x1080_sh0.08_tt6&amp;_nc_ht=scontent-sjc6-1.cdninstagram.com&amp;_nc_cat=109&amp;_nc_oc=Q6cZ2QEYZNAFnVdxX2yz4U6dAcApa95xXp6CsUUSO4s2rXCJOn2o1zhVQfxZCfWxUdPHQpI&amp;_nc_ohc=bbUvB_asS-cQ7kNvwG9r0VJ&amp;_nc_gid=SXFxXnQXKVGi8wY2Rbj41Q&amp;edm=AOQ1c0wBAAAA&amp;ccb=7-5&amp;ig_cache_key=Mzg0MjU2MDE2NDAzNzkyOTA4OA%3D%3D.3-ccb7-5&amp;oh=00_Afxr6IDj4vGQeA09fSL9LHGByL0ufJ5ppS8h0EMWJgOpfA&amp;oe=69BDB2BF&amp;_nc_sid=8b3546, https://scontent-sjc6-1.cdninstagram.com/v/t51.82787-15/643533135_18573986986036893_3894867896605599438_n.jpg?stp=dst-jpg_e35_s1080x1080_sh0.08_tt6&amp;_nc_ht=scontent-sjc6-1.cdninstagram.com&amp;_nc_cat=109&amp;_nc_oc=Q6cZ2QEYZNAFnVdxX2yz4U6dAcApa95xXp6CsUUSO4s2rXCJOn2o1zhVQfxZCfWxUdPHQpI&amp;_nc_ohc=tRv3ndNq3uoQ7kNvwGaGo4i&amp;_nc_gid=SXFxXnQXKVGi8wY2Rbj41Q&amp;edm=AOQ1c0wBAAAA&amp;ccb=7-5&amp;ig_cache_key=Mzg0MjU2MDE2NDQ2NTc0NDYyMw%3D%3D.3-ccb7-5&amp;oh=00_AfwoIapSGeu4S37mybDBf-b1T2K0GTTJKY9SwVXWTmh4BQ&amp;oe=69BD8749&amp;_nc_sid=8b3546, https://scontent-sjc6-1.cdninstagram.com/v/t51.82787-15/643085495_18573987010036893_8929040333150037027_n.jpg?stp=dst-jpg_e35_s1080x1080_sh0.08_tt6&amp;_nc_ht=scontent-sjc6-1.cdninstagram.com&amp;_nc_cat=109&amp;_nc_oc=Q6cZ2QEYZNAFnVdxX2yz4U6dAcApa95xXp6CsUUSO4s2rXCJOn2o1zhVQfxZCfWxUdPHQpI&amp;_nc_ohc=mda9_OvwJo8Q7kNvwFMy92o&amp;_nc_gid=SXFxXnQXKVGi8wY2Rbj41Q&amp;edm=AOQ1c0wBAAAA&amp;ccb=7-5&amp;ig_cache_key=Mzg0MjU2MDE2NzA3NDU5OTU1Ng%3D%3D.3-ccb7-5&amp;oh=00_Afw8zaxcmAAH0VX-5K1_C6NK8qdQ2vXRs1UUDcNfBoMrT</t>
  </si>
  <si>
    <t>https://scontent-sjc6-1.cdninstagram.com/o1/v/t16/f2/m69/AQP6pwO28n3qzB07ydkG2aXMlmkImgRThoSCdVNhfdX967sEVvzBDgKIp4sxPvM12saA0UGwh2jMWL6rxZimFlt-.mp4?strext=1&amp;_nc_cat=107&amp;_nc_sid=5e9851&amp;_nc_ht=scontent-sjc6-1.cdninstagram.com&amp;_nc_ohc=5sc2LAWSSS0Q7kNvwF07jEV&amp;efg=eyJ2ZW5jb2RlX3RhZyI6Inhwdl9wcm9ncmVzc2l2ZS5JTlNUQUdSQU0uQ0xJUFMuQzMuNzIwLmRhc2hfYmFzZWxpbmVfMV92MSIsInhwdl9hc3NldF9pZCI6MTc5MzkwOTYxOTkxNjA3NDksImFzc2V0X2FnZV9kYXlzIjo3LCJ2aV91c2VjYXNlX2lkIjoxMDA5OSwiZHVyYXRpb25fcyI6ODMsInVybGdlbl9zb3VyY2UiOiJ3d3cifQ%3D%3D&amp;ccb=17-1&amp;_nc_gid=SXFxXnQXKVGi8wY2Rbj41Q&amp;_nc_ss=1a&amp;_nc_zt=28&amp;vs=a30f3cf6346f2902&amp;_nc_vs=HBksFQIYOnBhc3N0aHJvdWdoX2V2ZXJzdG9yZS9HRzZZalNhVWg5c3A0U0VGQUpBcHdhck1ZNm9pYnNwVEFRQUYVAALIARIAFQIYUWlnX3hwdl9wbGFjZW1lbnRfcGVybWFuZW50X3YyL0NFNDA0NUJGRkE2MkY1QkEyMzdGMTk2QjZFODE2MEE3X2F1ZGlvX2Rhc2hpbml0Lm1wNBUCAsgBEgAoABgAGwKIB3VzZV9vaWwBMRJwcm9ncmVzc2l2ZV9yZWNpcGUBMRUAACbajteI6uDdPxUCKAJDMywXQFT7tkWhysEYEmRhc2hfYmFzZWxpbmVfMV92MREAdf4HZeadAQA&amp;oh=00_AfzmYVFB7okmboTOCxQLWiOXN7anVPtUJFyjVzVkszUswg&amp;oe=69BDA391, https://scontent-sjc6-1.cdninstagram.com/o1/v/t16/f2/m69/AQOoNdwsFdhr0PYZJJHsdHlPGpZJsapI_ZWXhF1jNK-TArMlVydMnYD7GeUwA6pTtC6r6G1AuBtMhO64P9Bt8ySV.mp4?strext=1&amp;_nc_cat=111&amp;_nc_sid=5e9851&amp;_nc_ht=scontent-sjc6-1.cdninstagram.com&amp;_nc_ohc=J1aqNZaupBMQ7kNvwFS618i&amp;efg=eyJ2ZW5jb2RlX3RhZyI6Inhwdl9wcm9ncmVzc2l2ZS5JTlNUQUdSQU0uQ0xJUFMuQzMuNzIwLmRhc2hfYmFzZWxpbmVfMV92MSIsInhwdl9hc3NldF9pZCI6MTc5Mzg5Njg4MjIxNjA3NDksImFzc2V0X2FnZV9kYXlzIjo4LCJ2aV91c2VjYXNlX2lkIjoxMDA5OSwiZHVyYXRpb25fcyI6NzIsInVybGdlbl9zb3VyY2UiOiJ3d3cifQ%3D%3D&amp;ccb=17-1&amp;_nc_gid=SXFxXnQXKVGi8wY2Rbj41Q&amp;_nc_ss=1a&amp;_nc_zt=28&amp;vs=27a4692395f44bb5&amp;_nc_vs=HBksFQIYOnBhc3N0aHJvdWdoX2V2ZXJzdG9yZS9HSFFWZUNZekJ4aVppTXNGQU9qdXhJQU13Q2tLYnNwVEFRQUYVAALIARIAFQIYUWlnX3hwdl9wbGFjZW1lbnRfcGVybWFuZW50X3YyLzdBNEUyQ0E1RTMwQjJFQUQzNzgxMzI4MUIwQzI2NzgzX2F1ZGlvX2Rhc2hpbml0Lm1wNBUCAsgBEgAoABgAGwKIB3VzZV9vaWwBMRJwcm9ncmVzc2l2ZV9yZWNpcGUBMRUAACba9cCEtdndPxUCKAJDMywXQFIu6XjU_fQYEmRhc2hfYmFzZWxpbmVfMV92MREAdf4HZeadAQA&amp;oh=00_AfzhDAmeakHB2Xe4s2WD1ILDdjOcWDd3pHZW5ctIE_keFg&amp;oe=69BD9EB1, https://scontent-sjc6-1.cdninstagram.com/o1/v/t16/f2/m69/AQML2178vYn0xqkdPAllSzOUchJZjrnJTbXT9UlVWW9T9bveEwOZueRpmtDscXPxjKB_ZMJt4iVj97jUhq2rja8n.mp4?strext=1&amp;_nc_cat=107&amp;_nc_sid=5e9851&amp;_nc_ht=scontent-sjc6-1.cdninstagram.com&amp;_nc_ohc=hcNlEycDnmYQ7kNvwG34ehc&amp;efg=eyJ2ZW5jb2RlX3RhZyI6Inhwdl9wcm9ncmVzc2l2ZS5JTlNUQUdSQU0uQ0xJUFMuQzMuNzIwLmRhc2hfYmFzZWxpbmVfMV92MSIsInhwdl9hc3NldF9pZCI6MTgwMjY2Nzg1NzM2MzE4ODIsImFzc2V0X2FnZV9kYXlzIjoxMSwidmlfdXNlY2FzZV9pZCI6MTAwOTksImR1cmF0aW9uX3MiOjIwLCJ1cmxnZW5fc291cmNlIjoid3d3In0%3D&amp;ccb=17-1&amp;_nc_gid=SXFxXnQXKVGi8wY2Rbj41Q&amp;_nc_ss=1a&amp;_nc_zt=28&amp;vs=ae12e0ff91b9732&amp;_nc_vs=HBksFQIYOnBhc3N0aHJvdWdoX2V2ZXJzdG9yZS9HQ2VoaHlhOEc4QUFlMU1EQUlWZ2tvWDVHaTVrYnNwVEFRQUYVAALIARIAFQIYUWlnX3hwdl9wbGFjZW1lbnRfcGVybWFuZW50X3YyLzE2NEEwMzY1NjlENzAxNkVBQzJENjRBMjEwQ0U3QzlCX2F1ZGlvX2Rhc2hpbml0Lm1wNBUCAsgBEgAoABgAGwKIB3VzZV9vaWwBMRJwcm9ncmVzc2l2ZV9yZWNpcGUBMRUAACaUpuTN5cqFQBUCKAJDMywXQDS7peNT988YEmRhc2hfYmFzZWxpbmVfMV92MREAdf4HZeadAQA&amp;oh=00_AfysM0e6k8dRkylQIZYMNNYeJhgzUTTclltxlAwAmeYfow&amp;oe=69BD966D, https://scontent-sjc6-1.cdninstagram.com/o1/v/t16/f2/m69/AQOPSFiDjfsjzw5uXkiCzjJ3Q5JnD0LqVqJq822jleSUxLAqtL0MrKI5dFu2FgvNtZ868MWP5PgQwdGAc6NoqxDu.mp4?strext=1&amp;_nc_cat=107&amp;_nc_sid=5e9851&amp;_nc_ht=scontent-sjc6-1.cdninstagram.com&amp;_nc_ohc=OIM2bnB7ZI8Q7kNvwENLux4&amp;efg=eyJ2ZW5jb2RlX3RhZyI6Inhwdl9wcm9ncmVzc2l2ZS5JTlNUQUdSQU0uQ0xJUFMuQzMuNzIwLmRhc2hfYmFzZWxpbmVfMV92MSIsInhwdl9hc3NldF9pZCI6MTgwODE4NzI1NzA2MDU4MzIsImFzc2V0X2FnZV9kYXlzIjo3LCJ2aV91c2VjYXNlX2lkIjoxMDA5OSwiZHVyYXRpb25fcyI6MzcsInVybGdlbl9zb3VyY2UiOiJ3d3cifQ%3D%3D&amp;ccb=17-1&amp;_nc_gid=SXFxXnQXKVGi8wY2Rbj41Q&amp;_nc_ss=1a&amp;_nc_zt=28&amp;vs=a4be9a97acaefd24&amp;_nc_vs=HBksFQIYOnBhc3N0aHJvdWdoX2V2ZXJzdG9yZS9HTzVQcENhUGVOY2tuVmtFQUozdHRoekt6SGRUYnNwVEFRQUYVAALIARIAFQIYUWlnX3hwdl9wbGFjZW1lbnRfcGVybWFuZW50X3YyL0MwNDY5RjRCQTdBN0NDOEY5RjNENTk0ODY2NjJDNjgzX2F1ZGlvX2Rhc2hpbml0Lm1wNBUCAsgBEgAoABgAGwKIB3VzZV9vaWwBMRJwcm9ncmVzc2l2ZV9yZWNpcGUBMRUAACaQhI_3wNeeQBUCKAJDMywXQELZmZmZmZoYEmRhc2hfYmFzZWxpbmVfMV92MREAdf4HZeadAQA&amp;oh=00_Afws0z5YInCGKIveMuividPbfHMvVqGglvbVZRd87MpZuA&amp;oe=69BDA851, https://scontent-sjc6-1.cdninstagram.com/o1/v/t16/f2/m69/AQN971kKMZ9kH03u2PRtaSuWCPWdf0LGSyp4PAkFq2c07QkX8IKoKzCx9quvyuCyUuee3oMRU0NElKq_BHwNtbED.mp4?strext=1&amp;_nc_cat=109&amp;_nc_sid=5e9851&amp;_nc_ht=scontent-sjc6-1.cdninstagram.com&amp;_nc_ohc=A66KnlUjIfsQ7kNvwGvLkVy&amp;efg=eyJ2ZW5jb2RlX3RhZyI6Inhwdl9wcm9ncmVzc2l2ZS5JTlNUQUdSQU0uQ0xJUFMuQzMuNzIwLmRhc2hfYmFzZWxpbmVfMV92MSIsInhwdl9hc3NldF9pZCI6MTc5MzgzNzY1OTgxNjA3NDksImFzc2V0X2FnZV9kYXlzIjoxMiwidmlfdXNlY2FzZV9pZCI6MTAwOTksImR1cmF0aW9uX3MiOjM4LCJ1cmxnZW5fc291cmNlIjoid3d3In0%3D&amp;ccb=17-1&amp;_nc_gid=SXFxXnQXKVGi8wY2Rbj41Q&amp;_nc_ss=1a&amp;_nc_zt=28&amp;vs=237b48a946b75220&amp;_nc_vs=HBksFQIYOnBhc3N0aHJvdWdoX2V2ZXJzdG9yZS9HSXR4Y2laMUZyTzQ4WUVGQU9jVFIxQzB3bXhlYnNwVEFRQUYVAALIARIAFQIYUWlnX3hwdl9wbGFjZW1lbnRfcGVybWFuZW50X3YyLzlGNDY2ODJEQ0E4NkY5QzIwMDkxOEQ5NTFBRTE4RkE5X2F1ZGlvX2Rhc2hpbml0Lm1wNBUCAsgBEgAoABgAGwKIB3VzZV9vaWwBMRJwcm9ncmVzc2l2ZV9yZWNpcGUBMRUAACbaldjP-LbdPxUCKAJDMywXQEMIcrAgxJwYEmRhc2hfYmF</t>
  </si>
  <si>
    <t>https://www.instagram.com/time.curators</t>
  </si>
  <si>
    <t>letabli.ch</t>
  </si>
  <si>
    <t>L'ÉTABLI</t>
  </si>
  <si>
    <t>Manufacture suisse proposant du mobilier horloger et des machines pour l'horlogerie.
Swiss manufacturer of watchmaking furniture &amp; devices.</t>
  </si>
  <si>
    <t>None,Product/service</t>
  </si>
  <si>
    <t>http://letabli.ch/</t>
  </si>
  <si>
    <t>https://scontent-atl3-3.cdninstagram.com/v/t51.2885-19/310218762_1236541343812461_135198429811782427_n.jpg?stp=dst-jpg_e0_s150x150_tt6&amp;efg=eyJ2ZW5jb2RlX3RhZyI6InByb2ZpbGVfcGljLmRqYW5nby42NjcuYzIifQ&amp;_nc_ht=scontent-atl3-3.cdninstagram.com&amp;_nc_cat=109&amp;_nc_oc=Q6cZ2QENFLeGbEMt1fnEUnwmIqF-shnFCR1Q4cx-JVr0pMXm6-kOGeHsbED3yPW3a_dkvCc&amp;_nc_ohc=PjnluOlXijIQ7kNvwFm9-95&amp;_nc_gid=jeovybv7HTdJm7-_V1d6gQ&amp;edm=AOQ1c0wBAAAA&amp;ccb=7-5&amp;oh=00_Afz6YOqCr7Cxh6RfQ24K-VXEzyE8Of0MR6o2-VpgzIqDDg&amp;oe=69BDB67E&amp;_nc_sid=8b3546</t>
  </si>
  <si>
    <t>Layette H418mm avec 6 configurations possibles.
#letabli 
#swissmade
#watchmakerbench | Etablis de table gamme EASY by www.letabli.ch
#horlogeriesuisse 
#letabli.ch
#swissmade
#watchmaking
#watchmakerworkbench | Bien commencer l'année passe par une protection irréprochable de vos collaborateurs.
Pour toutes vos applications nécessitant une aspiration + filtration de poussière, fumées, odeurs, etc. nous sommes à vos côtés pour vous proposer toute la gamme des appareils de filtration ULT.
https://lnkd.in/eN | @letabli.ch - webshop : www.letabli.ch
Link in bio
#swissmade 
#létabli 
#horlogeriesuisse 
#outillagehorloger 
#watchmakingtools
#outilsslick | Online shop : www.letabli.ch
Link in bio
#outils_slick
#létabli 
#horlogeriesuisse
@letabli.ch | Établis de table EASY blanc avec rive.
Shop : www.letabli.ch
#workbench 
#horlogeriesuisse 
#swissmade
#letabli | Appareil à cercler avec tablette pour poser vos composants horlogers.
#horlogeriesuisse 
#letabli.ch
#swissmade
#watchmakerbench 
#accoudoirshorlogers 
#watchmaking
#watchmakerworkbench 
#etablihorlogerie 
#uhrmacherwerktisch 
#uhrmachertische 
@cntech_sàrl | Établi horloger E-Bench.
Hauteur réglables à commande électrique.
Accoudoirs réglables.
Accessoires représentés :
Multiprise avec chargeur USB.
Plaque pour étau Bergeon.
Lampe Waldmann.
Col de cygne avec soufflette, crayon vacuum et brosse douce.
Layette avec système de fermeture à clé.
Tablette pou | #horlogeriesuisse
#letabli.ch
#waldmann
#watchmakertools
#swissmade
#watchmakersbench
#accoudoirshorlogers
#watchmaking
#watchmakerworkbench
#etablihorlogerie
#uhrmacherwerktisch
#uhrmachertisch
@cntech_sàrl | Établi E-Bench avec lampe Waldmann et multiprise avec chargeur USB-C.
@letabli.ch 
#horlogeriesuisse 
#swissmade🇨🇭 | Intégration élégante de l’étau Bergeon 2021 sur l’établi Easy. 
#swissmade🇨🇭 
#bergeon 
#horlogeriesuisse
#watchmakingtools 
#watchmakertools
#surmesure
#letabli.ch
#valderuz
#outillagehorlogerie 
#outillagehorloger
@cntech_sarl 
@letabli.ch | Développement et fabrication d’un outillage pour l’observation au microscope de composants horlogers sous tous les angles…
#swissmade🇨🇭 
#horlogeriesuisse
#watchmakingtools 
#surmesure 
#letabli.ch
#valderuz 
#outillagehorlogerie 
#outillagehorloger 
@cntech_sarl 
@letabli.ch</t>
  </si>
  <si>
    <t>#letabli, #swissmade, #watchmakerbench, #horlogeriesuisse, #watchmaking, #watchmakerworkbench, #l, #outillagehorloger, #watchmakingtools, #outilsslick, #outils_slick, #workbench, #accoudoirshorlogers, #etablihorlogerie, #uhrmacherwerktisch, #uhrmachertische, #waldmann, #watchmakertools, #watchmakersbench, #uhrmachertisch, #bergeon, #surmesure, #valderuz, #outillagehorlogerie</t>
  </si>
  <si>
    <t>@letabli.ch, @cntech_s, @cntech_sarl</t>
  </si>
  <si>
    <t>https://instagram.com/p/DVa3gMfCF-D, https://instagram.com/p/DUixZbeCFr9, https://instagram.com/p/DTPqmv6CDcm, https://instagram.com/p/DRyzJL2iIvw, https://instagram.com/p/DRcoHWGiDja, https://instagram.com/p/DQv3FAxCCDl, https://instagram.com/p/DN475kYCGGQ, https://instagram.com/p/DNVLJvHIqh1, https://instagram.com/p/DKzlIbdImgG, https://instagram.com/p/DFn5WOHuah_, https://instagram.com/p/DAqFf8ROyzN, https://instagram.com/p/DAkstMoOmKM</t>
  </si>
  <si>
    <t>9, 26, 17, 25, 28, 23, 43, 60, 14, 20, 28, 47</t>
  </si>
  <si>
    <t>0, 0, 0, 0, 0, 0, 0, 0, 0, 0, 0, 4</t>
  </si>
  <si>
    <t>2026-03-03, 2026-02-09, 2026-01-08, 2025-12-03, 2025-11-24, 2025-11-07, 2025-08-28, 2025-08-14, 2025-06-12, 2025-02-03, 2024-10-03, 2024-10-01</t>
  </si>
  <si>
    <t>CNTech Sàrl</t>
  </si>
  <si>
    <t>Video, Video, Image, Video, Video, Video, Video, Video, Video, Video, Video, Video</t>
  </si>
  <si>
    <t>https://scontent-atl3-1.cdninstagram.com/v/t51.82787-15/610776593_17989322810867619_2425567792237981252_n.jpg?stp=dst-jpg_e15_tt6&amp;_nc_ht=scontent-atl3-1.cdninstagram.com&amp;_nc_cat=103&amp;_nc_oc=Q6cZ2QENFLeGbEMt1fnEUnwmIqF-shnFCR1Q4cx-JVr0pMXm6-kOGeHsbED3yPW3a_dkvCc&amp;_nc_ohc=HEAdOajv2xkQ7kNvwFiidWk&amp;_nc_gid=jeovybv7HTdJm7-_V1d6gQ&amp;edm=AOQ1c0wBAAAA&amp;ccb=7-5&amp;ig_cache_key=MzgwNTQ0NzU5MDg4NDQyMzQ2Mg%3D%3D.3-ccb7-5&amp;oh=00_AfzpD4vyrfRgFlXkZNiINv5ejhj1k-izuTUF4YHGWkBqBQ&amp;oe=69BD8C3D&amp;_nc_sid=8b3546</t>
  </si>
  <si>
    <t>https://scontent-atl3-1.cdninstagram.com/o1/v/t2/f2/m86/AQMzAsfszYRQBrNB5fBAmZLHCS7Ot3XECaDw6Ov55wFU6wBcrToMI9qF2me5V0fjn1-7YNAC6a7U1jKnGfYnotAoUjUFUK261bChVCE.mp4?_nc_cat=100&amp;_nc_sid=5e9851&amp;_nc_ht=scontent-atl3-1.cdninstagram.com&amp;_nc_ohc=2pVsPTXr2gAQ7kNvwEB9GD6&amp;efg=eyJ2ZW5jb2RlX3RhZyI6Inhwdl9wcm9ncmVzc2l2ZS5JTlNUQUdSQU0uQ0xJUFMuQzMuNzIwLmRhc2hfYmFzZWxpbmVfMV92MSIsInhwdl9hc3NldF9pZCI6MTc5OTQ3MzYyNTk4Njc2MTksImFzc2V0X2FnZV9kYXlzIjoxMiwidmlfdXNlY2FzZV9pZCI6MTA4MjcsImR1cmF0aW9uX3MiOjE1LCJ1cmxnZW5fc291cmNlIjoid3d3In0%3D&amp;ccb=17-1&amp;_nc_gid=jeovybv7HTdJm7-_V1d6gQ&amp;_nc_ss=1a&amp;_nc_zt=28&amp;vs=1b96f10135a64d0b&amp;_nc_vs=HBksFQIYUmlnX3hwdl9yZWVsc19wZXJtYW5lbnRfc3JfcHJvZC8yQjQxMDgxRkRBMzM1RjRCMjlBRkYzQzI0MjMxNDY5RF92aWRlb19kYXNoaW5pdC5tcDQVAALIARIAFQIYUWlnX3hwdl9wbGFjZW1lbnRfcGVybWFuZW50X3YyL0YxNEE1RDhENkQ2MEUyNjZFNDE2MEE0QzlCNzJENEIzX2F1ZGlvX2Rhc2hpbml0Lm1wNBUCAsgBEgAoABgAGwKIB3VzZV9vaWwBMRJwcm9ncmVzc2l2ZV9yZWNpcGUBMRUAACbGj8XpwIf3PxUCKAJDMywXQC4AAAAAAAAYEmRhc2hfYmFzZWxpbmVfMV92MREAdf4HZZapAQA&amp;oh=00_AfyLi2RyHVY2-X7akjDpx-ymJK3SsEeoJa_wZjkA4EoW9Q&amp;oe=69B9C3B1, https://scontent-atl3-2.cdninstagram.com/o1/v/t16/f2/m69/AQO7qrs26E682i8lNq94SZsy5AJxCPItRidjcgizY0h74C_Rl1v259J_YvQQVHJ7IaPQTFQhxejlsw1UiI6ah2pA.mp4?strext=1&amp;_nc_cat=101&amp;_nc_sid=5e9851&amp;_nc_ht=scontent-atl3-2.cdninstagram.com&amp;_nc_ohc=2VsdId12Us8Q7kNvwHUNuXB&amp;efg=eyJ2ZW5jb2RlX3RhZyI6Inhwdl9wcm9ncmVzc2l2ZS5JTlNUQUdSQU0uQ0xJUFMuQzMuNzIwLmRhc2hfYmFzZWxpbmVfMV92MSIsInhwdl9hc3NldF9pZCI6MTc5OTI1MDczMDQ4Njc2MTksImFzc2V0X2FnZV9kYXlzIjozNCwidmlfdXNlY2FzZV9pZCI6MTAwOTksImR1cmF0aW9uX3MiOjEwLCJ3YXRjaF90aW1lX3MiOjMxOSwidXJsZ2VuX3NvdXJjZSI6Ind3dyJ9&amp;ccb=17-1&amp;vs=1faa9131cba30798&amp;_nc_vs=HBksFQIYOnBhc3N0aHJvdWdoX2V2ZXJzdG9yZS9HRGUxanlWSHlSYXhsLVFFQVB3THR2elN3ekYxYnNwVEFRQUYVAALIARIAFQIYUWlnX3hwdl9wbGFjZW1lbnRfcGVybWFuZW50X3YyLzM0NDhCN0I0NTM2NEQ1QkFENUM5MjBGNzVBOUEwN0I3X2F1ZGlvX2Rhc2hpbml0Lm1wNBUCAsgBEgAoABgAGwKIB3VzZV9vaWwBMRJwcm9ncmVzc2l2ZV9yZWNpcGUBMRUAACbG3LPo4YX2PxUCKAJDMywXQCTMzMzMzM0YEmRhc2hfYmFzZWxpbmVfMV92MREAdf4HZeadAQA&amp;_nc_gid=jeovybv7HTdJm7-_V1d6gQ&amp;_nc_ss=1a&amp;_nc_zt=28&amp;oh=00_Afxfwmm4ehAG4I5SeGrTyLoQBNOmJ6r4XrSMOJetB3q--w&amp;oe=69BDB783, https://scontent-atl3-1.cdninstagram.com/o1/v/t2/f2/m86/AQO0hGbZkkIu6rxeY6TT8kjIAkHPL5iryj08QSFRYS3x_kWdXlLwxr_N3bRubJx-eo7PnU5FERTmorqhG9jH4UNXnskorDpGB1x_hTk.mp4?_nc_cat=106&amp;_nc_sid=5e9851&amp;_nc_ht=scontent-atl3-1.cdninstagram.com&amp;_nc_ohc=RubNHBMm-7oQ7kNvwE2ENNI&amp;efg=eyJ2ZW5jb2RlX3RhZyI6Inhwdl9wcm9ncmVzc2l2ZS5JTlNUQUdSQU0uQ0xJUFMuQzMuNzIwLmRhc2hfYmFzZWxpbmVfMV92MSIsInhwdl9hc3NldF9pZCI6ODkyOTg0OTIzMzg3MzM0LCJhc3NldF9hZ2VfZGF5cyI6MTAzLCJ2aV91c2VjYXNlX2lkIjoxMDA5OSwiZHVyYXRpb25fcyI6NCwidXJsZ2VuX3NvdXJjZSI6Ind3dyJ9&amp;ccb=17-1&amp;_nc_gid=jeovybv7HTdJm7-_V1d6gQ&amp;_nc_ss=1a&amp;_nc_zt=28&amp;vs=f3f2b0a9bab9044a&amp;_nc_vs=HBksFQIYUmlnX3hwdl9yZWVsc19wZXJtYW5lbnRfc3JfcHJvZC8zMjQ5OTYxMkE2N0UyMkJBNzc2RjE1RkI2QTQzN0M4Q192aWRlb19kYXNoaW5pdC5tcDQVAALIARIAFQIYRmlnX3hwdl9yZWVsc19wZXJtYW5lbnRfc3JfcHJvZC82Mjc1MjAyMjcxMTU4MjhfOTAxNTI5OTU2NDEyMzc1OTkyMC5tcDQVAgLIARIAKAAYABsCiAd1c2Vfb2lsATEScHJvZ3Jlc3NpdmVfcmVjaXBlATEVAAAmjNevksiKlgMVAigCQzMsF0AQAAAAAAAAGBJkYXNoX2Jhc2VsaW5lXzFfdjERAHX-B2XmnQEA&amp;oh=00_AfzwoWJBJtgVbH84brnGUIVv3sffjRIpuzocNoQObLa5VA&amp;oe=69B99DBF, https://scontent-atl3-1.cdninstagram.com/o1/v/t2/f2/m86/AQMR-uGm9ywi9gccG-9SJ4qCxcikQGeB2Bt_aZhv72_YI8TkI-JwPuFdi35SD2nvlxNIlv1Y218pPIkmwAV_U4PcCxZWFggsbGeVYhg.mp4?_nc_cat=103&amp;_nc_sid=5e9851&amp;_nc_ht=scontent-atl3-1.cdninstagram.com&amp;_nc_ohc=8klDXO91FI8Q7kNvwFsaYHW&amp;efg=eyJ2ZW5jb2RlX3RhZyI6Inhwdl9wcm9ncmVzc2l2ZS5JTlNUQUdSQU0uQ0xJUFMuQzMuNzIwLmRhc2hfYmFzZWxpbmVfMV92MSIsInhwdl9hc3NldF9pZCI6MTk4MjcwMTMxNTYyNTYyNCwiYXNzZXRfYWdlX2RheXMiOjExMSwidmlfdXNlY2FzZV9pZCI6MTAwOTksImR1cmF0aW9uX3MiOjEwLCJ1cmxnZW5fc291cmNlIjoid3d3In0%3D&amp;ccb=17-1&amp;_nc_gid=jeovybv7HTdJm7-_V1d6gQ&amp;_nc_ss=1a&amp;_nc_zt=28&amp;vs=1cacca9cfd72d701&amp;_nc_vs=HBksFQIYUmlnX3hwdl9yZWVsc19wZXJtYW5lbnRfc3JfcHJvZC82NTQzQkJGRTUwMDM1NDAyMjMzMzE2QzE3NkVBODM4Rl92aWRlb19kYXNoaW5pdC5tcDQVAALIARIAFQIYR2lnX3hwdl9yZWVsc19wZXJtYW5lbnRfc3JfcHJvZC8xNTEyNzIyNzI2Njg2Nzk0XzE1NDk1MTE0NjY1NTc2NTE5ODkubXA0FQICyAESACgAGAAbAogHdXNlX29pbAExEnByb2dyZXNzaXZlX3JlY2lwZQExFQAAJrDK6Pmz0IUHFQIoAkMzLBdAJEQYk3S8ahgSZGFzaF9iYXNlbGluZV8xX3YxEQB1_gdl5p0BAA&amp;oh=00_AfwDoeV8GxF9zMNrgr2cXs2BRwHXrfWGVlRp3Kprdo3BDQ&amp;oe=69B998AC, https://scontent-atl3-3.cdninstagram.com/o1/v/t2/f2/m86/AQPifYvHIxiFMiucEJ8xJNMvVN6Bjc7R7JbnaRIEJUhkE1veRejK2jfP8c8NuhAo_tq_OHRxt6fh30Cp1GfDS7y2Sq639hyMhLCtRdM.mp4?_nc_cat=110&amp;_nc_sid=5e9851&amp;_nc_ht=scontent-atl3-3.cdninstagram.com&amp;_nc_ohc=F29q2Aog69gQ7kNvwHu0L6L&amp;efg=eyJ2ZW5jb2RlX3RhZyI6Inhwdl9wcm9ncmVzc2l2ZS5JTlNUQUdSQU0uQ0xJUFMuQzMuNzIwLmRhc2hfYmFzZWxpbmVfMV92MSIsInhwdl9hc3NldF9pZCI6ODE1NDA1NDkxMjA3NTM0LCJhc3NldF9hZ2VfZGF5cyI6MTI5LCJ2aV91c2VjYXNlX2lkIjoxMDA5OSwiZHVyYXRpb25fcyI6MjQsInVybGdlbl9zb3VyY2UiOiJ3d3cifQ%3D%3D&amp;ccb=17-1&amp;_nc_gid=jeovybv7HTdJm7-_V1d6gQ&amp;_nc_ss=1a&amp;_nc_zt=28&amp;vs=1102b9a2263cda97&amp;_nc_vs=HBksFQIYUmlnX3hwdl9yZWVsc19wZXJtYW5lbnRfc3JfcHJvZC9DMzQ2REIxQTlEQkU1QjE0OTZDODkyNDNFQjMyNzA4MF92aWRlb19kYXNoaW5pdC5tcDQVAALIARIAFQIYR2lnX3hwdl9yZWVsc19wZXJtYW5lbnRfc3JfcHJvZC8xMTQ4MDc4NjA0MTQxNzc3XzI4MTcwMDAxNTY0OTgwMj</t>
  </si>
  <si>
    <t>https://www.instagram.com/letabli.ch</t>
  </si>
  <si>
    <t>rolexpatekmarket</t>
  </si>
  <si>
    <t>The Loupe®️ by Time Curator®️ Philipp Stahl</t>
  </si>
  <si>
    <t>Time Curator® · Philipp Stahl
Rolex &amp; Patek Philippe Grails
Curated Since 1988 · FOR SALE
AI Watch Expert · RPR* · RPM*
Browse grails → timecurator.co</t>
  </si>
  <si>
    <t>https://theloupe.watch/</t>
  </si>
  <si>
    <t>https://scontent-lga3-3.cdninstagram.com/v/t51.82787-19/649235990_18096735304978770_3547737470119080043_n.jpg?stp=dst-jpg_e0_s150x150_tt6&amp;efg=eyJ2ZW5jb2RlX3RhZyI6InByb2ZpbGVfcGljLmRqYW5nby4zMDEuYzIifQ&amp;_nc_ht=scontent-lga3-3.cdninstagram.com&amp;_nc_cat=106&amp;_nc_oc=Q6cZ2QEMfWBWX9ZbrPy_N88krkOV57556eWgJ57ghG-Bi5fUMmUvWtgCCkMgabhqx8BA_-I&amp;_nc_ohc=rYquFG6CiAMQ7kNvwEYdp_E&amp;_nc_gid=-ji8RONAl0i5pcljBPACYA&amp;edm=AOQ1c0wBAAAA&amp;ccb=7-5&amp;oh=00_AfyT9vugdpKeq3IWL4TvxYoyXMuzg4M2bpDvjnwk7vv_mg&amp;oe=69BDA546&amp;_nc_sid=8b3546</t>
  </si>
  <si>
    <t>Sit back. Turn the sound on. Watch. 37 years behind the loupe. 100 Thousands of dials examined. Millions of details memorized.
Today, all of it lives inside your phone.
THE LOUPE® scans every zone of a watch — coronet, dial, registers, bezel, crown, hands — and tells you what’s original and what’s | 'The Loop' By Time Curator®️ 
37 years of trained instinct — now in one gesture. 
Point at any watch. 'The Loop' scans 8 zones: dial, logo, moonphase, lume, indices, crown, bezel, case. 
Each zone gets a score. Then the conclusion drops.🔥
This Rolex 6062 Stelline Moonphase? 
PG-1 Museum. $1.5–2 mi | Behind every important timepiece stands a collector who searched, studied, waited, negotiated, and cared deeply for its history.
37 years of passion. Now online. 24/7. Your Collector’s Office is live. AI-powered. Experience-driven. Built for collectors, by a collector. Ask me anything → @timecurato | Drop your watch. Get the truth. The Loupe® scans every zone — dial, crown, bezel, case, movement, bracelet — detail by detail. Factory original or modified. The facts speak. AI-powered authentication by Time Curator®, built on 37 years of forensic watch expertise. Free for 1 week. Unlimited scans. 
 | I don’t collect watches.
I read them.
Every scratch has a reason.
Every patina has a date.
Every dial has a truth — or a lie.
37 years. Same obsession. Same question:
Is it real?
Now I built the machine that answers it.
The Loupe® by Time Curator®
🔗 theloupe.watch
#TheLoupeAI #TimeCurator #Is | The Loupe®️by Time Curator®️ NOW ONLINE, TEST ME AND BE AMAZED! #aiexpert #collector #passion #philippstahl #rolexpassionreport | Next to my RPM* Trusted Dealers offers, I also added my selection of @rolex CPO offers — Certified Pre-Owned. Since I started RPR* @rolexpassionreport online in 2008, my priority has always been to serve the community. Providing you with a glimpse inside of the auction world since 18 years, organizi | Excellent work again on this iconic @rolex Ref 6538 Submariner Big Crown by @tempuswatchservice. My buddy, who needed guidance, send me this clip earlier already, well done! 👌🏼 | Time Curator®️- NEW Website is LIVE. Watch it @time.curators Dialy New Updates🔥 #collection #rolex #patekphilippe #passion #timecurator | 11x Nights later, it’s LIVE and new updates will show you more of Time Curator®️🥂 Many thanks to YOU who already reached out to me offering me their Grail @rolex &amp; @patekphilippe Step by step by tomorrow new update should land on the final destination where we meet: www.TimeCurator.Watch, ready for | LIVE! TimeCurator.co My new website is evolving behind the scenes with regular updates, all leading up to the big reveal at www.TimeCurator.Watch. 10 days in the making and I'm proud 🙏🏻❤️ #timecurator #rolex #collector #patekphilippe #patekphilippe | Time Curator®️ 45 seconds of what's coming next: @time.curators Powered by RPR* + RPM* @rolexpassionreport, @rolexpassionmarket 🥂✌🏼️</t>
  </si>
  <si>
    <t>#TheLoupeAI, #TimeCurator, #Is, #aiexpert, #collector, #passion, #philippstahl, #rolexpassionreport, #collection, #rolex, #patekphilippe, #timecurator</t>
  </si>
  <si>
    <t>@timecurator_ai, @rolexpassionreport, @rolexpassionmarket, @timecurator, @rolex, @_peterhillary, @jamlingtenzing, @bertrand.piccard, @everywatch, @tempuswatchservice., @time.curators, @patekphilippe</t>
  </si>
  <si>
    <t>https://instagram.com/p/DVoo4N_jIm3, https://instagram.com/p/DVbt4fjDPH-, https://instagram.com/p/DVZ_MXMjPNT, https://instagram.com/p/DV6zMwVDFxj, https://instagram.com/p/DVpDssgDNLR, https://instagram.com/p/DVhf14MjPF1, https://instagram.com/p/DVYpJzYjEpd, https://instagram.com/p/DVRUyFOjOzN, https://instagram.com/p/DVI3tkvjLOJ, https://instagram.com/p/DVEvujEgAHr, https://instagram.com/p/DVB0zmiCEtQ, https://instagram.com/p/DU-9f_IiLay</t>
  </si>
  <si>
    <t>102, 71, 31, 23, 47, 19, 61, 224, 138, 94, 91, 160</t>
  </si>
  <si>
    <t>3, 0, 1, 0, 0, 0, 2, 1, 0, 0, 3, 2</t>
  </si>
  <si>
    <t>2026-03-08, 2026-03-03, 2026-03-03, 2026-03-15, 2026-03-08, 2026-03-06, 2026-03-02, 2026-02-27, 2026-02-24, 2026-02-22, 2026-02-21, 2026-02-20</t>
  </si>
  <si>
    <t>Rolex - Genéve</t>
  </si>
  <si>
    <t>Video, Video, Video, Video, Video, Video, Sidecar, Sidecar, Video, Video, Video, Video</t>
  </si>
  <si>
    <t>https://scontent-lga3-1.cdninstagram.com/v/t51.82787-15/645913127_18574422778036893_1410670825939333787_n.jpg?stp=dst-jpg_e35_s1080x1080_sh0.08_tt6&amp;_nc_ht=scontent-lga3-1.cdninstagram.com&amp;_nc_cat=109&amp;_nc_oc=Q6cZ2QEMfWBWX9ZbrPy_N88krkOV57556eWgJ57ghG-Bi5fUMmUvWtgCCkMgabhqx8BA_-I&amp;_nc_ohc=pwweSWYpTy0Q7kNvwGWbCiU&amp;_nc_gid=-ji8RONAl0i5pcljBPACYA&amp;edm=AOQ1c0wBAAAA&amp;ccb=7-5&amp;ig_cache_key=Mzg0NDAwMzA0NTkzNjIyMjU1OQ%3D%3D.3-ccb7-5&amp;oh=00_AfwQboqv27es8sHvQbG_shPcPf-R7I8s5kNmrs6wXK2RnQ&amp;oe=69BDB0A2&amp;_nc_sid=8b3546, https://scontent-lga3-1.cdninstagram.com/v/t51.82787-15/645913127_18574422778036893_1410670825939333787_n.jpg?stp=dst-jpg_e35_s1080x1080_sh0.08_tt6&amp;_nc_ht=scontent-lga3-1.cdninstagram.com&amp;_nc_cat=109&amp;_nc_oc=Q6cZ2QEMfWBWX9ZbrPy_N88krkOV57556eWgJ57ghG-Bi5fUMmUvWtgCCkMgabhqx8BA_-I&amp;_nc_ohc=pwweSWYpTy0Q7kNvwGWbCiU&amp;_nc_gid=-ji8RONAl0i5pcljBPACYA&amp;edm=AOQ1c0wBAAAA&amp;ccb=7-5&amp;ig_cache_key=Mzg0NDAwMzA0NTkzNjIyMjU1OQ%3D%3D.3-ccb7-5&amp;oh=00_AfwQboqv27es8sHvQbG_shPcPf-R7I8s5kNmrs6wXK2RnQ&amp;oe=69BDB0A2&amp;_nc_sid=8b3546, https://scontent-lga3-1.cdninstagram.com/v/t51.82787-15/645847345_18574422805036893_1005103661554528808_n.jpg?stp=dst-jpg_e35_s1080x1080_sh0.08_tt6&amp;_nc_ht=scontent-lga3-1.cdninstagram.com&amp;_nc_cat=109&amp;_nc_oc=Q6cZ2QEMfWBWX9ZbrPy_N88krkOV57556eWgJ57ghG-Bi5fUMmUvWtgCCkMgabhqx8BA_-I&amp;_nc_ohc=_JL77v30sh8Q7kNvwGNqxNp&amp;_nc_gid=-ji8RONAl0i5pcljBPACYA&amp;edm=AOQ1c0wBAAAA&amp;ccb=7-5&amp;ig_cache_key=Mzg0NDAwMzA0ODIwMTEzMjI2NQ%3D%3D.3-ccb7-5&amp;oh=00_AfzQXOtdEOJR9yMhqBv7SwvV1mhbK5YvGKda-zAS2M2AXA&amp;oe=69BDA781&amp;_nc_sid=8b3546, https://scontent-lga3-1.cdninstagram.com/v/t51.82787-15/643555030_18574422787036893_7863628085304268746_n.jpg?stp=dst-jpg_e35_s1080x1080_sh0.08_tt6&amp;_nc_ht=scontent-lga3-1.cdninstagram.com&amp;_nc_cat=109&amp;_nc_oc=Q6cZ2QEMfWBWX9ZbrPy_N88krkOV57556eWgJ57ghG-Bi5fUMmUvWtgCCkMgabhqx8BA_-I&amp;_nc_ohc=5QSsNl-77_kQ7kNvwHcImVb&amp;_nc_gid=-ji8RONAl0i5pcljBPACYA&amp;edm=AOQ1c0wBAAAA&amp;ccb=7-5&amp;ig_cache_key=Mzg0NDAwMzA0ODU2MTg4ODQzNg%3D%3D.3-ccb7-5&amp;oh=00_Afwqp6Gji0f6fiLoYA_DtJXjtS1o2SlAJBs6dZepdLHGLw&amp;oe=69BDA512&amp;_nc_sid=8b3546, https://scontent-lga3-1.cdninstagram.com/v/t51.82787-15/645894830_18574422796036893_3793193585841325642_n.jpg?stp=dst-jpg_e35_s1080x1080_sh0.08_tt6&amp;_nc_ht=scontent-lga3-1.cdninstagram.com&amp;_nc_cat=109&amp;_nc_oc=Q6cZ2QEMfWBWX9ZbrPy_N88krkOV57556eWgJ57ghG-Bi5fUMmUvWtgCCkMgabhqx8BA_-I&amp;_nc_ohc=H6qH1Z2kN0YQ7kNvwG5aY8j&amp;_nc_gid=-ji8RONAl0i5pcljBPACYA&amp;edm=AOQ1c0wBAAAA&amp;ccb=7-5&amp;ig_cache_key=Mzg0NDAwMzA0OTQ2NzgyNzA0Ng%3D%3D.3-ccb7-5&amp;oh=00_AfxLgAu9Zegw6QJcED06VnQltKRzntr0pR-yjTm160yorw&amp;oe=69BD9389&amp;_nc_sid=8b3546, https://scontent-lga3-1.cdninstagram.com/v/t51.82787-15/643550146_18573815542036893_1853182982686702758_n.jpg?stp=dst-jpg_e35_s1080x1080_sh0.08_tt6&amp;_nc_ht=scontent-lga3-1.cdninstagram.com&amp;_nc_cat=109&amp;_nc_oc=Q6cZ2QEMfWBWX9ZbrPy_N88krkOV57556eWgJ57ghG-Bi5fUMmUvWtgCCkMgabhqx8BA_-I&amp;_nc_ohc=9lll7UD-9OYQ7kNvwEb6iNG&amp;_nc_gid=-ji8RONAl0i5pcljBPACYA&amp;edm=AOQ1c0wBAAAA&amp;ccb=7-5&amp;ig_cache_key=Mzg0MTk0MDg3OTMyMjE2MDQ4OQ%3D%3D.3-ccb7-5&amp;oh=00_Afw6ENRWfTlyUMW_DzIEjP037f7i0GUrDDPfO1M2OC-RQA&amp;oe=69BDA7BA&amp;_nc_sid=8b3546, https://scontent-lga3-1.cdninstagram.com/v/t51.82787-15/643550146_18573815542036893_1853182982686702758_n.jpg?stp=dst-jpg_e35_s1080x1080_sh0.08_tt6&amp;_nc_ht=scontent-lga3-1.cdninstagram.com&amp;_nc_cat=109&amp;_nc_oc=Q6cZ2QEMfWBWX9ZbrPy_N88krkOV57556eWgJ57ghG-Bi5fUMmUvWtgCCkMgabhqx8BA_-I&amp;_nc_ohc=9lll7UD-9OYQ7kNvwEb6iNG&amp;_nc_gid=-ji8RONAl0i5pcljBPACYA&amp;edm=AOQ1c0wBAAAA&amp;ccb=7-5&amp;ig_cache_key=Mzg0MTk0MDg3OTMyMjE2MDQ4OQ%3D%3D.3-ccb7-5&amp;oh=00_Afw6ENRWfTlyUMW_DzIEjP037f7i0GUrDDPfO1M2OC-RQA&amp;oe=69BDA7BA&amp;_nc_sid=8b3546, https://scontent-lga3-1.cdninstagram.com/v/t51.82787-15/642516810_18573815524036893_1435249024036364956_n.jpg?stp=dst-jpg_e35_s1080x1080_sh0.08_tt6&amp;_nc_ht=scontent-lga3-1.cdninstagram.com&amp;_nc_cat=109&amp;_nc_oc=Q6cZ2QEMfWBWX9ZbrPy_N88krkOV57556eWgJ57ghG-Bi5fUMmUvWtgCCkMgabhqx8BA_-I&amp;_nc_ohc=KUyDg0HfNaIQ7kNvwFwOfsQ&amp;_nc_gid=-ji8RONAl0i5pcljBPACYA&amp;edm=AOQ1c0wBAAAA&amp;ccb=7-5&amp;ig_cache_key=Mzg0MTk0MDg4MDQzNzgzNTQxMQ%3D%3D.3-ccb7-5&amp;oh=00_Afx0SP7p0xK6ZmhNsteDhb-9lR40zcrmFggQqMtmZEYumw&amp;oe=69BDB3CD&amp;_nc_sid=8b3546, https://scontent-lga3-1.cdninstagram.com/v/t51.82787-15/643543698_18573815581036893_5446615994630332361_n.jpg?stp=dst-jpg_e35_s1080x1080_sh0.08_tt6&amp;_nc_ht=scontent-lga3-1.cdninstagram.com&amp;_nc_cat=109&amp;_nc_oc=Q6cZ2QEMfWBWX9ZbrPy_N88krkOV57556eWgJ57ghG-Bi5fUMmUvWtgCCkMgabhqx8BA_-I&amp;_nc_ohc=SfPUnn0lPTEQ7kNvwGhULFr&amp;_nc_gid=-ji8RONAl0i5pcljBPACYA&amp;edm=AOQ1c0wBAAAA&amp;ccb=7-5&amp;ig_cache_key=Mzg0MTk0MDg4MDczMTQ2ODY3MQ%3D%3D.3-ccb7-5&amp;oh=00_AfzhoKeHD9osS5P1FC19xD33-iU9ORKpDJvmSy6-OWOwSQ&amp;oe=69BD94BE&amp;_nc_sid=8b3546, https://scontent-lga3-1.cdninstagram.com/v/t51.82787-15/643533921_18573815539036893_8371435647704667445_n.jpg?stp=dst-jpg_e35_s1080x1080_sh0.08_tt6&amp;_nc_ht=scontent-lga3-1.cdninstagram.com&amp;_nc_cat=109&amp;_nc_oc=Q6cZ2QEMfWBWX9ZbrPy_N88krkOV57556eWgJ57ghG-Bi5fUMmUvWtgCCkMgabhqx8BA_-I&amp;_nc_ohc=T6_NNQXiMRgQ7kNvwGG4Dgz&amp;_nc_gid=-ji8RONAl0i5pcljBPACYA&amp;edm=AOQ1c0wBAAAA&amp;ccb=7-5&amp;ig_cache_key=Mzg0MTk0MDg4MTI0MzEzNjkyMg%3D%3D.3-ccb7-5&amp;oh=00_AfyBN1Id1uZV2ejALJ_xdHT4VXXHITuVUNawSTTcGYOxi</t>
  </si>
  <si>
    <t>https://scontent-lga3-2.cdninstagram.com/o1/v/t16/f2/m69/AQP6pwO28n3qzB07ydkG2aXMlmkImgRThoSCdVNhfdX967sEVvzBDgKIp4sxPvM12saA0UGwh2jMWL6rxZimFlt-.mp4?strext=1&amp;_nc_cat=107&amp;_nc_sid=5e9851&amp;_nc_ht=scontent-lga3-2.cdninstagram.com&amp;_nc_ohc=5sc2LAWSSS0Q7kNvwHN9Ce0&amp;efg=eyJ2ZW5jb2RlX3RhZyI6Inhwdl9wcm9ncmVzc2l2ZS5JTlNUQUdSQU0uQ0xJUFMuQzMuNzIwLmRhc2hfYmFzZWxpbmVfMV92MSIsInhwdl9hc3NldF9pZCI6MTc5MzkwOTYxOTkxNjA3NDksImFzc2V0X2FnZV9kYXlzIjo3LCJ2aV91c2VjYXNlX2lkIjoxMDA5OSwiZHVyYXRpb25fcyI6ODMsInVybGdlbl9zb3VyY2UiOiJ3d3cifQ%3D%3D&amp;ccb=17-1&amp;_nc_gid=-ji8RONAl0i5pcljBPACYA&amp;_nc_ss=1a&amp;_nc_zt=28&amp;vs=a30f3cf6346f2902&amp;_nc_vs=HBksFQIYOnBhc3N0aHJvdWdoX2V2ZXJzdG9yZS9HRzZZalNhVWg5c3A0U0VGQUpBcHdhck1ZNm9pYnNwVEFRQUYVAALIARIAFQIYUWlnX3hwdl9wbGFjZW1lbnRfcGVybWFuZW50X3YyL0NFNDA0NUJGRkE2MkY1QkEyMzdGMTk2QjZFODE2MEE3X2F1ZGlvX2Rhc2hpbml0Lm1wNBUCAsgBEgAoABgAGwKIB3VzZV9vaWwBMRJwcm9ncmVzc2l2ZV9yZWNpcGUBMRUAACbajteI6uDdPxUCKAJDMywXQFT7tkWhysEYEmRhc2hfYmFzZWxpbmVfMV92MREAdf4HZeadAQA&amp;oh=00_AfzIKCGm4uvRqztlwp0Wu7hp2iWKjyVifBVPx-ln8Hx_yQ&amp;oe=69BDA391, https://scontent-lga3-2.cdninstagram.com/o1/v/t16/f2/m69/AQPx2eS-_o4wwKnpj8mFlwaH3UiENS7ceMuWt8G_DvzD24KXm9bGxQIqX8Fqmvo7PK0AhR8Oij65_NK0Q6FTNcO3.mp4?strext=1&amp;_nc_cat=107&amp;_nc_sid=5e9851&amp;_nc_ht=scontent-lga3-2.cdninstagram.com&amp;_nc_ohc=tvZ6F-GhqZYQ7kNvwHtBSN4&amp;efg=eyJ2ZW5jb2RlX3RhZyI6Inhwdl9wcm9ncmVzc2l2ZS5JTlNUQUdSQU0uQ0xJUFMuQzMuNzIwLmRhc2hfYmFzZWxpbmVfMV92MSIsInhwdl9hc3NldF9pZCI6MTgwODE2NjA3NTU2MDA1MjMsImFzc2V0X2FnZV9kYXlzIjoxMiwidmlfdXNlY2FzZV9pZCI6MTAwOTksImR1cmF0aW9uX3MiOjksInVybGdlbl9zb3VyY2UiOiJ3d3cifQ%3D%3D&amp;ccb=17-1&amp;_nc_gid=-ji8RONAl0i5pcljBPACYA&amp;_nc_ss=1a&amp;_nc_zt=28&amp;vs=51d3b1576f579460&amp;_nc_vs=HBksFQIYOnBhc3N0aHJvdWdoX2V2ZXJzdG9yZS9HRl9RYmlZSVdhYWNQaXdFQUtRSlp3Q1J2N1VRYnNwVEFRQUYVAALIARIAFQIYUWlnX3hwdl9wbGFjZW1lbnRfcGVybWFuZW50X3YyLzFBNEQyN0JFNzFCODYwNDAwMzM1NkVCMTM2MkQ4N0EwX2F1ZGlvX2Rhc2hpbml0Lm1wNBUCAsgBEgAoABgAGwKIB3VzZV9vaWwBMRJwcm9ncmVzc2l2ZV9yZWNpcGUBMRUAACaWksvklsueQBUCKAJDMywXQCIAAAAAAAAYEmRhc2hfYmFzZWxpbmVfMV92MREAdf4HZeadAQA&amp;oh=00_Afz4VpbqdrggLjFmYufun5tQVUxDl1vlAJrw8SPAgWkfPw&amp;oe=69BD92FD, https://scontent-lga3-1.cdninstagram.com/o1/v/t16/f2/m69/AQMwlhh0NzjtKgMa4NT9bktIviQISsVkA4-CxmnP4V8Q2Aii8Lw9KwJyb7WZFEE68KXQjYdJczKKSOrwLA9oKsS0.mp4?strext=1&amp;_nc_cat=109&amp;_nc_sid=5e9851&amp;_nc_ht=scontent-lga3-1.cdninstagram.com&amp;_nc_ohc=4bbKeodiw2gQ7kNvwEiGsPM&amp;efg=eyJ2ZW5jb2RlX3RhZyI6Inhwdl9wcm9ncmVzc2l2ZS5JTlNUQUdSQU0uQ0xJUFMuQzIuNzIwLmRhc2hfYmFzZWxpbmVfMV92MSIsInhwdl9hc3NldF9pZCI6MTgwOTU2NDEyNjc5Nzg3NzAsImFzc2V0X2FnZV9kYXlzIjoxMywidmlfdXNlY2FzZV9pZCI6MTAwOTksImR1cmF0aW9uX3MiOjQ0LCJ1cmxnZW5fc291cmNlIjoid3d3In0%3D&amp;ccb=17-1&amp;_nc_gid=-ji8RONAl0i5pcljBPACYA&amp;_nc_ss=1a&amp;_nc_zt=28&amp;vs=6be9f8df72c56981&amp;_nc_vs=HBksFQIYOnBhc3N0aHJvdWdoX2V2ZXJzdG9yZS9HS0xWZVNiVzJqakhLbUFEQUQ4bUVnRUMzdjBFYnNwVEFRQUYVAALIARIAFQIYUWlnX3hwdl9wbGFjZW1lbnRfcGVybWFuZW50X3YyLzBBNDQ0Njg5QkM3OEYxNTcwMkE3NUJCMEZFODQzQkIzX2F1ZGlvX2Rhc2hpbml0Lm1wNBUCAsgBEgAoABgAGwKIB3VzZV9vaWwBMRJwcm9ncmVzc2l2ZV9yZWNpcGUBMRUAACakiJbc-fikQBUCKAJDMiwXQEYIcrAgxJwYEmRhc2hfYmFzZWxpbmVfMV92MREAdf4HZeadAQA&amp;oh=00_AfxSYhro22oWac0oGeZLfndbdWYEvRd5OZrWRpk_4ezfpQ&amp;oe=69BD8BBB, https://scontent-lga3-2.cdninstagram.com/o1/v/t16/f2/m69/AQNNPS59_aoC6CFX-bSkBWgKhwgBDHdSKu24PNQR7yXA78H9ffIsniHE2sQg3wFosfb1h2ohNacdQpqjOOn2Vgp4.mp4?strext=1&amp;_nc_cat=100&amp;_nc_sid=5e9851&amp;_nc_ht=scontent-lga3-2.cdninstagram.com&amp;_nc_ohc=7QO7xeSiv8UQ7kNvwHeDL83&amp;efg=eyJ2ZW5jb2RlX3RhZyI6Inhwdl9wcm9ncmVzc2l2ZS5JTlNUQUdSQU0uQ0xJUFMuQzMuNzIwLmRhc2hfYmFzZWxpbmVfMV92MSIsInhwdl9hc3NldF9pZCI6MTc5NDAxMjAzMzYxNjA3NDksImFzc2V0X2FnZV9kYXlzIjowLCJ2aV91c2VjYXNlX2lkIjoxMDA5OSwiZHVyYXRpb25fcyI6MjUsInVybGdlbl9zb3VyY2UiOiJ3d3cifQ%3D%3D&amp;ccb=17-1&amp;_nc_gid=-ji8RONAl0i5pcljBPACYA&amp;_nc_ss=1a&amp;_nc_zt=28&amp;vs=36b5ed6dbfa84cf2&amp;_nc_vs=HBksFQIYOnBhc3N0aHJvdWdoX2V2ZXJzdG9yZS9HTlF0MVNhWExSU2ZvYlFHQUVERjJzMFRFa3ByYnNwVEFRQUYVAALIARIAFQIYUWlnX3hwdl9wbGFjZW1lbnRfcGVybWFuZW50X3YyL0Q2NEZBRjQ2QUFDQ0NCQjdGRDgzRTFDODIxQTQ2NjgzX2F1ZGlvX2Rhc2hpbml0Lm1wNBUCAsgBEgAoABgAGwKIB3VzZV9vaWwBMRJwcm9ncmVzc2l2ZV9yZWNpcGUBMRUAACba3-q9uJzePxUCKAJDMywXQDnVP3ztkWgYEmRhc2hfYmFzZWxpbmVfMV92MREAdf4HZeadAQA&amp;oh=00_AfxqN8GacBlvEQpM4_jwcKvgQdZi4K92oNa_d7yfT1vzsQ&amp;oe=69BD9A60, https://scontent-lga3-2.cdninstagram.com/o1/v/t16/f2/m69/AQOPSFiDjfsjzw5uXkiCzjJ3Q5JnD0LqVqJq822jleSUxLAqtL0MrKI5dFu2FgvNtZ868MWP5PgQwdGAc6NoqxDu.mp4?strext=1&amp;_nc_cat=107&amp;_nc_sid=5e9851&amp;_nc_ht=scontent-lga3-2.cdninstagram.com&amp;_nc_ohc=OIM2bnB7ZI8Q7kNvwE63Dtb&amp;efg=eyJ2ZW5jb2RlX3RhZyI6Inhwdl9wcm9ncmVzc2l2ZS5JTlNUQUdSQU0uQ0xJUFMuQzMuNzIwLmRhc2hfYmFzZWxpbmVfMV92MSIsInhwdl9hc3NldF9pZCI6MTgwODE4NzI1NzA2MDU4MzIsImFzc2V0X2FnZV9kYXlzIjo3LCJ2aV91c2VjYXNlX2lkIjoxMDA5OSwiZHVyYXRpb25fcyI6MzcsInVybGdlbl9zb3VyY2UiOiJ3d3cifQ%3D%3D&amp;ccb=17-1&amp;vs=a4be9a97acaefd24&amp;_nc_vs=HBksFQIYOnBhc3N0aHJvdWdoX2V2ZXJzdG9yZS9HTzVQcENhUGVOY2tuVmtFQUozdHRoekt6SGRUYnNwVEFRQUYVAALIARIAFQIYUWlnX3hwdl9wbGFjZW1lbnRfcGVybWFuZW50X3YyL0MwNDY5RjRCQTdBN0NDOEY5RjNENTk0ODY2NjJDNjgzX2F1ZGlvX2Rhc2hpbml0Lm1wNBUCAsgBEgAoABgAGwKIB3VzZV9vaWwBMRJwcm9ncmVzc2l2ZV9yZWNpcGUBMRUAACaQhI_3wNeeQBUCKAJDMywXQELZmZmZmZoYEmRhc2hfYmFzZWxpbmVfMV92MREAdf4HZeadAQA&amp;_nc_gid=-ji8RONAl0i</t>
  </si>
  <si>
    <t>https://www.instagram.com/rolexpatekmarket</t>
  </si>
  <si>
    <t>rarebird.watches</t>
  </si>
  <si>
    <t>ชิ้นส่วน อุปกรณ์ เพื่อการสะสมนาฬิกา และเครื่องประดับ ที่เป็นแบรนด์เนมของแท้ ทุกชิ้นมีเรื่องราว และความน่าสนใจ เพื่อการสะสมที่สมบูรณ์แบบ</t>
  </si>
  <si>
    <t>None,Community</t>
  </si>
  <si>
    <t>https://scontent-ord5-3.cdninstagram.com/v/t51.82787-19/514398400_17842189749532660_6284616711081016102_n.jpg?stp=dst-jpg_e0_s150x150_tt6&amp;efg=eyJ2ZW5jb2RlX3RhZyI6InByb2ZpbGVfcGljLmRqYW5nby4xMDI0LmMyIn0&amp;_nc_ht=scontent-ord5-3.cdninstagram.com&amp;_nc_cat=104&amp;_nc_oc=Q6cZ2QG9getGRwSu_lbGlFjnRjQ6366yas2vf09pFLdesAklFa8zMT2NAB5JtlHd9m_y4z8&amp;_nc_ohc=P9PtOo18cEsQ7kNvwFWs--e&amp;_nc_gid=qcPyMiDY7PJihxTtzbrWrA&amp;edm=AOQ1c0wBAAAA&amp;ccb=7-5&amp;oh=00_AfxBcjalZ6RmRdobC2w7rj9Jis0hAjAZ4knsQPwA5HMvaA&amp;oe=69BD8DB3&amp;_nc_sid=8b3546</t>
  </si>
  <si>
    <t>กล่อง WCC-B2B เป็นกล่องนาฬิกา หนังแท้ ขนาดความจุ 8 เรือน สีจะเป็นสีน้ำตาลเข้ม ผิวด้าน หนังเหมือนกับกล่อง WCC-B1L ด้านใน ผนังและหมอนหุ้มกำมะหยี่ มีถาดรองวางนาฬิกา งานซิปขนาดใหญ่ มีหูหิ้วสะดวกในการพกพา 
กว้าง 27 ซม. X ยาว 21 ซม. X สูง 8 ซม. 
น้ำหนัก 1.25 Kg 
ราคา 4,900 บาท (ไม่รวมค่าส่ง)
#wccbox | จี้ห้อยคอ Vintage Bulova Pendant จากยุคปี 1970‘s ตัวเรือน 20 Mic. GP งานผลิตอย่างสวยทั้งหน้าหลัง กลไกไขลาน มีสายคล้องคอให้ สภาพ 8.5 ราคา 5,500 บาท | 💢💢Sold💢💢นาฬิกาจับเวลาวินเทจ Breitling รุ่น Sprint วินเทจเรือนนี้ผลิตในช่วงยุคปี 70‘s ทำงานด้วยระบบกลไกไขลาน ตัวเรือนทำจากโครมเพลท มีขนาดเส้นผ่านศูนย์กลางประมาณ 51.5 มม. สภาพ 8/10 ราคา 5,000 บาท | Elmitex สายนาฬิกาวินเทจ ผลิตจากประเทศอิตาลี จากยุคปี 1960-1970’s สายขนาด 15.5mm. ยาว 14.5 cm. สภาพ 9/10 ราคา 1,800 บาท
• วัสดุ: สแตนเลสสตีลชุบสีทอง (Gold-tone Stainless Steel) ให้ลุคที่ดูหรูหราและคลาสสิก
• ดีไซน์: ถักทอแบบตาข่าย (Mesh Design) ที่มีความละเอียดและประณีต
• ฟังก์ชัน: เป็นสายแบบยืดขยายได | 💢💢Sold💢💢ปากกา Montblanc StarWalker Metal &amp; Rubber (Model 8857) ตัวด้ามทำจาก ยางสีดำ (Black Rubber) คุณภาพสูง ให้สัมผัสที่กระชับมือและนุ่มนวล ตกแต่งด้วยการฝัง เส้นโลหะเคลือบแพลทินัม (Platinum-plated) เป็นแนวขวางเพิ่มความโฉบเฉี่ยว ปัจจุบันจัดเป็นรุ่นวินเืจที่หาเจอยาก สภาพ 8/10 ราคา 8,500 บาท | สายนาฬิกาวินเทจแบบยืด ยี่ห้อ StoneWall ผลิตในประเทศอเมริกา เป็นสายสแตนเลส ทองคำ 10K Gold Filled ขนาด 14มม. ยาว 13.5 ซม. ใส่กับนาฬิกาเรือนทองยุค 1930-1940‘s กำลังสวย ราคา 2,000 บาท สภาพ 8/10 | 💢💢Sold💢💢นาฬิกาจับพกจักเวลาผลิตโดย Orient ยุค 1960s มีกลไก 4 Jewels วัดเวลาได้ละเอียดถึง 1/10 วินาที เข็มชี้หลักด้านนอกวัดวินาที  ตัวเรือนชุบโครเมียม หาพบได้ค่อนข้างยาก สภาพ 8/10 ราคา 1,800 บาท | ตัวจิ้มตั้งนาฬิกายี่ห้อ Chopard เหมาะกับนาฬิกา Chopard ในยุค 1990-2000‘s ในแบบที่ต้องตั้งค่าปฏิทิน วัสดุเป็นผิวสีทองคำ มีแสตมป์ Logo ชัดเจน สภาพ 8.5/10 ราคา 3,000 บาท | 💢💢Sold💢💢จี้นาฬิกาพร้อมสายห้อยคอ ยี่ห้อ Turler ผลิตราวๆยุค 1950‘s  ดีไซน์เป็นแบบ Cyclop ตัวเรือนนาฬิกา หมุนเก็บซ่อนหน้าปัดได้ มาพร้อมกล่องเดิมน่าสะสม สภาพดี 8.5/10 ราคา 12,500 บาท | 💢💢Sold💢💢ปากกา Girard Perregaux แบบหัวลูกลื่น ดีไซน์สวยงาม วัสดุอลูมิเนียม ผลิตโดยแบรนด์ปากกา Schmidt ซึ่งเป็นผู้ผลิตชิ้นส่วนปากกาคุณภาพสูงจากเยอรมนีก่อตั้งในเยอรมนีตั้งแต่ปี 1930s ดำเนินงานในฐานะซัพพลายเออร์ให้แบรนด์ปากกาชั้นนำทั่วโลก ขนาดความยาวด้าม ประมาณ 12.5 ซ.ม. มีใส้สำรอง และซองหนัง สภาพ 9 | 💢💢Sold💢💢หนังสือ Patek Philippe: Identification and Price Guide โดย Roy Ehrhardt และ Joe DeMesy เป็นหนังสือคู่มือการระบุและกำหนดราคาสำหรับนาฬิกาข้อมือ นาฬิกาพก และนาฬิกาตั้งโต๊ะของ Patek Philippe หนังสือเล่มนี้เป็นเสมือนของสะสมในตัวเอง ตีพิมพ์ในปี 1991 สภาพ 8/10 ราคา 3,000 บาท | กระเป๋าสตางค์ Rolex สีโทน เทา งานดีสีสวย มีช่องใส่ต่างๆมีมาให้เยอะ สภาพเหมือนใหม่พร้อมกล่องนอก 9.5/10  ราคา 5,500 บาท</t>
  </si>
  <si>
    <t>#wccbox</t>
  </si>
  <si>
    <t>https://instagram.com/p/DPWEV8Ck54K, https://instagram.com/p/DV5wJy_kgVJ, https://instagram.com/p/DVlWUA9GjAV, https://instagram.com/p/DVSPo9hEwPF, https://instagram.com/p/DUnwQFKk_AJ, https://instagram.com/p/DUfONSvEQ77, https://instagram.com/p/DUS3p7nE0gC, https://instagram.com/p/DTkfqM1E1OO, https://instagram.com/p/DTXcbGsEVY1, https://instagram.com/p/DTE7OgSERnZ, https://instagram.com/p/DStaedGk-sI, https://instagram.com/p/DSkR2Bmk49j</t>
  </si>
  <si>
    <t>11, 0, 2, 3, 2, 5, 12, 4, 7, 4, 13, 2</t>
  </si>
  <si>
    <t>9, 0, 1, 0, 0, 3, 2, 0, 1, 0, 2, 0</t>
  </si>
  <si>
    <t>2025-10-03, 2026-03-15, 2026-03-07, 2026-02-28, 2026-02-11, 2026-02-08, 2026-02-03, 2026-01-16, 2026-01-11, 2026-01-04, 2025-12-26, 2025-12-22</t>
  </si>
  <si>
    <t>https://scontent-ord5-3.cdninstagram.com/v/t51.82787-15/558470760_17857032615532660_7236111038430230635_n.jpg?stp=dst-jpg_e35_s1080x1080_sh0.08_tt6&amp;_nc_ht=scontent-ord5-3.cdninstagram.com&amp;_nc_cat=104&amp;_nc_oc=Q6cZ2QG9getGRwSu_lbGlFjnRjQ6366yas2vf09pFLdesAklFa8zMT2NAB5JtlHd9m_y4z8&amp;_nc_ohc=72mKyNNGkpUQ7kNvwHBS_OZ&amp;_nc_gid=qcPyMiDY7PJihxTtzbrWrA&amp;edm=AOQ1c0wBAAAA&amp;ccb=7-5&amp;ig_cache_key=MzczNTE5MjAyOTM4MDIwNzE1OA%3D%3D.3-ccb7-5&amp;oh=00_AfysODOh6iQPYOzg2NhckpW-j3RsHRwsHaO5mn0aqIJF2Q&amp;oe=69BDB18B&amp;_nc_sid=8b3546, https://scontent-ord5-3.cdninstagram.com/v/t51.82787-15/558470760_17857032615532660_7236111038430230635_n.jpg?stp=dst-jpg_e35_s1080x1080_sh0.08_tt6&amp;_nc_ht=scontent-ord5-3.cdninstagram.com&amp;_nc_cat=104&amp;_nc_oc=Q6cZ2QG9getGRwSu_lbGlFjnRjQ6366yas2vf09pFLdesAklFa8zMT2NAB5JtlHd9m_y4z8&amp;_nc_ohc=72mKyNNGkpUQ7kNvwHBS_OZ&amp;_nc_gid=qcPyMiDY7PJihxTtzbrWrA&amp;edm=AOQ1c0wBAAAA&amp;ccb=7-5&amp;ig_cache_key=MzczNTE5MjAyOTM4MDIwNzE1OA%3D%3D.3-ccb7-5&amp;oh=00_AfysODOh6iQPYOzg2NhckpW-j3RsHRwsHaO5mn0aqIJF2Q&amp;oe=69BDB18B&amp;_nc_sid=8b3546, https://scontent-ord5-3.cdninstagram.com/v/t51.82787-15/558347688_17857032645532660_7969393943265563614_n.jpg?stp=dst-jpg_e35_s1080x1080_sh0.08_tt6&amp;_nc_ht=scontent-ord5-3.cdninstagram.com&amp;_nc_cat=104&amp;_nc_oc=Q6cZ2QG9getGRwSu_lbGlFjnRjQ6366yas2vf09pFLdesAklFa8zMT2NAB5JtlHd9m_y4z8&amp;_nc_ohc=Hgoef8CmyE4Q7kNvwFwlzWT&amp;_nc_gid=qcPyMiDY7PJihxTtzbrWrA&amp;edm=AOQ1c0wBAAAA&amp;ccb=7-5&amp;ig_cache_key=MzczNTE5MjAyOTUzOTU3NzEwOQ%3D%3D.3-ccb7-5&amp;oh=00_AfwZOXaJ8w8G85YrWSlFS4uACO2WWhdQ-tzRqOqGvgGacg&amp;oe=69BD881E&amp;_nc_sid=8b3546, https://scontent-ord5-3.cdninstagram.com/v/t51.82787-15/559294429_17857032633532660_4698506707653122640_n.jpg?stp=dst-jpg_e35_s1080x1080_sh0.08_tt6&amp;_nc_ht=scontent-ord5-3.cdninstagram.com&amp;_nc_cat=104&amp;_nc_oc=Q6cZ2QG9getGRwSu_lbGlFjnRjQ6366yas2vf09pFLdesAklFa8zMT2NAB5JtlHd9m_y4z8&amp;_nc_ohc=mV98urdbYIYQ7kNvwGL9EFp&amp;_nc_gid=qcPyMiDY7PJihxTtzbrWrA&amp;edm=AOQ1c0wBAAAA&amp;ccb=7-5&amp;ig_cache_key=MzczNTE5MjAyOTI3OTUxMjg2NQ%3D%3D.3-ccb7-5&amp;oh=00_AfxggjS3lpOGEvuxBtXaECn7e42JWsdn4S4oVul5HB6tfg&amp;oe=69BDAE02&amp;_nc_sid=8b3546, https://scontent-ord5-3.cdninstagram.com/v/t51.82787-15/559964887_17857032636532660_2878802017846411862_n.jpg?stp=dst-jpg_e35_s1080x1080_sh0.08_tt6&amp;_nc_ht=scontent-ord5-3.cdninstagram.com&amp;_nc_cat=104&amp;_nc_oc=Q6cZ2QG9getGRwSu_lbGlFjnRjQ6366yas2vf09pFLdesAklFa8zMT2NAB5JtlHd9m_y4z8&amp;_nc_ohc=_eolJf75AYUQ7kNvwGWW5Wt&amp;_nc_gid=qcPyMiDY7PJihxTtzbrWrA&amp;edm=AOQ1c0wBAAAA&amp;ccb=7-5&amp;ig_cache_key=MzczNTE5MjAyOTUzOTU0OTM5Mw%3D%3D.3-ccb7-5&amp;oh=00_Afwj5IybRxdiKmkwon27hrH8XXMjThfKNdR9dl0YbRjK_w&amp;oe=69BDAE50&amp;_nc_sid=8b3546, https://scontent-ord5-3.cdninstagram.com/v/t51.82787-15/651491926_17877951186532660_4014103680223158397_n.jpg?stp=dst-jpg_e35_p1080x1080_sh0.08_tt6&amp;_nc_ht=scontent-ord5-3.cdninstagram.com&amp;_nc_cat=104&amp;_nc_oc=Q6cZ2QG9getGRwSu_lbGlFjnRjQ6366yas2vf09pFLdesAklFa8zMT2NAB5JtlHd9m_y4z8&amp;_nc_ohc=LV9DM-vIxRsQ7kNvwGcKv_N&amp;_nc_gid=qcPyMiDY7PJihxTtzbrWrA&amp;edm=AOQ1c0wBAAAA&amp;ccb=7-5&amp;ig_cache_key=Mzg1MzMyMjM1MDQ4MjM0MjQ5OQ%3D%3D.3-ccb7-5&amp;oh=00_AfwhjniYeEddnazLj-1iSuwLholLXpnHAMHQaJj9wB4K9g&amp;oe=69BD93A3&amp;_nc_sid=8b3546, https://scontent-ord5-3.cdninstagram.com/v/t51.82787-15/651491926_17877951186532660_4014103680223158397_n.jpg?stp=dst-jpg_e35_p1080x1080_sh0.08_tt6&amp;_nc_ht=scontent-ord5-3.cdninstagram.com&amp;_nc_cat=104&amp;_nc_oc=Q6cZ2QG9getGRwSu_lbGlFjnRjQ6366yas2vf09pFLdesAklFa8zMT2NAB5JtlHd9m_y4z8&amp;_nc_ohc=LV9DM-vIxRsQ7kNvwGcKv_N&amp;_nc_gid=qcPyMiDY7PJihxTtzbrWrA&amp;edm=AOQ1c0wBAAAA&amp;ccb=7-5&amp;ig_cache_key=Mzg1MzMyMjM1MDQ4MjM0MjQ5OQ%3D%3D.3-ccb7-5&amp;oh=00_AfwhjniYeEddnazLj-1iSuwLholLXpnHAMHQaJj9wB4K9g&amp;oe=69BD93A3&amp;_nc_sid=8b3546, https://scontent-ord5-3.cdninstagram.com/v/t51.82787-15/652804805_17877951156532660_951111234041461848_n.jpg?stp=dst-jpg_e35_p1080x1080_sh0.08_tt6&amp;_nc_ht=scontent-ord5-3.cdninstagram.com&amp;_nc_cat=104&amp;_nc_oc=Q6cZ2QG9getGRwSu_lbGlFjnRjQ6366yas2vf09pFLdesAklFa8zMT2NAB5JtlHd9m_y4z8&amp;_nc_ohc=BhE0aCTJ690Q7kNvwFIDxWo&amp;_nc_gid=qcPyMiDY7PJihxTtzbrWrA&amp;edm=AOQ1c0wBAAAA&amp;ccb=7-5&amp;ig_cache_key=Mzg1MzMyMjMzMDI4MjUyODg5MQ%3D%3D.3-ccb7-5&amp;oh=00_AfyZlyr6IWEo1OBDyw8lLyHU4m6rWN9hbKae5w69Akq6uQ&amp;oe=69BD9781&amp;_nc_sid=8b3546, https://scontent-ord5-3.cdninstagram.com/v/t51.82787-15/652799120_17877951177532660_6407791422786043799_n.jpg?stp=dst-jpg_e35_p1080x1080_sh0.08_tt6&amp;_nc_ht=scontent-ord5-3.cdninstagram.com&amp;_nc_cat=104&amp;_nc_oc=Q6cZ2QG9getGRwSu_lbGlFjnRjQ6366yas2vf09pFLdesAklFa8zMT2NAB5JtlHd9m_y4z8&amp;_nc_ohc=CksR2F-mulAQ7kNvwG7nyP6&amp;_nc_gid=qcPyMiDY7PJihxTtzbrWrA&amp;edm=AOQ1c0wBAAAA&amp;ccb=7-5&amp;ig_cache_key=Mzg1MzMyMjM1MDUyNDI2NTYxOQ%3D%3D.3-ccb7-5&amp;oh=00_Afy6jIFsL3H5RQJk7MjPPbhWcVRCl2-KV2jNeXjwPa-VWw&amp;oe=69BDB044&amp;_nc_sid=8b3546, https://scontent-ord5-3.cdninstagram.com/v/t51.82787-15/652837393_17877951165532660_6908517516843349429_n.jpg?stp=dst-jpg_e35_p1080x1080_sh0.08_tt6&amp;_nc_ht=scontent-ord5-3.cdninstagram.com&amp;_nc_cat=104&amp;_nc_oc=Q6cZ2QG9getGRwSu_lbGlFjnRjQ6366yas2vf09pFLdesAklFa8zMT2NAB5JtlHd9m_y4z8&amp;_nc_ohc=B9jxlMNe-wsQ7kNvwEpLgnB&amp;_nc_gid=qcPyMiDY7PJihxTtzbrWrA&amp;edm=AOQ1c0wBAAAA&amp;ccb=7-5&amp;ig_cache_key=Mzg1MzMyMjM0MTc3NDkzODc3MA%3D%3D.3-ccb7-5&amp;oh=00_AfyToNaIAsWskmFK4z1W6d0hzRFb8vCO0TN00EgYdAaqKg</t>
  </si>
  <si>
    <t>https://www.instagram.com/rarebird.watches</t>
  </si>
  <si>
    <t>sophiesvob</t>
  </si>
  <si>
    <t>Sophie</t>
  </si>
  <si>
    <t>https://scontent-dfw5-1.cdninstagram.com/v/t51.82787-19/517390013_18514201402050845_2730304389678610830_n.jpg?stp=dst-jpg_e0_s150x150_tt6&amp;efg=eyJ2ZW5jb2RlX3RhZyI6InByb2ZpbGVfcGljLmRqYW5nby40NjguYzIifQ&amp;_nc_ht=scontent-dfw5-1.cdninstagram.com&amp;_nc_cat=105&amp;_nc_oc=Q6cZ2QG7VSTQA8RbW4PErM-XryfsIpE4KJf7wA4L_I-vojeaRforD8UHy7qarC9iARfaoJM&amp;_nc_ohc=Qe395h4InGAQ7kNvwElMmjt&amp;_nc_gid=N7X0K5f7cU8LMfAbTixp8w&amp;edm=AOQ1c0wBAAAA&amp;ccb=7-5&amp;oh=00_Afyb64ch4DxVAWo0Tkj5D99wolVmWGy_eL8rERfCMBmBEw&amp;oe=69BDAC83&amp;_nc_sid=8b3546</t>
  </si>
  <si>
    <t>Amore in Firenze 
Food
Trattoria Sostanza - the chicken is as good as they say
@osteriadelletrepanche truffle everything 
@trattoriacammillo bisteca and porcini 
Stays
@ottantottofirenze tiniest boutique hotel, best location
@fsflorence dreamy rooms
@collegioauberge peaceful refuge 
Shop
@loompa_ | Assorted from Greece this summer ☀️ 🇬🇷 | Turkish Sunshine 🇹🇷 | Sojourn in the South 🇫🇷 | Zurich Foodie Guide one year in 🇨🇭 
@kronenhalle to travel back in time and hang out with Picasso and Chagall at dinner (don’t skip the penicillin at the bar)
@silex.restaurant best creative plates and wine list by @chefgeorgetomlin 
@capet.restaurant Silex little sister with an open kitchen
@ | Best Q1 results of my career | Shirakawa-go &amp; Takayama ❄️ | Kyoto Guide 🇯🇵 
Best bites 
@wagyumafiasandokyoto unreal Sando and wagyu burger 
@hikiniku.to.come unmissable meatball menu 
@yasaka_parkhyattkyoto teppanyaki with French and Japanese flavors, book the sunset sitting
@gyukatsu_kyoto_katsugyu great value wagyu katsu
Junidanya oldest shabu shabu re | Niseko Guide 🇯🇵 ⛷️ 🍜 
Stay 
@setsuniseko great hotel with Mt Yotei views including ski rentals, multiple restaurants, private onsens and washing machines in rooms 
@skyeniseko best location for ski in ski out 
@zaborin.ryokan further out, but the most beautiful authentic boutique hotel and onsen | One year down 🤍 | Memories from Mars | Two giraffes visiting their cousins down south 🦒🦒</t>
  </si>
  <si>
    <t>@osteriadelletrepanche, @trattoriacammillo, @ottantottofirenze, @fsflorence, @collegioauberge, @loompa_friulane, @hearttoheart_inflorence, @lorettacaponi, @recollectionbyalbrici, @kronenhalle, @silex.restaurant, @chefgeorgetomlin, @capet.restaurant, @rosalys_rest_bar, @fischers.fritz.zh, @thecounter.zurich, @shinzurich, @thebagelshopzurich, @collectivebakery, @rose_coffee_roasters, @igniv_zurich, @schloss_schauenstein, @andreas_caminada_schauenstein, @wagyumafiasandokyoto, @hikiniku.to.come, @ya</t>
  </si>
  <si>
    <t>https://instagram.com/p/DUv6CnljFfP, https://instagram.com/p/DS5HYsyDJrb, https://instagram.com/p/DR5BJr2jNZn, https://instagram.com/p/DPcGn2YjPu2, https://instagram.com/p/DOlzdbCjJFj, https://instagram.com/p/DJwhsFtsXcD, https://instagram.com/p/DIhebrJszmF, https://instagram.com/p/DIZAxjjsMum, https://instagram.com/p/DIG3D9psnXq, https://instagram.com/p/DH_lUyXNFJL, https://instagram.com/p/DHMHs9lMVOG, https://instagram.com/p/DFifsRJMxgN</t>
  </si>
  <si>
    <t>122, 46, 81, 67, 90, 110, 97, 103, 117, 146, 161, 150</t>
  </si>
  <si>
    <t>5, 6, 1, 5, 8, 4, 1, 1, 5, 5, 2, 8</t>
  </si>
  <si>
    <t>2026-02-14, 2025-12-30, 2025-12-05, 2025-10-05, 2025-09-14, 2025-05-17, 2025-04-16, 2025-04-13, 2025-04-06, 2025-04-03, 2025-03-14, 2025-02-01</t>
  </si>
  <si>
    <t>Florence, Italy, Greece, Bodrum, Mugla, South of France, Zürich, Switzerland, 白川郷(Shirakawa-go), Kyoto, Japan, Niseko, Japan, Utah, USA, Namibia, Africa, Zimbabwe, Africa</t>
  </si>
  <si>
    <t>https://scontent-dfw5-1.cdninstagram.com/v/t51.82787-15/632553077_18561586336050845_1776767554369634003_n.jpg?stp=dst-jpg_e35_p1080x1080_sh0.08_tt6&amp;_nc_ht=scontent-dfw5-1.cdninstagram.com&amp;_nc_cat=105&amp;_nc_oc=Q6cZ2QG7VSTQA8RbW4PErM-XryfsIpE4KJf7wA4L_I-vojeaRforD8UHy7qarC9iARfaoJM&amp;_nc_ohc=MQ_t1iXcqvMQ7kNvwGj60SL&amp;_nc_gid=N7X0K5f7cU8LMfAbTixp8w&amp;edm=AOQ1c0wBAAAA&amp;ccb=7-5&amp;ig_cache_key=MzgzMjUzMjQyNzQzNzAwNDg1Ng%3D%3D.3-ccb7-5&amp;oh=00_AfxZ2-PxESO_UWPly1V64wpAWPnzlDwOAHOa530OdP1Tsw&amp;oe=69BD91B0&amp;_nc_sid=8b3546, https://scontent-dfw5-1.cdninstagram.com/v/t51.82787-15/632553077_18561586336050845_1776767554369634003_n.jpg?stp=dst-jpg_e35_p1080x1080_sh0.08_tt6&amp;_nc_ht=scontent-dfw5-1.cdninstagram.com&amp;_nc_cat=105&amp;_nc_oc=Q6cZ2QG7VSTQA8RbW4PErM-XryfsIpE4KJf7wA4L_I-vojeaRforD8UHy7qarC9iARfaoJM&amp;_nc_ohc=MQ_t1iXcqvMQ7kNvwGj60SL&amp;_nc_gid=N7X0K5f7cU8LMfAbTixp8w&amp;edm=AOQ1c0wBAAAA&amp;ccb=7-5&amp;ig_cache_key=MzgzMjUzMjQyNzQzNzAwNDg1Ng%3D%3D.3-ccb7-5&amp;oh=00_AfxZ2-PxESO_UWPly1V64wpAWPnzlDwOAHOa530OdP1Tsw&amp;oe=69BD91B0&amp;_nc_sid=8b3546, https://scontent-dfw5-1.cdninstagram.com/v/t51.82787-15/632216597_18561586345050845_5870651825978685437_n.jpg?stp=dst-jpg_e35_p1080x1080_sh0.08_tt6&amp;_nc_ht=scontent-dfw5-1.cdninstagram.com&amp;_nc_cat=105&amp;_nc_oc=Q6cZ2QG7VSTQA8RbW4PErM-XryfsIpE4KJf7wA4L_I-vojeaRforD8UHy7qarC9iARfaoJM&amp;_nc_ohc=tWDzWb7g7g0Q7kNvwGrNjQs&amp;_nc_gid=N7X0K5f7cU8LMfAbTixp8w&amp;edm=AOQ1c0wBAAAA&amp;ccb=7-5&amp;ig_cache_key=MzgzMjUzMjQzMTk3NTI1NTI2Mg%3D%3D.3-ccb7-5&amp;oh=00_AfyCUSN5RlrwDEA_JPnY9PPFMoSEW6E8CTbkp0WN0r2Vsg&amp;oe=69BD8DA9&amp;_nc_sid=8b3546, https://scontent-dfw5-1.cdninstagram.com/v/t51.82787-15/631920151_18561586357050845_6155677874294317707_n.jpg?stp=dst-jpg_e35_p1080x1080_sh0.08_tt6&amp;_nc_ht=scontent-dfw5-1.cdninstagram.com&amp;_nc_cat=105&amp;_nc_oc=Q6cZ2QG7VSTQA8RbW4PErM-XryfsIpE4KJf7wA4L_I-vojeaRforD8UHy7qarC9iARfaoJM&amp;_nc_ohc=qAYevOCwXIoQ7kNvwG7AiJo&amp;_nc_gid=N7X0K5f7cU8LMfAbTixp8w&amp;edm=AOQ1c0wBAAAA&amp;ccb=7-5&amp;ig_cache_key=MzgzMjUzMjQzNTA1Mzg2ODUxNQ%3D%3D.3-ccb7-5&amp;oh=00_Afwd6B_4dpu0R9KSnSYirTUWYjzCLnSPyg7TeNe03XAXIQ&amp;oe=69BDAF6F&amp;_nc_sid=8b3546, https://scontent-dfw5-1.cdninstagram.com/v/t51.82787-15/632269857_18561586399050845_6591141948015856051_n.jpg?stp=dst-jpg_e35_p1080x1080_sh0.08_tt6&amp;_nc_ht=scontent-dfw5-1.cdninstagram.com&amp;_nc_cat=105&amp;_nc_oc=Q6cZ2QG7VSTQA8RbW4PErM-XryfsIpE4KJf7wA4L_I-vojeaRforD8UHy7qarC9iARfaoJM&amp;_nc_ohc=xg4z0IWdRD8Q7kNvwGTFKPJ&amp;_nc_gid=N7X0K5f7cU8LMfAbTixp8w&amp;edm=AOQ1c0wBAAAA&amp;ccb=7-5&amp;ig_cache_key=MzgzMjUzMjQ1OTA2MjAzNjAwNA%3D%3D.3-ccb7-5&amp;oh=00_Afw8ezkNTs8U2xEEXXHQBXbiYfIjjNRvShzkdnOm6dWhoA&amp;oe=69BD9E8B&amp;_nc_sid=8b3546, https://scontent-dfw5-1.cdninstagram.com/v/t51.82787-15/632393436_18561586393050845_1399308593939359752_n.jpg?stp=dst-jpg_e35_p1080x1080_sh0.08_tt6&amp;_nc_ht=scontent-dfw5-1.cdninstagram.com&amp;_nc_cat=105&amp;_nc_oc=Q6cZ2QG7VSTQA8RbW4PErM-XryfsIpE4KJf7wA4L_I-vojeaRforD8UHy7qarC9iARfaoJM&amp;_nc_ohc=FPY7Gb5HeaoQ7kNvwHVPmrE&amp;_nc_gid=N7X0K5f7cU8LMfAbTixp8w&amp;edm=AOQ1c0wBAAAA&amp;ccb=7-5&amp;ig_cache_key=MzgzMjUzMjQ1OTM5NzYwMzA5OQ%3D%3D.3-ccb7-5&amp;oh=00_AfwPBTm9wXFUeQiIfA6xSjZu20IFlle3hLEyGzHBkm-haA&amp;oe=69BD98EB&amp;_nc_sid=8b3546, https://scontent-dfw5-1.cdninstagram.com/v/t51.82787-15/632732157_18561586366050845_8857475912675819054_n.jpg?stp=dst-jpg_e35_p1080x1080_sh0.08_tt6&amp;_nc_ht=scontent-dfw5-1.cdninstagram.com&amp;_nc_cat=105&amp;_nc_oc=Q6cZ2QG7VSTQA8RbW4PErM-XryfsIpE4KJf7wA4L_I-vojeaRforD8UHy7qarC9iARfaoJM&amp;_nc_ohc=jt0BmzpaiQkQ7kNvwHhXzcw&amp;_nc_gid=N7X0K5f7cU8LMfAbTixp8w&amp;edm=AOQ1c0wBAAAA&amp;ccb=7-5&amp;ig_cache_key=MzgzMjUzMjQ1ODgyNzE4OTkwNg%3D%3D.3-ccb7-5&amp;oh=00_AfzUcq9T7HomV5V9RObqfqaTx5HCnIZ88hrupJKVyo4P_Q&amp;oe=69BDAB7B&amp;_nc_sid=8b3546, https://scontent-dfw5-1.cdninstagram.com/v/t51.82787-15/633226289_18561586402050845_5426371586620233358_n.jpg?stp=dst-jpg_e35_p1080x1080_sh0.08_tt6&amp;_nc_ht=scontent-dfw5-1.cdninstagram.com&amp;_nc_cat=105&amp;_nc_oc=Q6cZ2QG7VSTQA8RbW4PErM-XryfsIpE4KJf7wA4L_I-vojeaRforD8UHy7qarC9iARfaoJM&amp;_nc_ohc=L69Ue6cIIx0Q7kNvwGmBl_o&amp;_nc_gid=N7X0K5f7cU8LMfAbTixp8w&amp;edm=AOQ1c0wBAAAA&amp;ccb=7-5&amp;ig_cache_key=MzgzMjUzMjQ2MDAxODM2MzIyNQ%3D%3D.3-ccb7-5&amp;oh=00_Afxl0zVQWtu_SaKTUt0okYVgnsCrqScgsnhOXcNsV-r3rA&amp;oe=69BD8B19&amp;_nc_sid=8b3546, https://scontent-dfw5-1.cdninstagram.com/v/t51.82787-15/635252733_18561586396050845_8064327230140314249_n.jpg?stp=dst-jpg_e35_p1080x1080_sh0.08_tt6&amp;_nc_ht=scontent-dfw5-1.cdninstagram.com&amp;_nc_cat=105&amp;_nc_oc=Q6cZ2QG7VSTQA8RbW4PErM-XryfsIpE4KJf7wA4L_I-vojeaRforD8UHy7qarC9iARfaoJM&amp;_nc_ohc=fMoBIM2jIvcQ7kNvwFa7nna&amp;_nc_gid=N7X0K5f7cU8LMfAbTixp8w&amp;edm=AOQ1c0wBAAAA&amp;ccb=7-5&amp;ig_cache_key=MzgzMjUzMjQ1OTg1ODk3NTc1Nw%3D%3D.3-ccb7-5&amp;oh=00_Afy5BXhLIMtQeJFEC1VwBcCwTZutnpZy11pNf0hsF9bLpw&amp;oe=69BDACE2&amp;_nc_sid=8b3546, https://scontent-dfw5-1.cdninstagram.com/v/t51.82787-15/632489155_18561586420050845_219430716407564120_n.jpg?stp=dst-jpg_e35_p1080x1080_sh0.08_tt6&amp;_nc_ht=scontent-dfw5-1.cdninstagram.com&amp;_nc_cat=105&amp;_nc_oc=Q6cZ2QG7VSTQA8RbW4PErM-XryfsIpE4KJf7wA4L_I-vojeaRforD8UHy7qarC9iARfaoJM&amp;_nc_ohc=wjtPw5igYNwQ7kNvwGXG4yk&amp;_nc_gid=N7X0K5f7cU8LMfAbTixp8w&amp;edm=AOQ1c0wBAAAA&amp;ccb=7-5&amp;ig_cache_key=MzgzMjUzMjQ2MTg2Mzg5MTg1NQ%3D%3D.3-ccb7-5&amp;oh=00_AfyYWpKaVeynQlCcqQFCw_2UKyz0I4KfXmQj-t64wjr1gg</t>
  </si>
  <si>
    <t>https://scontent-dfw5-2.cdninstagram.com/o1/v/t16/f2/m84/AQOWR44MujoWXbqlWtTSP90RE_tnQmE-Un8nw0KqUa0DQ3ltXIcvfCbYmmnTTwnjFYJLKx7uhZY9xb1uZIxTq2MYti32jiMxykrRAVU.mp4?_nc_cat=100&amp;_nc_sid=5e9851&amp;_nc_ht=scontent-dfw5-2.cdninstagram.com&amp;_nc_ohc=8TQz19Krfk8Q7kNvwHxq4HU&amp;efg=eyJ2ZW5jb2RlX3RhZyI6Inhwdl9wcm9ncmVzc2l2ZS5JTlNUQUdSQU0uQ0FST1VTRUxfSVRFTS5DMy43MjAuZGFzaF9iYXNlbGluZV8xX3YxIiwieHB2X2Fzc2V0X2lkIjoxNzk0Mjk0NjU0NjExNDczMSwiYXNzZXRfYWdlX2RheXMiOjI5LCJ2aV91c2VjYXNlX2lkIjoxMDE0NiwiZHVyYXRpb25fcyI6MTYsInVybGdlbl9zb3VyY2UiOiJ3d3cifQ%3D%3D&amp;ccb=17-1&amp;_nc_gid=N7X0K5f7cU8LMfAbTixp8w&amp;_nc_ss=1a&amp;_nc_zt=28&amp;vs=90e13170e0131bc5&amp;_nc_vs=HBkcFQIYTGlnX2JhY2tmaWxsX3RpbWVsaW5lX3ZvZC8xRTQxQjUwNzJENDY2QUM0NUI2NTQxRUI2NzI0MTBCQV92aWRlb19kYXNoaW5pdC5tcDQVAALIARIAKAAYABsCiAd1c2Vfb2lsATEScHJvZ3Jlc3NpdmVfcmVjaXBlATEVAAAm1oLXsfnA3z8VAigCQzMsF0AwsGJN0vGqGBJkYXNoX2Jhc2VsaW5lXzFfdjERAHXuB2XEngEA&amp;oh=00_AfyjR3klid8_GF_ru8CU1u6_2lKxh8SsdklvDrEwztMH2w&amp;oe=69B9BED8, https://scontent-dfw5-1.cdninstagram.com/o1/v/t16/f2/m84/AQO8euYIUbvyb_ltY9D6KSkTTiQKc937976_fdbZCqAFRlH4PcVT7JEmcCXxV5VKt6HM5l6uUq2bKB78IrIH7M-H6u0tjzY0rNumZCw.mp4?_nc_cat=109&amp;_nc_sid=5e9851&amp;_nc_ht=scontent-dfw5-1.cdninstagram.com&amp;_nc_ohc=5cZklTp2fuwQ7kNvwHcJfxf&amp;efg=eyJ2ZW5jb2RlX3RhZyI6Inhwdl9wcm9ncmVzc2l2ZS5JTlNUQUdSQU0uQ0FST1VTRUxfSVRFTS5DMy4zNjAuZGFzaF9iYXNlbGluZV8zX3YxIiwieHB2X2Fzc2V0X2lkIjo0MTI5NTUwNDU3Mjc5MDI2LCJhc3NldF9hZ2VfZGF5cyI6MzAyLCJ2aV91c2VjYXNlX2lkIjoxMDE0NiwiZHVyYXRpb25fcyI6MTIsInVybGdlbl9zb3VyY2UiOiJ3d3cifQ%3D%3D&amp;ccb=17-1&amp;vs=b0abe0f54c65e9f7&amp;_nc_vs=HBkcFQIYTGlnX2JhY2tmaWxsX3RpbWVsaW5lX3ZvZC9BOTQxRkYwQTQzMkY0QkQ5MEQ0OTQ1N0M3RDlDRTFCQ192aWRlb19kYXNoaW5pdC5tcDQVAALIARIAKAAYABsCiAd1c2Vfb2lsATEScHJvZ3Jlc3NpdmVfcmVjaXBlATEVAAAm5Mi0wbzz1Q4VAigCQzMsF0Aou2RaHKwIGBJkYXNoX2Jhc2VsaW5lXzNfdjERAHXuB2XEngEA&amp;_nc_gid=N7X0K5f7cU8LMfAbTixp8w&amp;_nc_ss=1a&amp;_nc_zt=28&amp;oh=00_AfzA82sYRODSgL6V8t6RuhmQaIIBFv9rHzH5YccUyh3-rw&amp;oe=69B9A183, https://scontent-dfw5-1.cdninstagram.com/o1/v/t2/f2/m367/AQP6XUGSwuW6cAoKCTnfPwQtUeup8-3ObSENaNueYzE-EvfhGzB6Nfl-ibWE-5tBfjqx5l1GFxnbn6WVRNnLAEmtJWwKIIzHCOw57PA.mp4?_nc_cat=110&amp;_nc_sid=5e9851&amp;_nc_ht=scontent-dfw5-1.cdninstagram.com&amp;_nc_ohc=L-gppPLLjbAQ7kNvwGvGa33&amp;efg=eyJ2ZW5jb2RlX3RhZyI6Inhwdl9wcm9ncmVzc2l2ZS5JTlNUQUdSQU0uQ0FST1VTRUxfSVRFTS5DMy43MjAuZGFzaF9iYXNlbGluZV8xX3YxIiwieHB2X2Fzc2V0X2lkIjoxMzE0MTg1OTM2MzIzNTgxLCJhc3NldF9hZ2VfZGF5cyI6MzMzLCJ2aV91c2VjYXNlX2lkIjoxMDE0NiwiZHVyYXRpb25fcyI6NSwidXJsZ2VuX3NvdXJjZSI6Ind3dyJ9&amp;ccb=17-1&amp;vs=37d88e39b89d2a6f&amp;_nc_vs=HBkcFQIYQGlnX2VwaGVtZXJhbC9GMjRDMjhDODE1REJGMzBEMEI0N0FGQTBGNDNBRDA4Nl92aWRlb19kYXNoaW5pdC5tcDQVAALIARIAKAAYABsCiAd1c2Vfb2lsATEScHJvZ3Jlc3NpdmVfcmVjaXBlATEVAAAm-o-6ntjP1QQVAigCQzMsF0AUiDEm6XjVGBJkYXNoX2Jhc2VsaW5lXzFfdjERAHXuB2XEngEA&amp;_nc_gid=N7X0K5f7cU8LMfAbTixp8w&amp;_nc_ss=1a&amp;_nc_zt=28&amp;oh=00_AfzF1UswvOUq8jivCeFahc1WWWy96NrMfGLWM8JADjbOIg&amp;oe=69BDB08F, https://scontent-dfw5-1.cdninstagram.com/o1/v/t2/f2/m367/AQOtC2nZnpYOhBkgKyp5XFhOl_I5EbA3PMMlkaomzb5Dn7dgLen81l_EnkbtID4MycTGzTE6cyqB64rXBN6HhrCDJUvYOSgIVY-5tGI.mp4?_nc_cat=111&amp;_nc_sid=5e9851&amp;_nc_ht=scontent-dfw5-1.cdninstagram.com&amp;_nc_ohc=aAS0bgdvFroQ7kNvwGjXRFu&amp;efg=eyJ2ZW5jb2RlX3RhZyI6Inhwdl9wcm9ncmVzc2l2ZS5JTlNUQUdSQU0uQ0FST1VTRUxfSVRFTS5DMy43MjAuZGFzaF9iYXNlbGluZV8xX3YxIiwieHB2X2Fzc2V0X2lkIjozNjY0MDQwNTY3MjI4Njg2LCJhc3NldF9hZ2VfZGF5cyI6MzMzLCJ2aV91c2VjYXNlX2lkIjoxMDE0NiwiZHVyYXRpb25fcyI6MywidXJsZ2VuX3NvdXJjZSI6Ind3dyJ9&amp;ccb=17-1&amp;_nc_gid=N7X0K5f7cU8LMfAbTixp8w&amp;_nc_ss=1a&amp;_nc_zt=28&amp;vs=a91dae6b2fb8d187&amp;_nc_vs=HBkcFQIYQGlnX2VwaGVtZXJhbC9ENDRDRjc3NzMwNUI3NUM0MTZEODJFQUI0N0Q4MDM5Rl92aWRlb19kYXNoaW5pdC5tcDQVAALIARIAKAAYABsCiAd1c2Vfb2lsATEScHJvZ3Jlc3NpdmVfcmVjaXBlATEVAAAmnKSex52bgg0VAigCQzMsF0APMzMzMzMzGBJkYXNoX2Jhc2VsaW5lXzFfdjERAHXuB2XEngEA&amp;oh=00_AfxnERigCfVrnE9JQvYQq_NyVQDeDUuWwG0c0FrH6R5Mxw&amp;oe=69BD9E44, https://scontent-dfw5-1.cdninstagram.com/o1/v/t2/f2/m367/AQNBlK2EnEJGQ3Io7mXXT_VcQAP9kxwaGaKoafHLbfMU9ytAZxjOwGXh7nXdrSESBzUhr73XcqDZ0OuVTpChrqoGsUOEIPX4cuHeMLs.mp4?_nc_cat=111&amp;_nc_sid=5e9851&amp;_nc_ht=scontent-dfw5-1.cdninstagram.com&amp;_nc_ohc=GpNE6FJVrUIQ7kNvwFqrBDH&amp;efg=eyJ2ZW5jb2RlX3RhZyI6Inhwdl9wcm9ncmVzc2l2ZS5JTlNUQUdSQU0uQ0FST1VTRUxfSVRFTS5DMy43MjAuZGFzaF9iYXNlbGluZV8xX3YxIiwieHB2X2Fzc2V0X2lkIjoxMzQ1NjQ3NTA2NjU3NTIyLCJhc3NldF9hZ2VfZGF5cyI6MzM2LCJ2aV91c2VjYXNlX2lkIjoxMDE0NiwiZHVyYXRpb25fcyI6MiwidXJsZ2VuX3NvdXJjZSI6Ind3dyJ9&amp;ccb=17-1&amp;_nc_gid=N7X0K5f7cU8LMfAbTixp8w&amp;_nc_ss=1a&amp;_nc_zt=28&amp;vs=5a65b447740579&amp;_nc_vs=HBkcFQIYQGlnX2VwaGVtZXJhbC9DQjQ4NzEzOTM3QzEwRkI3QzExQTk3OTBBRjJBMDE4Ql92aWRlb19kYXNoaW5pdC5tcDQVAALIARIAKAAYABsCiAd1c2Vfb2lsATEScHJvZ3Jlc3NpdmVfcmVjaXBlATEVAAAm5MOEmv_24wQVAigCQzMsF0AAzMzMzMzNGBJkYXNoX2Jhc2VsaW5lXzFfdjERAHXuB2XEngEA&amp;oh=00_AfwoOhtPmOqE8ZwFfjuuOjoWr_IxMlVc1r4nHDmnwwML9A&amp;oe=69BD8468</t>
  </si>
  <si>
    <t>https://www.instagram.com/sophiesvob</t>
  </si>
  <si>
    <t>_rwhk_</t>
  </si>
  <si>
    <t>https://bit.ly/3yqr56Y</t>
  </si>
  <si>
    <t>https://scontent-hou1-1.cdninstagram.com/v/t51.2885-19/435082952_1123629568984511_8763497588530488384_n.jpg?stp=dst-jpg_e0_s150x150_tt6&amp;efg=eyJ2ZW5jb2RlX3RhZyI6InByb2ZpbGVfcGljLmRqYW5nby4xMDgwLmMyIn0&amp;_nc_ht=scontent-hou1-1.cdninstagram.com&amp;_nc_cat=111&amp;_nc_oc=Q6cZ2QEIXjh7pGNWbfukVQPj1UQSNkTUMO8KYEWQdgdE9zsDQpVJdNChKXFsconq4_N5EWY&amp;_nc_ohc=P1OJSlV1AIoQ7kNvwHvkO5f&amp;_nc_gid=b96q1suQHRP2ECaoxWcqTg&amp;edm=AOQ1c0wBAAAA&amp;ccb=7-5&amp;oh=00_Afy4Q_wKqClJP8oNSG_X8OV9kXTeMMR1b64mf5yobC6FPw&amp;oe=69BDAF86&amp;_nc_sid=8b3546</t>
  </si>
  <si>
    <t>Coming soon @belowground.hk | pilgrimage. celebration. tribute. | @we.are.ona hong kong debut ~ | Q4 marathon ~ 🐢 | It’s a sign ~ | Writing this feels surreal. It has been an absolute honor to have met you, and knowing you are no longer with us is deeply saddening. I want to express my deepest gratitude for your mentorship and friendship. Your generosity, kindness, and humility have been a guiding light for so many, myself inclu | 🗼 | One for the Books 🫶
I’m not a man of many words but this truly was something special. It took a village, and honestly we crushed it. Big thank you to Howard, Kasing and everyone who had a hand in bringing this to life 🙇❣️ | From spontaneous moments with friends to silent cheers of personal milestones, 2024 has been pretty cool so far. 
Amazing Solo Exhibtion by @takashipom 
“Mononoke Kyoto” @kyotocitykyoceramuseum 
Feb 3rd - Sept 1st 2024
@landmarkhk New Years Installation - “Timeless Pavilion” in collaboration with  | Peace of Life 🌱 | LV Pre-Fall Men 2024 
@pharrell 
@louisvuitton | We s(acai) rocketing, don’t look down and worry about your place in the dirt.
Major thank you to the A team @_shigeru_ @hara______m @vivian.jw.chao @lindsayjang @michelinmatty @raphholzer @fedtan 
And a special thanks to everyone at @sacaiofficial for trusting us on this project 🙏</t>
  </si>
  <si>
    <t>@belowground.hk, @we.are.ona, @takashipom, @kyotocitykyoceramuseum, @landmarkhk, @mroscarwang, @pharrell, @louisvuitton, @_shigeru_, @hara______m, @vivian.jw.chao, @lindsayjang, @michelinmatty, @raphholzer, @fedtan, @sacaiofficial</t>
  </si>
  <si>
    <t>https://instagram.com/p/DQ9WYtzEw2D, https://instagram.com/p/DJYtjYRS-8w, https://instagram.com/p/DHquFWfysCg, https://instagram.com/p/DDwGtMaSta-, https://instagram.com/p/DBL1GaySCqI, https://instagram.com/p/C_QgTSGS7WW, https://instagram.com/p/C-r-l_wyrSv, https://instagram.com/p/C68OjrBvTUH, https://instagram.com/p/C3FYvTXv3DJ, https://instagram.com/p/C06RZt3vzh3, https://instagram.com/p/C0Srv6Hvdni, https://instagram.com/p/CzDG0dsvM1a</t>
  </si>
  <si>
    <t>104, 222, 205, 159, 71, 201, 151, 186, 184, 137, 180, 164</t>
  </si>
  <si>
    <t>3, 2, 8, 1, 0, 0, 3, 5, 4, 3, 1, 5</t>
  </si>
  <si>
    <t>2025-11-12, 2025-05-08, 2025-03-26, 2024-12-19, 2024-10-16, 2024-08-29, 2024-08-15, 2024-05-14, 2024-02-08, 2023-12-16, 2023-12-01, 2023-10-31</t>
  </si>
  <si>
    <t>LANDMARK置地廣塲, BaseHall</t>
  </si>
  <si>
    <t>Image, Sidecar, Sidecar, Sidecar, Image, Sidecar, Sidecar, Sidecar, Sidecar, Sidecar, Sidecar, Sidecar</t>
  </si>
  <si>
    <t>https://scontent-hou1-1.cdninstagram.com/v/t51.82787-15/580767605_18396256546123898_938242783697905408_n.jpg?stp=dst-jpg_e15_tt6&amp;_nc_ht=scontent-hou1-1.cdninstagram.com&amp;_nc_cat=102&amp;_nc_oc=Q6cZ2QEIXjh7pGNWbfukVQPj1UQSNkTUMO8KYEWQdgdE9zsDQpVJdNChKXFsconq4_N5EWY&amp;_nc_ohc=onBVeWDWKnMQ7kNvwGcY00X&amp;_nc_gid=b96q1suQHRP2ECaoxWcqTg&amp;edm=AOQ1c0wBAAAA&amp;ccb=7-5&amp;ig_cache_key=Mzc2NDI2MzMxOTAxNzU1NzM3OQ%3D%3D.3-ccb7-5&amp;oh=00_Afz9LaT3oDCphMu2YsOVftevyQ5s9JLVG2d-bkO3Zvxbkg&amp;oe=69BDB5DD&amp;_nc_sid=8b3546, https://scontent-hou1-1.cdninstagram.com/v/t51.2885-15/496033965_18369452332123898_6610601650616090476_n.jpg?stp=dst-jpg_e35_s1080x1080_sh0.08_tt6&amp;_nc_ht=scontent-hou1-1.cdninstagram.com&amp;_nc_cat=102&amp;_nc_oc=Q6cZ2QEIXjh7pGNWbfukVQPj1UQSNkTUMO8KYEWQdgdE9zsDQpVJdNChKXFsconq4_N5EWY&amp;_nc_ohc=4zXYRfulfzkQ7kNvwF_cbBQ&amp;_nc_gid=b96q1suQHRP2ECaoxWcqTg&amp;edm=AOQ1c0wBAAAA&amp;ccb=7-5&amp;ig_cache_key=MzYyNzg0OTgyOTI2NDgxMTcyMw%3D%3D.3-ccb7-5&amp;oh=00_AfzOAt2xf6OtD92dpBVgTW6cs6R7G30xP1SGln9uXoIzBQ&amp;oe=69BDB628&amp;_nc_sid=8b3546, https://scontent-hou1-1.cdninstagram.com/v/t51.2885-15/496033965_18369452332123898_6610601650616090476_n.jpg?stp=dst-jpg_e35_s1080x1080_sh0.08_tt6&amp;_nc_ht=scontent-hou1-1.cdninstagram.com&amp;_nc_cat=102&amp;_nc_oc=Q6cZ2QEIXjh7pGNWbfukVQPj1UQSNkTUMO8KYEWQdgdE9zsDQpVJdNChKXFsconq4_N5EWY&amp;_nc_ohc=4zXYRfulfzkQ7kNvwF_cbBQ&amp;_nc_gid=b96q1suQHRP2ECaoxWcqTg&amp;edm=AOQ1c0wBAAAA&amp;ccb=7-5&amp;ig_cache_key=MzYyNzg0OTgyOTI2NDgxMTcyMw%3D%3D.3-ccb7-5&amp;oh=00_AfzOAt2xf6OtD92dpBVgTW6cs6R7G30xP1SGln9uXoIzBQ&amp;oe=69BDB628&amp;_nc_sid=8b3546, https://scontent-hou1-1.cdninstagram.com/v/t51.2885-15/496005639_18369452374123898_3770805725940851911_n.jpg?stp=dst-jpg_e35_s1080x1080_sh0.08_tt6&amp;_nc_ht=scontent-hou1-1.cdninstagram.com&amp;_nc_cat=102&amp;_nc_oc=Q6cZ2QEIXjh7pGNWbfukVQPj1UQSNkTUMO8KYEWQdgdE9zsDQpVJdNChKXFsconq4_N5EWY&amp;_nc_ohc=HaKpHPKt9cgQ7kNvwFjMG9k&amp;_nc_gid=b96q1suQHRP2ECaoxWcqTg&amp;edm=AOQ1c0wBAAAA&amp;ccb=7-5&amp;ig_cache_key=MzYyNzg0OTgyOTYwMDIyNzg5OQ%3D%3D.3-ccb7-5&amp;oh=00_AfwcEidvs8yoLeikyURqXHxbzQF5BCXDmAToBtvAgosXFQ&amp;oe=69BDA602&amp;_nc_sid=8b3546, https://scontent-hou1-1.cdninstagram.com/v/t51.2885-15/496641944_18369452386123898_8444180098715441042_n.jpg?stp=dst-jpg_e35_s1080x1080_sh0.08_tt6&amp;_nc_ht=scontent-hou1-1.cdninstagram.com&amp;_nc_cat=102&amp;_nc_oc=Q6cZ2QEIXjh7pGNWbfukVQPj1UQSNkTUMO8KYEWQdgdE9zsDQpVJdNChKXFsconq4_N5EWY&amp;_nc_ohc=9AJlk-yl8WUQ7kNvwEfQDrz&amp;_nc_gid=b96q1suQHRP2ECaoxWcqTg&amp;edm=AOQ1c0wBAAAA&amp;ccb=7-5&amp;ig_cache_key=MzYyNzg0OTgyOTI3MzI5MDQ1Nw%3D%3D.3-ccb7-5&amp;oh=00_AfxRXzDvyPpYQYQpT-dHSWE4sEwQr8GhcL9rPlSCRRAdfQ&amp;oe=69BDA2E2&amp;_nc_sid=8b3546, https://scontent-hou1-1.cdninstagram.com/v/t51.2885-15/496512685_18369452395123898_7898271049758842254_n.jpg?stp=dst-jpg_e35_s1080x1080_sh0.08_tt6&amp;_nc_ht=scontent-hou1-1.cdninstagram.com&amp;_nc_cat=102&amp;_nc_oc=Q6cZ2QEIXjh7pGNWbfukVQPj1UQSNkTUMO8KYEWQdgdE9zsDQpVJdNChKXFsconq4_N5EWY&amp;_nc_ohc=Zxc0cpSJScoQ7kNvwEYST-2&amp;_nc_gid=b96q1suQHRP2ECaoxWcqTg&amp;edm=AOQ1c0wBAAAA&amp;ccb=7-5&amp;ig_cache_key=MzYyNzg0OTgyOTI4MTQ5MTM3OA%3D%3D.3-ccb7-5&amp;oh=00_AfyzM265eRyVYjNmA_30YKBpxNdK4iquixaONGCjHuXAJg&amp;oe=69BD9661&amp;_nc_sid=8b3546, https://scontent-hou1-1.cdninstagram.com/v/t51.2885-15/496660651_18369452404123898_8511212503638101787_n.jpg?stp=dst-jpg_e35_s1080x1080_sh0.08_tt6&amp;_nc_ht=scontent-hou1-1.cdninstagram.com&amp;_nc_cat=102&amp;_nc_oc=Q6cZ2QEIXjh7pGNWbfukVQPj1UQSNkTUMO8KYEWQdgdE9zsDQpVJdNChKXFsconq4_N5EWY&amp;_nc_ohc=VYm53g3KYpQQ7kNvwGv0wzj&amp;_nc_gid=b96q1suQHRP2ECaoxWcqTg&amp;edm=AOQ1c0wBAAAA&amp;ccb=7-5&amp;ig_cache_key=MzYyNzg0OTgyOTI3MzI0ODY5Nw%3D%3D.3-ccb7-5&amp;oh=00_AfwQrzcUruNi_m4tkXnJzBanR5aaNNUE7JeGKOMcVf0zKA&amp;oe=69BDB084&amp;_nc_sid=8b3546, https://scontent-hou1-1.cdninstagram.com/v/t51.2885-15/495860483_18369452416123898_1515558115983656775_n.jpg?stp=dst-jpg_e35_s1080x1080_sh0.08_tt6&amp;_nc_ht=scontent-hou1-1.cdninstagram.com&amp;_nc_cat=102&amp;_nc_oc=Q6cZ2QEIXjh7pGNWbfukVQPj1UQSNkTUMO8KYEWQdgdE9zsDQpVJdNChKXFsconq4_N5EWY&amp;_nc_ohc=e5v1ACa8sJEQ7kNvwE8sqnI&amp;_nc_gid=b96q1suQHRP2ECaoxWcqTg&amp;edm=AOQ1c0wBAAAA&amp;ccb=7-5&amp;ig_cache_key=MzYyNzg0OTgyOTI4MTU1MzI0OQ%3D%3D.3-ccb7-5&amp;oh=00_AfzwlHeRENALNfc7____XApcLHqHSL1PRB2t1GsvRYnpFg&amp;oe=69BD86D6&amp;_nc_sid=8b3546, https://scontent-hou1-1.cdninstagram.com/v/t51.2885-15/496081821_18369452425123898_9016677077982452984_n.jpg?stp=dst-jpg_e35_s1080x1080_sh0.08_tt6&amp;_nc_ht=scontent-hou1-1.cdninstagram.com&amp;_nc_cat=102&amp;_nc_oc=Q6cZ2QEIXjh7pGNWbfukVQPj1UQSNkTUMO8KYEWQdgdE9zsDQpVJdNChKXFsconq4_N5EWY&amp;_nc_ohc=2U613JIPYiwQ7kNvwFO_1YI&amp;_nc_gid=b96q1suQHRP2ECaoxWcqTg&amp;edm=AOQ1c0wBAAAA&amp;ccb=7-5&amp;ig_cache_key=MzYyNzg0OTgyOTI4MTQ3OTc4OQ%3D%3D.3-ccb7-5&amp;oh=00_AfzmHH8JSnRaVH-HXCc2mI7xoqZLPc6H0bJcNmGDwlS3cg&amp;oe=69BDB89F&amp;_nc_sid=8b3546, https://scontent-hou1-1.cdninstagram.com/v/t51.2885-15/496384654_18369452434123898_2732629342220120167_n.jpg?stp=dst-jpg_e35_s1080x1080_sh0.08_tt6&amp;_nc_ht=scontent-hou1-1.cdninstagram.com&amp;_nc_cat=102&amp;_nc_oc=Q6cZ2QEIXjh7pGNWbfukVQPj1UQSNkTUMO8KYEWQdgdE9zsDQpVJdNChKXFsconq4_N5EWY&amp;_nc_ohc=S8aMy5Gn9WwQ7kNvwFGHjlJ&amp;_nc_gid=b96q1suQHRP2ECaoxWcqTg&amp;edm=AOQ1c0wBAAAA&amp;ccb=7-5&amp;ig_cache_key=MzYyNzg0OTgyOTU2NjczODkzNA%3D%3D.3-ccb7-5&amp;oh=00_AfzyzFtsRK53K7L5avowuI6HOvw_EbB7YrdbnRUUEzUjoA&amp;oe=69BD8FA4&amp;_nc_sid=8b3546</t>
  </si>
  <si>
    <t>https://scontent-hou1-1.cdninstagram.com/o1/v/t2/f2/m367/AQOEB6oDK1dN16wznx2oOh-m8oZ19hclM3Fx2yqCRHsai9hnsGg8TQ3K6aiYVMYc6A4bl-39AbxlZllOshElr44vEI-nsGVuZb1Ui3I.mp4?_nc_cat=103&amp;_nc_sid=5e9851&amp;_nc_ht=scontent-hou1-1.cdninstagram.com&amp;_nc_ohc=6BrQoq9PLdMQ7kNvwFVvLDr&amp;efg=eyJ2ZW5jb2RlX3RhZyI6Inhwdl9wcm9ncmVzc2l2ZS5JTlNUQUdSQU0uQ0FST1VTRUxfSVRFTS5DMy43MjAuZGFzaF9iYXNlbGluZV8xX3YxIiwieHB2X2Fzc2V0X2lkIjozOTYyNzI1MDg3MzM1MjkzLCJhc3NldF9hZ2VfZGF5cyI6MzEyLCJ2aV91c2VjYXNlX2lkIjoxMDE0NiwiZHVyYXRpb25fcyI6MTMsInVybGdlbl9zb3VyY2UiOiJ3d3cifQ%3D%3D&amp;ccb=17-1&amp;vs=65b25be3520c070b&amp;_nc_vs=HBksFQIYQGlnX2VwaGVtZXJhbC9CQzRBRkJBNTA5QkUyRTgyRDdCMzA1QTNDRUQ3QkQ4OF92aWRlb19kYXNoaW5pdC5tcDQVAALIARIAFQIYOnBhc3N0aHJvdWdoX2V2ZXJzdG9yZS9HSGU2bEIxcDhxeS1SeGNHQUVLc3NEdzVhZUZmYmtZTEFBQUYVAgLIARIAKAAYABsCiAd1c2Vfb2lsATEScHJvZ3Jlc3NpdmVfcmVjaXBlATEVAAAm-s3i0vqEig4VAigCQzMsF0AqZmZmZmZmGBJkYXNoX2Jhc2VsaW5lXzFfdjERAHXuB2XEngEA&amp;_nc_gid=b96q1suQHRP2ECaoxWcqTg&amp;_nc_ss=1a&amp;_nc_zt=28&amp;oh=00_AfwUmQw18fDRAnnU3yeHJUs9NFnhjHuTtyaBRaw9d_lCTA&amp;oe=69BD8350, https://scontent-hou1-1.cdninstagram.com/o1/v/t2/f2/m367/AQOKLKiCZNZo1KfcbxCTEVtG9sox1a0zlnt1vCd4Om1KdFcI3gkzMfkdn7wiBUYCxkVyuSrfc8FLhpCCKhHakBHMPLd5SBWnzonjD58.mp4?_nc_cat=103&amp;_nc_sid=5e9851&amp;_nc_ht=scontent-hou1-1.cdninstagram.com&amp;_nc_ohc=46t2wXkCkgcQ7kNvwFGk5Pu&amp;efg=eyJ2ZW5jb2RlX3RhZyI6Inhwdl9wcm9ncmVzc2l2ZS5JTlNUQUdSQU0uQ0FST1VTRUxfSVRFTS5DMy43MjAuZGFzaF9iYXNlbGluZV8xX3YxIiwieHB2X2Fzc2V0X2lkIjoxMDU3NTI2NjU5NjA2NDEzLCJhc3NldF9hZ2VfZGF5cyI6MzEyLCJ2aV91c2VjYXNlX2lkIjoxMDE0NiwiZHVyYXRpb25fcyI6MTAsInVybGdlbl9zb3VyY2UiOiJ3d3cifQ%3D%3D&amp;ccb=17-1&amp;vs=278ad38d8b118427&amp;_nc_vs=HBksFQIYQGlnX2VwaGVtZXJhbC80NzRDQkNCN0M0NjBBQjRFQ0FBQkYxMTA5MTUzRkNCMF92aWRlb19kYXNoaW5pdC5tcDQVAALIARIAFQIYOnBhc3N0aHJvdWdoX2V2ZXJzdG9yZS9HRDZja0IyMzMxRVpnTW9HQUQ1Q0JZYks5SDhtYmtZTEFBQUYVAgLIARIAKAAYABsCiAd1c2Vfb2lsATEScHJvZ3Jlc3NpdmVfcmVjaXBlATEVAAAmmp6XzpP04AMVAigCQzMsF0AlRBiTdLxqGBJkYXNoX2Jhc2VsaW5lXzFfdjERAHXuB2XEngEA&amp;_nc_gid=b96q1suQHRP2ECaoxWcqTg&amp;_nc_ss=1a&amp;_nc_zt=28&amp;oh=00_Afyl5BHxkQi1rNwpOlgJP-fjiP02Pl6HrA0TGcOirX9WGQ&amp;oe=69BDA6F4, https://scontent-hou1-1.cdninstagram.com/o1/v/t2/f2/m367/AQMxNPxGuXoip48HrjHmL1MLDYe49Rfk1Ne6y11x9pQ7GiYo6eGKEaotw585oz2WLkwbtgapi-gJxJgYfzzd3pXb2rK6QkoKffBZC7Y.mp4?_nc_cat=107&amp;_nc_sid=5e9851&amp;_nc_ht=scontent-hou1-1.cdninstagram.com&amp;_nc_ohc=BvBBghTTjeQQ7kNvwH6yFav&amp;efg=eyJ2ZW5jb2RlX3RhZyI6Inhwdl9wcm9ncmVzc2l2ZS5JTlNUQUdSQU0uQ0FST1VTRUxfSVRFTS5DMy43MjAuZGFzaF9iYXNlbGluZV8xX3YxIiwieHB2X2Fzc2V0X2lkIjoxNjU3MDA5Nzg1MTc5MzMwLCJhc3NldF9hZ2VfZGF5cyI6MzEyLCJ2aV91c2VjYXNlX2lkIjoxMDE0NiwiZHVyYXRpb25fcyI6OSwidXJsZ2VuX3NvdXJjZSI6Ind3dyJ9&amp;ccb=17-1&amp;vs=2823cc001aca8b47&amp;_nc_vs=HBksFQIYQGlnX2VwaGVtZXJhbC9DNjREM0VCODJCRDQ5Mjg3OEUxNEY5RDA0OTdERUE5RF92aWRlb19kYXNoaW5pdC5tcDQVAALIARIAFQIYOnBhc3N0aHJvdWdoX2V2ZXJzdG9yZS9HRFh4a3gxeGlnZEdJSk1DQUxtVDFCQlotdDFZYmtZTEFBQUYVAgLIARIAKAAYABsCiAd1c2Vfb2lsATEScHJvZ3Jlc3NpdmVfcmVjaXBlATEVAAAmhLOU-tTC8QUVAigCQzMsF0AiiDEm6XjVGBJkYXNoX2Jhc2VsaW5lXzFfdjERAHXuB2XEngEA&amp;_nc_gid=b96q1suQHRP2ECaoxWcqTg&amp;_nc_ss=1a&amp;_nc_zt=28&amp;oh=00_Afy2tNKWA3YHylV4l0S1dOuRzJd7piq3DU4_4sVjrcM3zA&amp;oe=69BDB3D0, https://scontent-hou1-1.cdninstagram.com/o1/v/t2/f2/m367/AQPXWNwT8eRkj9DgIg8cE9xma9w9R27BjstvM88OrHYnVi7EkraAXnVtz0vqkgAqeeoHQBHg-9DBOk26UN4fmjTNYQXE0e0nQV-pEGo.mp4?_nc_cat=108&amp;_nc_sid=5e9851&amp;_nc_ht=scontent-hou1-1.cdninstagram.com&amp;_nc_ohc=naeuRjCy0jMQ7kNvwEVSS-W&amp;efg=eyJ2ZW5jb2RlX3RhZyI6Inhwdl9wcm9ncmVzc2l2ZS5JTlNUQUdSQU0uQ0FST1VTRUxfSVRFTS5DMy45MDguZGFzaF9iYXNlbGluZV8xX3YxIiwieHB2X2Fzc2V0X2lkIjoxNDYxMzQ0OTI0ODM0Nzk0LCJhc3NldF9hZ2VfZGF5cyI6MzU0LCJ2aV91c2VjYXNlX2lkIjoxMDE0NiwiZHVyYXRpb25fcyI6OCwidXJsZ2VuX3NvdXJjZSI6Ind3dyJ9&amp;ccb=17-1&amp;vs=5c9f689faa28a2bb&amp;_nc_vs=HBksFQIYQGlnX2VwaGVtZXJhbC9FODQyOTAyQzIwQjk0RUYyQzQwQzMxMUJEOTYxNjFBNF92aWRlb19kYXNoaW5pdC5tcDQVAALIARIAFQIYOnBhc3N0aHJvdWdoX2V2ZXJzdG9yZS9HSm5hX1J4Tl9oSnZ4cElEQUdtdHhnNXZNVFU3YmtZTEFBQUYVAgLIARIAKAAYABsCiAd1c2Vfb2lsATEScHJvZ3Jlc3NpdmVfcmVjaXBlATEVAAAm1O-ckrzFmAUVAigCQzMsF0AhMzMzMzMzGBJkYXNoX2Jhc2VsaW5lXzFfdjERAHXuB2XEngEA&amp;_nc_gid=b96q1suQHRP2ECaoxWcqTg&amp;_nc_ss=1a&amp;_nc_zt=28&amp;oh=00_AfxEZ0-udRxoe3IIQ21nRvfuTg8xg1c33pHdqu7SDx-shA&amp;oe=69BDAA01, https://scontent-hou1-1.cdninstagram.com/o1/v/t2/f2/m367/AQPQnHl72QvBOzzH9Iw859_1JSd-EB0Gg5DderCncG-MDAU7VAICRcTgFrs7fEVN8BWVFNcB0jXCSQE9rPQsZ7Z4oHbGOZD2clkvdR8.mp4?_nc_cat=111&amp;_nc_sid=5e9851&amp;_nc_ht=scontent-hou1-1.cdninstagram.com&amp;_nc_ohc=KUqAwUlBURAQ7kNvwGHmu1z&amp;efg=eyJ2ZW5jb2RlX3RhZyI6Inhwdl9wcm9ncmVzc2l2ZS5JTlNUQUdSQU0uQ0FST1VTRUxfSVRFTS5DMy45MDguZGFzaF9iYXNlbGluZV8xX3YxIiwieHB2X2Fzc2V0X2lkIjoyMDQzNjgyOTE5NDg3MjU3LCJhc3NldF9hZ2VfZGF5cyI6MzU0LCJ2aV91c2VjYXNlX2lkIjoxMDE0NiwiZHVyYXRpb25fcyI6NCwidXJsZ2VuX3NvdXJjZSI6Ind3dyJ9&amp;ccb=17-1&amp;_nc_gid=b96q1suQHRP2ECaoxWcqTg&amp;_nc_ss=1a&amp;_nc_zt=28&amp;vs=71ee22b05ed4eab6&amp;_nc_vs=HBksFQIYQGlnX2VwaGVtZXJhbC81NDQ2QUZFMjNBQzc0MjVEMTEwQkNGODVEODNGNjBCOV92aWRlb19kYXNoaW5pdC5tcDQVAALIARIAFQIYOnBhc3N0aHJvdWdoX2V2ZXJzdG9yZS9HRlRuLWh4V0tScWdWT2tFQU50YVpmalcwZEltYmtZTEFBQUYVAgLIARIAKAAYABsCiAd1c2Vfb2lsATEScHJvZ3Jlc3NpdmVfcmVjaXBlATEVAAAmstyYp4CuoQcVAigCQzMsF0ASiDEm6XjVGBJkYXNoX2Jhc2VsaW5lXzFfdjERAHXuB2XEngEA&amp;oh=00_AfxyCH29M</t>
  </si>
  <si>
    <t>https://www.instagram.com/_rwhk_</t>
  </si>
  <si>
    <t>centraltime</t>
  </si>
  <si>
    <t>Central Time LLC</t>
  </si>
  <si>
    <t>vintage &amp; antique watches.</t>
  </si>
  <si>
    <t>http://thecentraltime.com/</t>
  </si>
  <si>
    <t>https://scontent-bos5-1.cdninstagram.com/v/t51.2885-19/369988912_603976654992013_8033100380403168155_n.jpg?stp=dst-jpg_e0_s150x150_tt6&amp;efg=eyJ2ZW5jb2RlX3RhZyI6InByb2ZpbGVfcGljLmRqYW5nby43OTIuYzIifQ&amp;_nc_ht=scontent-bos5-1.cdninstagram.com&amp;_nc_cat=101&amp;_nc_oc=Q6cZ2QHghF4Inf-KF-n8mcJcEwmbDFJv76zWwuRnwo-6eqzG6ELSD0YRFH0049eh-gj5c0w&amp;_nc_ohc=WdSs8K5DpV0Q7kNvwHrN4du&amp;_nc_gid=DrD6NVlgYVy8EVOCF13eoA&amp;edm=AOQ1c0wBAAAA&amp;ccb=7-5&amp;oh=00_Afxci3zgr1_nYVEfe5VJQtFkCuVSHgcHD3tdHbsQ4P6vCA&amp;oe=69BD8F46&amp;_nc_sid=8b3546</t>
  </si>
  <si>
    <t>1953 Rolex "Explorer". | #hamiltonventura | #accutron | Original 1969 Hamilton Chrono-matic with the legendary cal 11.
#hamiltonchronomatic #vintagehamilton #vintagewatches #vintagechronograph #caliber11 | The legendary original 1969 caliber 11 released March 3 by a collaboration between Heuer, Breitling, Dubois Depraz, and Buren who was acquired by Hamilton halfway into the project code named "project 99". This was three months after Zenith claimed that they would release the first automatic chronogr | #vintagewakmann #vintagewakmannchronograph #lemaniachronograph #vintagewatch #wakmannwatch #vintagewatches | #vintagebulova #vintagewatch #bulova #vintagebulovawatch | #vintagetudorwatches #tudorwatch | #antiquepocketwatch #pocketwatch #antiquewatch | #vintagewatch #vintageuniversalgeneve #universalgeneve #watches</t>
  </si>
  <si>
    <t>#hamiltonventura, #accutron, #hamiltonchronomatic, #vintagehamilton, #vintagewatches, #vintagechronograph, #caliber11, #vintagewakmann, #vintagewakmannchronograph, #lemaniachronograph, #vintagewatch, #wakmannwatch, #vintagebulova, #bulova, #vintagebulovawatch, #vintagetudorwatches, #tudorwatch, #antiquepocketwatch, #pocketwatch, #antiquewatch, #vintageuniversalgeneve, #universalgeneve, #watches</t>
  </si>
  <si>
    <t>https://instagram.com/p/DV18XsTGSQO, https://instagram.com/p/DV18NYbF9O3, https://instagram.com/p/DU1dMpeEr2d, https://instagram.com/p/DU1XTo-kqrS, https://instagram.com/p/DUd8n_6jQKk, https://instagram.com/p/DTSBBu_DvDl, https://instagram.com/p/DSRB1T9FdfY, https://instagram.com/p/DSMI55vFVt9, https://instagram.com/p/DSMAsEQlYtu, https://instagram.com/p/DSMAfpjlRv-, https://instagram.com/p/DSMAR-HFeXp, https://instagram.com/p/DSMAEpulYaC</t>
  </si>
  <si>
    <t>7, 4, 6, 5, 12, 10, 14, 9, 4, 9, 6, 8</t>
  </si>
  <si>
    <t>0, 0, 2, 0, 1, 0, 0, 1, 0, 1, 1, 0</t>
  </si>
  <si>
    <t>2026-03-13, 2026-03-13, 2026-02-16, 2026-02-16, 2026-02-07, 2026-01-09, 2025-12-15, 2025-12-13, 2025-12-13, 2025-12-13, 2025-12-13, 2025-12-13</t>
  </si>
  <si>
    <t>https://scontent-bos5-1.cdninstagram.com/v/t51.82787-15/650952120_17965243533043537_4529680137638943109_n.jpg?stp=dst-jpg_e35_s1080x1080_sh0.08_tt6&amp;_nc_ht=scontent-bos5-1.cdninstagram.com&amp;_nc_cat=101&amp;_nc_oc=Q6cZ2QHghF4Inf-KF-n8mcJcEwmbDFJv76zWwuRnwo-6eqzG6ELSD0YRFH0049eh-gj5c0w&amp;_nc_ohc=RoBxlgq7RakQ7kNvwHbVp2Y&amp;_nc_gid=DrD6NVlgYVy8EVOCF13eoA&amp;edm=AOQ1c0wBAAAA&amp;ccb=7-5&amp;ig_cache_key=Mzg1MjI1MDU2NzE4OTAxMzUxOA%3D%3D.3-ccb7-5&amp;oh=00_AfzxJU3BwFlUv-ryCbaaXDJ2uRBb_770Nzeth3FhY2JoDg&amp;oe=69BD9046&amp;_nc_sid=8b3546, https://scontent-bos5-1.cdninstagram.com/v/t51.82787-15/651001130_17965243347043537_2485336626082107770_n.jpg?stp=dst-jpg_e35_s1080x1080_sh0.08_tt6&amp;_nc_ht=scontent-bos5-1.cdninstagram.com&amp;_nc_cat=101&amp;_nc_oc=Q6cZ2QHghF4Inf-KF-n8mcJcEwmbDFJv76zWwuRnwo-6eqzG6ELSD0YRFH0049eh-gj5c0w&amp;_nc_ohc=txRRqcdgrosQ7kNvwHJi6O9&amp;_nc_gid=DrD6NVlgYVy8EVOCF13eoA&amp;edm=AOQ1c0wBAAAA&amp;ccb=7-5&amp;ig_cache_key=Mzg1MjI0OTg1ODY1MzU0MTMwMw%3D%3D.3-ccb7-5&amp;oh=00_AfwYHq0OxK5Sn6GCtIg6wIYPEvVtuEPUkk9qih6M_cn1DA&amp;oe=69BD8977&amp;_nc_sid=8b3546, https://scontent-bos5-1.cdninstagram.com/v/t51.82787-15/630111774_17962211475043537_2017611681770405772_n.jpg?stp=dst-jpg_e35_s1080x1080_sh0.08_tt6&amp;_nc_ht=scontent-bos5-1.cdninstagram.com&amp;_nc_cat=101&amp;_nc_oc=Q6cZ2QHghF4Inf-KF-n8mcJcEwmbDFJv76zWwuRnwo-6eqzG6ELSD0YRFH0049eh-gj5c0w&amp;_nc_ohc=nrsCSAdyNBEQ7kNvwFNwJVv&amp;_nc_gid=DrD6NVlgYVy8EVOCF13eoA&amp;edm=AOQ1c0wBAAAA&amp;ccb=7-5&amp;ig_cache_key=MzgzNDA5OTA3MDI4NjM0NzY3Nw%3D%3D.3-ccb7-5&amp;oh=00_AfxQmdqdBNnl7jObaAovmHk_ma895hMeUGBCBC1bjxy84w&amp;oe=69BDB55C&amp;_nc_sid=8b3546, https://scontent-bos5-1.cdninstagram.com/v/t51.82787-15/631577027_17962209147043537_7065366858543423086_n.jpg?stp=dst-jpg_e35_s1080x1080_sh0.08_tt6&amp;_nc_ht=scontent-bos5-1.cdninstagram.com&amp;_nc_cat=101&amp;_nc_oc=Q6cZ2QHghF4Inf-KF-n8mcJcEwmbDFJv76zWwuRnwo-6eqzG6ELSD0YRFH0049eh-gj5c0w&amp;_nc_ohc=DwPOszaMQt0Q7kNvwGjkZWO&amp;_nc_gid=DrD6NVlgYVy8EVOCF13eoA&amp;edm=AOQ1c0wBAAAA&amp;ccb=7-5&amp;ig_cache_key=MzgzNDA3MzE2MjUxNTEzMTA5MA%3D%3D.3-ccb7-5&amp;oh=00_AfzFr9CZpRYPYGhhc2wTXsp4l5fqSJDhH1T7LgwnoVGSxA&amp;oe=69BDAFEF&amp;_nc_sid=8b3546, https://scontent-bos5-1.cdninstagram.com/v/t51.82787-15/626133440_17961187596043537_7974066209369530936_n.jpg?stp=dst-jpg_e35_s1080x1080_sh0.08_tt6&amp;_nc_ht=scontent-bos5-1.cdninstagram.com&amp;_nc_cat=101&amp;_nc_oc=Q6cZ2QHghF4Inf-KF-n8mcJcEwmbDFJv76zWwuRnwo-6eqzG6ELSD0YRFH0049eh-gj5c0w&amp;_nc_ohc=eICWc2nthvIQ7kNvwHv7Peq&amp;_nc_gid=DrD6NVlgYVy8EVOCF13eoA&amp;edm=AOQ1c0wBAAAA&amp;ccb=7-5&amp;ig_cache_key=MzgyNzQ4MTg4OTgxMzEwMzI2OA%3D%3D.3-ccb7-5&amp;oh=00_AfyCYHvbCZDoh_mnTZa7MiKbJsjPRQNmkr4MJBNbwlCRXA&amp;oe=69BDB3A4&amp;_nc_sid=8b3546, https://scontent-bos5-1.cdninstagram.com/v/t51.82787-15/611750015_17958041850043537_2209513862154694174_n.jpg?stp=dst-jpg_e35_s1080x1080_sh0.08_tt6&amp;_nc_ht=scontent-bos5-1.cdninstagram.com&amp;_nc_cat=101&amp;_nc_oc=Q6cZ2QHghF4Inf-KF-n8mcJcEwmbDFJv76zWwuRnwo-6eqzG6ELSD0YRFH0049eh-gj5c0w&amp;_nc_ohc=h8WZvSRUidIQ7kNvwH5fv70&amp;_nc_gid=DrD6NVlgYVy8EVOCF13eoA&amp;edm=AOQ1c0wBAAAA&amp;ccb=7-5&amp;ig_cache_key=MzgwNjEwOTE1MjI5NzU0NTk1Nw%3D%3D.3-ccb7-5&amp;oh=00_Afw9ZqPk1QyLdF12rKwIdElQA_3ULf4OBuZuBMP8Imh38A&amp;oe=69BD82C2&amp;_nc_sid=8b3546, https://scontent-bos5-1.cdninstagram.com/v/t51.82787-15/588709089_17955288708043537_3287522348414967763_n.jpg?stp=dst-jpg_e35_s1080x1080_sh0.08_tt6&amp;_nc_ht=scontent-bos5-1.cdninstagram.com&amp;_nc_cat=101&amp;_nc_oc=Q6cZ2QHghF4Inf-KF-n8mcJcEwmbDFJv76zWwuRnwo-6eqzG6ELSD0YRFH0049eh-gj5c0w&amp;_nc_ohc=6gxL_CXmpYkQ7kNvwFPK6zZ&amp;_nc_gid=DrD6NVlgYVy8EVOCF13eoA&amp;edm=AOQ1c0wBAAAA&amp;ccb=7-5&amp;ig_cache_key=Mzc4NzgxNjgyMzIwMDAxMjI0OA%3D%3D.3-ccb7-5&amp;oh=00_AfyMP60mVYscUg1vXP4KYeBe1Pi--6QIllWeRAHDaoU6_g&amp;oe=69BDA968&amp;_nc_sid=8b3546, https://scontent-bos5-1.cdninstagram.com/v/t51.82787-15/599906755_17955082005043537_5243625197886523128_n.jpg?stp=dst-jpg_e35_s1080x1080_sh0.08_tt6&amp;_nc_ht=scontent-bos5-1.cdninstagram.com&amp;_nc_cat=101&amp;_nc_oc=Q6cZ2QHghF4Inf-KF-n8mcJcEwmbDFJv76zWwuRnwo-6eqzG6ELSD0YRFH0049eh-gj5c0w&amp;_nc_ohc=L3L8WIar7WcQ7kNvwHKQmd6&amp;_nc_gid=DrD6NVlgYVy8EVOCF13eoA&amp;edm=AOQ1c0wBAAAA&amp;ccb=7-5&amp;ig_cache_key=Mzc4NjQ0MDU1MDA4NzIyMDA5Mw%3D%3D.3-ccb7-5&amp;oh=00_AfyZ1_i2l4f7zBWBkciw2Lp5ZbruwAelom7XsJ4fosJVTg&amp;oe=69BDB85E&amp;_nc_sid=8b3546, https://scontent-bos5-1.cdninstagram.com/v/t51.82787-15/587602930_17955076536043537_8801527862736512729_n.webp?stp=dst-jpg_e35_s1080x1080_sh0.08_tt6&amp;_nc_ht=scontent-bos5-1.cdninstagram.com&amp;_nc_cat=101&amp;_nc_oc=Q6cZ2QHghF4Inf-KF-n8mcJcEwmbDFJv76zWwuRnwo-6eqzG6ELSD0YRFH0049eh-gj5c0w&amp;_nc_ohc=NwROWe5so5kQ7kNvwEs9SN5&amp;_nc_gid=DrD6NVlgYVy8EVOCF13eoA&amp;edm=AOQ1c0wBAAAA&amp;ccb=7-5&amp;ig_cache_key=Mzc4NjQwNDQxNDk0MTkyNDIwNg%3D%3D.3-ccb7-5&amp;oh=00_AfzDWeSJ6EX4EkiP0xiRL4ygWINkz2LSw10AO1aHjudP0g&amp;oe=69BD9A78&amp;_nc_sid=8b3546, https://scontent-bos5-1.cdninstagram.com/v/t51.82787-15/590419322_17955076452043537_7852435765582490432_n.webp?stp=dst-jpg_e35_s1080x1080_sh0.08_tt6&amp;_nc_ht=scontent-bos5-1.cdninstagram.com&amp;_nc_cat=101&amp;_nc_oc=Q6cZ2QHghF4Inf-KF-n8mcJcEwmbDFJv76zWwuRnwo-6eqzG6ELSD0YRFH0049eh-gj5c0w&amp;_nc_ohc=7TOM2ex3THgQ7kNvwH4TiPv&amp;_nc_gid=DrD6NVlgYVy8EVOCF13eoA&amp;edm=AOQ1c0wBAAAA&amp;ccb=7-5&amp;ig_cache_key=Mzc4NjQwMzU2MTYzNTkxMjcwMg%3D%3D.3-ccb7-5&amp;oh=00_Afz4hue7QbVobTv91Zgxn3kyLV8pLOah5A4q_W-GZRe</t>
  </si>
  <si>
    <t>https://www.instagram.com/centraltime</t>
  </si>
  <si>
    <t>zaptrax</t>
  </si>
  <si>
    <t>Lanny Ziering</t>
  </si>
  <si>
    <t>http://studiozanello.exposure.co/</t>
  </si>
  <si>
    <t>https://scontent-atl3-3.cdninstagram.com/v/t51.2885-19/16465312_408186842853982_4038334032172285952_a.jpg?stp=dst-jpg_e0_s150x150_tt6&amp;efg=eyJ2ZW5jb2RlX3RhZyI6InByb2ZpbGVfcGljLmRqYW5nby4xMDgwLmMyIn0&amp;_nc_ht=scontent-atl3-3.cdninstagram.com&amp;_nc_cat=110&amp;_nc_oc=Q6cZ2QErPwWIKk0k-jLB4ZzB5wucIeRK57LWVWH-sjM0FBhmbNUm2xy-b3AxSZcrKEcmKgk&amp;_nc_ohc=TOxo6ZRkDaEQ7kNvwEJJL6I&amp;_nc_gid=UdGxh75FmhsGvNu7OQkofw&amp;edm=AOQ1c0wBAAAA&amp;ccb=7-5&amp;oh=00_AfwMCwlN4ELny7gXPGP6ZnRnH6ZlZZis2A2OEFXTUQQ9zQ&amp;oe=69BD88A7&amp;_nc_sid=8b3546</t>
  </si>
  <si>
    <t>Four National Guardsmen on Hollywood Boulevard during George Floyd Protests⁣
⁣.⁣
⁣.⁣
⁣.⁣
⁣.⁣
⁣.⁣
⁣#georgefloyd #protest #georgefloydprotests #blm #blacklivesmatter #icantbreathe #sayhisname #racialjustice #police #policeviolence #policebrutality #lapd #capitolrecords #taftbuilding #oldhollywood #hol | Protesters after George Floyd protest march in Hollywood⁣
⁣.⁣
⁣.⁣
⁣.⁣
⁣.⁣
⁣.⁣
⁣#georgefloyd #protest #georgefloydprotests #blm #blacklivesmatter #icantbreathe #sayhisname #racialjustice #police #policeviolence #policebrutality #lapd #capitolrecords #taftbuilding #oldhollywood #hollywoodandvine #holl | National Guardsman in front of boded Shiekh sneaker store during George Floyd protests⁣
⁣.⁣
⁣.⁣
⁣.⁣
⁣.⁣
⁣.⁣
⁣#georgefloyd #protest #georgefloydprotests #blm #blacklivesmatter #icantbreathe #sayhisname #racialjustice #police #policeviolence #policebrutality #lapd #capitolrecords #taftbuilding #oldhol | Protesters on Hollywood Boulevard after George Floyd Protest March⁣
⁣.⁣
⁣.⁣
⁣.⁣
⁣.⁣
⁣.⁣
⁣#georgefloyd #protest #georgefloydprotests #blm #blacklivesmatter #icantbreathe #sayhisname #racialjustice #police #policeviolence #policebrutality #lapd #capitolrecords #taftbuilding #oldhollywood #hollywoodand | National Guard Humvees on Cosmo Street off Hollywood Boulevard during George Floyd protests⁣
⁣.⁣
⁣.⁣
⁣.⁣
⁣.⁣
⁣.⁣
⁣#georgefloyd #protest #georgefloydprotests #blm #blacklivesmatter #icantbreathe #sayhisname #racialjustice #police #policeviolence #policebrutality #lapd #capitolrecords #taftbuilding #o | National Guardsman outside juice shop on Hollywood Boulevard during George Floyd protests⁣
⁣.⁣
⁣.⁣
⁣.⁣
⁣.⁣
⁣.⁣
⁣#georgefloyd #protest #georgefloydprotests #blm #blacklivesmatter #icantbreathe #sayhisname #racialjustice #police #policeviolence #policebrutality #lapd #capitolrecords #taftbuilding #old | LAPD officers and LAFD paramedics subdue agitated homeless woman as National Guardsmen stand watch during George Floyd Protests
.
.
.
.
.
#georgefloyd #protest #georgefloydprotests #blm #blacklivesmatter #icantbreathe #sayhisname #racialjustice #police #policeviolence #policebrutality #lapd #capitol | Hollywood LAPD command center during curfew for George Floyd Protests
.
.
.
.
.
#georgefloyd #protest #georgefloydprotests #blm #blacklivesmatter #icantbreathe #sayhisname #racialjustice #police #policeviolence #policebrutality #lapd #capitolrecords #taftbuilding #oldhollywood #hollywoodandvine #hol | LAPD officers on curfew duty pose for selfie
.
.
.
.
.
#georgefloyd #protest #georgefloydprotests #blm #blacklivesmatter #icantbreathe #sayhisname #racialjustice #police #policeviolence #policebrutality #lapd #capitolrecords #taftbuilding #oldhollywood #hollywoodandvine #hollywood #instagood #nofilt</t>
  </si>
  <si>
    <t>#georgefloyd, #protest, #georgefloydprotests, #blm, #blacklivesmatter, #icantbreathe, #sayhisname, #racialjustice, #police, #policeviolence, #policebrutality, #lapd, #capitolrecords, #taftbuilding, #oldhollywood, #hol, #hollywoodandvine, #holl, #oldhol, #hollywoodand, #o, #old, #capitol, #hollywood, #instagood, #nofilt</t>
  </si>
  <si>
    <t>@cosmostreet</t>
  </si>
  <si>
    <t>https://instagram.com/p/CBECXj1g8y7, https://instagram.com/p/CUaeGmNJF7H, https://instagram.com/p/CUadlATp_m6, https://instagram.com/p/CUadHP6p6te, https://instagram.com/p/CBEDdVagRap, https://instagram.com/p/CBEDLLEADU8, https://instagram.com/p/CBEC0Eeglzz, https://instagram.com/p/CBECFoxAA_s, https://instagram.com/p/CBEB4JxgebX, https://instagram.com/p/CBBzSoVg-mu, https://instagram.com/p/CBByzFbgwpv, https://instagram.com/p/CBByP22gNd_</t>
  </si>
  <si>
    <t>44, 98, 53, 40, 27, 31, 23, 20, 40, 17, 11, 22</t>
  </si>
  <si>
    <t>1, 11, 0, 1, 0, 0, 2, 0, 8, 0, 1, 1</t>
  </si>
  <si>
    <t>2020-06-05, 2021-09-29, 2021-09-29, 2021-09-29, 2020-06-05, 2020-06-05, 2020-06-05, 2020-06-05, 2020-06-05, 2020-06-04, 2020-06-04, 2020-06-04</t>
  </si>
  <si>
    <t>Hollywood Boulevard, Vienna - Austria, Berlin Prenzlauer Berg, Warsaw, Poland, Hollywood</t>
  </si>
  <si>
    <t>https://scontent-atl3-3.cdninstagram.com/v/t51.82787-15/641250403_18565321243004338_3472363018628222530_n.jpg?stp=dst-jpg_e15_fr_s1080x1080_tt6&amp;_nc_ht=scontent-atl3-3.cdninstagram.com&amp;_nc_cat=110&amp;_nc_oc=Q6cZ2QErPwWIKk0k-jLB4ZzB5wucIeRK57LWVWH-sjM0FBhmbNUm2xy-b3AxSZcrKEcmKgk&amp;_nc_ohc=PuuDJcbylfUQ7kNvwFUTUGf&amp;_nc_gid=UdGxh75FmhsGvNu7OQkofw&amp;edm=AOQ1c0wBAAAA&amp;ccb=7-5&amp;ig_cache_key=MjMyNDk5MzcyMjc0OTc5OTYxMQ%3D%3D.3-ccb7-5&amp;oh=00_AfzlBREE3dzenpTEEE1fON6Z025JwGKs2N7L50wy2EE8Xw&amp;oe=69BD9BD7&amp;_nc_sid=8b3546, https://scontent-atl3-2.cdninstagram.com/v/t51.82787-15/619992887_18107043328668472_8565373538218494581_n.jpg?stp=dst-jpg_e15_fr_s1080x1080_tt6&amp;_nc_ht=scontent-atl3-2.cdninstagram.com&amp;_nc_cat=104&amp;_nc_oc=Q6cZ2QErPwWIKk0k-jLB4ZzB5wucIeRK57LWVWH-sjM0FBhmbNUm2xy-b3AxSZcrKEcmKgk&amp;_nc_ohc=M2SsqDCbnqAQ7kNvwHTdoAO&amp;_nc_gid=UdGxh75FmhsGvNu7OQkofw&amp;edm=AOQ1c0wBAAAA&amp;ccb=7-5&amp;ig_cache_key=MjY3MzU4MTcyMzUzMjY4MDkwMw%3D%3D.3-ccb7-5&amp;oh=00_AfymV6T3lYnv6UsLyiu3-V-EbHlpFdwzhTuGznH4BCpSlw&amp;oe=69BDA31A&amp;_nc_sid=8b3546, https://scontent-atl3-1.cdninstagram.com/v/t51.82787-15/622569807_18087574604320614_6399823297150845989_n.jpg?stp=dst-jpg_e15_fr_s1080x1080_tt6&amp;_nc_ht=scontent-atl3-1.cdninstagram.com&amp;_nc_cat=106&amp;_nc_oc=Q6cZ2QErPwWIKk0k-jLB4ZzB5wucIeRK57LWVWH-sjM0FBhmbNUm2xy-b3AxSZcrKEcmKgk&amp;_nc_ohc=OXJVGHgYBFIQ7kNvwGwr7WM&amp;_nc_gid=UdGxh75FmhsGvNu7OQkofw&amp;edm=AOQ1c0wBAAAA&amp;ccb=7-5&amp;ig_cache_key=MjY3MzU3OTQxNTA5NzA0NzQ4Mg%3D%3D.3-ccb7-5&amp;oh=00_AfxbFA-XuNS0WsAgDWXBHuORLFw0SarZCi7FJjkW41gJtg&amp;oe=69BDA53E&amp;_nc_sid=8b3546, https://scontent-atl3-2.cdninstagram.com/v/t51.82787-15/622632924_18106434487692734_6232627886334263678_n.jpg?stp=dst-jpg_e15_fr_s1080x1080_tt6&amp;_nc_ht=scontent-atl3-2.cdninstagram.com&amp;_nc_cat=102&amp;_nc_oc=Q6cZ2QErPwWIKk0k-jLB4ZzB5wucIeRK57LWVWH-sjM0FBhmbNUm2xy-b3AxSZcrKEcmKgk&amp;_nc_ohc=n2dzXYcssdQQ7kNvwGtpySi&amp;_nc_gid=UdGxh75FmhsGvNu7OQkofw&amp;edm=AOQ1c0wBAAAA&amp;ccb=7-5&amp;ig_cache_key=MjY3MzU3NzM3MDI3MzE2NDEyNg%3D%3D.3-ccb7-5&amp;oh=00_AfwSR2wokNWV_zBBOI4p8H-7DBDzXN4gDy-wmLoMm6OXuw&amp;oe=69BD9AB3&amp;_nc_sid=8b3546, https://scontent-atl3-2.cdninstagram.com/v/t51.82787-15/620959676_18107347606686628_1588138723758658974_n.jpg?stp=dst-jpg_e15_fr_s1080x1080_tt6&amp;_nc_ht=scontent-atl3-2.cdninstagram.com&amp;_nc_cat=104&amp;_nc_oc=Q6cZ2QErPwWIKk0k-jLB4ZzB5wucIeRK57LWVWH-sjM0FBhmbNUm2xy-b3AxSZcrKEcmKgk&amp;_nc_ohc=a9SST29KlmkQ7kNvwHa8SNA&amp;_nc_gid=UdGxh75FmhsGvNu7OQkofw&amp;edm=AOQ1c0wBAAAA&amp;ccb=7-5&amp;ig_cache_key=MjMyNDk5ODUxNzYyNzYyMzA4MQ%3D%3D.3-ccb7-5&amp;oh=00_AfwFuxM4B8eiU_vUxxqRGC7_nhrbfV03cWM-bYqF1n0WJw&amp;oe=69BDB476&amp;_nc_sid=8b3546, https://scontent-atl3-3.cdninstagram.com/v/t51.82787-15/619851158_18109728748711532_7799982175313583084_n.jpg?stp=dst-jpg_e15_fr_s1080x1080_tt6&amp;_nc_ht=scontent-atl3-3.cdninstagram.com&amp;_nc_cat=108&amp;_nc_oc=Q6cZ2QErPwWIKk0k-jLB4ZzB5wucIeRK57LWVWH-sjM0FBhmbNUm2xy-b3AxSZcrKEcmKgk&amp;_nc_ohc=e4tsK8D6EJ8Q7kNvwFVVH__&amp;_nc_gid=UdGxh75FmhsGvNu7OQkofw&amp;edm=AOQ1c0wBAAAA&amp;ccb=7-5&amp;ig_cache_key=MjMyNDk5NzI2OTU2MjA3ODUyNA%3D%3D.3-ccb7-5&amp;oh=00_AfxoxN7Wt41yWwvWH5Amj76Sbpk0JRotP8kIr6oA5bXb1Q&amp;oe=69BDA14B&amp;_nc_sid=8b3546, https://scontent-atl3-3.cdninstagram.com/v/t51.82787-15/620518942_18113680036552688_3171956234984264096_n.jpg?stp=dst-jpg_e15_fr_s1080x1080_tt6&amp;_nc_ht=scontent-atl3-3.cdninstagram.com&amp;_nc_cat=108&amp;_nc_oc=Q6cZ2QErPwWIKk0k-jLB4ZzB5wucIeRK57LWVWH-sjM0FBhmbNUm2xy-b3AxSZcrKEcmKgk&amp;_nc_ohc=OKBiJrCfQTgQ7kNvwH3BX6x&amp;_nc_gid=UdGxh75FmhsGvNu7OQkofw&amp;edm=AOQ1c0wBAAAA&amp;ccb=7-5&amp;ig_cache_key=MjMyNDk5NTY4MTk0MjY1ODI5MQ%3D%3D.3-ccb7-5&amp;oh=00_AfwEVjTgluFUeChZBrO7_fmBEI0BmkGnfcizyM9o-WGtxw&amp;oe=69BDAB29&amp;_nc_sid=8b3546, https://scontent-atl3-1.cdninstagram.com/v/t51.82787-15/622211619_18105429487705212_3660271326654122043_n.jpg?stp=dst-jpg_e15_fr_s1080x1080_tt6&amp;_nc_ht=scontent-atl3-1.cdninstagram.com&amp;_nc_cat=100&amp;_nc_oc=Q6cZ2QErPwWIKk0k-jLB4ZzB5wucIeRK57LWVWH-sjM0FBhmbNUm2xy-b3AxSZcrKEcmKgk&amp;_nc_ohc=J-QSS1_OrloQ7kNvwG9oDkb&amp;_nc_gid=UdGxh75FmhsGvNu7OQkofw&amp;edm=AOQ1c0wBAAAA&amp;ccb=7-5&amp;ig_cache_key=MjMyNDk5MjQ5MTA5MjE4NTA2OA%3D%3D.3-ccb7-5&amp;oh=00_AfxqYbKkybgQSRp7dpIMK6ExxOM3TJJVCjqzgycHOe6AiA&amp;oe=69BD9B90&amp;_nc_sid=8b3546, https://scontent-atl3-2.cdninstagram.com/v/t51.82787-15/621683612_18152390704376381_622947083157208144_n.jpg?stp=dst-jpg_e15_fr_p1080x1080_tt6&amp;_nc_ht=scontent-atl3-2.cdninstagram.com&amp;_nc_cat=105&amp;_nc_oc=Q6cZ2QErPwWIKk0k-jLB4ZzB5wucIeRK57LWVWH-sjM0FBhmbNUm2xy-b3AxSZcrKEcmKgk&amp;_nc_ohc=DJ8ZH6VNrO4Q7kNvwHjL2MM&amp;_nc_gid=UdGxh75FmhsGvNu7OQkofw&amp;edm=AOQ1c0wBAAAA&amp;ccb=7-5&amp;ig_cache_key=MjMyNDk5MTU2NDQ2MTUwMDExOQ%3D%3D.3-ccb7-5&amp;oh=00_AfxdRVPZmNL4ZXTnCc0XnTgIKY2Q5sry-NtWIqg_2cPQaw&amp;oe=69BD8E04&amp;_nc_sid=8b3546, https://scontent-atl3-1.cdninstagram.com/v/t51.82787-15/619491016_18117425200595184_8921141287036399050_n.jpg?stp=dst-jpg_e35_s1080x1080_sh0.08_tt6&amp;_nc_ht=scontent-atl3-1.cdninstagram.com&amp;_nc_cat=100&amp;_nc_oc=Q6cZ2QErPwWIKk0k-jLB4ZzB5wucIeRK57LWVWH-sjM0FBhmbNUm2xy-b3AxSZcrKEcmKgk&amp;_nc_ohc=vlUkTkLsaJQQ7kNvwHyEPR3&amp;_nc_gid=UdGxh75FmhsGvNu7OQkofw&amp;edm=AOQ1c0wBAAAA&amp;ccb=7-5&amp;ig_cache_key=MjMyNDM2NDQ2MzMzMzE3MzY3OA%3D%3D.3-ccb7-5&amp;oh=00_AfxWGRG3Io3gHof8dj3eWvx3xvnG5qdLkxiWKirnPPlVKA&amp;oe=69BDB22F&amp;_nc_sid=8b3546, https:/</t>
  </si>
  <si>
    <t>https://www.instagram.com/zaptrax</t>
  </si>
  <si>
    <t>sirichaichalermpong_73</t>
  </si>
  <si>
    <t>Sirichai Cjalermpongpakrn</t>
  </si>
  <si>
    <t>https://scontent-ord5-2.cdninstagram.com/v/t51.2885-19/270277955_1284428015404899_3038987434635915497_n.jpg?stp=dst-jpg_e0_s150x150_tt6&amp;efg=eyJ2ZW5jb2RlX3RhZyI6InByb2ZpbGVfcGljLmRqYW5nby42MzkuYzIifQ&amp;_nc_ht=scontent-ord5-2.cdninstagram.com&amp;_nc_cat=103&amp;_nc_oc=Q6cZ2QEa6wB5OO-Tdbj7SzwKWr4nMTYkJBPEeTHP1_lzGOUxrGaghPdKVEwDIYBaKHMrxyQ&amp;_nc_ohc=v71EngV2-HUQ7kNvwHw7FQt&amp;_nc_gid=MTKLuM3MFjnhX-tmgcgBaw&amp;edm=AOQ1c0wBAAAA&amp;ccb=7-5&amp;oh=00_Afxcmbi1272NnhR_MeB_qsLuM6kCWYrk3wU-BYn0CN5VNg&amp;oe=69BDB66D&amp;_nc_sid=8b3546</t>
  </si>
  <si>
    <t>you are my place by the way, l will never fit in that's one of my best ....
voiceless in black and white 
Auroca Cullen in Pinterest.com | It's too complicated, window up above personal never as good as ...... | 'all fun and games'
isn't it strange we never met, gimme some lovin .....
cr. ghbarnett on Pinterest | 'visionary deserve it'
It acknowledges that their hard work and unique ideas merit the success or positive out comes they receive ..... | who would you be without yours, l'm so into you ....
Carly Simon with James Taylor 
1972 | 'beyond oblivion'
we all have to lose ourselves sometimes to find ourselves, don't you think .....
Yvan Attal and Charlotte Gains bourg photographed by Stepano Galuzzi for Vanity Fair, France, March 2017 | nothing unfortunate about it actually ..... | 'stop saying yes to shit people you hate'
be the shit without cheating on anyone ..... | 'l like boring things'
Andy Warhol (6 August 1928-22 February 1987) photographed by Steve Wood 1981. | no matter how fuck you are but not knowing why about others .... | 'Vita sine dorole est vita non acta'
happiness is a vibe, a vibe full of peace ....
@feels.personified | 'a modus vivendi'
Jean-luc Godard (1930-2022) on the set of Sympathy for the Devil, starring the rolling stones 1968
Photograph:Huton Deutsch/Corbis/Getty images</t>
  </si>
  <si>
    <t>@feels.personified</t>
  </si>
  <si>
    <t>https://instagram.com/p/DV74Wf-gR3C, https://instagram.com/p/DVKxLR5Aaez, https://instagram.com/p/DS1hPEEk2e2, https://instagram.com/p/DSuDhhugQwh, https://instagram.com/p/DSB96K7gUC8, https://instagram.com/p/DRwm1R3AaB1, https://instagram.com/p/DRRAJyKAUln, https://instagram.com/p/DOV04F7gZz5, https://instagram.com/p/DNARKXSBhSw, https://instagram.com/p/DM7OINcBbAZ, https://instagram.com/p/DMjkzfOBKfY, https://instagram.com/p/DMPY1wdB24c</t>
  </si>
  <si>
    <t>1, 1, 0, 0, 0, 2, 0, 0, 1, 0, 0, 1</t>
  </si>
  <si>
    <t>2026-03-16, 2026-02-25, 2025-12-29, 2025-12-26, 2025-12-09, 2025-12-02, 2025-11-20, 2025-09-08, 2025-08-06, 2025-08-04, 2025-07-26, 2025-07-18</t>
  </si>
  <si>
    <t>Bangkok, Thailand</t>
  </si>
  <si>
    <t>https://scontent-ord5-3.cdninstagram.com/v/t51.82787-15/651249394_18329350294223119_5062304413847969070_n.webp?stp=dst-jpg_e15_fr_s1080x1080_tt6&amp;_nc_ht=scontent-ord5-3.cdninstagram.com&amp;_nc_cat=107&amp;_nc_oc=Q6cZ2QEa6wB5OO-Tdbj7SzwKWr4nMTYkJBPEeTHP1_lzGOUxrGaghPdKVEwDIYBaKHMrxyQ&amp;_nc_ohc=UKthAEgzrYEQ7kNvwHAqYDV&amp;_nc_gid=MTKLuM3MFjnhX-tmgcgBaw&amp;edm=AOQ1c0wBAAAA&amp;ccb=7-5&amp;ig_cache_key=Mzg1MzkyMTc0MjkxMzM0NzAxMA%3D%3D.3-ccb7-5&amp;oh=00_Afyc9_1NiS5n8k-pmru_QPgsoSWSWpws5aNeYCF9cpYKZg&amp;oe=69BD9756&amp;_nc_sid=8b3546, https://scontent-ord5-3.cdninstagram.com/v/t51.82787-15/641299392_18326959204223119_5893694318001011199_n.webp?stp=dst-jpg_e15_fr_s1080x1080_tt6&amp;_nc_ht=scontent-ord5-3.cdninstagram.com&amp;_nc_cat=107&amp;_nc_oc=Q6cZ2QEa6wB5OO-Tdbj7SzwKWr4nMTYkJBPEeTHP1_lzGOUxrGaghPdKVEwDIYBaKHMrxyQ&amp;_nc_ohc=z_7GQ1-bKPwQ7kNvwEeVEGa&amp;_nc_gid=MTKLuM3MFjnhX-tmgcgBaw&amp;edm=AOQ1c0wBAAAA&amp;ccb=7-5&amp;ig_cache_key=Mzg0MDA5NzkxMTY5MDA3ODEzMQ%3D%3D.3-ccb7-5&amp;oh=00_Afy6iCfYK_hnbgwcH59_RIS63JVUvQVmTziXikQmCwXdKg&amp;oe=69BDA137&amp;_nc_sid=8b3546, https://scontent-ord5-1.cdninstagram.com/v/t39.30808-6/605866282_2077464066410713_5630836716825853464_n.jpg?stp=dst-jpg_e15_tt6&amp;_nc_ht=scontent-ord5-1.cdninstagram.com&amp;_nc_cat=101&amp;_nc_oc=Q6cZ2QEa6wB5OO-Tdbj7SzwKWr4nMTYkJBPEeTHP1_lzGOUxrGaghPdKVEwDIYBaKHMrxyQ&amp;_nc_ohc=bId1tZ7Q79kQ7kNvwHf8PmP&amp;_nc_gid=MTKLuM3MFjnhX-tmgcgBaw&amp;edm=AOQ1c0wAAAAA&amp;ccb=7-5&amp;ig_cache_key=Mzc5ODA4ODAzMTQ1NTYzNTM4Mg%3D%3D.3-ccb7-5&amp;oh=00_Afyj3oAzdYt5serKKDO2oKY3tefqpldoWc_cGiHSm4Gilg&amp;oe=69BD9ED4&amp;_nc_sid=8b3546, https://scontent-ord5-3.cdninstagram.com/v/t51.82787-15/604384793_18319738387223119_7950380019574510820_n.webp?stp=dst-jpg_e15_tt6&amp;_nc_ht=scontent-ord5-3.cdninstagram.com&amp;_nc_cat=107&amp;_nc_oc=Q6cZ2QEa6wB5OO-Tdbj7SzwKWr4nMTYkJBPEeTHP1_lzGOUxrGaghPdKVEwDIYBaKHMrxyQ&amp;_nc_ohc=2-T0MADRxY4Q7kNvwEPmrCC&amp;_nc_gid=MTKLuM3MFjnhX-tmgcgBaw&amp;edm=AOQ1c0wBAAAA&amp;ccb=7-5&amp;ig_cache_key=Mzc5NTk4NzAzNDAxNTg2MTc5Mw%3D%3D.3-ccb7-5&amp;oh=00_AfyXqSUXgE9C71qZMkdxcEZMROcUcuKbKpDpiaETqyoXyQ&amp;oe=69BDB67C&amp;_nc_sid=8b3546, https://scontent-ord5-3.cdninstagram.com/v/t51.82787-15/587809697_18318068734223119_761363257629586788_n.webp?stp=dst-jpg_e15_fr_s1080x1080_tt6&amp;_nc_ht=scontent-ord5-3.cdninstagram.com&amp;_nc_cat=107&amp;_nc_oc=Q6cZ2QEa6wB5OO-Tdbj7SzwKWr4nMTYkJBPEeTHP1_lzGOUxrGaghPdKVEwDIYBaKHMrxyQ&amp;_nc_ohc=VffWfYT5hnQQ7kNvwEKLmKm&amp;_nc_gid=MTKLuM3MFjnhX-tmgcgBaw&amp;edm=AOQ1c0wBAAAA&amp;ccb=7-5&amp;ig_cache_key=Mzc4MzU3NzQ0MDI3MDUwMDAyOA%3D%3D.3-ccb7-5&amp;oh=00_AfyFgPbQGPsHb1po3mqcr5iafyeC-g5fhhgeJ4Vr2MWNbg&amp;oe=69BD8B97&amp;_nc_sid=8b3546, https://scontent-ord5-3.cdninstagram.com/v/t51.82787-15/586719092_18317402131223119_8402326782026342478_n.webp?stp=dst-jpg_e15_fr_s1080x1080_tt6&amp;_nc_ht=scontent-ord5-3.cdninstagram.com&amp;_nc_cat=107&amp;_nc_oc=Q6cZ2QEa6wB5OO-Tdbj7SzwKWr4nMTYkJBPEeTHP1_lzGOUxrGaghPdKVEwDIYBaKHMrxyQ&amp;_nc_ohc=slAdZxu-L_YQ7kNvwGnKjEd&amp;_nc_gid=MTKLuM3MFjnhX-tmgcgBaw&amp;edm=AOQ1c0wBAAAA&amp;ccb=7-5&amp;ig_cache_key=Mzc3ODY5MDg3NDQzOTk5OTYwNQ%3D%3D.3-ccb7-5&amp;oh=00_AfxpV1RHzyQiAxm9VSunrgKUcNKGGir1TKex6Sd8I90_5w&amp;oe=69BD8398&amp;_nc_sid=8b3546, https://scontent-ord5-3.cdninstagram.com/v/t51.82787-15/583337689_18314100229223119_108781134170039691_n.webp?stp=dst-jpg_e15_fr_s1080x1080_tt6&amp;_nc_ht=scontent-ord5-3.cdninstagram.com&amp;_nc_cat=107&amp;_nc_oc=Q6cZ2QEa6wB5OO-Tdbj7SzwKWr4nMTYkJBPEeTHP1_lzGOUxrGaghPdKVEwDIYBaKHMrxyQ&amp;_nc_ohc=ej2qEFE1FZYQ7kNvwGbmDaq&amp;_nc_gid=MTKLuM3MFjnhX-tmgcgBaw&amp;edm=AOQ1c0wBAAAA&amp;ccb=7-5&amp;ig_cache_key=Mzc2OTc5NTAzNTQxNjA1NDExOQ%3D%3D.3-ccb7-5&amp;oh=00_Afw_9KpB-3t2M7156W8sizVM8Gqv5Bbl8Td6MfKEFeMNUA&amp;oe=69BDB7BD&amp;_nc_sid=8b3546, https://scontent-ord5-3.cdninstagram.com/v/t51.82787-15/542334818_18305304202223119_6811334516334544372_n.webp?stp=dst-jpg_e15_tt6&amp;_nc_ht=scontent-ord5-3.cdninstagram.com&amp;_nc_cat=107&amp;_nc_oc=Q6cZ2QEa6wB5OO-Tdbj7SzwKWr4nMTYkJBPEeTHP1_lzGOUxrGaghPdKVEwDIYBaKHMrxyQ&amp;_nc_ohc=pvve8WXaNmMQ7kNvwHNEzDG&amp;_nc_gid=MTKLuM3MFjnhX-tmgcgBaw&amp;edm=AOQ1c0wBAAAA&amp;ccb=7-5&amp;ig_cache_key=MzcxNzEwOTYyMDU0MDU0NjI5Nw%3D%3D.3-ccb7-5&amp;oh=00_AfyOonoxaGmv6VrPq0xVp9muUtzHdDNLZ8i7P06a54NzSA&amp;oe=69BD9FFB&amp;_nc_sid=8b3546, https://scontent-ord5-3.cdninstagram.com/v/t51.82787-15/527643756_18301905142223119_3008425210085446970_n.webp?stp=dst-jpg_e15_fr_s1080x1080_tt6&amp;_nc_ht=scontent-ord5-3.cdninstagram.com&amp;_nc_cat=107&amp;_nc_oc=Q6cZ2QEa6wB5OO-Tdbj7SzwKWr4nMTYkJBPEeTHP1_lzGOUxrGaghPdKVEwDIYBaKHMrxyQ&amp;_nc_ohc=vVZSNbL-LOAQ7kNvwGedkp1&amp;_nc_gid=MTKLuM3MFjnhX-tmgcgBaw&amp;edm=AOQ1c0wBAAAA&amp;ccb=7-5&amp;ig_cache_key=MzY5MzAyNzE3MzQyNzcxMzIwMA%3D%3D.3-ccb7-5&amp;oh=00_AfygjMKFVOTXRUor0RN2h-37Y_3w-_S316zqrLWb2h-iUA&amp;oe=69BDB699&amp;_nc_sid=8b3546, https://scontent-ord5-3.cdninstagram.com/v/t51.82787-15/528678684_18301724029223119_1120813712871570054_n.webp?stp=dst-jpg_e15_fr_s1080x1080_tt6&amp;_nc_ht=scontent-ord5-3.cdninstagram.com&amp;_nc_cat=107&amp;_nc_oc=Q6cZ2QEa6wB5OO-Tdbj7SzwKWr4nMTYkJBPEeTHP1_lzGOUxrGaghPdKVEwDIYBaKHMrxyQ&amp;_nc_ohc=nlMCkfcAm7oQ7kNvwFI8OM9&amp;_nc_gid=MTKLuM3MFjnhX-tmgcgBaw&amp;edm=AOQ1c0wBAAAA&amp;ccb=7-5&amp;ig_cache_key=MzY5MTYwNjQ1NjM5NjAwMTMwNQ%3D%3D.3-ccb7-5&amp;oh=00_AfyLCpl-F4veOeYbhdi-cdXlLwkF1RT8Bs2ADP4M6rFdgw&amp;oe=69BD8AEA&amp;_nc_sid=8b3546, https://scontent-ord5-3.cdninstagram.com/v/t51.</t>
  </si>
  <si>
    <t>https://www.instagram.com/sirichaichalermpong_73</t>
  </si>
  <si>
    <t>ucartimepieces</t>
  </si>
  <si>
    <t>Vintage Swiss Watches
IWC • Tissot • TAG Heuer
📍 Germany | 🌍 Worldwide Shipping
📩 DM to buy</t>
  </si>
  <si>
    <t>https://ucartimepieces.etsy.com/</t>
  </si>
  <si>
    <t>https://scontent-atl3-2.cdninstagram.com/v/t51.82787-19/619758671_17847189915668437_5215259046538637015_n.jpg?stp=dst-jpg_e0_s150x150_tt6&amp;efg=eyJ2ZW5jb2RlX3RhZyI6InByb2ZpbGVfcGljLmRqYW5nby4xMDgwLmMyIn0&amp;_nc_ht=scontent-atl3-2.cdninstagram.com&amp;_nc_cat=101&amp;_nc_oc=Q6cZ2QHjeqOcm8HRcaieLmqw2Xm-6jB0IUO4TJWAzjPJXT4m0fzYmRsAPXIGOUwb3UUBljI&amp;_nc_ohc=BOxV4PAqX2QQ7kNvwG-Y3gg&amp;_nc_gid=oyoI9-BsuoypERm-ZQk1JQ&amp;edm=AOQ1c0wBAAAA&amp;ccb=7-5&amp;oh=00_Afzza28a5WwD4gkEizb7-_t8dDk7E192hI_z1Dy0a1z7vA&amp;oe=69BD9057&amp;_nc_sid=8b3546</t>
  </si>
  <si>
    <t>Vintage telemeter chronograph – timeless tool-watch elegance.
Black multi-scale dial, classic pushers, and warm leather strap. A true collector’s piece. Tags:
#vintagechronograph #telemeter #tachymeter #vintagewatch #chronograph watchcollector toolwatch vintagestyle mechanicalwatch watchfam watchoft | Pre-LVMH elegance.
Iconic gold bezel, deep black dial and timeless MDM spirit.
A true 90s Hublot classic.
#UcarTimepieces
#hublot #hublotmdm #classicfusion #vintagehublot #prelvmh #luxurywatch #swissmade #automaticwatch #bicolorwatch #goldbezel #watchcollector #vintagewatch #ucartimepieces #watchadd | Timeless 1970s design meets true Swiss This vintage Omega Dynamic Automatic features its famous TV-style case, deep black dial, striking blue seconds hand and date window at 3 o’clock — a bold design from Omega’s golden era of experimentation.
✨ Automatic Swiss movement
✨ Original steel bracelet
✨  | Vintage Oris Automatic Chronograph – 30 Jewels, featuring a beautifully textured silver dial, sapphire caseback, and elegant leather strap.
A rare 1990s piece for collectors who appreciate mechanical excellence and classic design.
📦 Ships from Germany
🔒 Etsy Buyer Protection
🛍️ Available now in | Maurice Lacroix chronograph with mother-of-pearl subdials, gold accents, and a fresh handmade leather strap.
Rare 1990s design. Fully mechanical. Collector’s piece.
👉 Available now in our Etsy shop — link in bio!
#vintagewatch #mauricelacroix #chronographwatch #swisswatch #luxurywatch #watchcoll</t>
  </si>
  <si>
    <t>#vintagechronograph, #telemeter, #tachymeter, #vintagewatch, #chronograph, #UcarTimepieces, #hublot, #hublotmdm, #classicfusion, #vintagehublot, #prelvmh, #luxurywatch, #swissmade, #automaticwatch, #bicolorwatch, #goldbezel, #watchcollector, #ucartimepieces, #watchadd, #mauricelacroix, #chronographwatch, #swisswatch, #watchcoll</t>
  </si>
  <si>
    <t>@UcarTimepieces</t>
  </si>
  <si>
    <t>https://instagram.com/p/DVvyGRmjett, https://instagram.com/p/DVuFEynja7A, https://instagram.com/p/DU6BLYnjWCR, https://instagram.com/p/DU5-pHKjfCs, https://instagram.com/p/DU1GhMajQDQ, https://instagram.com/p/DUqI2GzDW4g, https://instagram.com/p/DUlZ7iMDViV, https://instagram.com/p/DUlIPkBDU43, https://instagram.com/p/DUf5C-hDaPd, https://instagram.com/p/DUdxHzpDZlM, https://instagram.com/p/DUY-qIGjUnr, https://instagram.com/p/DUVrczEDd_v</t>
  </si>
  <si>
    <t>17, 21, 28, 19, 55, 20, 41, 27, 35, 39, 59, 44</t>
  </si>
  <si>
    <t>0, 1, 0, 0, 0, 0, 1, 0, 0, 0, 2, 0</t>
  </si>
  <si>
    <t>2026-03-11, 2026-03-10, 2026-02-18, 2026-02-18, 2026-02-16, 2026-02-12, 2026-02-10, 2026-02-10, 2026-02-08, 2026-02-07, 2026-02-05, 2026-02-04</t>
  </si>
  <si>
    <t>Video, Sidecar, Sidecar, Video, Sidecar, Video, Video, Video, Video, Sidecar, Video, Sidecar</t>
  </si>
  <si>
    <t>https://scontent-atl3-2.cdninstagram.com/v/t51.82787-15/649915832_17858393211668437_943462503644034861_n.jpg?stp=dst-jpg_e15_tt6&amp;_nc_ht=scontent-atl3-2.cdninstagram.com&amp;_nc_cat=101&amp;_nc_oc=Q6cZ2QHjeqOcm8HRcaieLmqw2Xm-6jB0IUO4TJWAzjPJXT4m0fzYmRsAPXIGOUwb3UUBljI&amp;_nc_ohc=n2BK5d-pZ6AQ7kNvwHiYhk-&amp;_nc_gid=oyoI9-BsuoypERm-ZQk1JQ&amp;edm=AOQ1c0wBAAAA&amp;ccb=7-5&amp;ig_cache_key=Mzg1MDAzNzAyNDI4NDA3MTI4NA%3D%3D.3-ccb7-5&amp;oh=00_AfzpksmAQX74tcJWrUAdfusQeyAuCOSD2mfveh6BUHwLuA&amp;oe=69BD885E&amp;_nc_sid=8b3546, https://scontent-atl3-2.cdninstagram.com/v/t51.82787-15/649915832_17858393211668437_943462503644034861_n.jpg?stp=dst-jpg_e15_tt6&amp;_nc_ht=scontent-atl3-2.cdninstagram.com&amp;_nc_cat=101&amp;_nc_oc=Q6cZ2QHjeqOcm8HRcaieLmqw2Xm-6jB0IUO4TJWAzjPJXT4m0fzYmRsAPXIGOUwb3UUBljI&amp;_nc_ohc=n2BK5d-pZ6AQ7kNvwHiYhk-&amp;_nc_gid=oyoI9-BsuoypERm-ZQk1JQ&amp;edm=AOQ1c0wBAAAA&amp;ccb=7-5&amp;ig_cache_key=Mzg1MDAzNzAyNDI4NDA3MTI4NA%3D%3D.3-ccb7-5&amp;oh=00_AfzpksmAQX74tcJWrUAdfusQeyAuCOSD2mfveh6BUHwLuA&amp;oe=69BD885E&amp;_nc_sid=8b3546, https://scontent-atl3-2.cdninstagram.com/v/t51.82787-15/649873272_17858393202668437_4283810693137452780_n.jpg?stp=dst-jpg_e15_tt6&amp;_nc_ht=scontent-atl3-2.cdninstagram.com&amp;_nc_cat=101&amp;_nc_oc=Q6cZ2QHjeqOcm8HRcaieLmqw2Xm-6jB0IUO4TJWAzjPJXT4m0fzYmRsAPXIGOUwb3UUBljI&amp;_nc_ohc=6MHOQrta7gsQ7kNvwGReGYJ&amp;_nc_gid=oyoI9-BsuoypERm-ZQk1JQ&amp;edm=AOQ1c0wBAAAA&amp;ccb=7-5&amp;ig_cache_key=Mzg1MDAzNzAyMzM1Mjg5NzUwNg%3D%3D.3-ccb7-5&amp;oh=00_AfwZ4QegBnQ7Gh5StZhYIOCSeA2C74W7OCLLXN4iTO3Q8A&amp;oe=69BD86D2&amp;_nc_sid=8b3546, https://scontent-atl3-2.cdninstagram.com/v/t51.82787-15/649854563_17858393220668437_3285905997599535728_n.jpg?stp=dst-jpg_e15_tt6&amp;_nc_ht=scontent-atl3-2.cdninstagram.com&amp;_nc_cat=101&amp;_nc_oc=Q6cZ2QHjeqOcm8HRcaieLmqw2Xm-6jB0IUO4TJWAzjPJXT4m0fzYmRsAPXIGOUwb3UUBljI&amp;_nc_ohc=E59Ypf5MsE8Q7kNvwHArqsT&amp;_nc_gid=oyoI9-BsuoypERm-ZQk1JQ&amp;edm=AOQ1c0wBAAAA&amp;ccb=7-5&amp;ig_cache_key=Mzg1MDAzNzAyNTEzMTMwNzcxOQ%3D%3D.3-ccb7-5&amp;oh=00_AfyuQriSFbT8JWq3ped1m4PN6ttIpvD6j5kvYMWCgYU6gw&amp;oe=69BD935B&amp;_nc_sid=8b3546, https://scontent-atl3-2.cdninstagram.com/v/t51.82787-15/639474300_17853973755668437_5433598309955652872_n.jpg?stp=dst-jpg_e35_s1080x1080_sh0.08_tt6&amp;_nc_ht=scontent-atl3-2.cdninstagram.com&amp;_nc_cat=101&amp;_nc_oc=Q6cZ2QHjeqOcm8HRcaieLmqw2Xm-6jB0IUO4TJWAzjPJXT4m0fzYmRsAPXIGOUwb3UUBljI&amp;_nc_ohc=_Dp-DgrKxYkQ7kNvwFqaniR&amp;_nc_gid=oyoI9-BsuoypERm-ZQk1JQ&amp;edm=AOQ1c0wBAAAA&amp;ccb=7-5&amp;ig_cache_key=MzgzNTM4MzE4Nzc2MTg4NDg1NQ%3D%3D.3-ccb7-5&amp;oh=00_AfyuLu87fDBHMuGtJ4C1Lhs6hOsWhDzsbpiJCrQMjrm5xA&amp;oe=69BDB86D&amp;_nc_sid=8b3546, https://scontent-atl3-2.cdninstagram.com/v/t51.82787-15/639474300_17853973755668437_5433598309955652872_n.jpg?stp=dst-jpg_e35_s1080x1080_sh0.08_tt6&amp;_nc_ht=scontent-atl3-2.cdninstagram.com&amp;_nc_cat=101&amp;_nc_oc=Q6cZ2QHjeqOcm8HRcaieLmqw2Xm-6jB0IUO4TJWAzjPJXT4m0fzYmRsAPXIGOUwb3UUBljI&amp;_nc_ohc=_Dp-DgrKxYkQ7kNvwFqaniR&amp;_nc_gid=oyoI9-BsuoypERm-ZQk1JQ&amp;edm=AOQ1c0wBAAAA&amp;ccb=7-5&amp;ig_cache_key=MzgzNTM4MzE4Nzc2MTg4NDg1NQ%3D%3D.3-ccb7-5&amp;oh=00_AfyuLu87fDBHMuGtJ4C1Lhs6hOsWhDzsbpiJCrQMjrm5xA&amp;oe=69BDB86D&amp;_nc_sid=8b3546, https://scontent-atl3-2.cdninstagram.com/v/t51.82787-15/639442416_17853973752668437_8148063085896255508_n.jpg?stp=dst-jpg_e15_tt6&amp;_nc_ht=scontent-atl3-2.cdninstagram.com&amp;_nc_cat=101&amp;_nc_oc=Q6cZ2QHjeqOcm8HRcaieLmqw2Xm-6jB0IUO4TJWAzjPJXT4m0fzYmRsAPXIGOUwb3UUBljI&amp;_nc_ohc=WGxIXUYlkecQ7kNvwFh1Z_S&amp;_nc_gid=oyoI9-BsuoypERm-ZQk1JQ&amp;edm=AOQ1c0wBAAAA&amp;ccb=7-5&amp;ig_cache_key=MzgzNTM4MzE4NzYwMjQ5NDczNw%3D%3D.3-ccb7-5&amp;oh=00_AfxXK2CSFnzhFa6WQ2ZqGQ5A_ZQN0Hf9pl6KnLw30Rkr0A&amp;oe=69BD9F50&amp;_nc_sid=8b3546, https://scontent-atl3-2.cdninstagram.com/v/t51.82787-15/639491663_17853973764668437_7095997078555649569_n.jpg?stp=dst-jpg_e35_s1080x1080_sh0.08_tt6&amp;_nc_ht=scontent-atl3-2.cdninstagram.com&amp;_nc_cat=101&amp;_nc_oc=Q6cZ2QHjeqOcm8HRcaieLmqw2Xm-6jB0IUO4TJWAzjPJXT4m0fzYmRsAPXIGOUwb3UUBljI&amp;_nc_ohc=S2sg2f0hBE8Q7kNvwHrSZX6&amp;_nc_gid=oyoI9-BsuoypERm-ZQk1JQ&amp;edm=AOQ1c0wBAAAA&amp;ccb=7-5&amp;ig_cache_key=MzgzNTM4MzE4OTEwNDA0MDk2Mg%3D%3D.3-ccb7-5&amp;oh=00_AfxEThCYt2wmV9idsbTVTkLn26AtOXwpBE07dtXuSpDuQg&amp;oe=69BDB608&amp;_nc_sid=8b3546, https://scontent-atl3-2.cdninstagram.com/v/t51.82787-15/639451006_17853973773668437_4761454381205924525_n.jpg?stp=dst-jpg_e35_s1080x1080_sh0.08_tt6&amp;_nc_ht=scontent-atl3-2.cdninstagram.com&amp;_nc_cat=101&amp;_nc_oc=Q6cZ2QHjeqOcm8HRcaieLmqw2Xm-6jB0IUO4TJWAzjPJXT4m0fzYmRsAPXIGOUwb3UUBljI&amp;_nc_ohc=Hb2Rrhb6SdAQ7kNvwF0OeI3&amp;_nc_gid=oyoI9-BsuoypERm-ZQk1JQ&amp;edm=AOQ1c0wBAAAA&amp;ccb=7-5&amp;ig_cache_key=MzgzNTM4MzE5MDM0NTU1NDYzNw%3D%3D.3-ccb7-5&amp;oh=00_Afzvs-NlQhwRxVJgKUah_XFPkG6TLk1t8aTUmktySPUTxQ&amp;oe=69BD915E&amp;_nc_sid=8b3546, https://scontent-atl3-2.cdninstagram.com/v/t51.82787-15/634751534_17853604299668437_5883314220664201054_n.jpg?stp=dst-jpg_e35_p1080x1080_sh0.08_tt6&amp;_nc_ht=scontent-atl3-2.cdninstagram.com&amp;_nc_cat=101&amp;_nc_oc=Q6cZ2QHjeqOcm8HRcaieLmqw2Xm-6jB0IUO4TJWAzjPJXT4m0fzYmRsAPXIGOUwb3UUBljI&amp;_nc_ohc=bWy8UJORm0wQ7kNvwHrXCog&amp;_nc_gid=oyoI9-BsuoypERm-ZQk1JQ&amp;edm=AOQ1c0wBAAAA&amp;ccb=7-5&amp;ig_cache_key=MzgzMzk5OTMxMTQwNzc5ODgxOA%3D%3D.3-ccb7-5&amp;oh=00_Afwwu2Smvf5fE7CLiH8WkuFonWaZ2ogJYvlloIAEIOkuPw&amp;oe=69BD9606&amp;_nc_sid=8b3546, https://scontent-atl3-2.cdninstagram.com/v/t51.82787-15/634751</t>
  </si>
  <si>
    <t>https://scontent-atl3-3.cdninstagram.com/o1/v/t16/f2/m69/AQNio-TXeza1yh2B6rn8GtkedxKTnxvkDkeTbG2o8R1bbsXnsct_Q_veKaSFtovLha_6Io2wM9Ya1fOEKXaV5w4U.mp4?strext=1&amp;_nc_cat=111&amp;_nc_sid=5e9851&amp;_nc_ht=scontent-atl3-3.cdninstagram.com&amp;_nc_ohc=2T_fcCX9_cIQ7kNvwEsBhGC&amp;efg=eyJ2ZW5jb2RlX3RhZyI6Inhwdl9wcm9ncmVzc2l2ZS5JTlNUQUdSQU0uQ0xJUFMuQzMuNzIwLmRhc2hfYmFzZWxpbmVfMV92MSIsInhwdl9hc3NldF9pZCI6MTc4NTg1MzQ5MzQ2Njg0MzcsImFzc2V0X2FnZV9kYXlzIjo0LCJ2aV91c2VjYXNlX2lkIjoxMDA5OSwiZHVyYXRpb25fcyI6MzYsInVybGdlbl9zb3VyY2UiOiJ3d3cifQ%3D%3D&amp;ccb=17-1&amp;vs=8f754a9cca7baf4&amp;_nc_vs=HBksFQIYOnBhc3N0aHJvdWdoX2V2ZXJzdG9yZS9HQU9FdHlZOElLZVZYOG9GQU5NU1A1RC1QSkIyYnNwVEFRQUYVAALIARIAFQIYUWlnX3hwdl9wbGFjZW1lbnRfcGVybWFuZW50X3YyLzk3NDc5QkJEREUzMTFERTUxNzZDNTRDNUMzMkNBNzlDX2F1ZGlvX2Rhc2hpbml0Lm1wNBUCAsgBEgAoABgAGwKIB3VzZV9vaWwBMRJwcm9ncmVzc2l2ZV9yZWNpcGUBMRUAACaqkuvvxY-5PxUCKAJDMywXQEJIcrAgxJwYEmRhc2hfYmFzZWxpbmVfMV92MREAdf4HZeadAQA&amp;_nc_gid=oyoI9-BsuoypERm-ZQk1JQ&amp;_nc_ss=1a&amp;_nc_zt=28&amp;oh=00_AfxlCbDdqijxvUtpPCyC1Ajqb1wOkuONISYIDU4SbUN1xQ&amp;oe=69BDB691, https://scontent-atl3-2.cdninstagram.com/o1/v/t16/f2/m69/AQOc2-bp5gYtr8YyFb6wrbjbaXGTI9etPseaoJGYyg-kTXaZyKrmWLGDuOx_D66X0Pc8gQhOzSL9sO5Cl9mhEmlr.mp4?strext=1&amp;_nc_cat=101&amp;_nc_sid=5e9851&amp;_nc_ht=scontent-atl3-2.cdninstagram.com&amp;_nc_ohc=oEou_O63APEQ7kNvwELRbO2&amp;efg=eyJ2ZW5jb2RlX3RhZyI6Inhwdl9wcm9ncmVzc2l2ZS5JTlNUQUdSQU0uQ0xJUFMuQzMuNzIwLmRhc2hfYmFzZWxpbmVfMV92MSIsInhwdl9hc3NldF9pZCI6MTc4NTM5NjkyMzE2Njg0MzcsImFzc2V0X2FnZV9kYXlzIjoyNSwidmlfdXNlY2FzZV9pZCI6MTAwOTksImR1cmF0aW9uX3MiOjI4LCJ1cmxnZW5fc291cmNlIjoid3d3In0%3D&amp;ccb=17-1&amp;_nc_gid=oyoI9-BsuoypERm-ZQk1JQ&amp;_nc_ss=1a&amp;_nc_zt=28&amp;vs=3dba8ce347bc68af&amp;_nc_vs=HBksFQIYOnBhc3N0aHJvdWdoX2V2ZXJzdG9yZS9HTXl5QVNabW1NVUc4c29IQUg4N2xaTlpDV0JtYnNwVEFRQUYVAALIARIAFQIYUWlnX3hwdl9wbGFjZW1lbnRfcGVybWFuZW50X3YyLzVDNDMxQ0M2ODBDNDdCNUYwMDkxMzgyNjk3QUJEREI2X2F1ZGlvX2Rhc2hpbml0Lm1wNBUCAsgBEgAoABgAGwKIB3VzZV9vaWwBMRJwcm9ncmVzc2l2ZV9yZWNpcGUBMRUAACaqk5Pe5IW3PxUCKAJDMywXQDzdsi0OVgQYEmRhc2hfYmFzZWxpbmVfMV92MREAdf4HZeadAQA&amp;oh=00_Afx7Lf9zZASpb5OAjHjB0izQWSxfw1vO6CJaBoxEZCympA&amp;oe=69BDB33F, https://scontent-atl3-3.cdninstagram.com/o1/v/t16/f2/m69/AQOmbujMjg092DjhVqyUmXdlCZJpIzSt1LbVn8lz3WxS5seycpG41l1a3yu0Y8m3bKhd28ZS8Sla_c9VakzrItAk.mp4?strext=1&amp;_nc_cat=110&amp;_nc_sid=5e9851&amp;_nc_ht=scontent-atl3-3.cdninstagram.com&amp;_nc_ohc=AbZncl8Cbj0Q7kNvwGu3L0z&amp;efg=eyJ2ZW5jb2RlX3RhZyI6Inhwdl9wcm9ncmVzc2l2ZS5JTlNUQUdSQU0uQ0xJUFMuQzMuNzIwLmRhc2hfYmFzZWxpbmVfMV92MSIsInhwdl9hc3NldF9pZCI6MTc4NTI2ODI2MDM2Njg0MzcsImFzc2V0X2FnZV9kYXlzIjozMSwidmlfdXNlY2FzZV9pZCI6MTAwOTksImR1cmF0aW9uX3MiOjIzLCJ1cmxnZW5fc291cmNlIjoid3d3In0%3D&amp;ccb=17-1&amp;_nc_gid=oyoI9-BsuoypERm-ZQk1JQ&amp;_nc_ss=1a&amp;_nc_zt=28&amp;vs=6c1b56361dbdaaf0&amp;_nc_vs=HBksFQIYOnBhc3N0aHJvdWdoX2V2ZXJzdG9yZS9HTGdJcHlXZm9qNXY2UWNFQUxxMmJCSUpRdWgyYnNwVEFRQUYVAALIARIAFQIYUWlnX3hwdl9wbGFjZW1lbnRfcGVybWFuZW50X3YyLzhFNDZGMzdCNUE2RkEzMjM1NzIxNUI4RUY1Mzc3OUJGX2F1ZGlvX2Rhc2hpbml0Lm1wNBUCAsgBEgAoABgAGwKIB3VzZV9vaWwBMRJwcm9ncmVzc2l2ZV9yZWNpcGUBMRUAACaqj4nO8rq2PxUCKAJDMywXQDcZmZmZmZoYEmRhc2hfYmFzZWxpbmVfMV92MREAdf4HZeadAQA&amp;oh=00_AfzUis24eHsv-B2jtysECG75nt3dbD-rHWSPysDSjBAvhw&amp;oe=69BDA6A6, https://scontent-atl3-2.cdninstagram.com/o1/v/t16/f2/m69/AQOkhul05dVIwF5KXDlk5LR-gd6jInrgjQksqZWi96VWRHfq4bs034DSYjoIFl3sadB-rnHYRnWPffPfylebMgbf.mp4?strext=1&amp;_nc_cat=105&amp;_nc_sid=5e9851&amp;_nc_ht=scontent-atl3-2.cdninstagram.com&amp;_nc_ohc=oKq8P89ckCIQ7kNvwHQ_Q0K&amp;efg=eyJ2ZW5jb2RlX3RhZyI6Inhwdl9wcm9ncmVzc2l2ZS5JTlNUQUdSQU0uQ0xJUFMuQzMuNzIwLmRhc2hfYmFzZWxpbmVfMV92MSIsInhwdl9hc3NldF9pZCI6MTc4NTIzMzIzNzE2Njg0MzcsImFzc2V0X2FnZV9kYXlzIjozMywidmlfdXNlY2FzZV9pZCI6MTAwOTksImR1cmF0aW9uX3MiOjIwLCJ1cmxnZW5fc291cmNlIjoid3d3In0%3D&amp;ccb=17-1&amp;_nc_gid=oyoI9-BsuoypERm-ZQk1JQ&amp;_nc_ss=1a&amp;_nc_zt=28&amp;vs=31533ec0812fdfff&amp;_nc_vs=HBksFQIYOnBhc3N0aHJvdWdoX2V2ZXJzdG9yZS9HTFhXaFNVTUNPd2t5RE1JQU9OS3hfM2R3YUFYYnNwVEFRQUYVAALIARIAFQIYUWlnX3hwdl9wbGFjZW1lbnRfcGVybWFuZW50X3YyLzlDNEYzNkQyRDFFOUY2RTAzRjk4QzgyM0FCQjMxMkFDX2F1ZGlvX2Rhc2hpbml0Lm1wNBUCAsgBEgAoABgAGwKIB3VzZV9vaWwBMRJwcm9ncmVzc2l2ZV9yZWNpcGUBMRUAACaqt-eWwaa2PxUCKAJDMywXQDQiDEm6XjUYEmRhc2hfYmFzZWxpbmVfMV92MREAdf4HZeadAQA&amp;oh=00_AfyGaYg4GnhIG9Ek9V-adVD1wtILSuqgenyhYFmMNyJULQ&amp;oe=69BD91C3, https://scontent-atl3-3.cdninstagram.com/o1/v/t16/f2/m69/AQPLwCqB357QxrBn0gGtkHZmUU0UeCKQyxPA_PP3pKjnmJ3AxWl5nCivPh_DRabiuIRxjhUzs4dGLu7NGuvVRSsF.mp4?strext=1&amp;_nc_cat=110&amp;_nc_sid=5e9851&amp;_nc_ht=scontent-atl3-3.cdninstagram.com&amp;_nc_ohc=_1kUo2WbLvIQ7kNvwFmVaI6&amp;efg=eyJ2ZW5jb2RlX3RhZyI6Inhwdl9wcm9ncmVzc2l2ZS5JTlNUQUdSQU0uQ0xJUFMuQzMuNzIwLmRhc2hfYmFzZWxpbmVfMV92MSIsInhwdl9hc3NldF9pZCI6MTc4NTIzMDQ0MTQ2Njg0MzcsImFzc2V0X2FnZV9kYXlzIjozMywidmlfdXNlY2FzZV9pZCI6MTAwOTksImR1cmF0aW9uX3MiOjIwLCJ1cmxnZW5fc291cmNlIjoid3d3In0%3D&amp;ccb=17-1&amp;_nc_gid=oyoI9-BsuoypERm-ZQk1JQ&amp;_nc_ss=1a&amp;_nc_zt=28&amp;vs=fadb6a43a6902f56&amp;_nc_vs=HBksFQIYOnBhc3N0aHJvdWdoX2V2ZXJzdG9yZS9HSDNDcFNYSm5jOER4RElEQUE4ZUs3bXNhajViYnNwVEFRQUYVAALIARIAFQIYUWlnX3hwdl9wbGFjZW1lbnRfcGVybWFuZW50X3YyL0I5NDg4QzQ1QjAyODU5OEU4REU2OTYzN0U5MkI4M0JCX2F1ZGlvX2Rhc2hpbml0Lm1wNBUCAsgBEgAoABgAGwKIB3VzZV9vaWwBMRJwcm9ncmVzc2l2ZV9yZWNpcGUBMRUAACaq2vfw8KS2PxUCKAJDMywXQDT3S8an754YEmRhc2hfYmFzZWx</t>
  </si>
  <si>
    <t>https://www.instagram.com/ucartimepieces</t>
  </si>
  <si>
    <t>william.leaman</t>
  </si>
  <si>
    <t>William Leaman</t>
  </si>
  <si>
    <t>https://scontent-phl2-1.cdninstagram.com/v/t51.2885-19/501922373_18294177532222871_5901502985305472717_n.jpg?stp=dst-jpg_e0_s150x150_tt6&amp;efg=eyJ2ZW5jb2RlX3RhZyI6InByb2ZpbGVfcGljLmRqYW5nby45NTguYzIifQ&amp;_nc_ht=scontent-phl2-1.cdninstagram.com&amp;_nc_cat=111&amp;_nc_oc=Q6cZ2QHd8LYSUHJa-DsLtN5WPZIkVuBLrf4LX2M8d0pdf_nZOV4YmtZ55R3mPLY4mHP1oC5EwSrMSGJ3VWfzxfbAa4s5&amp;_nc_ohc=V7aLyeFmi34Q7kNvwG4nEQ5&amp;_nc_gid=D7d-L81IvD14Ej5hOucTIA&amp;edm=AOQ1c0wBAAAA&amp;ccb=7-5&amp;oh=00_Afz-8qUj1JlHgoxmCvRAxghe33pcbFXdKoH2nNWhKZm4uQ&amp;oe=69BDB44A&amp;_nc_sid=8b3546</t>
  </si>
  <si>
    <t>Accurate!!!! Always be RAIDING | Irish Soda Bread has a fantastic history and can offer great flavor! We soak the raisins overnight in rum and use a blend of French flour to achieve the acceptable texture, and Kerry gold butter is used to help build flavor! | Thank you KOMO 4, loved filming you today!! 🏆 | Ok people, we need to buy these up while we have a chance! | It’s a “JAM” marathon, so much amazing fruit in season right now in the PNW!!! 🍒 | One of my favorite sounds! Mmmmmm chocolate | What a great turn out for the first World Bread Sommelier Championship! Congratulations to Michael Kress of Germany 🇩🇪 | Ecuador nibs grinding away! Smells Devine | It’s feels great to be home from Germany! | The most sandwiches I’ve tasted in one day! 😳 we will know shortly who won best sandwich in France! 🏆 | Meeting for judging criteria for national sandwich competition</t>
  </si>
  <si>
    <t>https://instagram.com/p/DVzy5CUEQG6, https://instagram.com/p/DVrahe6km94, https://instagram.com/p/DTO7xsmkd7_, https://instagram.com/p/DPpGzXFk79x, https://instagram.com/p/DMgCONcSUte, https://instagram.com/p/DLWhp1upC6s, https://instagram.com/p/DJ7BdcDxS9e, https://instagram.com/p/DFuBsVFRYny, https://instagram.com/p/DBXSFefxgd9, https://instagram.com/p/C_53f8sPDVN, https://instagram.com/p/C7CKInKgCFv, https://instagram.com/p/C7B8laaAQnu</t>
  </si>
  <si>
    <t>23, 46, 78, 59, 87, 76, 75, 66, 85, 72, 116, 52</t>
  </si>
  <si>
    <t>2, 3, 2, 4, 4, 7, 1, 2, 6, 2, 9, 0</t>
  </si>
  <si>
    <t>2026-03-13, 2026-03-09, 2026-01-08, 2025-10-10, 2025-07-24, 2025-06-26, 2025-05-21, 2025-02-06, 2024-10-20, 2024-09-14, 2024-05-16, 2024-05-16</t>
  </si>
  <si>
    <t>Image, Image, Image, Image, Image, Video, Sidecar, Image, Image, Image, Video, Image</t>
  </si>
  <si>
    <t>https://scontent-phl2-1.cdninstagram.com/v/t51.82787-15/651045297_18327814657222871_9201975462679195727_n.jpg?stp=dst-jpg_e35_s1080x1080_sh0.08_tt6&amp;_nc_ht=scontent-phl2-1.cdninstagram.com&amp;_nc_cat=111&amp;_nc_oc=Q6cZ2QHd8LYSUHJa-DsLtN5WPZIkVuBLrf4LX2M8d0pdf_nZOV4YmtZ55R3mPLY4mHP1oC5EwSrMSGJ3VWfzxfbAa4s5&amp;_nc_ohc=soObCbVqYR8Q7kNvwHUTK6B&amp;_nc_gid=D7d-L81IvD14Ej5hOucTIA&amp;edm=AOQ1c0wBAAAA&amp;ccb=7-5&amp;ig_cache_key=Mzg1MTY0NTkyODE1MTc3NzcyMg%3D%3D.3-ccb7-5&amp;oh=00_AfzV9wZKG_rdvvtq151rfisWO1MsqiOnk9EEd_PejxCGTA&amp;oe=69BDB0D0&amp;_nc_sid=8b3546, https://scontent-phl2-1.cdninstagram.com/v/t51.82787-15/649227276_18327388795222871_3815906764034615844_n.jpg?stp=dst-jpg_e35_p1080x1080_sh0.08_tt6&amp;_nc_ht=scontent-phl2-1.cdninstagram.com&amp;_nc_cat=111&amp;_nc_oc=Q6cZ2QHd8LYSUHJa-DsLtN5WPZIkVuBLrf4LX2M8d0pdf_nZOV4YmtZ55R3mPLY4mHP1oC5EwSrMSGJ3VWfzxfbAa4s5&amp;_nc_ohc=Fl2JaHWDChYQ7kNvwFea8a6&amp;_nc_gid=D7d-L81IvD14Ej5hOucTIA&amp;edm=AOQ1c0wBAAAA&amp;ccb=7-5&amp;ig_cache_key=Mzg0OTI4Njk1NjY2NTE3MTgzMg%3D%3D.3-ccb7-5&amp;oh=00_AfysO8L-C0jpO4Jjs5oLrKhcxB0YiXINuMlupoLuWoKsrw&amp;oe=69BD939B&amp;_nc_sid=8b3546, https://scontent-phl2-1.cdninstagram.com/v/t51.82787-15/612139718_18320000875222871_7254869540712571977_n.jpg?stp=dst-jpg_e35_s1080x1080_sh0.08_tt6&amp;_nc_ht=scontent-phl2-1.cdninstagram.com&amp;_nc_cat=111&amp;_nc_oc=Q6cZ2QHd8LYSUHJa-DsLtN5WPZIkVuBLrf4LX2M8d0pdf_nZOV4YmtZ55R3mPLY4mHP1oC5EwSrMSGJ3VWfzxfbAa4s5&amp;_nc_ohc=b5rMpOeKJcQQ7kNvwG4_j0p&amp;_nc_gid=D7d-L81IvD14Ej5hOucTIA&amp;edm=AOQ1c0wBAAAA&amp;ccb=7-5&amp;ig_cache_key=MzgwNTI0MTYzNTA2NDg5NzI3OQ%3D%3D.3-ccb7-5&amp;oh=00_Afz9SXvDLc0mZCVrTvUDwyTttA-g9spAsDv28oP4Y3b1sg&amp;oe=69BD9DE7&amp;_nc_sid=8b3546, https://scontent-phl2-1.cdninstagram.com/v/t39.30808-6/559228875_10232190934659359_3972551255184354958_n.jpg?stp=dst-jpg_e35_p1080x1080_sh0.08_tt6&amp;_nc_ht=scontent-phl2-1.cdninstagram.com&amp;_nc_cat=111&amp;_nc_oc=Q6cZ2QHd8LYSUHJa-DsLtN5WPZIkVuBLrf4LX2M8d0pdf_nZOV4YmtZ55R3mPLY4mHP1oC5EwSrMSGJ3VWfzxfbAa4s5&amp;_nc_ohc=ltfTyhcks7sQ7kNvwEGkXPm&amp;_nc_gid=D7d-L81IvD14Ej5hOucTIA&amp;edm=AOQ1c0wAAAAA&amp;ccb=7-5&amp;ig_cache_key=Mzc0MDU1MDg4MzI2OTkxODU3Nw%3D%3D.3-ccb7-5&amp;oh=00_Afyh0m8yaVpJyFCZWvKXyvBgKYSgLTrevy5hd11Wr9Uclw&amp;oe=69BDA46D&amp;_nc_sid=8b3546, https://scontent-phl2-1.cdninstagram.com/v/t51.82787-15/524330241_18299884651222871_1347667701901104619_n.jpg?stp=dst-jpg_e35_s1080x1080_sh0.08_tt6&amp;_nc_ht=scontent-phl2-1.cdninstagram.com&amp;_nc_cat=111&amp;_nc_oc=Q6cZ2QHd8LYSUHJa-DsLtN5WPZIkVuBLrf4LX2M8d0pdf_nZOV4YmtZ55R3mPLY4mHP1oC5EwSrMSGJ3VWfzxfbAa4s5&amp;_nc_ohc=l_rsaBsNJHUQ7kNvwF7RF6w&amp;_nc_gid=D7d-L81IvD14Ej5hOucTIA&amp;edm=AOQ1c0wBAAAA&amp;ccb=7-5&amp;ig_cache_key=MzY4Mzk1NDI2Nzc4Nzk3MTQyMg%3D%3D.3-ccb7-5&amp;oh=00_AfxOdZedCT-bteX4hJ0rLqcCcOBzK4FoMQ5FOYErvlIPWw&amp;oe=69BDAE4E&amp;_nc_sid=8b3546, https://scontent-phl2-1.cdninstagram.com/v/t39.30808-6/518161296_10231175560555641_2189247985567987095_n.jpg?stp=dst-jpg_e35_s1080x1080_sh0.08_tt6&amp;_nc_ht=scontent-phl2-1.cdninstagram.com&amp;_nc_cat=109&amp;_nc_oc=Q6cZ2QHd8LYSUHJa-DsLtN5WPZIkVuBLrf4LX2M8d0pdf_nZOV4YmtZ55R3mPLY4mHP1oC5EwSrMSGJ3VWfzxfbAa4s5&amp;_nc_ohc=MWfya-VAxGEQ7kNvwGwjJ_k&amp;_nc_gid=D7d-L81IvD14Ej5hOucTIA&amp;edm=AOQ1c0wAAAAA&amp;ccb=7-5&amp;ig_cache_key=MzYzNzUwNzUzMzQ5NTA1NDc4Nw%3D%3D.3-ccb7-5&amp;oh=00_AfzzQ1oFeO4r7xoMBIqwtJtmP6zAqENtaTwJ5Bs79Zs6WA&amp;oe=69BDA606&amp;_nc_sid=8b3546, https://scontent-phl2-1.cdninstagram.com/v/t39.30808-6/518161296_10231175560555641_2189247985567987095_n.jpg?stp=dst-jpg_e35_s1080x1080_sh0.08_tt6&amp;_nc_ht=scontent-phl2-1.cdninstagram.com&amp;_nc_cat=109&amp;_nc_oc=Q6cZ2QHd8LYSUHJa-DsLtN5WPZIkVuBLrf4LX2M8d0pdf_nZOV4YmtZ55R3mPLY4mHP1oC5EwSrMSGJ3VWfzxfbAa4s5&amp;_nc_ohc=MWfya-VAxGEQ7kNvwGwjJ_k&amp;_nc_gid=D7d-L81IvD14Ej5hOucTIA&amp;edm=AOQ1c0wAAAAA&amp;ccb=7-5&amp;ig_cache_key=MzYzNzUwNzUzMzQ5NTA1NDc4Nw%3D%3D.3-ccb7-5&amp;oh=00_AfzzQ1oFeO4r7xoMBIqwtJtmP6zAqENtaTwJ5Bs79Zs6WA&amp;oe=69BDA606&amp;_nc_sid=8b3546, https://scontent-phl2-1.cdninstagram.com/v/t39.30808-6/517233826_10231175559395612_1142926942009155769_n.jpg?stp=dst-jpg_e35_p1080x1080_sh0.08_tt6&amp;_nc_ht=scontent-phl2-1.cdninstagram.com&amp;_nc_cat=108&amp;_nc_oc=Q6cZ2QHd8LYSUHJa-DsLtN5WPZIkVuBLrf4LX2M8d0pdf_nZOV4YmtZ55R3mPLY4mHP1oC5EwSrMSGJ3VWfzxfbAa4s5&amp;_nc_ohc=PJPK8RziTIgQ7kNvwHM355v&amp;_nc_gid=D7d-L81IvD14Ej5hOucTIA&amp;edm=AOQ1c0wAAAAA&amp;ccb=7-5&amp;ig_cache_key=MzYzNzUwNzUzMzQyNzcxMzE4OA%3D%3D.3-ccb7-5&amp;oh=00_Afwjc-6j-Ia-VUI4p2-wibgiPjuBpnK5xvvJAPQ3vFc2qA&amp;oe=69BD93B1&amp;_nc_sid=8b3546, https://scontent-phl2-1.cdninstagram.com/v/t39.30808-6/517934832_10231175560395637_7802873006433881556_n.jpg?stp=dst-jpg_e35_s1080x1080_sh0.08_tt6&amp;_nc_ht=scontent-phl2-1.cdninstagram.com&amp;_nc_cat=101&amp;_nc_oc=Q6cZ2QHd8LYSUHJa-DsLtN5WPZIkVuBLrf4LX2M8d0pdf_nZOV4YmtZ55R3mPLY4mHP1oC5EwSrMSGJ3VWfzxfbAa4s5&amp;_nc_ohc=TeieN67kLVMQ7kNvwGoBera&amp;_nc_gid=D7d-L81IvD14Ej5hOucTIA&amp;edm=AOQ1c0wAAAAA&amp;ccb=7-5&amp;ig_cache_key=MzYzNzUwNzUzNDI1MDAyMjA0MQ%3D%3D.3-ccb7-5&amp;oh=00_Afx3VyWu7sGSuEyktNxwLvfzr_fA0OyvlJz_U2w7RMMPGw&amp;oe=69BDAA5B&amp;_nc_sid=8b3546, https://scontent-phl2-1.cdninstagram.com/v/t51.2885-15/476607413_18282809074222871_8566984444294583507_n.jpg?stp=dst-jpg_e35_p1080x1080_sh0.08_tt6&amp;_nc_ht=scontent-phl2-1.cdninstagram.com&amp;_nc_cat=111&amp;_nc_oc=Q6cZ2QHd8LYSUHJa-DsLtN5WPZIkVuBLrf4LX2M8d0pdf_nZOV4YmtZ55R3mPLY4mHP1oC5EwSrMSGJ3VWf</t>
  </si>
  <si>
    <t>https://scontent-phl2-1.cdninstagram.com/o1/v/t2/f2/m86/AQOJYAaF2hMqaTvKf-mEhdRFM_MJ_APp1lU3zW0zRUmR6nUxvL1FfdWGhvwp4sSof9shYFOUespiJMI0f694jU2M8NI0XUa0QWXHGIg.mp4?_nc_cat=104&amp;_nc_sid=5e9851&amp;_nc_ht=scontent-phl2-1.cdninstagram.com&amp;_nc_ohc=rGmtskbk7vcQ7kNvwFJPFxI&amp;efg=eyJ2ZW5jb2RlX3RhZyI6Inhwdl9wcm9ncmVzc2l2ZS5JTlNUQUdSQU0uQ0xJUFMuQzMuNzIwLmRhc2hfYmFzZWxpbmVfMV92MSIsInhwdl9hc3NldF9pZCI6MTk0MTQwMTAwNjY2NDI0MCwiYXNzZXRfYWdlX2RheXMiOjI2MywidmlfdXNlY2FzZV9pZCI6MTAwOTksImR1cmF0aW9uX3MiOjE2LCJ1cmxnZW5fc291cmNlIjoid3d3In0%3D&amp;ccb=17-1&amp;_nc_gid=D7d-L81IvD14Ej5hOucTIA&amp;_nc_ss=1a&amp;_nc_zt=28&amp;vs=12be04d1f5945535&amp;_nc_vs=HBksFQIYUmlnX3hwdl9yZWVsc19wZXJtYW5lbnRfc3JfcHJvZC8yNDQyMERCODU4OEMyMjVGQTRFMUM4RUVENzVCNzZCQ192aWRlb19kYXNoaW5pdC5tcDQVAALIARIAFQIYR2lnX3hwdl9yZWVsc19wZXJtYW5lbnRfc3JfcHJvZC8xNDQwMTM4MzgwNzQ0NTk5XzQyOTAwMTg5NTM4NjAyOTYxNjkubXA0FQICyAESACgAGAAbAogHdXNlX29pbAExEnByb2dyZXNzaXZlX3JlY2lwZQExFQAAJuCo89W07PIGFQIoAkMzLBdAMNiTdLxqfxgSZGFzaF9iYXNlbGluZV8xX3YxEQB1_gdl5p0BAA&amp;oh=00_Afw9KPbAKEZ5NBSAA4bu-66r5QHlxNyu8GDfTDXn82e42g&amp;oe=69B9A5F9, https://scontent-phl2-1.cdninstagram.com/o1/v/t2/f2/m82/AQOnmo8By1YK_UHZPV-KOR7WUiUXad0bh4JfWC6d0gEwdva_iFOmnf1rCKcPFTqlZPMqqpVhpBWqjWgku5n7UXmXvUatyqZRa5l_edY.mp4?_nc_cat=104&amp;_nc_sid=5e9851&amp;_nc_ht=scontent-phl2-1.cdninstagram.com&amp;_nc_ohc=Jkgje8oNnNwQ7kNvwHtORcq&amp;efg=eyJ2ZW5jb2RlX3RhZyI6Inhwdl9wcm9ncmVzc2l2ZS5JTlNUQUdSQU0uQ0xJUFMuQzMuNzIwLmRhc2hfYmFzZWxpbmVfMV92MSIsInhwdl9hc3NldF9pZCI6MzIzOTgyMzg0MDYwNjE3LCJhc3NldF9hZ2VfZGF5cyI6NjY4LCJ2aV91c2VjYXNlX2lkIjoxMDA5OSwiZHVyYXRpb25fcyI6MjIsInVybGdlbl9zb3VyY2UiOiJ3d3cifQ%3D%3D&amp;ccb=17-1&amp;_nc_gid=D7d-L81IvD14Ej5hOucTIA&amp;_nc_ss=1a&amp;_nc_zt=28&amp;vs=e1344adb3cb7fe3b&amp;_nc_vs=HBksFQIYT2lnX3hwdl9yZWVsc19wZXJtYW5lbnRfcHJvZC9BMzQzODdBOUYyMEYwNTA0MDE5MDdGM0ZFNjZFRDZBN192aWRlb19kYXNoaW5pdC5tcDQVAALIARIAFQIYR2lnX3hwdl9yZWVsc19wZXJtYW5lbnRfc3JfcHJvZC8xNDg4MTM4MzE1MTI3MDgxXzEyNDEzNTAzNDE0NDkwNzE2OTcubXA0FQICyAESACgAGAAbAogHdXNlX29pbAExEnByb2dyZXNzaXZlX3JlY2lwZQExFQAAJpLj0u6gqpMBFQIoAkMzLBdANgi0OVgQYhgSZGFzaF9iYXNlbGluZV8xX3YxEQB1_gdl5p0BAA&amp;oh=00_Afxpr2NjIklEHwW2_nFuCr6c3c8ykRCmn1KrEuNm7TiRKw&amp;oe=69B9A9D9</t>
  </si>
  <si>
    <t>https://www.instagram.com/william.leaman</t>
  </si>
  <si>
    <t>mr_bingboy</t>
  </si>
  <si>
    <t>Mr_bingboy</t>
  </si>
  <si>
    <t>Syngen Bing
Watches, cars, fashion, travel
California</t>
  </si>
  <si>
    <t>https://scontent-hou1-1.cdninstagram.com/v/t51.2885-19/312019573_496310005718959_9213831296464082209_n.jpg?stp=dst-jpg_e0_s150x150_tt6&amp;efg=eyJ2ZW5jb2RlX3RhZyI6InByb2ZpbGVfcGljLmRqYW5nby4xMDgwLmMyIn0&amp;_nc_ht=scontent-hou1-1.cdninstagram.com&amp;_nc_cat=107&amp;_nc_oc=Q6cZ2QHSfLTZv3tmYInEk13c0N5Ec5nERRP94rwb8Co7ICe3d-_0gwQVrrlTN1aQ7geRA9k&amp;_nc_ohc=tm-qRhGDnlAQ7kNvwE7q2sb&amp;_nc_gid=M97g1MshOi8tA31XfHYbDg&amp;edm=AOQ1c0wBAAAA&amp;ccb=7-5&amp;oh=00_AfyLVEdG6IC7bPUYfpSsvCJt7Kefh5gSExpom2DU6LylVQ&amp;oe=69BDB9CA&amp;_nc_sid=8b3546</t>
  </si>
  <si>
    <t>Vacheron Constantin 56
#vacheronconstantin #vacheron #56 #watches #watchfam #watchcollector #watchaddict #watchlover #watchporn #watchesofinstagram | Love when clients send me some pics! #4520v 
#watchpornography #vacheron #vacheronoverseas #vacheroncostantin #lumeshot #watchonyourwrist #watchaddict #watchoftheday #watchuseek #holytrinity #watchesofinstagram | Bel Air with Rolls-Royce and Vacheron Constantin 
With the beautiful Traditionnelle Tourbillon in platinum on the wrist. 
#rollsroyce #vacheroncostantin #vacheron #watchessentials #watchoftheday #watchonmywrist #toubillon #traditionnelle #6000t #vacheronwatches #watchaddict #watchstyle #greendial  | “Twenty-four hours ago we were sitting in the Polo Lounge of the Beverly Heights Hotel in the patio section, of course, drinking Singapore Slings with mescal on the side“
#cartierwatch #cartiersantos #2961 #watchfam #watchcollector #beverlyhillshotel #watchesofinstagram #pololounge #watchonmywrist  | 7920V Overseas Dual Time in 5N Rose Gold.
Vacheron Constantin revamped the case to make it a lot thinner. Along with the bracelet tapering to a 18mm. In my opinion it’s a tasteful refresh! 
#vacheronoverseas #dualtime #7920v #overseas #vacheron #watchaddict #watchonyourwrist #watchpornography #wat | A little recap from last month in NYC for a remarkable Vacheron Constantin trip. 
#vacheronoverseas #vacheroncostantin #vacheron1755 #watchesofinstagram #watchcollector #watchaddict #watchonyourwrist #oneofnotmany | Really wanting to add a Reverso to the collection. 
Here’s two great examples on the market. 
#jlcreverso #jaegerlecoultre #reverso #watchuseek #watchfam #watchenthusiast #wristporn #wristcheck | Tudor BB58 
#tudorwatch #tudor #bb58 #blackbay58 #watchaddict #watchpornography #watchonyourwrist #tudorclub | The new IWC Portofino Perpetual Calendar in the perfect 40mm 5N Gold case. 
This definitely goes to the top of my wishlist!
@iwc_costamesa #iwcportofino #perpetualcalendar #iwcwatches #watchonmywrist #watchesofinstagram #watchaddict | This Slate dial on the Portugieser 7 Day Automatic is insane
#IWC #iwcportugieser #iwcschaffhausen #iwcwatches #watchesofinstagram #watchonmywrist | Something New Something Old. 
Both are as good as gold. 
.
.
.
.
.
#watchcollector #watchesofinstagram #audemarspiguet #aproyaloak #audemarspiguetroyaloak #royaloak #luxurywatches #watchoftheday | Not a NWA just one I didn’t post in my absence 
#126613LB #rolex #rolexsubmariner #submariner #rolexdaytona #watchesofinstagram #watcheslover</t>
  </si>
  <si>
    <t>#vacheronconstantin, #vacheron, #56, #watches, #watchfam, #watchcollector, #watchaddict, #watchlover, #watchporn, #watchesofinstagram, #4520v, #watchpornography, #vacheronoverseas, #vacheroncostantin, #lumeshot, #watchonyourwrist, #watchoftheday, #watchuseek, #holytrinity, #rollsroyce, #watchessentials, #watchonmywrist, #toubillon, #traditionnelle, #6000t, #vacheronwatches, #watchstyle, #greendial, #cartierwatch, #cartiersantos, #2961, #beverlyhillshotel, #pololounge, #dualtime, #7920v, #oversea</t>
  </si>
  <si>
    <t>@iwc_costamesa</t>
  </si>
  <si>
    <t>https://instagram.com/p/DFZGnwEvBmf, https://instagram.com/p/C6AO_QTRA42, https://instagram.com/p/C5CD0VrPc0L, https://instagram.com/p/C487jn7vmdW, https://instagram.com/p/C3bNjQJvIiD, https://instagram.com/p/C1sj8xLvVbI, https://instagram.com/p/Cy1uJOjPtq1, https://instagram.com/p/CwN-ZxkPUmz, https://instagram.com/p/CnU9rXVpe44, https://instagram.com/p/CmVT_zGrQ7V, https://instagram.com/p/CkEQEYvr-Z3, https://instagram.com/p/CjquZu2LBIu</t>
  </si>
  <si>
    <t>38, 30, 23, 22, 23, 33, 20, 20, 29, 36, 27, 11</t>
  </si>
  <si>
    <t>0, 0, 2, 1, 3, 1, 1, 1, 6, 1, 1, 1</t>
  </si>
  <si>
    <t>2025-01-29, 2024-04-21, 2024-03-27, 2024-03-25, 2024-02-16, 2024-01-04, 2023-10-25, 2023-08-21, 2023-01-12, 2022-12-19, 2022-10-23, 2022-10-13</t>
  </si>
  <si>
    <t>South Coast Plaza, Bel Air, Polo Lounge at Beverly Hills Hotel, IWC Schaffhausen - Costa Mesa Boutique</t>
  </si>
  <si>
    <t>Video, Image, Sidecar, Sidecar, Image, Sidecar, Sidecar, Image, Image, Image, Image, Image</t>
  </si>
  <si>
    <t>https://scontent-hou1-1.cdninstagram.com/v/t51.82787-15/625902072_18091780469059547_8687816518161164152_n.jpg?stp=dst-jpg_e35_p1080x1080_sh0.08_tt6&amp;_nc_ht=scontent-hou1-1.cdninstagram.com&amp;_nc_cat=111&amp;_nc_oc=Q6cZ2QHSfLTZv3tmYInEk13c0N5Ec5nERRP94rwb8Co7ICe3d-_0gwQVrrlTN1aQ7geRA9k&amp;_nc_ohc=vlF6Aig1GuYQ7kNvwGNAMAr&amp;_nc_gid=M97g1MshOi8tA31XfHYbDg&amp;edm=AOQ1c0wBAAAA&amp;ccb=7-5&amp;ig_cache_key=MzM1MDc0NDA0MjI0NDkzNTIyMg%3D%3D.3-ccb7-5&amp;oh=00_Afxv0eGk9aIYdKY2YMBJw_7OnYvEuAshMwpDNjaY2QKvOA&amp;oe=69BDA848&amp;_nc_sid=8b3546, https://scontent-hou1-1.cdninstagram.com/v/t51.29350-15/434642571_793403165989181_8307344750225714494_n.jpg?stp=dst-jpg_e35_p1080x1080_tt6&amp;_nc_ht=scontent-hou1-1.cdninstagram.com&amp;_nc_cat=105&amp;_nc_oc=Q6cZ2QHSfLTZv3tmYInEk13c0N5Ec5nERRP94rwb8Co7ICe3d-_0gwQVrrlTN1aQ7geRA9k&amp;_nc_ohc=AJnG3OLr3vwQ7kNvwGCqsJR&amp;_nc_gid=M97g1MshOi8tA31XfHYbDg&amp;edm=AOQ1c0wBAAAA&amp;ccb=7-5&amp;ig_cache_key=MzMzMzI0MzQ1NzYwMTc2NDE1Nw%3D%3D.3-ccb7-5&amp;oh=00_AfwgXt73XJxNlaWk1w-Foolod_Ok6h8KaOpNR8LikI4lBQ&amp;oe=69BDAB50&amp;_nc_sid=8b3546, https://scontent-hou1-1.cdninstagram.com/v/t51.29350-15/434642571_793403165989181_8307344750225714494_n.jpg?stp=dst-jpg_e35_p1080x1080_tt6&amp;_nc_ht=scontent-hou1-1.cdninstagram.com&amp;_nc_cat=105&amp;_nc_oc=Q6cZ2QHSfLTZv3tmYInEk13c0N5Ec5nERRP94rwb8Co7ICe3d-_0gwQVrrlTN1aQ7geRA9k&amp;_nc_ohc=AJnG3OLr3vwQ7kNvwGCqsJR&amp;_nc_gid=M97g1MshOi8tA31XfHYbDg&amp;edm=AOQ1c0wBAAAA&amp;ccb=7-5&amp;ig_cache_key=MzMzMzI0MzQ1NzYwMTc2NDE1Nw%3D%3D.3-ccb7-5&amp;oh=00_AfwgXt73XJxNlaWk1w-Foolod_Ok6h8KaOpNR8LikI4lBQ&amp;oe=69BDAB50&amp;_nc_sid=8b3546, https://scontent-hou1-1.cdninstagram.com/v/t51.29350-15/434614920_797337172256426_1741333367628732545_n.jpg?stp=dst-jpg_e35_p1080x1080_tt6&amp;_nc_ht=scontent-hou1-1.cdninstagram.com&amp;_nc_cat=102&amp;_nc_oc=Q6cZ2QHSfLTZv3tmYInEk13c0N5Ec5nERRP94rwb8Co7ICe3d-_0gwQVrrlTN1aQ7geRA9k&amp;_nc_ohc=_FCFEhFLC7oQ7kNvwFIFHjm&amp;_nc_gid=M97g1MshOi8tA31XfHYbDg&amp;edm=AOQ1c0wBAAAA&amp;ccb=7-5&amp;ig_cache_key=MzMzMzI0MzQ1NzYxMDAyMDU4NA%3D%3D.3-ccb7-5&amp;oh=00_AfwP6igAtpcflk8mIErISHBs9shSgFZM6TTodb_Yai6j1g&amp;oe=69BD90CA&amp;_nc_sid=8b3546, https://scontent-hou1-1.cdninstagram.com/v/t51.29350-15/434613111_3690983161178605_3078385277018192597_n.jpg?stp=dst-jpg_e35_p1080x1080_tt6&amp;_nc_ht=scontent-hou1-1.cdninstagram.com&amp;_nc_cat=101&amp;_nc_oc=Q6cZ2QHSfLTZv3tmYInEk13c0N5Ec5nERRP94rwb8Co7ICe3d-_0gwQVrrlTN1aQ7geRA9k&amp;_nc_ohc=TbhBfhIvoz4Q7kNvwHanIcH&amp;_nc_gid=M97g1MshOi8tA31XfHYbDg&amp;edm=AOQ1c0wBAAAA&amp;ccb=7-5&amp;ig_cache_key=MzMzMzI0MzQ1NzYwMTU5MDA4MA%3D%3D.3-ccb7-5&amp;oh=00_AfxcCRIsBav0KavLpkpmPW2rNyux_5J1fo0ijafS0vrgBg&amp;oe=69BDB306&amp;_nc_sid=8b3546, https://scontent-hou1-1.cdninstagram.com/v/t51.82787-15/641535317_17913751791143382_3866804009574954719_n.jpg?stp=dst-jpg_e35_p1080x1080_sh0.08_tt6&amp;_nc_ht=scontent-hou1-1.cdninstagram.com&amp;_nc_cat=106&amp;_nc_oc=Q6cZ2QHSfLTZv3tmYInEk13c0N5Ec5nERRP94rwb8Co7ICe3d-_0gwQVrrlTN1aQ7geRA9k&amp;_nc_ohc=vNHIlICNq4YQ7kNvwHDgmYS&amp;_nc_gid=M97g1MshOi8tA31XfHYbDg&amp;edm=AOQ1c0wBAAAA&amp;ccb=7-5&amp;ig_cache_key=MzMzMzI0MzQ1NzczNTc4MzIxNw%3D%3D.3-ccb7-5&amp;oh=00_Afw1ULTS9pO-jb8hAHYUQHSEIWn1KKW5kEb0dJDvRjYhhw&amp;oe=69BDAD00&amp;_nc_sid=8b3546, https://scontent-hou1-1.cdninstagram.com/v/t51.29350-15/434621218_279124411797824_2170145340745460335_n.jpg?stp=dst-jpg_e35_p1080x1080_tt6&amp;_nc_ht=scontent-hou1-1.cdninstagram.com&amp;_nc_cat=108&amp;_nc_oc=Q6cZ2QHSfLTZv3tmYInEk13c0N5Ec5nERRP94rwb8Co7ICe3d-_0gwQVrrlTN1aQ7geRA9k&amp;_nc_ohc=1rF5Uy43R3wQ7kNvwFaF5z4&amp;_nc_gid=M97g1MshOi8tA31XfHYbDg&amp;edm=AOQ1c0wBAAAA&amp;ccb=7-5&amp;ig_cache_key=MzMzMzI0MzQ1NzczNTkzNDk5Mw%3D%3D.3-ccb7-5&amp;oh=00_AfzRCUkG2w2UmZ8DguG_bYvMBGWahITlyBdPY-0kBy1bgQ&amp;oe=69BD9BD5&amp;_nc_sid=8b3546, https://scontent-hou1-1.cdninstagram.com/v/t51.29350-15/434520410_773843341347350_1728636404128984666_n.jpg?stp=dst-jpg_e35_p1080x1080_tt6&amp;_nc_ht=scontent-hou1-1.cdninstagram.com&amp;_nc_cat=102&amp;_nc_oc=Q6cZ2QHSfLTZv3tmYInEk13c0N5Ec5nERRP94rwb8Co7ICe3d-_0gwQVrrlTN1aQ7geRA9k&amp;_nc_ohc=VZzKWx6dB04Q7kNvwHW8LQA&amp;_nc_gid=M97g1MshOi8tA31XfHYbDg&amp;edm=AOQ1c0wBAAAA&amp;ccb=7-5&amp;ig_cache_key=MzMzMTc5OTc1MDczNDA0ODUyNA%3D%3D.3-ccb7-5&amp;oh=00_AfxndAG0iqXLQQboXEHgF-sxG9nVgvE9lqIFmNNgBdO12A&amp;oe=69BDB160&amp;_nc_sid=8b3546, https://scontent-hou1-1.cdninstagram.com/v/t51.29350-15/434520410_773843341347350_1728636404128984666_n.jpg?stp=dst-jpg_e35_p1080x1080_tt6&amp;_nc_ht=scontent-hou1-1.cdninstagram.com&amp;_nc_cat=102&amp;_nc_oc=Q6cZ2QHSfLTZv3tmYInEk13c0N5Ec5nERRP94rwb8Co7ICe3d-_0gwQVrrlTN1aQ7geRA9k&amp;_nc_ohc=VZzKWx6dB04Q7kNvwHW8LQA&amp;_nc_gid=M97g1MshOi8tA31XfHYbDg&amp;edm=AOQ1c0wBAAAA&amp;ccb=7-5&amp;ig_cache_key=MzMzMTc5OTc1MDczNDA0ODUyNA%3D%3D.3-ccb7-5&amp;oh=00_AfxndAG0iqXLQQboXEHgF-sxG9nVgvE9lqIFmNNgBdO12A&amp;oe=69BDB160&amp;_nc_sid=8b3546, https://scontent-hou1-1.cdninstagram.com/v/t51.29350-15/434344504_432957482440654_7319327795651372709_n.jpg?stp=dst-jpg_e35_p1080x1080_tt6&amp;_nc_ht=scontent-hou1-1.cdninstagram.com&amp;_nc_cat=110&amp;_nc_oc=Q6cZ2QHSfLTZv3tmYInEk13c0N5Ec5nERRP94rwb8Co7ICe3d-_0gwQVrrlTN1aQ7geRA9k&amp;_nc_ohc=gXoOaHRnsA4Q7kNvwHwOcKw&amp;_nc_gid=M97g1MshOi8tA31XfHYbDg&amp;edm=AOQ1c0wBAAAA&amp;ccb=7-5&amp;ig_cache_key=MzMzMTc5OTc1MDg1MTQ2MjM3OA%3D%3D.3-ccb7-5&amp;oh=00_AfwH7esK_OnETQ0Q7lZa9bVWju6gSUl49MQbMhBBt3wEyQ&amp;oe=69BDAC0D&amp;_nc_sid=8b3546, https://scontent-hou1-1.cdninstagram.com/</t>
  </si>
  <si>
    <t>https://scontent-hou1-1.cdninstagram.com/o1/v/t2/f2/m367/AQOtJc7UFGAX2gETe5qzgduCbPk14v4P_rOmRriyQ97-EuVIZSjH5SY0iJzoZUW__hU2N5Tel1d_JTGhwxQ5SnnHJkYNypUcPKjQ4A4.mp4?_nc_cat=105&amp;_nc_sid=5e9851&amp;_nc_ht=scontent-hou1-1.cdninstagram.com&amp;_nc_ohc=wufq3RrK5H0Q7kNvwEPib7I&amp;efg=eyJ2ZW5jb2RlX3RhZyI6Inhwdl9wcm9ncmVzc2l2ZS5JTlNUQUdSQU0uQ0xJUFMuQzMuNzIwLmRhc2hfYmFzZWxpbmVfMV92MSIsInhwdl9hc3NldF9pZCI6MTE2MDY2NDU4ODgxMDM0NywiYXNzZXRfYWdlX2RheXMiOjQxMSwidmlfdXNlY2FzZV9pZCI6MTAwOTksImR1cmF0aW9uX3MiOjQsInVybGdlbl9zb3VyY2UiOiJ3d3cifQ%3D%3D&amp;ccb=17-1&amp;_nc_gid=M97g1MshOi8tA31XfHYbDg&amp;_nc_ss=1a&amp;_nc_zt=28&amp;vs=54c9aefe17ebc427&amp;_nc_vs=HBksFQIYQGlnX2VwaGVtZXJhbC8zRTQ2RDJCRTc4N0U0RjFDMzZDRjMxOTFGMTNGODZCQ192aWRlb19kYXNoaW5pdC5tcDQVAALIARIAFQIYRmlnX3hwdl9yZWVsc19wZXJtYW5lbnRfc3JfcHJvZC85NzEzODY5MDc2NzMzNzBfNjE0NTk4ODE1MTUwNjA0NjYzMy5tcDQVAgLIARIAKAAYABsCiAd1c2Vfb2lsATEScHJvZ3Jlc3NpdmVfcmVjaXBlATEVAAAm1uGniMnnjwQVAigCQzMsF0ATdsi0OVgQGBJkYXNoX2Jhc2VsaW5lXzFfdjERAHX-B2XmnQEA&amp;oh=00_AfzPJv76YvQiolP8We1vxUuP3VfDuUlneaTZDJozVkl_fA&amp;oe=69BD8D12</t>
  </si>
  <si>
    <t>https://www.instagram.com/mr_bingboy</t>
  </si>
  <si>
    <t>liv.barrett.chateau</t>
  </si>
  <si>
    <t>Olivia Barrett</t>
  </si>
  <si>
    <t>@chateaushatto</t>
  </si>
  <si>
    <t>None,Art</t>
  </si>
  <si>
    <t>http://www.chateaushatto.com/</t>
  </si>
  <si>
    <t>https://scontent-mxp2-1.cdninstagram.com/v/t51.2885-19/71201576_1047916688749345_8485126721278836736_n.jpg?stp=dst-jpg_e0_s150x150_tt6&amp;efg=eyJ2ZW5jb2RlX3RhZyI6InByb2ZpbGVfcGljLmRqYW5nby41NDIuYzIifQ&amp;_nc_ht=scontent-mxp2-1.cdninstagram.com&amp;_nc_cat=101&amp;_nc_oc=Q6cZ2QH8iKZnmzEaDOowltVU0IZEb7aZ_J6N70F0dT6pzAMez6t45WuPLrFnpdwU7ypHKr4&amp;_nc_ohc=FmmLsO72MvkQ7kNvwF6qVPj&amp;_nc_gid=8mIiz3wwQU6TRr9bJ9lElg&amp;edm=AOQ1c0wBAAAA&amp;ccb=7-5&amp;oh=00_Afz5AX_7hQqq73A-SAxo1lI-CA6YWKXojibX36TYoUC5pA&amp;oe=69BDBA04&amp;_nc_sid=8b3546</t>
  </si>
  <si>
    <t>Around the time we were installing Emma McIntyre’s exhibition ‘Aragonite and conchiolin’, I found a recent conversation with TJ Clark about a book he wrote in 2000, ‘The sight of death.’ The book is an address to two Poussin paintings of similar scenes in different weather scapes.
Reflecting on the | “Words, words, words”
https://www.frieze.com/article/la-according-olivia-barrett-chateau-shatto-frieze-los-angeles-2026
@holboxlosangeles @jharden13 @laclippers @thebrick_la | Signs of a softer world
An exhibition Zeinab Saleh realized for the Berkeley Art Museum and Pacific Film Archive [BAMPFA]
As ever, @_zeinabsaleh hands her audience tuning forks by way of paintings. Her quivering surfaces tune us in to a different perceptual frequency, to see more clearly the atmosp | Interview with Animal Blood [re. Will Stovall and the Lifeworld | Emily Kam Kngwarray and Deleuze’s corresponding rhizomes | sororal exhibition making | Odilon Redon original myths | TJ Clark, etc]
• 
https://animalbloodmagazine.com/features/an-art-historical-north-star | Emily Kam Kngwarray: one of the most consequential artists to ever wet a brush with paint. 
Both transhistorical and so utterly specific to the late 20th century contemporary epoch, her paintings are dizzyingly dimensional reifications of country; expressions of territory drawn forth by the upheava | 10/10 | Jack Hirschman eulogizing Alan Lynch in poetry -
Came to the river of mist
which caught the sun, a lemon fish
that cleared the river.
there is no palette like a river.
with it he is a brush floating,
a brush standing up
a brush stroking the void
in a tao of the down of wild ducks bristling,
the thi | Love &amp; basketball 🩶
[2024-2025 regular season] | ‘Pith’ 
@charlieeeeeeengelman @chateaushatto | Today and tomorrow [Jan 3 &amp; 4, 2025] are the final days to see Julia Yerger’s exhibition ‘When Lottery’ at Château Shatto 
• “Seeing comes before words. The child looks and recognizes before it can speak.”
—John Berger, Ways of Seeing, BBC, 1972
In the work of Julia Yerger, seeing is never unpicke | 🈷️ | Aria Dean | ‘Facts Worth Knowing’ @chateaushatto</t>
  </si>
  <si>
    <t>@emma._._mcintyre, @chateaushatto, @holboxlosangeles, @jharden13, @laclippers, @thebrick_la, @_zeinabsaleh, @bampfa, @grahamrecently, @charlieeeeeeengelman, @julia_yerger, @harrisonglazier</t>
  </si>
  <si>
    <t>https://instagram.com/p/DVtWrdhlBxX, https://instagram.com/p/DT0hfzXj1EL, https://instagram.com/p/DSkfsm4FEFu, https://instagram.com/p/DRPl3r-D0SN, https://instagram.com/p/DPx2LwnDqTK, https://instagram.com/p/DPoUhS1kcbh, https://instagram.com/p/DM09jK5BMa-, https://instagram.com/p/DIeSJ11p0O4, https://instagram.com/p/DHg7LYfSMCr, https://instagram.com/p/DEYKmB4Tvao, https://instagram.com/p/DDpUPL7vLPT, https://instagram.com/p/DAwdCZVTUNf</t>
  </si>
  <si>
    <t>266, 297, 135, 144, 334, 137, 149, 208, 160, 207, 347, 195</t>
  </si>
  <si>
    <t>3, 18, 5, 4, 5, 7, 5, 4, 7, 4, 9, 2</t>
  </si>
  <si>
    <t>2026-03-10, 2026-01-22, 2025-12-22, 2025-11-19, 2025-10-14, 2025-10-10, 2025-08-01, 2025-04-15, 2025-03-22, 2025-01-03, 2024-12-16, 2024-10-05</t>
  </si>
  <si>
    <t>Los Angeles, California, Tate Modern, London</t>
  </si>
  <si>
    <t>Sidecar, Sidecar, Sidecar, Sidecar, Sidecar, Image, Sidecar, Sidecar, Sidecar, Sidecar, Sidecar, Image</t>
  </si>
  <si>
    <t>https://scontent-mxp2-1.cdninstagram.com/v/t51.82787-15/649050525_18565622479026993_1043022245558052664_n.jpg?stp=dst-jpg_e35_p1080x1080_sh0.08_tt6&amp;_nc_ht=scontent-mxp2-1.cdninstagram.com&amp;_nc_cat=109&amp;_nc_oc=Q6cZ2QH8iKZnmzEaDOowltVU0IZEb7aZ_J6N70F0dT6pzAMez6t45WuPLrFnpdwU7ypHKr4&amp;_nc_ohc=lYx69K0Cj0MQ7kNvwHMRYQ8&amp;_nc_gid=8mIiz3wwQU6TRr9bJ9lElg&amp;edm=AOQ1c0wBAAAA&amp;ccb=7-5&amp;ig_cache_key=Mzg0OTgzMjgyOTA2NTA1MzQ4NA%3D%3D.3-ccb7-5&amp;oh=00_AfyVMAdxtX9pVw8S3xCU-UOmZ5wQFJpfT9GJ8dv4z-jtwQ&amp;oe=69BD92A0&amp;_nc_sid=8b3546, https://scontent-mxp2-1.cdninstagram.com/v/t51.82787-15/649050525_18565622479026993_1043022245558052664_n.jpg?stp=dst-jpg_e35_p1080x1080_sh0.08_tt6&amp;_nc_ht=scontent-mxp2-1.cdninstagram.com&amp;_nc_cat=109&amp;_nc_oc=Q6cZ2QH8iKZnmzEaDOowltVU0IZEb7aZ_J6N70F0dT6pzAMez6t45WuPLrFnpdwU7ypHKr4&amp;_nc_ohc=lYx69K0Cj0MQ7kNvwHMRYQ8&amp;_nc_gid=8mIiz3wwQU6TRr9bJ9lElg&amp;edm=AOQ1c0wBAAAA&amp;ccb=7-5&amp;ig_cache_key=Mzg0OTgzMjgyOTA2NTA1MzQ4NA%3D%3D.3-ccb7-5&amp;oh=00_AfyVMAdxtX9pVw8S3xCU-UOmZ5wQFJpfT9GJ8dv4z-jtwQ&amp;oe=69BD92A0&amp;_nc_sid=8b3546, https://scontent-mxp2-1.cdninstagram.com/v/t51.82787-15/650926211_18565622491026993_8209960393088697644_n.jpg?stp=dst-jpg_e35_p1080x1080_sh0.08_tt6&amp;_nc_ht=scontent-mxp2-1.cdninstagram.com&amp;_nc_cat=109&amp;_nc_oc=Q6cZ2QH8iKZnmzEaDOowltVU0IZEb7aZ_J6N70F0dT6pzAMez6t45WuPLrFnpdwU7ypHKr4&amp;_nc_ohc=whZeCaJMfJQQ7kNvwHdE9JO&amp;_nc_gid=8mIiz3wwQU6TRr9bJ9lElg&amp;edm=AOQ1c0wBAAAA&amp;ccb=7-5&amp;ig_cache_key=Mzg0OTgzMjgzNTY1ODUzNjg4Ng%3D%3D.3-ccb7-5&amp;oh=00_Afw0mYXqpMLsmHPmz1DItK2Xt-TCGZlrtLGvNa5Ph_5Vbg&amp;oe=69BD8A4D&amp;_nc_sid=8b3546, https://scontent-mxp2-1.cdninstagram.com/v/t51.82787-15/650940655_18565622506026993_4729570758250763541_n.jpg?stp=dst-jpg_e35_p1080x1080_sh0.08_tt6&amp;_nc_ht=scontent-mxp2-1.cdninstagram.com&amp;_nc_cat=109&amp;_nc_oc=Q6cZ2QH8iKZnmzEaDOowltVU0IZEb7aZ_J6N70F0dT6pzAMez6t45WuPLrFnpdwU7ypHKr4&amp;_nc_ohc=l8W23eQblTAQ7kNvwEmjtRG&amp;_nc_gid=8mIiz3wwQU6TRr9bJ9lElg&amp;edm=AOQ1c0wBAAAA&amp;ccb=7-5&amp;ig_cache_key=Mzg0OTgzMjg0NDU1ODgxNjY5Ng%3D%3D.3-ccb7-5&amp;oh=00_Afz8YLHmt4rD414N3dg-yzvmNuPNPQFTjK8kIjTpacWaEA&amp;oe=69BD953C&amp;_nc_sid=8b3546, https://scontent-mxp2-1.cdninstagram.com/v/t51.82787-15/649142983_18565622515026993_1609023586055204185_n.jpg?stp=dst-jpg_e35_p1080x1080_sh0.08_tt6&amp;_nc_ht=scontent-mxp2-1.cdninstagram.com&amp;_nc_cat=109&amp;_nc_oc=Q6cZ2QH8iKZnmzEaDOowltVU0IZEb7aZ_J6N70F0dT6pzAMez6t45WuPLrFnpdwU7ypHKr4&amp;_nc_ohc=O1IzVthnhCIQ7kNvwEIwJLt&amp;_nc_gid=8mIiz3wwQU6TRr9bJ9lElg&amp;edm=AOQ1c0wBAAAA&amp;ccb=7-5&amp;ig_cache_key=Mzg0OTgzMjg0ODcxMTE4MzM4NQ%3D%3D.3-ccb7-5&amp;oh=00_Afz5_-_3YkOTEXOzpnvzzaJmttAruhvbVWlDctRTPqvxtA&amp;oe=69BDAF3A&amp;_nc_sid=8b3546, https://scontent-mxp2-1.cdninstagram.com/v/t51.82787-15/649817506_18565622530026993_3411904492368727306_n.jpg?stp=dst-jpg_e35_p1080x1080_sh0.08_tt6&amp;_nc_ht=scontent-mxp2-1.cdninstagram.com&amp;_nc_cat=109&amp;_nc_oc=Q6cZ2QH8iKZnmzEaDOowltVU0IZEb7aZ_J6N70F0dT6pzAMez6t45WuPLrFnpdwU7ypHKr4&amp;_nc_ohc=BLGHO-XK3z8Q7kNvwGdISN8&amp;_nc_gid=8mIiz3wwQU6TRr9bJ9lElg&amp;edm=AOQ1c0wBAAAA&amp;ccb=7-5&amp;ig_cache_key=Mzg0OTgzMjg0OTY5MjY0Nzk0Mg%3D%3D.3-ccb7-5&amp;oh=00_AfxUE_KxMTV8ixok9O3Ju9w-QBpTOqgG_ndkxOrbz78DRA&amp;oe=69BD97D4&amp;_nc_sid=8b3546, https://scontent-mxp2-1.cdninstagram.com/v/t51.82787-15/650977473_18565622542026993_7644729502804695037_n.jpg?stp=dst-jpg_e35_p1080x1080_sh0.08_tt6&amp;_nc_ht=scontent-mxp2-1.cdninstagram.com&amp;_nc_cat=109&amp;_nc_oc=Q6cZ2QH8iKZnmzEaDOowltVU0IZEb7aZ_J6N70F0dT6pzAMez6t45WuPLrFnpdwU7ypHKr4&amp;_nc_ohc=UM5Ii4FlHHUQ7kNvwHejOFz&amp;_nc_gid=8mIiz3wwQU6TRr9bJ9lElg&amp;edm=AOQ1c0wBAAAA&amp;ccb=7-5&amp;ig_cache_key=Mzg0OTgzMjg1MzUzNDYyNzUwMQ%3D%3D.3-ccb7-5&amp;oh=00_Afy8DYT83PPqAu0O7cmxQuNFa8nXxHFQenT2G9nG-HffcA&amp;oe=69BD96B5&amp;_nc_sid=8b3546, https://scontent-mxp2-1.cdninstagram.com/v/t51.82787-15/649667250_18565622554026993_8512947737874440727_n.jpg?stp=dst-jpg_e35_p1080x1080_sh0.08_tt6&amp;_nc_ht=scontent-mxp2-1.cdninstagram.com&amp;_nc_cat=109&amp;_nc_oc=Q6cZ2QH8iKZnmzEaDOowltVU0IZEb7aZ_J6N70F0dT6pzAMez6t45WuPLrFnpdwU7ypHKr4&amp;_nc_ohc=Uak3Ixvjol0Q7kNvwECNRcF&amp;_nc_gid=8mIiz3wwQU6TRr9bJ9lElg&amp;edm=AOQ1c0wBAAAA&amp;ccb=7-5&amp;ig_cache_key=Mzg0OTgzMjg1Njc1NTg3MjgwNg%3D%3D.3-ccb7-5&amp;oh=00_Afxn-horhezcUfJ6pvElGPIta8SyL9CjAFNg7Lb3iPopLQ&amp;oe=69BDB857&amp;_nc_sid=8b3546, https://scontent-mxp2-1.cdninstagram.com/v/t51.82787-15/649667975_18565622581026993_8530317149313516810_n.jpg?stp=dst-jpg_e35_p1080x1080_sh0.08_tt6&amp;_nc_ht=scontent-mxp2-1.cdninstagram.com&amp;_nc_cat=109&amp;_nc_oc=Q6cZ2QH8iKZnmzEaDOowltVU0IZEb7aZ_J6N70F0dT6pzAMez6t45WuPLrFnpdwU7ypHKr4&amp;_nc_ohc=i772Ei-iDT0Q7kNvwFWHidq&amp;_nc_gid=8mIiz3wwQU6TRr9bJ9lElg&amp;edm=AOQ1c0wBAAAA&amp;ccb=7-5&amp;ig_cache_key=Mzg0OTgzMjg1ODUwMDY4NzczMg%3D%3D.3-ccb7-5&amp;oh=00_AfyGmn9DZqmUDJbUQk7yIeo0UfM5r5L0XYG9IJn6Je34mA&amp;oe=69BDA335&amp;_nc_sid=8b3546, https://scontent-mxp2-1.cdninstagram.com/v/t51.82787-15/649810225_18565622563026993_4516639953533173919_n.jpg?stp=dst-jpg_e35_p1080x1080_sh0.08_tt6&amp;_nc_ht=scontent-mxp2-1.cdninstagram.com&amp;_nc_cat=109&amp;_nc_oc=Q6cZ2QH8iKZnmzEaDOowltVU0IZEb7aZ_J6N70F0dT6pzAMez6t45WuPLrFnpdwU7ypHKr4&amp;_nc_ohc=KH9ecIlnsLoQ7kNvwG_k_89&amp;_nc_gid=8mIiz3wwQU6TRr9bJ9lElg&amp;edm=AOQ1c0wBAAAA&amp;ccb=7-5&amp;ig_cache_key=Mzg0OTgzMjg1ODYwOTc3Njg3OQ%3D%3D.3-ccb7-5&amp;oh=00_AfxAkDMWDBrHOGQSHlPpkowzGiRohIMA4zryBNfshZ0lv</t>
  </si>
  <si>
    <t>https://www.instagram.com/liv.barrett.chateau</t>
  </si>
  <si>
    <t>aliandalib9462</t>
  </si>
  <si>
    <t>Aliandalib watches original</t>
  </si>
  <si>
    <t>https://instagram.fmli2-1.fna.fbcdn.net/v/t51.2885-19/72686480_2754018121277406_3546917094073303040_n.jpg?stp=dst-jpg_e0_s150x150_tt6&amp;efg=eyJ2ZW5jb2RlX3RhZyI6InByb2ZpbGVfcGljLmRqYW5nby4xMDgwLmMyIn0&amp;_nc_ht=instagram.fmli2-1.fna.fbcdn.net&amp;_nc_cat=106&amp;_nc_oc=Q6cZ2QFQSssKW9woJgLk_IChSaBIZVf5szQEPNPvO_p6G4h5ouivNwftWhKnScFq99HXekc&amp;_nc_ohc=RTBimo__R3AQ7kNvwG7au0d&amp;_nc_gid=XYmUTUONoxidHNOiecUDKQ&amp;edm=AOQ1c0wBAAAA&amp;ccb=7-5&amp;oh=00_Afzp11pgTpydpOQPbTUza7azmLJ9pl0ylHqaMKpDDusOEw&amp;oe=69BDB8BC&amp;_nc_sid=8b3546</t>
  </si>
  <si>
    <t>https://instagram.com/p/DMIe895N4o9, https://instagram.com/p/DMHARCxoiQt, https://instagram.com/p/DL3RqELtX7H, https://instagram.com/p/DLC-z4fNVUg, https://instagram.com/p/DK8GJs8tg6R, https://instagram.com/p/CwaTFXetG5D, https://instagram.com/p/CmvbwbxNFRm, https://instagram.com/p/CmvbkFCtkjt, https://instagram.com/p/CmvbMlKNIRM, https://instagram.com/p/CgsPtrMLW5X, https://instagram.com/p/CfGA_yYjDhe, https://instagram.com/p/CfF9Hq-jXwy</t>
  </si>
  <si>
    <t>14, 10, 8, 5, 12, 78, 80, 61, 56, 109, 99, 74</t>
  </si>
  <si>
    <t>0, 1, 0, 0, 1, 3, 3, 0, 0, 1, 1, 3</t>
  </si>
  <si>
    <t>2025-07-15, 2025-07-15, 2025-07-08, 2025-06-18, 2025-06-15, 2023-08-26, 2022-12-29, 2022-12-29, 2022-12-29, 2022-07-31, 2022-06-22, 2022-06-22</t>
  </si>
  <si>
    <t>Video, Image, Image, Image, Image, Sidecar, Sidecar, Sidecar, Sidecar, Image, Sidecar, Video</t>
  </si>
  <si>
    <t>https://instagram.fmli2-1.fna.fbcdn.net/v/t51.82787-15/620491145_17942271141105121_8134894672142455618_n.jpg?stp=dst-jpg_e35_s1080x1080_sh0.08_tt6&amp;_nc_ht=instagram.fmli2-1.fna.fbcdn.net&amp;_nc_cat=101&amp;_nc_oc=Q6cZ2QFQSssKW9woJgLk_IChSaBIZVf5szQEPNPvO_p6G4h5ouivNwftWhKnScFq99HXekc&amp;_nc_ohc=5sLahI_jw-EQ7kNvwGFK7ES&amp;_nc_gid=XYmUTUONoxidHNOiecUDKQ&amp;edm=AOQ1c0wBAAAA&amp;ccb=7-5&amp;ig_cache_key=MzY3NjkwODc5MTk4MjU5NzE2NQ%3D%3D.3-ccb7-5&amp;oh=00_AfxtJ3xOxX1ilXKtjBfs2dTjZCfU54DF5cCqCyDqpIdHeQ&amp;oe=69BDABB0&amp;_nc_sid=8b3546, https://instagram.fmli2-1.fna.fbcdn.net/v/t51.82787-15/625645289_18000106106714540_6956652478237526795_n.jpg?stp=dst-jpg_e35_s1080x1080_sh0.08_tt6&amp;_nc_ht=instagram.fmli2-1.fna.fbcdn.net&amp;_nc_cat=108&amp;_nc_oc=Q6cZ2QFQSssKW9woJgLk_IChSaBIZVf5szQEPNPvO_p6G4h5ouivNwftWhKnScFq99HXekc&amp;_nc_ohc=8Gtj5SW4ENIQ7kNvwH8yf0s&amp;_nc_gid=XYmUTUONoxidHNOiecUDKQ&amp;edm=AOQ1c0wBAAAA&amp;ccb=7-5&amp;ig_cache_key=MzY3MjQ4MTY3ODY0NDA1MTY1NQ%3D%3D.3-ccb7-5&amp;oh=00_AfxlaTdOzDuEEabNw75vMqEPteEqL9wesRxoHCESjY7VWw&amp;oe=69BDA3BA&amp;_nc_sid=8b3546, https://instagram.fmli2-1.fna.fbcdn.net/v/t51.82787-15/624980281_18093195433961354_1988443266067711577_n.jpg?stp=dst-jpg_e35_s1080x1080_sh0.08_tt6&amp;_nc_ht=instagram.fmli2-1.fna.fbcdn.net&amp;_nc_cat=102&amp;_nc_oc=Q6cZ2QFQSssKW9woJgLk_IChSaBIZVf5szQEPNPvO_p6G4h5ouivNwftWhKnScFq99HXekc&amp;_nc_ohc=PlcVtaVV8QwQ7kNvwG5eEX8&amp;_nc_gid=XYmUTUONoxidHNOiecUDKQ&amp;edm=AOQ1c0wBAAAA&amp;ccb=7-5&amp;ig_cache_key=MzY1Nzc2MjA5MTYwODM5NzA4OA%3D%3D.3-ccb7-5&amp;oh=00_AfwcCAfil48JUiA_YoS4uBTkTMFasclxp1-5XIZ6APXQQA&amp;oe=69BD980D&amp;_nc_sid=8b3546, https://instagram.fmli2-1.fna.fbcdn.net/v/t51.82787-15/621747811_17876328900470895_4437667854603153373_n.jpg?stp=dst-jpg_e35_s1080x1080_sh0.08_tt6&amp;_nc_ht=instagram.fmli2-1.fna.fbcdn.net&amp;_nc_cat=103&amp;_nc_oc=Q6cZ2QFQSssKW9woJgLk_IChSaBIZVf5szQEPNPvO_p6G4h5ouivNwftWhKnScFq99HXekc&amp;_nc_ohc=eKCvUMkLyw4Q7kNvwGrtFO7&amp;_nc_gid=XYmUTUONoxidHNOiecUDKQ&amp;edm=AOQ1c0wBAAAA&amp;ccb=7-5&amp;ig_cache_key=MzY1NTgyNDA1MjUzNTU2MTg3Mw%3D%3D.3-ccb7-5&amp;oh=00_Afx1Ha0_r2fsKVr1KwZtLuCQcFl0Jy6F6qgkMLLWEpTLYA&amp;oe=69BD964A&amp;_nc_sid=8b3546, https://instagram.fmli2-1.fna.fbcdn.net/v/t51.29350-15/370347885_321624250235882_751294477774358010_n.heic?stp=dst-jpg_e35_s1080x1080_tt6&amp;_nc_ht=instagram.fmli2-1.fna.fbcdn.net&amp;_nc_cat=102&amp;_nc_oc=Q6cZ2QFQSssKW9woJgLk_IChSaBIZVf5szQEPNPvO_p6G4h5ouivNwftWhKnScFq99HXekc&amp;_nc_ohc=-Hm8o0IAQWYQ7kNvwGS6g5q&amp;_nc_gid=XYmUTUONoxidHNOiecUDKQ&amp;edm=AOQ1c0wBAAAA&amp;ccb=7-5&amp;ig_cache_key=MzE3NzkzNjQxMTQ5MTEzNDg1MA%3D%3D.3-ccb7-5&amp;oh=00_AfxxgLIRbXkvETytDucoY02wu6gCFQEpURxFx9xke73M2A&amp;oe=69BD86B9&amp;_nc_sid=8b3546, https://instagram.fmli2-1.fna.fbcdn.net/v/t51.29350-15/370347885_321624250235882_751294477774358010_n.heic?stp=dst-jpg_e35_s1080x1080_tt6&amp;_nc_ht=instagram.fmli2-1.fna.fbcdn.net&amp;_nc_cat=102&amp;_nc_oc=Q6cZ2QFQSssKW9woJgLk_IChSaBIZVf5szQEPNPvO_p6G4h5ouivNwftWhKnScFq99HXekc&amp;_nc_ohc=-Hm8o0IAQWYQ7kNvwGS6g5q&amp;_nc_gid=XYmUTUONoxidHNOiecUDKQ&amp;edm=AOQ1c0wBAAAA&amp;ccb=7-5&amp;ig_cache_key=MzE3NzkzNjQxMTQ5MTEzNDg1MA%3D%3D.3-ccb7-5&amp;oh=00_AfxxgLIRbXkvETytDucoY02wu6gCFQEpURxFx9xke73M2A&amp;oe=69BD86B9&amp;_nc_sid=8b3546, https://instagram.fmli2-1.fna.fbcdn.net/v/t51.29350-15/371251471_6237185999742711_5007770104150190052_n.heic?stp=dst-jpg_e35_s1080x1080_tt6&amp;_nc_ht=instagram.fmli2-1.fna.fbcdn.net&amp;_nc_cat=103&amp;_nc_oc=Q6cZ2QFQSssKW9woJgLk_IChSaBIZVf5szQEPNPvO_p6G4h5ouivNwftWhKnScFq99HXekc&amp;_nc_ohc=S0YzkGq5CZYQ7kNvwHWOICG&amp;_nc_gid=XYmUTUONoxidHNOiecUDKQ&amp;edm=AOQ1c0wBAAAA&amp;ccb=7-5&amp;ig_cache_key=MzE3NzkzNjQxMTQ3NDMyOTkwNg%3D%3D.3-ccb7-5&amp;oh=00_AfyiJZqmPSgxT2W9vgjQndJxiUOTzvOKA-f-UvfDQqEqNg&amp;oe=69BD9D25&amp;_nc_sid=8b3546, https://instagram.fmli2-1.fna.fbcdn.net/v/t51.82787-15/643563680_17968890018011108_2234895443620894913_n.jpg?stp=dst-jpg_e35_s1080x1080_sh0.08_tt6&amp;_nc_ht=instagram.fmli2-1.fna.fbcdn.net&amp;_nc_cat=108&amp;_nc_oc=Q6cZ2QFQSssKW9woJgLk_IChSaBIZVf5szQEPNPvO_p6G4h5ouivNwftWhKnScFq99HXekc&amp;_nc_ohc=QEG71loAk8oQ7kNvwFMolPX&amp;_nc_gid=XYmUTUONoxidHNOiecUDKQ&amp;edm=AOQ1c0wBAAAA&amp;ccb=7-5&amp;ig_cache_key=MzE3NzkzNjQxMTQ5MTA1MDg5NA%3D%3D.3-ccb7-5&amp;oh=00_Afzx5c1bgz_HFn6wD9k-yvHmzUnr0IlOSw-mbmUjUjELqg&amp;oe=69BDA5FB&amp;_nc_sid=8b3546, https://instagram.fmli2-1.fna.fbcdn.net/v/t51.29350-15/370576395_256144993957891_6870318939038733802_n.heic?stp=dst-jpg_e35_s1080x1080_tt6&amp;_nc_ht=instagram.fmli2-1.fna.fbcdn.net&amp;_nc_cat=107&amp;_nc_oc=Q6cZ2QFQSssKW9woJgLk_IChSaBIZVf5szQEPNPvO_p6G4h5ouivNwftWhKnScFq99HXekc&amp;_nc_ohc=p7NICGN-og4Q7kNvwErloBM&amp;_nc_gid=XYmUTUONoxidHNOiecUDKQ&amp;edm=AOQ1c0wBAAAA&amp;ccb=7-5&amp;ig_cache_key=MzE3NzkzNjQxMTM2NTQ0ODUzOQ%3D%3D.3-ccb7-5&amp;oh=00_AfyAIxKwjKiPl7pd8wAhlvjD-IHAJHrORNm5qmvMpOwN3g&amp;oe=69BDA976&amp;_nc_sid=8b3546, https://instagram.fmli2-1.fna.fbcdn.net/v/t51.82787-15/651044639_18042101957744082_3385770496844871654_n.webp?stp=dst-jpg_e35_s1080x1080_sh0.08_tt6&amp;_nc_ht=instagram.fmli2-1.fna.fbcdn.net&amp;_nc_cat=106&amp;_nc_oc=Q6cZ2QFQSssKW9woJgLk_IChSaBIZVf5szQEPNPvO_p6G4h5ouivNwftWhKnScFq99HXekc&amp;_nc_ohc=5hTSfumLrqcQ7kNvwFXc5Su&amp;_nc_gid=XYmUTUONoxidHNOiecUDKQ&amp;edm=AOQ1c0wBAAAA&amp;ccb=7-5&amp;ig_cache_key=MzAwMzc0MTU0ODc4MTYxNzYwMA%3D%3D.3-ccb7-5&amp;oh=00_AfyjFP0vBUuo5XUs6pDGUdJqJ68GOX_Q6_5vbeaal43vEA&amp;oe=69BDA86B&amp;_nc_sid=8b3546, https://instagram.fmli</t>
  </si>
  <si>
    <t>https://instagram.fmli2-1.fna.fbcdn.net/o1/v/t2/f2/m86/AQOpwojatquV6RTaiSNCu7iNxHBpk67HfDKOori2J1rLzIOH2Ii7Lumk-itGFtbY5cMWe-CclBKphrcCV17QKqHK8fTyB46GJQVVj-k.mp4?_nc_cat=111&amp;_nc_oc=Adko0p_DtQmE9EMSe5ZxjaxoXpz9Hjuw4d5-Cnt3Q2Xv5EThLv7OIhmd-0XGOCB-5t8&amp;_nc_sid=5e9851&amp;_nc_ht=instagram.fmli2-1.fna.fbcdn.net&amp;_nc_ohc=rSjioCdvn-AQ7kNvwG2Bgik&amp;efg=eyJ2ZW5jb2RlX3RhZyI6Inhwdl9wcm9ncmVzc2l2ZS5JTlNUQUdSQU0uQ0xJUFMuQzMuMzYwLmRhc2hfYmFzZWxpbmVfM192MSIsInhwdl9hc3NldF9pZCI6MzA2Nzg3MDAzNjcxNTEyNSwiYXNzZXRfYWdlX2RheXMiOjI0MywidmlfdXNlY2FzZV9pZCI6MTAwOTksImR1cmF0aW9uX3MiOjEwLCJ1cmxnZW5fc291cmNlIjoid3d3In0%3D&amp;ccb=17-1&amp;_nc_gid=XYmUTUONoxidHNOiecUDKQ&amp;_nc_ss=1a&amp;_nc_zt=28&amp;vs=194d851d00dc6714&amp;_nc_vs=HBkcFQIYUmlnX3hwdl9yZWVsc19wZXJtYW5lbnRfc3JfcHJvZC82RjRDN0JEMzcxMThDNzJFRkREODU2NDQyM0M1RjJCRV92aWRlb19kYXNoaW5pdC5tcDQVAALIARIAKAAYABsCiAd1c2Vfb2lsATEScHJvZ3Jlc3NpdmVfcmVjaXBlATEVAAAm6pmL_MSN8woVAigCQzMsF0AkIcrAgxJvGBJkYXNoX2Jhc2VsaW5lXzNfdjERAHX-B2XmnQEA&amp;oh=00_AfwbP3Fciyn4BzJJlUVBMzYnZGtgsCK8OQUT-WKVxTFpVQ&amp;oe=69B99E48, https://instagram.fmli2-1.fna.fbcdn.net/o1/v/t16/f2/m69/AQOSe-lUzlkurqfZXzXtHn04__AUYJThJ2H713xv_xlbt8NufhEQpZn-PHT6K8RRl3car8QeXRbcHKKw0guPbzma.mp4?strext=1&amp;_nc_cat=109&amp;_nc_oc=AdkynDrLgvTpkAuVL4A7NMtVSJJXfZVTfqefq9EN4kdPlnH32iAiiLAoQHFaMpBBlpw&amp;_nc_sid=5e9851&amp;_nc_ht=instagram.fmli2-1.fna.fbcdn.net&amp;_nc_ohc=Wy3rPqqGxWwQ7kNvwFRl2sB&amp;efg=eyJ2ZW5jb2RlX3RhZyI6Inhwdl9wcm9ncmVzc2l2ZS5JTlNUQUdSQU0uRkVFRC5DMy43MjAuZGFzaF9iYXNlbGluZV8xX3YxIiwieHB2X2Fzc2V0X2lkIjoxNDI3MjMzNTk0NDA2MzAzLCJhc3NldF9hZ2VfZGF5cyI6MTM2MywidmlfdXNlY2FzZV9pZCI6MTAxNDYsImR1cmF0aW9uX3MiOjQsInVybGdlbl9zb3VyY2UiOiJ3d3cifQ%3D%3D&amp;ccb=17-1&amp;_nc_gid=XYmUTUONoxidHNOiecUDKQ&amp;_nc_ss=1a&amp;_nc_zt=28&amp;vs=f8d5b32a4f3298a6&amp;_nc_vs=HBkcFQIYOnBhc3N0aHJvdWdoX2V2ZXJzdG9yZS9HR3dkU1JHbDVfS0YwSkVDQUM1dDdxVzZsazBVYmtZTEFBQUYVAALIARIAKAAYABsCiAd1c2Vfb2lsATEScHJvZ3Jlc3NpdmVfcmVjaXBlATEVAAAmvta_9vaDiQUVAigCQzMsF0AUAAAAAAAAGBJkYXNoX2Jhc2VsaW5lXzFfdjERAHXqB2XEngEA&amp;oh=00_AfwCp8ndJRN2S5LyX8JOl9JMqzluOOQBkuVdMTmBeOsszw&amp;oe=69BD8707</t>
  </si>
  <si>
    <t>https://www.instagram.com/aliandalib9462</t>
  </si>
  <si>
    <t>montre_lux</t>
  </si>
  <si>
    <t>Richard Mille Straps and other</t>
  </si>
  <si>
    <t>Genuine Richard Mille, Patek Philippe, Audemars Piguet straps, buckles and other watch accessories
🌍Worldwide shipping
📩WhatsApp👇👇👇👇</t>
  </si>
  <si>
    <t>https://wa.link/xz42gn</t>
  </si>
  <si>
    <t>https://scontent-lga3-3.cdninstagram.com/v/t51.2885-19/55788472_701340390262624_6419073982468718592_n.jpg?stp=dst-jpg_e0_s150x150_tt6&amp;efg=eyJ2ZW5jb2RlX3RhZyI6InByb2ZpbGVfcGljLmRqYW5nby4xMDgwLmMyIn0&amp;_nc_ht=scontent-lga3-3.cdninstagram.com&amp;_nc_cat=104&amp;_nc_oc=Q6cZ2QFhQoVGGElfGa_-BNeuYUEmeR07bdWkTx84zk1dpX2N0fK-06eBMvE1WcufkOiJ4wo&amp;_nc_ohc=_lkrgzvCryoQ7kNvwHrqxbq&amp;_nc_gid=rkX2j7uqnIEUZJfoEk3x_w&amp;edm=AOQ1c0wBAAAA&amp;ccb=7-5&amp;oh=00_AfwhkIX2eb7uwDazrxoQTuAL9QBiNZEW6IGLFD_-wScNbQ&amp;oe=69BD8C1F&amp;_nc_sid=8b3546</t>
  </si>
  <si>
    <t>Richard Mille straps. All sizes, colors, material. Authentic only. #richardmilleasia #richarmillestrap #rmasia #rmhk #rmstrap #rm1103 #rm1102 #rm3501 #rm030 #rm3502 #rm3503 #hongkong #hongkongluxury | RM35 Baby Nadal #richardmille #rm35babynadal #rm3501 #rm3502 #rm3503 #rm30 #rm7201 #rm2705 #rm2704 #richardmillestrap #rmstrap #dubai #richardmilleuae #dubailuxury | Rubbers straps for lady watches. Only genuine. | New style velcro (hybrid) straps. Different model. Genuine only. | Bright colors for your Richard Mille | RM56-01 | What is your choice? | RM67. Different materials and sizes. Genuine only. | RM38-02 RM59-01 RM61-01 RM68-01
More colors and materials available | Richard Mille. Straps. | Richard Mille velcro straps. Large stock. Different models. Only genuine. | RM Deployant Buckles. Titanium, DLC, Rose Gold..</t>
  </si>
  <si>
    <t>#richardmilleasia, #richarmillestrap, #rmasia, #rmhk, #rmstrap, #rm1103, #rm1102, #rm3501, #rm030, #rm3502, #rm3503, #hongkong, #hongkongluxury, #richardmille, #rm35babynadal, #rm30, #rm7201, #rm2705, #rm2704, #richardmillestrap, #dubai, #richardmilleuae, #dubailuxury</t>
  </si>
  <si>
    <t>https://instagram.com/p/DJ7MpEmIZ1v, https://instagram.com/p/DJpREuLurO1, https://instagram.com/p/DFz848NoXiI, https://instagram.com/p/DFxXG5IIQl0, https://instagram.com/p/C_OssBvoW3P, https://instagram.com/p/C8Bsb4Tok1e, https://instagram.com/p/C2AziLUroTi, https://instagram.com/p/C1nENnMr3kp, https://instagram.com/p/C1hGryKrCq5, https://instagram.com/p/C1cHhi2NXxi, https://instagram.com/p/C1Y8X17rmdy, https://instagram.com/p/Cj3dnAuL44k</t>
  </si>
  <si>
    <t>10, 9, 7, 12, 16, 14, 31, 27, 18, 24, 29, 30</t>
  </si>
  <si>
    <t>0, 0, 1, 1, 1, 1, 1, 1, 2, 2, 2, 1</t>
  </si>
  <si>
    <t>2025-05-21, 2025-05-14, 2025-02-08, 2025-02-07, 2024-08-28, 2024-06-10, 2024-01-12, 2024-01-02, 2023-12-31, 2023-12-29, 2023-12-28, 2022-10-18</t>
  </si>
  <si>
    <t>Hong Kong, Dubai, United Arab Emirates, Bangkok, Thailand, Los Angeles, California, London, United Kingdom, Abu Dhabi, United Arab Emirates, Paris, France, Ho Chi Minh City, Vietnam</t>
  </si>
  <si>
    <t>https://scontent-lga3-2.cdninstagram.com/v/t51.2885-15/499970352_18357536767199501_2389536650924465691_n.jpg?stp=dst-jpg_e35_s1080x1080_sh0.08_tt6&amp;_nc_ht=scontent-lga3-2.cdninstagram.com&amp;_nc_cat=105&amp;_nc_oc=Q6cZ2QFhQoVGGElfGa_-BNeuYUEmeR07bdWkTx84zk1dpX2N0fK-06eBMvE1WcufkOiJ4wo&amp;_nc_ohc=B4JsL48JbUoQ7kNvwEDxAQp&amp;_nc_gid=rkX2j7uqnIEUZJfoEk3x_w&amp;edm=AOQ1c0wBAAAA&amp;ccb=7-5&amp;ig_cache_key=MzYzNzU1NjcyMzAyMzE5MTQwNw%3D%3D.3-ccb7-5&amp;oh=00_AfwZe5MXFCJ0X1gmja8flF6mz_560KICqq6vKUlx_X12dA&amp;oe=69BD9A50&amp;_nc_sid=8b3546, https://scontent-lga3-2.cdninstagram.com/v/t51.2885-15/497156223_18356687890199501_9108694684580020302_n.jpg?stp=dst-jpg_e35_p1080x1080_sh0.08_tt6&amp;_nc_ht=scontent-lga3-2.cdninstagram.com&amp;_nc_cat=105&amp;_nc_oc=Q6cZ2QFhQoVGGElfGa_-BNeuYUEmeR07bdWkTx84zk1dpX2N0fK-06eBMvE1WcufkOiJ4wo&amp;_nc_ohc=04ZaNvYrxg8Q7kNvwEbEW6g&amp;_nc_gid=rkX2j7uqnIEUZJfoEk3x_w&amp;edm=AOQ1c0wBAAAA&amp;ccb=7-5&amp;ig_cache_key=MzYzMjUwOTY2NTcwODUyMDM3Mw%3D%3D.3-ccb7-5&amp;oh=00_Afw8TX4AEZBFkyHY00YPREktLRBmI_bB5Gve_kH3ZuWRIQ&amp;oe=69BD8208&amp;_nc_sid=8b3546, https://scontent-lga3-2.cdninstagram.com/v/t51.2885-15/475128229_18345397417199501_2735326618625725084_n.jpg?stp=dst-jpg_e35_s1080x1080_sh0.08_tt6&amp;_nc_ht=scontent-lga3-2.cdninstagram.com&amp;_nc_cat=105&amp;_nc_oc=Q6cZ2QFhQoVGGElfGa_-BNeuYUEmeR07bdWkTx84zk1dpX2N0fK-06eBMvE1WcufkOiJ4wo&amp;_nc_ohc=JluNfJNpyIwQ7kNvwGPvQig&amp;_nc_gid=rkX2j7uqnIEUZJfoEk3x_w&amp;edm=AOQ1c0wBAAAA&amp;ccb=7-5&amp;ig_cache_key=MzU2MzQ1OTUyNTkxNDc1MzE2MA%3D%3D.3-ccb7-5&amp;oh=00_Afz0gJ52oWyXi04Cyf4MiHuoO4qYKCSJVQXpM3T2QJGDsw&amp;oe=69BD934D&amp;_nc_sid=8b3546, https://scontent-lga3-2.cdninstagram.com/v/t51.2885-15/476630516_18345276868199501_6691375642280140880_n.jpg?stp=dst-jpg_e35_p1080x1080_sh0.08_tt6&amp;_nc_ht=scontent-lga3-2.cdninstagram.com&amp;_nc_cat=105&amp;_nc_oc=Q6cZ2QFhQoVGGElfGa_-BNeuYUEmeR07bdWkTx84zk1dpX2N0fK-06eBMvE1WcufkOiJ4wo&amp;_nc_ohc=q04neenCUJoQ7kNvwGKFgDc&amp;_nc_gid=rkX2j7uqnIEUZJfoEk3x_w&amp;edm=AOQ1c0wBAAAA&amp;ccb=7-5&amp;ig_cache_key=MzU2MjczMDQwODk1MzA1NTYwNA%3D%3D.3-ccb7-5&amp;oh=00_Afww0UNFKjAqWyTxJhiuxdRpWjHh3ja9DmBScWuyPMBkTw&amp;oe=69BD8C80&amp;_nc_sid=8b3546, https://scontent-lga3-2.cdninstagram.com/v/t51.82787-15/619561649_17921882730227077_5723006252439411718_n.jpg?stp=dst-jpg_e35_p1080x1080_sh0.08_tt6&amp;_nc_ht=scontent-lga3-2.cdninstagram.com&amp;_nc_cat=101&amp;_nc_oc=Q6cZ2QFhQoVGGElfGa_-BNeuYUEmeR07bdWkTx84zk1dpX2N0fK-06eBMvE1WcufkOiJ4wo&amp;_nc_ohc=2_tlLBdGMvcQ7kNvwEsvCoG&amp;_nc_gid=rkX2j7uqnIEUZJfoEk3x_w&amp;edm=AOQ1c0wBAAAA&amp;ccb=7-5&amp;ig_cache_key=MzQ0NDg4NzMwNDU2MTMyMzQ3MQ%3D%3D.3-ccb7-5&amp;oh=00_Afwh-f6NWwcsuoqdnDoINKtOGP7ChWfrv-_fCStcVRQtYQ&amp;oe=69BDA9CA&amp;_nc_sid=8b3546, https://scontent-lga3-2.cdninstagram.com/v/t51.82787-15/619221192_17952321501065304_6389653424229434636_n.jpg?stp=dst-jpg_e35_p1080x1080_sh0.08_tt6&amp;_nc_ht=scontent-lga3-2.cdninstagram.com&amp;_nc_cat=100&amp;_nc_oc=Q6cZ2QFhQoVGGElfGa_-BNeuYUEmeR07bdWkTx84zk1dpX2N0fK-06eBMvE1WcufkOiJ4wo&amp;_nc_ohc=gtoMZa7NqgMQ7kNvwGUY0cR&amp;_nc_gid=rkX2j7uqnIEUZJfoEk3x_w&amp;edm=AOQ1c0wBAAAA&amp;ccb=7-5&amp;ig_cache_key=MzM4NzE4MzgyNDY5MDYyOTk4Mg%3D%3D.3-ccb7-5&amp;oh=00_AfxnMGpKrMIv4jjTPhHjRxrLJbUqTPZ6TFSaKrBfv041RQ&amp;oe=69BDA011&amp;_nc_sid=8b3546, https://scontent-lga3-1.cdninstagram.com/v/t51.82787-15/619605349_17958895856897818_8248737908308310634_n.jpg?stp=dst-jpg_e35_s1080x1080_sh0.08_tt6&amp;_nc_ht=scontent-lga3-1.cdninstagram.com&amp;_nc_cat=110&amp;_nc_oc=Q6cZ2QFhQoVGGElfGa_-BNeuYUEmeR07bdWkTx84zk1dpX2N0fK-06eBMvE1WcufkOiJ4wo&amp;_nc_ohc=gEp4YIAqIksQ7kNvwGUZa8S&amp;_nc_gid=rkX2j7uqnIEUZJfoEk3x_w&amp;edm=AOQ1c0wBAAAA&amp;ccb=7-5&amp;ig_cache_key=MzI3ODg0NzE3NzcxODEzODA4Mg%3D%3D.3-ccb7-5&amp;oh=00_AfyKlWhaR8rha0l7FB1dP1OwaCKPtBI8pdhCIoXudXC1Vg&amp;oe=69BD88B2&amp;_nc_sid=8b3546, https://scontent-lga3-3.cdninstagram.com/v/t51.82787-15/618684148_17959848783041066_8170040128231813497_n.jpg?stp=dst-jpg_e35_p1080x1080_sh0.08_tt6&amp;_nc_ht=scontent-lga3-3.cdninstagram.com&amp;_nc_cat=102&amp;_nc_oc=Q6cZ2QFhQoVGGElfGa_-BNeuYUEmeR07bdWkTx84zk1dpX2N0fK-06eBMvE1WcufkOiJ4wo&amp;_nc_ohc=TCQCcvq7tqIQ7kNvwGO_KC1&amp;_nc_gid=rkX2j7uqnIEUZJfoEk3x_w&amp;edm=AOQ1c0wBAAAA&amp;ccb=7-5&amp;ig_cache_key=MzI3MTYwMjE4MTkzNTk1NDIxNw%3D%3D.3-ccb7-5&amp;oh=00_Afzyu0gIX19R0CZtST-_mr0TuYw5gw8YvSAzjnETyVEkBA&amp;oe=69BD93BE&amp;_nc_sid=8b3546, https://scontent-lga3-1.cdninstagram.com/v/t51.82787-15/622479899_18095497540745775_8059614359552905476_n.jpg?stp=dst-jpg_e35_s1080x1080_sh0.08_tt6&amp;_nc_ht=scontent-lga3-1.cdninstagram.com&amp;_nc_cat=103&amp;_nc_oc=Q6cZ2QFhQoVGGElfGa_-BNeuYUEmeR07bdWkTx84zk1dpX2N0fK-06eBMvE1WcufkOiJ4wo&amp;_nc_ohc=5CFqvEAuEK8Q7kNvwEHokQ1&amp;_nc_gid=rkX2j7uqnIEUZJfoEk3x_w&amp;edm=AOQ1c0wBAAAA&amp;ccb=7-5&amp;ig_cache_key=MzI2OTkyNDIwMTUzMDQwMzUxMw%3D%3D.3-ccb7-5&amp;oh=00_AfyoVrtlcBAktAhNagQmD-EvOG9EVY846-M9Nz0cUmqnPA&amp;oe=69BD99E0&amp;_nc_sid=8b3546, https://scontent-lga3-1.cdninstagram.com/v/t51.82787-15/622288219_18063831941280238_3061044061789515341_n.jpg?stp=dst-jpg_e35_p1080x1080_sh0.08_tt6&amp;_nc_ht=scontent-lga3-1.cdninstagram.com&amp;_nc_cat=110&amp;_nc_oc=Q6cZ2QFhQoVGGElfGa_-BNeuYUEmeR07bdWkTx84zk1dpX2N0fK-06eBMvE1WcufkOiJ4wo&amp;_nc_ohc=bwB1J_yMmXgQ7kNvwHO8O7l&amp;_nc_gid=rkX2j7uqnIEUZJfoEk3x_w&amp;edm=AOQ1c0wBAAAA&amp;ccb=7-5&amp;ig_cache_key=MzI2ODUyMDUyMTA0OTE0NDQxOA%3D%3D.3-ccb7-5&amp;oh=00_AfxhVbHM9FUZWkZ38sJZswHFpWfs7-Js7SVZWmlTXrBckw&amp;oe</t>
  </si>
  <si>
    <t>https://www.instagram.com/montre_lux</t>
  </si>
  <si>
    <t>d.watch2025</t>
  </si>
  <si>
    <t>Dimati</t>
  </si>
  <si>
    <t>بزرگترین  شعبه برندهای معتبر سویسی در ایران با پنج شعبه فعال تهران،شیراز،تبریز،چابهار،رشت......
فروش بصورت آنلاین</t>
  </si>
  <si>
    <t>https://wa.me/9809128893886?countryCode=98&amp;countryName=IR&amp;phoneNumber=09128893886</t>
  </si>
  <si>
    <t>https://scontent-den2-1.cdninstagram.com/v/t51.2885-19/489930697_1388480058990106_1747635961674904716_n.jpg?stp=dst-jpg_e0_s150x150_tt6&amp;efg=eyJ2ZW5jb2RlX3RhZyI6InByb2ZpbGVfcGljLmRqYW5nby4xMDgwLmMyIn0&amp;_nc_ht=scontent-den2-1.cdninstagram.com&amp;_nc_cat=110&amp;_nc_oc=Q6cZ2QFHBflr6IKpgG8Gh6ll8Mom_JI3MJRDtzcCrhA3Mb0VOzqk1-WCH-60kLoLJpVO1KRmaNNFTwiCOWMJ18XYMjlR&amp;_nc_ohc=2Wc-wpCkKD8Q7kNvwERdnWH&amp;_nc_gid=cZz22wu9xWZtU7GN_BrFHw&amp;edm=AOQ1c0wBAAAA&amp;ccb=7-5&amp;oh=00_AfyaFMeZ2jwIwwxxVQy61cYbB3iMQwhszxGOKHZ9bFF2gQ&amp;oe=69BD8534&amp;_nc_sid=8b3546</t>
  </si>
  <si>
    <t>Dimati....... | Dimati........... | You deserve the best
#Dimti#IRAN#TEHRAN# | Dimati... | Dimati
برای شما که لایق بهترین ها هستید | Dimati watch  in  iran 🇮🇷 | Dimati whatch........ | Dimati  whach | بهترینها  لایق شماست 
Dimati..... | Dimati ......... | Dimati......... | Dimati.........</t>
  </si>
  <si>
    <t>#Dimti, #IRAN, #TEHRAN</t>
  </si>
  <si>
    <t>https://instagram.com/p/DVMTiJlkzNS, https://instagram.com/p/DVMS5kmE413, https://instagram.com/p/DU8JOgPCL1h, https://instagram.com/p/DUmojD4CLwk, https://instagram.com/p/DUaOV5PDS0Y, https://instagram.com/p/DPuK-h7DS8w, https://instagram.com/p/DPjrVkMjc1r, https://instagram.com/p/DPdeiHmDf1e, https://instagram.com/p/DPHkwh4jVJb, https://instagram.com/p/DPHkhyAjRxT, https://instagram.com/p/DPDetS8CDR_, https://instagram.com/p/DO4EME_Db9-</t>
  </si>
  <si>
    <t>3, 3, 5, 11, 10, 21, 23, 24, 31, 20, 9, 36</t>
  </si>
  <si>
    <t>0, 0, 0, 1, 0, 0, 1, 0, 1, 0, 0, 1</t>
  </si>
  <si>
    <t>2026-02-25, 2026-02-25, 2026-02-19, 2026-02-11, 2026-02-06, 2025-10-12, 2025-10-08, 2025-10-06, 2025-09-27, 2025-09-27, 2025-09-26, 2025-09-21</t>
  </si>
  <si>
    <t>https://scontent-den2-1.cdninstagram.com/o1/v/t16/f2/m69/AQON-zFazkw0NiGEv8e3-Eh4i80FM13R-LzYF3eE9MqgU4lXOajBOg9kKju_kKYyWWUyVMo64Z1mGnK9sSsVnwK8.mp4?strext=1&amp;_nc_cat=100&amp;_nc_sid=5e9851&amp;_nc_ht=scontent-den2-1.cdninstagram.com&amp;_nc_ohc=RcwfGlZax4cQ7kNvwEE_mtD&amp;efg=eyJ2ZW5jb2RlX3RhZyI6Inhwdl9wcm9ncmVzc2l2ZS5JTlNUQUdSQU0uQ0xJUFMuQzIuNzIwLmRhc2hfYmFzZWxpbmVfMV92MSIsInhwdl9hc3NldF9pZCI6MTc4ODQzNjMyNjk0NTEyNDMsImFzc2V0X2FnZV9kYXlzIjoxOCwidmlfdXNlY2FzZV9pZCI6MTAwOTksImR1cmF0aW9uX3MiOjMzLCJ1cmxnZW5fc291cmNlIjoid3d3In0%3D&amp;ccb=17-1&amp;vs=c6dd04e2e79d5e39&amp;_nc_vs=HBksFQIYOnBhc3N0aHJvdWdoX2V2ZXJzdG9yZS9HRW9ZVENZb3JwLWhGalFEQUpDYzliQWt0NGwtYnNwVEFRQUYVAALIARIAFQIYUWlnX3hwdl9wbGFjZW1lbnRfcGVybWFuZW50X3YyLzEzNEE0NjFEMkM5QTU3NTk5QkI1OTc3MzA5NkVCN0FEX2F1ZGlvX2Rhc2hpbml0Lm1wNBUCAsgBEgAoABgAGwKIB3VzZV9vaWwBMRJwcm9ncmVzc2l2ZV9yZWNpcGUBMRUAACbWt637-e7EPxUCKAJDMiwXQEDIcrAgxJwYEmRhc2hfYmFzZWxpbmVfMV92MREAdf4HZeadAQA&amp;_nc_gid=cZz22wu9xWZtU7GN_BrFHw&amp;_nc_ss=1a&amp;_nc_zt=28&amp;oh=00_AfzLO9y0v-86O-z7E7gDXbixGHwKH_Hg-96s5F8lJJ8N4A&amp;oe=69BD99D0, https://scontent-den2-1.cdninstagram.com/o1/v/t16/f2/m69/AQPKChujsK-CRa7tF0Z2-s8AM2uEo1HfaEVbqLj7eiSoMYUgbfO8JLm94NiKd4Jr9AdfpBJ-cIVt5tlDoJq5t0xc.mp4?strext=1&amp;_nc_cat=108&amp;_nc_sid=5e9851&amp;_nc_ht=scontent-den2-1.cdninstagram.com&amp;_nc_ohc=nz1x9-TkLUYQ7kNvwH7gsBi&amp;efg=eyJ2ZW5jb2RlX3RhZyI6Inhwdl9wcm9ncmVzc2l2ZS5JTlNUQUdSQU0uQ0xJUFMuQzMuNzIwLmRhc2hfYmFzZWxpbmVfMV92MSIsInhwdl9hc3NldF9pZCI6MTc4ODQzNjI0OTg0NTEyNDMsImFzc2V0X2FnZV9kYXlzIjoxOCwidmlfdXNlY2FzZV9pZCI6MTAwOTksImR1cmF0aW9uX3MiOjQ4LCJ1cmxnZW5fc291cmNlIjoid3d3In0%3D&amp;ccb=17-1&amp;_nc_gid=cZz22wu9xWZtU7GN_BrFHw&amp;_nc_ss=1a&amp;_nc_zt=28&amp;vs=42b5991ce3202eab&amp;_nc_vs=HBksFQIYOnBhc3N0aHJvdWdoX2V2ZXJzdG9yZS9HUDdmSGliSXFTSlBVUDBHQUp5aW5wVGxWdTlaYnNwVEFRQUYVAALIARIAFQIYUWlnX3hwdl9wbGFjZW1lbnRfcGVybWFuZW50X3YyL0E2NDZBNDQwRTA0MTM4MjIwQTg4QjkzNkRDQjRBODg2X2F1ZGlvX2Rhc2hpbml0Lm1wNBUCAsgBEgAoABgAGwKIB3VzZV9vaWwBMRJwcm9ncmVzc2l2ZV9yZWNpcGUBMRUAACbWnImc9O7EPxUCKAJDMywXQEhMzMzMzM0YEmRhc2hfYmFzZWxpbmVfMV92MREAdf4HZeadAQA&amp;oh=00_Afwq35VfyedmqkRs5sqJgg5ToVhTvS5k2JwMO8Gx3s8r_g&amp;oe=69BDB710, https://scontent-den2-1.cdninstagram.com/o1/v/t16/f2/m69/AQMpK7ghCGx1Xad3ZCnFUag6bJZvV2b2w3cZnHgQo8iD6Vxv6nN9wWRC6eAI7oXwiyO9DusM3WSv4qlZDBPTK9BK.mp4?strext=1&amp;_nc_cat=107&amp;_nc_sid=5e9851&amp;_nc_ht=scontent-den2-1.cdninstagram.com&amp;_nc_ohc=1VGsjv3HY2EQ7kNvwFKFwv6&amp;efg=eyJ2ZW5jb2RlX3RhZyI6Inhwdl9wcm9ncmVzc2l2ZS5JTlNUQUdSQU0uQ0xJUFMuQzMuNzIwLmRhc2hfYmFzZWxpbmVfMV92MSIsInhwdl9hc3NldF9pZCI6MTc4ODM1NzY1NjE0NTEyNDMsImFzc2V0X2FnZV9kYXlzIjoyNCwidmlfdXNlY2FzZV9pZCI6MTAwOTksImR1cmF0aW9uX3MiOjcwLCJ1cmxnZW5fc291cmNlIjoid3d3In0%3D&amp;ccb=17-1&amp;vs=1e281006913e46f7&amp;_nc_vs=HBksFQIYOnBhc3N0aHJvdWdoX2V2ZXJzdG9yZS9HRTRMLXlVRWlMVkcta3dIQUN4M3dIaWFxeklLYnNwVEFRQUYVAALIARIAFQIYUWlnX3hwdl9wbGFjZW1lbnRfcGVybWFuZW50X3YyL0QzNDM2Njc0QzdCMTAzQzZDNDM0RUZDQjY4QjJEMkFDX2F1ZGlvX2Rhc2hpbml0Lm1wNBUCAsgBEgAoABgAGwKIB3VzZV9vaWwBMRJwcm9ncmVzc2l2ZV9yZWNpcGUBMRUAACbWg5LElMHEPxUCKAJDMywXQFGxBiTdLxsYEmRhc2hfYmFzZWxpbmVfMV92MREAdf4HZeadAQA&amp;_nc_gid=cZz22wu9xWZtU7GN_BrFHw&amp;_nc_ss=1a&amp;_nc_zt=28&amp;oh=00_AfzFIhtSyV0sxz60cWfl3HDakBjS-fZsK6-5L26Fltu5jg&amp;oe=69BDB90D, https://scontent-den2-1.cdninstagram.com/o1/v/t16/f2/m69/AQNd-Ysyyp7d1PQf_IyF35H1g1-5klTz0kqSSpp7E1qlITi0kF_o-3A-EnCcojij3hM53fHL92m_eiBKqeLKQbGJ.mp4?strext=1&amp;_nc_cat=108&amp;_nc_sid=5e9851&amp;_nc_ht=scontent-den2-1.cdninstagram.com&amp;_nc_ohc=pgVDXV5l-7QQ7kNvwFLZPhU&amp;efg=eyJ2ZW5jb2RlX3RhZyI6Inhwdl9wcm9ncmVzc2l2ZS5JTlNUQUdSQU0uQ0xJUFMuQzMuNzIwLmRhc2hfYmFzZWxpbmVfMV92MSIsInhwdl9hc3NldF9pZCI6MTc4ODI1MDYxODI0NTEyNDMsImFzc2V0X2FnZV9kYXlzIjozMywidmlfdXNlY2FzZV9pZCI6MTAwOTksImR1cmF0aW9uX3MiOjQyLCJ1cmxnZW5fc291cmNlIjoid3d3In0%3D&amp;ccb=17-1&amp;vs=5aacfa668acfcace&amp;_nc_vs=HBksFQIYOnBhc3N0aHJvdWdoX2V2ZXJzdG9yZS9HTV9GaFNYUkdUbTdsaVVGQUNjaklYLWVnaXM3YnNwVEFRQUYVAALIARIAFQIYUWlnX3hwdl9wbGFjZW1lbnRfcGVybWFuZW50X3YyLzgwNDg5QTYxQUFCM0M5MUVCODhCMDYzMzk3Qzc2RUE1X2F1ZGlvX2Rhc2hpbml0Lm1wNBUCAsgBEgAoABgAGwKIB3VzZV9vaWwBMRJwcm9ncmVzc2l2ZV9yZWNpcGUBMRUAACbWgJfL7YLEPxUCKAJDMywXQETu2RaHKwIYEmRhc2hfYmFzZWxpbmVfMV92MREAdf4HZeadAQA&amp;_nc_gid=cZz22wu9xWZtU7GN_BrFHw&amp;_nc_ss=1a&amp;_nc_zt=28&amp;oh=00_Afz5ricUNBN0uOOB5uJLfbu2zI4NTrrKvDZfKDg9Q88_Lw&amp;oe=69BD9420, https://scontent-den2-1.cdninstagram.com/o1/v/t16/f2/m69/AQP3iE6Sj4SdihpTE19iZrERtWr3ICWA6Hc2to5QffzyDHApWQQfONFK3znhwS4ENBI-XDomWOInbQBQ5Jt91ayh.mp4?strext=1&amp;_nc_cat=104&amp;_nc_sid=5e9851&amp;_nc_ht=scontent-den2-1.cdninstagram.com&amp;_nc_ohc=PGoTCY0hDAoQ7kNvwHd8YKo&amp;efg=eyJ2ZW5jb2RlX3RhZyI6Inhwdl9wcm9ncmVzc2l2ZS5JTlNUQUdSQU0uQ0xJUFMuQzMuNzIwLmRhc2hfYmFzZWxpbmVfMV92MSIsInhwdl9hc3NldF9pZCI6MTc4ODE5MjUxMzM0NTEyNDMsImFzc2V0X2FnZV9kYXlzIjozOCwidmlfdXNlY2FzZV9pZCI6MTAwOTksImR1cmF0aW9uX3MiOjE4LCJ1cmxnZW5fc291cmNlIjoid3d3In0%3D&amp;ccb=17-1&amp;vs=a71e194ef1ce923e&amp;_nc_vs=HBksFQIYOnBhc3N0aHJvdWdoX2V2ZXJzdG9yZS9HR2s2Y0NWSjRld2hMNEVGQUZ0WUZWX3R6ZmMyYnNwVEFRQUYVAALIARIAFQIYUWlnX3hwdl9wbGFjZW1lbnRfcGVybWFuZW50X3YyLzQwNDc4QjVGMjREODBCQTREODdGMkJFQzU5NDA5Nzk3X2F1ZGlvX2Rhc2hpbml0Lm1wNBUCAsgBEgAoABgAGwKIB3VzZV9vaWwBMRJwcm9ncmVzc2l2ZV9yZWNpcGUBMRUAACbW_9W3hOHDPxUCKAJDMywXQDIiDEm6XjUYEmRhc2hfYmFzZWxpbmVfMV92MREAdf4HZeadAQA&amp;_nc_gid=cZz22wu9xWZtU7GN_Br</t>
  </si>
  <si>
    <t>https://www.instagram.com/d.watch2025</t>
  </si>
  <si>
    <t>tiago_canica</t>
  </si>
  <si>
    <t>Tiago Caniça</t>
  </si>
  <si>
    <t>https://scontent-hou1-1.cdninstagram.com/v/t51.2885-19/367396153_1980316902305612_1526385601549913407_n.jpg?stp=dst-jpg_e0_s150x150_tt6&amp;efg=eyJ2ZW5jb2RlX3RhZyI6InByb2ZpbGVfcGljLmRqYW5nby4xMDgwLmMyIn0&amp;_nc_ht=scontent-hou1-1.cdninstagram.com&amp;_nc_cat=108&amp;_nc_oc=Q6cZ2QFNngfTctbeWM5poevqFOJTkewdeZUfyt5u3we1ga9xYRNSUalZnBwtfJ3A5kKRansVJgXKeQyAeM9s8wvOi0K3&amp;_nc_ohc=X3oJOXUmIqsQ7kNvwEMWZ0t&amp;_nc_gid=VI6f8xPhHh-R8TfF4JZDJA&amp;edm=AOQ1c0wBAAAA&amp;ccb=7-5&amp;oh=00_AfzIyX0SOZsPp5QU_4RpayryXcqBcyaOCy7l2Ic_FIcgdQ&amp;oe=69BDB76B&amp;_nc_sid=8b3546</t>
  </si>
  <si>
    <t>Work hard… To PlayHard 💪🏻 | Feliz dia da Mãe! Em especial para as minhas guerreiras 🙏🏻😘 | A Milau Laura Canica hoje completa LXXIII Primaveras, que contes muitos, com a saúde possível e junto dos que mais amas. Beijinhos nossos e um abraço bem apertado da Gabi e da NoNo 😘🍾🥂🎂🙏🏻 | O meu Herói 💪🏻🙏🏻Hoje é o Teu / Nosso dia. | I'm sorry, but you can't stop me... | Votos de um Santo e Feliz Natal a todos os meus familiares, amigos, conhecidos e afins. O Natal não é só prendas, a Família deve estar acima de tudo e não se esqueçam de agradecer por terem chegado até aqui. Façam favor de serem Felizes… Boas Festas | Monkey 🐒 | RELAX GIN - CITADELLE | Expresso...</t>
  </si>
  <si>
    <t>https://instagram.com/p/DSPOIMXDYvl, https://instagram.com/p/DDVNI2hyxcW, https://instagram.com/p/DDSKTJ8xKhW, https://instagram.com/p/Cr74QWdqPaJ, https://instagram.com/p/Cr0fB0pKeIF, https://instagram.com/p/Cp9tkyXtFbc, https://instagram.com/p/Cmh2324NmgL, https://instagram.com/p/CmhynHpqiHg, https://instagram.com/p/Cg460YxL-SQ, https://instagram.com/p/Cg44-kWLdLp, https://instagram.com/p/CgHvkpOIi-f, https://instagram.com/p/Cf9-UHwLBy7</t>
  </si>
  <si>
    <t>3, 7, 28, 45, 28, 29, 10, 8, 11, 7, 24, 38</t>
  </si>
  <si>
    <t>0, 0, 3, 2, 1, 1, 0, 0, 0, 0, 1, 0</t>
  </si>
  <si>
    <t>2025-12-14, 2024-12-08, 2024-12-07, 2023-05-07, 2023-05-04, 2023-03-19, 2022-12-23, 2022-12-23, 2022-08-05, 2022-08-05, 2022-07-17, 2022-07-13</t>
  </si>
  <si>
    <t>Roof Top Terrace, Italia, Venezia</t>
  </si>
  <si>
    <t>https://scontent-hou1-1.cdninstagram.com/v/t51.82787-15/627977578_18102007375803960_6282180632978340148_n.jpg?stp=dst-jpg_e15_tt6&amp;_nc_ht=scontent-hou1-1.cdninstagram.com&amp;_nc_cat=100&amp;_nc_oc=Q6cZ2QFNngfTctbeWM5poevqFOJTkewdeZUfyt5u3we1ga9xYRNSUalZnBwtfJ3A5kKRansVJgXKeQyAeM9s8wvOi0K3&amp;_nc_ohc=GRaBZq7loW8Q7kNvwGAvb4Q&amp;_nc_gid=VI6f8xPhHh-R8TfF4JZDJA&amp;edm=AOQ1c0wBAAAA&amp;ccb=7-5&amp;ig_cache_key=MzUxODc3NjQ2Njc2OTM4NTIzOA%3D%3D.3-ccb7-5&amp;oh=00_AfwM1T0sksHkaKmmC_EgXMK1UUH9vUin8dJQPyLKHtptQw&amp;oe=69BD9043&amp;_nc_sid=8b3546, https://scontent-hou1-1.cdninstagram.com/v/t51.82787-15/638322322_18529247125070082_6090826353817077840_n.jpg?stp=dst-jpg_e35_s1080x1080_sh0.08_tt6&amp;_nc_ht=scontent-hou1-1.cdninstagram.com&amp;_nc_cat=106&amp;_nc_oc=Q6cZ2QFNngfTctbeWM5poevqFOJTkewdeZUfyt5u3we1ga9xYRNSUalZnBwtfJ3A5kKRansVJgXKeQyAeM9s8wvOi0K3&amp;_nc_ohc=ciQVoG5awJwQ7kNvwHzt0gQ&amp;_nc_gid=VI6f8xPhHh-R8TfF4JZDJA&amp;edm=AOQ1c0wBAAAA&amp;ccb=7-5&amp;ig_cache_key=MzUxNzkxOTU1NTc0ODE0NTIzOA%3D%3D.3-ccb7-5&amp;oh=00_AfxeQbdcTVF7QG8pXtTi6NVH6PSKSwvL7bM09xX11dL6bQ&amp;oe=69BD8FD1&amp;_nc_sid=8b3546, https://scontent-hou1-1.cdninstagram.com/v/t39.30808-6/513862222_10161737846242405_8214154572125881304_n.jpg?stp=dst-jpg_e35_s1080x1080_sh0.08_tt6&amp;_nc_ht=scontent-hou1-1.cdninstagram.com&amp;_nc_cat=101&amp;_nc_oc=Q6cZ2QFNngfTctbeWM5poevqFOJTkewdeZUfyt5u3we1ga9xYRNSUalZnBwtfJ3A5kKRansVJgXKeQyAeM9s8wvOi0K3&amp;_nc_ohc=PIqE7NqLB_YQ7kNvwEZlWFq&amp;_nc_gid=VI6f8xPhHh-R8TfF4JZDJA&amp;edm=AOQ1c0wAAAAA&amp;ccb=7-5&amp;ig_cache_key=MzA5NzMxNjU2NjQ1ODEwNTY0Mg%3D%3D.3-ccb7-5&amp;oh=00_Afz8Ni4qHUDecKS7rDC-K3sZRGRBGH8w2GWzJSehKupzvw&amp;oe=69BD99B1&amp;_nc_sid=8b3546, https://scontent-hou1-1.cdninstagram.com/v/t39.30808-6/513862222_10161737846242405_8214154572125881304_n.jpg?stp=dst-jpg_e35_s1080x1080_sh0.08_tt6&amp;_nc_ht=scontent-hou1-1.cdninstagram.com&amp;_nc_cat=101&amp;_nc_oc=Q6cZ2QFNngfTctbeWM5poevqFOJTkewdeZUfyt5u3we1ga9xYRNSUalZnBwtfJ3A5kKRansVJgXKeQyAeM9s8wvOi0K3&amp;_nc_ohc=PIqE7NqLB_YQ7kNvwEZlWFq&amp;_nc_gid=VI6f8xPhHh-R8TfF4JZDJA&amp;edm=AOQ1c0wAAAAA&amp;ccb=7-5&amp;ig_cache_key=MzA5NzMxNjU2NjQ1ODEwNTY0Mg%3D%3D.3-ccb7-5&amp;oh=00_Afz8Ni4qHUDecKS7rDC-K3sZRGRBGH8w2GWzJSehKupzvw&amp;oe=69BD99B1&amp;_nc_sid=8b3546, https://scontent-hou1-1.cdninstagram.com/v/t39.30808-6/512774181_10161737845677405_6562940614924316686_n.jpg?stp=dst-jpg_e15_tt6&amp;_nc_ht=scontent-hou1-1.cdninstagram.com&amp;_nc_cat=109&amp;_nc_oc=Q6cZ2QFNngfTctbeWM5poevqFOJTkewdeZUfyt5u3we1ga9xYRNSUalZnBwtfJ3A5kKRansVJgXKeQyAeM9s8wvOi0K3&amp;_nc_ohc=ujcagvNjQw4Q7kNvwFcOXPj&amp;_nc_gid=VI6f8xPhHh-R8TfF4JZDJA&amp;edm=AOQ1c0wAAAAA&amp;ccb=7-5&amp;ig_cache_key=MzA5NzMxNjU2NjQwNzYwMDUzOA%3D%3D.3-ccb7-5&amp;oh=00_AfyHThRJqWPTckOrjq96BysATdcOzkKTtjjBHTHNtk-0Kg&amp;oe=69BD9AF7&amp;_nc_sid=8b3546, https://scontent-hou1-1.cdninstagram.com/v/t39.30808-6/512844037_10161736114182405_4967097556282347443_n.jpg?stp=dst-jpg_e15_tt6&amp;_nc_ht=scontent-hou1-1.cdninstagram.com&amp;_nc_cat=109&amp;_nc_oc=Q6cZ2QFNngfTctbeWM5poevqFOJTkewdeZUfyt5u3we1ga9xYRNSUalZnBwtfJ3A5kKRansVJgXKeQyAeM9s8wvOi0K3&amp;_nc_ohc=mwI8_SwG0tcQ7kNvwHu-wQy&amp;_nc_gid=VI6f8xPhHh-R8TfF4JZDJA&amp;edm=AOQ1c0wAAAAA&amp;ccb=7-5&amp;ig_cache_key=MzA5NTIzNTMwODU5Njg3OTg3Nw%3D%3D.3-ccb7-5&amp;oh=00_AfyW742eCAJ9YCVgVWCegGKE0s64yrnamaY2pdbnVfZrKQ&amp;oe=69BDA5A9&amp;_nc_sid=8b3546, https://scontent-hou1-1.cdninstagram.com/v/t51.82787-15/625874238_18395071375148998_2442942236707970865_n.jpg?stp=dst-jpg_e15_tt6&amp;_nc_ht=scontent-hou1-1.cdninstagram.com&amp;_nc_cat=110&amp;_nc_oc=Q6cZ2QFNngfTctbeWM5poevqFOJTkewdeZUfyt5u3we1ga9xYRNSUalZnBwtfJ3A5kKRansVJgXKeQyAeM9s8wvOi0K3&amp;_nc_ohc=hW9dzpLWfIUQ7kNvwH61knO&amp;_nc_gid=VI6f8xPhHh-R8TfF4JZDJA&amp;edm=AOQ1c0wBAAAA&amp;ccb=7-5&amp;ig_cache_key=MzA2MTgwMzc2MTc2MDc1MzM3Mg%3D%3D.3-ccb7-5&amp;oh=00_AfznYW4qczrDJ2gmv83lQcw0ZlgytKU9axONjFkyOTqFnw&amp;oe=69BDA267&amp;_nc_sid=8b3546, https://scontent-hou1-1.cdninstagram.com/v/t51.82787-15/627255265_18141725278470425_532823385613448383_n.jpg?stp=dst-jpg_e15_tt6&amp;_nc_ht=scontent-hou1-1.cdninstagram.com&amp;_nc_cat=105&amp;_nc_oc=Q6cZ2QFNngfTctbeWM5poevqFOJTkewdeZUfyt5u3we1ga9xYRNSUalZnBwtfJ3A5kKRansVJgXKeQyAeM9s8wvOi0K3&amp;_nc_ohc=v9cxdNXCwXIQ7kNvwFQLYBa&amp;_nc_gid=VI6f8xPhHh-R8TfF4JZDJA&amp;edm=AOQ1c0wBAAAA&amp;ccb=7-5&amp;ig_cache_key=Mjk5OTkyMDE1OTgxMzQyOTI1OQ%3D%3D.3-ccb7-5&amp;oh=00_AfyDX3tGCuzkk_2fbPt27-_Pn_lYJCIFjBJYVBbDnGcJzA&amp;oe=69BDA3B8&amp;_nc_sid=8b3546, https://scontent-hou1-1.cdninstagram.com/v/t39.30808-6/502623009_10161698315607405_1995661772698227908_n.jpg?stp=dst-jpg_e15_tt6&amp;_nc_ht=scontent-hou1-1.cdninstagram.com&amp;_nc_cat=109&amp;_nc_oc=Q6cZ2QFNngfTctbeWM5poevqFOJTkewdeZUfyt5u3we1ga9xYRNSUalZnBwtfJ3A5kKRansVJgXKeQyAeM9s8wvOi0K3&amp;_nc_ohc=j-lvcKHBZVgQ7kNvwHFLXqY&amp;_nc_gid=VI6f8xPhHh-R8TfF4JZDJA&amp;edm=AOQ1c0wAAAAA&amp;ccb=7-5&amp;ig_cache_key=Mjk5OTkwMTQxNzQwNTgxNzMxMg%3D%3D.3-ccb7-5&amp;oh=00_AfxCwtsvJbnsyA5VYQvaXgL3oIywklU34GRiVoXMEca7UA&amp;oe=69BD9FF0&amp;_nc_sid=8b3546, https://scontent-hou1-1.cdninstagram.com/v/t51.82787-15/631546106_18411761431126873_2169317349900429162_n.webp?stp=dst-jpg_e15_fr_s1080x1080_tt6&amp;_nc_ht=scontent-hou1-1.cdninstagram.com&amp;_nc_cat=101&amp;_nc_oc=Q6cZ2QFNngfTctbeWM5poevqFOJTkewdeZUfyt5u3we1ga9xYRNSUalZnBwtfJ3A5kKRansVJgXKeQyAeM9s8wvOi0K3&amp;_nc_ohc=a2-uyvIfmT0Q7kNvwE8ABhm&amp;_nc_gid=VI6f8xPhHh-R8TfF4JZDJA&amp;edm=AOQ1c0wBAAAA&amp;ccb=7-5&amp;ig_cache_key=</t>
  </si>
  <si>
    <t>https://scontent-hou1-1.cdninstagram.com/o1/v/t2/f2/m86/AQNvqDX39_9z0yBN0YHboVY5T9RME5g5GDL1hBIFDVkARtVvVJ2We1THINRXBHx4CVT2fLMHZ8YgmSIbheScP6X2xSD3H1Goi704iJo.mp4?_nc_cat=103&amp;_nc_sid=5e9851&amp;_nc_ht=scontent-hou1-1.cdninstagram.com&amp;_nc_ohc=6CHeovUoicwQ7kNvwHNMUHv&amp;efg=eyJ2ZW5jb2RlX3RhZyI6Inhwdl9wcm9ncmVzc2l2ZS5JTlNUQUdSQU0uQ0xJUFMuQzMuNzIwLmRhc2hfYmFzZWxpbmVfMV92MSIsInhwdl9hc3NldF9pZCI6MTkzMTA0MzkyMTE3NDM4MSwiYXNzZXRfYWdlX2RheXMiOjkyLCJ2aV91c2VjYXNlX2lkIjoxMDA5OSwiZHVyYXRpb25fcyI6MjksInVybGdlbl9zb3VyY2UiOiJ3d3cifQ%3D%3D&amp;ccb=17-1&amp;_nc_gid=VI6f8xPhHh-R8TfF4JZDJA&amp;_nc_ss=1a&amp;_nc_zt=28&amp;vs=b68f2eb707ff82ca&amp;_nc_vs=HBkcFQIYUmlnX3hwdl9yZWVsc19wZXJtYW5lbnRfc3JfcHJvZC9DNTQyMEQ4QjkzQUI5MDc5QTM3MkJBNDBEMjk5QzQ4OF92aWRlb19kYXNoaW5pdC5tcDQVAALIARIAKAAYABsCiAd1c2Vfb2lsATEScHJvZ3Jlc3NpdmVfcmVjaXBlATEVAAAm2v28r8aR7gYVAigCQzMsF0A97tkWhysCGBJkYXNoX2Jhc2VsaW5lXzFfdjERAHX-B2XmnQEA&amp;oh=00_AfzS24JI0K1ZxVPZT-6-jyqgFR_OXlfPNdSD8_1n9cxGAQ&amp;oe=69B999F4</t>
  </si>
  <si>
    <t>https://www.instagram.com/tiago_canica</t>
  </si>
  <si>
    <t>ameliafinediamonds</t>
  </si>
  <si>
    <t>Amelia Fine Diamonds</t>
  </si>
  <si>
    <t>Expertly crafted Diamond Jewellery.
Made with Love in the United Arab Emirates 🇦🇪</t>
  </si>
  <si>
    <t>None,Jewelry Wholesaler</t>
  </si>
  <si>
    <t>https://amelia.ae/</t>
  </si>
  <si>
    <t>https://scontent-iad3-1.cdninstagram.com/v/t51.82787-19/625884486_17863805658569890_5249253419893359834_n.jpg?stp=dst-jpg_e0_s150x150_tt6&amp;efg=eyJ2ZW5jb2RlX3RhZyI6InByb2ZpbGVfcGljLmRqYW5nby4xMDgwLmMyIn0&amp;_nc_ht=scontent-iad3-1.cdninstagram.com&amp;_nc_cat=110&amp;_nc_oc=Q6cZ2QE0ZPnyZwzptO9B0_Lgs2XE_Oz_1RSdOs_IobUonez6TnlxyDEG2NBTnERqBW8TZYk&amp;_nc_ohc=uL-y4UvdSY4Q7kNvwGE7oet&amp;_nc_gid=GlBFiUNBQvgAPU4F_oOeCA&amp;edm=AOQ1c0wBAAAA&amp;ccb=7-5&amp;oh=00_AfytZGN5Xx2SmkRIhDtcNAqbhp3-Gy7PZYXwEl9T-we65g&amp;oe=69BDBA1C&amp;_nc_sid=8b3546</t>
  </si>
  <si>
    <t>Looking for the perfect diamond? 
Discover Amelia Fine Diamonds exceptional lab-grown collection - designed to shine for a lifetime ✨💎
Seen something you love? Send us a DM to make it yours. 💌 
#AmeliaFineDiamonds #DubaiJewellery 
#DiamondsofInstagram 
#LabGrownDiamonds #DiamondDreams | Our next diamond creation unveils the perfect balance of radiance and refinement.
This white gold tennis bracelet, set with 4 carats of brilliant-cut diamonds, embodies timeless elegance and exceptional craftsmanship. Each diamond is chosen to capture the light with extraordinary brilliance, creati | Where elegance meets emotion. ✨
This stunning 18ct White Gold Heart Shape Diamond Tennis Bracelet features 11.00 carats of brilliant heart-cut diamonds, each one symbolizing love, beauty, and timeless luxury. 
Designed to capture light from every angle, it’s the perfect piece to elevate your every | Designed to last a lifetime - Amelia Fine Diamonds ✨💎
Make it yours at Amelia.ae 💌❤️
#dubai #diamonds #luxuryjewelry #finediamonds | Radiate timeless elegance with a 1.50CT Brilliant Cut Diamond Pendant, set in 18K White Gold.
Designed to shine for a lifetime.
AED 5,500 
(Available in Yellow, White and Rose Gold) 
#LabDiamonds #DubaiLuxury #DiamondPendant #FineJewellery | Heart set in gold ✨💛
4ct of pure brilliance, crafted to shine as boldly as your love.
#diamonds #dubai #luxury | Enjoy our welcoming 10% off on all products! Visit the website in our bio or go to Amelia.ae ✨💎✨
#luxury #diamonds #dubai | At Amelia, we provide the finest quality emeralds — rare, radiant, and responsibly selected. 💚✨
Every emerald we offer is chosen for its rich color, exceptional clarity, and timeless beauty. Because true luxury isn’t just about owning a gemstone — it’s about owning the best.
With Amelia, you don’ | Understated. Unforgettable. ✨
Our 1.50ct Brilliant Cut Diamond Pendant in white gold — designed to shine in every moment.
Amelia Fine Diamonds 💎
#diamonds #luxury #dubai #whitegold | Proof that the right diamond changes everything. 💎
Amelia Fine Diamonds.
#diamonds #dubai #luxury | Make a statement with our 4 carat white gold diamond earrings 💎❣️ 
#dubai #luxury #diamonds | Pavè dreams do come true…2 carats of brilliance, set in white gold with a pavé band that catches light from every angle. ❣️✨
#DubaiLuxury #LabDiamond #SolitaireRing #BridalElegance</t>
  </si>
  <si>
    <t>#AmeliaFineDiamonds, #DubaiJewellery, #DiamondsofInstagram, #LabGrownDiamonds, #DiamondDreams, #dubai, #diamonds, #luxuryjewelry, #finediamonds, #LabDiamonds, #DubaiLuxury, #DiamondPendant, #FineJewellery, #luxury, #whitegold, #LabDiamond, #SolitaireRing, #BridalElegance</t>
  </si>
  <si>
    <t>https://instagram.com/p/DVi-UeagWGe, https://instagram.com/p/DV23os6AfpW, https://instagram.com/p/DVxr4A_AaDt, https://instagram.com/p/DVvyy9ngXV5, https://instagram.com/p/DVgdYgLiNls, https://instagram.com/p/DVdg1I-CIrF, https://instagram.com/p/DVap6L_CCjz, https://instagram.com/p/DVagZraiJhd, https://instagram.com/p/DVYsaFyiKWG, https://instagram.com/p/DVYrDtYiChZ, https://instagram.com/p/DVO5TkGCG4e, https://instagram.com/p/DVOxIiUCDQz</t>
  </si>
  <si>
    <t>19, 20, 26, 24, 14, 13, 28, 26, 16, 16, 17, 13</t>
  </si>
  <si>
    <t>8, 5, 8, 3, 3, 3, 5, 7, 0, 2, 3, 2</t>
  </si>
  <si>
    <t>2026-03-06, 2026-03-14, 2026-03-12, 2026-03-11, 2026-03-05, 2026-03-04, 2026-03-03, 2026-03-03, 2026-03-02, 2026-03-02, 2026-02-26, 2026-02-26</t>
  </si>
  <si>
    <t>Dubai, United Arab Emirates</t>
  </si>
  <si>
    <t>Video, Image, Image, Video, Image, Image, Video, Image, Image, Video, Image, Image</t>
  </si>
  <si>
    <t>https://scontent-iad3-1.cdninstagram.com/v/t51.82787-15/651611704_17870576784569890_3515877110686184765_n.jpg?stp=dst-jpg_e35_p1080x1080_sh0.08_tt6&amp;_nc_ht=scontent-iad3-1.cdninstagram.com&amp;_nc_cat=110&amp;_nc_oc=Q6cZ2QE0ZPnyZwzptO9B0_Lgs2XE_Oz_1RSdOs_IobUonez6TnlxyDEG2NBTnERqBW8TZYk&amp;_nc_ohc=7M4psFlPjDUQ7kNvwF-zFTU&amp;_nc_gid=GlBFiUNBQvgAPU4F_oOeCA&amp;edm=AOQ1c0wBAAAA&amp;ccb=7-5&amp;ig_cache_key=Mzg1MjUxMTIyMDgxNzA2NjU4Mg%3D%3D.3-ccb7-5&amp;oh=00_Afxl0qYFNvS4wVmXxrePS7nG4XixD7AoUotmcuCaGubmJw&amp;oe=69BDA3C3&amp;_nc_sid=8b3546, https://scontent-iad3-1.cdninstagram.com/v/t51.82787-15/649842304_17870166102569890_8749415818289562713_n.jpg?stp=dst-jpg_e35_p1080x1080_sh0.08_tt6&amp;_nc_ht=scontent-iad3-1.cdninstagram.com&amp;_nc_cat=110&amp;_nc_oc=Q6cZ2QE0ZPnyZwzptO9B0_Lgs2XE_Oz_1RSdOs_IobUonez6TnlxyDEG2NBTnERqBW8TZYk&amp;_nc_ohc=4KxhChkiXc0Q7kNvwGyUame&amp;_nc_gid=GlBFiUNBQvgAPU4F_oOeCA&amp;edm=AOQ1c0wBAAAA&amp;ccb=7-5&amp;ig_cache_key=Mzg1MTA1MjEyMTcyNjIzMDc2NQ%3D%3D.3-ccb7-5&amp;oh=00_AfwfF_0VmlO70mrUd3taTu6jYV_9CEYB2ahcXA3W1etULA&amp;oe=69BD8D06&amp;_nc_sid=8b3546, https://scontent-iad3-1.cdninstagram.com/v/t51.82787-15/641832290_17868748425569890_5725688960120216614_n.jpg?stp=dst-jpg_e35_p1080x1080_sh0.08_tt6&amp;_nc_ht=scontent-iad3-1.cdninstagram.com&amp;_nc_cat=110&amp;_nc_oc=Q6cZ2QE0ZPnyZwzptO9B0_Lgs2XE_Oz_1RSdOs_IobUonez6TnlxyDEG2NBTnERqBW8TZYk&amp;_nc_ohc=D2e_3QSC3l8Q7kNvwFIZ5OF&amp;_nc_gid=GlBFiUNBQvgAPU4F_oOeCA&amp;edm=AOQ1c0wBAAAA&amp;ccb=7-5&amp;ig_cache_key=Mzg0NjIwMzMwODk0MzkyMzU2NA%3D%3D.3-ccb7-5&amp;oh=00_AfwMFevG6iLtcVHBnDQr2sP6wiSf6n5F49mMJ_FZwyPdFA&amp;oe=69BD9A57&amp;_nc_sid=8b3546, https://scontent-iad3-1.cdninstagram.com/v/t51.82787-15/641781034_17868560784569890_7917068471967890810_n.jpg?stp=dst-jpg_e35_p1080x1080_sh0.08_tt6&amp;_nc_ht=scontent-iad3-1.cdninstagram.com&amp;_nc_cat=110&amp;_nc_oc=Q6cZ2QE0ZPnyZwzptO9B0_Lgs2XE_Oz_1RSdOs_IobUonez6TnlxyDEG2NBTnERqBW8TZYk&amp;_nc_ohc=NoN08I0gboAQ7kNvwEHHJZW&amp;_nc_gid=GlBFiUNBQvgAPU4F_oOeCA&amp;edm=AOQ1c0wBAAAA&amp;ccb=7-5&amp;ig_cache_key=Mzg0NTM3NDA0NjA5NTU3NTc0OQ%3D%3D.3-ccb7-5&amp;oh=00_AfyFYrQGlWqCEmUdUrqo1OhBzG3hoEkoimQ30VQiRl8bQQ&amp;oe=69BD9656&amp;_nc_sid=8b3546, https://scontent-iad3-1.cdninstagram.com/v/t51.82787-15/641309573_17868349020569890_6499826836546362001_n.jpg?stp=dst-jpg_e35_p1080x1080_sh0.08_tt6&amp;_nc_ht=scontent-iad3-1.cdninstagram.com&amp;_nc_cat=110&amp;_nc_oc=Q6cZ2QE0ZPnyZwzptO9B0_Lgs2XE_Oz_1RSdOs_IobUonez6TnlxyDEG2NBTnERqBW8TZYk&amp;_nc_ohc=X_zs5U1fdfAQ7kNvwEUTKGb&amp;_nc_gid=GlBFiUNBQvgAPU4F_oOeCA&amp;edm=AOQ1c0wBAAAA&amp;ccb=7-5&amp;ig_cache_key=Mzg0NDUyNzczNDAwNTQ3MTMyNQ%3D%3D.3-ccb7-5&amp;oh=00_Afx6xo1s1pKT8YSJGpnQE7yo7iK-jWqV90NIiakJv1H0oQ&amp;oe=69BDABBB&amp;_nc_sid=8b3546, https://scontent-iad3-1.cdninstagram.com/v/t51.82787-15/642824095_17868236571569890_2233207513626130133_n.jpg?stp=dst-jpg_e35_p1080x1080_sh0.08_tt6&amp;_nc_ht=scontent-iad3-1.cdninstagram.com&amp;_nc_cat=110&amp;_nc_oc=Q6cZ2QE0ZPnyZwzptO9B0_Lgs2XE_Oz_1RSdOs_IobUonez6TnlxyDEG2NBTnERqBW8TZYk&amp;_nc_ohc=KRjC8dFLcxAQ7kNvwFe1IBn&amp;_nc_gid=GlBFiUNBQvgAPU4F_oOeCA&amp;edm=AOQ1c0wBAAAA&amp;ccb=7-5&amp;ig_cache_key=Mzg0NDAxNzU4ODkzMDEyNzIzOA%3D%3D.3-ccb7-5&amp;oh=00_AfymK9uN3aPlrjC9qd38m7bii9rzW1QIckwuJlOCnN4Ssw&amp;oe=69BD823A&amp;_nc_sid=8b3546, https://scontent-iad3-1.cdninstagram.com/v/t51.82787-15/641102839_17867611323569890_3374419919221533181_n.jpg?stp=dst-jpg_e35_p1080x1080_sh0.08_tt6&amp;_nc_ht=scontent-iad3-1.cdninstagram.com&amp;_nc_cat=110&amp;_nc_oc=Q6cZ2QE0ZPnyZwzptO9B0_Lgs2XE_Oz_1RSdOs_IobUonez6TnlxyDEG2NBTnERqBW8TZYk&amp;_nc_ohc=sAcFDH-JTPYQ7kNvwGdDlsv&amp;_nc_gid=GlBFiUNBQvgAPU4F_oOeCA&amp;edm=AOQ1c0wBAAAA&amp;ccb=7-5&amp;ig_cache_key=Mzg0MTI1OTU2NTI3MDcyNDEyNg%3D%3D.3-ccb7-5&amp;oh=00_Afx4Ox0Z74gKTtAr8T2uO0PSYk56hXsieXSZro2cYYhOWQ&amp;oe=69BDA8DF&amp;_nc_sid=8b3546, https://scontent-iad3-1.cdninstagram.com/v/t51.82787-15/626300021_17867604981569890_1365475960226493372_n.jpg?stp=dst-jpg_e35_p1080x1080_sh0.08_tt6&amp;_nc_ht=scontent-iad3-1.cdninstagram.com&amp;_nc_cat=110&amp;_nc_oc=Q6cZ2QE0ZPnyZwzptO9B0_Lgs2XE_Oz_1RSdOs_IobUonez6TnlxyDEG2NBTnERqBW8TZYk&amp;_nc_ohc=cY7cnHEM0hUQ7kNvwG2GGZJ&amp;_nc_gid=GlBFiUNBQvgAPU4F_oOeCA&amp;edm=AOQ1c0wBAAAA&amp;ccb=7-5&amp;ig_cache_key=Mzg0MTIyMzYyMzA3MTc3Mzc0Nw%3D%3D.3-ccb7-5&amp;oh=00_AfxqrHkezzFj6DidQXpVdc0S9_PndrgxBxjh7p0Jqx2HKQ&amp;oe=69BDAC97&amp;_nc_sid=8b3546</t>
  </si>
  <si>
    <t>https://scontent-iad3-2.cdninstagram.com/o1/v/t16/f2/m69/AQOuVPUhr7mluWmSHC1a1L6eti3wY2itPxras0F4tUTOy6t6-7oWGNAN5HeXNUOstNx7uK4VzsIkYWPoyvPPl9m3.mp4?strext=1&amp;_nc_cat=106&amp;_nc_sid=5e9851&amp;_nc_ht=scontent-iad3-2.cdninstagram.com&amp;_nc_ohc=cUzCUBep-a4Q7kNvwHF0B0X&amp;efg=eyJ2ZW5jb2RlX3RhZyI6Inhwdl9wcm9ncmVzc2l2ZS5JTlNUQUdSQU0uQ0xJUFMuQzMuNzIwLmRhc2hfYmFzZWxpbmVfMV92MSIsInhwdl9hc3NldF9pZCI6MTc4Njg5MTYxNjc1Njk4OTAsImFzc2V0X2FnZV9kYXlzIjo5LCJ2aV91c2VjYXNlX2lkIjoxMDA5OSwiZHVyYXRpb25fcyI6MjksInVybGdlbl9zb3VyY2UiOiJ3d3cifQ%3D%3D&amp;ccb=17-1&amp;_nc_gid=GlBFiUNBQvgAPU4F_oOeCA&amp;_nc_ss=1a&amp;_nc_zt=28&amp;vs=5560bed78f0f29e1&amp;_nc_vs=HBksFQIYOnBhc3N0aHJvdWdoX2V2ZXJzdG9yZS9HREk4ZUNibWVkUTdlRmtEQUZGUVVhcnRSd0I3YnNwVEFRQUYVAALIARIAFQIYUWlnX3hwdl9wbGFjZW1lbnRfcGVybWFuZW50X3YyL0U2NEYyREU5MzU4NTQwMzlEQzE0OEFENTg4QTBBOEEzX2F1ZGlvX2Rhc2hpbml0Lm1wNBUCAsgBEgAoABgAGwKIB3VzZV9vaWwBMRJwcm9ncmVzc2l2ZV9yZWNpcGUBMRUAACbEx4OL6Ou9PxUCKAJDMywXQD3hR64UeuEYEmRhc2hfYmFzZWxpbmVfMV92MREAdf4HZeadAQA&amp;oh=00_AfxfnCxM5Snrssv9qOe6j_urLZTkbbSnh55xXY2pQW7zig&amp;oe=69BD9B8A, https://scontent-iad3-1.cdninstagram.com/o1/v/t16/f2/m69/AQNL-X_YUayk78oCvzZQ-YgmgIaVq3RbE3Nv6Zrws_ArwH7rdFDrB6a8cdVrCLKwDtbihQcbtoVqIFaEaRnTmrRo.mp4?strext=1&amp;_nc_cat=110&amp;_nc_sid=5e9851&amp;_nc_ht=scontent-iad3-1.cdninstagram.com&amp;_nc_ohc=s6xciyofrpcQ7kNvwEak2YA&amp;efg=eyJ2ZW5jb2RlX3RhZyI6Inhwdl9wcm9ncmVzc2l2ZS5JTlNUQUdSQU0uQ0xJUFMuQzMuNzIwLmRhc2hfYmFzZWxpbmVfMV92MSIsInhwdl9hc3NldF9pZCI6MTc4Njk5NjU5NzI1Njk4OTAsImFzc2V0X2FnZV9kYXlzIjo0LCJ2aV91c2VjYXNlX2lkIjoxMDA5OSwiZHVyYXRpb25fcyI6MjAsInVybGdlbl9zb3VyY2UiOiJ3d3cifQ%3D%3D&amp;ccb=17-1&amp;_nc_gid=GlBFiUNBQvgAPU4F_oOeCA&amp;_nc_ss=1a&amp;_nc_zt=28&amp;vs=9b0472818bb56ee8&amp;_nc_vs=HBksFQIYOnBhc3N0aHJvdWdoX2V2ZXJzdG9yZS9HRWljdHlaV0V1UUhJRjREQU01SE15Vi1RbVJNYnNwVEFRQUYVAALIARIAFQIYUWlnX3hwdl9wbGFjZW1lbnRfcGVybWFuZW50X3YyL0VFNDExNkQ1QkI0REYxRDUwQ0MzNTJBNjdDMTI3MEJDX2F1ZGlvX2Rhc2hpbml0Lm1wNBUCAsgBEgAoABgAGwKIB3VzZV9vaWwBMRJwcm9ncmVzc2l2ZV9yZWNpcGUBMRUAACbE_Ivf9ai-PxUCKAJDMywXQDThR64UeuEYEmRhc2hfYmFzZWxpbmVfMV92MREAdf4HZeadAQA&amp;oh=00_AfzGGcp1-qM6FYYN0a2aHv0lkLIVjviP_1iO8EpuQd5rtQ&amp;oe=69BDAFBE, https://scontent-iad3-2.cdninstagram.com/o1/v/t16/f2/m69/AQPzzg91SoIzpCKXC6FUqbcZMMMEA3VlVGosEeFZWkU-25l1oHNyRWfKzV5yusX9yvXrh-zwtn0MmkJ0861WmWGQ.mp4?strext=1&amp;_nc_cat=106&amp;_nc_sid=5e9851&amp;_nc_ht=scontent-iad3-2.cdninstagram.com&amp;_nc_ohc=nTPaVru5cBcQ7kNvwGSuUA2&amp;efg=eyJ2ZW5jb2RlX3RhZyI6Inhwdl9wcm9ncmVzc2l2ZS5JTlNUQUdSQU0uQ0xJUFMuQzMuNzIwLmRhc2hfYmFzZWxpbmVfMV92MSIsInhwdl9hc3NldF9pZCI6MTc4NjgyOTAyNDE1Njk4OTAsImFzc2V0X2FnZV9kYXlzIjoxMywidmlfdXNlY2FzZV9pZCI6MTAwOTksImR1cmF0aW9uX3MiOjE0LCJ3YXRjaF90aW1lX3MiOjI2NjUsInVybGdlbl9zb3VyY2UiOiJ3d3cifQ%3D%3D&amp;ccb=17-1&amp;vs=c240a9ff29d7c6a9&amp;_nc_vs=HBksFQIYOnBhc3N0aHJvdWdoX2V2ZXJzdG9yZS9HRkdiY0NiSTloVXBITGdHQUpPaWlBcUNlbk44YnNwVEFRQUYVAALIARIAFQIYUWlnX3hwdl9wbGFjZW1lbnRfcGVybWFuZW50X3YyL0Y0NDdGRTBBQUEzQTIxNzY0OUYwODI4M0VBOEQxNzg4X2F1ZGlvX2Rhc2hpbml0Lm1wNBUCAsgBEgAoABgAGwKIB3VzZV9vaWwBMRJwcm9ncmVzc2l2ZV9yZWNpcGUBMRUAACbEkb3JsMe9PxUCKAJDMywXQCx64UeuFHsYEmRhc2hfYmFzZWxpbmVfMV92MREAdf4HZeadAQA&amp;_nc_gid=GlBFiUNBQvgAPU4F_oOeCA&amp;_nc_ss=1a&amp;_nc_zt=28&amp;oh=00_AfwKH-s2m6KaVg8fxiLfGjgVcbZblZ5v_rgqQfO7KExNTQ&amp;oe=69BDAA22, https://scontent-iad3-2.cdninstagram.com/o1/v/t16/f2/m69/AQMBH6JmdCKkKwl9Jh6rr88gYSXJ38OEZZYr6QwqLLPR7J2eFJPbVDM_qmkCr1jx9EE8tTulFj9jLBFEr51W3Sh6.mp4?strext=1&amp;_nc_cat=111&amp;_nc_sid=5e9851&amp;_nc_ht=scontent-iad3-2.cdninstagram.com&amp;_nc_ohc=TXptRSpqls0Q7kNvwGedNmM&amp;efg=eyJ2ZW5jb2RlX3RhZyI6Inhwdl9wcm9ncmVzc2l2ZS5JTlNUQUdSQU0uQ0xJUFMuQzMuNzIwLmRhc2hfYmFzZWxpbmVfMV92MSIsInhwdl9hc3NldF9pZCI6MTc4NjgyMzQ3Nzc1Njk4OTAsImFzc2V0X2FnZV9kYXlzIjoxMywidmlfdXNlY2FzZV9pZCI6MTAwOTksImR1cmF0aW9uX3MiOjIzLCJ1cmxnZW5fc291cmNlIjoid3d3In0%3D&amp;ccb=17-1&amp;_nc_gid=GlBFiUNBQvgAPU4F_oOeCA&amp;_nc_ss=1a&amp;_nc_zt=28&amp;vs=85dc05412dd4a268&amp;_nc_vs=HBksFQIYOnBhc3N0aHJvdWdoX2V2ZXJzdG9yZS9HTFVrZ1NaSXJiY3I5M1FFQUUyLVlsYWNTRmxZYnNwVEFRQUYVAALIARIAFQIYUWlnX3hwdl9wbGFjZW1lbnRfcGVybWFuZW50X3YyLzY5NDQ1Nzk1QTkxQjk4NDZFQTJGNzYxQTIxMEVDOUExX2F1ZGlvX2Rhc2hpbml0Lm1wNBUCAsgBEgAoABgAGwKIB3VzZV9vaWwBMRJwcm9ncmVzc2l2ZV9yZWNpcGUBMRUAACbEqfGqk8S9PxUCKAJDMywXQDc9cKPXCj0YEmRhc2hfYmFzZWxpbmVfMV92MREAdf4HZeadAQA&amp;oh=00_Afx75tvagEw_MT5DJqSlgDt5GB_7sxpGDTwTDZptoK26TQ&amp;oe=69BD9D6D</t>
  </si>
  <si>
    <t>https://www.instagram.com/ameliafinediamonds</t>
  </si>
  <si>
    <t>watchecker</t>
  </si>
  <si>
    <t>Jean Lisère ALINGRA</t>
  </si>
  <si>
    <t>We observe wrists. We tell watch stories.
Celebrities • Culture • Timepieces
No authentication • Expert referrals
By Jean-Lisère 🇨🇮 WATCH ADVISOR FHH</t>
  </si>
  <si>
    <t>https://wa.me/2250778762716?countryName=CI&amp;countryCode=225&amp;phoneNumber=0778762716</t>
  </si>
  <si>
    <t>https://scontent-sea5-1.cdninstagram.com/v/t51.82787-19/619193400_17845066221671242_2000962530630284429_n.jpg?stp=dst-jpg_e0_s150x150_tt6&amp;efg=eyJ2ZW5jb2RlX3RhZyI6InByb2ZpbGVfcGljLmRqYW5nby41MzMuYzIifQ&amp;_nc_ht=scontent-sea5-1.cdninstagram.com&amp;_nc_cat=110&amp;_nc_oc=Q6cZ2QGZvWsmpMgjYaygnD5T6SJ35QC8qu7JsB_Caoc31DFl2lCvTzTQHr8Y1vmYrBxoROs&amp;_nc_ohc=4iO1VkzEkO4Q7kNvwHgolpU&amp;_nc_gid=BtEBsJTF39ljw-cSCUpCgw&amp;edm=AOQ1c0wBAAAA&amp;ccb=7-5&amp;oh=00_AfzSTYWEpf8AA7q-_yBFV3nKA_HWc0PsbPaIMSVN5P4Yaw&amp;oe=69BD8473&amp;_nc_sid=8b3546</t>
  </si>
  <si>
    <t>#cartierwatch #cartierthank #editionlimited #reel #viralvideos | #patekphilippe #wristwatchcheck #swisswatch #watchmaker #reel | #watches #watchemakers #swisswatches #reel #viralvideos | #moser #alpinef1team #pierregasly #formulaOne2026 #reel | #rolex #diw #daytona #luxurywatch #reel | Gravity, mastered: The DEFY Skyline Tourbillon Skeleton reveals its beating heart in motion: A tourbillon suspended in sculpted light, where architecture meets absolute precision.
#ZenithWatches #ZenithDefy #ElPrimero #reel #viralvideos | We guess everyone got a little excited so we’re sharing our latest release a little earlier than expected. Nevertheless, we’re proud to present the 57.04 Phoenix!
Since debuting our fifth generation design language with the Iris, we are proud to show off the sequel in our destro monopusher series w | Take a closer look: on the UR-101 T-Rex, the engraved grooves start at the crown, running along the entire case in a low-gradient climb, up to the steep, curved slope leading to the back. This 100-piece limited-edition with its ergonomics inspired by the Millennium Falcon is all about form and subst | A modern reinterpretation.
#Master
_
Master Control Classic
Designed, made and assembled in our Manufacture
_
Powered by the self-winding Calibre 899, the Master Control Classic offers a 70-hour power reserve. On the caseback, the Maison’s 1,000-Hour Control medallion takes inspiration from the orig | #wristcheck #watchlovers #swisswatch #reel #viralvideos | A glimpse into the motion of our Series 2 Piece Unique Prototype, crafted specifically by Raf for the 2026 F.P.Journe Young Talent Competition.
​There is something truly mesmerizing about seeing the gear train work in harmony on the dial side, ticking alongside the signature 20° inclined balance wh</t>
  </si>
  <si>
    <t>#cartierwatch, #cartierthank, #editionlimited, #reel, #viralvideos, #patekphilippe, #wristwatchcheck, #swisswatch, #watchmaker, #watches, #watchemakers, #swisswatches, #moser, #alpinef1team, #pierregasly, #formulaOne2026, #rolex, #diw, #daytona, #luxurywatch, #ZenithWatches, #ZenithDefy, #ElPrimero, #Master, #wristcheck, #watchlovers</t>
  </si>
  <si>
    <t>@atelierkai.co</t>
  </si>
  <si>
    <t>https://instagram.com/p/DV4omXLCAGU, https://instagram.com/p/DVhfihmCIQ4, https://instagram.com/p/DVhe8o-iE2M, https://instagram.com/p/DVhduLKiC_c, https://instagram.com/p/DVha3DyCO5c, https://instagram.com/p/DVeSKQ0DfWA, https://instagram.com/p/DVb31MqDTZh, https://instagram.com/p/DVb1QY9Dbty, https://instagram.com/p/DVb0j6kjSwr, https://instagram.com/p/DVbtFhPjclK, https://instagram.com/p/DVa7NH5DSUj, https://instagram.com/p/DVWqQs6jeOZ</t>
  </si>
  <si>
    <t>1, 9, 9, 5, 6, 4, 10, 9, 5, 5, 6, 9</t>
  </si>
  <si>
    <t>0, 0, 1, 1, 0, 0, 0, 0, 0, 0, 0, 0</t>
  </si>
  <si>
    <t>2026-03-15, 2026-03-06, 2026-03-06, 2026-03-06, 2026-03-06, 2026-03-04, 2026-03-03, 2026-03-03, 2026-03-03, 2026-03-03, 2026-03-03, 2026-03-01</t>
  </si>
  <si>
    <t>https://scontent-sea1-1.cdninstagram.com/o1/v/t2/f2/m86/AQNXUF2suxiMAhG96Zdtxakob-DS_YEllnZ0Ws_6ceEpW64Q5qLIYj5lKAtGeJnbCL7gp__ZOC6czmRyw3oUGk2wSCB_RzIhieyGflk.mp4?_nc_cat=101&amp;_nc_sid=5e9851&amp;_nc_ht=scontent-sea1-1.cdninstagram.com&amp;_nc_ohc=K2rooIzG2GcQ7kNvwGjAb0f&amp;efg=eyJ2ZW5jb2RlX3RhZyI6Inhwdl9wcm9ncmVzc2l2ZS5JTlNUQUdSQU0uQ0xJUFMuQzMuNzIwLmRhc2hfYmFzZWxpbmVfMV92MSIsInhwdl9hc3NldF9pZCI6MTc4NTc5OTE4ODA2NzEyNDIsImFzc2V0X2FnZV9kYXlzIjoxLCJ2aV91c2VjYXNlX2lkIjoxMDgyNywiZHVyYXRpb25fcyI6MjcsInVybGdlbl9zb3VyY2UiOiJ3d3cifQ%3D%3D&amp;ccb=17-1&amp;vs=ce597093aeb51e9f&amp;_nc_vs=HBksFQIYUmlnX3hwdl9yZWVsc19wZXJtYW5lbnRfc3JfcHJvZC8yMzQ5MTI5MEM0RDc3MTUwOUM4QTE1QTMyMjQ5RjE5Ml92aWRlb19kYXNoaW5pdC5tcDQVAALIARIAFQIYUWlnX3hwdl9wbGFjZW1lbnRfcGVybWFuZW50X3YyLzFGNEFENDVFQUE3Qjc5ODdDM0RGNEE5MTA5QjU4MDk0X2F1ZGlvX2Rhc2hpbml0Lm1wNBUCAsgBEgAoABgAGwKIB3VzZV9vaWwBMRJwcm9ncmVzc2l2ZV9yZWNpcGUBMRUAACaUgJjn9--4PxUCKAJDMywXQDsAAAAAAAAYEmRhc2hfYmFzZWxpbmVfMV92MREAdf4HZZapAQA&amp;_nc_gid=BtEBsJTF39ljw-cSCUpCgw&amp;_nc_ss=1a&amp;_nc_zt=28&amp;oh=00_AfyyVJwtjfJ5LEiDwwx5k9IlVmhETs1l2govAVj4yZKLLg&amp;oe=69B9B156, https://scontent-sea5-1.cdninstagram.com/o1/v/t2/f2/m86/AQMlKhXqE5C6rDxr-Y_fY6JusbS83LlFpi2d-Ke2o1mcD38Ai33x6lKjy5PsLQMmGBa-NQpW_SLZy89SXO445_2YY73X4BQX6LpaSz4.mp4?_nc_cat=103&amp;_nc_sid=5e9851&amp;_nc_ht=scontent-sea5-1.cdninstagram.com&amp;_nc_ohc=v6SO6yjVxecQ7kNvwFvNahy&amp;efg=eyJ2ZW5jb2RlX3RhZyI6Inhwdl9wcm9ncmVzc2l2ZS5JTlNUQUdSQU0uQ0xJUFMuQzMuNzIwLmRhc2hfYmFzZWxpbmVfMV92MSIsInhwdl9hc3NldF9pZCI6MTc4NTYwODk0NDI2NzEyNDIsImFzc2V0X2FnZV9kYXlzIjoxMCwidmlfdXNlY2FzZV9pZCI6MTA4MjcsImR1cmF0aW9uX3MiOjI3LCJ1cmxnZW5fc291cmNlIjoid3d3In0%3D&amp;ccb=17-1&amp;_nc_gid=BtEBsJTF39ljw-cSCUpCgw&amp;_nc_ss=1a&amp;_nc_zt=28&amp;vs=11f1d4c08d55e35f&amp;_nc_vs=HBksFQIYUmlnX3hwdl9yZWVsc19wZXJtYW5lbnRfc3JfcHJvZC8xNjQzNkVFMjEwMzZBMTNFN0FDRTg5M0Y2NDQ1RDk5Q192aWRlb19kYXNoaW5pdC5tcDQVAALIARIAFQIYUWlnX3hwdl9wbGFjZW1lbnRfcGVybWFuZW50X3YyLzRGNEYxMUMzMDlEQTdERUE4N0M5MzIyMTMxRTY2NjkxX2F1ZGlvX2Rhc2hpbml0Lm1wNBUCAsgBEgAoABgAGwKIB3VzZV9vaWwBMRJwcm9ncmVzc2l2ZV9yZWNpcGUBMRUAACaU6vbEmYG4PxUCKAJDMywXQDsAAAAAAAAYEmRhc2hfYmFzZWxpbmVfMV92MREAdf4HZZapAQA&amp;oh=00_Afx5OV5LBSK2CVqG2CzEq6IbCDDRcrU9o0bIbWLsX1YNPA&amp;oe=69B9BC8C, https://scontent-sea1-1.cdninstagram.com/o1/v/t2/f2/m86/AQMek-_xfiKpLyRoA0B6QhbERqlak8924vjnTwzeFEGu15IYY_Ep1kLyP8-DD083BHGdAuqVgRfiklU8HvrT6b5XYPPlnL0Qla0oq6k.mp4?_nc_cat=100&amp;_nc_sid=5e9851&amp;_nc_ht=scontent-sea1-1.cdninstagram.com&amp;_nc_ohc=5eXuJEYuzSAQ7kNvwGXIwAk&amp;efg=eyJ2ZW5jb2RlX3RhZyI6Inhwdl9wcm9ncmVzc2l2ZS5JTlNUQUdSQU0uQ0xJUFMuQzMuNzIwLmRhc2hfYmFzZWxpbmVfMV92MSIsInhwdl9hc3NldF9pZCI6MTc4NTYwODg2Njg2NzEyNDIsImFzc2V0X2FnZV9kYXlzIjoxMCwidmlfdXNlY2FzZV9pZCI6MTA4MjcsImR1cmF0aW9uX3MiOjI3LCJ1cmxnZW5fc291cmNlIjoid3d3In0%3D&amp;ccb=17-1&amp;vs=1a60bf0fd45b9084&amp;_nc_vs=HBksFQIYUmlnX3hwdl9yZWVsc19wZXJtYW5lbnRfc3JfcHJvZC9EMTQyRkQ3MkY4MTdDRjg4MkE1MTFEOTRDRjc3ODRCOF92aWRlb19kYXNoaW5pdC5tcDQVAALIARIAFQIYUWlnX3hwdl9wbGFjZW1lbnRfcGVybWFuZW50X3YyLzRENDJFQTY3QTUzQzhDNUU5MDk0MkExRDc2RjdDMjk0X2F1ZGlvX2Rhc2hpbml0Lm1wNBUCAsgBEgAoABgAGwKIB3VzZV9vaWwBMRJwcm9ncmVzc2l2ZV9yZWNpcGUBMRUAACaUtOTik4G4PxUCKAJDMywXQDsAAAAAAAAYEmRhc2hfYmFzZWxpbmVfMV92MREAdf4HZZapAQA&amp;_nc_gid=BtEBsJTF39ljw-cSCUpCgw&amp;_nc_ss=1a&amp;_nc_zt=28&amp;oh=00_Afy3zlD5VQwiXH9SI0VdG48iQOtPLdB7bwANZWZyg9JG5Q&amp;oe=69B9AC8D, https://scontent-sea5-1.cdninstagram.com/o1/v/t2/f2/m86/AQMYjxd7hUHYEV0OlBayhEjmvIQG2NCurSLvTNv7CK_PS3tjQuoeWgkBIgRVO8XaR4rt66aHfowbOheJ-FSlgfTU5nJRbbialzAN3aM.mp4?_nc_cat=105&amp;_nc_sid=5e9851&amp;_nc_ht=scontent-sea5-1.cdninstagram.com&amp;_nc_ohc=7NC_ORB-j2IQ7kNvwFPbaYJ&amp;efg=eyJ2ZW5jb2RlX3RhZyI6Inhwdl9wcm9ncmVzc2l2ZS5JTlNUQUdSQU0uQ0xJUFMuQzMuNzIwLmRhc2hfYmFzZWxpbmVfMV92MSIsInhwdl9hc3NldF9pZCI6MTc4NTYwODY3NzU2NzEyNDIsImFzc2V0X2FnZV9kYXlzIjoxMCwidmlfdXNlY2FzZV9pZCI6MTA4MjcsImR1cmF0aW9uX3MiOjMwLCJ1cmxnZW5fc291cmNlIjoid3d3In0%3D&amp;ccb=17-1&amp;_nc_gid=BtEBsJTF39ljw-cSCUpCgw&amp;_nc_ss=1a&amp;_nc_zt=28&amp;vs=9646c12fbb02540c&amp;_nc_vs=HBksFQIYUmlnX3hwdl9yZWVsc19wZXJtYW5lbnRfc3JfcHJvZC8zQzQ0OUFBNkQ0MURBOTdERkQ0RTBBM0FENTk2QkI5Q192aWRlb19kYXNoaW5pdC5tcDQVAALIARIAFQIYUWlnX3hwdl9wbGFjZW1lbnRfcGVybWFuZW50X3YyL0IwNDU3NzlFQkEwQUYwM0UyQTRGMDkxOUZFRjhCMjgzX2F1ZGlvX2Rhc2hpbml0Lm1wNBUCAsgBEgAoABgAGwKIB3VzZV9vaWwBMRJwcm9ncmVzc2l2ZV9yZWNpcGUBMRUAACaUp73VhYG4PxUCKAJDMywXQD4AAAAAAAAYEmRhc2hfYmFzZWxpbmVfMV92MREAdf4HZZapAQA&amp;oh=00_AfxcuDOqArpGBn6Mtp6G1rq2PCFXL5HZPlKlc6nGeNl9HQ&amp;oe=69B995CE, https://scontent-sea5-1.cdninstagram.com/o1/v/t2/f2/m86/AQPeyuEVAwkRr-lu-okZb_bo_t6t4IBaEG1Wp-AkoebVPk96c6fCcHrbQ21z9fD9elc1ZNIrmH1w8UC0axuDntJCuP09gUztbwvE6fw.mp4?_nc_cat=107&amp;_nc_sid=5e9851&amp;_nc_ht=scontent-sea5-1.cdninstagram.com&amp;_nc_ohc=obYdmKmZ9AoQ7kNvwHyo4Kz&amp;efg=eyJ2ZW5jb2RlX3RhZyI6Inhwdl9wcm9ncmVzc2l2ZS5JTlNUQUdSQU0uQ0xJUFMuQzMuNzIwLmRhc2hfYmFzZWxpbmVfMV92MSIsInhwdl9hc3NldF9pZCI6MTc4NTYwODM2MTk2NzEyNDIsImFzc2V0X2FnZV9kYXlzIjoxMCwidmlfdXNlY2FzZV9pZCI6MTA4MjcsImR1cmF0aW9uX3MiOjQ1LCJ1cmxnZW5fc291cmNlIjoid3d3In0%3D&amp;ccb=17-1&amp;_nc_gid=BtEBsJTF39ljw-cSCUpCgw&amp;_nc_ss=1a&amp;_nc_zt=28&amp;vs=f9948dd63b7b85d8&amp;_nc_vs=HBksFQIYUmlnX3hwdl9yZWVsc19wZXJtYW5lbnRfc3JfcHJvZC8wMDQ1QTM1OEM1RDYwNjQzOEY2NjZBMDUyQTA5OEVCNF92aWRlb19kYXNoaW5pdC5tcDQVAALIARIAFQIYUWlnX3hwdl9wbGFjZW1lbnRfcGVybWFuZW50X</t>
  </si>
  <si>
    <t>https://www.instagram.com/watchecker</t>
  </si>
  <si>
    <t>life.ofjyot</t>
  </si>
  <si>
    <t>Jyot Kalsi</t>
  </si>
  <si>
    <t>💫📚🌅🌼🌳🍂🌞🌈🌧🌟</t>
  </si>
  <si>
    <t>https://scontent-sjc6-1.cdninstagram.com/v/t51.82787-19/591121924_18069261491620497_2739472325073552980_n.jpg?stp=dst-jpg_e0_s150x150_tt6&amp;efg=eyJ2ZW5jb2RlX3RhZyI6InByb2ZpbGVfcGljLmRqYW5nby4xMDgwLmMyIn0&amp;_nc_ht=scontent-sjc6-1.cdninstagram.com&amp;_nc_cat=109&amp;_nc_oc=Q6cZ2QFxkaARcLGQgWd1La3CE-ahJfOsS3CyZA6CYW-1j3Vmvd04kXLzTaZivTnTBoD2SaA&amp;_nc_ohc=l3CUzJSgLwIQ7kNvwE2YWeR&amp;_nc_gid=zL1BGDC8veq-psfJlA2uEg&amp;edm=AOQ1c0wBAAAA&amp;ccb=7-5&amp;oh=00_AfzjQO77h4_InF0sUd8dxctpir2Zb0cCPltgFbZZPRQ7lw&amp;oe=69BD8598&amp;_nc_sid=8b3546</t>
  </si>
  <si>
    <t xml:space="preserve">How many photos are too many photos??
🫣🧿🫶🌻 | Send some motivation guyssss😁🫣 | 🧿🌻 | Powered by Sunlight &amp; Citrus! 🌻🍊
🕊🧿 | STORY TIME 🌻
Hey everyone please comment what examples you guys have and we can have more motivation for the week ahead..! 🫶🌻🕊✨️
#life #motivation  #happiness #punjabi | 🌻✨️🧿 | Somebody pinch me......
I am so so scared while uploading this.
Might delete very very soon. But for now...I just ticked off my first goal of 2026! 😬 💯/💯 | 🧿✨️ | Birthday'25 : Made a Wish! 💫✨️🧿 | Obsessed with The Song &amp; The Surroundings 
 🫶🌻 | To the wall of the cafe!
How many conversations you've been a part of? How many patchup's or break-ups you've seen? How do you keep yourself uptidy all the time while the people discuss their life-shattering moments &amp; vulnerabilities beside you?  How do you keep the secrets hidden? Is it all about c | "Stillness / ठैराव "
I remember being at this exact spot, wishing someone to be here and watching this view through my eyes. 
Infact, I wish I could  make each one of you feel the way I felt being there. 
The calmness and stillness at 6:00 in the morning here travelled down my spine like shiver. 
</t>
  </si>
  <si>
    <t>#life, #motivation, #happiness, #punjabi</t>
  </si>
  <si>
    <t>https://instagram.com/p/DVThNT8Elhu, https://instagram.com/p/DUbENVjjTHj, https://instagram.com/p/DT73HvvkiV1, https://instagram.com/p/DTp2DlGEvoN, https://instagram.com/p/DTWu40Jkhai, https://instagram.com/p/DTVZf3-kodg, https://instagram.com/p/DTF33WZkn9j, https://instagram.com/p/DRKYY63ko7G, https://instagram.com/p/DObWvkLEqzA, https://instagram.com/p/DIB8kIMSo6u, https://instagram.com/p/DFp6qJcNvFn, https://instagram.com/p/C6Rg9W5P-9n</t>
  </si>
  <si>
    <t>69, 44, 66, 60, 76, 62, 62, 48, 41, 40, 12, 20</t>
  </si>
  <si>
    <t>24, 16, 12, 3, 32, 16, 37, 13, 8, 4, 0, 1</t>
  </si>
  <si>
    <t>2026-02-28, 2026-02-06, 2026-01-25, 2026-01-18, 2026-01-11, 2026-01-10, 2026-01-04, 2025-11-17, 2025-09-10, 2025-04-04, 2025-02-04, 2024-04-27</t>
  </si>
  <si>
    <t>Sidecar, Video, Sidecar, Sidecar, Video, Sidecar, Video, Video, Sidecar, Sidecar, Image, Image</t>
  </si>
  <si>
    <t>https://scontent-sjc6-1.cdninstagram.com/v/t51.82787-15/639996263_18077824874620497_4172473791662088218_n.webp?stp=dst-jpg_e35_s1080x1080_sh0.08_tt6&amp;_nc_ht=scontent-sjc6-1.cdninstagram.com&amp;_nc_cat=109&amp;_nc_oc=Q6cZ2QFxkaARcLGQgWd1La3CE-ahJfOsS3CyZA6CYW-1j3Vmvd04kXLzTaZivTnTBoD2SaA&amp;_nc_ohc=_JnqzrYq9TMQ7kNvwGydR_V&amp;_nc_gid=zL1BGDC8veq-psfJlA2uEg&amp;edm=AOQ1c0wBAAAA&amp;ccb=7-5&amp;ig_cache_key=Mzg0MjU2MDUxMDYxMzcwMTQxNg%3D%3D.3-ccb7-5&amp;oh=00_AfyhPB-LfpT3yxbZ4CAgRIu9UaYZdq0cQloinCN3XWoD_A&amp;oe=69BDB935&amp;_nc_sid=8b3546, https://scontent-sjc6-1.cdninstagram.com/v/t51.82787-15/639996263_18077824874620497_4172473791662088218_n.webp?stp=dst-jpg_e35_s1080x1080_sh0.08_tt6&amp;_nc_ht=scontent-sjc6-1.cdninstagram.com&amp;_nc_cat=109&amp;_nc_oc=Q6cZ2QFxkaARcLGQgWd1La3CE-ahJfOsS3CyZA6CYW-1j3Vmvd04kXLzTaZivTnTBoD2SaA&amp;_nc_ohc=_JnqzrYq9TMQ7kNvwGydR_V&amp;_nc_gid=zL1BGDC8veq-psfJlA2uEg&amp;edm=AOQ1c0wBAAAA&amp;ccb=7-5&amp;ig_cache_key=Mzg0MjU2MDUxMDYxMzcwMTQxNg%3D%3D.3-ccb7-5&amp;oh=00_AfyhPB-LfpT3yxbZ4CAgRIu9UaYZdq0cQloinCN3XWoD_A&amp;oe=69BDB935&amp;_nc_sid=8b3546, https://scontent-sjc6-1.cdninstagram.com/v/t51.82787-15/639901774_18077824883620497_7291988842617377301_n.webp?stp=dst-jpg_e35_s1080x1080_sh0.08_tt6&amp;_nc_ht=scontent-sjc6-1.cdninstagram.com&amp;_nc_cat=109&amp;_nc_oc=Q6cZ2QFxkaARcLGQgWd1La3CE-ahJfOsS3CyZA6CYW-1j3Vmvd04kXLzTaZivTnTBoD2SaA&amp;_nc_ohc=bFqzLqPC1U8Q7kNvwFV53-S&amp;_nc_gid=zL1BGDC8veq-psfJlA2uEg&amp;edm=AOQ1c0wBAAAA&amp;ccb=7-5&amp;ig_cache_key=Mzg0MjU2MDUxNjM1MTUxNjU3Ng%3D%3D.3-ccb7-5&amp;oh=00_Afxid7ITIu4pfqaZc4kqLnNnSzeUHpvqMGpirz6RLvIRhg&amp;oe=69BDB42B&amp;_nc_sid=8b3546, https://scontent-sjc6-1.cdninstagram.com/v/t51.82787-15/640409043_18077824892620497_1197551330069306493_n.webp?stp=dst-jpg_e35_s1080x1080_sh0.08_tt6&amp;_nc_ht=scontent-sjc6-1.cdninstagram.com&amp;_nc_cat=109&amp;_nc_oc=Q6cZ2QFxkaARcLGQgWd1La3CE-ahJfOsS3CyZA6CYW-1j3Vmvd04kXLzTaZivTnTBoD2SaA&amp;_nc_ohc=fiTSPRbwkBQQ7kNvwE6Czq6&amp;_nc_gid=zL1BGDC8veq-psfJlA2uEg&amp;edm=AOQ1c0wBAAAA&amp;ccb=7-5&amp;ig_cache_key=Mzg0MjU2MDUyMTE3NDkzMDUyNQ%3D%3D.3-ccb7-5&amp;oh=00_AfzwARxsqK4-Eh_3CiorvoASoJmIPRYOz81xY92JNK3aOA&amp;oe=69BDB2B7&amp;_nc_sid=8b3546, https://scontent-sjc6-1.cdninstagram.com/v/t51.82787-15/642932687_18077824901620497_4896649397347764735_n.webp?stp=dst-jpg_e35_s1080x1080_sh0.08_tt6&amp;_nc_ht=scontent-sjc6-1.cdninstagram.com&amp;_nc_cat=109&amp;_nc_oc=Q6cZ2QFxkaARcLGQgWd1La3CE-ahJfOsS3CyZA6CYW-1j3Vmvd04kXLzTaZivTnTBoD2SaA&amp;_nc_ohc=Mtja_vdb1t4Q7kNvwEfqNsk&amp;_nc_gid=zL1BGDC8veq-psfJlA2uEg&amp;edm=AOQ1c0wBAAAA&amp;ccb=7-5&amp;ig_cache_key=Mzg0MjU2MDUyNjg5NTk4MDk0NQ%3D%3D.3-ccb7-5&amp;oh=00_AfwcCQeO1yLSQlUjzEEaHN0tHo5A6Wwl4F2rPpTTrMQHlQ&amp;oe=69BD912F&amp;_nc_sid=8b3546, https://scontent-sjc6-1.cdninstagram.com/v/t51.82787-15/640409041_18077824910620497_6181059608192215866_n.webp?stp=dst-jpg_e35_s1080x1080_sh0.08_tt6&amp;_nc_ht=scontent-sjc6-1.cdninstagram.com&amp;_nc_cat=109&amp;_nc_oc=Q6cZ2QFxkaARcLGQgWd1La3CE-ahJfOsS3CyZA6CYW-1j3Vmvd04kXLzTaZivTnTBoD2SaA&amp;_nc_ohc=WEEIU4jenKQQ7kNvwEexpGe&amp;_nc_gid=zL1BGDC8veq-psfJlA2uEg&amp;edm=AOQ1c0wBAAAA&amp;ccb=7-5&amp;ig_cache_key=Mzg0MjU2MDUzMjE1NTU5OTIzNg%3D%3D.3-ccb7-5&amp;oh=00_AfxRwrMMigfi0IxyoPOG0RX2qNEK_B6bdiXBnynIihsiyQ&amp;oe=69BD9093&amp;_nc_sid=8b3546, https://scontent-sjc6-1.cdninstagram.com/v/t51.82787-15/640389849_18077824922620497_8008948749287250495_n.webp?stp=dst-jpg_e35_s1080x1080_sh0.08_tt6&amp;_nc_ht=scontent-sjc6-1.cdninstagram.com&amp;_nc_cat=109&amp;_nc_oc=Q6cZ2QFxkaARcLGQgWd1La3CE-ahJfOsS3CyZA6CYW-1j3Vmvd04kXLzTaZivTnTBoD2SaA&amp;_nc_ohc=5Qk7f_RZ2BgQ7kNvwHrkUUl&amp;_nc_gid=zL1BGDC8veq-psfJlA2uEg&amp;edm=AOQ1c0wBAAAA&amp;ccb=7-5&amp;ig_cache_key=Mzg0MjU2MDUzNDczMDk1ODA5NQ%3D%3D.3-ccb7-5&amp;oh=00_AfwAhHIxIuVgH2ckD8oLKnqE349zbs0DR7oiGfT-bgCK0Q&amp;oe=69BD9F95&amp;_nc_sid=8b3546, https://scontent-sjc6-1.cdninstagram.com/v/t51.82787-15/619895262_18074096423620497_4250462358991507814_n.webp?stp=dst-jpg_e35_s1080x1080_sh0.08_tt6&amp;_nc_ht=scontent-sjc6-1.cdninstagram.com&amp;_nc_cat=109&amp;_nc_oc=Q6cZ2QFxkaARcLGQgWd1La3CE-ahJfOsS3CyZA6CYW-1j3Vmvd04kXLzTaZivTnTBoD2SaA&amp;_nc_ohc=429d_4yRgsIQ7kNvwGMszlD&amp;_nc_gid=zL1BGDC8veq-psfJlA2uEg&amp;edm=AOQ1c0wBAAAA&amp;ccb=7-5&amp;ig_cache_key=MzgxNzg4MzQ2MjQ4MTkyODA1Mg%3D%3D.3-ccb7-5&amp;oh=00_AfzIGUErCNmfdra-oj9AZ4hlCmL9t43zvJUrNspP0wBgog&amp;oe=69BDB858&amp;_nc_sid=8b3546, https://scontent-sjc6-1.cdninstagram.com/v/t51.82787-15/619895262_18074096423620497_4250462358991507814_n.webp?stp=dst-jpg_e35_s1080x1080_sh0.08_tt6&amp;_nc_ht=scontent-sjc6-1.cdninstagram.com&amp;_nc_cat=109&amp;_nc_oc=Q6cZ2QFxkaARcLGQgWd1La3CE-ahJfOsS3CyZA6CYW-1j3Vmvd04kXLzTaZivTnTBoD2SaA&amp;_nc_ohc=429d_4yRgsIQ7kNvwGMszlD&amp;_nc_gid=zL1BGDC8veq-psfJlA2uEg&amp;edm=AOQ1c0wBAAAA&amp;ccb=7-5&amp;ig_cache_key=MzgxNzg4MzQ2MjQ4MTkyODA1Mg%3D%3D.3-ccb7-5&amp;oh=00_AfzIGUErCNmfdra-oj9AZ4hlCmL9t43zvJUrNspP0wBgog&amp;oe=69BDB858&amp;_nc_sid=8b3546, https://scontent-sjc6-1.cdninstagram.com/v/t51.82787-15/619849540_18074096432620497_9059736260979428616_n.webp?stp=dst-jpg_e35_s1080x1080_sh0.08_tt6&amp;_nc_ht=scontent-sjc6-1.cdninstagram.com&amp;_nc_cat=109&amp;_nc_oc=Q6cZ2QFxkaARcLGQgWd1La3CE-ahJfOsS3CyZA6CYW-1j3Vmvd04kXLzTaZivTnTBoD2SaA&amp;_nc_ohc=nAkek-9MFhkQ7kNvwHX75iK&amp;_nc_gid=zL1BGDC8veq-psfJlA2uEg&amp;edm=AOQ1c0wBAAAA&amp;ccb=7-5&amp;ig_cache_key=MzgxNzg4MzQ2MzY0Nzg5ODEyOA%3D%3D.3-ccb7-5&amp;oh=00_AfxEOV5nrDcuOeDehqMWsZ4kla2J-7jSTMg</t>
  </si>
  <si>
    <t>https://scontent-sjc6-1.cdninstagram.com/o1/v/t16/f2/m69/AQOuqcjr7puy27dEYB3VJ5IcCfIaco20ixqG8-3rvXub371Yq778LgPUxEdMlyLA-fKNiWw8e_U643OIGG5uFONQ.mp4?strext=1&amp;_nc_cat=109&amp;_nc_sid=5e9851&amp;_nc_ht=scontent-sjc6-1.cdninstagram.com&amp;_nc_ohc=YsI_kfflnaQQ7kNvwGOOUuX&amp;efg=eyJ2ZW5jb2RlX3RhZyI6Inhwdl9wcm9ncmVzc2l2ZS5JTlNUQUdSQU0uQ0xJUFMuQzMuNzIwLmRhc2hfYmFzZWxpbmVfMV92MSIsInhwdl9hc3NldF9pZCI6MTgwNzU0NDcyOTY2MjA0OTcsImFzc2V0X2FnZV9kYXlzIjozNywidmlfdXNlY2FzZV9pZCI6MTAwOTksImR1cmF0aW9uX3MiOjc4LCJ1cmxnZW5fc291cmNlIjoid3d3In0%3D&amp;ccb=17-1&amp;vs=19821a137b1a4986&amp;_nc_vs=HBksFQIYOnBhc3N0aHJvdWdoX2V2ZXJzdG9yZS9HTjRhZ0NXdWtFVzFRVFFEQUJobFJrVURpY1plYnNwVEFRQUYVAALIARIAFQIYUWlnX3hwdl9wbGFjZW1lbnRfcGVybWFuZW50X3YyL0NENDhCQTNGOTE2NkNBOUYwMUU2Mjc4QUI4MkIxMTkxX2F1ZGlvX2Rhc2hpbml0Lm1wNBUCAsgBEgAoABgAGwKIB3VzZV9vaWwBMRJwcm9ncmVzc2l2ZV9yZWNpcGUBMRUAACai36v0wOGbQBUCKAJDMywXQFOXXCj1wo8YEmRhc2hfYmFzZWxpbmVfMV92MREAdf4HZeadAQA&amp;_nc_gid=zL1BGDC8veq-psfJlA2uEg&amp;_nc_ss=1a&amp;_nc_zt=28&amp;oh=00_AfzEBR3nq9TzEmp1cFqq2H4MI7tffOLpqD7QNK77QW_0EA&amp;oe=69BD9F2B, https://scontent-sjc3-1.cdninstagram.com/o1/v/t2/f2/m86/AQN73wQEv2_8E9UWQHwyyWLINPqX9PssGQBAB8d3llX1KetAHIDvyBUeQl7C1xjd_zhd3V_-54iEIWnS19qrJfct_mMxkYig0rvMb8M.mp4?_nc_cat=102&amp;_nc_sid=5e9851&amp;_nc_ht=scontent-sjc3-1.cdninstagram.com&amp;_nc_ohc=2A3005lDi5sQ7kNvwEmDP7J&amp;efg=eyJ2ZW5jb2RlX3RhZyI6Inhwdl9wcm9ncmVzc2l2ZS5JTlNUQUdSQU0uQ0xJUFMuQzMuNzIwLmRhc2hfYmFzZWxpbmVfMV92MSIsInhwdl9hc3NldF9pZCI6MTE4ODcwODMyNjczMTc5NywiYXNzZXRfYWdlX2RheXMiOjY0LCJ2aV91c2VjYXNlX2lkIjoxMDA5OSwiZHVyYXRpb25fcyI6OTcsInVybGdlbl9zb3VyY2UiOiJ3d3cifQ%3D%3D&amp;ccb=17-1&amp;_nc_gid=zL1BGDC8veq-psfJlA2uEg&amp;_nc_ss=1a&amp;_nc_zt=28&amp;vs=bad65e81cc17bb7c&amp;_nc_vs=HBksFQIYUmlnX3hwdl9yZWVsc19wZXJtYW5lbnRfc3JfcHJvZC9DQzRBMEYwOUI0MzY4OUY0NkNERjQ0M0I0QUZBMjhBM192aWRlb19kYXNoaW5pdC5tcDQVAALIARIAFQIYOnBhc3N0aHJvdWdoX2V2ZXJzdG9yZS9HRFZZYnlUTnUwNmVDRTBFQUdBUnRPWl9sUGszYnN0VEFRQUYVAgLIARIAKAAYABsCiAd1c2Vfb2lsATEScHJvZ3Jlc3NpdmVfcmVjaXBlATEVAAAmqsDzmPfHnAQVAigCQzMsF0BYaBBiTdLyGBJkYXNoX2Jhc2VsaW5lXzFfdjERAHX-B2XmnQEA&amp;oh=00_AfzuP8wbFYm5TA1ikefjbLVQz0dX5CtpPTo4kRiu1NMjgQ&amp;oe=69B999E7, https://scontent-sjc6-1.cdninstagram.com/o1/v/t2/f2/m86/AQPuEU1ifu5KOx3OAIczQtPCh5jVXSQYTkjH_r6AiS64_CMSDzT6bFad1jzlv0N1rQORvAYOLqJWjcUfYaddoy01g041Y8f3mkizKiU.mp4?_nc_cat=107&amp;_nc_sid=5e9851&amp;_nc_ht=scontent-sjc6-1.cdninstagram.com&amp;_nc_ohc=zusWscnvNg0Q7kNvwEfs9ti&amp;efg=eyJ2ZW5jb2RlX3RhZyI6Inhwdl9wcm9ncmVzc2l2ZS5JTlNUQUdSQU0uQ0xJUFMuQzMuNzIwLmRhc2hfYmFzZWxpbmVfMV92MSIsInhwdl9hc3NldF9pZCI6ODU0MzU4MDYwNTM2MTM3LCJhc3NldF9hZ2VfZGF5cyI6NzAsInZpX3VzZWNhc2VfaWQiOjEwMDk5LCJkdXJhdGlvbl9zIjoxMTksInVybGdlbl9zb3VyY2UiOiJ3d3cifQ%3D%3D&amp;ccb=17-1&amp;_nc_gid=zL1BGDC8veq-psfJlA2uEg&amp;_nc_ss=1a&amp;_nc_zt=28&amp;vs=c28ba6997e93a099&amp;_nc_vs=HBksFQIYUmlnX3hwdl9yZWVsc19wZXJtYW5lbnRfc3JfcHJvZC81RTQ0MTkyRTM1ODMyRkI1QUQ5NjcyNTI1ODYyMEJBOF92aWRlb19kYXNoaW5pdC5tcDQVAALIARIAFQIYOnBhc3N0aHJvdWdoX2V2ZXJzdG9yZS9HUC1aVGlRSkozaWo5RU1EQUdYenEzS2Rja2NkYnN0VEFRQUYVAgLIARIAKAAYABsCiAd1c2Vfb2lsATEScHJvZ3Jlc3NpdmVfcmVjaXBlATEVAAAmksWsy5fChAMVAigCQzMsF0Bd764UeuFIGBJkYXNoX2Jhc2VsaW5lXzFfdjERAHX-B2XmnQEA&amp;oh=00_Afw_gNYl502hGrA9mr9dGuo3DKAlCv4P0BV-kEMggYXocQ&amp;oe=69B9C1E8, https://scontent-sjc6-1.cdninstagram.com/o1/v/t2/f2/m86/AQOZSVKE8FbqxbeNdKhLUrrLKyXMC6tKqGlcb5CYyQ6VQ4TczYjgbCbRDNfoKPIS6lsDMTt4wQZ0duWo50sh-8W47gKQ9XjPiQei7zg.mp4?_nc_cat=104&amp;_nc_sid=5e9851&amp;_nc_ht=scontent-sjc6-1.cdninstagram.com&amp;_nc_ohc=SLPK6ZovTU0Q7kNvwFwPi0g&amp;efg=eyJ2ZW5jb2RlX3RhZyI6Inhwdl9wcm9ncmVzc2l2ZS5JTlNUQUdSQU0uQ0xJUFMuQzMuNzIwLmRhc2hfYmFzZWxpbmVfMV92MSIsInhwdl9hc3NldF9pZCI6MTg4OTI3OTMyODY1NDQ1OCwiYXNzZXRfYWdlX2RheXMiOjExOCwidmlfdXNlY2FzZV9pZCI6MTAwOTksImR1cmF0aW9uX3MiOjcsInVybGdlbl9zb3VyY2UiOiJ3d3cifQ%3D%3D&amp;ccb=17-1&amp;_nc_gid=zL1BGDC8veq-psfJlA2uEg&amp;_nc_ss=1a&amp;_nc_zt=28&amp;vs=acd6d808785881e5&amp;_nc_vs=HBksFQIYUmlnX3hwdl9yZWVsc19wZXJtYW5lbnRfc3JfcHJvZC9CQTRDMkIwQzg2MEVCRjgzOTBDMzA1MTgxNjk5NDZCNl92aWRlb19kYXNoaW5pdC5tcDQVAALIARIAFQIYR2lnX3hwdl9yZWVsc19wZXJtYW5lbnRfc3JfcHJvZC8xMzYyNDc2NTAxOTIwNjAwXzc2NTc3OTUxMDM2Mjk1OTcyNDEubXA0FQICyAESACgAGAAbAogHdXNlX29pbAExEnByb2dyZXNzaXZlX3JlY2lwZQExFQAAJvTRoPTDktsGFQIoAkMzLBdAHkOVgQYk3RgSZGFzaF9iYXNlbGluZV8xX3YxEQB1_gdl5p0BAA&amp;oh=00_AfwUwIvdl-4o7kRn639Y9fpE-gVq37TWhIQ42kTBtp7K1Q&amp;oe=69B9C499</t>
  </si>
  <si>
    <t>https://www.instagram.com/life.ofjyot</t>
  </si>
  <si>
    <t>alberto06111984</t>
  </si>
  <si>
    <t>Alberto Busso</t>
  </si>
  <si>
    <t>Seregno
✂️ Barber  
🕰 Vintage and neo vintage watches addicted</t>
  </si>
  <si>
    <t>https://scontent-hou1-1.cdninstagram.com/v/t51.82787-19/623654818_17856087357606417_5423783317190568053_n.jpg?stp=dst-jpg_e0_s150x150_tt6&amp;efg=eyJ2ZW5jb2RlX3RhZyI6InByb2ZpbGVfcGljLmRqYW5nby43NTcuYzIifQ&amp;_nc_ht=scontent-hou1-1.cdninstagram.com&amp;_nc_cat=109&amp;_nc_oc=Q6cZ2QHFshALqHFF0Z_qgawLjIltU4I8Ew5UlratO5fM67vaanNF1yUBTnwU5N-nX89GZZA&amp;_nc_ohc=iRlxhIliyloQ7kNvwEY3YV-&amp;_nc_gid=ysCaC5tfOMHtaq1tDsyzGQ&amp;edm=AOQ1c0wBAAAA&amp;ccb=7-5&amp;oh=00_AfyWjow67PG-BA3mnJtnkzHLJH_XSJhSB4_USN-C3AeLaQ&amp;oe=69BD8474&amp;_nc_sid=8b3546</t>
  </si>
  <si>
    <t>https://instagram.com/p/DV1iuZsiOcJ, https://instagram.com/p/DV0bSvDCPhk, https://instagram.com/p/DVt11guiIV8, https://instagram.com/p/DVjJZKcCMXY, https://instagram.com/p/DVi6dHsiCh6, https://instagram.com/p/DVi287xCNHh, https://instagram.com/p/DVf-DnMiDl-, https://instagram.com/p/DVbYPdICMFS, https://instagram.com/p/DVTEUrriM9x, https://instagram.com/p/DVQ2QMPiLie, https://instagram.com/p/DVJYiyOCNEu, https://instagram.com/p/DVGbhSUiDDB</t>
  </si>
  <si>
    <t>12, 6, 16, 6, 5, 9, 4, 11, 15, 12, 7, 22</t>
  </si>
  <si>
    <t>2, 0, 0, 2, 0, 7, 0, 0, 1, 0, 0, 1</t>
  </si>
  <si>
    <t>2026-03-13, 2026-03-13, 2026-03-10, 2026-03-06, 2026-03-06, 2026-03-06, 2026-03-05, 2026-03-03, 2026-02-28, 2026-02-27, 2026-02-24, 2026-02-23</t>
  </si>
  <si>
    <t>Il Mercante in Fiera, Seregno, Bovisio Masciago, Acanto Hotel Principe di Savoia</t>
  </si>
  <si>
    <t>Image, Sidecar, Image, Image, Video, Video, Image, Image, Video, Video, Video, Sidecar</t>
  </si>
  <si>
    <t>https://scontent-hou1-1.cdninstagram.com/v/t51.82787-15/649603488_17863266603606417_1203566656377776692_n.webp?stp=dst-jpg_e35_s1080x1080_sh0.08_tt6&amp;_nc_ht=scontent-hou1-1.cdninstagram.com&amp;_nc_cat=109&amp;_nc_oc=Q6cZ2QHFshALqHFF0Z_qgawLjIltU4I8Ew5UlratO5fM67vaanNF1yUBTnwU5N-nX89GZZA&amp;_nc_ohc=rb6uXIKYUj0Q7kNvwEZY1W_&amp;_nc_gid=ysCaC5tfOMHtaq1tDsyzGQ&amp;edm=AOQ1c0wBAAAA&amp;ccb=7-5&amp;ig_cache_key=Mzg1MjEzNzc3ODU1MzM0OTg5Nw%3D%3D.3-ccb7-5&amp;oh=00_AfzixitDiX-gU5DhnA6V01cGxXzG0_Cq8U2O5D4dp_YaSg&amp;oe=69BDA677&amp;_nc_sid=8b3546, https://scontent-hou1-1.cdninstagram.com/v/t51.82787-15/651283010_17863174815606417_14112250688713554_n.webp?stp=dst-jpg_e35_s1080x1080_sh0.08_tt6&amp;_nc_ht=scontent-hou1-1.cdninstagram.com&amp;_nc_cat=109&amp;_nc_oc=Q6cZ2QHFshALqHFF0Z_qgawLjIltU4I8Ew5UlratO5fM67vaanNF1yUBTnwU5N-nX89GZZA&amp;_nc_ohc=ZzOo4dl_-MsQ7kNvwGx3d8I&amp;_nc_gid=ysCaC5tfOMHtaq1tDsyzGQ&amp;edm=AOQ1c0wBAAAA&amp;ccb=7-5&amp;ig_cache_key=Mzg1MTgyMzIxMTIzMTA3NDA4OQ%3D%3D.3-ccb7-5&amp;oh=00_AfxAPe0e60j-p44BSGBEVuTF64h0NhSd5PkV3Enfy7tvTg&amp;oe=69BDAA2D&amp;_nc_sid=8b3546, https://scontent-hou1-1.cdninstagram.com/v/t51.82787-15/651283010_17863174815606417_14112250688713554_n.webp?stp=dst-jpg_e35_s1080x1080_sh0.08_tt6&amp;_nc_ht=scontent-hou1-1.cdninstagram.com&amp;_nc_cat=109&amp;_nc_oc=Q6cZ2QHFshALqHFF0Z_qgawLjIltU4I8Ew5UlratO5fM67vaanNF1yUBTnwU5N-nX89GZZA&amp;_nc_ohc=ZzOo4dl_-MsQ7kNvwGx3d8I&amp;_nc_gid=ysCaC5tfOMHtaq1tDsyzGQ&amp;edm=AOQ1c0wBAAAA&amp;ccb=7-5&amp;ig_cache_key=Mzg1MTgyMzIxMTIzMTA3NDA4OQ%3D%3D.3-ccb7-5&amp;oh=00_AfxAPe0e60j-p44BSGBEVuTF64h0NhSd5PkV3Enfy7tvTg&amp;oe=69BDAA2D&amp;_nc_sid=8b3546, https://scontent-hou1-1.cdninstagram.com/v/t51.82787-15/650050671_17863174836606417_1378070290206230804_n.webp?stp=dst-jpg_e35_s1080x1080_sh0.08_tt6&amp;_nc_ht=scontent-hou1-1.cdninstagram.com&amp;_nc_cat=109&amp;_nc_oc=Q6cZ2QHFshALqHFF0Z_qgawLjIltU4I8Ew5UlratO5fM67vaanNF1yUBTnwU5N-nX89GZZA&amp;_nc_ohc=8zJUT32rDccQ7kNvwFaOMUi&amp;_nc_gid=ysCaC5tfOMHtaq1tDsyzGQ&amp;edm=AOQ1c0wBAAAA&amp;ccb=7-5&amp;ig_cache_key=Mzg1MTgyMzIyNjA3MDU2MDM1NA%3D%3D.3-ccb7-5&amp;oh=00_AfwJSC7pCd2w_6F8pwuh-nPEbVKsU8Sv-yh6b1DgGJFYcA&amp;oe=69BD91EE&amp;_nc_sid=8b3546, https://scontent-hou1-1.cdninstagram.com/v/t51.82787-15/649828426_17863174866606417_6103454361618911371_n.webp?stp=dst-jpg_e35_s1080x1080_sh0.08_tt6&amp;_nc_ht=scontent-hou1-1.cdninstagram.com&amp;_nc_cat=109&amp;_nc_oc=Q6cZ2QHFshALqHFF0Z_qgawLjIltU4I8Ew5UlratO5fM67vaanNF1yUBTnwU5N-nX89GZZA&amp;_nc_ohc=DAsNEQ7SAOYQ7kNvwEFd78Y&amp;_nc_gid=ysCaC5tfOMHtaq1tDsyzGQ&amp;edm=AOQ1c0wBAAAA&amp;ccb=7-5&amp;ig_cache_key=Mzg1MTgyMzI3OTQzODgyMzYwNA%3D%3D.3-ccb7-5&amp;oh=00_AfzIoYJWAkSIM36MFVvuy2yG1Px53iNlg90O4m_OzqMu0Q&amp;oe=69BD820F&amp;_nc_sid=8b3546, https://scontent-hou1-1.cdninstagram.com/v/t51.82787-15/650966201_17863174845606417_1019504257057419793_n.webp?stp=dst-jpg_e35_s1080x1080_sh0.08_tt6&amp;_nc_ht=scontent-hou1-1.cdninstagram.com&amp;_nc_cat=109&amp;_nc_oc=Q6cZ2QHFshALqHFF0Z_qgawLjIltU4I8Ew5UlratO5fM67vaanNF1yUBTnwU5N-nX89GZZA&amp;_nc_ohc=RcgXUj8wPzMQ7kNvwGrSsDb&amp;_nc_gid=ysCaC5tfOMHtaq1tDsyzGQ&amp;edm=AOQ1c0wBAAAA&amp;ccb=7-5&amp;ig_cache_key=Mzg1MTgyMzIyNjI1NTA1NjAxOQ%3D%3D.3-ccb7-5&amp;oh=00_AfyXpM7j5Zh8VNOdDSh-SnAlbcGfrADlAIoElekBlqofIg&amp;oe=69BDAE74&amp;_nc_sid=8b3546, https://scontent-hou1-1.cdninstagram.com/v/t51.82787-15/651315861_17863174875606417_5556088476424415254_n.webp?stp=dst-jpg_e35_s1080x1080_sh0.08_tt6&amp;_nc_ht=scontent-hou1-1.cdninstagram.com&amp;_nc_cat=109&amp;_nc_oc=Q6cZ2QHFshALqHFF0Z_qgawLjIltU4I8Ew5UlratO5fM67vaanNF1yUBTnwU5N-nX89GZZA&amp;_nc_ohc=1FdJe9re95MQ7kNvwE_eyqg&amp;_nc_gid=ysCaC5tfOMHtaq1tDsyzGQ&amp;edm=AOQ1c0wBAAAA&amp;ccb=7-5&amp;ig_cache_key=Mzg1MTgyMzI3NDc0MTIzOTU3Mw%3D%3D.3-ccb7-5&amp;oh=00_AfwdHmKktSXPyBANCZPlhnWe8LVxgYE616jjikDuMPWC0A&amp;oe=69BDAB01&amp;_nc_sid=8b3546, https://scontent-hou1-1.cdninstagram.com/v/t51.82787-15/650911682_17863174827606417_1298346038811971889_n.webp?stp=dst-jpg_e35_s1080x1080_sh0.08_tt6&amp;_nc_ht=scontent-hou1-1.cdninstagram.com&amp;_nc_cat=109&amp;_nc_oc=Q6cZ2QHFshALqHFF0Z_qgawLjIltU4I8Ew5UlratO5fM67vaanNF1yUBTnwU5N-nX89GZZA&amp;_nc_ohc=89-D2sMTKkoQ7kNvwHM39Xh&amp;_nc_gid=ysCaC5tfOMHtaq1tDsyzGQ&amp;edm=AOQ1c0wBAAAA&amp;ccb=7-5&amp;ig_cache_key=Mzg1MTgyMzI0ODk0NjI5NTA1MA%3D%3D.3-ccb7-5&amp;oh=00_AfyMVH-xF069kqDmok4gK8bNSW0UEuav70OYv9UPWPTvIg&amp;oe=69BD868C&amp;_nc_sid=8b3546, https://scontent-hou1-1.cdninstagram.com/v/t51.82787-15/651328670_17863174863606417_8997076266711355501_n.webp?stp=dst-jpg_e35_s1080x1080_sh0.08_tt6&amp;_nc_ht=scontent-hou1-1.cdninstagram.com&amp;_nc_cat=109&amp;_nc_oc=Q6cZ2QHFshALqHFF0Z_qgawLjIltU4I8Ew5UlratO5fM67vaanNF1yUBTnwU5N-nX89GZZA&amp;_nc_ohc=60y4I0McTy0Q7kNvwGlUAKo&amp;_nc_gid=ysCaC5tfOMHtaq1tDsyzGQ&amp;edm=AOQ1c0wBAAAA&amp;ccb=7-5&amp;ig_cache_key=Mzg1MTgyMzI4MjQwODQzNTQ5Mg%3D%3D.3-ccb7-5&amp;oh=00_Afykh8GROkKzg4UAlonDlaGkQZR2oT36KKQwd9QaA1-DLA&amp;oe=69BDAE58&amp;_nc_sid=8b3546, https://scontent-hou1-1.cdninstagram.com/v/t51.82787-15/652469218_17863174941606417_1528031142907601802_n.webp?stp=dst-jpg_e35_s1080x1080_sh0.08_tt6&amp;_nc_ht=scontent-hou1-1.cdninstagram.com&amp;_nc_cat=109&amp;_nc_oc=Q6cZ2QHFshALqHFF0Z_qgawLjIltU4I8Ew5UlratO5fM67vaanNF1yUBTnwU5N-nX89GZZA&amp;_nc_ohc=m_qr6n0napwQ7kNvwEUwkPE&amp;_nc_gid=ysCaC5tfOMHtaq1tDsyzGQ&amp;edm=AOQ1c0wBAAAA&amp;ccb=7-5&amp;ig_cache_key=Mzg1MTgyMzI3NDQ3Mjc4Mzk0NA%3D%3D.3-ccb7-5&amp;oh=00_AfwKWb9RykNmWSr4NAMJpFsCrVEbtBjQUgjQzY-</t>
  </si>
  <si>
    <t>https://scontent-hou1-1.cdninstagram.com/o1/v/t16/f2/m69/AQOOjIRhvSfaEaydp2CRDpq2xWA3YbOZae3_c6Fnhu9rTxV-DOHxtFKpFv51KXo5TIhjOb22VwrhdPWAlINseNza.mp4?strext=1&amp;_nc_cat=109&amp;_nc_sid=5e9851&amp;_nc_ht=scontent-hou1-1.cdninstagram.com&amp;_nc_ohc=RQTljZ7qeRQQ7kNvwEJaWH9&amp;efg=eyJ2ZW5jb2RlX3RhZyI6Inhwdl9wcm9ncmVzc2l2ZS5JTlNUQUdSQU0uQ0xJUFMuQzMuNzIwLmRhc2hfYmFzZWxpbmVfMV92MSIsInhwdl9hc3NldF9pZCI6MTc4NjE5MTUxMDM2MDY0MTcsImFzc2V0X2FnZV9kYXlzIjo5LCJ2aV91c2VjYXNlX2lkIjoxMDA5OSwiZHVyYXRpb25fcyI6NDY4LCJ1cmxnZW5fc291cmNlIjoid3d3In0%3D&amp;ccb=17-1&amp;vs=c8d6d260e83bee98&amp;_nc_vs=HBksFQIYOnBhc3N0aHJvdWdoX2V2ZXJzdG9yZS9HTTZvaXlidlJNcTc5cThIQUJ2ZUs1endnTjgxYnNwVEFRQUYVAALIARIAFQIYUWlnX3hwdl9wbGFjZW1lbnRfcGVybWFuZW50X3YyLzM3NEI0NTQ4QTRCOTEzQjNDM0UzQTMzNTdCQjc4NEI2X2F1ZGlvX2Rhc2hpbml0Lm1wNBUCAsgBEgAoABgAGwKIB3VzZV9vaWwBMRJwcm9ncmVzc2l2ZV9yZWNpcGUBMRUAACai2pGMptS6PxUCKAJDMywXQH09U_fO2RcYEmRhc2hfYmFzZWxpbmVfMV92MREAdf4HZeadAQA&amp;_nc_gid=ysCaC5tfOMHtaq1tDsyzGQ&amp;_nc_ss=1a&amp;_nc_zt=28&amp;oh=00_AfzkWGlKe9hUn-XPORVM_1z3u_kro5z0UDbNgg-SjBDsyg&amp;oe=69BD8283, https://scontent-hou1-1.cdninstagram.com/o1/v/t16/f2/m69/AQPFuMDrNx61ESF16yi_UMulNr_Bsj2b75Zv3hnFFYOg5ff8LDTbadx-pOx4l5DroSWPXi8P4y0AjAWv4wI2M1bb.mp4?strext=1&amp;_nc_cat=104&amp;_nc_sid=5e9851&amp;_nc_ht=scontent-hou1-1.cdninstagram.com&amp;_nc_ohc=cJ9RN_QdwQsQ7kNvwEEwy30&amp;efg=eyJ2ZW5jb2RlX3RhZyI6Inhwdl9wcm9ncmVzc2l2ZS5JTlNUQUdSQU0uQ0xJUFMuQzMuNzIwLmRhc2hfYmFzZWxpbmVfMV92MSIsInhwdl9hc3NldF9pZCI6MTc4NjE5MDk5ODg2MDY0MTcsImFzc2V0X2FnZV9kYXlzIjo5LCJ2aV91c2VjYXNlX2lkIjoxMDA5OSwiZHVyYXRpb25fcyI6NTUsInVybGdlbl9zb3VyY2UiOiJ3d3cifQ%3D%3D&amp;ccb=17-1&amp;_nc_gid=ysCaC5tfOMHtaq1tDsyzGQ&amp;_nc_ss=1a&amp;_nc_zt=28&amp;vs=9d3598abd4409710&amp;_nc_vs=HBksFQIYOnBhc3N0aHJvdWdoX2V2ZXJzdG9yZS9HR3hkb2lhNEFERWhpM1FFQU82dUZKLXhhc0Z6YnNwVEFRQUYVAALIARIAFQIYUWlnX3hwdl9wbGFjZW1lbnRfcGVybWFuZW50X3YyLzgyNDk2QUIyOTZGRjhCQzgzMjJFRDI2N0IzQzAxODg2X2F1ZGlvX2Rhc2hpbml0Lm1wNBUCAsgBEgAoABgAGwKIB3VzZV9vaWwBMRJwcm9ncmVzc2l2ZV9yZWNpcGUBMRUAACaih4z-_9O6PxUCKAJDMywXQEukvGp--dsYEmRhc2hfYmFzZWxpbmVfMV92MREAdf4HZeadAQA&amp;oh=00_AfwFeyby71rN8a-GnbjAyhrwMJc4aL-eMuAijkV47ZCPMQ&amp;oe=69BD99D0, https://scontent-hou1-1.cdninstagram.com/o1/v/t16/f2/m69/AQMgo3DNESSv34PVpUPhKNNKP9MN6vOiIiruty94WQz7512P4wO3QHtJ-8j8LtWpSNqI8aNLwLmlHc0gqc4nGfup.mp4?strext=1&amp;_nc_cat=111&amp;_nc_sid=5e9851&amp;_nc_ht=scontent-hou1-1.cdninstagram.com&amp;_nc_ohc=B8fPfrghV_cQ7kNvwH8daDe&amp;efg=eyJ2ZW5jb2RlX3RhZyI6Inhwdl9wcm9ncmVzc2l2ZS5JTlNUQUdSQU0uQ0xJUFMuQzMuNzIwLmRhc2hfYmFzZWxpbmVfMV92MSIsInhwdl9hc3NldF9pZCI6MTc4NjA3NTA3Mjg2MDY0MTcsImFzc2V0X2FnZV9kYXlzIjoxNSwidmlfdXNlY2FzZV9pZCI6MTAwOTksImR1cmF0aW9uX3MiOjUsInVybGdlbl9zb3VyY2UiOiJ3d3cifQ%3D%3D&amp;ccb=17-1&amp;vs=c24fba5b641456b2&amp;_nc_vs=HBkcFQIYOnBhc3N0aHJvdWdoX2V2ZXJzdG9yZS9HR3F2V3lheXRFSFc3TFlGQUpUUGxHWUd0WmRoYnNwVEFRQUYVAALIARIAKAAYABsCiAd1c2Vfb2lsATEScHJvZ3Jlc3NpdmVfcmVjaXBlATEVAAAmosvN6cKQuj8VAigCQzMsF0AUIcrAgxJvGBJkYXNoX2Jhc2VsaW5lXzFfdjERAHX-B2XmnQEA&amp;_nc_gid=ysCaC5tfOMHtaq1tDsyzGQ&amp;_nc_ss=1a&amp;_nc_zt=28&amp;oh=00_Afz4tIyfP_TNhOFtG16Bv4OXSLX7y-dV7qKxmYlo-oQi3A&amp;oe=69BD95A5, https://scontent-hou1-1.cdninstagram.com/o1/v/t16/f2/m69/AQNnmSd_pGmXCc8hILlcNMtY695OEeIe4REXqiweBYpjrkiXJyWBxacL2MxSLR_RgfcaA85MeZLbqw4cQQhkEyc5.mp4?strext=1&amp;_nc_cat=110&amp;_nc_sid=5e9851&amp;_nc_ht=scontent-hou1-1.cdninstagram.com&amp;_nc_ohc=a2DSKddqsHkQ7kNvwFrLhUB&amp;efg=eyJ2ZW5jb2RlX3RhZyI6Inhwdl9wcm9ncmVzc2l2ZS5JTlNUQUdSQU0uQ0xJUFMuQzMuNzIwLmRhc2hfYmFzZWxpbmVfMV92MSIsInhwdl9hc3NldF9pZCI6MTc4NjA1ODcxNTY2MDY0MTcsImFzc2V0X2FnZV9kYXlzIjoxNiwidmlfdXNlY2FzZV9pZCI6MTAwOTksImR1cmF0aW9uX3MiOjk2LCJ1cmxnZW5fc291cmNlIjoid3d3In0%3D&amp;ccb=17-1&amp;_nc_gid=ysCaC5tfOMHtaq1tDsyzGQ&amp;_nc_ss=1a&amp;_nc_zt=28&amp;vs=411665b5580499f4&amp;_nc_vs=HBksFQIYOnBhc3N0aHJvdWdoX2V2ZXJzdG9yZS9HUGRaWVNhTU9JSzBUellEQUg4MzlYdS1MVEJVYnNwVEFRQUYVAALIARIAFQIYUWlnX3hwdl9wbGFjZW1lbnRfcGVybWFuZW50X3YyLzdBNEEwMjFFNTI0OTJCNUYwMjMxMkM2QkQxNDY0Mzg1X2F1ZGlvX2Rhc2hpbml0Lm1wNBUCAsgBEgAoABgAGwKIB3VzZV9vaWwBMRJwcm9ncmVzc2l2ZV9yZWNpcGUBMRUAACait5iPgIe6PxUCKAJDMywXQFg1T987ZFoYEmRhc2hfYmFzZWxpbmVfMV92MREAdf4HZeadAQA&amp;oh=00_AfxBCxQ6O4sEsrXehDhHOb3T280TlaIL8XOORfHBO4Yz7A&amp;oe=69BDAAE2, https://scontent-hou1-1.cdninstagram.com/o1/v/t16/f2/m69/AQMpTtRiDPYPb6P-FqFbqaWIsymCWyG8lQNPUO32Et4i-EwbHx7pCkuKsDeB_gukETgZqnea0OPNSYQjDvAzjpJc.mp4?strext=1&amp;_nc_cat=109&amp;_nc_sid=5e9851&amp;_nc_ht=scontent-hou1-1.cdninstagram.com&amp;_nc_ohc=aYqk9t_b9SgQ7kNvwGmDE96&amp;efg=eyJ2ZW5jb2RlX3RhZyI6Inhwdl9wcm9ncmVzc2l2ZS5JTlNUQUdSQU0uQ0xJUFMuQzMuNzIwLmRhc2hfYmFzZWxpbmVfMV92MSIsInhwdl9hc3NldF9pZCI6MTc4NjAxMDgxNTI2MDY0MTcsImFzc2V0X2FnZV9kYXlzIjoxOSwidmlfdXNlY2FzZV9pZCI6MTAwOTksImR1cmF0aW9uX3MiOjMzOSwidXJsZ2VuX3NvdXJjZSI6Ind3dyJ9&amp;ccb=17-1&amp;vs=44f899d6fb18e3af&amp;_nc_vs=HBksFQIYOnBhc3N0aHJvdWdoX2V2ZXJzdG9yZS9HSDc0UUNaUHh4U3ZmeUlGQUhKcDlmOHBQWkJfYnNwVEFRQUYVAALIARIAFQIYUWlnX3hwdl9wbGFjZW1lbnRfcGVybWFuZW50X3YyLzYxNEJCQkIzMzgyNUExRTlBODMzMkQ1MTEwREJCQTk1X2F1ZGlvX2Rhc2hpbml0Lm1wNBUCAsgBEgAoABgAGwKIB3VzZV9vaWwBMRJwcm9ncmVzc2l2ZV9yZWNpcGUBMRUAACaiu7Chj-u5PxUCKAJDMywXQHUwAAAAAAAYEmRhc2hfYmFzZWxpbmVfMV92MREAdf4HZeadAQA&amp;_nc_gid=ysCaC5tfOMHtaq1tDsyzGQ&amp;_nc_ss=1a&amp;_nc_zt=28&amp;oh=00_AfwwsV7zd5OVPhS7MOMuwQcA6uBRZj0o__0_XgI3uEzuQQ&amp;oe=69BD8933</t>
  </si>
  <si>
    <t>https://www.instagram.com/alberto06111984</t>
  </si>
  <si>
    <t>vdjvultz</t>
  </si>
  <si>
    <t>Ron Mozeh Nb</t>
  </si>
  <si>
    <t>https://scontent-dfw5-2.cdninstagram.com/v/t51.82787-19/542928665_18018439502760324_1790863117933057721_n.jpg?stp=dst-jpg_e0_s150x150_tt6&amp;efg=eyJ2ZW5jb2RlX3RhZyI6InByb2ZpbGVfcGljLmRqYW5nby4xMDgwLmMyIn0&amp;_nc_ht=scontent-dfw5-2.cdninstagram.com&amp;_nc_cat=100&amp;_nc_oc=Q6cZ2QHv5nfCIBhpI17ka2GxbedNvc88D7rqPueL6p_c0eOn_8RdaDCg2UwI7WAral1OAMA&amp;_nc_ohc=pNZ5eB6KgQMQ7kNvwGZMrA8&amp;_nc_gid=sRkMAkEnU8Ocrzrx8A07zQ&amp;edm=AOQ1c0wBAAAA&amp;ccb=7-5&amp;oh=00_AfzstDHmI29kJFxdwyHr-__mES14sp9RSOkxAQgE0lCzFg&amp;oe=69BD950E&amp;_nc_sid=8b3546</t>
  </si>
  <si>
    <t>https://instagram.com/p/DUvyWBWCFlH, https://instagram.com/p/DT4nbfsCKhi, https://instagram.com/p/DR4J-MCiME6, https://instagram.com/p/DPBNk1diD4b, https://instagram.com/p/DOnYLyHjtqW, https://instagram.com/p/DN02VJCVJAM, https://instagram.com/p/DLktrFqqgMr, https://instagram.com/p/DA_DaiqvYGX, https://instagram.com/p/C_JShC_Cu3P, https://instagram.com/p/C_JNd_yOZo6, https://instagram.com/p/C64O2Vloryx, https://instagram.com/p/C6wg6N1Ieme</t>
  </si>
  <si>
    <t>3, 5, 3, 7, 3, 1, 2, 3, 1, 5, 6, 3</t>
  </si>
  <si>
    <t>2026-02-14, 2026-01-24, 2025-12-05, 2025-09-25, 2025-09-15, 2025-08-26, 2025-07-01, 2024-10-11, 2024-08-26, 2024-08-26, 2024-05-12, 2024-05-09</t>
  </si>
  <si>
    <t>Some Where Peaceful</t>
  </si>
  <si>
    <t>Image, Sidecar, Sidecar, Video, Video, Video, Video, Video, Video, Video, Video, Sidecar</t>
  </si>
  <si>
    <t>https://scontent-dfw5-2.cdninstagram.com/v/t51.82787-15/626290114_18036849659760324_5161791273820229871_n.webp?stp=dst-jpg_e15_fr_s1080x1080_tt6&amp;_nc_ht=scontent-dfw5-2.cdninstagram.com&amp;_nc_cat=100&amp;_nc_oc=Q6cZ2QHv5nfCIBhpI17ka2GxbedNvc88D7rqPueL6p_c0eOn_8RdaDCg2UwI7WAral1OAMA&amp;_nc_ohc=FF7IerXsRjkQ7kNvwE3hm9q&amp;_nc_gid=sRkMAkEnU8Ocrzrx8A07zQ&amp;edm=AOQ1c0wBAAAA&amp;ccb=7-5&amp;ig_cache_key=MzgzMjUwMzIyMzUxMzAxMjU1MQ%3D%3D.3-ccb7-5&amp;oh=00_AfxKXuXSpgw-_oRhKwzI-je_szUp0yjQpO61CS5CPsuyog&amp;oe=69BD8BFE&amp;_nc_sid=8b3546, https://scontent-dfw5-2.cdninstagram.com/v/t51.82787-15/619851338_18034503851760324_896129142949754314_n.webp?stp=dst-jpg_e15_fr_s1080x1080_tt6&amp;_nc_ht=scontent-dfw5-2.cdninstagram.com&amp;_nc_cat=100&amp;_nc_oc=Q6cZ2QHv5nfCIBhpI17ka2GxbedNvc88D7rqPueL6p_c0eOn_8RdaDCg2UwI7WAral1OAMA&amp;_nc_ohc=3g6KFH9AZuIQ7kNvwFWrSmz&amp;_nc_gid=sRkMAkEnU8Ocrzrx8A07zQ&amp;edm=AOQ1c0wBAAAA&amp;ccb=7-5&amp;ig_cache_key=MzgxNjk3NDA3MDM3NDI0NTc1NA%3D%3D.3-ccb7-5&amp;oh=00_AfzhBsnyIt-exZF5QZcAQfvhUKnrKEFhCx_RWPy4lV0cdw&amp;oe=69BDAE40&amp;_nc_sid=8b3546, https://scontent-dfw5-2.cdninstagram.com/v/t51.82787-15/619851338_18034503851760324_896129142949754314_n.webp?stp=dst-jpg_e15_fr_s1080x1080_tt6&amp;_nc_ht=scontent-dfw5-2.cdninstagram.com&amp;_nc_cat=100&amp;_nc_oc=Q6cZ2QHv5nfCIBhpI17ka2GxbedNvc88D7rqPueL6p_c0eOn_8RdaDCg2UwI7WAral1OAMA&amp;_nc_ohc=3g6KFH9AZuIQ7kNvwFWrSmz&amp;_nc_gid=sRkMAkEnU8Ocrzrx8A07zQ&amp;edm=AOQ1c0wBAAAA&amp;ccb=7-5&amp;ig_cache_key=MzgxNjk3NDA3MDM3NDI0NTc1NA%3D%3D.3-ccb7-5&amp;oh=00_AfzhBsnyIt-exZF5QZcAQfvhUKnrKEFhCx_RWPy4lV0cdw&amp;oe=69BDAE40&amp;_nc_sid=8b3546, https://scontent-dfw5-2.cdninstagram.com/v/t51.82787-15/621467861_18034503860760324_5825669880701961947_n.webp?stp=dst-jpg_e15_fr_s1080x1080_tt6&amp;_nc_ht=scontent-dfw5-2.cdninstagram.com&amp;_nc_cat=100&amp;_nc_oc=Q6cZ2QHv5nfCIBhpI17ka2GxbedNvc88D7rqPueL6p_c0eOn_8RdaDCg2UwI7WAral1OAMA&amp;_nc_ohc=2ObtjTHYf-UQ7kNvwFxKZjS&amp;_nc_gid=sRkMAkEnU8Ocrzrx8A07zQ&amp;edm=AOQ1c0wBAAAA&amp;ccb=7-5&amp;ig_cache_key=MzgxNjk3NDA3MTA3ODkwNzgwOQ%3D%3D.3-ccb7-5&amp;oh=00_AfwBeDkkMjazh1-SMPiSVj2VqXyq9y8LKiCwOUEzQDs_4w&amp;oe=69BD9D89&amp;_nc_sid=8b3546, https://scontent-dfw5-2.cdninstagram.com/v/t51.82787-15/621606734_18034503869760324_3448541136527836789_n.webp?stp=dst-jpg_e15_fr_s1080x1080_tt6&amp;_nc_ht=scontent-dfw5-2.cdninstagram.com&amp;_nc_cat=100&amp;_nc_oc=Q6cZ2QHv5nfCIBhpI17ka2GxbedNvc88D7rqPueL6p_c0eOn_8RdaDCg2UwI7WAral1OAMA&amp;_nc_ohc=ZasRF3JNnOEQ7kNvwGrG-5m&amp;_nc_gid=sRkMAkEnU8Ocrzrx8A07zQ&amp;edm=AOQ1c0wBAAAA&amp;ccb=7-5&amp;ig_cache_key=MzgxNjk3NDA3MDU0MjAyMDgzNg%3D%3D.3-ccb7-5&amp;oh=00_AfySVpjpLgjt0xLtvQBKxxrqTgYHwQRcSVNSbTDl9dxt1Q&amp;oe=69BD92BC&amp;_nc_sid=8b3546, https://scontent-dfw5-2.cdninstagram.com/v/t51.82787-15/620384343_18034503878760324_3686198203433003154_n.webp?stp=dst-jpg_e15_fr_s1080x1080_tt6&amp;_nc_ht=scontent-dfw5-2.cdninstagram.com&amp;_nc_cat=100&amp;_nc_oc=Q6cZ2QHv5nfCIBhpI17ka2GxbedNvc88D7rqPueL6p_c0eOn_8RdaDCg2UwI7WAral1OAMA&amp;_nc_ohc=3uKwt0mdyS4Q7kNvwHUTG1y&amp;_nc_gid=sRkMAkEnU8Ocrzrx8A07zQ&amp;edm=AOQ1c0wBAAAA&amp;ccb=7-5&amp;ig_cache_key=MzgxNjk3NDA3MDM2NTgzMjMwMQ%3D%3D.3-ccb7-5&amp;oh=00_Afy_joCWE7L4WEFjhwyKEPPBNox8W6ttRg5vlHL0Y8qKvw&amp;oe=69BDB6B3&amp;_nc_sid=8b3546, https://scontent-dfw5-2.cdninstagram.com/v/t51.82787-15/620524632_18034503887760324_246606726662951581_n.webp?stp=dst-jpg_e15_fr_s1080x1080_tt6&amp;_nc_ht=scontent-dfw5-2.cdninstagram.com&amp;_nc_cat=100&amp;_nc_oc=Q6cZ2QHv5nfCIBhpI17ka2GxbedNvc88D7rqPueL6p_c0eOn_8RdaDCg2UwI7WAral1OAMA&amp;_nc_ohc=FiIdcihiZh8Q7kNvwG5UaPV&amp;_nc_gid=sRkMAkEnU8Ocrzrx8A07zQ&amp;edm=AOQ1c0wBAAAA&amp;ccb=7-5&amp;ig_cache_key=MzgxNjk3NDA3MDM1NzQ5MTYzNQ%3D%3D.3-ccb7-5&amp;oh=00_AfxOCcohOu2lVQXPY8YxObEJU320lbMGovhyJrJk-NxZnA&amp;oe=69BDBA18&amp;_nc_sid=8b3546, https://scontent-dfw5-2.cdninstagram.com/v/t51.82787-15/619493951_18034503896760324_601538468988362005_n.webp?stp=dst-jpg_e15_fr_s1080x1080_tt6&amp;_nc_ht=scontent-dfw5-2.cdninstagram.com&amp;_nc_cat=100&amp;_nc_oc=Q6cZ2QHv5nfCIBhpI17ka2GxbedNvc88D7rqPueL6p_c0eOn_8RdaDCg2UwI7WAral1OAMA&amp;_nc_ohc=dUqUsBpTzsoQ7kNvwH3jS6C&amp;_nc_gid=sRkMAkEnU8Ocrzrx8A07zQ&amp;edm=AOQ1c0wBAAAA&amp;ccb=7-5&amp;ig_cache_key=MzgxNjk3NDA3MDgxMDQzOTQ1Mw%3D%3D.3-ccb7-5&amp;oh=00_Afxj8nc389qFC2Bt2ntnCTyePzKfX-9c-LVP5Yt6_qnWuw&amp;oe=69BD9FF9&amp;_nc_sid=8b3546, https://scontent-dfw5-2.cdninstagram.com/v/t51.82787-15/620946079_18034503905760324_3390120489690109813_n.webp?stp=dst-jpg_e15_fr_s1080x1080_tt6&amp;_nc_ht=scontent-dfw5-2.cdninstagram.com&amp;_nc_cat=100&amp;_nc_oc=Q6cZ2QHv5nfCIBhpI17ka2GxbedNvc88D7rqPueL6p_c0eOn_8RdaDCg2UwI7WAral1OAMA&amp;_nc_ohc=E9RECKCjlHUQ7kNvwHQTLl5&amp;_nc_gid=sRkMAkEnU8Ocrzrx8A07zQ&amp;edm=AOQ1c0wBAAAA&amp;ccb=7-5&amp;ig_cache_key=MzgxNjk3NDA3MTEyOTE5NzI2NA%3D%3D.3-ccb7-5&amp;oh=00_Afx1TXgK5aCwNbbVhrr635de3RO2gODy2YhKP9z8M3GKUA&amp;oe=69BDB19A&amp;_nc_sid=8b3546, https://scontent-dfw5-2.cdninstagram.com/v/t51.82787-15/621231430_18034503914760324_6099995277062554388_n.webp?stp=dst-jpg_e15_fr_s1080x1080_tt6&amp;_nc_ht=scontent-dfw5-2.cdninstagram.com&amp;_nc_cat=100&amp;_nc_oc=Q6cZ2QHv5nfCIBhpI17ka2GxbedNvc88D7rqPueL6p_c0eOn_8RdaDCg2UwI7WAral1OAMA&amp;_nc_ohc=CeS_1ueJf0oQ7kNvwEO_fN2&amp;_nc_gid=sRkMAkEnU8Ocrzrx8A07zQ&amp;edm=AOQ1c0wBAAAA&amp;ccb=7-5&amp;ig_cache_key=MzgxNjk3NDA3MDcyNjU1OTA0Nw%3D%3D.3-ccb7-5&amp;oh=00_Afx6B8fex5Pf2r7Dw0Yz5kMdwkLkvFUlCLvPeu7u9haLWA&amp;oe=69BDB0E2&amp;_nc_sid=8b3546, http</t>
  </si>
  <si>
    <t>https://scontent-dfw5-2.cdninstagram.com/o1/v/t2/f2/m367/AQMPsLa-x8ohAOraQTm2C4qmok4fl1VFDQaAAV17MnJkxzPCRAzCfsdihvMPlrtkBczusxT__4bYga7IaD38Y9101fjNDR7SjLvLvig.mp4?_nc_cat=104&amp;_nc_sid=5e9851&amp;_nc_ht=scontent-dfw5-2.cdninstagram.com&amp;_nc_ohc=fvoKdBkD_8cQ7kNvwFRahJn&amp;efg=eyJ2ZW5jb2RlX3RhZyI6Inhwdl9wcm9ncmVzc2l2ZS5JTlNUQUdSQU0uQ0xJUFMuQzMuNzIwLmRhc2hfYmFzZWxpbmVfMV92MSIsInhwdl9hc3NldF9pZCI6MTE1Mjg4NDYwNjcxNDA2OSwiYXNzZXRfYWdlX2RheXMiOjE3MiwidmlfdXNlY2FzZV9pZCI6MTAxMjAsImR1cmF0aW9uX3MiOjM3LCJ1cmxnZW5fc291cmNlIjoid3d3In0%3D&amp;ccb=17-1&amp;vs=fe3b28f8c0e303bd&amp;_nc_vs=HBksFQIYQGlnX2VwaGVtZXJhbC82ODQzNDEyMkNBMjcxQzk2N0FFNUE4QjhFMkJFMDE5OF92aWRlb19kYXNoaW5pdC5tcDQVAALIARIAFQIYQGZiX3Blcm1hbmVudC9BRTRCNTYzMDI4M0U5M0VCMTdGOUE4NDJCRTVCMDI4MF9hdWRpb19kYXNoaW5pdC5tcDQVAgLIARIAKAAYABsCiAd1c2Vfb2lsATEScHJvZ3Jlc3NpdmVfcmVjaXBlATEVAAAmqoOa19uijAQVAigCQzMsF0BDAAAAAAAAGBJkYXNoX2Jhc2VsaW5lXzFfdjERAHX-B2WQngEA&amp;_nc_gid=sRkMAkEnU8Ocrzrx8A07zQ&amp;_nc_ss=1a&amp;_nc_zt=28&amp;oh=00_AfxR3CZKa2rfAw3GywLGWc896b37n2sOQ2ff6etop8xHFw&amp;oe=69BDA869, https://scontent-dfw5-2.cdninstagram.com/o1/v/t2/f2/m367/AQMX9BNFewkFrWisrKxTtdsYEXUBJPW5oN8X_Ny62nddA57EecCs74aShTnkMMgDbh1o-d_ClEfZg2pnVgl4DkMliCHRViS_fg8JNSk.mp4?_nc_cat=100&amp;_nc_sid=5e9851&amp;_nc_ht=scontent-dfw5-2.cdninstagram.com&amp;_nc_ohc=pnvE943orfcQ7kNvwEyKXfR&amp;efg=eyJ2ZW5jb2RlX3RhZyI6Inhwdl9wcm9ncmVzc2l2ZS5JTlNUQUdSQU0uQ0xJUFMuQzMuNzE2LmRhc2hfYmFzZWxpbmVfMV92MSIsInhwdl9hc3NldF9pZCI6MTMwMDkwMjg2MTY4ODg5MSwiYXNzZXRfYWdlX2RheXMiOjE4MiwidmlfdXNlY2FzZV9pZCI6MTAxMjAsImR1cmF0aW9uX3MiOjM5LCJ1cmxnZW5fc291cmNlIjoid3d3In0%3D&amp;ccb=17-1&amp;vs=70f201f39298f3d0&amp;_nc_vs=HBksFQIYQGlnX2VwaGVtZXJhbC85MjQxRjdGQzZGODlDRDQ3RjcxN0YxOTA3NTZCMkZCOF92aWRlb19kYXNoaW5pdC5tcDQVAALIARIAFQIYQGZiX3Blcm1hbmVudC8wMDQ4RDg3NUYzQTcxOUM5N0Q2MkJFOTJERDAxNjg4M19hdWRpb19kYXNoaW5pdC5tcDQVAgLIARIAKAAYABsCiAd1c2Vfb2lsATEScHJvZ3Jlc3NpdmVfcmVjaXBlATEVAAAm9sCqz8HKzwQVAigCQzMsF0BDko9cKPXDGBJkYXNoX2Jhc2VsaW5lXzFfdjERAHX-B2WQngEA&amp;_nc_gid=sRkMAkEnU8Ocrzrx8A07zQ&amp;_nc_ss=1a&amp;_nc_zt=28&amp;oh=00_AfwRs5vvv6doZeZDbZImuxSOJDrjXC9GWjZeVz5QlpPgVQ&amp;oe=69BDB4C9, https://scontent-dfw6-1.cdninstagram.com/o1/v/t2/f2/m412/AQNwkkCjtuB8VGOTPYwf5M9-uI_YhBvMV22iCflv9g8XqXi5b8ahS7jvns4odL089_azt3Hi1A3Vmtm6ksy58GcR.mp4?_nc_cat=103&amp;_nc_sid=8bf8fe&amp;_nc_ht=scontent-dfw6-1.cdninstagram.com&amp;_nc_ohc=CiPwFtiklp8Q7kNvwFXI_Wd&amp;efg=eyJ2ZW5jb2RlX3RhZyI6Inhwdl9wcm9ncmVzc2l2ZS5JTlNUQUdSQU0uQ0xJUFMuQzMuMzYwLnN2ZV9zZCIsInhwdl9hc3NldF9pZCI6NDE3MzY3ODU2NjI4ODQyNywiYXNzZXRfYWdlX2RheXMiOjIwMSwidmlfdXNlY2FzZV9pZCI6MTAxMjAsImR1cmF0aW9uX3MiOjgyLCJ1cmxnZW5fc291cmNlIjoid3d3In0%3D&amp;ccb=17-1&amp;_nc_gid=sRkMAkEnU8Ocrzrx8A07zQ&amp;_nc_ss=1a&amp;_nc_zt=28&amp;oh=00_Afz0IWZgeJaarhYFi_CbXEjYwddclf8d835UVuNjCGftIQ&amp;oe=69BD91E0, https://scontent-dfw5-1.cdninstagram.com/o1/v/t2/f2/m367/AQNtGJeH31XD-D5SZG-9KyXPMZ106-uSAERHa6vnLFCKHdk2nD96dSH-w_aRcvkHM_rUtGiUNU1o27ksHrWoNhnnpuMhxJsmISb9Xzc.mp4?_nc_cat=111&amp;_nc_sid=5e9851&amp;_nc_ht=scontent-dfw5-1.cdninstagram.com&amp;_nc_ohc=kYZnX5Pye0gQ7kNvwEagO0-&amp;efg=eyJ2ZW5jb2RlX3RhZyI6Inhwdl9wcm9ncmVzc2l2ZS5JTlNUQUdSQU0uQ0xJUFMuQzMuNzIwLmRhc2hfYmFzZWxpbmVfMV92MSIsInhwdl9hc3NldF9pZCI6MTA5MTM4Mzk1NjI2MTU1MiwiYXNzZXRfYWdlX2RheXMiOjI1NywidmlfdXNlY2FzZV9pZCI6MTAxMjAsImR1cmF0aW9uX3MiOjkwLCJ1cmxnZW5fc291cmNlIjoid3d3In0%3D&amp;ccb=17-1&amp;_nc_gid=sRkMAkEnU8Ocrzrx8A07zQ&amp;_nc_ss=1a&amp;_nc_zt=28&amp;vs=89883fd5b1358869&amp;_nc_vs=HBksFQIYQGlnX2VwaGVtZXJhbC84MDRFMDRGQ0ZDN0I4QTczQzZBQ0RCNjhBRkM3MjRCMl92aWRlb19kYXNoaW5pdC5tcDQVAALIARIAFQIYOnBhc3N0aHJvdWdoX2V2ZXJzdG9yZS9HQTF0cGg1UTVtbEFlWWNDQUQ0aWRVa0lGcWQ5YnY0R0FBQUYVAgLIARIAKAAYABsCiAd1c2Vfb2lsATEScHJvZ3Jlc3NpdmVfcmVjaXBlATEVAAAm4Kq2kPSm8AMVAigCQzMsF0BWghysCDEnGBJkYXNoX2Jhc2VsaW5lXzFfdjERAHX-B2WQngEA&amp;oh=00_AfydS2mXIXa-dZaHqChnqkvs29RtfnpDBN59-h1Bume3nw&amp;oe=69BDA368, https://scontent-dfw5-1.cdninstagram.com/o1/v/t2/f2/m412/AQM6nbcHC7QRYJORw5cmQQtQxE-x8PEi0kKh9o7yJ796PEp0V4Mv8pCrV6Ovyt2DlIOymIUArgmfW-PNOYaTpew.mp4?_nc_cat=111&amp;_nc_sid=8bf8fe&amp;_nc_ht=scontent-dfw5-1.cdninstagram.com&amp;_nc_ohc=8SQFnaGWy8cQ7kNvwGs6o3K&amp;efg=eyJ2ZW5jb2RlX3RhZyI6Inhwdl9wcm9ncmVzc2l2ZS5JTlNUQUdSQU0uQ0xJUFMuQzMuMzYwLnN2ZV9zZCIsInhwdl9hc3NldF9pZCI6MTI2MTM1Mzg4MTg2NDQ3MSwiYXNzZXRfYWdlX2RheXMiOjUyMCwidmlfdXNlY2FzZV9pZCI6MTAxMjAsImR1cmF0aW9uX3MiOjk0LCJ1cmxnZW5fc291cmNlIjoid3d3In0%3D&amp;ccb=17-1&amp;_nc_gid=sRkMAkEnU8Ocrzrx8A07zQ&amp;_nc_ss=1a&amp;_nc_zt=28&amp;oh=00_AfwjlpCiaTcHJoeqQz86v7F9qejYoJ03KzlDuglZi3kbwg&amp;oe=69BDA6CF</t>
  </si>
  <si>
    <t>https://www.instagram.com/vdjvultz</t>
  </si>
  <si>
    <t>david_chol88</t>
  </si>
  <si>
    <t>David Chol</t>
  </si>
  <si>
    <t>Executive Vice President  @vanguardproperties 
San Francisco | 🐕 Odie</t>
  </si>
  <si>
    <t>https://linktr.ee/davidchol</t>
  </si>
  <si>
    <t>https://scontent-lax7-1.cdninstagram.com/v/t51.2885-19/117304537_294946915147949_4983239176252356487_n.jpg?stp=dst-jpg_e0_s150x150_tt6&amp;efg=eyJ2ZW5jb2RlX3RhZyI6InByb2ZpbGVfcGljLmRqYW5nby4xMDgwLmMyIn0&amp;_nc_ht=scontent-lax7-1.cdninstagram.com&amp;_nc_cat=105&amp;_nc_oc=Q6cZ2QFmzyFqiYVwraqwRgZInB6EOFCWxL1F3PQKs9xoZ4GAYrTDrl5iQmzSVYGBpDovHNE&amp;_nc_ohc=z_9XXHUGFr4Q7kNvwEw9cTm&amp;_nc_gid=K0UXJtfbz5AM4_Mul1aEOA&amp;edm=AOQ1c0wBAAAA&amp;ccb=7-5&amp;oh=00_AfwNP6VG7uB8CByY5QXtTtuQOdQQlP7rKNiWIinjJO9R1A&amp;oe=69BD94B9&amp;_nc_sid=8b3546</t>
  </si>
  <si>
    <t>🎶 Summertime and the livin’ is _____ | 40 Under 40 for San Francisco. Honored. Touched. Thankful for the immense amount of support from my friends and @vanguardproperties family along the way. Thank you. | Buds 🐾
.
.
Photo cred @lantzzer | What A Summer | 2025 was off to the races quick and hasn’t slowed down! 🥂 | I wasn’t supposed to be here.
Not in the C-suite.
Not helping lead the largest LGBTQ-owned private company in the Bay Area.
And certainly not doing it openly — as a proud gay man who refused to be silenced, erased, or diminished.
I was born in Louisiana — a place rich in soul, but shaped by deep-ro | 🌈 | A labor of love, a collective achievement, and an exciting new chapter; I am happy to announce the opening of our new @vanguardproperties office in Berkeley. Thank you to the local community for embracing us, and cheers to a successful future with many heartfelt memories already made and yet to come | I needed that. 🏝️ | Our new @vanguardproperties Montclair office grand opening was an absolute smash! Thank you to the nearly 200 people who came out to show their support! Cheers! | Another year under the sun and so happy to be surrounded by people I Iove ❤️</t>
  </si>
  <si>
    <t>@vanguardproperties, @lantzzer</t>
  </si>
  <si>
    <t>https://instagram.com/p/CwdseyZST-F, https://instagram.com/p/DJKYvrcSXUR, https://instagram.com/p/CsPp88YxFjR, https://instagram.com/p/DQuZ6UGEgWS, https://instagram.com/p/DQuMAbaCeG9, https://instagram.com/p/DMLX20Tydr6, https://instagram.com/p/DLBb8xryjXO, https://instagram.com/p/DK2a4hcS4_4, https://instagram.com/p/DJ3C9e5xnGP, https://instagram.com/p/DDLjh84JILF, https://instagram.com/p/DBRfQ77S8qv, https://instagram.com/p/C_wQC2uSh1P</t>
  </si>
  <si>
    <t>779, 537, 725, 170, 131, 88, 80, 493, 107, 569, 282, 409</t>
  </si>
  <si>
    <t>8, 33, 10, 9, 5, 6, 12, 1, 17, 20, 5, 18</t>
  </si>
  <si>
    <t>2023-08-27, 2025-05-02, 2023-05-15, 2025-11-06, 2025-11-06, 2025-07-16, 2025-06-18, 2025-06-13, 2025-05-20, 2024-12-05, 2024-10-18, 2024-09-10</t>
  </si>
  <si>
    <t>Sausalito, California, San Francisco, California, Sonoma Raceway, Berkeley, California, Four Seasons Resort O‘ahu at Ko Olina, Montclair Village</t>
  </si>
  <si>
    <t>Sidecar, Sidecar, Image, Video, Video, Video, Video, Video, Sidecar, Sidecar, Sidecar, Sidecar</t>
  </si>
  <si>
    <t>https://scontent-lax7-1.cdninstagram.com/v/t51.29350-15/370635168_1852754665119317_8549155625689132709_n.jpg?stp=dst-jpg_e35_p1080x1080_tt6&amp;_nc_ht=scontent-lax7-1.cdninstagram.com&amp;_nc_cat=105&amp;_nc_oc=Q6cZ2QFmzyFqiYVwraqwRgZInB6EOFCWxL1F3PQKs9xoZ4GAYrTDrl5iQmzSVYGBpDovHNE&amp;_nc_ohc=FQS0AW42aQMQ7kNvwF-3q5t&amp;_nc_gid=K0UXJtfbz5AM4_Mul1aEOA&amp;edm=AOQ1c0wBAAAA&amp;ccb=7-5&amp;ig_cache_key=MzE3ODg5MjUzNDg3MzczNjIzMw%3D%3D.3-ccb7-5&amp;oh=00_AfwmWCsqhNxSkKxxKL0dIWSMM3teT_b2yG7fYhCm-Fan_A&amp;oe=69BD96BE&amp;_nc_sid=8b3546, https://scontent-lax7-1.cdninstagram.com/v/t51.29350-15/370635168_1852754665119317_8549155625689132709_n.jpg?stp=dst-jpg_e35_p1080x1080_tt6&amp;_nc_ht=scontent-lax7-1.cdninstagram.com&amp;_nc_cat=105&amp;_nc_oc=Q6cZ2QFmzyFqiYVwraqwRgZInB6EOFCWxL1F3PQKs9xoZ4GAYrTDrl5iQmzSVYGBpDovHNE&amp;_nc_ohc=FQS0AW42aQMQ7kNvwF-3q5t&amp;_nc_gid=K0UXJtfbz5AM4_Mul1aEOA&amp;edm=AOQ1c0wBAAAA&amp;ccb=7-5&amp;ig_cache_key=MzE3ODg5MjUzNDg3MzczNjIzMw%3D%3D.3-ccb7-5&amp;oh=00_AfwmWCsqhNxSkKxxKL0dIWSMM3teT_b2yG7fYhCm-Fan_A&amp;oe=69BD96BE&amp;_nc_sid=8b3546, https://scontent-lax3-2.cdninstagram.com/v/t51.29350-15/371172117_673265104409448_5958280324238001169_n.jpg?stp=dst-jpg_e35_p1080x1080_tt6&amp;_nc_ht=scontent-lax3-2.cdninstagram.com&amp;_nc_cat=100&amp;_nc_oc=Q6cZ2QFmzyFqiYVwraqwRgZInB6EOFCWxL1F3PQKs9xoZ4GAYrTDrl5iQmzSVYGBpDovHNE&amp;_nc_ohc=v3Ra5mryRWwQ7kNvwGf934J&amp;_nc_gid=K0UXJtfbz5AM4_Mul1aEOA&amp;edm=AOQ1c0wBAAAA&amp;ccb=7-5&amp;ig_cache_key=MzE3ODg5MjUzNDkwNzM0MDU1Nw%3D%3D.3-ccb7-5&amp;oh=00_AfxNWnxTWnDmoBVzEU4irV-ZY2ve8tzf9wSU2p-tMGIjZQ&amp;oe=69BD81FE&amp;_nc_sid=8b3546, https://scontent-lax7-1.cdninstagram.com/v/t51.2885-15/491899893_18506121043059469_1068745427100939888_n.jpg?stp=dst-jpg_e35_p1080x1080_sh0.08_tt6&amp;_nc_ht=scontent-lax7-1.cdninstagram.com&amp;_nc_cat=101&amp;_nc_oc=Q6cZ2QFmzyFqiYVwraqwRgZInB6EOFCWxL1F3PQKs9xoZ4GAYrTDrl5iQmzSVYGBpDovHNE&amp;_nc_ohc=TkyDbwx-v-YQ7kNvwFpxR5G&amp;_nc_gid=K0UXJtfbz5AM4_Mul1aEOA&amp;edm=AOQ1c0wBAAAA&amp;ccb=7-5&amp;ig_cache_key=MzYyMzgxNzY2NTY0MDQ3MTA0NA%3D%3D.3-ccb7-5&amp;oh=00_AfzTy996vp-q26NckhGxFpOWDhn_9zVNc5RtzpAjdzy7_w&amp;oe=69BDB23F&amp;_nc_sid=8b3546, https://scontent-lax7-1.cdninstagram.com/v/t51.2885-15/491899893_18506121043059469_1068745427100939888_n.jpg?stp=dst-jpg_e35_p1080x1080_sh0.08_tt6&amp;_nc_ht=scontent-lax7-1.cdninstagram.com&amp;_nc_cat=101&amp;_nc_oc=Q6cZ2QFmzyFqiYVwraqwRgZInB6EOFCWxL1F3PQKs9xoZ4GAYrTDrl5iQmzSVYGBpDovHNE&amp;_nc_ohc=TkyDbwx-v-YQ7kNvwFpxR5G&amp;_nc_gid=K0UXJtfbz5AM4_Mul1aEOA&amp;edm=AOQ1c0wBAAAA&amp;ccb=7-5&amp;ig_cache_key=MzYyMzgxNzY2NTY0MDQ3MTA0NA%3D%3D.3-ccb7-5&amp;oh=00_AfzTy996vp-q26NckhGxFpOWDhn_9zVNc5RtzpAjdzy7_w&amp;oe=69BDB23F&amp;_nc_sid=8b3546, https://scontent-lax7-1.cdninstagram.com/v/t51.2885-15/495269200_18506121055059469_7123521810766034695_n.jpg?stp=dst-jpg_e35_p1080x1080_sh0.08_tt6&amp;_nc_ht=scontent-lax7-1.cdninstagram.com&amp;_nc_cat=101&amp;_nc_oc=Q6cZ2QFmzyFqiYVwraqwRgZInB6EOFCWxL1F3PQKs9xoZ4GAYrTDrl5iQmzSVYGBpDovHNE&amp;_nc_ohc=IUik8AEPb1YQ7kNvwF0zzKo&amp;_nc_gid=K0UXJtfbz5AM4_Mul1aEOA&amp;edm=AOQ1c0wBAAAA&amp;ccb=7-5&amp;ig_cache_key=MzYyMzgxNzY2NTM0NjgwNTQ3MA%3D%3D.3-ccb7-5&amp;oh=00_Afxx4Int65_r2jugnKGfikEilfYt9boF4-eXLDUthZ-3cQ&amp;oe=69BD8610&amp;_nc_sid=8b3546, https://scontent-lax7-1.cdninstagram.com/v/t51.2885-15/495156591_18506121073059469_8873914526520101132_n.jpg?stp=dst-jpg_e35_p1080x1080_sh0.08_tt6&amp;_nc_ht=scontent-lax7-1.cdninstagram.com&amp;_nc_cat=101&amp;_nc_oc=Q6cZ2QFmzyFqiYVwraqwRgZInB6EOFCWxL1F3PQKs9xoZ4GAYrTDrl5iQmzSVYGBpDovHNE&amp;_nc_ohc=9yleleun0QwQ7kNvwFRrvY4&amp;_nc_gid=K0UXJtfbz5AM4_Mul1aEOA&amp;edm=AOQ1c0wBAAAA&amp;ccb=7-5&amp;ig_cache_key=MzYyMzgxNzY2NTY5MDgyODc3NA%3D%3D.3-ccb7-5&amp;oh=00_Afx-ppVz-yNzduJPUpdjcqkW6Z8qmKy7l7g10aYogWzc2g&amp;oe=69BD8621&amp;_nc_sid=8b3546, https://scontent-lax7-1.cdninstagram.com/v/t51.2885-15/491903772_18506121091059469_9190277260881023065_n.jpg?stp=dst-jpg_e35_p1080x1080_sh0.08_tt6&amp;_nc_ht=scontent-lax7-1.cdninstagram.com&amp;_nc_cat=101&amp;_nc_oc=Q6cZ2QFmzyFqiYVwraqwRgZInB6EOFCWxL1F3PQKs9xoZ4GAYrTDrl5iQmzSVYGBpDovHNE&amp;_nc_ohc=q0d8IWXC89wQ7kNvwFdNZie&amp;_nc_gid=K0UXJtfbz5AM4_Mul1aEOA&amp;edm=AOQ1c0wBAAAA&amp;ccb=7-5&amp;ig_cache_key=MzYyMzgxNzY2NTcxNjAyMTE3OQ%3D%3D.3-ccb7-5&amp;oh=00_AfxARc1p3XWA5vsaZwSVkcbzwmMj-UObqg-_a0vxZioRQA&amp;oe=69BD9E19&amp;_nc_sid=8b3546, https://scontent-lax7-1.cdninstagram.com/v/t51.2885-15/495420102_18506121109059469_1211807948176179168_n.jpg?stp=dst-jpg_e35_p1080x1080_sh0.08_tt6&amp;_nc_ht=scontent-lax7-1.cdninstagram.com&amp;_nc_cat=101&amp;_nc_oc=Q6cZ2QFmzyFqiYVwraqwRgZInB6EOFCWxL1F3PQKs9xoZ4GAYrTDrl5iQmzSVYGBpDovHNE&amp;_nc_ohc=r7eQaGI-ejwQ7kNvwEtGDIB&amp;_nc_gid=K0UXJtfbz5AM4_Mul1aEOA&amp;edm=AOQ1c0wBAAAA&amp;ccb=7-5&amp;ig_cache_key=MzYyMzgxNzY2NTM0NjkwNjQxNw%3D%3D.3-ccb7-5&amp;oh=00_AfzoJF4-9cgE_TnroIdGuHeNo9M4K47IrSdeFTBFWJLaxA&amp;oe=69BDB3BE&amp;_nc_sid=8b3546, https://scontent-lax3-2.cdninstagram.com/v/t51.82787-15/623262153_18079265075604099_7125299913896229486_n.jpg?stp=dst-jpg_e35_p1080x1080_sh0.08_tt6&amp;_nc_ht=scontent-lax3-2.cdninstagram.com&amp;_nc_cat=103&amp;_nc_oc=Q6cZ2QFmzyFqiYVwraqwRgZInB6EOFCWxL1F3PQKs9xoZ4GAYrTDrl5iQmzSVYGBpDovHNE&amp;_nc_ohc=SQS416iRF70Q7kNvwFtRjsd&amp;_nc_gid=K0UXJtfbz5AM4_Mul1aEOA&amp;edm=AOQ1c0wBAAAA&amp;ccb=7-5&amp;ig_cache_key=MzEwMjg4MzE3NjE5NzE1MDkyOQ%3D%3D.3-ccb7-5&amp;oh=00_AfyvDkfKpRKbmONiaSDEUH9dUd2YTA1CAbo_ETfEN2lOsg&amp;oe=69BDB877&amp;_nc_sid=8b3546, h</t>
  </si>
  <si>
    <t>https://scontent-lax3-2.cdninstagram.com/o1/v/t2/f2/m367/AQPRe5Qf5vsbWfL8S_gyy9OnHQZUQdr1si3NjHRf6Yv3oO9jcuncQHgsmk9kXwFT0RjMM4cieczo94bhCHI0L5ozvIRoL_SNz0vidYs.mp4?_nc_cat=107&amp;_nc_sid=5e9851&amp;_nc_ht=scontent-lax3-2.cdninstagram.com&amp;_nc_ohc=5VQN0pxVsPMQ7kNvwFuuq9o&amp;efg=eyJ2ZW5jb2RlX3RhZyI6Inhwdl9wcm9ncmVzc2l2ZS5JTlNUQUdSQU0uQ0FST1VTRUxfSVRFTS5DMy43MjAuZGFzaF9iYXNlbGluZV8xX3YxIiwieHB2X2Fzc2V0X2lkIjoxMTI2ODc2Nzk1ODY0Njc3LCJhc3NldF9hZ2VfZGF5cyI6MzE3LCJ2aV91c2VjYXNlX2lkIjoxMDE0NiwiZHVyYXRpb25fcyI6OSwidXJsZ2VuX3NvdXJjZSI6Ind3dyJ9&amp;ccb=17-1&amp;vs=cd0e6a8ac6a3604d&amp;_nc_vs=HBksFQIYQGlnX2VwaGVtZXJhbC8xMTQwQkI4NzgxM0I3NzlBODcyM0EyMTQ1NUExQTM5OV92aWRlb19kYXNoaW5pdC5tcDQVAALIARIAFQIYOnBhc3N0aHJvdWdoX2V2ZXJzdG9yZS9HS1QtU0IxX2VfUkxIbndEQU9iS1V1WDAwQXdBYmtZTEFBQUYVAgLIARIAKAAYABsCiAd1c2Vfb2lsATEScHJvZ3Jlc3NpdmVfcmVjaXBlATEVAAAmypn8se64gAQVAigCQzMsF0AjMzMzMzMzGBJkYXNoX2Jhc2VsaW5lXzFfdjERAHXuB2XEngEA&amp;_nc_gid=K0UXJtfbz5AM4_Mul1aEOA&amp;_nc_ss=1a&amp;_nc_zt=28&amp;oh=00_Afx1CJyHTZ1rCTq3O-Kqb0m4duKq3OgrKyPPMaeJR2d6aA&amp;oe=69BDA9DC, https://scontent-lax7-1.cdninstagram.com/o1/v/t2/f2/m367/AQN05k9jPowtS72SLhssdx4aC2gmI7zKfmsuZPkmC49Lvy3_9bqvUJBAeXNIv-DoO7Ub4qrKMRNQtyWDPDjiTKTl6hA5Na3EesXkGmE.mp4?_nc_cat=111&amp;_nc_sid=5e9851&amp;_nc_ht=scontent-lax7-1.cdninstagram.com&amp;_nc_ohc=6BvufWr8DtIQ7kNvwGB-i_v&amp;efg=eyJ2ZW5jb2RlX3RhZyI6Inhwdl9wcm9ncmVzc2l2ZS5JTlNUQUdSQU0uQ0xJUFMuQzMuNzIwLmRhc2hfYmFzZWxpbmVfMV92MSIsInhwdl9hc3NldF9pZCI6MTE2NzU4MzI1ODA5MDk2NSwiYXNzZXRfYWdlX2RheXMiOjEyOSwidmlfdXNlY2FzZV9pZCI6MTAwOTksImR1cmF0aW9uX3MiOjE5MSwidXJsZ2VuX3NvdXJjZSI6Ind3dyJ9&amp;ccb=17-1&amp;vs=c02bb6edf2c981f9&amp;_nc_vs=HBksFQIYQGlnX2VwaGVtZXJhbC9FRTQxQzYxRkI3MzE5NjNCNTUwOUQwN0YxNjc1OTE5M192aWRlb19kYXNoaW5pdC5tcDQVAALIARIAFQIYRmlnX3hwdl9yZWVsc19wZXJtYW5lbnRfc3JfcHJvZC84NTgwMzY4OTY5NjExMDRfMTc1MjM3MzYyNjYxOTcwNTE0OS5tcDQVAgLIARIAKAAYABsCiAd1c2Vfb2lsATEScHJvZ3Jlc3NpdmVfcmVjaXBlATEVAAAmqvfAlaX6kgQVAigCQzMsF0Bn4Q5WBBiTGBJkYXNoX2Jhc2VsaW5lXzFfdjERAHX-B2XmnQEA&amp;_nc_gid=K0UXJtfbz5AM4_Mul1aEOA&amp;_nc_ss=1a&amp;_nc_zt=28&amp;oh=00_AfwSzHGTR_YyQTyyfh5sM-B1hjmMEVgCATkxx56A36cX3w&amp;oe=69BD89E4, https://scontent-lax3-1.cdninstagram.com/o1/v/t2/f2/m86/AQO0Iot8EXRzsSTYgv--mUKXbk6LFT-mw0GLdJkMVbKfDwRZwo7deCewCp4cs8pun-Bqy0dro3fCH0OOwWK_8Mk4nG2aFMvRR0CeZIM.mp4?_nc_cat=104&amp;_nc_sid=5e9851&amp;_nc_ht=scontent-lax3-1.cdninstagram.com&amp;_nc_ohc=4pwK4eqleaoQ7kNvwFb_Pfx&amp;efg=eyJ2ZW5jb2RlX3RhZyI6Inhwdl9wcm9ncmVzc2l2ZS5JTlNUQUdSQU0uQ0xJUFMuQzMuNzIwLmRhc2hfYmFzZWxpbmVfMV92MSIsInhwdl9hc3NldF9pZCI6ODE1Nzg5NjkxNDI5NDQwLCJhc3NldF9hZ2VfZGF5cyI6MTI5LCJ2aV91c2VjYXNlX2lkIjoxMDA5OSwiZHVyYXRpb25fcyI6ODAsInVybGdlbl9zb3VyY2UiOiJ3d3cifQ%3D%3D&amp;ccb=17-1&amp;_nc_gid=K0UXJtfbz5AM4_Mul1aEOA&amp;_nc_ss=1a&amp;_nc_zt=28&amp;vs=534e7fb149d7651d&amp;_nc_vs=HBksFQIYUmlnX3hwdl9yZWVsc19wZXJtYW5lbnRfc3JfcHJvZC84MzRCQkNGN0VEQTRBMUI5NTU2RDE4RDc5QUNDRTc5MF92aWRlb19kYXNoaW5pdC5tcDQVAALIARIAFQIYR2lnX3hwdl9yZWVsc19wZXJtYW5lbnRfc3JfcHJvZC8xNzM1NDU1NDg3MDgzNDgwXzYyNTIzNDgyMzkxNDA4MzU0NzQubXA0FQICyAESACgAGAAbAogHdXNlX29pbAExEnByb2dyZXNzaXZlX3JlY2lwZQExFQAAJoCJp-ya_fICFQIoAkMzLBdAVD3S8an75xgSZGFzaF9iYXNlbGluZV8xX3YxEQB1_gdl5p0BAA&amp;oh=00_AfxV06YCgkaTeEwpbzpIDc2seUly4JVywiD28jbq7dQgnA&amp;oe=69B99EE1, https://scontent-lax7-1.cdninstagram.com/o1/v/t2/f2/m367/AQMiRIfaBg1SerpYVE_vUSp2huN2sI8A5p6C2HaAVeHaOUhVPzKSdjTFdUxNFasUsOXN4SQzeVgnIj3ggNsWbO5-26nQTFRImNjs9-g.mp4?_nc_cat=105&amp;_nc_sid=5e9851&amp;_nc_ht=scontent-lax7-1.cdninstagram.com&amp;_nc_ohc=KIxcz5ia2UYQ7kNvwGQEyqt&amp;efg=eyJ2ZW5jb2RlX3RhZyI6Inhwdl9wcm9ncmVzc2l2ZS5JTlNUQUdSQU0uQ0xJUFMuQzMuNzIwLmRhc2hfYmFzZWxpbmVfMV92MSIsInhwdl9hc3NldF9pZCI6MTY0Mjk1MzUxOTczMjIyNywiYXNzZXRfYWdlX2RheXMiOjI0MiwidmlfdXNlY2FzZV9pZCI6MTAwOTksImR1cmF0aW9uX3MiOjE0LCJ1cmxnZW5fc291cmNlIjoid3d3In0%3D&amp;ccb=17-1&amp;_nc_gid=K0UXJtfbz5AM4_Mul1aEOA&amp;_nc_ss=1a&amp;_nc_zt=28&amp;vs=2bba7ad9b0ca7052&amp;_nc_vs=HBksFQIYQGlnX2VwaGVtZXJhbC83QzQ2QjlEMzgwMEIzQTY3OEQzNTRCRTJGMEM2REFCOF92aWRlb19kYXNoaW5pdC5tcDQVAALIARIAFQIYRmlnX3hwdl9yZWVsc19wZXJtYW5lbnRfc3JfcHJvZC82MTg5NDc2NTQwOTY1NDdfNzc4MDM1NjIzMjYxNjI5Njg3NS5tcDQVAgLIARIAKAAYABsCiAd1c2Vfb2lsATEScHJvZ3Jlc3NpdmVfcmVjaXBlATEVAAAmhtjozr2Q6wUVAigCQzMsF0AsZmZmZmZmGBJkYXNoX2Jhc2VsaW5lXzFfdjERAHX-B2XmnQEA&amp;oh=00_AfzM0j2Kfdkxy18OPPIGglofiygVXW_Lcq24DrZOvIqBiQ&amp;oe=69BDB98E, https://scontent-lax7-1.cdninstagram.com/o1/v/t2/f2/m367/AQNI72_0Mbi_HviwjeAWmySU3jZ1QZ8lUVYOy11JRU3BGgz_LTTGNsJfsZ_7Dk73dmNt7Drm02tkwXooTmcsUIKzl-mJDkQLJ3OhGfg.mp4?_nc_cat=111&amp;_nc_sid=5e9851&amp;_nc_ht=scontent-lax7-1.cdninstagram.com&amp;_nc_ohc=EZCOEK8tcYEQ7kNvwGrH5Fd&amp;efg=eyJ2ZW5jb2RlX3RhZyI6Inhwdl9wcm9ncmVzc2l2ZS5JTlNUQUdSQU0uQ0xJUFMuQzMuNzIwLmRhc2hfYmFzZWxpbmVfMV92MSIsInhwdl9hc3NldF9pZCI6MTQ3MDA1MzA3MTAyODI1MCwiYXNzZXRfYWdlX2RheXMiOjI3MSwidmlfdXNlY2FzZV9pZCI6MTAwOTksImR1cmF0aW9uX3MiOjIzLCJ1cmxnZW5fc291cmNlIjoid3d3In0%3D&amp;ccb=17-1&amp;_nc_gid=K0UXJtfbz5AM4_Mul1aEOA&amp;_nc_ss=1a&amp;_nc_zt=28&amp;vs=dd72423db4b9d020&amp;_nc_vs=HBksFQIYQGlnX2VwaGVtZXJhbC9GRjRERDVCQjM1MThBRTMyODlDNzg4NDEyNzBGMDQ4N192aWRlb19kYXNoaW5pdC5tcDQVAALIARIAFQIYR2lnX3hwdl9yZWVsc19wZXJtYW5lbnRfc3JfcHJvZC8xMDg5NzYxNjIzMDY5NzA5XzY3NTI4MTQ2MTkyMjQ3Mjc4MDcubXA0FQICyAESACgAGAAbAogHdXNlX29pbAExEnByb2dyZXNzaXZlX3JlY2lwZQExFQAAJrSAzPGswJwFFQIoAkMzLBdAN_dLxqfvnhgSZGF</t>
  </si>
  <si>
    <t>https://www.instagram.com/david_chol88</t>
  </si>
  <si>
    <t>nomad_tinker</t>
  </si>
  <si>
    <t>Meetman110</t>
  </si>
  <si>
    <t>📍India
🗼Cityscape I🏍️Street | ✈️Travel | 📽️Film I 📸Photo 
Founder: MadMan’s Studio &amp; MS Creations
Searching for views😍 that take my breath away.</t>
  </si>
  <si>
    <t>https://www.youtube.com/@chasingdestinations2023</t>
  </si>
  <si>
    <t>https://scontent-lga3-1.cdninstagram.com/v/t51.2885-19/307190003_8050810431656914_7222970312043495901_n.jpg?stp=dst-jpg_e0_s150x150_tt6&amp;efg=eyJ2ZW5jb2RlX3RhZyI6InByb2ZpbGVfcGljLmRqYW5nby4xMDgwLmMyIn0&amp;_nc_ht=scontent-lga3-1.cdninstagram.com&amp;_nc_cat=110&amp;_nc_oc=Q6cZ2QGLCugXl1dp1ErxisFd862bFQ80dek0HbuDkpoTgmaI4QpEWz_dtXg1cz7vysW47ws&amp;_nc_ohc=UIWGq-Y4G60Q7kNvwFyCidw&amp;_nc_gid=xEyU8Z5aZWM2nkWLixfs6A&amp;edm=AOQ1c0wBAAAA&amp;ccb=7-5&amp;oh=00_AfzrGVIz5cnnPuv3RKKlroLIUJoisM-JBWnCRbo-2nFe_g&amp;oe=69BDB308&amp;_nc_sid=8b3546</t>
  </si>
  <si>
    <t>Badal…..#konkan #mandangad #dapoli #moon #instagood | Only Bikers can feel this moment…#himalyan450 #bike #solo #royalenfield | Ladghar beach Dapoli...#dapoli #sunset #instagood #beach #streetphotographer | Ladghar Dapoli. A must lace to visit. #dapoli #ladgharbeach #djiair3s #konkan | सावर्डे येथील सकाळी #instagood #sawarde #savarde | Long rides. Cold weather. Cool songs. Chilled beer with friends is how I end my day.
#longrides #instagood #xuv700 | Kokan kokan.....#kokan #kokandiaries #travel #streetphotographer #dji #arielphotography | Come visit konkan #konkan #bike #himalayan450 #royalenfield | Everybody just follow me 
#xuv700 #cars #instagood #solo | Every house same story #xuv #xuv700 #instagood | My Flex…..
#xuv700 #monsoon #instagood | My bike my rules #himalyan450 #ratnagiri #konkan #bike -#royalenfieldindia #bikelife #ʙɪᴋᴇʀɪᴅᴇ #monsoon</t>
  </si>
  <si>
    <t>#konkan, #mandangad, #dapoli, #moon, #instagood, #himalyan450, #bike, #solo, #royalenfield, #sunset, #beach, #streetphotographer, #ladgharbeach, #djiair3s, #sawarde, #savarde, #longrides, #xuv700, #kokan, #kokandiaries, #travel, #dji, #arielphotography, #himalayan450, #cars, #xuv, #monsoon, #ratnagiri, #royalenfieldindia, #bikelife</t>
  </si>
  <si>
    <t>https://instagram.com/p/DTDg9lHDYc9, https://instagram.com/p/DS9mTiIDYdc, https://instagram.com/p/DSkeKgXDdky, https://instagram.com/p/DSiWHr2DWRF, https://instagram.com/p/DSIZXJcjUlB, https://instagram.com/p/DR-GjKyjee7, https://instagram.com/p/DRy6MibDeM0, https://instagram.com/p/DQyeFu0DZcI, https://instagram.com/p/DQwymaHjVet, https://instagram.com/p/DQmfxDojeNP, https://instagram.com/p/DQj2LYJDRFY, https://instagram.com/p/DOT2WxpkwHX</t>
  </si>
  <si>
    <t>14, 29, 12, 15, 9, 12, 18, 10, 11, 8, 13, 9</t>
  </si>
  <si>
    <t>1, 3, 1, 0, 0, 0, 0, 0, 0, 0, 0, 2</t>
  </si>
  <si>
    <t>2026-01-03, 2026-01-01, 2025-12-22, 2025-12-21, 2025-12-11, 2025-12-07, 2025-12-03, 2025-11-08, 2025-11-07, 2025-11-03, 2025-11-02, 2025-09-07</t>
  </si>
  <si>
    <t>Ladghar Beach, Dapoli, Chiplun Savarde, Sangmeshwar</t>
  </si>
  <si>
    <t>https://scontent-lga3-3.cdninstagram.com/o1/v/t2/f2/m86/AQML40Wkz2821s9wbzlp4Pf9k76RBS4gkqxtidbt1ZbB_fmOur5OyC0Vklib5syIEqzAt6UNpPD0azjD1zgcTd62NVDqRBSVykKypCY.mp4?_nc_cat=108&amp;_nc_sid=5e9851&amp;_nc_ht=scontent-lga3-3.cdninstagram.com&amp;_nc_ohc=7drE9lMMrLIQ7kNvwEUXGNx&amp;efg=eyJ2ZW5jb2RlX3RhZyI6Inhwdl9wcm9ncmVzc2l2ZS5JTlNUQUdSQU0uQ0xJUFMuQzMuNzIwLmRhc2hfYmFzZWxpbmVfMV92MSIsInhwdl9hc3NldF9pZCI6MTA2ODM5MDc5NTQxMjgwMCwiYXNzZXRfYWdlX2RheXMiOjcxLCJ2aV91c2VjYXNlX2lkIjoxMDA5OSwiZHVyYXRpb25fcyI6MjIsInVybGdlbl9zb3VyY2UiOiJ3d3cifQ%3D%3D&amp;ccb=17-1&amp;_nc_gid=xEyU8Z5aZWM2nkWLixfs6A&amp;_nc_ss=1a&amp;_nc_zt=28&amp;vs=16896382437fd0ea&amp;_nc_vs=HBksFQIYUmlnX3hwdl9yZWVsc19wZXJtYW5lbnRfc3JfcHJvZC8zMzQxQThGODE3NURBNENFOTNGNDI3RENEM0Q5ODJBNF92aWRlb19kYXNoaW5pdC5tcDQVAALIARIAFQIYRmlnX3hwdl9yZWVsc19wZXJtYW5lbnRfc3JfcHJvZC84NTEyNTAyMjc2NzMzMTdfNjEzMjkzMTQ2ODk1ODM2NTgwOC5tcDQVAgLIARIAKAAYABsCiAd1c2Vfb2lsATEScHJvZ3Jlc3NpdmVfcmVjaXBlATEVAAAmgJW83cPs5QMVAigCQzMsF0A2mZmZmZmaGBJkYXNoX2Jhc2VsaW5lXzFfdjERAHX-B2XmnQEA&amp;oh=00_AfxUj4XKmDJF91kmJeRH-qu291HTZvbaITy_eQP5j9frIg&amp;oe=69B9BB65, https://scontent-lga3-2.cdninstagram.com/o1/v/t2/f2/m86/AQOma3uaE5hYgOpgSV_oYPmFLf90cqpfiP3OkfFgYrbVtUYb9mcEAmKuu6SgNCho2R0RSbpq1NOGPz3UGMDBpKO6Yw_pIVETSMyvGJ0.mp4?_nc_cat=107&amp;_nc_sid=5e9851&amp;_nc_ht=scontent-lga3-2.cdninstagram.com&amp;_nc_ohc=km5bjb_y0sMQ7kNvwHxJRdK&amp;efg=eyJ2ZW5jb2RlX3RhZyI6Inhwdl9wcm9ncmVzc2l2ZS5JTlNUQUdSQU0uQ0xJUFMuQzMuNzE2LmRhc2hfYmFzZWxpbmVfMV92MSIsInhwdl9hc3NldF9pZCI6NDIxOTE0NjA3NTAyMjU4NSwiYXNzZXRfYWdlX2RheXMiOjc0LCJ2aV91c2VjYXNlX2lkIjoxMDA5OSwiZHVyYXRpb25fcyI6MjgsInVybGdlbl9zb3VyY2UiOiJ3d3cifQ%3D%3D&amp;ccb=17-1&amp;_nc_gid=xEyU8Z5aZWM2nkWLixfs6A&amp;_nc_ss=1a&amp;_nc_zt=28&amp;vs=c64adabeb0eb3550&amp;_nc_vs=HBksFQIYUmlnX3hwdl9yZWVsc19wZXJtYW5lbnRfc3JfcHJvZC83QjQ2RUVGRTI0NjNCRTU3MkJDQTg0MDg4QjMwNkZCNl92aWRlb19kYXNoaW5pdC5tcDQVAALIARIAFQIYR2lnX3hwdl9yZWVsc19wZXJtYW5lbnRfc3JfcHJvZC8xNTkyNjczOTExNzMxOTI1XzU2OTU5MjMyMTEzODA5ODg3MDEubXA0FQICyAESACgAGAAbAogHdXNlX29pbAExEnByb2dyZXNzaXZlX3JlY2lwZQExFQAAJvKT9fDP0v4OFQIoAkMzLBdAPEQYk3S8ahgSZGFzaF9iYXNlbGluZV8xX3YxEQB1_gdl5p0BAA&amp;oh=00_AfydalhqeL3CeLOfb2H0FJceRwrA_K_4BQ5vkYLpeQuXBw&amp;oe=69B9AA30, https://scontent-lga3-1.cdninstagram.com/o1/v/t2/f2/m86/AQNzvd-x6kUSliI5kiL-XEceFblLdZn7YDhnc192RIgQI2A9mvYsuqdGRcx5lH_9_7kX8sY2rzxem-ybpvir1gnAv7M48Et26jb0XFg.mp4?_nc_cat=103&amp;_nc_sid=5e9851&amp;_nc_ht=scontent-lga3-1.cdninstagram.com&amp;_nc_ohc=bqxgk3KmTQQQ7kNvwGiehtC&amp;efg=eyJ2ZW5jb2RlX3RhZyI6Inhwdl9wcm9ncmVzc2l2ZS5JTlNUQUdSQU0uQ0xJUFMuQzMuNzIwLmRhc2hfYmFzZWxpbmVfMV92MSIsInhwdl9hc3NldF9pZCI6MTE1NTg3OTg4Njc0MzQ5OCwiYXNzZXRfYWdlX2RheXMiOjgzLCJ2aV91c2VjYXNlX2lkIjoxMDA5OSwiZHVyYXRpb25fcyI6MjcsInVybGdlbl9zb3VyY2UiOiJ3d3cifQ%3D%3D&amp;ccb=17-1&amp;_nc_gid=xEyU8Z5aZWM2nkWLixfs6A&amp;_nc_ss=1a&amp;_nc_zt=28&amp;vs=531c6ca777968c6c&amp;_nc_vs=HBksFQIYUmlnX3hwdl9yZWVsc19wZXJtYW5lbnRfc3JfcHJvZC8yOTRBOUJFRDVEQjg2NjJCMDc0QTBGMTlFNTYwMkM4NV92aWRlb19kYXNoaW5pdC5tcDQVAALIARIAFQIYRmlnX3hwdl9yZWVsc19wZXJtYW5lbnRfc3JfcHJvZC83NTcyODIyNjQwNjc2MTRfMzkyNjQzNTQ5NzAwNTIzOTU5NS5tcDQVAgLIARIAKAAYABsCiAd1c2Vfb2lsATEScHJvZ3Jlc3NpdmVfcmVjaXBlATEVAAAmlJ_roIjRjQQVAigCQzMsF0A74Yk3S8aoGBJkYXNoX2Jhc2VsaW5lXzFfdjERAHX-B2XmnQEA&amp;oh=00_Afw53NduAq_Lhau0SOx-d8EY-lV01jD9m6jgPaylIfXN6A&amp;oe=69B9AD1C, https://scontent-lga3-1.cdninstagram.com/o1/v/t2/f2/m86/AQOZRBsyxNQVg20ANPfCFwxjUVfSgYBX5IzDd2bYuFfPLhYN_bX1E27KeH0k3F26Fuv_5-gOfxz-ONJbxLgyJkIKOpcfx9T11pkrNZA.mp4?_nc_cat=110&amp;_nc_sid=5e9851&amp;_nc_ht=scontent-lga3-1.cdninstagram.com&amp;_nc_ohc=N8ZRPYP4ZtYQ7kNvwFI4qCH&amp;efg=eyJ2ZW5jb2RlX3RhZyI6Inhwdl9wcm9ncmVzc2l2ZS5JTlNUQUdSQU0uQ0xJUFMuQzMuNzIwLmRhc2hfYmFzZWxpbmVfMV92MSIsInhwdl9hc3NldF9pZCI6NzQ3NTYxODM1MDQyNzE5LCJhc3NldF9hZ2VfZGF5cyI6ODQsInZpX3VzZWNhc2VfaWQiOjEwMDk5LCJkdXJhdGlvbl9zIjoyNCwidXJsZ2VuX3NvdXJjZSI6Ind3dyJ9&amp;ccb=17-1&amp;vs=a129c8c3285d5867&amp;_nc_vs=HBksFQIYUmlnX3hwdl9yZWVsc19wZXJtYW5lbnRfc3JfcHJvZC9EMzQwOEEwODM1RjU2MzBCNDZDMDhDMTI4QTc2MkY4Ml92aWRlb19kYXNoaW5pdC5tcDQVAALIARIAFQIYOnBhc3N0aHJvdWdoX2V2ZXJzdG9yZS9HRElpX3lPZ0podW91Q29GQU9RVjg1cGl1ZXR1YnN0VEFRQUYVAgLIARIAKAAYABsCiAd1c2Vfb2lsATEScHJvZ3Jlc3NpdmVfcmVjaXBlATEVAAAmvt6A2un50wIVAigCQzMsF0A490vGp--eGBJkYXNoX2Jhc2VsaW5lXzFfdjERAHX-B2XmnQEA&amp;_nc_gid=xEyU8Z5aZWM2nkWLixfs6A&amp;_nc_ss=1a&amp;_nc_zt=28&amp;oh=00_Afx7XJuEDLfNv_DQU5HcohYI2aRXehGwHj2ehGeSG0kp8g&amp;oe=69B9C423, https://scontent-lga3-1.cdninstagram.com/o1/v/t2/f2/m86/AQNuwfzT5i3HdqT-f6gkq_m8EU83yZvCt5aOAd9bdacdj-HBuykR0xexLFDH5Z3tBBa3okhTsSoGmKZRoRP6yLs1e_hkI14Efj13bJY.mp4?_nc_cat=109&amp;_nc_sid=5e9851&amp;_nc_ht=scontent-lga3-1.cdninstagram.com&amp;_nc_ohc=azZF1rcZafQQ7kNvwHX0B98&amp;efg=eyJ2ZW5jb2RlX3RhZyI6Inhwdl9wcm9ncmVzc2l2ZS5JTlNUQUdSQU0uQ0xJUFMuQzMuNzIwLmRhc2hfYmFzZWxpbmVfMV92MSIsInhwdl9hc3NldF9pZCI6MjMxNjM0NzE0MjE1MDEyNSwiYXNzZXRfYWdlX2RheXMiOjk0LCJ2aV91c2VjYXNlX2lkIjoxMDA5OSwiZHVyYXRpb25fcyI6NDMsInVybGdlbl9zb3VyY2UiOiJ3d3cifQ%3D%3D&amp;ccb=17-1&amp;_nc_gid=xEyU8Z5aZWM2nkWLixfs6A&amp;_nc_ss=1a&amp;_nc_zt=28&amp;vs=3e60e7c1ebffad30&amp;_nc_vs=HBksFQIYUmlnX3hwdl9yZWVsc19wZXJtYW5lbnRfc3JfcHJvZC81QjQ2OUVENDlEQTJCOUQxMzI0MzMyQjQxMDExOUNBRl92aWRlb19kYXNoaW5pdC5tcDQVAALIARIAFQIYR2lnX3hwdl9yZWVsc19wZXJtYW5lbnRfc3JfcHJvZC8xMjYwNzUzMzEyNzM4MTI1XzI3MzI5MTk3NzEyMzI2MjM3NDQubXA0FQICyAESACgAGAA</t>
  </si>
  <si>
    <t>https://www.instagram.com/nomad_tinker</t>
  </si>
  <si>
    <t>secondsettime</t>
  </si>
  <si>
    <t>Second Set</t>
  </si>
  <si>
    <t>Second Set
Carefully Curated Timepieces Inspired by Sport &amp; Tool.
Counting Down the Seconds.</t>
  </si>
  <si>
    <t>https://scontent-atl3-3.cdninstagram.com/v/t51.82787-19/628974539_17945015640102911_3330260383325627857_n.jpg?stp=dst-jpg_e0_s150x150_tt6&amp;efg=eyJ2ZW5jb2RlX3RhZyI6InByb2ZpbGVfcGljLmRqYW5nby4xMDgwLmMyIn0&amp;_nc_ht=scontent-atl3-3.cdninstagram.com&amp;_nc_cat=111&amp;_nc_oc=Q6cZ2QGxCkIldmugE0l_2WcahGOUV6bv4S8yXh_vIItFXTI4mYQCZeX6f79Oxg76VU99-FI&amp;_nc_ohc=UhsHd2YtLugQ7kNvwHEmEz9&amp;_nc_gid=edgEpGnxlapIWR4XwhbYkg&amp;edm=AOQ1c0wBAAAA&amp;ccb=7-5&amp;oh=00_Afw75gYxhz-MXdHn7FRf8WX2KpArFsg_D81Q_jLJhyWrww&amp;oe=69BDA58F&amp;_nc_sid=8b3546</t>
  </si>
  <si>
    <t>Tag Heuer Formula 1 | OG or Kith? | Super.
Asics x @ronniefieg Gel Lyte Ill Super Green F&amp;F @tagheuer Formula 1 | 375.508 | Queue Top Gun Music
@iwcwatches IWC Pilot’s Watch Chronograph 41 Bronze | IW388109 | A match made in heaven.
Asics x @ronniefieg Gel Lyte Ill Super Green F&amp;F @tagheuer Formula 1 | 375.508 | @ronniefieg bringing back the dead. 
@tagheuer x @kith Formula 1 | WA121J.BT0012 
&amp; WA121L.BT0014 | OG EVERYTHING.
Asics x @ronniefieg Gel Lyte III Super Green F&amp;F
@tagheuer Formula 1 | 375.508 | Always with the OG 😎 | Tag Heuer Formula 1 | 372.513 | @ronniefieg x ASICS Gel-Lyte V - “Mint” | @ronniefieg x ASICS Gel-Lyte III - “Mint Leaf” 🍃 | Shout out to all the friends I’ve met so far on my journey to collect all of the RF x Asics collabs. You have helped me get my hands on things I never thought possible. You know who you are 😎 #justus 
@ronniefieg x ASICS Gel-Lyte III - “Leatherback” | Adding some NB to the feed
@ronniefieg x Dover Street Market x New Balance - 574 | @ronniefieg x ASICS Gel-Lyte V - “Cove”</t>
  </si>
  <si>
    <t>#justus</t>
  </si>
  <si>
    <t>@ronniefieg, @tagheuer, @iwcwatches, @kith</t>
  </si>
  <si>
    <t>https://instagram.com/p/DAltJyGpcrt, https://instagram.com/p/C_PbzONssdf, https://instagram.com/p/C_M6vflOTQP, https://instagram.com/p/C9WTsJDslRf, https://instagram.com/p/C7UyU3bJ8Lj, https://instagram.com/p/C7SJao0pZTs, https://instagram.com/p/C7QvgBwOc9F, https://instagram.com/p/C3RmyQVMqJa, https://instagram.com/p/C2LdYKHp3Wu, https://instagram.com/p/C12UeH0Jw6A, https://instagram.com/p/C1nNUgKpCub, https://instagram.com/p/C1Q6rbMszBq</t>
  </si>
  <si>
    <t>44, 69, 39, 110, 45, 150, 46, 104, 137, 131, 82, 87</t>
  </si>
  <si>
    <t>7, 4, 0, 8, 4, 10, 0, 2, 7, 11, 2, 2</t>
  </si>
  <si>
    <t>2024-10-01, 2024-08-29, 2024-08-28, 2024-07-13, 2024-05-23, 2024-05-22, 2024-05-22, 2024-02-13, 2024-01-16, 2024-01-08, 2024-01-02, 2023-12-25</t>
  </si>
  <si>
    <t>KITH, United States Naval Academy, Kith NYC, Dover Street Market</t>
  </si>
  <si>
    <t>Image, Image, Video, Image, Image, Image, Image, Image, Image, Image, Image, Image</t>
  </si>
  <si>
    <t>https://scontent-atl3-2.cdninstagram.com/v/t51.82787-15/623954984_18052673264443877_2197209839692967710_n.jpg?stp=dst-jpg_e35_p1080x1080_sh0.08_tt6&amp;_nc_ht=scontent-atl3-2.cdninstagram.com&amp;_nc_cat=105&amp;_nc_oc=Q6cZ2QGxCkIldmugE0l_2WcahGOUV6bv4S8yXh_vIItFXTI4mYQCZeX6f79Oxg76VU99-FI&amp;_nc_ohc=kiSNQLl1nc0Q7kNvwEgRomF&amp;_nc_gid=edgEpGnxlapIWR4XwhbYkg&amp;edm=AOQ1c0wBAAAA&amp;ccb=7-5&amp;ig_cache_key=MzQ2OTM3NzY3MjMyNTc0NTM4OQ%3D%3D.3-ccb7-5&amp;oh=00_AfzA0wtvXMZJPKCxEHJ5MiueGmW8sH3JpvEk24-vdhD-DQ&amp;oe=69BDA926&amp;_nc_sid=8b3546, https://scontent-atl3-2.cdninstagram.com/v/t51.82787-15/637160872_18564192538048781_5978198330432113790_n.jpg?stp=dst-jpg_e35_p1080x1080_sh0.08_tt6&amp;_nc_ht=scontent-atl3-2.cdninstagram.com&amp;_nc_cat=105&amp;_nc_oc=Q6cZ2QGxCkIldmugE0l_2WcahGOUV6bv4S8yXh_vIItFXTI4mYQCZeX6f79Oxg76VU99-FI&amp;_nc_ohc=IhtlhJXSOUkQ7kNvwG6Umod&amp;_nc_gid=edgEpGnxlapIWR4XwhbYkg&amp;edm=AOQ1c0wBAAAA&amp;ccb=7-5&amp;ig_cache_key=MzQ0NTA5NDUwNzE3MzAzNzkxOQ%3D%3D.3-ccb7-5&amp;oh=00_AfzBgyJ6gaX0Zq014-nU6xUSXvmvEHh91oZ8EQ1W3Qzkgg&amp;oe=69BD8784&amp;_nc_sid=8b3546, https://scontent-atl3-2.cdninstagram.com/v/t51.82787-15/628823685_18339349495210838_3835290083809641262_n.jpg?stp=dst-jpg_e35_p1080x1080_sh0.08_tt6&amp;_nc_ht=scontent-atl3-2.cdninstagram.com&amp;_nc_cat=102&amp;_nc_oc=Q6cZ2QGxCkIldmugE0l_2WcahGOUV6bv4S8yXh_vIItFXTI4mYQCZeX6f79Oxg76VU99-FI&amp;_nc_ohc=xIgZGuDCwZgQ7kNvwF4jFMm&amp;_nc_gid=edgEpGnxlapIWR4XwhbYkg&amp;edm=AOQ1c0wBAAAA&amp;ccb=7-5&amp;ig_cache_key=MzQxMTAwMDM2NDA0NjExMTgzOQ%3D%3D.3-ccb7-5&amp;oh=00_AfyMQ-lUOcnxHdPUQSA9ZogN1Sufibf_gS7_73VSMo4MbQ&amp;oe=69BDACED&amp;_nc_sid=8b3546, https://scontent-atl3-1.cdninstagram.com/v/t51.82787-15/626289276_18338735674241508_7768574222981275348_n.jpg?stp=dst-jpg_e35_p1080x1080_sh0.08_tt6&amp;_nc_ht=scontent-atl3-1.cdninstagram.com&amp;_nc_cat=100&amp;_nc_oc=Q6cZ2QGxCkIldmugE0l_2WcahGOUV6bv4S8yXh_vIItFXTI4mYQCZeX6f79Oxg76VU99-FI&amp;_nc_ohc=z-RWJbhI_o0Q7kNvwEkd28x&amp;_nc_gid=edgEpGnxlapIWR4XwhbYkg&amp;edm=AOQ1c0wBAAAA&amp;ccb=7-5&amp;ig_cache_key=MzM3NDU0MzM1NzAzMzgyNDk5NQ%3D%3D.3-ccb7-5&amp;oh=00_Afxb4tNaaVd84vpGZwKZynbaPG7tgTIkatJabrZgkseVKw&amp;oe=69BD985E&amp;_nc_sid=8b3546, https://scontent-atl3-2.cdninstagram.com/v/t51.82787-15/624999904_18191204911357778_4344003664007466305_n.jpg?stp=dst-jpg_e35_p1080x1080_sh0.08_tt6&amp;_nc_ht=scontent-atl3-2.cdninstagram.com&amp;_nc_cat=102&amp;_nc_oc=Q6cZ2QGxCkIldmugE0l_2WcahGOUV6bv4S8yXh_vIItFXTI4mYQCZeX6f79Oxg76VU99-FI&amp;_nc_ohc=19lhrk5crYIQ7kNvwFdJqC-&amp;_nc_gid=edgEpGnxlapIWR4XwhbYkg&amp;edm=AOQ1c0wBAAAA&amp;ccb=7-5&amp;ig_cache_key=MzM3MzgwMDQ4MzgxMTg1NzY0NA%3D%3D.3-ccb7-5&amp;oh=00_AfzlqR5HiTOpXTUA2Wh4LSJgnKRCkTvC7mcGkutbIMqOjw&amp;oe=69BDA212&amp;_nc_sid=8b3546, https://scontent-atl3-2.cdninstagram.com/v/t51.82787-15/624913650_18109693183709797_2521552332975065390_n.jpg?stp=dst-jpg_e35_p1080x1080_sh0.08_tt6&amp;_nc_ht=scontent-atl3-2.cdninstagram.com&amp;_nc_cat=101&amp;_nc_oc=Q6cZ2QGxCkIldmugE0l_2WcahGOUV6bv4S8yXh_vIItFXTI4mYQCZeX6f79Oxg76VU99-FI&amp;_nc_ohc=qg7HwrgHU4sQ7kNvwGqf2Le&amp;_nc_gid=edgEpGnxlapIWR4XwhbYkg&amp;edm=AOQ1c0wBAAAA&amp;ccb=7-5&amp;ig_cache_key=MzM3MzQwNTAyOTk5MjYxNTc0OQ%3D%3D.3-ccb7-5&amp;oh=00_AfxoRTiYfr1zhbqsYCJ3qWdJ4kUjxXiiRdMCL5PZ7hlf5Q&amp;oe=69BD9E2F&amp;_nc_sid=8b3546, https://scontent-atl3-3.cdninstagram.com/v/t51.82787-15/626212710_18422981926185729_6969554505633012865_n.jpg?stp=dst-jpg_e35_s1080x1080_sh0.08_tt6&amp;_nc_ht=scontent-atl3-3.cdninstagram.com&amp;_nc_cat=109&amp;_nc_oc=Q6cZ2QGxCkIldmugE0l_2WcahGOUV6bv4S8yXh_vIItFXTI4mYQCZeX6f79Oxg76VU99-FI&amp;_nc_ohc=4P62MG7eCFAQ7kNvwEA7VlU&amp;_nc_gid=edgEpGnxlapIWR4XwhbYkg&amp;edm=AOQ1c0wBAAAA&amp;ccb=7-5&amp;ig_cache_key=MzMwMTU5MDU4MTExNjA1MjA1OA%3D%3D.3-ccb7-5&amp;oh=00_AfxpYcy8n0BFkQCc_W_XwZwgkVu-w991uLIbf06ZxEEsCw&amp;oe=69BDB15E&amp;_nc_sid=8b3546, https://scontent-atl3-3.cdninstagram.com/v/t51.82787-15/625122382_18094189261785715_1500397895102720032_n.jpg?stp=dst-jpg_e35_p1080x1080_sh0.08_tt6&amp;_nc_ht=scontent-atl3-3.cdninstagram.com&amp;_nc_cat=107&amp;_nc_oc=Q6cZ2QGxCkIldmugE0l_2WcahGOUV6bv4S8yXh_vIItFXTI4mYQCZeX6f79Oxg76VU99-FI&amp;_nc_ohc=7rwV8RveMJAQ7kNvwH-BF3F&amp;_nc_gid=edgEpGnxlapIWR4XwhbYkg&amp;edm=AOQ1c0wBAAAA&amp;ccb=7-5&amp;ig_cache_key=MzI4MTg0NTk1Njk1MTYzNTM3NA%3D%3D.3-ccb7-5&amp;oh=00_AfyhqgJenfA7Ne-qS-Oz2sGOReSjVTXe0kTJ6wKDs8CO8g&amp;oe=69BDABBB&amp;_nc_sid=8b3546, https://scontent-atl3-3.cdninstagram.com/v/t51.82787-15/622811485_18093333842488365_824917391971875157_n.jpg?stp=dst-jpg_e35_s1080x1080_sh0.08_tt6&amp;_nc_ht=scontent-atl3-3.cdninstagram.com&amp;_nc_cat=109&amp;_nc_oc=Q6cZ2QGxCkIldmugE0l_2WcahGOUV6bv4S8yXh_vIItFXTI4mYQCZeX6f79Oxg76VU99-FI&amp;_nc_ohc=qpFFlFP9A9EQ7kNvwFZ6Jgr&amp;_nc_gid=edgEpGnxlapIWR4XwhbYkg&amp;edm=AOQ1c0wBAAAA&amp;ccb=7-5&amp;ig_cache_key=MzI3NTg5NTgwOTg2NDMwNjMwNA%3D%3D.3-ccb7-5&amp;oh=00_Afxj1s1XmQiA_7mBqPo_Z13yjVtVAQEDXHR6qtn8y7E8eQ&amp;oe=69BDA758&amp;_nc_sid=8b3546, https://scontent-atl3-2.cdninstagram.com/v/t51.82787-15/625012656_18077705318365289_233205530635118981_n.jpg?stp=dst-jpg_e35_s1080x1080_sh0.08_tt6&amp;_nc_ht=scontent-atl3-2.cdninstagram.com&amp;_nc_cat=105&amp;_nc_oc=Q6cZ2QGxCkIldmugE0l_2WcahGOUV6bv4S8yXh_vIItFXTI4mYQCZeX6f79Oxg76VU99-FI&amp;_nc_ohc=k7BXRhFne7cQ7kNvwEHgpyt&amp;_nc_gid=edgEpGnxlapIWR4XwhbYkg&amp;edm=AOQ1c0wBAAAA&amp;ccb=7-5&amp;ig_cache_key=MzI3MTY0MjIzNzg0MDQwMzM1NQ%3D%3D.3-ccb7-5&amp;oh=00_AfzaO1OxapZT8l6mPISSt7IkXeZgpWzr90tSZMfpAVW8YA&amp;</t>
  </si>
  <si>
    <t>https://scontent-atl3-3.cdninstagram.com/o1/v/t2/f2/m367/AQOMSMpacl2Smo4x3dC7LDE_6-ddI7YpptWUg-l-SKUwfHV2D6fXVoEYgA5jlz4AcN-MvMc50KOs1y6U1g-wOkTzakP8M-cpxbFUfCI.mp4?_nc_cat=108&amp;_nc_sid=5e9851&amp;_nc_ht=scontent-atl3-3.cdninstagram.com&amp;_nc_ohc=X8YCrO0PndsQ7kNvwFSJ1w-&amp;efg=eyJ2ZW5jb2RlX3RhZyI6Inhwdl9wcm9ncmVzc2l2ZS5JTlNUQUdSQU0uQ0xJUFMuQzMuNzIwLmRhc2hfYmFzZWxpbmVfMV92MSIsInhwdl9hc3NldF9pZCI6MTMwODAyMjI4MDE2MzU2NiwiYXNzZXRfYWdlX2RheXMiOjU2NSwidmlfdXNlY2FzZV9pZCI6MTAwOTksImR1cmF0aW9uX3MiOjYsInVybGdlbl9zb3VyY2UiOiJ3d3cifQ%3D%3D&amp;ccb=17-1&amp;_nc_gid=edgEpGnxlapIWR4XwhbYkg&amp;_nc_ss=1a&amp;_nc_zt=28&amp;vs=63f1cc7d259f8b3e&amp;_nc_vs=HBksFQIYQGlnX2VwaGVtZXJhbC82NTQ2NUVDNDI3MTAwQjYzRjE4RkZEOTIwMTc3NDQ4Ml92aWRlb19kYXNoaW5pdC5tcDQVAALIARIAFQIYRmlnX3hwdl9yZWVsc19wZXJtYW5lbnRfc3JfcHJvZC8xMjUyMDk0NDIyNDU1ODQxXzYxOTI2ODE0OTY0NjMwNDc2NC5tcDQVAgLIARIAKAAYABsCiAd1c2Vfb2lsATEScHJvZ3Jlc3NpdmVfcmVjaXBlATEVAAAm3MPwtfXo0gQVAigCQzMsF0AYqfvnbItEGBJkYXNoX2Jhc2VsaW5lXzFfdjERAHX-B2XmnQEA&amp;oh=00_AfyeDmqmUB3ilMdJCNuYpJSDzSll1ZZxG5rHRhGHYCu_BA&amp;oe=69BD9E7D</t>
  </si>
  <si>
    <t>https://www.instagram.com/secondsettime</t>
  </si>
  <si>
    <t>shinakym</t>
  </si>
  <si>
    <t>Just a collector☝️️
Shin</t>
  </si>
  <si>
    <t>https://scontent-dfw6-1.cdninstagram.com/v/t51.2885-19/12950244_261443984198439_609584221_a.jpg?stp=dst-jpg_e0_s150x150_tt6&amp;efg=eyJ2ZW5jb2RlX3RhZyI6InByb2ZpbGVfcGljLmRqYW5nby45MzYuYzIifQ&amp;_nc_ht=scontent-dfw6-1.cdninstagram.com&amp;_nc_cat=103&amp;_nc_oc=Q6cZ2QGbwBF0eJOyvutVxMM1mL9tWeI9sHtlPNdi1D2G3vPtE1P2_9dG1tDbPEh2T9zp_PI&amp;_nc_ohc=-1p4ZfcZJ9kQ7kNvwERU5O6&amp;_nc_gid=jqT1iqhVlvRn6wUAvun-bg&amp;edm=AOQ1c0wBAAAA&amp;ccb=7-5&amp;oh=00_AfwTzHu7Rk6W_-TpJ9jqPQdAsI0hen7h9UF9P6GsDs4NYg&amp;oe=69BD9025&amp;_nc_sid=8b3546</t>
  </si>
  <si>
    <t>#rolexbubbleback #bubbleback #bubblebackwatches | #longines13zn #omega333
#ug285
#universalchronograph | #alpinagruen | #longineschronograph #vintagelongines | #506xx #13zn #13znchronograph #longines13zn | #13zn #13znchronograph  #longines13zn | #ug285 #universalgeneve | #ug285 #universalgeneve</t>
  </si>
  <si>
    <t>#rolexbubbleback, #bubbleback, #bubblebackwatches, #longines13zn, #omega333, #ug285, #universalchronograph, #alpinagruen, #longineschronograph, #vintagelongines, #506xx, #13zn, #13znchronograph, #universalgeneve</t>
  </si>
  <si>
    <t>https://instagram.com/p/DRgyoobEh7S, https://instagram.com/p/CTPZlR1hOOJ, https://instagram.com/p/CFZ7KdSnqbJ, https://instagram.com/p/CFC1lfDnUb1, https://instagram.com/p/Bw4kk-gHOxd, https://instagram.com/p/BsDlKs4na3W, https://instagram.com/p/Bj1PmVynCLi, https://instagram.com/p/BhDq9DZhMR5, https://instagram.com/p/BdcPAQyBtQ4, https://instagram.com/p/BdXvBgthM0l, https://instagram.com/p/BcGpmf9A2Ff, https://instagram.com/p/BcEmYpkAUdk</t>
  </si>
  <si>
    <t>151, 263, 304, 219, 261, 298, 233, 401, 339, 262, 333, 332</t>
  </si>
  <si>
    <t>14, 10, 23, 14, 8, 13, 7, 28, 24, 15, 23, 11</t>
  </si>
  <si>
    <t>2025-11-26, 2021-08-31, 2020-09-21, 2020-09-12, 2019-04-30, 2018-12-31, 2018-06-10, 2018-04-02, 2018-01-02, 2017-12-31, 2017-11-30, 2017-11-29</t>
  </si>
  <si>
    <t>Tokyo, Japan</t>
  </si>
  <si>
    <t>https://scontent-dfw5-2.cdninstagram.com/v/t51.82787-15/589681625_18543701710028119_5095668091093524139_n.jpg?stp=dst-jpg_e35_s1080x1080_sh0.08_tt6&amp;_nc_ht=scontent-dfw5-2.cdninstagram.com&amp;_nc_cat=107&amp;_nc_oc=Q6cZ2QGbwBF0eJOyvutVxMM1mL9tWeI9sHtlPNdi1D2G3vPtE1P2_9dG1tDbPEh2T9zp_PI&amp;_nc_ohc=ytp-TYIFp04Q7kNvwEvZPUL&amp;_nc_gid=jqT1iqhVlvRn6wUAvun-bg&amp;edm=AOQ1c0wBAAAA&amp;ccb=7-5&amp;ig_cache_key=Mzc3NDIzOTE4MjI0NDk0NTYxOA%3D%3D.3-ccb7-5&amp;oh=00_AfxaXr1uFj51q9vfSby3wozDnDxtlCXtThaR0G8UtgSFAQ&amp;oe=69BD82A3&amp;_nc_sid=8b3546, https://scontent-dfw5-2.cdninstagram.com/v/t51.82787-15/622137534_18088406552078203_2762956500254871290_n.jpg?stp=dst-jpg_e35_s1080x1080_sh0.08_tt6&amp;_nc_ht=scontent-dfw5-2.cdninstagram.com&amp;_nc_cat=107&amp;_nc_oc=Q6cZ2QGbwBF0eJOyvutVxMM1mL9tWeI9sHtlPNdi1D2G3vPtE1P2_9dG1tDbPEh2T9zp_PI&amp;_nc_ohc=sNobxpW_5M0Q7kNvwHc61qQ&amp;_nc_gid=jqT1iqhVlvRn6wUAvun-bg&amp;edm=AOQ1c0wBAAAA&amp;ccb=7-5&amp;ig_cache_key=MjY1MjQ1MTIxODQ3OTQ0MDc3Nw%3D%3D.3-ccb7-5&amp;oh=00_AfyxUwIm0KBvpiiCWcDRnYHel7XctSt4711AUY1G6F5NZQ&amp;oe=69BDAC9A&amp;_nc_sid=8b3546, https://scontent-dfw5-1.cdninstagram.com/v/t51.82787-15/622156338_18119249191578514_2965238518622395220_n.jpg?stp=dst-jpg_e35_s1080x1080_sh0.08_tt6&amp;_nc_ht=scontent-dfw5-1.cdninstagram.com&amp;_nc_cat=110&amp;_nc_oc=Q6cZ2QGbwBF0eJOyvutVxMM1mL9tWeI9sHtlPNdi1D2G3vPtE1P2_9dG1tDbPEh2T9zp_PI&amp;_nc_ohc=kp7kGkrJSqcQ7kNvwEe6Vw0&amp;_nc_gid=jqT1iqhVlvRn6wUAvun-bg&amp;edm=AOQ1c0wBAAAA&amp;ccb=7-5&amp;ig_cache_key=MjQwMzIxMjA3OTU2ODY5MjkzNw%3D%3D.3-ccb7-5&amp;oh=00_AfyAFOQLKJAx6dOyrUS_A5P76Y0QHJviH1eKalEVHMwUdw&amp;oe=69BDA537&amp;_nc_sid=8b3546, https://scontent-dfw6-1.cdninstagram.com/v/t51.82787-15/619913436_18119634289568691_395976493377466795_n.jpg?stp=dst-jpg_e35_s1080x1080_sh0.08_tt6&amp;_nc_ht=scontent-dfw6-1.cdninstagram.com&amp;_nc_cat=103&amp;_nc_oc=Q6cZ2QGbwBF0eJOyvutVxMM1mL9tWeI9sHtlPNdi1D2G3vPtE1P2_9dG1tDbPEh2T9zp_PI&amp;_nc_ohc=oZEkvlRVyUcQ7kNvwFcb7pw&amp;_nc_gid=jqT1iqhVlvRn6wUAvun-bg&amp;edm=AOQ1c0wBAAAA&amp;ccb=7-5&amp;ig_cache_key=MjM5NjcxMzYyNDE0Njg4ODQzNw%3D%3D.3-ccb7-5&amp;oh=00_Afzuhs9_8p37EGUPeLN3kMonnSgRlB-OtgDYs9MoPHGs3w&amp;oe=69BDA3ED&amp;_nc_sid=8b3546, https://scontent-dfw5-1.cdninstagram.com/v/t51.82787-15/626227637_18395659477180425_8842801423177354093_n.jpg?stp=dst-jpg_e15_fr_s1080x1080_tt6&amp;_nc_ht=scontent-dfw5-1.cdninstagram.com&amp;_nc_cat=109&amp;_nc_oc=Q6cZ2QGbwBF0eJOyvutVxMM1mL9tWeI9sHtlPNdi1D2G3vPtE1P2_9dG1tDbPEh2T9zp_PI&amp;_nc_ohc=uxqGGzdEXeMQ7kNvwFN7Z3Z&amp;_nc_gid=jqT1iqhVlvRn6wUAvun-bg&amp;edm=AOQ1c0wBAAAA&amp;ccb=7-5&amp;ig_cache_key=MjAzMzUzNjEwMjQ0NDEwMDcwMQ%3D%3D.3-ccb7-5&amp;oh=00_Afw4yWqxKr6u0qxbKMY1UKxqso53agaS6e2P5Ci6leLh0Q&amp;oe=69BDB45A&amp;_nc_sid=8b3546, https://scontent-dfw5-1.cdninstagram.com/v/t51.82787-15/623221248_18280482181304879_556064738865142032_n.jpg?stp=dst-jpg_e15_tt6&amp;_nc_ht=scontent-dfw5-1.cdninstagram.com&amp;_nc_cat=111&amp;_nc_oc=Q6cZ2QGbwBF0eJOyvutVxMM1mL9tWeI9sHtlPNdi1D2G3vPtE1P2_9dG1tDbPEh2T9zp_PI&amp;_nc_ohc=gT4wOGpNRJAQ7kNvwF4HcYE&amp;_nc_gid=jqT1iqhVlvRn6wUAvun-bg&amp;edm=AOQ1c0wBAAAA&amp;ccb=7-5&amp;ig_cache_key=MTk0NjU2MjkyNzA2NDM2MjQ1NA%3D%3D.3-ccb7-5&amp;oh=00_AfyVMMewCdUdizXT7pGRONl2dZ58BYTvPUlxcmurFQKUBg&amp;oe=69BD8585&amp;_nc_sid=8b3546, https://scontent-dfw6-1.cdninstagram.com/v/t51.82787-15/627859687_18328787890171770_6150789591474969279_n.jpg?stp=dst-jpg_e15_fr_s1080x1080_tt6&amp;_nc_ht=scontent-dfw6-1.cdninstagram.com&amp;_nc_cat=106&amp;_nc_oc=Q6cZ2QGbwBF0eJOyvutVxMM1mL9tWeI9sHtlPNdi1D2G3vPtE1P2_9dG1tDbPEh2T9zp_PI&amp;_nc_ohc=vfYMTuRxeooQ7kNvwFQdAa1&amp;_nc_gid=jqT1iqhVlvRn6wUAvun-bg&amp;edm=AOQ1c0wBAAAA&amp;ccb=7-5&amp;ig_cache_key=MTc5ODQxMjIzMTYzOTgzNTM2Mg%3D%3D.3-ccb7-5&amp;oh=00_Afw90WcDgOy9nhmbNxlEVaZpLAoOYBB1UvF-ywjVq90DoQ&amp;oe=69BDAA7C&amp;_nc_sid=8b3546, https://scontent-dfw5-1.cdninstagram.com/v/t51.82787-15/617982798_18302889352256687_1364573767786320432_n.jpg?stp=dst-jpg_e15_fr_s1080x1080_tt6&amp;_nc_ht=scontent-dfw5-1.cdninstagram.com&amp;_nc_cat=111&amp;_nc_oc=Q6cZ2QGbwBF0eJOyvutVxMM1mL9tWeI9sHtlPNdi1D2G3vPtE1P2_9dG1tDbPEh2T9zp_PI&amp;_nc_ohc=hBEET0vVR9oQ7kNvwGclgBs&amp;_nc_gid=jqT1iqhVlvRn6wUAvun-bg&amp;edm=AOQ1c0wBAAAA&amp;ccb=7-5&amp;ig_cache_key=MTc0ODQyOTk5Mzg0MDc4ODYwMQ%3D%3D.3-ccb7-5&amp;oh=00_AfysSnMXPw41btHyAZ6By4bZ-Ld_odrkSvvGoBce-azgSg&amp;oe=69BD9A9C&amp;_nc_sid=8b3546, https://scontent-dfw6-1.cdninstagram.com/v/t51.82787-15/630692249_18515310451076954_1054054837592401623_n.jpg?stp=dst-jpg_e15_fr_s1080x1080_tt6&amp;_nc_ht=scontent-dfw6-1.cdninstagram.com&amp;_nc_cat=102&amp;_nc_oc=Q6cZ2QGbwBF0eJOyvutVxMM1mL9tWeI9sHtlPNdi1D2G3vPtE1P2_9dG1tDbPEh2T9zp_PI&amp;_nc_ohc=aOvescvNdSkQ7kNvwFgDeX6&amp;_nc_gid=jqT1iqhVlvRn6wUAvun-bg&amp;edm=AOQ1c0wBAAAA&amp;ccb=7-5&amp;ig_cache_key=MTY4MzI4NjM0OTQ0NjU2Njk2OA%3D%3D.3-ccb7-5&amp;oh=00_AfyXStAJpbRHe3UqjGhhAAamarRHLJ8qf_4alw8AG-sODg&amp;oe=69BD8E87&amp;_nc_sid=8b3546, https://scontent-dfw5-1.cdninstagram.com/v/t51.82787-15/640325044_18562545064009169_6092567030463928566_n.jpg?stp=dst-jpg_e15_tt6&amp;_nc_ht=scontent-dfw5-1.cdninstagram.com&amp;_nc_cat=105&amp;_nc_oc=Q6cZ2QGbwBF0eJOyvutVxMM1mL9tWeI9sHtlPNdi1D2G3vPtE1P2_9dG1tDbPEh2T9zp_PI&amp;_nc_ohc=sW9vfgW2s_AQ7kNvwFHZxVz&amp;_nc_gid=jqT1iqhVlvRn6wUAvun-bg&amp;edm=AOQ1c0wBAAAA&amp;ccb=7-5&amp;ig_cache_key=MTY4MjAxOTc5Nzg3NTA4NDU4MQ%3D%3D.3-ccb7-5&amp;oh=00_AfwHgcwdUQAYiph8HbHTrzcmDjrkn81d-mTOCduCa8HHEw&amp;oe=69BD8CDE&amp;_nc_sid=8b3546, https://scontent-dfw6-1.</t>
  </si>
  <si>
    <t>https://www.instagram.com/shinakym</t>
  </si>
  <si>
    <t>eduhomemdecarvalho</t>
  </si>
  <si>
    <t>Eduardo Homem de Carvalho</t>
  </si>
  <si>
    <t>https://scontent-mia3-2.cdninstagram.com/v/t51.2885-19/285650371_305455161672267_479977382060854246_n.jpg?stp=dst-jpg_e0_s150x150_tt6&amp;efg=eyJ2ZW5jb2RlX3RhZyI6InByb2ZpbGVfcGljLmRqYW5nby43NDQuYzIifQ&amp;_nc_ht=scontent-mia3-2.cdninstagram.com&amp;_nc_cat=103&amp;_nc_oc=Q6cZ2QG21HE52iEKebJor6KDvxXNVRrwnMXdYbpCNXv_uQc4ljgsDI8FT5AA-P9dXsP0xZQ&amp;_nc_ohc=DcuI9qRUlhoQ7kNvwHdNs1k&amp;_nc_gid=C8TKAcUqL9fNL60utTRHyQ&amp;edm=AOQ1c0wBAAAA&amp;ccb=7-5&amp;oh=00_AfwOtbNRMGz5vDKxiqdHkNMUiQc2v0wtiLOAGP6sZGgaxg&amp;oe=69BDAB32&amp;_nc_sid=8b3546</t>
  </si>
  <si>
    <t>Minha doce @vfhcarvalho e @maninha_douat_barbosa | @ceciliaflesch | O STADIUM, completou dia 5 de fevereiro de 2025, 50 anos. Depois de 15 anos de existência quem passou apresentar o programa de esporte foi eu. Obrigado @sergiodubocage e @lelecobarbosachacrinha pela oportunidade. Ambos, grandes profissionais e do bem. | No mês de setembro o programa Stadium, da TV Brasil, completa 50 anos. Tenho o orgulho de fazer parte dele há 42, primeiro como repórter, depois comentarista, cronista, apresentador, chefe de reportagem, editor e sei lá mais o quê.
Essa semana começamos a celebrar a data, com reportagens do passado | Não tá facil pra ninguém! Com o preço do gás, aqui em casa, minha doce @vfhcarvalho optou por fogão a lenha...</t>
  </si>
  <si>
    <t>@vfhcarvalho, @maninha_douat_barbosa, @ceciliaflesch, @sergiodubocage, @lelecobarbosachacrinha, @tvbrasil</t>
  </si>
  <si>
    <t>https://instagram.com/p/DV2TjFbDc20, https://instagram.com/p/DV0GGp8D8LE, https://instagram.com/p/DU1y75fjaDc, https://instagram.com/p/DUeH5G6D8gV, https://instagram.com/p/DUcJX2bDdUq, https://instagram.com/p/DUcCJbpDUr3, https://instagram.com/p/DUbvFLIj107, https://instagram.com/p/DUbQZkpkjQZ, https://instagram.com/p/DTttV13DfWl, https://instagram.com/p/DTq7l7hj5LP, https://instagram.com/p/DTmVfHqDZO2, https://instagram.com/p/DTg5D3oDbIL</t>
  </si>
  <si>
    <t>10, 3, 29, 22, 1, 9, 1, 83, 10, 4, 6, 11</t>
  </si>
  <si>
    <t>3, 0, 6, 3, 0, 1, 0, 16, 0, 0, 0, 2</t>
  </si>
  <si>
    <t>2026-03-14, 2026-03-13, 2026-02-17, 2026-02-07, 2026-02-07, 2026-02-07, 2026-02-06, 2026-02-06, 2026-01-20, 2026-01-18, 2026-01-17, 2026-01-15</t>
  </si>
  <si>
    <t>Image, Video, Image, Image, Image, Image, Video, Video, Image, Image, Image, Image</t>
  </si>
  <si>
    <t>https://scontent-mia3-1.cdninstagram.com/v/t51.82787-15/651567713_18567660010050143_7453578542958481466_n.webp?stp=dst-jpg_e35_p1080x1080_sh0.08_tt6&amp;_nc_ht=scontent-mia3-1.cdninstagram.com&amp;_nc_cat=111&amp;_nc_oc=Q6cZ2QG21HE52iEKebJor6KDvxXNVRrwnMXdYbpCNXv_uQc4ljgsDI8FT5AA-P9dXsP0xZQ&amp;_nc_ohc=OZ3gYGsEGREQ7kNvwEFUCaj&amp;_nc_gid=C8TKAcUqL9fNL60utTRHyQ&amp;edm=AOQ1c0wBAAAA&amp;ccb=7-5&amp;ig_cache_key=Mzg1MjM1MjUwNTE1MDAzMzMzMg%3D%3D.3-ccb7-5&amp;oh=00_AfzIHtqAyO5YYImxWZXFofNd3lobCkVRIGB3dHZgDv8Qeg&amp;oe=69BD895F&amp;_nc_sid=8b3546, https://scontent-mia3-1.cdninstagram.com/v/t51.82787-15/629629039_18558486577050143_6425418125469432170_n.webp?stp=dst-jpg_e15_fr_p1080x1080_tt6&amp;_nc_ht=scontent-mia3-1.cdninstagram.com&amp;_nc_cat=111&amp;_nc_oc=Q6cZ2QG21HE52iEKebJor6KDvxXNVRrwnMXdYbpCNXv_uQc4ljgsDI8FT5AA-P9dXsP0xZQ&amp;_nc_ohc=qdPyC52YP_QQ7kNvwHAo5d9&amp;_nc_gid=C8TKAcUqL9fNL60utTRHyQ&amp;edm=AOQ1c0wBAAAA&amp;ccb=7-5&amp;ig_cache_key=MzgzNDE5NDY3NjI4MzE4NzQyMA%3D%3D.3-ccb7-5&amp;oh=00_AfwND961TeQd2cCpusaZKviC4o0pAcU5dKu44E5g8_WktA&amp;oe=69BD9150&amp;_nc_sid=8b3546, https://scontent-mia3-1.cdninstagram.com/v/t51.82787-15/630050757_18555925666050143_3252763714498368624_n.webp?stp=dst-jpg_e35_s1080x1080_sh0.08_tt6&amp;_nc_ht=scontent-mia3-1.cdninstagram.com&amp;_nc_cat=111&amp;_nc_oc=Q6cZ2QG21HE52iEKebJor6KDvxXNVRrwnMXdYbpCNXv_uQc4ljgsDI8FT5AA-P9dXsP0xZQ&amp;_nc_ohc=bprocuUFZh8Q7kNvwE310OV&amp;_nc_gid=C8TKAcUqL9fNL60utTRHyQ&amp;edm=AOQ1c0wBAAAA&amp;ccb=7-5&amp;ig_cache_key=MzgyNzUzMTQ0NDA2MzgxNTcwMQ%3D%3D.3-ccb7-5&amp;oh=00_AfzRhmikItCQvkn-3PAalgA8qq1ZjjV8FJhYF7WaJ3MCeA&amp;oe=69BDAA3F&amp;_nc_sid=8b3546, https://scontent-mia3-1.cdninstagram.com/v/t51.82787-15/629986428_18555576781050143_6107075904808136172_n.webp?stp=dst-jpg_e35_s1080x1080_sh0.08_tt6&amp;_nc_ht=scontent-mia3-1.cdninstagram.com&amp;_nc_cat=111&amp;_nc_oc=Q6cZ2QG21HE52iEKebJor6KDvxXNVRrwnMXdYbpCNXv_uQc4ljgsDI8FT5AA-P9dXsP0xZQ&amp;_nc_ohc=RvlJhapIfewQ7kNvwGDZUnv&amp;_nc_gid=C8TKAcUqL9fNL60utTRHyQ&amp;edm=AOQ1c0wBAAAA&amp;ccb=7-5&amp;ig_cache_key=MzgyNjk3NTAwNDc2MDU5MzcwNg%3D%3D.3-ccb7-5&amp;oh=00_AfypCsRi8FQ5aUc-oda286sk-5uZzWsw3ilnWrE8YSSW5Q&amp;oe=69BDAF2F&amp;_nc_sid=8b3546, https://scontent-mia3-1.cdninstagram.com/v/t51.82787-15/629148433_18555561052050143_5322751894034395885_n.webp?stp=dst-jpg_e35_p1080x1080_sh0.08_tt6&amp;_nc_ht=scontent-mia3-1.cdninstagram.com&amp;_nc_cat=111&amp;_nc_oc=Q6cZ2QG21HE52iEKebJor6KDvxXNVRrwnMXdYbpCNXv_uQc4ljgsDI8FT5AA-P9dXsP0xZQ&amp;_nc_ohc=r44gY2DGRacQ7kNvwEVsE1q&amp;_nc_gid=C8TKAcUqL9fNL60utTRHyQ&amp;edm=AOQ1c0wBAAAA&amp;ccb=7-5&amp;ig_cache_key=MzgyNjk0MzIyNzYwNjE1ODA3MQ%3D%3D.3-ccb7-5&amp;oh=00_Afym18wh1QqpVvl4Wgcexd0AiBQ8K3ct6ry8H6gbe0_DDQ&amp;oe=69BDA5AA&amp;_nc_sid=8b3546, https://scontent-mia3-1.cdninstagram.com/v/t51.82787-15/619839634_18550229476050143_4205274518600861770_n.webp?stp=dst-jpg_e35_s1080x1080_sh0.08_tt6&amp;_nc_ht=scontent-mia3-1.cdninstagram.com&amp;_nc_cat=111&amp;_nc_oc=Q6cZ2QG21HE52iEKebJor6KDvxXNVRrwnMXdYbpCNXv_uQc4ljgsDI8FT5AA-P9dXsP0xZQ&amp;_nc_ohc=gn4B7JdcTJcQ7kNvwGZAwt0&amp;_nc_gid=C8TKAcUqL9fNL60utTRHyQ&amp;edm=AOQ1c0wBAAAA&amp;ccb=7-5&amp;ig_cache_key=MzgxMzkwMzg3MjQ4NjY2NzY4NQ%3D%3D.3-ccb7-5&amp;oh=00_AfyyVwt3ajCBFXlP-gmL2df0CpxtX82aIYFfM-MNA9fpcQ&amp;oe=69BDAFDA&amp;_nc_sid=8b3546, https://scontent-mia3-1.cdninstagram.com/v/t51.82787-15/617870167_18549911590050143_2525190193656972855_n.webp?stp=dst-jpg_e15_fr_p1080x1080_tt6&amp;_nc_ht=scontent-mia3-1.cdninstagram.com&amp;_nc_cat=111&amp;_nc_oc=Q6cZ2QG21HE52iEKebJor6KDvxXNVRrwnMXdYbpCNXv_uQc4ljgsDI8FT5AA-P9dXsP0xZQ&amp;_nc_ohc=eJU9uZQJokcQ7kNvwFRPOr5&amp;_nc_gid=C8TKAcUqL9fNL60utTRHyQ&amp;edm=AOQ1c0wBAAAA&amp;ccb=7-5&amp;ig_cache_key=MzgxMzEyMjEyNTgwMTE2NTUxOQ%3D%3D.3-ccb7-5&amp;oh=00_AfyK0LSwALOuKb8Y_rXWC8QU1_G6E3LISQI8czIwztg87A&amp;oe=69BDA613&amp;_nc_sid=8b3546, https://scontent-mia3-1.cdninstagram.com/v/t51.82787-15/617712001_18549547177050143_3451279562413819231_n.webp?stp=dst-jpg_e35_p1080x1080_sh0.08_tt6&amp;_nc_ht=scontent-mia3-1.cdninstagram.com&amp;_nc_cat=111&amp;_nc_oc=Q6cZ2QG21HE52iEKebJor6KDvxXNVRrwnMXdYbpCNXv_uQc4ljgsDI8FT5AA-P9dXsP0xZQ&amp;_nc_ohc=mDe3gXlho98Q7kNvwGr-DNP&amp;_nc_gid=C8TKAcUqL9fNL60utTRHyQ&amp;edm=AOQ1c0wBAAAA&amp;ccb=7-5&amp;ig_cache_key=MzgxMTgyODYzMjExNzk0MTE3NA%3D%3D.3-ccb7-5&amp;oh=00_Afz8XhFgHmhPfhvDOgkSh8iFsYg9RBWE5Pv5V0TEla6-NQ&amp;oe=69BDB640&amp;_nc_sid=8b3546, https://scontent-mia3-1.cdninstagram.com/v/t51.82787-15/616586534_18549187246050143_3155913880018336394_n.webp?stp=dst-jpg_e35_s1080x1080_sh0.08_tt6&amp;_nc_ht=scontent-mia3-1.cdninstagram.com&amp;_nc_cat=111&amp;_nc_oc=Q6cZ2QG21HE52iEKebJor6KDvxXNVRrwnMXdYbpCNXv_uQc4ljgsDI8FT5AA-P9dXsP0xZQ&amp;_nc_ohc=PuSzg010tTUQ7kNvwHCK3qS&amp;_nc_gid=C8TKAcUqL9fNL60utTRHyQ&amp;edm=AOQ1c0wBAAAA&amp;ccb=7-5&amp;ig_cache_key=MzgxMDI5NjIzOTI5Mjc4OTI1OQ%3D%3D.3-ccb7-5&amp;oh=00_AfyLDTq55Kb1mIf8ykBPS0XJ-qU7HhRSjG5yiM3_uLQEdw&amp;oe=69BD91EB&amp;_nc_sid=8b3546</t>
  </si>
  <si>
    <t>https://scontent-mia5-1.cdninstagram.com/o1/v/t16/f2/m69/AQOwS6_4fUMss03oZlCQOKKWSt90Igw8QHVu6X_5-9C8H0PIEpTY7ZsiTWMVxKdJPFxaz6_fZNf5xPj4QD_1T2N0.mp4?strext=1&amp;_nc_cat=104&amp;_nc_sid=5e9851&amp;_nc_ht=scontent-mia5-1.cdninstagram.com&amp;_nc_ohc=XbkcAh97ZToQ7kNvwFpvMqi&amp;efg=eyJ2ZW5jb2RlX3RhZyI6Inhwdl9wcm9ncmVzc2l2ZS5JTlNUQUdSQU0uQ0xJUFMuQzMuNzIwLmRhc2hfYmFzZWxpbmVfMV92MSIsInhwdl9hc3NldF9pZCI6MTc5MzIyODUxNzYyMDY2ODQsImFzc2V0X2FnZV9kYXlzIjozLCJ2aV91c2VjYXNlX2lkIjoxMDA5OSwiZHVyYXRpb25fcyI6NjAsInVybGdlbl9zb3VyY2UiOiJ3d3cifQ%3D%3D&amp;ccb=17-1&amp;_nc_gid=C8TKAcUqL9fNL60utTRHyQ&amp;_nc_ss=1a&amp;_nc_zt=28&amp;vs=a5b423ec1cbf36aa&amp;_nc_vs=HBksFQIYOnBhc3N0aHJvdWdoX2V2ZXJzdG9yZS9HQnh1dVNhSUtTSy1DSEVFQUtMbm9lRTFPRzhBYnNwVEFRQUYVAALIARIAFQIYUWlnX3hwdl9wbGFjZW1lbnRfcGVybWFuZW50X3YyL0MxNEJBRTZDMDJGMkFBQUY1NDg5RjYxMzhFQTI2Mzg5X2F1ZGlvX2Rhc2hpbml0Lm1wNBUCAsgBEgAoABgAGwKIB3VzZV9vaWwBMRJwcm9ncmVzc2l2ZV9yZWNpcGUBMRUAACa41YL_r9TaPxUCKAJDMywXQE6AAAAAAAAYEmRhc2hfYmFzZWxpbmVfMV92MREAdf4HZeadAQA&amp;oh=00_Afy4z_ERba5SNf1IDNx-LehjiqIIFAPhUYeCFFEoThj1gA&amp;oe=69BD9DF4, https://scontent-mia3-2.cdninstagram.com/o1/v/t16/f2/m69/AQMviFUG6lr3KGoPMBWrwLGH48o-9RNxtHotUsKF-6Lv9bcAAH4s6-vXXo1slTfYbhdYcT3I81UPAFXaTvBOiGzx.mp4?strext=1&amp;_nc_cat=105&amp;_nc_sid=5e9851&amp;_nc_ht=scontent-mia3-2.cdninstagram.com&amp;_nc_ohc=yTHcmLSIengQ7kNvwH3WcW9&amp;efg=eyJ2ZW5jb2RlX3RhZyI6Inhwdl9wcm9ncmVzc2l2ZS5JTlNUQUdSQU0uQ0xJUFMuQzMuNzIwLmRhc2hfYmFzZWxpbmVfMV92MSIsInhwdl9hc3NldF9pZCI6MTc5Mjc4MDU4MTkyMDY2ODQsImFzc2V0X2FnZV9kYXlzIjozNywidmlfdXNlY2FzZV9pZCI6MTAwOTksImR1cmF0aW9uX3MiOjE1NCwidXJsZ2VuX3NvdXJjZSI6Ind3dyJ9&amp;ccb=17-1&amp;_nc_gid=C8TKAcUqL9fNL60utTRHyQ&amp;_nc_ss=1a&amp;_nc_zt=28&amp;vs=2463ea735a305984&amp;_nc_vs=HBksFQIYOnBhc3N0aHJvdWdoX2V2ZXJzdG9yZS9HRjdDUHlXZW05bVBwd2dIQUpVenhiOGZaVlp6YnNwVEFRQUYVAALIARIAFQIYUWlnX3hwdl9wbGFjZW1lbnRfcGVybWFuZW50X3YyL0YyNDZENTQxREIxQUM1MzM5NTFCOTU2RDBGNEU4RDk5X2F1ZGlvX2Rhc2hpbml0Lm1wNBUCAsgBEgAoABgAGwKIB3VzZV9vaWwBMRJwcm9ncmVzc2l2ZV9yZWNpcGUBMRUAACa48KWX0s_YPxUCKAJDMywXQGNO6XjU_fQYEmRhc2hfYmFzZWxpbmVfMV92MREAdf4HZeadAQA&amp;oh=00_AfxALSsP8oM7jbphzR5uOVQnn141rqUG2yISDS0JwQ0Wcw&amp;oe=69BDA567, https://scontent-mia3-1.cdninstagram.com/o1/v/t16/f2/m69/AQNrhHXhXdLLgBSpWiMQbZBl8wfx9J16AORlNaTKVcb8rUnTTKgzc19mfZMjNscI0KTCq4nhj5T1MTKwMnoC6aYO.mp4?strext=1&amp;_nc_cat=111&amp;_nc_sid=5e9851&amp;_nc_ht=scontent-mia3-1.cdninstagram.com&amp;_nc_ohc=rexCMjFyNi0Q7kNvwGfFzHC&amp;efg=eyJ2ZW5jb2RlX3RhZyI6Inhwdl9wcm9ncmVzc2l2ZS5JTlNUQUdSQU0uQ0xJUFMuQzMuMTI4MC5kYXNoX2Jhc2VsaW5lXzFfdjEiLCJ4cHZfYXNzZXRfaWQiOjE3OTM1NDk1Nzk0MTU5NTE3LCJhc3NldF9hZ2VfZGF5cyI6MzcsInZpX3VzZWNhc2VfaWQiOjEwMDk5LCJkdXJhdGlvbl9zIjoxMzksInVybGdlbl9zb3VyY2UiOiJ3d3cifQ%3D%3D&amp;ccb=17-1&amp;_nc_gid=C8TKAcUqL9fNL60utTRHyQ&amp;_nc_ss=1a&amp;_nc_zt=28&amp;vs=5b598a575c0f96eb&amp;_nc_vs=HBksFQIYOnBhc3N0aHJvdWdoX2V2ZXJzdG9yZS9HRklvZ2lWbkp5MnNLQ01EQUdLTS1TVGxwVzVQYnNwVEFRQUYVAALIARIAFQIYUWlnX3hwdl9wbGFjZW1lbnRfcGVybWFuZW50X3YyL0Y1NEJFMTE0RTkyRUVBMjFGMkIxRDZGNTBGQTI1NEFFX2F1ZGlvX2Rhc2hpbml0Lm1wNBUCAsgBEgAoABgAGwKIB3VzZV9vaWwBMRJwcm9ncmVzc2l2ZV9yZWNpcGUBMRUAACa6vvP6oI_cPxUCKAJDMywXQGFwAAAAAAAYEmRhc2hfYmFzZWxpbmVfMV92MREAdf4HZeadAQA&amp;oh=00_Afxcx00yPpz4Nzm5iU56ngwJXNC7FL8uKvQ-Tmsy-Qwefg&amp;oe=69BDAFE9</t>
  </si>
  <si>
    <t>https://www.instagram.com/eduhomemdecarvalho</t>
  </si>
  <si>
    <t>noprian_yosma</t>
  </si>
  <si>
    <t>Noprian Yosma</t>
  </si>
  <si>
    <t>✝️
Jack of all trades, master of none</t>
  </si>
  <si>
    <t>https://scontent-sea1-1.cdninstagram.com/v/t51.82787-19/622726406_18554093704052514_3331233690701791453_n.jpg?stp=dst-jpg_e0_s150x150_tt6&amp;efg=eyJ2ZW5jb2RlX3RhZyI6InByb2ZpbGVfcGljLmRqYW5nby4xMDgwLmMyIn0&amp;_nc_ht=scontent-sea1-1.cdninstagram.com&amp;_nc_cat=106&amp;_nc_oc=Q6cZ2QGl_wi6AWdMFeqZU6nMjerSz0dX0BgQmvFvsAOxvm9qGLiCvdRpyK-jdItTlePnnxc&amp;_nc_ohc=A5W5JeetW3gQ7kNvwFz8P0B&amp;_nc_gid=YwtBCv0x5jlAwxr1yMdMeQ&amp;edm=AOQ1c0wBAAAA&amp;ccb=7-5&amp;oh=00_AfyLyJ3hOrLowqrb5hlJRSM3oyI_DjWhgiUHVFqkyx0dug&amp;oe=69BD9DF6&amp;_nc_sid=8b3546</t>
  </si>
  <si>
    <t>Strolling around Fuji | Finally hit the slopes in Japan! 🎿❄️🇯🇵
#GalaYuzawa | When nature speaks in the silence of night.
@sonyalpha_id #MountBromo #StarryNight #SonyAlpha #AstroPhotography #ExploreIndonesia #LandscapePhotography #NaturePhotography #TravelPhotography | Under the Milky Way’s gaze, embracing the adventure in Bromo 🌌🚙 
#bromo #milkyway #bimasakti #sonyalpha | Puncak Tusuk Gigi Gunung Raung via Kalibaru (3300 mdpl)⛰️
Slide ke 3 : Goa di bawah Puncak Tusuk Gigi | Explore the crazy, embrace the wild. | [REUPLOAD]
Karena tidak banyak kemana2 di 2023, jadi Recap 2023 nya Japan edition saja🇯🇵✨
Here’s to another amazing year in 2024! 🍻
#JapanRecap2023 #newyearseve #CheersTo2024 | It’s hard but it’s worth it
#GunungRaung #Kalibaru #GunungIndonesia #ExploreIndonesia | Bakti untuk Negeri🇮🇩 | Strolling to the top of the iconic Fushimi Inari Taisha⛩️ | This is your sign to visit Japan🇯🇵😜
#japan #explorejapan #canweskiptothegoodpart #tokyo #osaka #tanigawadake #fuji | This railway crossing can be found at Kamakurakokomae Station, and was used for a scene in the opening to the well-liked Japanese anime Slam Dunk. On weekends and holidays you are sure to see an endless number of people stopping here to take photos.
It takes 16 minutes on the Enoden from Fujisawa S</t>
  </si>
  <si>
    <t>#GalaYuzawa, #MountBromo, #StarryNight, #SonyAlpha, #AstroPhotography, #ExploreIndonesia, #LandscapePhotography, #NaturePhotography, #TravelPhotography, #bromo, #milkyway, #bimasakti, #sonyalpha, #JapanRecap2023, #newyearseve, #CheersTo2024, #GunungRaung, #Kalibaru, #GunungIndonesia, #japan, #explorejapan, #canweskiptothegoodpart, #tokyo, #osaka, #tanigawadake, #fuji</t>
  </si>
  <si>
    <t>@sonyalpha_id</t>
  </si>
  <si>
    <t>https://instagram.com/p/DUcrE5qkwCC, https://instagram.com/p/DFxKqpHzF7A, https://instagram.com/p/C_Ys4dNTV2J, https://instagram.com/p/C_NGXhPTXY9, https://instagram.com/p/C97AX7TzBeC, https://instagram.com/p/C7soEO9v1Gp, https://instagram.com/p/C7rpjWlPiZB, https://instagram.com/p/C7inSEotoXy, https://instagram.com/p/CvGoy8IP8hm, https://instagram.com/p/CsLYrA9vsfU, https://instagram.com/p/CrPzxmwAUqm, https://instagram.com/p/CrKdQ_yg9nH</t>
  </si>
  <si>
    <t>98, 140, 71, 168, 212, 51, 4, 162, 33, 134, 164, 107</t>
  </si>
  <si>
    <t>0, 2, 0, 13, 1, 0, 0, 9, 0, 2, 3, 4</t>
  </si>
  <si>
    <t>2026-02-07, 2025-02-07, 2024-09-01, 2024-08-28, 2024-07-27, 2024-06-02, 2024-06-01, 2024-05-29, 2023-07-25, 2023-05-13, 2023-04-20, 2023-04-18</t>
  </si>
  <si>
    <t>Lake Kawaguchiko, Mt. Fuji, Gunung Raung, Japan, Badan Siber dan Sandi Negara, 伏見稻禾大社 Fushimi Inari-Taisha, Kamakurakōkōmae Station</t>
  </si>
  <si>
    <t>Sidecar, Sidecar, Image, Sidecar, Sidecar, Image, Video, Sidecar, Sidecar, Sidecar, Video, Video</t>
  </si>
  <si>
    <t>https://scontent-sea1-1.cdninstagram.com/v/t51.82787-15/630033801_18558323992052514_7059380179939421395_n.jpg?stp=dst-jpg_e35_p1080x1080_sh0.08_tt6&amp;_nc_ht=scontent-sea1-1.cdninstagram.com&amp;_nc_cat=106&amp;_nc_oc=Q6cZ2QGl_wi6AWdMFeqZU6nMjerSz0dX0BgQmvFvsAOxvm9qGLiCvdRpyK-jdItTlePnnxc&amp;_nc_ohc=gFkrEcjjEpYQ7kNvwFCNMEw&amp;_nc_gid=YwtBCv0x5jlAwxr1yMdMeQ&amp;edm=AOQ1c0wBAAAA&amp;ccb=7-5&amp;ig_cache_key=MzgyNzEyMzExMTUzMjM2ODgwMw%3D%3D.3-ccb7-5&amp;oh=00_AfzvrRlpa-kaYtWL4miZCzcGsGFUijQOyi4fSlX76aWsqw&amp;oe=69BD86E1&amp;_nc_sid=8b3546, https://scontent-sea1-1.cdninstagram.com/v/t51.82787-15/630033801_18558323992052514_7059380179939421395_n.jpg?stp=dst-jpg_e35_p1080x1080_sh0.08_tt6&amp;_nc_ht=scontent-sea1-1.cdninstagram.com&amp;_nc_cat=106&amp;_nc_oc=Q6cZ2QGl_wi6AWdMFeqZU6nMjerSz0dX0BgQmvFvsAOxvm9qGLiCvdRpyK-jdItTlePnnxc&amp;_nc_ohc=gFkrEcjjEpYQ7kNvwFCNMEw&amp;_nc_gid=YwtBCv0x5jlAwxr1yMdMeQ&amp;edm=AOQ1c0wBAAAA&amp;ccb=7-5&amp;ig_cache_key=MzgyNzEyMzExMTUzMjM2ODgwMw%3D%3D.3-ccb7-5&amp;oh=00_AfzvrRlpa-kaYtWL4miZCzcGsGFUijQOyi4fSlX76aWsqw&amp;oe=69BD86E1&amp;_nc_sid=8b3546, https://scontent-sea1-1.cdninstagram.com/v/t51.2885-15/476582458_18484913182052514_2458031579750554565_n.jpg?stp=dst-jpg_e35_p1080x1080_sh0.08_tt6&amp;_nc_ht=scontent-sea1-1.cdninstagram.com&amp;_nc_cat=106&amp;_nc_oc=Q6cZ2QGl_wi6AWdMFeqZU6nMjerSz0dX0BgQmvFvsAOxvm9qGLiCvdRpyK-jdItTlePnnxc&amp;_nc_ohc=vyujQ6IKMPsQ7kNvwFLU4GC&amp;_nc_gid=YwtBCv0x5jlAwxr1yMdMeQ&amp;edm=AOQ1c0wBAAAA&amp;ccb=7-5&amp;ig_cache_key=MzU2MjY3NTY4MTU0MzE3NzEyNw%3D%3D.3-ccb7-5&amp;oh=00_Afyh8blfN1kqv3VQDeGUmChbIk7G1VyUMJV8Df0rCj5GYQ&amp;oe=69BD8881&amp;_nc_sid=8b3546, https://scontent-sea1-1.cdninstagram.com/v/t51.2885-15/476582458_18484913182052514_2458031579750554565_n.jpg?stp=dst-jpg_e35_p1080x1080_sh0.08_tt6&amp;_nc_ht=scontent-sea1-1.cdninstagram.com&amp;_nc_cat=106&amp;_nc_oc=Q6cZ2QGl_wi6AWdMFeqZU6nMjerSz0dX0BgQmvFvsAOxvm9qGLiCvdRpyK-jdItTlePnnxc&amp;_nc_ohc=vyujQ6IKMPsQ7kNvwFLU4GC&amp;_nc_gid=YwtBCv0x5jlAwxr1yMdMeQ&amp;edm=AOQ1c0wBAAAA&amp;ccb=7-5&amp;ig_cache_key=MzU2MjY3NTY4MTU0MzE3NzEyNw%3D%3D.3-ccb7-5&amp;oh=00_Afyh8blfN1kqv3VQDeGUmChbIk7G1VyUMJV8Df0rCj5GYQ&amp;oe=69BD8881&amp;_nc_sid=8b3546, https://scontent-sea1-1.cdninstagram.com/v/t51.2885-15/476475005_18484913191052514_8713670972708644175_n.jpg?stp=dst-jpg_e35_p1080x1080_sh0.08_tt6&amp;_nc_ht=scontent-sea1-1.cdninstagram.com&amp;_nc_cat=106&amp;_nc_oc=Q6cZ2QGl_wi6AWdMFeqZU6nMjerSz0dX0BgQmvFvsAOxvm9qGLiCvdRpyK-jdItTlePnnxc&amp;_nc_ohc=Y6EFjNLxJ64Q7kNvwHGj4WA&amp;_nc_gid=YwtBCv0x5jlAwxr1yMdMeQ&amp;edm=AOQ1c0wBAAAA&amp;ccb=7-5&amp;ig_cache_key=MzU2MjY3NTY4MTc3ODA4NzAwMQ%3D%3D.3-ccb7-5&amp;oh=00_AfwJ80nag_e38tc76-CBnt2PiXjY0JSDaRDi-cHjSYuTOQ&amp;oe=69BDAFF4&amp;_nc_sid=8b3546, https://scontent-sea1-1.cdninstagram.com/v/t39.30808-6/470484854_18477924868052514_4955518483876440394_n.jpg?stp=dst-jpg_e35_p1080x1080_sh0.08_tt6&amp;_nc_ht=scontent-sea1-1.cdninstagram.com&amp;_nc_cat=106&amp;_nc_oc=Q6cZ2QGl_wi6AWdMFeqZU6nMjerSz0dX0BgQmvFvsAOxvm9qGLiCvdRpyK-jdItTlePnnxc&amp;_nc_ohc=PXMjVU2m3sUQ7kNvwFqGZUY&amp;_nc_gid=YwtBCv0x5jlAwxr1yMdMeQ&amp;edm=AOQ1c0wAAAAA&amp;ccb=7-5&amp;ig_cache_key=MzQ0NzcwMjkwODQ1MDk4NzQwMQ%3D%3D.3-ccb7-5&amp;oh=00_Afz4kNqtkaZXaRONIA-KxSyT-LZh7bAldi1UAyVe3HOjOg&amp;oe=69BDAE64&amp;_nc_sid=8b3546, https://scontent-sea1-1.cdninstagram.com/v/t39.30808-6/471962092_18477922960052514_4685786194320915371_n.jpg?stp=dst-jpg_e35_p1080x1080_sh0.08_tt6&amp;_nc_ht=scontent-sea1-1.cdninstagram.com&amp;_nc_cat=106&amp;_nc_oc=Q6cZ2QGl_wi6AWdMFeqZU6nMjerSz0dX0BgQmvFvsAOxvm9qGLiCvdRpyK-jdItTlePnnxc&amp;_nc_ohc=ZPO3RndYRNsQ7kNvwFipIbb&amp;_nc_gid=YwtBCv0x5jlAwxr1yMdMeQ&amp;edm=AOQ1c0wAAAAA&amp;ccb=7-5&amp;ig_cache_key=MzQ0NDQzNzI4NTI4OTYxNzc3MA%3D%3D.3-ccb7-5&amp;oh=00_AfxcVKdJ3Rje6RIFrm_Lm2uehe__Kx_MH6AiPWpAkXiisg&amp;oe=69BDA11A&amp;_nc_sid=8b3546, https://scontent-sea1-1.cdninstagram.com/v/t39.30808-6/471962092_18477922960052514_4685786194320915371_n.jpg?stp=dst-jpg_e35_p1080x1080_sh0.08_tt6&amp;_nc_ht=scontent-sea1-1.cdninstagram.com&amp;_nc_cat=106&amp;_nc_oc=Q6cZ2QGl_wi6AWdMFeqZU6nMjerSz0dX0BgQmvFvsAOxvm9qGLiCvdRpyK-jdItTlePnnxc&amp;_nc_ohc=ZPO3RndYRNsQ7kNvwFipIbb&amp;_nc_gid=YwtBCv0x5jlAwxr1yMdMeQ&amp;edm=AOQ1c0wAAAAA&amp;ccb=7-5&amp;ig_cache_key=MzQ0NDQzNzI4NTI4OTYxNzc3MA%3D%3D.3-ccb7-5&amp;oh=00_AfxcVKdJ3Rje6RIFrm_Lm2uehe__Kx_MH6AiPWpAkXiisg&amp;oe=69BDA11A&amp;_nc_sid=8b3546, https://scontent-sea1-1.cdninstagram.com/v/t39.30808-6/471564795_18477922915052514_823697520976657090_n.jpg?stp=dst-jpg_e35_p1080x1080_sh0.08_tt6&amp;_nc_ht=scontent-sea1-1.cdninstagram.com&amp;_nc_cat=106&amp;_nc_oc=Q6cZ2QGl_wi6AWdMFeqZU6nMjerSz0dX0BgQmvFvsAOxvm9qGLiCvdRpyK-jdItTlePnnxc&amp;_nc_ohc=-9LCxvr_FVcQ7kNvwGEsCxZ&amp;_nc_gid=YwtBCv0x5jlAwxr1yMdMeQ&amp;edm=AOQ1c0wAAAAA&amp;ccb=7-5&amp;ig_cache_key=MzQ0NDQzNzI4NTE1NTYxMjMzOA%3D%3D.3-ccb7-5&amp;oh=00_Afw_PY8w0iVrLUzhlYQAcslxuCtHH1wfzQjuRNxi0toGHA&amp;oe=69BD8F2D&amp;_nc_sid=8b3546, https://scontent-sea1-1.cdninstagram.com/v/t39.30808-6/471855248_18477910675052514_1783949213508631094_n.jpg?stp=dst-jpg_e35_p1080x1080_sh0.08_tt6&amp;_nc_ht=scontent-sea1-1.cdninstagram.com&amp;_nc_cat=106&amp;_nc_oc=Q6cZ2QGl_wi6AWdMFeqZU6nMjerSz0dX0BgQmvFvsAOxvm9qGLiCvdRpyK-jdItTlePnnxc&amp;_nc_ohc=WnDQxb4aT-oQ7kNvwEjzLTm&amp;_nc_gid=YwtBCv0x5jlAwxr1yMdMeQ&amp;edm=AOQ1c0wAAAAA&amp;ccb=7-5&amp;ig_cache_key=MzQyMTMyOTk3NTAxNzQxNTIxOA%3D%3D.3-ccb7-5&amp;oh=00_Afx1xN9Y2O0xXByI413eWdgb5ynxaIYgjcyxPFxv4-tl3g&amp;oe=69BD</t>
  </si>
  <si>
    <t>https://scontent-sea1-1.cdninstagram.com/o1/v/t16/f2/m84/AQOZJy3a-NXzimYGaWxMQ-ubNv-XWjJZXQcXz1omHkxG44iscYt-eB97QfyXhWDu4ag-Td4k00i-YPYdQRC56IRlsTsfLyRrUlqEsQA.mp4?_nc_cat=104&amp;_nc_sid=5e9851&amp;_nc_ht=scontent-sea1-1.cdninstagram.com&amp;_nc_ohc=JEL0yJ_vsH0Q7kNvwEIjtmB&amp;efg=eyJ2ZW5jb2RlX3RhZyI6Inhwdl9wcm9ncmVzc2l2ZS5JTlNUQUdSQU0uQ0FST1VTRUxfSVRFTS5DMy43MjAuZGFzaF9iYXNlbGluZV8xX3YxIiwieHB2X2Fzc2V0X2lkIjoxNzkyNDMwNDQxNDIyOTg0NiwiYXNzZXRfYWdlX2RheXMiOjM3LCJ2aV91c2VjYXNlX2lkIjoxMDE0NiwiZHVyYXRpb25fcyI6OSwidXJsZ2VuX3NvdXJjZSI6Ind3dyJ9&amp;ccb=17-1&amp;_nc_gid=YwtBCv0x5jlAwxr1yMdMeQ&amp;_nc_ss=1a&amp;_nc_zt=28&amp;vs=e3834b91a1042c31&amp;_nc_vs=HBkcFQIYTGlnX2JhY2tmaWxsX3RpbWVsaW5lX3ZvZC9FRTQxM0I0RTExOEIxREM3RUMzQTE4MTg2MjVBM0I5RV92aWRlb19kYXNoaW5pdC5tcDQVAALIARIAKAAYABsCiAd1c2Vfb2lsATEScHJvZ3Jlc3NpdmVfcmVjaXBlATEVAAAmrJWm1-qD1z8VAigCQzMsF0AjmZmZmZmaGBJkYXNoX2Jhc2VsaW5lXzFfdjERAHXuB2XEngEA&amp;oh=00_Afz7GUsDei_KMEVIOJI4NoP5PkfnlNlwOqk3ZI6EhtpxrQ&amp;oe=69B9B1CC, https://scontent-sea1-1.cdninstagram.com/o1/v/t2/f2/m367/AQP5FfKZwM4De_ua7jDcjCiPgIIMkAQ193FD_te6GDaig7dPdCTt8Mfn_KaH1Sk-JAw9HPYRMtMvz93j3SQSc-v5viNJyT1DP-PV9Fc.mp4?_nc_cat=100&amp;_nc_sid=5e9851&amp;_nc_ht=scontent-sea1-1.cdninstagram.com&amp;_nc_ohc=kNxfOzV3VsEQ7kNvwEmsO3k&amp;efg=eyJ2ZW5jb2RlX3RhZyI6Inhwdl9wcm9ncmVzc2l2ZS5JTlNUQUdSQU0uQ0FST1VTRUxfSVRFTS5DMy43MjAuZGFzaF9iYXNlbGluZV8xX3YxIiwieHB2X2Fzc2V0X2lkIjo2MzQxMDY0ODIzMjgyMDEsImFzc2V0X2FnZV9kYXlzIjo0MDEsInZpX3VzZWNhc2VfaWQiOjEwMTQ2LCJkdXJhdGlvbl9zIjoyNCwidXJsZ2VuX3NvdXJjZSI6Ind3dyJ9&amp;ccb=17-1&amp;_nc_gid=YwtBCv0x5jlAwxr1yMdMeQ&amp;_nc_ss=1a&amp;_nc_zt=28&amp;vs=7a2818bfc7dc9a17&amp;_nc_vs=HBkcFQIYQGlnX2VwaGVtZXJhbC9GMzQ0MzJDNEYxQ0MzRUZEM0MyMUZBQzk0MzM5Q0M4OF92aWRlb19kYXNoaW5pdC5tcDQVAALIARIAKAAYABsCiAd1c2Vfb2lsATEScHJvZ3Jlc3NpdmVfcmVjaXBlATEVAAAmkoqIuu2toAIVAigCQzMsF0A4btkWhysCGBJkYXNoX2Jhc2VsaW5lXzFfdjERAHXuB2XEngEA&amp;oh=00_Afwoa7X06d3_wVw4L4BIMpqYgKSZLAW_TFHbEtxvcQDuhg&amp;oe=69BDAE29, https://scontent-sea5-1.cdninstagram.com/o1/v/t2/f2/m367/AQOGY_6G9krGFVkBbBTeZvB96PAoj9bbJvnThl6LV9tL5AYqje0u9DDc_IRAxQcANg_yHwn3wJx9Oc6io8eA7tux1q6UUIPIWkta4a8.mp4?_nc_cat=109&amp;_nc_sid=5e9851&amp;_nc_ht=scontent-sea5-1.cdninstagram.com&amp;_nc_ohc=cu7154KBOMsQ7kNvwFrsGSM&amp;efg=eyJ2ZW5jb2RlX3RhZyI6Inhwdl9wcm9ncmVzc2l2ZS5JTlNUQUdSQU0uQ0FST1VTRUxfSVRFTS5DMy43MjAuZGFzaF9iYXNlbGluZV8xX3YxIiwieHB2X2Fzc2V0X2lkIjoxMTY3OTMxMjg3NTkwODAyLCJhc3NldF9hZ2VfZGF5cyI6NTk2LCJ2aV91c2VjYXNlX2lkIjoxMDEwNCwiZHVyYXRpb25fcyI6MTMsInVybGdlbl9zb3VyY2UiOiJ3d3cifQ%3D%3D&amp;ccb=17-1&amp;vs=e5261178b41c3397&amp;_nc_vs=HBksFQIYQGlnX2VwaGVtZXJhbC8xOTQyNzM1MzNGQjk3MDQwNzk1QzgxMkE0MzA4NEM5RV92aWRlb19kYXNoaW5pdC5tcDQVAALIARIAFQIYOnBhc3N0aHJvdWdoX2V2ZXJzdG9yZS9HSC1aNlJvN0pwZXhXSkFEQUJOU1lGMC1pTjhGYmtZTEFBQUYVAgLIARIAKAAYABsCiAd1c2Vfb2lsATEScHJvZ3Jlc3NpdmVfcmVjaXBlATEVAAAmpN6mmMaOkwQVAigCQzMsF0ArmZmZmZmaGBJkYXNoX2Jhc2VsaW5lXzFfdjERAHXuB2XwnQEA&amp;_nc_gid=YwtBCv0x5jlAwxr1yMdMeQ&amp;_nc_ss=1a&amp;_nc_zt=28&amp;oh=00_AfxT5OaEU3i07dhldFv3fwwKcfq5Oa_-k6oNQOOn4wsCgA&amp;oe=69BD9356, https://scontent-sea1-1.cdninstagram.com/o1/v/t2/f2/m82/AQOKWlOQ5-F8KVQkd0gDhGO8_4D3BgqZREJGJtEup0JHQhESYLgTzDXa4W9khTYIxjTDxT9OOtsHpuDZe-PuK-pbK7SG6ehkdmpqVIc.mp4?_nc_cat=101&amp;_nc_sid=5e9851&amp;_nc_ht=scontent-sea1-1.cdninstagram.com&amp;_nc_ohc=2LA-y66N8IQQ7kNvwERBzwE&amp;efg=eyJ2ZW5jb2RlX3RhZyI6Inhwdl9wcm9ncmVzc2l2ZS5JTlNUQUdSQU0uQ0xJUFMuQzMuNzIwLmRhc2hfYmFzZWxpbmVfMV92MSIsInhwdl9hc3NldF9pZCI6MjE5MDYyNDEyNDYwNzM1MywiYXNzZXRfYWdlX2RheXMiOjY1MiwidmlfdXNlY2FzZV9pZCI6MTAwOTksImR1cmF0aW9uX3MiOjE5LCJ1cmxnZW5fc291cmNlIjoid3d3In0%3D&amp;ccb=17-1&amp;_nc_gid=YwtBCv0x5jlAwxr1yMdMeQ&amp;_nc_ss=1a&amp;_nc_zt=28&amp;vs=b69cefdfc1b4f362&amp;_nc_vs=HBksFQIYT2lnX3hwdl9yZWVsc19wZXJtYW5lbnRfcHJvZC81QTQ3QTY4ODBCRDc5RkQ5QzE4NTk3QzMwRjJGNTVBNl92aWRlb19kYXNoaW5pdC5tcDQVAALIARIAFQIYR2lnX3hwdl9yZWVsc19wZXJtYW5lbnRfc3JfcHJvZC8xNTgyODI3NTMyNDk5ODM3XzQwMzMzNzczMjY3NTk3Mzg1NzYubXA0FQICyAESACgAGAAbAogHdXNlX29pbAExEnByb2dyZXNzaXZlX3JlY2lwZQExFQAAJvLtxMyNl-QHFQIoAkMzLBdAMzul41P3zxgSZGFzaF9iYXNlbGluZV8xX3YxEQB1_gdl5p0BAA&amp;oh=00_AfwU3Yl62OPf_w_wRFRNNkgOs7ntsx22gfvjoTrz6xnD_A&amp;oe=69B9AC2A, https://scontent-sea1-1.cdninstagram.com/o1/v/t16/f2/m69/AQO0qGEwz0kXXnLFubuwSwLFwKMZhiRqYDZfaL41qd_Tc46q0gRL2jMr_ePk8Q2ZDhhoWQWi2-2W-vwGsjul_GPR.mp4?strext=1&amp;_nc_cat=108&amp;_nc_sid=5e9851&amp;_nc_ht=scontent-sea1-1.cdninstagram.com&amp;_nc_ohc=IglmPetQUeUQ7kNvwElA85D&amp;efg=eyJ2ZW5jb2RlX3RhZyI6Inhwdl9wcm9ncmVzc2l2ZS5JTlNUQUdSQU0uQ0FST1VTRUxfSVRFTS5DMy43MjAuZGFzaF9iYXNlbGluZV8xX3YxIiwieHB2X2Fzc2V0X2lkIjoyNTg2NjczNDY2OTk3ODUsImFzc2V0X2FnZV9kYXlzIjoxMDM4LCJ2aV91c2VjYXNlX2lkIjoxMDEwNCwiZHVyYXRpb25fcyI6MTksInVybGdlbl9zb3VyY2UiOiJ3d3cifQ%3D%3D&amp;ccb=17-1&amp;_nc_gid=YwtBCv0x5jlAwxr1yMdMeQ&amp;_nc_ss=1a&amp;_nc_zt=28&amp;vs=4c6cc9c1db4c95cd&amp;_nc_vs=HBksFQIYOnBhc3N0aHJvdWdoX2V2ZXJzdG9yZS9HTU9DclJSUV9Zd3E3RDBDQUVBU25WUmRoSWRfYmtZTEFBQUYVAALIARIAFQIYOnBhc3N0aHJvdWdoX2V2ZXJzdG9yZS9HTjhXclJRTTNlWHdkekVFQUZESWhJU29ZbWtfYmtZTEFBQUYVAgLIARIAKAAYABsCiAd1c2Vfb2lsATEScHJvZ3Jlc3NpdmVfcmVjaXBlATEVAAAmkpiF9bXQdRUCKAJDMywXQDN3S8an754YEmRhc2hfYmFzZWxpbmVfMV92MREAde4HZfCdAQA&amp;oh=00_AfwVzmWwwC1mTotKxFFIwPhYY1cKpxMvTEUvqezIX4t7eg&amp;oe=69BDA174</t>
  </si>
  <si>
    <t>https://www.instagram.com/noprian_yosma</t>
  </si>
  <si>
    <t>iondubai</t>
  </si>
  <si>
    <t>Saeed Ahmed AlSuwaidi</t>
  </si>
  <si>
    <t>I love traveling and love things that keep time</t>
  </si>
  <si>
    <t>https://scontent-phl2-1.cdninstagram.com/v/t51.2885-19/11909992_805730859543769_833126160_a.jpg?stp=dst-jpg_e0_s150x150_tt6&amp;efg=eyJ2ZW5jb2RlX3RhZyI6InByb2ZpbGVfcGljLmRqYW5nby4xNTAuYzIifQ&amp;_nc_ht=scontent-phl2-1.cdninstagram.com&amp;_nc_cat=101&amp;_nc_oc=Q6cZ2QFEufaI48Lxq2kHG0EUWTo9FYH7xjCRiSKuKVpnU552JSeOXnG5bkp-ytwAjrvCQCE&amp;_nc_ohc=q62_J1J_1YYQ7kNvwGPiBRA&amp;_nc_gid=9rFrKHM5bENzN_60ua3rYw&amp;edm=AOQ1c0wBAAAA&amp;ccb=7-5&amp;oh=00_AfyeXol7CBgVQOyvrKzkkNlyuuUYSnt9VcG2lgrZwRzyKA&amp;oe=69BDA4F7&amp;_nc_sid=8b3546</t>
  </si>
  <si>
    <t>Named after the #english manufature of the #aircraft ejection seat martin Baker who also had a history of #aircraft manufacturing. They wanted to showcase advanced #english #engineering in this great #overengineered #watch | Know for their #aviation and #military #watches they show the roots of flying around the #watch | Since I am now in London it would only be appropriate to share one of the very few #watches made here.  This is the #bremont  #watch that started in #london in 2002 | After the owners mother died the company was named #victorinox after his mother's name Victoria. Her name lives on today. The watch is the 125th anniversary edition that was released a few years ago along with a 90s edition of their famous knives the Marlboro  troubleshooter.
سميت  شريكة فكتورينوكس  | Both victorinox and Wenger made specialized knives like the silver one for example has a nail clipper,  the red knife seen partially here and open in the previous post is called the Watchmaker pocket watch and had ask the tools to open a repair most watches.  It's a joint venture with #bergeon that  | Founded in 1893 a few years after the establishment of victorinox, Wenger started manufacturing swiss army knives as well.  The swiss government split the contact between the two companies in order to keep them both in business.  #sak #swissarmy #swiss #switzerland #knife #watches
#victorinox  #weng | Founded in 1884 victorinox was producing swiss army knives to the swiss military since 1891. Not only that they also manufactured bayonets for the army as well. "The term Swiss Army Knife" was created when American soldiers started buying them after the second world war and found it hard remembering | على مر العصور هناك معادلة ثابتة للنجاح والقيادة،  كل قائد ناجح في التاريخ كان حوله فريق ناجح. 
Great leaders always had great people around them. 
#uae #leadership #unity #greatness #emirates #الامارات #luminox #watchporn #watches | الحمد لله الذي أنعم علينا بالأمان في هذا الوطن،  جهود حكامنا من بداية الاتحاد جعلت كل من يعيش على هذه الأرض في رخاء واطمئنان.  اللهم اجعل هذا البلد مطمئنا وسائر بلاد المسلمين. 
في مثل هذا اليوم قبل 44 سنه اجتمع أفضل من في هذا البلد لخلق أفضل بلد. 
On this day 44 years ago  great people came together | If you want to meet the man who gave us the #gshock and happen to be in #arizona there will be an event hosted by #azfinetime today in #scottsdale , the watches in the pictures I posted are the anniversary models based on the original 1983 design and the white model was the 25th anniversary model of | So now after more than thirty years,  #gshock is a worldwide recognized brand by itself and in some cases more famous than the mother company #Casio. One thing to take away from this is that the management was able to do the the main things that define great #leadership 1. Identify great talent 2. C | #Casio had an engineer called Kikuo Ibe and they gave him a challenge to develop a watch with what was called a triple ten challenge.  A watch that can withstand a drop of 10 meters,  water resistance of 10 atmosphere (that's 100 meters or 330 feet) and has a battery life of 10 years. So after numer</t>
  </si>
  <si>
    <t>#english, #aircraft, #engineering, #overengineered, #watch, #aviation, #military, #watches, #bremont, #london, #victorinox, #bergeon, #sak, #swissarmy, #swiss, #switzerland, #knife, #weng, #uae, #leadership, #unity, #greatness, #emirates, #luminox, #watchporn, #gshock, #arizona, #azfinetime, #scottsdale, #Casio</t>
  </si>
  <si>
    <t>https://instagram.com/p/BtTLSdUAAcA, https://instagram.com/p/BtTKTi2gL4p, https://instagram.com/p/BtTJ6BUg6v2, https://instagram.com/p/_XBulrARok, https://instagram.com/p/_W4z5TgRmK, https://instagram.com/p/_W3eS4ARjD, https://instagram.com/p/_W1o7KgRvz, https://instagram.com/p/-yGeqNgRn0, https://instagram.com/p/-yEdMzgRmH, https://instagram.com/p/7utk5hARhN, https://instagram.com/p/7ulapsARmn, https://instagram.com/p/7ugTDTgRg0</t>
  </si>
  <si>
    <t>22, 27, 21, 40, 33, 24, 22, 28, 20, 18, 10, 14</t>
  </si>
  <si>
    <t>4, 2, 1, 0, 0, 0, 0, 4, 0, 3, 0, 2</t>
  </si>
  <si>
    <t>2019-01-31, 2019-01-31, 2019-01-31, 2015-12-16, 2015-12-16, 2015-12-16, 2015-12-16, 2015-12-02, 2015-12-02, 2015-09-17, 2015-09-17, 2015-09-17</t>
  </si>
  <si>
    <t>London</t>
  </si>
  <si>
    <t>https://scontent-phl2-1.cdninstagram.com/v/t51.82787-15/632860014_18527047081069018_5370248175877651007_n.jpg?stp=dst-jpg_e15_fr_s1080x1080_tt6&amp;_nc_ht=scontent-phl2-1.cdninstagram.com&amp;_nc_cat=110&amp;_nc_oc=Q6cZ2QFEufaI48Lxq2kHG0EUWTo9FYH7xjCRiSKuKVpnU552JSeOXnG5bkp-ytwAjrvCQCE&amp;_nc_ohc=g7UChrC5XeEQ7kNvwGUV7hi&amp;_nc_gid=9rFrKHM5bENzN_60ua3rYw&amp;edm=AOQ1c0wBAAAA&amp;ccb=7-5&amp;ig_cache_key=MTk2ODk2NzEwOTAyNzMwMTEyMA%3D%3D.3-ccb7-5&amp;oh=00_Afz8Jve3ENq2o9wQRzQjRMfc4gNRWLsHT26Tf4sI69jzKw&amp;oe=69BD8848&amp;_nc_sid=8b3546, https://scontent-phl2-1.cdninstagram.com/v/t51.82787-15/622232571_18279521461304641_8995421060606221601_n.jpg?stp=dst-jpg_e15_fr_s1080x1080_tt6&amp;_nc_ht=scontent-phl2-1.cdninstagram.com&amp;_nc_cat=101&amp;_nc_oc=Q6cZ2QFEufaI48Lxq2kHG0EUWTo9FYH7xjCRiSKuKVpnU552JSeOXnG5bkp-ytwAjrvCQCE&amp;_nc_ohc=pldjhW8t98wQ7kNvwHq1uRO&amp;_nc_gid=9rFrKHM5bENzN_60ua3rYw&amp;edm=AOQ1c0wBAAAA&amp;ccb=7-5&amp;ig_cache_key=MTk2ODk2Mjc4NTY0NzgzNjcxMw%3D%3D.3-ccb7-5&amp;oh=00_Afw2XG2OrsXmD5W7_ItJARWcdaXj9rePwDDRNVATez8FrQ&amp;oe=69BD9BF8&amp;_nc_sid=8b3546, https://scontent-phl2-1.cdninstagram.com/v/t51.82787-15/625893385_18311370397248460_8762707731129171146_n.jpg?stp=dst-jpg_e15_fr_s1080x1080_tt6&amp;_nc_ht=scontent-phl2-1.cdninstagram.com&amp;_nc_cat=104&amp;_nc_oc=Q6cZ2QFEufaI48Lxq2kHG0EUWTo9FYH7xjCRiSKuKVpnU552JSeOXnG5bkp-ytwAjrvCQCE&amp;_nc_ohc=z_bjA0QH48MQ7kNvwHK5FfF&amp;_nc_gid=9rFrKHM5bENzN_60ua3rYw&amp;edm=AOQ1c0wBAAAA&amp;ccb=7-5&amp;ig_cache_key=MTk2ODk2MTAzMTY1NzIwNDcyNg%3D%3D.3-ccb7-5&amp;oh=00_Afx3bRiA7hdtvIRzWyFFKmn8gqwIHksFzkAUEggfnnE3vA&amp;oe=69BDAF7B&amp;_nc_sid=8b3546, https://scontent-phl2-1.cdninstagram.com/v/t51.82787-15/620411737_18437893258108697_6935886743035551474_n.jpg?stp=dst-jpg_e15_fr_s1080x1080_tt6&amp;_nc_ht=scontent-phl2-1.cdninstagram.com&amp;_nc_cat=105&amp;_nc_oc=Q6cZ2QFEufaI48Lxq2kHG0EUWTo9FYH7xjCRiSKuKVpnU552JSeOXnG5bkp-ytwAjrvCQCE&amp;_nc_ohc=dd83ybjDT00Q7kNvwGdJEce&amp;_nc_gid=9rFrKHM5bENzN_60ua3rYw&amp;edm=AOQ1c0wBAAAA&amp;ccb=7-5&amp;ig_cache_key=MTE0MTM4ODYzMDE1NDA5MTA0NA%3D%3D.3-ccb7-5&amp;oh=00_Afz1a8CDUF9-1UWD9mFY59iajtPlDzi8MOelrqsJUi8qIg&amp;oe=69BD8524&amp;_nc_sid=8b3546, https://scontent-phl2-1.cdninstagram.com/v/t51.82787-15/632647897_18555569566024914_2880248890259415699_n.jpg?stp=dst-jpg_e15_fr_s1080x1080_tt6&amp;_nc_ht=scontent-phl2-1.cdninstagram.com&amp;_nc_cat=106&amp;_nc_oc=Q6cZ2QFEufaI48Lxq2kHG0EUWTo9FYH7xjCRiSKuKVpnU552JSeOXnG5bkp-ytwAjrvCQCE&amp;_nc_ohc=WGNnQhJgTF0Q7kNvwFtpxwF&amp;_nc_gid=9rFrKHM5bENzN_60ua3rYw&amp;edm=AOQ1c0wBAAAA&amp;ccb=7-5&amp;ig_cache_key=MTE0MTM0OTQxMjQxMzQ0NjUzOA%3D%3D.3-ccb7-5&amp;oh=00_Afy_nOlOOEZ8E9k3HKj9E5iJBAMEov6q7sHoSbwRgue8qw&amp;oe=69BDB524&amp;_nc_sid=8b3546, https://scontent-phl2-1.cdninstagram.com/v/t51.82787-15/636957332_18588348256024929_8633899914672835526_n.jpg?stp=dst-jpg_e15_fr_s1080x1080_tt6&amp;_nc_ht=scontent-phl2-1.cdninstagram.com&amp;_nc_cat=109&amp;_nc_oc=Q6cZ2QFEufaI48Lxq2kHG0EUWTo9FYH7xjCRiSKuKVpnU552JSeOXnG5bkp-ytwAjrvCQCE&amp;_nc_ohc=bCnm66IxQDsQ7kNvwGKdYDq&amp;_nc_gid=9rFrKHM5bENzN_60ua3rYw&amp;edm=AOQ1c0wBAAAA&amp;ccb=7-5&amp;ig_cache_key=MTE0MTM0MzUyOTk5NDM2MTAyNw%3D%3D.3-ccb7-5&amp;oh=00_AfwWElKexYhpLYUIPNPtHEhCkMYfZwHRr_hohKY4320iRw&amp;oe=69BDA562&amp;_nc_sid=8b3546, https://scontent-phl2-1.cdninstagram.com/v/t51.82787-15/632155946_18565069750034513_7408755515444707465_n.jpg?stp=dst-jpg_e15_fr_s1080x1080_tt6&amp;_nc_ht=scontent-phl2-1.cdninstagram.com&amp;_nc_cat=105&amp;_nc_oc=Q6cZ2QFEufaI48Lxq2kHG0EUWTo9FYH7xjCRiSKuKVpnU552JSeOXnG5bkp-ytwAjrvCQCE&amp;_nc_ohc=E_PS4Ct7O8cQ7kNvwFWod4M&amp;_nc_gid=9rFrKHM5bENzN_60ua3rYw&amp;edm=AOQ1c0wBAAAA&amp;ccb=7-5&amp;ig_cache_key=MTE0MTMzNTQ2NDM1NjE1ODQ1MQ%3D%3D.3-ccb7-5&amp;oh=00_AfytM1EtCqLx-QT28V4NfCY42RVcZNqeWfeuEqXTGgycOA&amp;oe=69BD9F31&amp;_nc_sid=8b3546, https://scontent-phl2-1.cdninstagram.com/v/t51.82787-15/639876900_18560709985045985_1942214578665325026_n.jpg?stp=dst-jpg_e15_fr_p1080x1080_tt6&amp;_nc_ht=scontent-phl2-1.cdninstagram.com&amp;_nc_cat=105&amp;_nc_oc=Q6cZ2QFEufaI48Lxq2kHG0EUWTo9FYH7xjCRiSKuKVpnU552JSeOXnG5bkp-ytwAjrvCQCE&amp;_nc_ohc=O2CHmlcu-bAQ7kNvwHFyV9K&amp;_nc_gid=9rFrKHM5bENzN_60ua3rYw&amp;edm=AOQ1c0wBAAAA&amp;ccb=7-5&amp;ig_cache_key=MTEzMDk5NDk1MTYxMDUwNTcxNg%3D%3D.3-ccb7-5&amp;oh=00_Afx3BoWwO1Bg230HcNANCgIk8KbHZJ_jrKqYdL559sEPKw&amp;oe=69BDB75E&amp;_nc_sid=8b3546, https://scontent-phl2-1.cdninstagram.com/v/t51.82787-15/636898337_18560972551028239_5300635706220624562_n.jpg?stp=dst-jpg_e15_fr_s1080x1080_tt6&amp;_nc_ht=scontent-phl2-1.cdninstagram.com&amp;_nc_cat=107&amp;_nc_oc=Q6cZ2QFEufaI48Lxq2kHG0EUWTo9FYH7xjCRiSKuKVpnU552JSeOXnG5bkp-ytwAjrvCQCE&amp;_nc_ohc=bVgk7d-iOzcQ7kNvwHgI-tu&amp;_nc_gid=9rFrKHM5bENzN_60ua3rYw&amp;edm=AOQ1c0wBAAAA&amp;ccb=7-5&amp;ig_cache_key=MTEzMDk4NjA1NTIyMzI4NjE1MQ%3D%3D.3-ccb7-5&amp;oh=00_AfwkF4wgVE3q7nLsU63syqxtxjTgJu65yUrRjkCAnz89zg&amp;oe=69BD9043&amp;_nc_sid=8b3546, https://scontent-phl2-1.cdninstagram.com/v/t51.82787-15/628087537_18556938970048070_3820705758300146979_n.jpg?stp=dst-jpg_e15_fr_s1080x1080_tt6&amp;_nc_ht=scontent-phl2-1.cdninstagram.com&amp;_nc_cat=102&amp;_nc_oc=Q6cZ2QFEufaI48Lxq2kHG0EUWTo9FYH7xjCRiSKuKVpnU552JSeOXnG5bkp-ytwAjrvCQCE&amp;_nc_ohc=6EI4hiuzW4cQ7kNvwEilSR8&amp;_nc_gid=9rFrKHM5bENzN_60ua3rYw&amp;edm=AOQ1c0wBAAAA&amp;ccb=7-5&amp;ig_cache_key=MTA3NTk5NzgwODczOTI5MzI2MQ%3D%3D.3-ccb7-5&amp;oh=00_AfzcHvR7pE8AiOWTOzzfUlV6xWkez-7eWHLRJOxMTuvCzw&amp;oe=69BD874F&amp;_nc_sid=8b3546, https://sc</t>
  </si>
  <si>
    <t>https://www.instagram.com/iondubai</t>
  </si>
  <si>
    <t>tommyaku78</t>
  </si>
  <si>
    <t>Tommaso Massimo Colucci</t>
  </si>
  <si>
    <t>Spingiti, oltre la consapevolezza collettiva 🪽
• Tommyaku</t>
  </si>
  <si>
    <t>https://scontent-phl2-1.cdninstagram.com/v/t51.82787-19/569021844_18292045150260160_4621468704288380594_n.jpg?stp=dst-jpg_e0_s150x150_tt6&amp;efg=eyJ2ZW5jb2RlX3RhZyI6InByb2ZpbGVfcGljLmRqYW5nby4xMDgwLmMyIn0&amp;_nc_ht=scontent-phl2-1.cdninstagram.com&amp;_nc_cat=104&amp;_nc_oc=Q6cZ2QFTZOWoSTIgggk6Fl7RZBW8WvgVSv8S6P-SNHhIHfJuZONkm7xET82aVODB4vxq2wM&amp;_nc_ohc=9wKMClcgxJkQ7kNvwGCeFO4&amp;_nc_gid=N4z-lVWnaH7DO2FqNgWbOg&amp;edm=AOQ1c0wBAAAA&amp;ccb=7-5&amp;oh=00_AfwKvGrRupAJi5B2TRVQKU676HyTDMJy6WMjI6Xx3yT6WA&amp;oe=69BDB6EE&amp;_nc_sid=8b3546</t>
  </si>
  <si>
    <t>🪐👽 | Ripristino punta del cricchetto d' ingranamento, modulo automatico Enicar 167 C, eseguito con successo! | Matia Bazar 🌀 | La metacognizione, pensare a come pensi, è una delle forme di intelligenza più potenti che il cervello possa sviluppare.
Non riguarda la velocità mentale né la quantità di informazioni che accumuli.
Riguarda la capacità di osservare il tuo funzionamento interno, valutare i tuoi processi mentali e r | Enicar Ultrasonic Seapearl caliber 1125. Age 1962
Compagno di vita dal 2004! 🪐🐦‍🔥 | Czapek SXH5 automatic caliber | ...O per niente.</t>
  </si>
  <si>
    <t>https://instagram.com/p/DVmpb4uCNck, https://instagram.com/p/DVDct6PjIzj, https://instagram.com/p/DU5LrRgjHpN, https://instagram.com/p/DUN74IvDNw9, https://instagram.com/p/DTvyYFsjNbK, https://instagram.com/p/DTDtdfQDAev, https://instagram.com/p/DS0RYvcjMwm, https://instagram.com/p/DSU3iXJDJAo, https://instagram.com/p/DRUJbevDE7o, https://instagram.com/p/DFAgsVEoKIT, https://instagram.com/p/DEwm961o-zY, https://instagram.com/p/DDHiSY1tHtB</t>
  </si>
  <si>
    <t>1, 2, 4, 4, 4, 0, 3, 2, 1, 11, 8, 6</t>
  </si>
  <si>
    <t>0, 0, 0, 0, 0, 0, 2, 0, 0, 0, 0, 0</t>
  </si>
  <si>
    <t>2026-03-08, 2026-02-22, 2026-02-18, 2026-02-01, 2026-01-20, 2026-01-03, 2025-12-28, 2025-12-16, 2025-11-21, 2025-01-19, 2025-01-13, 2024-12-03</t>
  </si>
  <si>
    <t>Image, Video, Video, Video, Image, Video, Image, Image, Image, Image, Image, Image</t>
  </si>
  <si>
    <t>https://scontent-phl2-1.cdninstagram.com/v/t51.82787-15/649229424_18307685557260160_2408418317944014438_n.webp?stp=dst-jpg_e15_fr_p1080x1080_tt6&amp;_nc_ht=scontent-phl2-1.cdninstagram.com&amp;_nc_cat=104&amp;_nc_oc=Q6cZ2QFTZOWoSTIgggk6Fl7RZBW8WvgVSv8S6P-SNHhIHfJuZONkm7xET82aVODB4vxq2wM&amp;_nc_ohc=7pzfmlF9PeoQ7kNvwGmRSkm&amp;_nc_gid=N4z-lVWnaH7DO2FqNgWbOg&amp;edm=AOQ1c0wBAAAA&amp;ccb=7-5&amp;ig_cache_key=Mzg0Nzk0NTE2Nzg2OTM2ODEwMA%3D%3D.3-ccb7-5&amp;oh=00_Afxs8_OIyzGslWg00zaUOU7gFfZ8GFhzaNaU1Dxmqm-kQQ&amp;oe=69BD89EC&amp;_nc_sid=8b3546, https://scontent-phl2-1.cdninstagram.com/v/t51.82787-15/619804500_18301906828260160_2636927507237624625_n.webp?stp=dst-jpg_e15_fr_s1080x1080_tt6&amp;_nc_ht=scontent-phl2-1.cdninstagram.com&amp;_nc_cat=104&amp;_nc_oc=Q6cZ2QFTZOWoSTIgggk6Fl7RZBW8WvgVSv8S6P-SNHhIHfJuZONkm7xET82aVODB4vxq2wM&amp;_nc_ohc=CTjsDgIZzAEQ7kNvwE_jlIT&amp;_nc_gid=N4z-lVWnaH7DO2FqNgWbOg&amp;edm=AOQ1c0wBAAAA&amp;ccb=7-5&amp;ig_cache_key=MzgxNDQ4ODk2NzExNTIzMjk3MA%3D%3D.3-ccb7-5&amp;oh=00_AfzAAuoT4wcv9M6nEokREtJDxVnDXsMDr0lEts5EW1mmaw&amp;oe=69BD9120&amp;_nc_sid=8b3546, https://scontent-phl2-1.cdninstagram.com/v/t51.82787-15/607643851_18299583925260160_1423751410505948760_n.webp?stp=dst-jpg_e15_fr_s1080x1080_tt6&amp;_nc_ht=scontent-phl2-1.cdninstagram.com&amp;_nc_cat=104&amp;_nc_oc=Q6cZ2QFTZOWoSTIgggk6Fl7RZBW8WvgVSv8S6P-SNHhIHfJuZONkm7xET82aVODB4vxq2wM&amp;_nc_ohc=Bx4PuNV90JEQ7kNvwEc7Deq&amp;_nc_gid=N4z-lVWnaH7DO2FqNgWbOg&amp;edm=AOQ1c0wBAAAA&amp;ccb=7-5&amp;ig_cache_key=Mzc5NzczNjg1Mjc4MzE1NjI2Mg%3D%3D.3-ccb7-5&amp;oh=00_AfzUXKaeGHUUYVy8L-uwS8Q5JmCNsDfZTj-UhNiV42wYMw&amp;oe=69BD894D&amp;_nc_sid=8b3546, https://scontent-phl2-1.cdninstagram.com/v/t51.82787-15/601210382_18298372621260160_6277149497267484845_n.webp?stp=dst-jpg_e15_tt6&amp;_nc_ht=scontent-phl2-1.cdninstagram.com&amp;_nc_cat=104&amp;_nc_oc=Q6cZ2QFTZOWoSTIgggk6Fl7RZBW8WvgVSv8S6P-SNHhIHfJuZONkm7xET82aVODB4vxq2wM&amp;_nc_ohc=c15YzC73JoUQ7kNvwE_ZRn3&amp;_nc_gid=N4z-lVWnaH7DO2FqNgWbOg&amp;edm=AOQ1c0wBAAAA&amp;ccb=7-5&amp;ig_cache_key=Mzc4ODg5NzQ0MDM5MzYyOTczNg%3D%3D.3-ccb7-5&amp;oh=00_Afyc-1XdZqri0WIK-5WK-0RZ8cDxl9EYXrtqvIF37jCxJQ&amp;oe=69BDB0F3&amp;_nc_sid=8b3546, https://scontent-phl2-1.cdninstagram.com/v/t51.82787-15/583918949_18295872541260160_2565647232335788164_n.webp?stp=dst-jpg_e15_fr_s1080x1080_tt6&amp;_nc_ht=scontent-phl2-1.cdninstagram.com&amp;_nc_cat=104&amp;_nc_oc=Q6cZ2QFTZOWoSTIgggk6Fl7RZBW8WvgVSv8S6P-SNHhIHfJuZONkm7xET82aVODB4vxq2wM&amp;_nc_ohc=i-LhEMoBREMQ7kNvwEp0Her&amp;_nc_gid=N4z-lVWnaH7DO2FqNgWbOg&amp;edm=AOQ1c0wBAAAA&amp;ccb=7-5&amp;ig_cache_key=Mzc3MDY4MDI1ODg2MjAxMDA4OA%3D%3D.3-ccb7-5&amp;oh=00_AfyyQrmcXSpUxaq8lzzW34JdKvNnO9lXGZ_rZcB29fTkJw&amp;oe=69BDB4C0&amp;_nc_sid=8b3546, https://scontent-phl2-1.cdninstagram.com/v/t51.82787-15/626876091_18091653523832857_684284267029606882_n.webp?stp=dst-jpg_e15_fr_s1080x1080_tt6&amp;_nc_ht=scontent-phl2-1.cdninstagram.com&amp;_nc_cat=101&amp;_nc_oc=Q6cZ2QFTZOWoSTIgggk6Fl7RZBW8WvgVSv8S6P-SNHhIHfJuZONkm7xET82aVODB4vxq2wM&amp;_nc_ohc=bo3ZQ7ZfJnUQ7kNvwHgv1Oc&amp;_nc_gid=N4z-lVWnaH7DO2FqNgWbOg&amp;edm=AOQ1c0wBAAAA&amp;ccb=7-5&amp;ig_cache_key=MzU0ODk4MDI5MDEzOTQ5Njk3OQ%3D%3D.3-ccb7-5&amp;oh=00_Afy3S7G8xKm64xuQvAI2H0TVv22wzC6W92wN49RoPClgOQ&amp;oe=69BD92A3&amp;_nc_sid=8b3546, https://scontent-phl2-1.cdninstagram.com/v/t51.82787-15/620950850_17909445750318255_8791798400434353657_n.webp?stp=dst-jpg_e15_fr_s1080x1080_tt6&amp;_nc_ht=scontent-phl2-1.cdninstagram.com&amp;_nc_cat=103&amp;_nc_oc=Q6cZ2QFTZOWoSTIgggk6Fl7RZBW8WvgVSv8S6P-SNHhIHfJuZONkm7xET82aVODB4vxq2wM&amp;_nc_ohc=CPc74Y9uGsQQ7kNvwFhPt8K&amp;_nc_gid=N4z-lVWnaH7DO2FqNgWbOg&amp;edm=AOQ1c0wBAAAA&amp;ccb=7-5&amp;ig_cache_key=MzU0NDUwNDI4NzU3MzA0NDQ0MA%3D%3D.3-ccb7-5&amp;oh=00_AfyKSWCKMnEikttWm0r2X5emZmhQETIyXDmvs8gu1c_ylw&amp;oe=69BD8AE2&amp;_nc_sid=8b3546, https://scontent-phl2-1.cdninstagram.com/v/t51.82787-15/622274171_17969267033849020_3660387020759092461_n.webp?stp=dst-jpg_e15_fr_s1080x1080_tt6&amp;_nc_ht=scontent-phl2-1.cdninstagram.com&amp;_nc_cat=104&amp;_nc_oc=Q6cZ2QFTZOWoSTIgggk6Fl7RZBW8WvgVSv8S6P-SNHhIHfJuZONkm7xET82aVODB4vxq2wM&amp;_nc_ohc=QxK-saA6ZQkQ7kNvwGjwBCI&amp;_nc_gid=N4z-lVWnaH7DO2FqNgWbOg&amp;edm=AOQ1c0wBAAAA&amp;ccb=7-5&amp;ig_cache_key=MzUxNDkyODgzMTM4ODc0NDUxMw%3D%3D.3-ccb7-5&amp;oh=00_Afxl_qPLh_9PijP2ffwtQCuPBUcyt3XfNrUvlFuSMq747g&amp;oe=69BDAD6A&amp;_nc_sid=8b3546</t>
  </si>
  <si>
    <t>https://scontent-phl2-1.cdninstagram.com/o1/v/t16/f2/m69/AQNPrqkHk07zwfrTNb9p8FwDHS-fLvaJN4w4LotxDeQhpL60fv9kaYJ2AJsvujkMZAm7QE11l2vAJPUBvQgEf2Jv.mp4?strext=1&amp;_nc_cat=105&amp;_nc_sid=5e9851&amp;_nc_ht=scontent-phl2-1.cdninstagram.com&amp;_nc_ohc=4uZtMr0kv1AQ7kNvwEM3-NZ&amp;efg=eyJ2ZW5jb2RlX3RhZyI6Inhwdl9wcm9ncmVzc2l2ZS5JTlNUQUdSQU0uQ0xJUFMuQzMuNzIwLmRhc2hfYmFzZWxpbmVfMV92MSIsInhwdl9hc3NldF9pZCI6MTgzMDYxODY1MTEyNjAxNjAsImFzc2V0X2FnZV9kYXlzIjoyMiwidmlfdXNlY2FzZV9pZCI6MTAwOTksImR1cmF0aW9uX3MiOjUsInVybGdlbl9zb3VyY2UiOiJ3d3cifQ%3D%3D&amp;ccb=17-1&amp;vs=2e60237036172443&amp;_nc_vs=HBksFQIYOnBhc3N0aHJvdWdoX2V2ZXJzdG9yZS9HR3dGQWlhVlNfU21EVWNEQUYtYTd3a0x4ckFPYnNwVEFRQUYVAALIARIAFQIYUWlnX3hwdl9wbGFjZW1lbnRfcGVybWFuZW50X3YyL0M1NEZGMzYzRjMxNURGMDg1NTRFRTdFNEQ5MUZFQkFFX2F1ZGlvX2Rhc2hpbml0Lm1wNBUCAsgBEgAoABgAGwKIB3VzZV9vaWwBMRJwcm9ncmVzc2l2ZV9yZWNpcGUBMRUAACaA6JCDptiEQRUCKAJDMywXQBQhysCDEm8YEmRhc2hfYmFzZWxpbmVfMV92MREAdf4HZeadAQA&amp;_nc_gid=N4z-lVWnaH7DO2FqNgWbOg&amp;_nc_ss=1a&amp;_nc_zt=28&amp;oh=00_AfyLRPr3-lxu8ozi0G2V1CRwQEKMMFRiJwCn7ILArXA_vw&amp;oe=69BDB5AF, https://scontent-phl2-1.cdninstagram.com/o1/v/t16/f2/m69/AQPyL2ln6RzRzlJQ1AQaagukAHzSzq4nLwyM7jVo2pNvRzZkDrm5fJof3azAM9mSewg8egLMHgaB3cDVy4hVVcTN.mp4?strext=1&amp;_nc_cat=105&amp;_nc_sid=5e9851&amp;_nc_ht=scontent-phl2-1.cdninstagram.com&amp;_nc_ohc=HIuP0yEWPuMQ7kNvwFYNZ9E&amp;efg=eyJ2ZW5jb2RlX3RhZyI6Inhwdl9wcm9ncmVzc2l2ZS5JTlNUQUdSQU0uQ0xJUFMuQzMuNzIwLmRhc2hfYmFzZWxpbmVfMV92MSIsInhwdl9hc3NldF9pZCI6MTgzMDU3Nzc1MzMyNjAxNjAsImFzc2V0X2FnZV9kYXlzIjoyNiwidmlfdXNlY2FzZV9pZCI6MTAwOTksImR1cmF0aW9uX3MiOjIwLCJ1cmxnZW5fc291cmNlIjoid3d3In0%3D&amp;ccb=17-1&amp;vs=f316fc1fdee6bfae&amp;_nc_vs=HBksFQIYOnBhc3N0aHJvdWdoX2V2ZXJzdG9yZS9HR2tnMVNVb2dzWUd1RjhFQUctQU9qYjdsV0ZjYnNwVEFRQUYVAALIARIAFQIYUWlnX3hwdl9wbGFjZW1lbnRfcGVybWFuZW50X3YyLzBENEQ4Nzc1RjI2MDVDMkNGN0QxNTdGMDYyMzUwQTgyX2F1ZGlvX2Rhc2hpbml0Lm1wNBUCAsgBEgAoABgAGwKIB3VzZV9vaWwBMRJwcm9ncmVzc2l2ZV9yZWNpcGUBMRUAACaAxqjzvsCEQRUCKAJDMywXQDQQ5WBBiTcYEmRhc2hfYmFzZWxpbmVfMV92MREAdf4HZeadAQA&amp;_nc_gid=N4z-lVWnaH7DO2FqNgWbOg&amp;_nc_ss=1a&amp;_nc_zt=28&amp;oh=00_AfyEXIfqVSbbQImz5axGguzHX2yYGnTmrhoikBlkOM2sKA&amp;oe=69BDA173, https://scontent-phl2-1.cdninstagram.com/o1/v/t2/f2/m86/AQPX7RfI7mKxu2eJw4FLLw5Ui1GM00znT93sR-Tzt3DA_2M4M4rJXkmA_4HR8l86N2z2i95tQZR8nrtbZIYQcdVFwOF76s9d133dYU8.mp4?_nc_cat=101&amp;_nc_sid=5e9851&amp;_nc_ht=scontent-phl2-1.cdninstagram.com&amp;_nc_ohc=NaZI_zAOZrwQ7kNvwGFerhB&amp;efg=eyJ2ZW5jb2RlX3RhZyI6Inhwdl9wcm9ncmVzc2l2ZS5JTlNUQUdSQU0uQ0xJUFMuQzMuNzIwLmRhc2hfYmFzZWxpbmVfMV92MSIsInhwdl9hc3NldF9pZCI6MTgzMDMzMjU5MTIyNjAxNjAsImFzc2V0X2FnZV9kYXlzIjo0MiwidmlfdXNlY2FzZV9pZCI6MTAwOTksImR1cmF0aW9uX3MiOjE1LCJ1cmxnZW5fc291cmNlIjoid3d3In0%3D&amp;ccb=17-1&amp;vs=3beb7cc5adcad330&amp;_nc_vs=HBksFQIYUmlnX3hwdl9yZWVsc19wZXJtYW5lbnRfc3JfcHJvZC80NjQ5MjNGOEM1ODZBNkI3ODk0MkFGNTJCMEM0RURCRV92aWRlb19kYXNoaW5pdC5tcDQVAALIARIAFQIYUWlnX3hwdl9wbGFjZW1lbnRfcGVybWFuZW50X3YyLzcyNEQ5OEE1NzNFNDc3RTdFNjI2NjExNjdBRUUzODlFX2F1ZGlvX2Rhc2hpbml0Lm1wNBUCAsgBEgAoABgAGwKIB3VzZV9vaWwBMRJwcm9ncmVzc2l2ZV9yZWNpcGUBMRUAACaA-arz5LGDQRUCKAJDMywXQC4Q5WBBiTcYEmRhc2hfYmFzZWxpbmVfMV92MREAdf4HZeadAQA&amp;_nc_gid=N4z-lVWnaH7DO2FqNgWbOg&amp;_nc_ss=1a&amp;_nc_zt=28&amp;oh=00_AfyKKGUH9KCoCYRiSoMwxgmCx_MIGVdIBhjPAvq-P4SO3A&amp;oe=69B9A326, https://scontent-phl2-1.cdninstagram.com/o1/v/t2/f2/m86/AQMieJX5OCbS3ZU9bTYWwdyKbzsXC4SpDfF32dW3eWsZa6bYD9e2L6i8JLp976SeE-AQyJWVPEUik1lzN4eTLjeKRLIH3oyj75VOcPs.mp4?_nc_cat=104&amp;_nc_sid=5e9851&amp;_nc_ht=scontent-phl2-1.cdninstagram.com&amp;_nc_ohc=s81BPibK85wQ7kNvwFLG9zE&amp;efg=eyJ2ZW5jb2RlX3RhZyI6Inhwdl9wcm9ncmVzc2l2ZS5JTlNUQUdSQU0uQ0xJUFMuQzMuNzIwLmRhc2hfYmFzZWxpbmVfMV92MSIsInhwdl9hc3NldF9pZCI6MTE5MzY4NDI4OTUxODc0OSwiYXNzZXRfYWdlX2RheXMiOjcxLCJ2aV91c2VjYXNlX2lkIjoxMDA5OSwiZHVyYXRpb25fcyI6MzAsInVybGdlbl9zb3VyY2UiOiJ3d3cifQ%3D%3D&amp;ccb=17-1&amp;vs=5a95e966f20bb6f8&amp;_nc_vs=HBksFQIYUmlnX3hwdl9yZWVsc19wZXJtYW5lbnRfc3JfcHJvZC9DNjRGMEMzQzI3MzM1RDA5MjExODUxQzE5MTM5OTdCNF92aWRlb19kYXNoaW5pdC5tcDQVAALIARIAFQIYRmlnX3hwdl9yZWVsc19wZXJtYW5lbnRfc3JfcHJvZC84ODA3MjcwMjQ0OTk5NjJfMTcwMjU1NTYxOTA0ODU0MjEyNi5tcDQVAgLIARIAKAAYABsCiAd1c2Vfb2lsATEScHJvZ3Jlc3NpdmVfcmVjaXBlATEVAAAmuvLngMnpngQVAigCQzMsF0AuEOVgQYk3GBJkYXNoX2Jhc2VsaW5lXzFfdjERAHX-B2XmnQEA&amp;_nc_gid=N4z-lVWnaH7DO2FqNgWbOg&amp;_nc_ss=1a&amp;_nc_zt=28&amp;oh=00_AfxRDqObp1LokuXrvI3aFYmIQD-aYxNRTb8oPSYxoA2Chg&amp;oe=69B992DD</t>
  </si>
  <si>
    <t>https://www.instagram.com/tommyaku78</t>
  </si>
  <si>
    <t>lindomarrocha271</t>
  </si>
  <si>
    <t>Lidomar Rochinha</t>
  </si>
  <si>
    <t>🏛</t>
  </si>
  <si>
    <t>https://instagram.ffsd3-1.fna.fbcdn.net/v/t51.82787-19/645769687_17891898549425394_4374031266743765412_n.jpg?stp=dst-jpg_e0_s150x150_tt6&amp;efg=eyJ2ZW5jb2RlX3RhZyI6InByb2ZpbGVfcGljLmRqYW5nby4xMDgwLmMyIn0&amp;_nc_ht=instagram.ffsd3-1.fna.fbcdn.net&amp;_nc_cat=106&amp;_nc_oc=Q6cZ2QF2WhHIF99D70HSy0fM5J7wbfRUGvpm66FbYtdrwB1KjtvjF70m3nT6rkp8ijezIac&amp;_nc_ohc=_lx2B-vrmc4Q7kNvwGyRv2N&amp;_nc_gid=FPokcMhP50mOUEqty_j0-g&amp;edm=AOQ1c0wBAAAA&amp;ccb=7-5&amp;oh=00_AfxBwDmQLdbHgS_trd3vHm9WhxKbyx0Jz8jsoYFJU8M7Fw&amp;oe=69BDAF22&amp;_nc_sid=8b3546</t>
  </si>
  <si>
    <t>https://instagram.com/p/DVlz70AjXY0, https://instagram.com/p/DVUeB8HDe6V, https://instagram.com/p/DVJpCCVEXth, https://instagram.com/p/DVEVzZ-gUv7, https://instagram.com/p/DVBvd6UDfNL, https://instagram.com/p/DUwN-yAjw3A, https://instagram.com/p/DUwN4jrj2W8, https://instagram.com/p/DUrXxRijUkr, https://instagram.com/p/DUO3Obzj2ig, https://instagram.com/p/DUFlRztjgZf, https://instagram.com/p/DUCQOSijfue, https://instagram.com/p/DT8bSomjyr5</t>
  </si>
  <si>
    <t>10, 7, 7, 5, 5, 5, 4, 7, 10, 7, 8, 4</t>
  </si>
  <si>
    <t>1, 1, 0, 0, 0, 0, 0, 0, 1, 0, 0, 0</t>
  </si>
  <si>
    <t>2026-03-07, 2026-02-28, 2026-02-24, 2026-02-22, 2026-02-21, 2026-02-14, 2026-02-14, 2026-02-13, 2026-02-01, 2026-01-29, 2026-01-28, 2026-01-25</t>
  </si>
  <si>
    <t>Image, Video, Image, Video, Video, Video, Video, Video, Video, Video, Video, Video</t>
  </si>
  <si>
    <t>https://instagram.ffsd3-1.fna.fbcdn.net/v/t51.82787-15/649208791_17892540615425394_8488515902364227430_n.heic?stp=dst-jpg_e35_s1080x1080_sh0.08_tt6&amp;_nc_ht=instagram.ffsd3-1.fna.fbcdn.net&amp;_nc_cat=106&amp;_nc_oc=Q6cZ2QF2WhHIF99D70HSy0fM5J7wbfRUGvpm66FbYtdrwB1KjtvjF70m3nT6rkp8ijezIac&amp;_nc_ohc=InYRBkk9OjwQ7kNvwGcMMuL&amp;_nc_gid=FPokcMhP50mOUEqty_j0-g&amp;edm=AOQ1c0wBAAAA&amp;ccb=7-5&amp;ig_cache_key=Mzg0NzcwOTg2NzMyMjk5NjI3Ng%3D%3D.3-ccb7-5&amp;oh=00_AfzkiWxxNSa09mKjPXhRfOZCQPrwQycz-sitQMDfvMtdjA&amp;oe=69BD85C2&amp;_nc_sid=8b3546, https://instagram.ffsd3-1.fna.fbcdn.net/v/t51.82787-15/640450138_17890943163425394_3814815356442359538_n.webp?stp=dst-jpg_e15_fr_s1080x1080_tt6&amp;_nc_ht=instagram.ffsd3-1.fna.fbcdn.net&amp;_nc_cat=106&amp;_nc_oc=Q6cZ2QF2WhHIF99D70HSy0fM5J7wbfRUGvpm66FbYtdrwB1KjtvjF70m3nT6rkp8ijezIac&amp;_nc_ohc=FUmCP2KxlIAQ7kNvwH_EQ3k&amp;_nc_gid=FPokcMhP50mOUEqty_j0-g&amp;edm=AOQ1c0wBAAAA&amp;ccb=7-5&amp;ig_cache_key=MzgzOTc4MDYxNzE1NjkxODExMw%3D%3D.3-ccb7-5&amp;oh=00_Afx4w0tEX9NtLZRN54k-VrB0Eb48_s7ViGGCH0HJGnUyOw&amp;oe=69BDB4D1&amp;_nc_sid=8b3546</t>
  </si>
  <si>
    <t>https://instagram.ffsd3-1.fna.fbcdn.net/o1/v/t16/f2/m69/AQPRST8VpSO4X__fKLxD4ojoBNTtkItqFddRpFXK7Kk9DM2HyRo38vVt6ZdtBg4BUT85wJqEhtvAXa7Krh31PsEc.mp4?strext=1&amp;_nc_cat=100&amp;_nc_oc=AdnxVzQvaW0cOu_kXkv4tZqA6V_NGNPMq5nutR9SCrtow8mg0fgPFSfbTJp0St633ho&amp;_nc_sid=5e9851&amp;_nc_ht=instagram.ffsd3-1.fna.fbcdn.net&amp;_nc_ohc=PnHIkDh3mdsQ7kNvwENnjvO&amp;efg=eyJ2ZW5jb2RlX3RhZyI6Inhwdl9wcm9ncmVzc2l2ZS5JTlNUQUdSQU0uQ0xJUFMuQzMuNzIwLmRhc2hfYmFzZWxpbmVfMV92MSIsInhwdl9hc3NldF9pZCI6MTc4NzMwNzg4ODk1NDM5ODMsImFzc2V0X2FnZV9kYXlzIjoxNSwidmlfdXNlY2FzZV9pZCI6MTAwOTksImR1cmF0aW9uX3MiOjIwLCJ1cmxnZW5fc291cmNlIjoid3d3In0%3D&amp;ccb=17-1&amp;vs=645ca6bf46b5970a&amp;_nc_vs=HBksFQIYOnBhc3N0aHJvdWdoX2V2ZXJzdG9yZS9HTXVnWWlhbGVSU2h4dnNPQUZ3RHZQMmh4OXRlYnNwVEFRQUYVAALIARIAFQIYUWlnX3hwdl9wbGFjZW1lbnRfcGVybWFuZW50X3YyL0RBNDczMkI0MDYyM0ZFRDQwNDA1QUVEMEQ5MDBDMUFFX2F1ZGlvX2Rhc2hpbml0Lm1wNBUCAsgBEgAoABgAGwKIB3VzZV9vaWwBMRJwcm9ncmVzc2l2ZV9yZWNpcGUBMRUAACbe5Ifkjt6_PxUCKAJDMywXQDMAAAAAAAAYEmRhc2hfYmFzZWxpbmVfMV92MREAdf4HZeadAQA&amp;_nc_gid=FPokcMhP50mOUEqty_j0-g&amp;_nc_ss=1a&amp;_nc_zt=28&amp;oh=00_AfxLrQF1UL2g80etUfVqw_IqWgO5eeg60FCBefY40-m_Rw&amp;oe=69BD98A8, https://instagram.ffsd3-1.fna.fbcdn.net/o1/v/t16/f2/m69/AQO74gkXqboJz0hrPM6E1bTUzmgPUdNxUF8OGkl138uyCl86woy7A40KnxmDw91U8qmhC2RnIEC8pHRy5oCYSQXx.mp4?strext=1&amp;_nc_cat=100&amp;_nc_oc=AdkKjNAMr0FGhwZhZcvAJ7R3EovkikpnArdTRe69_b8_1waEaaRvjoLoeHRFAJJBrCA&amp;_nc_sid=5e9851&amp;_nc_ht=instagram.ffsd3-1.fna.fbcdn.net&amp;_nc_ohc=8RFrSRF2n1EQ7kNvwGrXehD&amp;efg=eyJ2ZW5jb2RlX3RhZyI6Inhwdl9wcm9ncmVzc2l2ZS5JTlNUQUdSQU0uQ0xJUFMuQzMuNzIwLmRhc2hfYmFzZWxpbmVfMV92MSIsInhwdl9hc3NldF9pZCI6MTc4NzIxNTU5NDg1NDM5ODMsImFzc2V0X2FnZV9kYXlzIjoyMSwidmlfdXNlY2FzZV9pZCI6MTAwOTksImR1cmF0aW9uX3MiOjUsInVybGdlbl9zb3VyY2UiOiJ3d3cifQ%3D%3D&amp;ccb=17-1&amp;vs=aaddaabde3cd6b86&amp;_nc_vs=HBksFQIYOnBhc3N0aHJvdWdoX2V2ZXJzdG9yZS9HSTBZQUNaTUJTanFiZ3NGQUlTOGhadE5wWVpCYnNwVEFRQUYVAALIARIAFQIYUWlnX3hwdl9wbGFjZW1lbnRfcGVybWFuZW50X3YyL0JBNDZFQ0QzNDdDRTRGMjI4RkRGQzc3MzJGMzU2Qzk3X2F1ZGlvX2Rhc2hpbml0Lm1wNBUCAsgBEgAoABgAGwKIB3VzZV9vaWwBMRJwcm9ncmVzc2l2ZV9yZWNpcGUBMRUAACbev_eqsqi_PxUCKAJDMywXQBQhysCDEm8YEmRhc2hfYmFzZWxpbmVfMV92MREAdf4HZeadAQA&amp;_nc_gid=FPokcMhP50mOUEqty_j0-g&amp;_nc_ss=1a&amp;_nc_zt=28&amp;oh=00_Afww0LhVJJiO7JVSRjZb7g9jENUs63zPEtWWXbhRrPmw6g&amp;oe=69BD8FC4, https://instagram.ffsd3-1.fna.fbcdn.net/o1/v/t16/f2/m69/AQO7aET-Cm3A8JpeDnh54ktqPm_FFNzdaUmJ-Kl5UCfcqNgNQn1f-65s-3aqzbbp_1iiR4KhF1yDkEcC2ATQHhIB.mp4?strext=1&amp;_nc_cat=100&amp;_nc_oc=AdkWN-irkgT8PpVM7_uRcMDa1tbJpNDi5sfJc1NFn8P2YTRo1pxTW8YZpZI3L1Xv7rM&amp;_nc_sid=5e9851&amp;_nc_ht=instagram.ffsd3-1.fna.fbcdn.net&amp;_nc_ohc=J2ZwL0N6tVUQ7kNvwHslY3L&amp;efg=eyJ2ZW5jb2RlX3RhZyI6Inhwdl9wcm9ncmVzc2l2ZS5JTlNUQUdSQU0uQ0xJUFMuQzMuNzIwLmRhc2hfYmFzZWxpbmVfMV92MSIsInhwdl9hc3NldF9pZCI6MTc4NzIwMTE3MDI1NDM5ODMsImFzc2V0X2FnZV9kYXlzIjoyMiwidmlfdXNlY2FzZV9pZCI6MTAwOTksImR1cmF0aW9uX3MiOjIwLCJ1cmxnZW5fc291cmNlIjoid3d3In0%3D&amp;ccb=17-1&amp;_nc_gid=FPokcMhP50mOUEqty_j0-g&amp;_nc_ss=1a&amp;_nc_zt=28&amp;vs=19a8d81208f7a305&amp;_nc_vs=HBksFQIYOnBhc3N0aHJvdWdoX2V2ZXJzdG9yZS9HTkRxQmlaNjc4YTdNRkZlQUV5UERPVEhLQUkzYnNwVEFRQUYVAALIARIAFQIYUWlnX3hwdl9wbGFjZW1lbnRfcGVybWFuZW50X3YyLzY1NDQ1MzYzNzNCMzRBQTlCOUJBMTUzNThDNzNDQ0I4X2F1ZGlvX2Rhc2hpbml0Lm1wNBUCAsgBEgAoABgAGwKIB3VzZV9vaWwBMRJwcm9ncmVzc2l2ZV9yZWNpcGUBMRUAACbemZ3P_5-_PxUCKAJDMywXQDQRJul41P4YEmRhc2hfYmFzZWxpbmVfMV92MREAdf4HZeadAQA&amp;oh=00_AfzLsffBNd8t-VKe7pott_avbcipDXmJajtDnr0IP5xRpg&amp;oe=69BD94E0, https://instagram.ffsd3-1.fna.fbcdn.net/o1/v/t16/f2/m69/AQOzCC68IfgVQXXVTKl8bDzT1KzexPfCXauztJeRs-AHIn7WXJsK-zagstSwI69Cy7pUXVGkn6PnG13GbMlQjMpY.mp4?strext=1&amp;_nc_cat=108&amp;_nc_oc=Adk-1IG9MsOC7EAD6gYFOQZFB7_hgtDPuBGdc56u15J-m_vx-ov2Sdnl2VFMASqz7Yw&amp;_nc_sid=5e9851&amp;_nc_ht=instagram.ffsd3-1.fna.fbcdn.net&amp;_nc_ohc=HbdXR1wysOoQ7kNvwHJZn19&amp;efg=eyJ2ZW5jb2RlX3RhZyI6Inhwdl9wcm9ncmVzc2l2ZS5JTlNUQUdSQU0uQ0xJUFMuQzMuNzIwLmRhc2hfYmFzZWxpbmVfMV92MSIsInhwdl9hc3NldF9pZCI6MTc4NzEwMzA2Nzg1NDM5ODMsImFzc2V0X2FnZV9kYXlzIjoyOSwidmlfdXNlY2FzZV9pZCI6MTAwOTksImR1cmF0aW9uX3MiOjUsInVybGdlbl9zb3VyY2UiOiJ3d3cifQ%3D%3D&amp;ccb=17-1&amp;_nc_gid=FPokcMhP50mOUEqty_j0-g&amp;_nc_ss=1a&amp;_nc_zt=28&amp;vs=6345d5686045cb92&amp;_nc_vs=HBksFQIYOnBhc3N0aHJvdWdoX2V2ZXJzdG9yZS9HQmNJa2lVOWdfakpnRnNEQUVWVGFhTnJzcEZRYnNwVEFRQUYVAALIARIAFQIYUWlnX3hwdl9wbGFjZW1lbnRfcGVybWFuZW50X3YyL0ExNEE2OTc2REYzOTM0RDM4NUJFQzdFRkMxRDQ4RThGX2F1ZGlvX2Rhc2hpbml0Lm1wNBUCAsgBEgAoABgAGwKIB3VzZV9vaWwBMRJwcm9ncmVzc2l2ZV9yZWNpcGUBMRUAACbe-eq18ua-PxUCKAJDMywXQBQhysCDEm8YEmRhc2hfYmFzZWxpbmVfMV92MREAdf4HZeadAQA&amp;oh=00_AfwVk3AvA-MCwoJLqTBu93xrIj_HES5ukcX-1NAo3hqhkA&amp;oe=69BD9038, https://instagram.ffsd3-1.fna.fbcdn.net/o1/v/t16/f2/m69/AQOxu2FiWWUY3uyI3WICh0BLkC1gy47ENFswgtYxAzjOgLvqGN9BzxAUXJEe-GWXVr4UGalKC8N8-R9fAww5Ertz.mp4?strext=1&amp;_nc_cat=111&amp;_nc_oc=AdlLojF2V7cs7Owhu8BUEuxqbB3Y9VWxO4fbLKrGj5KorrSARC5E49FQX6ML9Jo-_Ks&amp;_nc_sid=5e9851&amp;_nc_ht=instagram.ffsd3-1.fna.fbcdn.net&amp;_nc_ohc=txLncJSuaAMQ7kNvwF4fW4M&amp;efg=eyJ2ZW5jb2RlX3RhZyI6Inhwdl9wcm9ncmVzc2l2ZS5JTlNUQUdSQU0uQ0xJUFMuQzMuNzIwLmRhc2hfYmFzZWxpbmVfMV92MSIsInhwdl9hc3NldF9pZCI6MTc4NzEwMzA1ODI1NDM5ODMsImFzc2V0X2FnZV9kYXlzIjoyOSwidmlfdXNlY2FzZV9pZCI6MTAwOTksImR1cmF0aW9uX3MiOjUsInVybGdlbl9zb3VyY2UiOiJ3d3cifQ%3D%3D&amp;ccb=17-1&amp;_nc_gid=FPokcMhP50mOUEqty_j0-g&amp;</t>
  </si>
  <si>
    <t>https://www.instagram.com/lindomarrocha271</t>
  </si>
  <si>
    <t>universo_do_boi</t>
  </si>
  <si>
    <t>Universo do Boi</t>
  </si>
  <si>
    <t>https://scontent-phl2-1.cdninstagram.com/v/t51.2885-19/362887965_842160837160411_7265271412505974439_n.jpg?stp=dst-jpg_e0_s150x150_tt6&amp;efg=eyJ2ZW5jb2RlX3RhZyI6InByb2ZpbGVfcGljLmRqYW5nby44MjguYzIifQ&amp;_nc_ht=scontent-phl2-1.cdninstagram.com&amp;_nc_cat=107&amp;_nc_oc=Q6cZ2QGGJ3vTTkTd0MpByTTac3x69TLMVG7VVUsA4fa64CbVxvAKfZhskrQoP_S5MT0xHZY&amp;_nc_ohc=w5RIq-QCxSsQ7kNvwGa8sYo&amp;_nc_gid=34gtIktIZt47uS6OW5tY7w&amp;edm=AOQ1c0wBAAAA&amp;ccb=7-5&amp;oh=00_AfwxdHU_c7PzU1zJSXXBsNUmUSsrNUeFzYtN6J75U79uOQ&amp;oe=69BDB877&amp;_nc_sid=8b3546</t>
  </si>
  <si>
    <t>A avidez do Nelore! | Visita no fim de tarde de hoje!!! | Lida! | Fim de tarde!!!</t>
  </si>
  <si>
    <t>https://instagram.com/p/C40tVeaLm2w, https://instagram.com/p/Cx5-r3qxKjr, https://instagram.com/p/Cxd-hD8pyLX, https://instagram.com/p/Cuk32L-JKko, https://instagram.com/p/CueyEFlrvt4, https://instagram.com/p/CrPArijpr8H, https://instagram.com/p/Cnj-L2KL8t1, https://instagram.com/p/CnYXXjOsNvS, https://instagram.com/p/CnVLvm9Jnom, https://instagram.com/p/CnR3zlzJPQI, https://instagram.com/p/CnR3XfkrQT0</t>
  </si>
  <si>
    <t>19, 11, 4, 2, 7, 1, 1, 2, 3, 2, 3</t>
  </si>
  <si>
    <t>0, 1, 0, 0, 0, 6, 0, 0, 0, 0, 0</t>
  </si>
  <si>
    <t>2024-03-22, 2023-10-02, 2023-09-21, 2023-07-11, 2023-07-09, 2023-04-19, 2023-01-18, 2023-01-14, 2023-01-12, 2023-01-11, 2023-01-11</t>
  </si>
  <si>
    <t>Video, Video, Video, Video, Image, Image, Image, Image, Image, Video, Image</t>
  </si>
  <si>
    <t>https://scontent-phl2-1.cdninstagram.com/v/t51.82787-15/622458641_18049547444651281_914426479871147356_n.jpg?stp=dst-jpg_e15_tt6&amp;_nc_ht=scontent-phl2-1.cdninstagram.com&amp;_nc_cat=101&amp;_nc_oc=Q6cZ2QGGJ3vTTkTd0MpByTTac3x69TLMVG7VVUsA4fa64CbVxvAKfZhskrQoP_S5MT0xHZY&amp;_nc_ohc=y6_ejL9bkd0Q7kNvwGROseA&amp;_nc_gid=34gtIktIZt47uS6OW5tY7w&amp;edm=AOQ1c0wBAAAA&amp;ccb=7-5&amp;ig_cache_key=MzE0MzE2OTc3MzE1NTU4MDc5Mg%3D%3D.3-ccb7-5&amp;oh=00_AfwrJfw9mq8PCNLh2eCUxVJgNjamUpOLLLCAze1xHAWy9Q&amp;oe=69BD9E19&amp;_nc_sid=8b3546, https://scontent-phl2-1.cdninstagram.com/v/t51.82787-15/626058548_18082487575980948_2721704514787516759_n.jpg?stp=dst-jpg_e35_s1080x1080_sh0.08_tt6&amp;_nc_ht=scontent-phl2-1.cdninstagram.com&amp;_nc_cat=100&amp;_nc_oc=Q6cZ2QGGJ3vTTkTd0MpByTTac3x69TLMVG7VVUsA4fa64CbVxvAKfZhskrQoP_S5MT0xHZY&amp;_nc_ohc=OIeRrbppCSIQ7kNvwHmvZvC&amp;_nc_gid=34gtIktIZt47uS6OW5tY7w&amp;edm=AOQ1c0wBAAAA&amp;ccb=7-5&amp;ig_cache_key=MzA4NDY4NzI2MTgxNDkzMTIwNw%3D%3D.3-ccb7-5&amp;oh=00_AfyaPE7KV4F1XeeSwZinq86GOuP48v-l2QBeCEByLheNxA&amp;oe=69BDB6B4&amp;_nc_sid=8b3546, https://scontent-phl2-1.cdninstagram.com/v/t51.82787-15/625915319_18086223338126918_4885746555138223560_n.jpg?stp=dst-jpg_e35_s1080x1080_sh0.08_tt6&amp;_nc_ht=scontent-phl2-1.cdninstagram.com&amp;_nc_cat=102&amp;_nc_oc=Q6cZ2QGGJ3vTTkTd0MpByTTac3x69TLMVG7VVUsA4fa64CbVxvAKfZhskrQoP_S5MT0xHZY&amp;_nc_ohc=x7w7TxM8ui0Q7kNvwFLvnk-&amp;_nc_gid=34gtIktIZt47uS6OW5tY7w&amp;edm=AOQ1c0wBAAAA&amp;ccb=7-5&amp;ig_cache_key=MzAxODUyOTY2ODIxOTI1OTc2NQ%3D%3D.3-ccb7-5&amp;oh=00_AfwJv5aaf6ekoXIc2eiJLHnfS30acCgShoWOqcJ41vO1Fg&amp;oe=69BDB921&amp;_nc_sid=8b3546, https://scontent-phl2-1.cdninstagram.com/v/t51.82787-15/619848455_18111989368723807_5821685811716947976_n.jpg?stp=dst-jpg_e35_s1080x1080_sh0.08_tt6&amp;_nc_ht=scontent-phl2-1.cdninstagram.com&amp;_nc_cat=107&amp;_nc_oc=Q6cZ2QGGJ3vTTkTd0MpByTTac3x69TLMVG7VVUsA4fa64CbVxvAKfZhskrQoP_S5MT0xHZY&amp;_nc_ohc=JtJZeNimf1wQ7kNvwGAP5YY&amp;_nc_gid=34gtIktIZt47uS6OW5tY7w&amp;edm=AOQ1c0wBAAAA&amp;ccb=7-5&amp;ig_cache_key=MzAxNTI2MjcyMzk2OTcwMjg2Ng%3D%3D.3-ccb7-5&amp;oh=00_AfxA_PQKk-lWog52bm4obUPtnmzzm9OA4wNK8rAV6br8-A&amp;oe=69BDB290&amp;_nc_sid=8b3546, https://scontent-phl2-1.cdninstagram.com/v/t51.82787-15/624430946_18075807875597373_6582099371381449394_n.jpg?stp=dst-jpg_e35_s1080x1080_sh0.08_tt6&amp;_nc_ht=scontent-phl2-1.cdninstagram.com&amp;_nc_cat=109&amp;_nc_oc=Q6cZ2QGGJ3vTTkTd0MpByTTac3x69TLMVG7VVUsA4fa64CbVxvAKfZhskrQoP_S5MT0xHZY&amp;_nc_ohc=_t3Oh_0atSMQ7kNvwGxicjo&amp;_nc_gid=34gtIktIZt47uS6OW5tY7w&amp;edm=AOQ1c0wBAAAA&amp;ccb=7-5&amp;ig_cache_key=MzAxNDM2NzE3NTc0OTU2NDk2Ng%3D%3D.3-ccb7-5&amp;oh=00_Afy34RCMzMfGXJGaGnsW9LPFmjra7FXfCrToeOLVlmI-Gw&amp;oe=69BDB0F0&amp;_nc_sid=8b3546, https://scontent-phl2-1.cdninstagram.com/v/t51.82787-15/624712424_18054161141421071_1283205557140165582_n.jpg?stp=dst-jpg_e35_p1080x1080_sh0.08_tt6&amp;_nc_ht=scontent-phl2-1.cdninstagram.com&amp;_nc_cat=111&amp;_nc_oc=Q6cZ2QGGJ3vTTkTd0MpByTTac3x69TLMVG7VVUsA4fa64CbVxvAKfZhskrQoP_S5MT0xHZY&amp;_nc_ohc=yrcknCGFLK0Q7kNvwGMLEig&amp;_nc_gid=34gtIktIZt47uS6OW5tY7w&amp;edm=AOQ1c0wBAAAA&amp;ccb=7-5&amp;ig_cache_key=MzAxMzQzMzEzMjY5NDk2MzQ0NA%3D%3D.3-ccb7-5&amp;oh=00_Afx0jcp2xM0TBKIzgCadNeWJz6VZEGh1Pr6-61OGO-0cjA&amp;oe=69BD84F0&amp;_nc_sid=8b3546</t>
  </si>
  <si>
    <t>https://scontent-phl2-1.cdninstagram.com/o1/v/t2/f2/m82/AQNynIkgpTIDxdWo218WPj0_AuuO8S9ZwikAlytTfryf16yyOukASdYKMOR5RNLIunDy0KKjgmPezhw8dR5xb9Ga0QGi7N2qdDBrj_8.mp4?_nc_cat=104&amp;_nc_sid=5e9851&amp;_nc_ht=scontent-phl2-1.cdninstagram.com&amp;_nc_ohc=Cg37fmC2Z7cQ7kNvwHAQYmI&amp;efg=eyJ2ZW5jb2RlX3RhZyI6Inhwdl9wcm9ncmVzc2l2ZS5JTlNUQUdSQU0uQ0xJUFMuQzMuMTI3Ni5kYXNoX2Jhc2VsaW5lXzFfdjEiLCJ4cHZfYXNzZXRfaWQiOjcyNjE0MzQ5MjY5Nzc0NSwiYXNzZXRfYWdlX2RheXMiOjcyMywidmlfdXNlY2FzZV9pZCI6MTAwOTksImR1cmF0aW9uX3MiOjE2LCJ1cmxnZW5fc291cmNlIjoid3d3In0%3D&amp;ccb=17-1&amp;_nc_gid=34gtIktIZt47uS6OW5tY7w&amp;_nc_ss=1a&amp;_nc_zt=28&amp;vs=86c2a9253cb3d0b4&amp;_nc_vs=HBksFQIYT2lnX3hwdl9yZWVsc19wZXJtYW5lbnRfcHJvZC9CMTQxRDQ2Mzc4MkRDQkZBQTI2REM1NTM1QUVEOURCOF92aWRlb19kYXNoaW5pdC5tcDQVAALIARIAFQIYOnBhc3N0aHJvdWdoX2V2ZXJzdG9yZS9HSGstNGhtM3BpcWp5UFVEQUhnd2hmX18td3h1YnFfRUFBQUYVAgLIARIAKAAYABsCiAd1c2Vfb2lsATEScHJvZ3Jlc3NpdmVfcmVjaXBlATEVAAAmorqBz46bygIVAigCQzMsF0AwmZmZmZmaGBJkYXNoX2Jhc2VsaW5lXzFfdjERAHX-B2XmnQEA&amp;oh=00_AfypUkFnIObZ_ihwwgkfRqrITGeSLe59EsZJjTnYAbcM-g&amp;oe=69B9A135, https://scontent-phl2-1.cdninstagram.com/o1/v/t2/f2/m82/AQN3mQ_oIn1CggSZTXcetsxwoacgmibHHz1S-M0BiraAOLYTXYKy4nLMzh_N3jAQ3khMdoQeXrRgbhmvZQCFdPeMkjVXP-syjowzvBQ.mp4?_nc_cat=110&amp;_nc_sid=5e9851&amp;_nc_ht=scontent-phl2-1.cdninstagram.com&amp;_nc_ohc=PhtLP5xZNJUQ7kNvwH0aoil&amp;efg=eyJ2ZW5jb2RlX3RhZyI6Inhwdl9wcm9ncmVzc2l2ZS5JTlNUQUdSQU0uQ0xJUFMuQzMuNzIwLmRhc2hfYmFzZWxpbmVfMV92MSIsInhwdl9hc3NldF9pZCI6MTg2NTI3NjcyMDU1ODYwMCwiYXNzZXRfYWdlX2RheXMiOjg5NSwidmlfdXNlY2FzZV9pZCI6MTAwOTksImR1cmF0aW9uX3MiOjI4LCJ1cmxnZW5fc291cmNlIjoid3d3In0%3D&amp;ccb=17-1&amp;vs=ecf073473c91e2ae&amp;_nc_vs=HBksFQIYT2lnX3hwdl9yZWVsc19wZXJtYW5lbnRfcHJvZC85NjQxMzA0NEJGMkU3REQ2N0ZCQjM3NUEzMjY1NzQ5NV92aWRlb19kYXNoaW5pdC5tcDQVAALIARIAFQIYOnBhc3N0aHJvdWdoX2V2ZXJzdG9yZS9HTDlSOWhic2g0dzNQVVFGQUJucnc4RHNnNmNLYnFfRUFBQUYVAgLIARIAKAAYABsCiAd1c2Vfb2lsATEScHJvZ3Jlc3NpdmVfcmVjaXBlATEVAAAmkMixxbKd0AYVAigCQzMsF0A81T987ZFoGBJkYXNoX2Jhc2VsaW5lXzFfdjERAHX-B2XmnQEA&amp;_nc_gid=34gtIktIZt47uS6OW5tY7w&amp;_nc_ss=1a&amp;_nc_zt=28&amp;oh=00_AfySIBSJZjgeJBo9eIcR7VnKz-OgVauBZOkBYynAYfXKSw&amp;oe=69B9AF53, https://scontent-phl2-1.cdninstagram.com/o1/v/t2/f2/m82/AQOUYcIk2YgpX2DpF3OyGolhx-JSAtPnGB_l8WFNXyPHEkpw754hzjgnfcv64zNVZHmmkTm3UrRctSqpixzPnVvrXIKCkKKE7qAglNs.mp4?_nc_cat=111&amp;_nc_sid=5e9851&amp;_nc_ht=scontent-phl2-1.cdninstagram.com&amp;_nc_ohc=ibogRKDmlfoQ7kNvwG3ZuRX&amp;efg=eyJ2ZW5jb2RlX3RhZyI6Inhwdl9wcm9ncmVzc2l2ZS5JTlNUQUdSQU0uQ0xJUFMuQzMuMTI4MC5kYXNoX2Jhc2VsaW5lXzFfdjEiLCJ4cHZfYXNzZXRfaWQiOjM1MTkwOTAyMDU5NDEwMywiYXNzZXRfYWdlX2RheXMiOjkwNiwidmlfdXNlY2FzZV9pZCI6MTAwOTksImR1cmF0aW9uX3MiOjYsInVybGdlbl9zb3VyY2UiOiJ3d3cifQ%3D%3D&amp;ccb=17-1&amp;_nc_gid=34gtIktIZt47uS6OW5tY7w&amp;_nc_ss=1a&amp;_nc_zt=28&amp;vs=b7a36e1169c0bd8&amp;_nc_vs=HBksFQIYT2lnX3hwdl9yZWVsc19wZXJtYW5lbnRfcHJvZC9FOTRBRDIwRDdBMzEwNzBCQTM4OENDQjdBNTE0RkZBN192aWRlb19kYXNoaW5pdC5tcDQVAALIARIAFQIYOnBhc3N0aHJvdWdoX2V2ZXJzdG9yZS9HSjA1eEJZT29sdXZNQ1lGQUl4NE9OMjF6TUVxYnFfRUFBQUYVAgLIARIAKAAYABsCiAd1c2Vfb2lsATEScHJvZ3Jlc3NpdmVfcmVjaXBlATEVAAAm7r7TwuaDoAEVAigCQzMsF0AaQ5WBBiTdGBJkYXNoX2Jhc2VsaW5lXzFfdjERAHX-B2XmnQEA&amp;oh=00_AfyiNK5mG9g2w18k5V87Skt5UFK0Zx0nuy6OMSsGIs-kqw&amp;oe=69B9C1C8, https://scontent-phl2-1.cdninstagram.com/o1/v/t2/f2/m82/AQMu8Umo0u-uTtIpQATXPGfSJIaSz7QDS7QGrr2lT8jzBvlVPQ6i3jeQkY90PJ_NTcZWyRzSwAi6MvpNb8etlZ4Cs8-jzXPyKWVp2RQ.mp4?_nc_cat=101&amp;_nc_sid=5e9851&amp;_nc_ht=scontent-phl2-1.cdninstagram.com&amp;_nc_ohc=16TwYenBSSkQ7kNvwFAPQqB&amp;efg=eyJ2ZW5jb2RlX3RhZyI6Inhwdl9wcm9ncmVzc2l2ZS5JTlNUQUdSQU0uQ0xJUFMuQzMuODg4LmRhc2hfYmFzZWxpbmVfMV92MSIsInhwdl9hc3NldF9pZCI6MTI2ODI5NjQwMDc1Nzk0MCwiYXNzZXRfYWdlX2RheXMiOjk3OCwidmlfdXNlY2FzZV9pZCI6MTAwOTksImR1cmF0aW9uX3MiOjQwLCJ1cmxnZW5fc291cmNlIjoid3d3In0%3D&amp;ccb=17-1&amp;_nc_gid=34gtIktIZt47uS6OW5tY7w&amp;_nc_ss=1a&amp;_nc_zt=28&amp;vs=be6b7e06727849bf&amp;_nc_vs=HBksFQIYT2lnX3hwdl9yZWVsc19wZXJtYW5lbnRfcHJvZC9GOTREQzE5QkY5MDMwQjNGMzYyRjc2MEU4N0ZCNjc5OV92aWRlb19kYXNoaW5pdC5tcDQVAALIARIAFQIYOnBhc3N0aHJvdWdoX2V2ZXJzdG9yZS9HSWNxZGhXbDlRX0xHVmtDQUdQUXBPVEFPeTBPYnFfRUFBQUYVAgLIARIAKAAYABsCiAd1c2Vfb2lsATEScHJvZ3Jlc3NpdmVfcmVjaXBlATEVAAAm6JL_xsjgwAQVAigCQzMsF0BEIgxJul41GBJkYXNoX2Jhc2VsaW5lXzFfdjERAHX-B2XmnQEA&amp;oh=00_AfxhxEWRnVmfYVVuhN2evwCX5zGhC0o173XninAR2yXWaA&amp;oe=69B9C182, https://scontent-phl2-1.cdninstagram.com/o1/v/t2/f2/m82/AQO4b6cwRUC8l0q07Pd-cTeDCXNXxRmuW6tWlLWJbdIZ33i_2W2Ag_xzbI0rGT_FbEdZ3V2viwu2YpJsGZ4QdTSfiswrKyk9nwQsyiU.mp4?_nc_cat=107&amp;_nc_sid=5e9851&amp;_nc_ht=scontent-phl2-1.cdninstagram.com&amp;_nc_ohc=jsEVnyEx4wsQ7kNvwFmGfTr&amp;efg=eyJ2ZW5jb2RlX3RhZyI6Inhwdl9wcm9ncmVzc2l2ZS5JTlNUQUdSQU0uQ0xJUFMuQzMuNzIwLmRhc2hfYmFzZWxpbmVfMV92MSIsInhwdl9hc3NldF9pZCI6MTQxNjMyODEyNTg3MjExNiwiYXNzZXRfYWdlX2RheXMiOjExNTksInZpX3VzZWNhc2VfaWQiOjEwMDk5LCJkdXJhdGlvbl9zIjoxMCwidXJsZ2VuX3NvdXJjZSI6Ind3dyJ9&amp;ccb=17-1&amp;_nc_gid=34gtIktIZt47uS6OW5tY7w&amp;_nc_ss=1a&amp;_nc_zt=28&amp;vs=47f55cefba69c66e&amp;_nc_vs=HBksFQIYT2lnX3hwdl9yZWVsc19wZXJtYW5lbnRfcHJvZC9CRjQzRjJGNUYyMzUzMjZFM0U2QzhBMzc5OTdBNzQ5RV92aWRlb19kYXNoaW5pdC5tcDQVAALIARIAFQIYOnBhc3N0aHJvdWdoX2V2ZXJzdG9yZS9HSEhWV0JOdVZtblNOVDhVQUFjTmpCeV9yOFpRYnFfRUFBQUYVAgLIARIAKAAYABsCiAd1c2Vfb2lsATEScHJvZ3Jlc3NpdmVfcmVjaXBlATEVAAAm6N-f7ZKJhAUVAigCQzMsF0AlVP3ztkWiGBJkYXNo</t>
  </si>
  <si>
    <t>https://www.instagram.com/universo_do_boi</t>
  </si>
  <si>
    <t>castafiore_paris</t>
  </si>
  <si>
    <t>Castafiore</t>
  </si>
  <si>
    <t>Buy and Sell Curated Vintage Jewelry
LET’S MAKE SECOND-HAND OUR FIRST CHOICE ✨
Paris showroom &amp; Galeries Lafayette</t>
  </si>
  <si>
    <t>https://castafiore.com/</t>
  </si>
  <si>
    <t>https://scontent-atl3-3.cdninstagram.com/v/t51.2885-19/261892389_4533826546686920_5046936120218171288_n.jpg?stp=dst-jpg_e0_s150x150_tt6&amp;efg=eyJ2ZW5jb2RlX3RhZyI6InByb2ZpbGVfcGljLmRqYW5nby4zOTMuYzIifQ&amp;_nc_ht=scontent-atl3-3.cdninstagram.com&amp;_nc_cat=108&amp;_nc_oc=Q6cZ2QEp8EGXyx1klHTnihWzJBvRBaZxpVIXAo3pwuFaOe4mkL42jvrwpwwvnOficK5ZuZE&amp;_nc_ohc=u1uqK20c6UIQ7kNvwFF-E66&amp;_nc_gid=6sXLjxLQozEODoL6lwZohQ&amp;edm=AOQ1c0wBAAAA&amp;ccb=7-5&amp;oh=00_AfzCuEgN9Wiv4fvalCamNHg1vbYtmC0ZbNEpl3DlJLQC5Q&amp;oe=69BD953A&amp;_nc_sid=8b3546</t>
  </si>
  <si>
    <t>Cette semaine, Anne et Charlotte vous présentent une sélection de bijoux vintage des années 60–70, en exclusivité chez Castafiore.
Une paire de boucles d’oreilles BOUCHERON en forme de lotus, en or brossé avec ses feuilles lumineuses, conservant leur écrin d’origine.
Un sautoir BULGARI en bois d’a | Inès wears two VAN CLEEF &amp; ARPELS “Alhambra” Vintage Alhambra necklaces in 18-carat yellow gold, each composed of 20 iconic clover motifs: one in deep blue lapis lazuli, the other in hematite subtly flecked with gold.
On her hand, the iconic POMELLATO “Nudo Classic” maxi ring in 18-carat rose gold, | Inès wears a CARTIER “Trinity” bangle from the 1990s, composed of three large interlocking rings in 18-carat yellow, white and rose gold. A bold interpretation of the Maison’s iconic design, created in 1924 and celebrated for its timeless interplay of the three golds.
She pairs it with a BOUCHERON  | Inès wears a pendant necklace in 18-carat white gold, set with diamonds totaling approximately 4.9 carats. Dating from circa 1920, the design reflects the elegance and refined geometry characteristic of early 20th-century jewelry.
—
Special thanks to
Photography @ceciliabilton
Model @itsineess
#Ca | The retro design ring in 18-carat yellow gold, features a double gadrooned setting that combines bold gold work with the brilliance of a floral diamond cluster, forming a daisy motif totaling approximately 1.85 carats.
Paired with the GEORGES LENFANT articulated necklace in 18-carat yellow gold, co | Inès wears a BOUCHERON pendant necklace in 18-carat yellow gold, composed of twisted circular links alternating with small coral cabochons and centered by a large pendant. 
Ingeniously designed, the necklace can also be separated into four individual bracelets, reflecting the Maison’s taste for tra | NEW IN: Find the best of this week’s new arrivals.
#Bijoux #BijouxVintage #Jewelry #VintageJewelry #SecondHandJewelry | Inès wears the magnificent BULGARI « Chandra » dome ring in white ceramic, featuring a central oval pink tourmaline framed in 18-carat yellow gold.
She pairs it with the sublime GEORGES LENFANT articulated necklace in 18-carat yellow gold, composed of double round flat links in finely woven and san | Inès wears a “petite ceinture” ring in 18-carat yellow gold, composed of four twisted lines meeting at an openwork buckle motif set with rubies, sapphires and emeralds, and finished with four delicate tassels. A playful and sculptural design from the 1960s–70s.
—
Special thanks to
Photography @ceci | Inès wears a FRED ring in 18-carat yellow gold, adorned with four oval-cut sapphires set along the curved band.
—
Special thanks to
Photography @ceciliabilton
Model @itsineess
#FredJewelry #BijouxVintage #Jewelry #VintageJewelry #SecondHandJewelry | Inès wears the DIOR “Color Dior” bracelet in 18-carat yellow gold, where polished oval links are punctuated by three signature motifs: a C in ebony wood and a D in yellow gold set with brilliant-cut diamonds totaling approximately 2.55 carats.
On her hand, a VAN CLEEF &amp; ARPELS dome ring from the 19 | An exquisite PADANI bracelet in 18-carat yellow gold, composed of articulated rectangular links entirely set with brilliant-cut diamonds, totaling approximately 3 carats.
#Castafiore #Padani #DiamondBracelet #GoldJewelry #SecondHandJewelry</t>
  </si>
  <si>
    <t>#Ca, #Bijoux, #BijouxVintage, #Jewelry, #VintageJewelry, #SecondHandJewelry, #FredJewelry, #Castafiore, #Padani, #DiamondBracelet, #GoldJewelry</t>
  </si>
  <si>
    <t>@ceciliabilton, @itsineess</t>
  </si>
  <si>
    <t>https://instagram.com/p/DV6ln_YDDMc, https://instagram.com/p/DV31VJpDLrx, https://instagram.com/p/DV1QDGdDNah, https://instagram.com/p/DVyyBxMDIVt, https://instagram.com/p/DVwGw-DjNGS, https://instagram.com/p/DVtinagDvRL, https://instagram.com/p/DVq-MOrjJ0O, https://instagram.com/p/DVojjExoAew, https://instagram.com/p/DVl1kPTjPQX, https://instagram.com/p/DVgwUAWjABl, https://instagram.com/p/DVeIIwejMDo, https://instagram.com/p/DVbhi-sDDqA</t>
  </si>
  <si>
    <t>85, 42, 24, 67, 22, 29, 32, 34, 38, 28, 54, 27</t>
  </si>
  <si>
    <t>4, 0, 0, 2, 1, 1, 0, 0, 4, 2, 4, 2</t>
  </si>
  <si>
    <t>2026-03-15, 2026-03-14, 2026-03-13, 2026-03-12, 2026-03-11, 2026-03-10, 2026-03-09, 2026-03-08, 2026-03-07, 2026-03-05, 2026-03-04, 2026-03-03</t>
  </si>
  <si>
    <t>Video, Sidecar, Image, Image, Image, Image, Sidecar, Sidecar, Image, Image, Image, Image</t>
  </si>
  <si>
    <t>https://scontent-atl3-2.cdninstagram.com/v/t51.82787-15/651251100_18064458455657366_4224426121026936092_n.jpg?stp=dst-jpg_e35_p1080x1080_sh0.08_tt6&amp;_nc_ht=scontent-atl3-2.cdninstagram.com&amp;_nc_cat=102&amp;_nc_oc=Q6cZ2QEp8EGXyx1klHTnihWzJBvRBaZxpVIXAo3pwuFaOe4mkL42jvrwpwwvnOficK5ZuZE&amp;_nc_ohc=_LVKxo8GiNAQ7kNvwHiMRHv&amp;_nc_gid=6sXLjxLQozEODoL6lwZohQ&amp;edm=AOQ1c0wBAAAA&amp;ccb=7-5&amp;ig_cache_key=Mzg1Mjc4MjQ5NzE5MzI5OTk4OA%3D%3D.3-ccb7-5&amp;oh=00_AfzoXgA6XV0SzpWQ3PuIc8MmIS99Rh39O92cAmUy9xkW7A&amp;oe=69BD993B&amp;_nc_sid=8b3546, https://scontent-atl3-2.cdninstagram.com/v/t51.82787-15/651251100_18064458455657366_4224426121026936092_n.jpg?stp=dst-jpg_e35_p1080x1080_sh0.08_tt6&amp;_nc_ht=scontent-atl3-2.cdninstagram.com&amp;_nc_cat=102&amp;_nc_oc=Q6cZ2QEp8EGXyx1klHTnihWzJBvRBaZxpVIXAo3pwuFaOe4mkL42jvrwpwwvnOficK5ZuZE&amp;_nc_ohc=_LVKxo8GiNAQ7kNvwHiMRHv&amp;_nc_gid=6sXLjxLQozEODoL6lwZohQ&amp;edm=AOQ1c0wBAAAA&amp;ccb=7-5&amp;ig_cache_key=Mzg1Mjc4MjQ5NzE5MzI5OTk4OA%3D%3D.3-ccb7-5&amp;oh=00_AfzoXgA6XV0SzpWQ3PuIc8MmIS99Rh39O92cAmUy9xkW7A&amp;oe=69BD993B&amp;_nc_sid=8b3546, https://scontent-atl3-2.cdninstagram.com/v/t51.82787-15/651502754_18064458467657366_4479062991733909911_n.jpg?stp=dst-jpg_e35_p1080x1080_sh0.08_tt6&amp;_nc_ht=scontent-atl3-2.cdninstagram.com&amp;_nc_cat=102&amp;_nc_oc=Q6cZ2QEp8EGXyx1klHTnihWzJBvRBaZxpVIXAo3pwuFaOe4mkL42jvrwpwwvnOficK5ZuZE&amp;_nc_ohc=H8wQwQvfQfAQ7kNvwFw-KOM&amp;_nc_gid=6sXLjxLQozEODoL6lwZohQ&amp;edm=AOQ1c0wBAAAA&amp;ccb=7-5&amp;ig_cache_key=Mzg1Mjc4MjUyNDA5NTU4OTk3MA%3D%3D.3-ccb7-5&amp;oh=00_Afzj1qnawQ4Hgi7Nq6DLNRR6y6nXVNICZMEzSiq4FcROjA&amp;oe=69BD9FD9&amp;_nc_sid=8b3546, https://scontent-atl3-2.cdninstagram.com/v/t51.82787-15/650493900_18064458476657366_3158879515862945231_n.jpg?stp=dst-jpg_e35_p1080x1080_sh0.08_tt6&amp;_nc_ht=scontent-atl3-2.cdninstagram.com&amp;_nc_cat=102&amp;_nc_oc=Q6cZ2QEp8EGXyx1klHTnihWzJBvRBaZxpVIXAo3pwuFaOe4mkL42jvrwpwwvnOficK5ZuZE&amp;_nc_ohc=KJaX_BQm8pIQ7kNvwFzC5wI&amp;_nc_gid=6sXLjxLQozEODoL6lwZohQ&amp;edm=AOQ1c0wBAAAA&amp;ccb=7-5&amp;ig_cache_key=Mzg1Mjc4MjUzMDEyNzAwMjk0Ng%3D%3D.3-ccb7-5&amp;oh=00_Afxh1IUKNhd7zPf88m11z3UemX7LywszOlG7ClSKsDfUow&amp;oe=69BDB21A&amp;_nc_sid=8b3546, https://scontent-atl3-2.cdninstagram.com/v/t51.82787-15/650021866_18064338929657366_6852661727745121897_n.jpg?stp=dst-jpg_e35_p1080x1080_sh0.08_tt6&amp;_nc_ht=scontent-atl3-2.cdninstagram.com&amp;_nc_cat=102&amp;_nc_oc=Q6cZ2QEp8EGXyx1klHTnihWzJBvRBaZxpVIXAo3pwuFaOe4mkL42jvrwpwwvnOficK5ZuZE&amp;_nc_ohc=4b_bMiZSatgQ7kNvwHl5lhf&amp;_nc_gid=6sXLjxLQozEODoL6lwZohQ&amp;edm=AOQ1c0wBAAAA&amp;ccb=7-5&amp;ig_cache_key=Mzg1MjA1NTYzODExNzc2NjgxNw%3D%3D.3-ccb7-5&amp;oh=00_AfwBJedS20aY71iHSgZKhS56Wdzkz6Yu_KPS2L8pcjwIIw&amp;oe=69BD9E3E&amp;_nc_sid=8b3546, https://scontent-atl3-2.cdninstagram.com/v/t51.82787-15/651904245_18064209473657366_2780050285659838188_n.jpg?stp=dst-jpg_e35_p1080x1080_sh0.08_tt6&amp;_nc_ht=scontent-atl3-2.cdninstagram.com&amp;_nc_cat=102&amp;_nc_oc=Q6cZ2QEp8EGXyx1klHTnihWzJBvRBaZxpVIXAo3pwuFaOe4mkL42jvrwpwwvnOficK5ZuZE&amp;_nc_ohc=bzqiRgE07HcQ7kNvwEun3YQ&amp;_nc_gid=6sXLjxLQozEODoL6lwZohQ&amp;edm=AOQ1c0wBAAAA&amp;ccb=7-5&amp;ig_cache_key=Mzg1MTM2MDY1NTIxNTcyMzg4NQ%3D%3D.3-ccb7-5&amp;oh=00_AfzrHmv04mwy3NcVxRiZYCl_Y7r08Z1aI9-Nq-_XbniSSQ&amp;oe=69BD8FE9&amp;_nc_sid=8b3546, https://scontent-atl3-2.cdninstagram.com/v/t51.82787-15/649243670_18064049960657366_2519820188370282958_n.jpg?stp=dst-jpg_e35_p1080x1080_sh0.08_tt6&amp;_nc_ht=scontent-atl3-2.cdninstagram.com&amp;_nc_cat=102&amp;_nc_oc=Q6cZ2QEp8EGXyx1klHTnihWzJBvRBaZxpVIXAo3pwuFaOe4mkL42jvrwpwwvnOficK5ZuZE&amp;_nc_ohc=JEb7LTPnpn4Q7kNvwEiY2f4&amp;_nc_gid=6sXLjxLQozEODoL6lwZohQ&amp;edm=AOQ1c0wBAAAA&amp;ccb=7-5&amp;ig_cache_key=Mzg1MDYwNzQzNDg0NzI3NzQ1OA%3D%3D.3-ccb7-5&amp;oh=00_AfxStptMXrC651vwaFYzyd8P5rSeT9Co4b5IsC5MrxGXqA&amp;oe=69BDAD5F&amp;_nc_sid=8b3546, https://scontent-atl3-2.cdninstagram.com/v/t51.82787-15/649235606_18063934097657366_1869937146859138621_n.jpg?stp=dst-jpg_e35_p1080x1080_sh0.08_tt6&amp;_nc_ht=scontent-atl3-2.cdninstagram.com&amp;_nc_cat=102&amp;_nc_oc=Q6cZ2QEp8EGXyx1klHTnihWzJBvRBaZxpVIXAo3pwuFaOe4mkL42jvrwpwwvnOficK5ZuZE&amp;_nc_ohc=Zi5Du4u9cGEQ7kNvwEx38e3&amp;_nc_gid=6sXLjxLQozEODoL6lwZohQ&amp;edm=AOQ1c0wBAAAA&amp;ccb=7-5&amp;ig_cache_key=Mzg0OTg4NTQ5ODU2Nzc1MDczMQ%3D%3D.3-ccb7-5&amp;oh=00_AfwgKk_vt7Q42pAQNUELa6pTBV8gFuFiHc7o1UX0I3wHCQ&amp;oe=69BD938F&amp;_nc_sid=8b3546, https://scontent-atl3-2.cdninstagram.com/v/t51.82787-15/649236593_18063807614657366_5837540430214826628_n.jpg?stp=dst-jpg_e15_tt6&amp;_nc_ht=scontent-atl3-2.cdninstagram.com&amp;_nc_cat=102&amp;_nc_oc=Q6cZ2QEp8EGXyx1klHTnihWzJBvRBaZxpVIXAo3pwuFaOe4mkL42jvrwpwwvnOficK5ZuZE&amp;_nc_ohc=9pcasBuwMycQ7kNvwHXsqO3&amp;_nc_gid=6sXLjxLQozEODoL6lwZohQ&amp;edm=AOQ1c0wBAAAA&amp;ccb=7-5&amp;oh=00_AfyU4CZ6LvgpUC2y6N0FUczn_-nVnzLyNUNBiqwdgIp1xA&amp;oe=69BD923C&amp;_nc_sid=8b3546, https://scontent-atl3-2.cdninstagram.com/v/t51.82787-15/649223823_18063807536657366_626372957174768677_n.jpg?stp=dst-jpg_e15_fr_p1080x1080_tt6&amp;_nc_ht=scontent-atl3-2.cdninstagram.com&amp;_nc_cat=102&amp;_nc_oc=Q6cZ2QEp8EGXyx1klHTnihWzJBvRBaZxpVIXAo3pwuFaOe4mkL42jvrwpwwvnOficK5ZuZE&amp;_nc_ohc=vRp66FIZlaEQ7kNvwH6JhEL&amp;_nc_gid=6sXLjxLQozEODoL6lwZohQ&amp;edm=AOQ1c0wBAAAA&amp;ccb=7-5&amp;ig_cache_key=Mzg0OTE2MDY1ODkwNjgxNDA5Mg%3D%3D.3-ccb7-5&amp;oh=00_AfwsCNIbmOA5TwldHwJxkRklvXsrho08dQvb15EwHwZt2Q&amp;oe=69BD9817&amp;_nc_sid=8b3546, https://scontent-atl3-2.cdninstagram.com/v/t51.8</t>
  </si>
  <si>
    <t>https://scontent-atl3-2.cdninstagram.com/o1/v/t16/f2/m69/AQPoXPUc6f0UanhcHKTO4RUleYKmzg2Vb4-ngVO3lzG36KZpU9JWUcP5xfActb7LQCNTN--Lg0HVIBtKiuctoGJK.mp4?strext=1&amp;_nc_cat=101&amp;_nc_sid=5e9851&amp;_nc_ht=scontent-atl3-2.cdninstagram.com&amp;_nc_ohc=lOxaw5nb0Q0Q7kNvwGb1YhM&amp;efg=eyJ2ZW5jb2RlX3RhZyI6Inhwdl9wcm9ncmVzc2l2ZS5JTlNUQUdSQU0uQ0xJUFMuQzMuNzIwLmRhc2hfYmFzZWxpbmVfMV92MSIsInhwdl9hc3NldF9pZCI6MTgwNjQ1OTI5OTM2NTczNjYsImFzc2V0X2FnZV9kYXlzIjowLCJ2aV91c2VjYXNlX2lkIjoxMDA5OSwiZHVyYXRpb25fcyI6NzcsInVybGdlbl9zb3VyY2UiOiJ3d3cifQ%3D%3D&amp;ccb=17-1&amp;vs=daa93fc5afc56262&amp;_nc_vs=HBksFQIYOnBhc3N0aHJvdWdoX2V2ZXJzdG9yZS9HSDhVd0NaNThkSlJFMXNEQUNLZk5oazZabUJiYnNwVEFRQUYVAALIARIAFQIYUWlnX3hwdl9wbGFjZW1lbnRfcGVybWFuZW50X3YyL0I0NDFDRUU4NEQ4QTcwMzI0MjlDQjQyNDNGN0E2NkFGX2F1ZGlvX2Rhc2hpbml0Lm1wNBUCAsgBEgAoABgAGwKIB3VzZV9vaWwBMRJwcm9ncmVzc2l2ZV9yZWNpcGUBMRUAACasiLGG2umWQBUCKAJDMywXQFNEOVgQYk4YEmRhc2hfYmFzZWxpbmVfMV92MREAdf4HZeadAQA&amp;_nc_gid=6sXLjxLQozEODoL6lwZohQ&amp;_nc_ss=1a&amp;_nc_zt=28&amp;oh=00_AfyrwuFdW4dvys7JfgTzbYvRzBKCpbSqB1RJyaZXOU3S6Q&amp;oe=69BD85DF, https://scontent-atl3-3.cdninstagram.com/o1/v/t16/f2/m69/AQNBpz_CgrsGQ9u7WsUp6ZJWZ9gF225i1RAoxFXxcaxfsR9dB15bl1V1T1fVZHBtRyl_jpj3EXJylomPVKnw6MQU.mp4?strext=1&amp;_nc_cat=109&amp;_nc_sid=5e9851&amp;_nc_ht=scontent-atl3-3.cdninstagram.com&amp;_nc_ohc=GhbF_0jpzwQQ7kNvwFLyxbe&amp;efg=eyJ2ZW5jb2RlX3RhZyI6Inhwdl9wcm9ncmVzc2l2ZS5JTlNUQUdSQU0uQ0FST1VTRUxfSVRFTS5DMy43MjAuZGFzaF9iYXNlbGluZV8xX3YxIiwieHB2X2Fzc2V0X2lkIjoxODA2MzgwNzU4NzY1NzM2NiwiYXNzZXRfYWdlX2RheXMiOjYsInZpX3VzZWNhc2VfaWQiOjEwMTQ2LCJkdXJhdGlvbl9zIjoxMywidXJsZ2VuX3NvdXJjZSI6Ind3dyJ9&amp;ccb=17-1&amp;_nc_gid=6sXLjxLQozEODoL6lwZohQ&amp;_nc_ss=1a&amp;_nc_zt=28&amp;vs=90fbd0fa06da97a7&amp;_nc_vs=HBksFQIYOnBhc3N0aHJvdWdoX2V2ZXJzdG9yZS9HQWtvcENibzFCUGk0QVJjQUdqNWhVX0o4MW9MYnNwVEFRQUYVAALIARIAFQIYUWlnX3hwdl9wbGFjZW1lbnRfcGVybWFuZW50X3YyLzY4NDNGMENFMTM1RDQ5RDkyOUJGODc3NTY0MDZGN0JCX2F1ZGlvX2Rhc2hpbml0Lm1wNBUCAsgBEgAoABgAGwKIB3VzZV9vaWwBMRJwcm9ncmVzc2l2ZV9yZWNpcGUBMRUAACasmu2o_ruWQBUCKAJDMywXQCrMzMzMzM0YEmRhc2hfYmFzZWxpbmVfMV92MREAde4HZcSeAQA&amp;oh=00_AfzJ9wK01hrB-b6yG-tTdML43edKQrG2wKqgyFNUADKTbg&amp;oe=69BDB643</t>
  </si>
  <si>
    <t>https://www.instagram.com/castafiore_paris</t>
  </si>
  <si>
    <t>thelifeofsarib</t>
  </si>
  <si>
    <t>Sarib_Baig (Alexander_Pearce)</t>
  </si>
  <si>
    <t>Cars × Watches × Music × Writing
Toyota MR-S ZZW30
Mercedes-Benz E63 AMG W212R
Range Rover L322
Founder @memoriaminervawatches</t>
  </si>
  <si>
    <t>https://scontent-iad3-2.cdninstagram.com/v/t51.82787-19/588629315_18033312377740200_5826569202105664653_n.jpg?stp=dst-jpg_e0_s150x150_tt6&amp;efg=eyJ2ZW5jb2RlX3RhZyI6InByb2ZpbGVfcGljLmRqYW5nby4xMDgwLmMyIn0&amp;_nc_ht=scontent-iad3-2.cdninstagram.com&amp;_nc_cat=100&amp;_nc_oc=Q6cZ2QFD2WMzegIi-8RO2Mk_ww5H-gAxfBTpDCX_VRAAoa4cjNmOYPOAbnBz8sYjoOqnG8Tpg0YGo2hsrykWXQ-gm8ex&amp;_nc_ohc=T-F_ovrZ4TcQ7kNvwEB4A4R&amp;_nc_gid=y4vPc_yiZ65bn4W8Kw-KJg&amp;edm=AOQ1c0wBAAAA&amp;ccb=7-5&amp;oh=00_AfwARSBi4A-o_cBSfRYKXVUrMnZ-fAPHmvmDTwiCoKSNoA&amp;oe=69BD97C6&amp;_nc_sid=8b3546</t>
  </si>
  <si>
    <t>Today marks 4 years of owning the best car I have ever driven | First trackday in the MRS and I didn't push the car a lot as I didn't know how the car would react to the surface of the road and wanted to just get a clean run without spinning out regardless of the time. Managed to score a win and had 1:11 as the best single lap time and 2:25 with 2 laps combined. | Nothing like an analog lightweight mid-engine rwd sports car on a track | Parallel lines.
#toyotamr2 #toyotamr2roadster #toyotamrs #mr2spyder #toyotamr2spyder | Daydream.
#toyotamrs #toyotamr2roadster #toyotamrspyder #toyotamrsspyder #toyotamr2spyder #toyotamr #toyotamr2zzw30 #toyotamr2 #mr2spyder #mr2roadster #mr2lifestyle #mr2nation #mr2 #makepurplegreatagain #drivetastefully #savethemanuals #addlightness #justdrive | アキラ | アキラ | 3 Years with the One and Only - AKIRA - アキラ | Starry Night. | Shadows Die Twice. | Whispers. | The one and only Akira</t>
  </si>
  <si>
    <t>#toyotamr2, #toyotamr2roadster, #toyotamrs, #mr2spyder, #toyotamr2spyder, #toyotamrspyder, #toyotamrsspyder, #toyotamr, #toyotamr2zzw30, #mr2roadster, #mr2lifestyle, #mr2nation, #mr2, #makepurplegreatagain, #drivetastefully, #savethemanuals, #addlightness, #justdrive</t>
  </si>
  <si>
    <t>https://instagram.com/p/DU5TXCJEzJW, https://instagram.com/p/C6nixkXh8ce, https://instagram.com/p/DKhDQaQT84r, https://instagram.com/p/DScYZr4kxwy, https://instagram.com/p/DSPVURKk3-7, https://instagram.com/p/DIOIk05TdjB, https://instagram.com/p/DG3dpOnz8Rn, https://instagram.com/p/DGNVwd3zHlU, https://instagram.com/p/DE7d8kUzftP, https://instagram.com/p/DEz7Ohpzylc, https://instagram.com/p/DEuKoijzmVe, https://instagram.com/p/DEPVcqvTP6r</t>
  </si>
  <si>
    <t>56, 146, 141, 80, 33, 92, 66, 66, 28, 38, 43, 89</t>
  </si>
  <si>
    <t>5, 3, 4, 1, 1, 1, 2, 3, 1, 1, 1, 5</t>
  </si>
  <si>
    <t>2026-02-18, 2024-05-06, 2025-06-05, 2025-12-19, 2025-12-14, 2025-04-09, 2025-03-06, 2025-02-18, 2025-01-17, 2025-01-14, 2025-01-12, 2024-12-31</t>
  </si>
  <si>
    <t>Image, Video, Video, Video, Video, Image, Video, Image, Image, Image, Image, Video</t>
  </si>
  <si>
    <t>https://scontent-iad3-2.cdninstagram.com/v/t51.82787-15/639497025_18040579277740200_2664928296748625864_n.heic?stp=dst-jpg_e35_p1080x1080_sh0.08_tt6&amp;_nc_ht=scontent-iad3-2.cdninstagram.com&amp;_nc_cat=100&amp;_nc_oc=Q6cZ2QFD2WMzegIi-8RO2Mk_ww5H-gAxfBTpDCX_VRAAoa4cjNmOYPOAbnBz8sYjoOqnG8Tpg0YGo2hsrykWXQ-gm8ex&amp;_nc_ohc=uS5IzMGe1xUQ7kNvwEK-cwH&amp;_nc_gid=y4vPc_yiZ65bn4W8Kw-KJg&amp;edm=AOQ1c0wBAAAA&amp;ccb=7-5&amp;ig_cache_key=MzgzNTE4MTcwMzQxNDEwMDU2Ng%3D%3D.3-ccb7-5&amp;oh=00_AfxY-Uy3H0KZcJdVafWXdMU2DdGFlOCfbhQ0ibLnQ9L89w&amp;oe=69BDB14A&amp;_nc_sid=8b3546, https://scontent-iad3-1.cdninstagram.com/v/t51.82787-15/623464866_18055159283398748_771604002696879542_n.jpg?stp=dst-jpg_e35_p1080x1080_sh0.08_tt6&amp;_nc_ht=scontent-iad3-1.cdninstagram.com&amp;_nc_cat=108&amp;_nc_oc=Q6cZ2QFD2WMzegIi-8RO2Mk_ww5H-gAxfBTpDCX_VRAAoa4cjNmOYPOAbnBz8sYjoOqnG8Tpg0YGo2hsrykWXQ-gm8ex&amp;_nc_ohc=sbbuurhtdbcQ7kNvwGGOruV&amp;_nc_gid=y4vPc_yiZ65bn4W8Kw-KJg&amp;edm=AOQ1c0wBAAAA&amp;ccb=7-5&amp;ig_cache_key=MzYwNjg1ODA2NjYzOTU3NTIzMw%3D%3D.3-ccb7-5&amp;oh=00_AfwYiq4PgchLAjD0tf1805X1S1uWYjzCsO7f9ZRM-G3Vyw&amp;oe=69BD863B&amp;_nc_sid=8b3546, https://scontent-iad3-2.cdninstagram.com/v/t51.82787-15/628264526_18409608355192371_8611220315953810878_n.jpg?stp=dst-jpg_e35_p1080x1080_sh0.08_tt6&amp;_nc_ht=scontent-iad3-2.cdninstagram.com&amp;_nc_cat=103&amp;_nc_oc=Q6cZ2QFD2WMzegIi-8RO2Mk_ww5H-gAxfBTpDCX_VRAAoa4cjNmOYPOAbnBz8sYjoOqnG8Tpg0YGo2hsrykWXQ-gm8ex&amp;_nc_ohc=-a8eIqmTNZwQ7kNvwHbrxtt&amp;_nc_gid=y4vPc_yiZ65bn4W8Kw-KJg&amp;edm=AOQ1c0wBAAAA&amp;ccb=7-5&amp;ig_cache_key=MzU3MDYwNTc2OTE2MDk0ODA1Mg%3D%3D.3-ccb7-5&amp;oh=00_Afw9maBi8Wi6Kxyw8n_ujOd-1WrghBlZK5lsM2wYd8mT-Q&amp;oe=69BDB139&amp;_nc_sid=8b3546, https://scontent-iad3-1.cdninstagram.com/v/t51.82787-15/621458745_17912846565274405_4842200188526628884_n.jpg?stp=dst-jpg_e35_p1080x1080_sh0.08_tt6&amp;_nc_ht=scontent-iad3-1.cdninstagram.com&amp;_nc_cat=101&amp;_nc_oc=Q6cZ2QFD2WMzegIi-8RO2Mk_ww5H-gAxfBTpDCX_VRAAoa4cjNmOYPOAbnBz8sYjoOqnG8Tpg0YGo2hsrykWXQ-gm8ex&amp;_nc_ohc=xOjNAkLZRZ4Q7kNvwHHpe4o&amp;_nc_gid=y4vPc_yiZ65bn4W8Kw-KJg&amp;edm=AOQ1c0wBAAAA&amp;ccb=7-5&amp;ig_cache_key=MzU0NzU2MDgzNzAwNTU3Mjk0Mw%3D%3D.3-ccb7-5&amp;oh=00_Afydll2ArSpXuDesDhM3eTjN8vgHAcm7YywK9xFQYso5_w&amp;oe=69BD879D&amp;_nc_sid=8b3546, https://scontent-iad3-1.cdninstagram.com/v/t51.82787-15/617473973_17926860435306938_1017759406033045596_n.jpg?stp=dst-jpg_e35_p1080x1080_sh0.08_tt6&amp;_nc_ht=scontent-iad3-1.cdninstagram.com&amp;_nc_cat=102&amp;_nc_oc=Q6cZ2QFD2WMzegIi-8RO2Mk_ww5H-gAxfBTpDCX_VRAAoa4cjNmOYPOAbnBz8sYjoOqnG8Tpg0YGo2hsrykWXQ-gm8ex&amp;_nc_ohc=o8LzVMNGB2oQ7kNvwHmNh3t&amp;_nc_gid=y4vPc_yiZ65bn4W8Kw-KJg&amp;edm=AOQ1c0wBAAAA&amp;ccb=7-5&amp;ig_cache_key=MzU0NTQzNzgxNDYyMjQ2NDM0OA%3D%3D.3-ccb7-5&amp;oh=00_AfxzVmMc5IVBj4pjZf-rAGctcH0HRFh6fHZ7bErWoJBxMQ&amp;oe=69BD8436&amp;_nc_sid=8b3546, https://scontent-iad3-1.cdninstagram.com/v/t51.82787-15/624430954_18090989798006422_8325768384652893835_n.jpg?stp=dst-jpg_e35_p1080x1080_sh0.08_tt6&amp;_nc_ht=scontent-iad3-1.cdninstagram.com&amp;_nc_cat=110&amp;_nc_oc=Q6cZ2QFD2WMzegIi-8RO2Mk_ww5H-gAxfBTpDCX_VRAAoa4cjNmOYPOAbnBz8sYjoOqnG8Tpg0YGo2hsrykWXQ-gm8ex&amp;_nc_ohc=2re07AY0HzAQ7kNvwFlY0vs&amp;_nc_gid=y4vPc_yiZ65bn4W8Kw-KJg&amp;edm=AOQ1c0wBAAAA&amp;ccb=7-5&amp;ig_cache_key=MzU0MzgxNjcyMzEzOTI5MDQ2Mg%3D%3D.3-ccb7-5&amp;oh=00_AfxKZo4ZgdYpPnLf-bTc85c7W-heCBMhYFTeB2JGd0O-oQ&amp;oe=69BDA3CE&amp;_nc_sid=8b3546</t>
  </si>
  <si>
    <t>https://scontent-iad3-1.cdninstagram.com/o1/v/t2/f2/m82/AQP0_FdlVn6wiVHOKkwVmJGbefeswV9oIm89nEflX3FMwscSKWryVclef4_U6_3Dvi_4I0emSX4J5PXC-PqBOfMPLv2G-2pqwpDKyU0.mp4?_nc_cat=107&amp;_nc_sid=5e9851&amp;_nc_ht=scontent-iad3-1.cdninstagram.com&amp;_nc_ohc=2IglI0--ZUIQ7kNvwFdgFb7&amp;efg=eyJ2ZW5jb2RlX3RhZyI6Inhwdl9wcm9ncmVzc2l2ZS5JTlNUQUdSQU0uQ0xJUFMuQzMuNzIwLmRhc2hfYmFzZWxpbmVfMV92MSIsInhwdl9hc3NldF9pZCI6MTc2MzY3OTA0NDE1ODAzMywiYXNzZXRfYWdlX2RheXMiOjY3OSwidmlfdXNlY2FzZV9pZCI6MTAwOTksImR1cmF0aW9uX3MiOjc4LCJ1cmxnZW5fc291cmNlIjoid3d3In0%3D&amp;ccb=17-1&amp;_nc_gid=y4vPc_yiZ65bn4W8Kw-KJg&amp;_nc_ss=1a&amp;_nc_zt=28&amp;vs=44b67dd54476f7da&amp;_nc_vs=HBksFQIYT2lnX3hwdl9yZWVsc19wZXJtYW5lbnRfcHJvZC8zQjRBM0UzODg0RjY1QjRFN0IzMkQ2MTYzODI3NzE5M192aWRlb19kYXNoaW5pdC5tcDQVAALIARIAFQIYOnBhc3N0aHJvdWdoX2V2ZXJzdG9yZS9HRzRVTkJwTkRRR1Nfck1DQU1KRmlYcnppUndpYnFfRUFBQUYVAgLIARIAKAAYABsCiAd1c2Vfb2lsATEScHJvZ3Jlc3NpdmVfcmVjaXBlATEVAAAmoonm7tCDogYVAigCQzMsF0BTkZmZmZmaGBJkYXNoX2Jhc2VsaW5lXzFfdjERAHX-B2XmnQEA&amp;oh=00_AfxM7nIDUjDa8FyKZqb79Hy954Z_aSi_ZTgvwpxD3jShMw&amp;oe=69B9B034, https://scontent-iad3-1.cdninstagram.com/o1/v/t2/f2/m367/AQOxkNMQf454Cj67kp8WOOA2sjA4U1yctKIl8gXOomgRbIaie-qdoqSe8OSgy37Dusb0dg2E_IJIbw6iqW7B8sRFlitNx7DOyfFkFdk.mp4?_nc_cat=101&amp;_nc_sid=5e9851&amp;_nc_ht=scontent-iad3-1.cdninstagram.com&amp;_nc_ohc=S5g6GSU4QLMQ7kNvwHw6yIl&amp;efg=eyJ2ZW5jb2RlX3RhZyI6Inhwdl9wcm9ncmVzc2l2ZS5JTlNUQUdSQU0uQ0xJUFMuQzMuNzIwLmRhc2hfYmFzZWxpbmVfMV92MSIsInhwdl9hc3NldF9pZCI6MTgyOTE4Nzc1MDk1OTQxMywiYXNzZXRfYWdlX2RheXMiOjI4MywidmlfdXNlY2FzZV9pZCI6MTAwOTksImR1cmF0aW9uX3MiOjE3LCJ1cmxnZW5fc291cmNlIjoid3d3In0%3D&amp;ccb=17-1&amp;_nc_gid=y4vPc_yiZ65bn4W8Kw-KJg&amp;_nc_ss=1a&amp;_nc_zt=28&amp;vs=e3f684baa9310693&amp;_nc_vs=HBksFQIYQGlnX2VwaGVtZXJhbC9CNTQ3OUM3QzU1MjI3Q0YwOEJGNzg0NDBEQzkyNDY5OF92aWRlb19kYXNoaW5pdC5tcDQVAALIARIAFQIYR2lnX3hwdl9yZWVsc19wZXJtYW5lbnRfc3JfcHJvZC8xMzY5NTk0NTQ3NDgyOTIxXzY2MTIwMTczODg1MDQxOTEyMjIubXA0FQICyAESACgAGAAbAogHdXNlX29pbAExEnByb2dyZXNzaXZlX3JlY2lwZQExFQAAJurk_OHe6L8GFQIoAkMzLBdAMZDlYEGJNxgSZGFzaF9iYXNlbGluZV8xX3YxEQB1_gdl5p0BAA&amp;oh=00_Afxywb-RZPYnYaDGfKfvFgYbhqUyt6L-VB0UUPa6ZuEVwg&amp;oe=69BDA0A6, https://scontent-iad3-1.cdninstagram.com/o1/v/t2/f2/m86/AQMKW23VXLHyWRnWxLAC5z37kxN24vOD8ekSiLzXN3kq9deVcwXnkokP9WrKq-dcF5DSExFVdMl-oFZ6nRdOIzGaL6zuO2hQcQQx450.mp4?_nc_cat=109&amp;_nc_sid=5e9851&amp;_nc_ht=scontent-iad3-1.cdninstagram.com&amp;_nc_ohc=NbvSPstpbbIQ7kNvwFEOGKi&amp;efg=eyJ2ZW5jb2RlX3RhZyI6Inhwdl9wcm9ncmVzc2l2ZS5JTlNUQUdSQU0uQ0xJUFMuQzMuNzIwLmRhc2hfYmFzZWxpbmVfMV92MSIsInhwdl9hc3NldF9pZCI6NzE5MDYzNDYwODUyNDk2LCJhc3NldF9hZ2VfZGF5cyI6ODYsInZpX3VzZWNhc2VfaWQiOjEwMDk5LCJkdXJhdGlvbl9zIjoyNywid2F0Y2hfdGltZV9zIjoyMzYsInVybGdlbl9zb3VyY2UiOiJ3d3cifQ%3D%3D&amp;ccb=17-1&amp;vs=d78f006e031752c7&amp;_nc_vs=HBksFQIYUmlnX3hwdl9yZWVsc19wZXJtYW5lbnRfc3JfcHJvZC8zNjQ4MTdCNTczRERBRjJEMDg3RkQyMjkwNTA5N0ZCRl92aWRlb19kYXNoaW5pdC5tcDQVAALIARIAFQIYR2lnX3hwdl9yZWVsc19wZXJtYW5lbnRfc3JfcHJvZC8zMTUxMTk2NzExNzA2NTUyXzY2Nzk2Mjg4Nzg4Mzg4Mzc5MzYubXA0FQICyAESACgAGAAbAogHdXNlX29pbAExEnByb2dyZXNzaXZlX3JlY2lwZQExFQAAJqDMvaKA_8YCFQIoAkMzLBdAO4AAAAAAABgSZGFzaF9iYXNlbGluZV8xX3YxEQB1_gdl5p0BAA&amp;_nc_gid=y4vPc_yiZ65bn4W8Kw-KJg&amp;_nc_ss=1a&amp;_nc_zt=28&amp;oh=00_AfyEgh3kopcdauMaX_TddjwROT_mwj_qnYXzyORRqLBTjw&amp;oe=69B99E46, https://scontent-iad3-1.cdninstagram.com/o1/v/t2/f2/m86/AQOT7-sh462F5cN1onVpA-Vraexa5Hxdegpq8DO0nfskEsefpz7hK-D_9xoxzCJ7xpzhS3nQsV6vXO59jpndIyZtgbcbTfgMWj4-KVA.mp4?_nc_cat=104&amp;_nc_sid=5e9851&amp;_nc_ht=scontent-iad3-1.cdninstagram.com&amp;_nc_ohc=dyJqkRTU3pEQ7kNvwFvIo_m&amp;efg=eyJ2ZW5jb2RlX3RhZyI6Inhwdl9wcm9ncmVzc2l2ZS5JTlNUQUdSQU0uQ0xJUFMuQzMuNzIwLmRhc2hfYmFzZWxpbmVfMV92MSIsInhwdl9hc3NldF9pZCI6MTY1NjA3MDQxMjQzODMxNCwiYXNzZXRfYWdlX2RheXMiOjkxLCJ2aV91c2VjYXNlX2lkIjoxMDA5OSwiZHVyYXRpb25fcyI6MTgsInVybGdlbl9zb3VyY2UiOiJ3d3cifQ%3D%3D&amp;ccb=17-1&amp;_nc_gid=y4vPc_yiZ65bn4W8Kw-KJg&amp;_nc_ss=1a&amp;_nc_zt=28&amp;vs=626af35ffdeb6288&amp;_nc_vs=HBksFQIYUmlnX3hwdl9yZWVsc19wZXJtYW5lbnRfc3JfcHJvZC82RDQ2MTlDRTE0MDg3MzY2RkNBOUQ1RjYyNEZDNjc4MF92aWRlb19kYXNoaW5pdC5tcDQVAALIARIAFQIYR2lnX3hwdl9yZWVsc19wZXJtYW5lbnRfc3JfcHJvZC8xMzg3MDA3Nzg2NDAwNTg5XzY2NTIxNjM0MjIyMjAzNjc1NzgubXA0FQICyAESACgAGAAbAogHdXNlX29pbAExEnByb2dyZXNzaXZlX3JlY2lwZQExFQAAJtSswIr-i_EFFQIoAkMzLBdAMjul41P3zxgSZGFzaF9iYXNlbGluZV8xX3YxEQB1_gdl5p0BAA&amp;oh=00_AfyF2zxDqaHmAQGFteVhXnz3dMyLwIanAz5Hvfwj9Vi7bw&amp;oe=69B98FE5, https://scontent-iad3-2.cdninstagram.com/o1/v/t2/f2/m367/AQNaANbaqlZme1yj6z-GxeMzqH8tbK3RgajleMSx1Q7-oNxhyXnzuXvoQnK-cF_rr1aUBRh8kBVd9FTQREE7SwRFABIEOMF9bA1pqdg.mp4?_nc_cat=106&amp;_nc_sid=5e9851&amp;_nc_ht=scontent-iad3-2.cdninstagram.com&amp;_nc_ohc=rtFtZt6L-e0Q7kNvwGKYo7E&amp;efg=eyJ2ZW5jb2RlX3RhZyI6Inhwdl9wcm9ncmVzc2l2ZS5JTlNUQUdSQU0uQ0xJUFMuQzMuNzIwLmRhc2hfYmFzZWxpbmVfMV92MSIsInhwdl9hc3NldF9pZCI6MTE2NDU2NzIzOTAxMTA2MywiYXNzZXRfYWdlX2RheXMiOjM3NCwidmlfdXNlY2FzZV9pZCI6MTAwOTksImR1cmF0aW9uX3MiOjEzLCJ1cmxnZW5fc291cmNlIjoid3d3In0%3D&amp;ccb=17-1&amp;_nc_gid=y4vPc_yiZ65bn4W8Kw-KJg&amp;_nc_ss=1a&amp;_nc_zt=28&amp;vs=350947b71fbbd554&amp;_nc_vs=HBksFQIYQGlnX2VwaGVtZXJhbC8wODQ4MzY5NTFDNDNCRTU4RTMyRjNEQzlBRDk5MTg5MV92aWRlb19kYXNoaW5pdC5tcDQVAALIARIAFQIYRmlnX3hwdl9yZWVsc19wZXJtYW5lbnRfc3JfcHJvZC85OTA5NzAwMTU3NTcyNzVfMjE5OTk2NDMwMzc4MTAzMzY5My5tcDQVAgLIARIAKAAYABsCiAd1c2Vfb2lsATEScHJ</t>
  </si>
  <si>
    <t>https://www.instagram.com/thelifeofsarib</t>
  </si>
  <si>
    <t>pontime.nl</t>
  </si>
  <si>
    <t>Pontime Watch Makers</t>
  </si>
  <si>
    <t>Horloge atelier | Watch service center | Bussum NL  ☎️ +31 6 1655 1611
Reviseren • Polijsten • Lapideren • Laserwelden
www.pontime.nl
Info@pontime.nl</t>
  </si>
  <si>
    <t>http://www.pontime.nl/</t>
  </si>
  <si>
    <t>https://scontent-lga3-1.cdninstagram.com/v/t51.82787-19/622397489_17861808594581866_2722512235620978292_n.jpg?stp=dst-jpg_e0_s150x150_tt6&amp;efg=eyJ2ZW5jb2RlX3RhZyI6InByb2ZpbGVfcGljLmRqYW5nby4xMDEyLmMyIn0&amp;_nc_ht=scontent-lga3-1.cdninstagram.com&amp;_nc_cat=110&amp;_nc_oc=Q6cZ2QFUgeBhlAxKATEBqtu8jSFzNKjVZnvqqe3OCm6EGS8zqX1DiOAZGo3_X-H3BFEOqZc&amp;_nc_ohc=busACi_XOhgQ7kNvwE1WqEi&amp;_nc_gid=XXkXKpMzMsVYIsToSyXIFQ&amp;edm=AOQ1c0wBAAAA&amp;ccb=7-5&amp;oh=00_AfzIP8val0sXDN-wF5KW925Z17sMEPP1dSquOyPiscbR2Q&amp;oe=69BDAD1F&amp;_nc_sid=8b3546</t>
  </si>
  <si>
    <t>Info@pontime.nl</t>
  </si>
  <si>
    <t>Na het polijsten en voor het ultrasonen worden de onderdelen eerst even lekker langs de stomerij gehaald. Zoals deze deksel. Jouw horloge in de spa? 💦 DM ons… 
#watchservice #horlogemaker #polijsten lapping #HorlogeService #laserwelden HorlogeAtelier watchrepair horlogemaken WatchRestoration brush | All the Subs in this happy family are great full they were serviced @pontime.nl. See them being happy! One of them was supposedly serviced but was all rusted and dry - but we fixed this small disaster ✅. 
#watchservice #horlogemaker #polijsten lapping #HorlogeService HorlogeAtelier watchrepair horl | Rolex services @Pontime.nl. Uurwerk onderhoud en reparaties naast onze nu al geroemde polijstactiviteiten. Bedankt voor al het werk dat we mochten doen voor je! 🙏🏻. 
#watchservice #horlogemaker #polijsten lapping #HorlogeService #laserwelden HorlogeAtelier watchrepair horlogemaken WatchRestoratio | Gewoon super strak. Met de hoeken en brushing zoals het hoort. Hier een paar voor en na foto’s. Rolex Datejust, Submariner (inclusief lapideren) en Yachtmaster. 
#watchservice #horlogemaker #polijsten lapping #HorlogeService #laserwelden HorlogeAtelier watchrepair horlogemaken WatchRestoration brus | In januari is Pontime een nieuw horloge service center gestart in het midden van het land (Naarden/Bussum). We hebben nog geen dikke wachtlijsten of kluizen vol wachtende horloges dus kunnen we je nog snel en goed helpen. Want we hebben wel de beste en nieuwste apparatuur en heel veel talent. Full s | If you want to have sharp edges (back) on your Rolex Submariner or GMT Master you need to have your watch lapped. By someone who knows what he or she is doing who has the right tools! Its the only way… 
#watchservice #horlogemaker #polijsten lapping #HorlogeService #laserwelden HorlogeAtelier watch | Het lapideren van een horlogekast, zoals hier die van een Rolex Submariner is essentieel om de oorspronkelijke scherpe lijnen van de Sub te herstellen of te behouden. In tegenstelling tot regulier polijsten waarbij randen vaak afgerond worden, zorgt lapideren ervoor dat de geslepen randen van het ho | Met de geronde hoek van onze lapideer schijf kunnen wij perfect de originele vorm terug krijgen in deze 14060 kast. Hierna polijsten en dan is het alweer weekend🥳
#watchservice #WatchAtelier #horlogemaker #polijsten lapping#HorlogeService laserwelden HorlogeAtelier watchrepair WatchRestoration bru | Wij zijn heel trots op ons polijstruimte! Geluids - en (redelijk) stofdicht afgezonderd van de werkplaats en uitgerust met (van links naar rechts) een zandstraalmachine, polijstmachine, laserwelder, kolomboren, profi schuurband en een lapideermachine voor het super strak maken van bijvoorbeeld een R | Een Rolex Oysterquartz 17000 bezel wordt weer netjes gemaakt op de lapideermachine. Die bezel is glad en krijgt nu weer de juiste vorm, hierna wordt deze gepolijst… Probeer dit niet met een witgouden bezel 🥴. 
.
.
.
.
.
#watchservice #WatchAtelier #horlogemaker #polijsten lapping#HorlogeService las | Rolex watches ready to be serviced. Datejust’s, Submariners, Yachtmaster. Take the watch out of the case, inspect dial hands and movement, take this apart, replace worn and broken parts, clean all parts, put it back together, test it and, if everything is OK, run it for a few days. Then back to his  | This very worn and “unsharp” Rolex Datejust 17000 Oysterquartz is now very sharp again - with all the right angles. You want your watch 🔪 sharp again? DM or send mail to info@pontime.nl. Thank you for your time 🙏🏻.</t>
  </si>
  <si>
    <t>#watchservice, #horlogemaker, #polijsten, #HorlogeService, #laserwelden, #WatchAtelier</t>
  </si>
  <si>
    <t>@pontime.nl., @Pontime.nl., @pontime.nl</t>
  </si>
  <si>
    <t>https://instagram.com/p/DV1GOTGCIjI, https://instagram.com/p/DVy2uocCBpr, https://instagram.com/p/DVtTiAyCJpp, https://instagram.com/p/DVoPyDeCFLl, https://instagram.com/p/DVehGsvCKa6, https://instagram.com/p/DVbaf-diO9a, https://instagram.com/p/DVWHYoTiJHx, https://instagram.com/p/DVRBykFiLP1, https://instagram.com/p/DVOTsR9CLGV, https://instagram.com/p/DVGtPacCCNT, https://instagram.com/p/DVEpTjmiCTQ, https://instagram.com/p/DU83to3CEsR</t>
  </si>
  <si>
    <t>29, 42, 36, 81, 104, 240, 135, 135, 500, 243, 41, 76</t>
  </si>
  <si>
    <t>5, 2, 0, 0, 3, 3, 5, 1, 12, 2, 0, 2</t>
  </si>
  <si>
    <t>2026-03-13, 2026-03-12, 2026-03-10, 2026-03-08, 2026-03-04, 2026-03-03, 2026-03-01, 2026-02-27, 2026-02-26, 2026-02-23, 2026-02-22, 2026-02-19</t>
  </si>
  <si>
    <t>Naarden, Bussum, Amsterdam, Netherlands</t>
  </si>
  <si>
    <t>Video, Video, Sidecar, Sidecar, Sidecar, Video, Video, Video, Video, Video, Sidecar, Sidecar</t>
  </si>
  <si>
    <t>https://scontent-lga3-1.cdninstagram.com/v/t51.82787-15/649229029_17868354273581866_4476018196150155105_n.jpg?stp=dst-jpg_e35_p1080x1080_sh0.08_tt6&amp;_nc_ht=scontent-lga3-1.cdninstagram.com&amp;_nc_cat=110&amp;_nc_oc=Q6cZ2QFUgeBhlAxKATEBqtu8jSFzNKjVZnvqqe3OCm6EGS8zqX1DiOAZGo3_X-H3BFEOqZc&amp;_nc_ohc=ASP86wQwTnUQ7kNvwGR4Yj9&amp;_nc_gid=XXkXKpMzMsVYIsToSyXIFQ&amp;edm=AOQ1c0wBAAAA&amp;ccb=7-5&amp;ig_cache_key=Mzg0OTgxOTEzNDIzNDI1ODU5OQ%3D%3D.3-ccb7-5&amp;oh=00_Afw0vr8GuiowLQkjTgqZRGoVI1O2r04qklv9l6U7CTZYJg&amp;oe=69BDA98C&amp;_nc_sid=8b3546, https://scontent-lga3-1.cdninstagram.com/v/t51.82787-15/649229029_17868354273581866_4476018196150155105_n.jpg?stp=dst-jpg_e35_p1080x1080_sh0.08_tt6&amp;_nc_ht=scontent-lga3-1.cdninstagram.com&amp;_nc_cat=110&amp;_nc_oc=Q6cZ2QFUgeBhlAxKATEBqtu8jSFzNKjVZnvqqe3OCm6EGS8zqX1DiOAZGo3_X-H3BFEOqZc&amp;_nc_ohc=ASP86wQwTnUQ7kNvwGR4Yj9&amp;_nc_gid=XXkXKpMzMsVYIsToSyXIFQ&amp;edm=AOQ1c0wBAAAA&amp;ccb=7-5&amp;ig_cache_key=Mzg0OTgxOTEzNDIzNDI1ODU5OQ%3D%3D.3-ccb7-5&amp;oh=00_Afw0vr8GuiowLQkjTgqZRGoVI1O2r04qklv9l6U7CTZYJg&amp;oe=69BDA98C&amp;_nc_sid=8b3546, https://scontent-lga3-1.cdninstagram.com/v/t51.82787-15/649192636_17868354258581866_4381428332014372595_n.jpg?stp=dst-jpg_e35_p1080x1080_sh0.08_tt6&amp;_nc_ht=scontent-lga3-1.cdninstagram.com&amp;_nc_cat=110&amp;_nc_oc=Q6cZ2QFUgeBhlAxKATEBqtu8jSFzNKjVZnvqqe3OCm6EGS8zqX1DiOAZGo3_X-H3BFEOqZc&amp;_nc_ohc=A3aTfYj1MnQQ7kNvwEt7ZaH&amp;_nc_gid=XXkXKpMzMsVYIsToSyXIFQ&amp;edm=AOQ1c0wBAAAA&amp;ccb=7-5&amp;ig_cache_key=Mzg0OTgxOTEzNDIzNDIzMDY4Ng%3D%3D.3-ccb7-5&amp;oh=00_Afwzd75ulrD4cDiPhitnnJpKaTc0wcuN9bD7TZX0xqVtyg&amp;oe=69BD8F6E&amp;_nc_sid=8b3546, https://scontent-lga3-1.cdninstagram.com/v/t51.82787-15/649319239_17868354282581866_7278537583951252317_n.jpg?stp=dst-jpg_e35_p1080x1080_sh0.08_tt6&amp;_nc_ht=scontent-lga3-1.cdninstagram.com&amp;_nc_cat=110&amp;_nc_oc=Q6cZ2QFUgeBhlAxKATEBqtu8jSFzNKjVZnvqqe3OCm6EGS8zqX1DiOAZGo3_X-H3BFEOqZc&amp;_nc_ohc=Xs8diifTFRIQ7kNvwHNAsFj&amp;_nc_gid=XXkXKpMzMsVYIsToSyXIFQ&amp;edm=AOQ1c0wBAAAA&amp;ccb=7-5&amp;ig_cache_key=Mzg0OTgxOTEzNDIzNDIzMDEyNw%3D%3D.3-ccb7-5&amp;oh=00_AfztKIRZvxXwD2rTJGUCuUUxeuWIvOtO8QVxXB0oUGgNeA&amp;oe=69BDB35B&amp;_nc_sid=8b3546, https://scontent-lga3-1.cdninstagram.com/v/t51.82787-15/649227040_17868354285581866_6623566489929516013_n.jpg?stp=dst-jpg_e35_p1080x1080_sh0.08_tt6&amp;_nc_ht=scontent-lga3-1.cdninstagram.com&amp;_nc_cat=110&amp;_nc_oc=Q6cZ2QFUgeBhlAxKATEBqtu8jSFzNKjVZnvqqe3OCm6EGS8zqX1DiOAZGo3_X-H3BFEOqZc&amp;_nc_ohc=ClHd7GgXUY4Q7kNvwERbAuJ&amp;_nc_gid=XXkXKpMzMsVYIsToSyXIFQ&amp;edm=AOQ1c0wBAAAA&amp;ccb=7-5&amp;ig_cache_key=Mzg0OTgxOTEzNTA0Nzk0MDM2Ng%3D%3D.3-ccb7-5&amp;oh=00_Afy9F5769rxKNopek78QQ4UKYhMk8VfG4Z3xtp6ZtI-R-Q&amp;oe=69BDA8A7&amp;_nc_sid=8b3546, https://scontent-lga3-1.cdninstagram.com/v/t51.82787-15/649179877_17868354297581866_839035739002829566_n.jpg?stp=dst-jpg_e35_p1080x1080_sh0.08_tt6&amp;_nc_ht=scontent-lga3-1.cdninstagram.com&amp;_nc_cat=110&amp;_nc_oc=Q6cZ2QFUgeBhlAxKATEBqtu8jSFzNKjVZnvqqe3OCm6EGS8zqX1DiOAZGo3_X-H3BFEOqZc&amp;_nc_ohc=ZQSx7q4-WcgQ7kNvwFylGG0&amp;_nc_gid=XXkXKpMzMsVYIsToSyXIFQ&amp;edm=AOQ1c0wBAAAA&amp;ccb=7-5&amp;ig_cache_key=Mzg0OTgxOTEzNDI3NjE4MDc2NA%3D%3D.3-ccb7-5&amp;oh=00_AfwkOBn9L5x6Bkxw_bs8lBCrXmSSCJ-36oOOmh5xYF8RTw&amp;oe=69BD8898&amp;_nc_sid=8b3546, https://scontent-lga3-1.cdninstagram.com/v/t51.82787-15/649219146_17868354318581866_2877994570251041335_n.jpg?stp=dst-jpg_e35_p1080x1080_sh0.08_tt6&amp;_nc_ht=scontent-lga3-1.cdninstagram.com&amp;_nc_cat=110&amp;_nc_oc=Q6cZ2QFUgeBhlAxKATEBqtu8jSFzNKjVZnvqqe3OCm6EGS8zqX1DiOAZGo3_X-H3BFEOqZc&amp;_nc_ohc=YJWCyIbsygsQ7kNvwG4ecBw&amp;_nc_gid=XXkXKpMzMsVYIsToSyXIFQ&amp;edm=AOQ1c0wBAAAA&amp;ccb=7-5&amp;ig_cache_key=Mzg0OTgxOTEzNDI0MjYzMTA0MA%3D%3D.3-ccb7-5&amp;oh=00_AfzbVhOdSVJAXlD8jiAgaEjvWWOLKH-kndyF24FTNoA27A&amp;oe=69BDAEC3&amp;_nc_sid=8b3546, https://scontent-lga3-1.cdninstagram.com/v/t51.82787-15/649117095_17868354315581866_4999502517766351411_n.jpg?stp=dst-jpg_e35_p1080x1080_sh0.08_tt6&amp;_nc_ht=scontent-lga3-1.cdninstagram.com&amp;_nc_cat=110&amp;_nc_oc=Q6cZ2QFUgeBhlAxKATEBqtu8jSFzNKjVZnvqqe3OCm6EGS8zqX1DiOAZGo3_X-H3BFEOqZc&amp;_nc_ohc=EtEDN07Z9k0Q7kNvwESxIjZ&amp;_nc_gid=XXkXKpMzMsVYIsToSyXIFQ&amp;edm=AOQ1c0wBAAAA&amp;ccb=7-5&amp;ig_cache_key=Mzg0OTgxOTEzNDI0MjY0Mjc2NA%3D%3D.3-ccb7-5&amp;oh=00_AfyPS2hlVmJivzPvUpJzmap6PYOp8eCz-qa1aSh1J-rDUg&amp;oe=69BD9FFF&amp;_nc_sid=8b3546, https://scontent-lga3-1.cdninstagram.com/v/t51.82787-15/649199399_17868030156581866_535560771035198782_n.jpg?stp=dst-jpg_e35_p1080x1080_sh0.08_tt6&amp;_nc_ht=scontent-lga3-1.cdninstagram.com&amp;_nc_cat=110&amp;_nc_oc=Q6cZ2QFUgeBhlAxKATEBqtu8jSFzNKjVZnvqqe3OCm6EGS8zqX1DiOAZGo3_X-H3BFEOqZc&amp;_nc_ohc=gQsht8ReXxEQ7kNvwHLCngm&amp;_nc_gid=XXkXKpMzMsVYIsToSyXIFQ&amp;edm=AOQ1c0wBAAAA&amp;ccb=7-5&amp;ig_cache_key=Mzg0ODM5NTI2OTU5NTQ5MTE1Mg%3D%3D.3-ccb7-5&amp;oh=00_AfwNT5VZhxGWzmuCYHw0hqCKWmb9nGFPcRETND6YNqptkg&amp;oe=69BDA2D4&amp;_nc_sid=8b3546, https://scontent-lga3-1.cdninstagram.com/v/t51.82787-15/649199399_17868030156581866_535560771035198782_n.jpg?stp=dst-jpg_e35_p1080x1080_sh0.08_tt6&amp;_nc_ht=scontent-lga3-1.cdninstagram.com&amp;_nc_cat=110&amp;_nc_oc=Q6cZ2QFUgeBhlAxKATEBqtu8jSFzNKjVZnvqqe3OCm6EGS8zqX1DiOAZGo3_X-H3BFEOqZc&amp;_nc_ohc=gQsht8ReXxEQ7kNvwHLCngm&amp;_nc_gid=XXkXKpMzMsVYIsToSyXIFQ&amp;edm=AOQ1c0wBAAAA&amp;ccb=7-5&amp;ig_cache_key=Mzg0ODM5NTI2OTU5NTQ5MTE1Mg%3D%3D.3-ccb7-5&amp;oh=00_AfwNT5VZhxGWzmuCYHw0hqCKWmb9nGFPcRETND6YNqptkg&amp;o</t>
  </si>
  <si>
    <t>https://scontent-lga3-2.cdninstagram.com/o1/v/t16/f2/m69/AQNw9UT_Z4-QWrfu2hTR1jPeSj6w_UpqN_bAcpJmMgk0bMYP0xpLsmw5-IHSLaIu-RKqh7-dyyWDEhG62MVCh1Mn.mp4?strext=1&amp;_nc_cat=101&amp;_nc_sid=5e9851&amp;_nc_ht=scontent-lga3-2.cdninstagram.com&amp;_nc_ohc=tFmtrmPK8FAQ7kNvwE3S59x&amp;efg=eyJ2ZW5jb2RlX3RhZyI6Inhwdl9wcm9ncmVzc2l2ZS5JTlNUQUdSQU0uQ0xJUFMuQzMuNzIwLmRhc2hfYmFzZWxpbmVfMV92MSIsInhwdl9hc3NldF9pZCI6MTc4Njg4NzAwMDk1ODE4NjYsImFzc2V0X2FnZV9kYXlzIjoyLCJ2aV91c2VjYXNlX2lkIjoxMDA5OSwiZHVyYXRpb25fcyI6NSwidXJsZ2VuX3NvdXJjZSI6Ind3dyJ9&amp;ccb=17-1&amp;_nc_gid=XXkXKpMzMsVYIsToSyXIFQ&amp;_nc_ss=1a&amp;_nc_zt=28&amp;vs=f1813c01970d0159&amp;_nc_vs=HBksFQIYOnBhc3N0aHJvdWdoX2V2ZXJzdG9yZS9HQ1NfdnliZUdYamxJTWdDQVBxTHRJeUQ1bVZ5YnNwVEFRQUYVAALIARIAFQIYUWlnX3hwdl9wbGFjZW1lbnRfcGVybWFuZW50X3YyL0U0NDZDRkI5MkQ1QzFCMzQ5QzcxREFDQkU3QkUwMEIyX2F1ZGlvX2Rhc2hpbml0Lm1wNBUCAsgBEgAoABgAGwKIB3VzZV9vaWwBMRJwcm9ncmVzc2l2ZV9yZWNpcGUBMRUAACbUxKuXkOm9PxUCKAJDMywXQBRDlYEGJN0YEmRhc2hfYmFzZWxpbmVfMV92MREAdf4HZeadAQA&amp;oh=00_AfyYCgbTnEJu7owcK9XXAPk4grnlXbGE0Zztf4AsRqHDLA&amp;oe=69BD9377, https://scontent-lga3-2.cdninstagram.com/o1/v/t16/f2/m69/AQMMcuWVOM148yN1o088vflPf4tC5jUGYAsqC0ERGc2jl6t6o0jpsnzORJqQ-2R9SMEbZBsmkxWhsObp0x4f6QLw.mp4?strext=1&amp;_nc_cat=107&amp;_nc_sid=5e9851&amp;_nc_ht=scontent-lga3-2.cdninstagram.com&amp;_nc_ohc=RkitMwGCoxQQ7kNvwEFcS0B&amp;efg=eyJ2ZW5jb2RlX3RhZyI6Inhwdl9wcm9ncmVzc2l2ZS5JTlNUQUdSQU0uQ0xJUFMuQzMuNzIwLmRhc2hfYmFzZWxpbmVfMV92MSIsInhwdl9hc3NldF9pZCI6MTc4Njg3MzMwMTQ1ODE4NjYsImFzc2V0X2FnZV9kYXlzIjozLCJ2aV91c2VjYXNlX2lkIjoxMDA5OSwiZHVyYXRpb25fcyI6NCwidXJsZ2VuX3NvdXJjZSI6Ind3dyJ9&amp;ccb=17-1&amp;_nc_gid=XXkXKpMzMsVYIsToSyXIFQ&amp;_nc_ss=1a&amp;_nc_zt=28&amp;vs=44ed48b55b740cbe&amp;_nc_vs=HBksFQIYOnBhc3N0aHJvdWdoX2V2ZXJzdG9yZS9HT08wc2lZbzZnYXB6Y2dHQUlwVGhOS0NlRnA4YnNwVEFRQUYVAALIARIAFQIYUWlnX3hwdl9wbGFjZW1lbnRfcGVybWFuZW50X3YyLzQ3NEMzQTY4NEJGMzVFREQxMTc2MkZFN0Q5OTdGOTlCX2F1ZGlvX2Rhc2hpbml0Lm1wNBUCAsgBEgAoABgAGwKIB3VzZV9vaWwBMRJwcm9ncmVzc2l2ZV9yZWNpcGUBMRUAACbUid2-k-G9PxUCKAJDMywXQBMQYk3S8aoYEmRhc2hfYmFzZWxpbmVfMV92MREAdf4HZeadAQA&amp;oh=00_Afw3GVpWS1RjWOq_SBzZL2H9LkxF1k7tbFz7kLMR9Z9vig&amp;oe=69BD9F81, https://scontent-lga3-1.cdninstagram.com/o1/v/t16/f2/m69/AQMyAOL7JH6n1OYmfPuXmPxerT8JZmeq1ZEVIq4hz9SxTi3Bnp-TMqDar04EwcHbIYnoEMDoaEsesdmCYfDY1faS.mp4?strext=1&amp;_nc_cat=110&amp;_nc_sid=5e9851&amp;_nc_ht=scontent-lga3-1.cdninstagram.com&amp;_nc_ohc=cZE3r_yues8Q7kNvwEWrxdK&amp;efg=eyJ2ZW5jb2RlX3RhZyI6Inhwdl9wcm9ncmVzc2l2ZS5JTlNUQUdSQU0uQ0xJUFMuQzMuNzIwLmRhc2hfYmFzZWxpbmVfMV92MSIsInhwdl9hc3NldF9pZCI6MTc4NjcxNDM1NjY1ODE4NjYsImFzc2V0X2FnZV9kYXlzIjoxMiwidmlfdXNlY2FzZV9pZCI6MTAwOTksImR1cmF0aW9uX3MiOjE3LCJ1cmxnZW5fc291cmNlIjoid3d3In0%3D&amp;ccb=17-1&amp;_nc_gid=XXkXKpMzMsVYIsToSyXIFQ&amp;_nc_ss=1a&amp;_nc_zt=28&amp;vs=3dd9ddaedc96d96b&amp;_nc_vs=HBksFQIYOnBhc3N0aHJvdWdoX2V2ZXJzdG9yZS9HSU9oZENaTDBrRmplVFlIQUZnMTVxMHAyMmRWYnNwVEFRQUYVAALIARIAFQIYUWlnX3hwdl9wbGFjZW1lbnRfcGVybWFuZW50X3YyLzRGNDE0RjA5MzczMzFCNThGNjQ2QThENTM2MkZBMEFCX2F1ZGlvX2Rhc2hpbml0Lm1wNBUCAsgBEgAoABgAGwKIB3VzZV9vaWwBMRJwcm9ncmVzc2l2ZV9yZWNpcGUBMRUAACbUgf-W0YS9PxUCKAJDMywXQDHu2RaHKwIYEmRhc2hfYmFzZWxpbmVfMV92MREAdf4HZeadAQA&amp;oh=00_AfwHfMNvmfPHZxN6qAY5suIN9hM5V1VecXuNt78QUu8ERg&amp;oe=69BDA216, https://scontent-lga3-3.cdninstagram.com/o1/v/t16/f2/m69/AQMKaBTd5plm_fOQWCFiFg2NnwkTxbKHKISn1s7rc4RW7rLh-lqXRWLpbP5ulUrJb0A6s0n4PP1dDcA3aFBcvpUz.mp4?strext=1&amp;_nc_cat=106&amp;_nc_sid=5e9851&amp;_nc_ht=scontent-lga3-3.cdninstagram.com&amp;_nc_ohc=koKnz5_3oZsQ7kNvwH3s35t&amp;efg=eyJ2ZW5jb2RlX3RhZyI6Inhwdl9wcm9ncmVzc2l2ZS5JTlNUQUdSQU0uQ0xJUFMuQzMuNzIwLmRhc2hfYmFzZWxpbmVfMV92MSIsInhwdl9hc3NldF9pZCI6MTc4NjY3ODI2Mzk1ODE4NjYsImFzc2V0X2FnZV9kYXlzIjoxNCwidmlfdXNlY2FzZV9pZCI6MTAwOTksImR1cmF0aW9uX3MiOjExLCJ1cmxnZW5fc291cmNlIjoid3d3In0%3D&amp;ccb=17-1&amp;_nc_gid=XXkXKpMzMsVYIsToSyXIFQ&amp;_nc_ss=1a&amp;_nc_zt=28&amp;vs=6011e1db058ba5b4&amp;_nc_vs=HBksFQIYOnBhc3N0aHJvdWdoX2V2ZXJzdG9yZS9HRHdmYmlhdGpQWTY2aTREQUM0MFc1dEU0WnNiYnNwVEFRQUYVAALIARIAFQIYUWlnX3hwdl9wbGFjZW1lbnRfcGVybWFuZW50X3YyL0IzNEMwRTZENzhDRUMwMDBDNjQ5Rjk1MjZGNzE2NjkwX2F1ZGlvX2Rhc2hpbml0Lm1wNBUCAsgBEgAoABgAGwKIB3VzZV9vaWwBMRJwcm9ncmVzc2l2ZV9yZWNpcGUBMRUAACbUqpeI0O-8PxUCKAJDMywXQCczMzMzMzMYEmRhc2hfYmFzZWxpbmVfMV92MREAdf4HZeadAQA&amp;oh=00_AfxdXtGzP5TbSLFOKchUdQWP0mQICE0nYGGkRHtVnxiC2Q&amp;oe=69BD979E, https://scontent-lga3-2.cdninstagram.com/o1/v/t16/f2/m69/AQMaLziA-mynvNEvSmthwZbX6KnuDYkL4ZnWC0MdZQlvFvL6rVYkz5Q6CMr5AUebw7JfJDK3pEqej8MomYIayh3Y.mp4?strext=1&amp;_nc_cat=100&amp;_nc_sid=5e9851&amp;_nc_ht=scontent-lga3-2.cdninstagram.com&amp;_nc_ohc=nYACzqOtYKkQ7kNvwFh33je&amp;efg=eyJ2ZW5jb2RlX3RhZyI6Inhwdl9wcm9ncmVzc2l2ZS5JTlNUQUdSQU0uQ0xJUFMuQzMuNzIwLmRhc2hfYmFzZWxpbmVfMV92MSIsInhwdl9hc3NldF9pZCI6MTc4NjY0MTU1NzQ1ODE4NjYsImFzc2V0X2FnZV9kYXlzIjoxNiwidmlfdXNlY2FzZV9pZCI6MTAwOTksImR1cmF0aW9uX3MiOjEwLCJ1cmxnZW5fc291cmNlIjoid3d3In0%3D&amp;ccb=17-1&amp;_nc_gid=XXkXKpMzMsVYIsToSyXIFQ&amp;_nc_ss=1a&amp;_nc_zt=28&amp;vs=a21d1baa4dfaf637&amp;_nc_vs=HBksFQIYOnBhc3N0aHJvdWdoX2V2ZXJzdG9yZS9HQnprYWlZQ2pjdTBJeXNHQUJra1lhRkY5eDlrYnNwVEFRQUYVAALIARIAFQIYUWlnX3hwdl9wbGFjZW1lbnRfcGVybWFuZW50X3YyLzg0NDI0MjhEOEVGREI0REVCQjQ5MUIzRTJCQTI0NTk4X2F1ZGlvX2Rhc2hpbml0Lm1wNBUCAsgBEgAoABgAGwKIB3VzZV9vaWwBMRJwcm9ncmVzc2l2ZV9yZWNpcGUBMRUAACbUidybodq8PxUCKAJDMywXQCRmZmZmZmYYEmRhc2hfYmFzZWxpbmVfMV92MREA</t>
  </si>
  <si>
    <t>https://www.instagram.com/pontime.nl</t>
  </si>
  <si>
    <t>cumaliylmz11</t>
  </si>
  <si>
    <t>Cumali Yılmaz</t>
  </si>
  <si>
    <t>https://scontent-dfw5-2.cdninstagram.com/v/t51.2885-19/10005531_119015208792252_4118183637482995712_n.jpg?stp=dst-jpg_e0_s150x150_tt6&amp;efg=eyJ2ZW5jb2RlX3RhZyI6InByb2ZpbGVfcGljLmRqYW5nby43NDQuYzIifQ&amp;_nc_ht=scontent-dfw5-2.cdninstagram.com&amp;_nc_cat=100&amp;_nc_oc=Q6cZ2QHOy3T1XoSxbjNui9hbNq1HMAp1Bd57swordd7Of67RWpT8nSWRu3Y7gKag0CpIsek&amp;_nc_ohc=Ueo7Gg45LXgQ7kNvwH17qzm&amp;_nc_gid=WRa-HbE8_zDCKWm1_6JI4A&amp;edm=AOQ1c0wBAAAA&amp;ccb=7-5&amp;oh=00_Afy0pELzqgh10n7wNafyUfUKa8OUjQF0H6hBX8pza7NBSQ&amp;oe=69BD9197&amp;_nc_sid=8b3546</t>
  </si>
  <si>
    <t>https://instagram.com/p/DUYDzhdCMEy, https://instagram.com/p/DKHwBb0sefu, https://instagram.com/p/DI6J3SoKRW9, https://instagram.com/p/DIg25DuqgMr, https://instagram.com/p/DFZ1BWoMFfW, https://instagram.com/p/DBL-0wlqYgX, https://instagram.com/p/C_QmWGEKs75, https://instagram.com/p/C-BIs4cqBGn, https://instagram.com/p/C-BD2cOq6wg, https://instagram.com/p/C9p1HOFKv5i, https://instagram.com/p/C9p0PYPKhRp, https://instagram.com/p/C5pt1MAqJdm</t>
  </si>
  <si>
    <t>7, 35, 23, 20, 16, 15, 21, 22, 32, 28, 14, 21</t>
  </si>
  <si>
    <t>0, 0, 0, 0, 0, 0, 0, 0, 0, 1, 0, 0</t>
  </si>
  <si>
    <t>2026-02-05, 2025-05-26, 2025-04-26, 2025-04-16, 2025-01-29, 2024-10-16, 2024-08-29, 2024-07-29, 2024-07-29, 2024-07-20, 2024-07-20, 2024-04-12</t>
  </si>
  <si>
    <t>Image, Image, Image, Sidecar, Sidecar, Image, Image, Sidecar, Sidecar, Sidecar, Sidecar, Image</t>
  </si>
  <si>
    <t>https://scontent-dfw5-2.cdninstagram.com/v/t51.82787-15/625037811_18355555177203480_1399267535295092823_n.jpg?stp=dst-jpg_e35_s1080x1080_sh0.08_tt6&amp;_nc_ht=scontent-dfw5-2.cdninstagram.com&amp;_nc_cat=100&amp;_nc_oc=Q6cZ2QHOy3T1XoSxbjNui9hbNq1HMAp1Bd57swordd7Of67RWpT8nSWRu3Y7gKag0CpIsek&amp;_nc_ohc=3GuTu36jtw8Q7kNvwGHkNmT&amp;_nc_gid=WRa-HbE8_zDCKWm1_6JI4A&amp;edm=AOQ1c0wBAAAA&amp;ccb=7-5&amp;ig_cache_key=MzgyNTgyNDYxODIwNDY3NjQwMg%3D%3D.3-ccb7-5&amp;oh=00_Afz3-k1BT94FiF2MRKSddH6ixZfMOLJsyI9cGWbp3nZSOg&amp;oe=69BD8441&amp;_nc_sid=8b3546, https://scontent-dfw5-2.cdninstagram.com/v/t51.2885-15/500919473_18323048368203480_1209990704845609111_n.jpg?stp=dst-jpg_e35_s1080x1080_sh0.08_tt6&amp;_nc_ht=scontent-dfw5-2.cdninstagram.com&amp;_nc_cat=100&amp;_nc_oc=Q6cZ2QHOy3T1XoSxbjNui9hbNq1HMAp1Bd57swordd7Of67RWpT8nSWRu3Y7gKag0CpIsek&amp;_nc_ohc=cJZijcuuSpcQ7kNvwFRkSGP&amp;_nc_gid=WRa-HbE8_zDCKWm1_6JI4A&amp;edm=AOQ1c0wBAAAA&amp;ccb=7-5&amp;ig_cache_key=MzY0MTA5MDAyODU3OTQ0ODgxNA%3D%3D.3-ccb7-5&amp;oh=00_AfzjyUM8uffo82z37uNQZAgYXEpFJhqWZ80dcc56ZxAmtw&amp;oe=69BD8D82&amp;_nc_sid=8b3546, https://scontent-dfw5-2.cdninstagram.com/v/t51.2885-15/491415329_18319584967203480_5814139828559582923_n.jpg?stp=dst-jpg_e35_p1080x1080_sh0.08_tt6&amp;_nc_ht=scontent-dfw5-2.cdninstagram.com&amp;_nc_cat=100&amp;_nc_oc=Q6cZ2QHOy3T1XoSxbjNui9hbNq1HMAp1Bd57swordd7Of67RWpT8nSWRu3Y7gKag0CpIsek&amp;_nc_ohc=zwG1_PlUBKUQ7kNvwE_7T8F&amp;_nc_gid=WRa-HbE8_zDCKWm1_6JI4A&amp;edm=AOQ1c0wBAAAA&amp;ccb=7-5&amp;ig_cache_key=MzYxOTI0ODYzMjUzNjU2OTI3Nw%3D%3D.3-ccb7-5&amp;oh=00_AfzJTUJ5M4e8-y0fzcGVMUgqKbumOshi2t8y-fFGxUJAiQ&amp;oe=69BDA8AF&amp;_nc_sid=8b3546, https://scontent-dfw5-2.cdninstagram.com/v/t51.2885-15/491461963_18318556342203480_5684526603732185517_n.jpg?stp=dst-jpg_e35_s1080x1080_sh0.08_tt6&amp;_nc_ht=scontent-dfw5-2.cdninstagram.com&amp;_nc_cat=100&amp;_nc_oc=Q6cZ2QHOy3T1XoSxbjNui9hbNq1HMAp1Bd57swordd7Of67RWpT8nSWRu3Y7gKag0CpIsek&amp;_nc_ohc=deIb_6i-2UgQ7kNvwGWgxmU&amp;_nc_gid=WRa-HbE8_zDCKWm1_6JI4A&amp;edm=AOQ1c0wBAAAA&amp;ccb=7-5&amp;ig_cache_key=MzYxMjEyODI5OTE4Njg1NTk2NA%3D%3D.3-ccb7-5&amp;oh=00_Afz7DZbLgsvjA9ipC8yCxstOadQv8XEOteqTgm0hlPn5Lw&amp;oe=69BD8F18&amp;_nc_sid=8b3546, https://scontent-dfw5-2.cdninstagram.com/v/t51.2885-15/491461963_18318556342203480_5684526603732185517_n.jpg?stp=dst-jpg_e35_s1080x1080_sh0.08_tt6&amp;_nc_ht=scontent-dfw5-2.cdninstagram.com&amp;_nc_cat=100&amp;_nc_oc=Q6cZ2QHOy3T1XoSxbjNui9hbNq1HMAp1Bd57swordd7Of67RWpT8nSWRu3Y7gKag0CpIsek&amp;_nc_ohc=deIb_6i-2UgQ7kNvwGWgxmU&amp;_nc_gid=WRa-HbE8_zDCKWm1_6JI4A&amp;edm=AOQ1c0wBAAAA&amp;ccb=7-5&amp;ig_cache_key=MzYxMjEyODI5OTE4Njg1NTk2NA%3D%3D.3-ccb7-5&amp;oh=00_Afz7DZbLgsvjA9ipC8yCxstOadQv8XEOteqTgm0hlPn5Lw&amp;oe=69BD8F18&amp;_nc_sid=8b3546, https://scontent-dfw5-2.cdninstagram.com/v/t51.2885-15/491493649_18318556360203480_8874264615230643033_n.jpg?stp=dst-jpg_e35_s1080x1080_sh0.08_tt6&amp;_nc_ht=scontent-dfw5-2.cdninstagram.com&amp;_nc_cat=100&amp;_nc_oc=Q6cZ2QHOy3T1XoSxbjNui9hbNq1HMAp1Bd57swordd7Of67RWpT8nSWRu3Y7gKag0CpIsek&amp;_nc_ohc=ZCzqFXcQD64Q7kNvwEihce-&amp;_nc_gid=WRa-HbE8_zDCKWm1_6JI4A&amp;edm=AOQ1c0wBAAAA&amp;ccb=7-5&amp;ig_cache_key=MzYxMjEyODI5OTI2MjE2NTgxOA%3D%3D.3-ccb7-5&amp;oh=00_AfzprFvuESVsbn3InsdYf4Z4t02xJ1PdUq9msYvaUYGLxw&amp;oe=69BDB216&amp;_nc_sid=8b3546, https://scontent-dfw5-2.cdninstagram.com/v/t51.2885-15/491415334_18318556357203480_5999419230708941639_n.jpg?stp=dst-jpg_e35_s1080x1080_sh0.08_tt6&amp;_nc_ht=scontent-dfw5-2.cdninstagram.com&amp;_nc_cat=100&amp;_nc_oc=Q6cZ2QHOy3T1XoSxbjNui9hbNq1HMAp1Bd57swordd7Of67RWpT8nSWRu3Y7gKag0CpIsek&amp;_nc_ohc=VOQUJPkasIAQ7kNvwHdz88V&amp;_nc_gid=WRa-HbE8_zDCKWm1_6JI4A&amp;edm=AOQ1c0wBAAAA&amp;ccb=7-5&amp;ig_cache_key=MzYxMjEyODI5OTI2MjIwMjYwOA%3D%3D.3-ccb7-5&amp;oh=00_AfzN6zIBInMP6e7-6Mf_5B_5YCnpEMj-TQCmcJ6pTeRZZw&amp;oe=69BDB8E2&amp;_nc_sid=8b3546, https://scontent-dfw5-2.cdninstagram.com/v/t51.2885-15/474447667_18309849355203480_6072211827575287383_n.jpg?stp=dst-jpg_e35_s1080x1080_sh0.08_tt6&amp;_nc_ht=scontent-dfw5-2.cdninstagram.com&amp;_nc_cat=100&amp;_nc_oc=Q6cZ2QHOy3T1XoSxbjNui9hbNq1HMAp1Bd57swordd7Of67RWpT8nSWRu3Y7gKag0CpIsek&amp;_nc_ohc=tWuw_v4UlYcQ7kNvwGYKmo1&amp;_nc_gid=WRa-HbE8_zDCKWm1_6JI4A&amp;edm=AOQ1c0wBAAAA&amp;ccb=7-5&amp;ig_cache_key=MzU1NjEwNjU1OTg1NjY3NTAwMg%3D%3D.3-ccb7-5&amp;oh=00_AfxYk9PfR44xWvWmn-_lo4KtKs_16qPqLjEosNfZp_Vd9g&amp;oe=69BDAFD4&amp;_nc_sid=8b3546, https://scontent-dfw5-2.cdninstagram.com/v/t51.2885-15/474447667_18309849355203480_6072211827575287383_n.jpg?stp=dst-jpg_e35_s1080x1080_sh0.08_tt6&amp;_nc_ht=scontent-dfw5-2.cdninstagram.com&amp;_nc_cat=100&amp;_nc_oc=Q6cZ2QHOy3T1XoSxbjNui9hbNq1HMAp1Bd57swordd7Of67RWpT8nSWRu3Y7gKag0CpIsek&amp;_nc_ohc=tWuw_v4UlYcQ7kNvwGYKmo1&amp;_nc_gid=WRa-HbE8_zDCKWm1_6JI4A&amp;edm=AOQ1c0wBAAAA&amp;ccb=7-5&amp;ig_cache_key=MzU1NjEwNjU1OTg1NjY3NTAwMg%3D%3D.3-ccb7-5&amp;oh=00_AfxYk9PfR44xWvWmn-_lo4KtKs_16qPqLjEosNfZp_Vd9g&amp;oe=69BDAFD4&amp;_nc_sid=8b3546, https://scontent-dfw5-2.cdninstagram.com/v/t51.2885-15/474448265_18309849331203480_854542899691499938_n.jpg?stp=dst-jpg_e35_s1080x1080_sh0.08_tt6&amp;_nc_ht=scontent-dfw5-2.cdninstagram.com&amp;_nc_cat=100&amp;_nc_oc=Q6cZ2QHOy3T1XoSxbjNui9hbNq1HMAp1Bd57swordd7Of67RWpT8nSWRu3Y7gKag0CpIsek&amp;_nc_ohc=BzL_V_xtpI8Q7kNvwHIhkY0&amp;_nc_gid=WRa-HbE8_zDCKWm1_6JI4A&amp;edm=AOQ1c0wBAAAA&amp;ccb=7-5&amp;ig_cache_key=MzU1NjEwNjU1OTg1NjY5MDA1Nw%3D%3D.3-ccb7-5&amp;oh=00_Afy8sym_6uSCOqGsTq01Sg4eKdHKRoqVSCCfrNQY_nQ5pA&amp;oe=69BDA</t>
  </si>
  <si>
    <t>https://www.instagram.com/cumaliylmz11</t>
  </si>
  <si>
    <t>diegoelrelojero</t>
  </si>
  <si>
    <t>DIEGO•VEZ Watch Boutique</t>
  </si>
  <si>
    <t>🔺Estamos en tus historias y en tu historia 🔥
Independent retailer specializing in the resale of authentic luxury timepieces.</t>
  </si>
  <si>
    <t>http://www.diegovez.com/</t>
  </si>
  <si>
    <t>https://scontent-atl3-1.cdninstagram.com/v/t51.2885-19/37355787_648306268859184_3919183474648416256_n.jpg?stp=dst-jpg_e0_s150x150_tt6&amp;efg=eyJ2ZW5jb2RlX3RhZyI6InByb2ZpbGVfcGljLmRqYW5nby4xMDgwLmMyIn0&amp;_nc_ht=scontent-atl3-1.cdninstagram.com&amp;_nc_cat=100&amp;_nc_oc=Q6cZ2QHvvECXWxtPRrUgBrYajlUF7ijNO1PcyRz-iOx8XmmUAq6ZhXxpIdqgPD0OhbHS5BU&amp;_nc_ohc=r5MfLSnQQxMQ7kNvwFDDrmB&amp;_nc_gid=VBPwg2hpvPMUcbmXTMiA4w&amp;edm=AOQ1c0wBAAAA&amp;ccb=7-5&amp;oh=00_Afw5aZJwmL0XwisFvdV8sb__AGuppOtQoSlwOBfPh6YTSQ&amp;oe=69BD830B&amp;_nc_sid=8b3546</t>
  </si>
  <si>
    <t>SISTEMA DE APARTADO 🧐
.
.
.
#relojes #relojeria #altarelojeria #joyeria #lujo | Cumplimos 12 años #gracias a ti 🧐
#DiegoVezWatchBoutique | ¿Cómo de que no es un fraude? | YA NO HAY BOLETOS ⚠️
17 de Marzo, live en Instagram, 20:00. Basado en los resultados de la Lotería Nacional | #NewOldStock #Cartier #relojes #encendedores | #Azimuth • #Micromatic
Parte 2
.
PREVENTA•ESPECIAL
De $75,900 a $68,300 🔥 
Acero, automático con micro-rotor de Universal Genève, carátula de malaquita, 41mm | #Azimuth • #Micromatic
Parte 1
.
PREVENTA•ESPECIAL
De $75,900 a $68,300 🔥 
Acero, automático con micro-rotor de Universal Genève, carátula de malaquita, 41mm | #Azimuth • The #Billonaire´s Watch 🐉
PREVENTA•ESPECIAL
De $70,200 a $49,100 🔥 
Pídelo con $14,700 y liquida en 3 meses
Acero, edición limitada de 99 relojes para todo el mundo, automático, 41.3mm | Día del #CalendarioPerpetuo con #Bucherer. 
.
.
.
ENTREGA•INMEDIATA
De $622,000 a $279,000 🔥 
Apártalo con $83,700 y liquida en 3 meses
Oro de 18k, calendario perpetuo automático, 40mm | ¿Que tienen en común los #relojes y los #lentes? 👓😎
.
.
.
#TagHeuer #rayban #Masunaga | #Cvstos #Metropolitan
ENTREGA•INMEDIATA
De $444,000 a $244,000 🔥 
Pídelo con $122,000 y liquida en 3 meses
Titanio, automático, tamaño XL | PREVENTA•ESPECIAL
De $157,500 a $62,900 🔥 (precio por reloj)
Pídelo con $25,100 y liquida en 3 meses
Bronce o acero, automático, 42 mm. Con ADN de #PatekPhilippe Nautilus, #Rolex Daytona, #Omega Speedmaster, #AudemarsPiguet Royal Oak y Cartier Santos (certificado por notario).</t>
  </si>
  <si>
    <t>#relojes, #relojeria, #altarelojeria, #joyeria, #lujo, #gracias, #DiegoVezWatchBoutique, #NewOldStock, #Cartier, #encendedores, #Azimuth, #Micromatic, #Billonaire, #CalendarioPerpetuo, #Bucherer, #lentes, #TagHeuer, #rayban, #Masunaga, #Cvstos, #Metropolitan, #PatekPhilippe, #Rolex, #Omega, #AudemarsPiguet</t>
  </si>
  <si>
    <t>https://instagram.com/p/DTTZLetiSYw, https://instagram.com/p/DPn4vDnjSaB, https://instagram.com/p/CuFVXfCMB7_, https://instagram.com/p/DV6rQDgCffj, https://instagram.com/p/DVwLd3qESv2, https://instagram.com/p/DVklDnvjbSA, https://instagram.com/p/DVka1zUDWSJ, https://instagram.com/p/DVcSBBSiQ0T, https://instagram.com/p/DVU8F-JDQC2, https://instagram.com/p/DVKWiajjeJK, https://instagram.com/p/DVH8A5nDSMi, https://instagram.com/p/DUZyZAnDZBr</t>
  </si>
  <si>
    <t>52, 663, 743, 9, 114, 158, 330, 60, 198, 206, 30, 52</t>
  </si>
  <si>
    <t>12, 20, 37, 0, 6, 8, 34, 13, 0, 1, 4, 3</t>
  </si>
  <si>
    <t>2026-01-09, 2025-10-10, 2023-06-29, 2026-03-15, 2026-03-11, 2026-03-07, 2026-03-07, 2026-03-04, 2026-03-01, 2026-02-25, 2026-02-24, 2026-02-06</t>
  </si>
  <si>
    <t>Centro Del Reloj</t>
  </si>
  <si>
    <t>Video, Video, Video, Video, Video, Video, Video, Video, Video, Video, Sidecar, Sidecar</t>
  </si>
  <si>
    <t>https://scontent-atl3-1.cdninstagram.com/v/t51.82787-15/642205327_18570352588037571_5597883089865059245_n.jpg?stp=dst-jpg_e35_s1080x1080_sh0.08_tt6&amp;_nc_ht=scontent-atl3-1.cdninstagram.com&amp;_nc_cat=103&amp;_nc_oc=Q6cZ2QHvvECXWxtPRrUgBrYajlUF7ijNO1PcyRz-iOx8XmmUAq6ZhXxpIdqgPD0OhbHS5BU&amp;_nc_ohc=3KU6mT5IO3kQ7kNvwFEdoVf&amp;_nc_gid=VBPwg2hpvPMUcbmXTMiA4w&amp;edm=AOQ1c0wBAAAA&amp;ccb=7-5&amp;ig_cache_key=MzgzOTI5OTU1NDM4NzAwNzI4Mg%3D%3D.3-ccb7-5&amp;oh=00_Afz-rTG-_hHsVnwPI9RvWWjQf5lzbj88dPqBCrBVxDhBig&amp;oe=69BD84AC&amp;_nc_sid=8b3546, https://scontent-atl3-1.cdninstagram.com/v/t51.82787-15/642205327_18570352588037571_5597883089865059245_n.jpg?stp=dst-jpg_e35_s1080x1080_sh0.08_tt6&amp;_nc_ht=scontent-atl3-1.cdninstagram.com&amp;_nc_cat=103&amp;_nc_oc=Q6cZ2QHvvECXWxtPRrUgBrYajlUF7ijNO1PcyRz-iOx8XmmUAq6ZhXxpIdqgPD0OhbHS5BU&amp;_nc_ohc=3KU6mT5IO3kQ7kNvwFEdoVf&amp;_nc_gid=VBPwg2hpvPMUcbmXTMiA4w&amp;edm=AOQ1c0wBAAAA&amp;ccb=7-5&amp;ig_cache_key=MzgzOTI5OTU1NDM4NzAwNzI4Mg%3D%3D.3-ccb7-5&amp;oh=00_Afz-rTG-_hHsVnwPI9RvWWjQf5lzbj88dPqBCrBVxDhBig&amp;oe=69BD84AC&amp;_nc_sid=8b3546, https://scontent-atl3-1.cdninstagram.com/v/t51.82787-15/641742313_18570352600037571_8274175410497429366_n.jpg?stp=dst-jpg_e35_s1080x1080_sh0.08_tt6&amp;_nc_ht=scontent-atl3-1.cdninstagram.com&amp;_nc_cat=103&amp;_nc_oc=Q6cZ2QHvvECXWxtPRrUgBrYajlUF7ijNO1PcyRz-iOx8XmmUAq6ZhXxpIdqgPD0OhbHS5BU&amp;_nc_ohc=OWxPn2pDVX0Q7kNvwG31IuD&amp;_nc_gid=VBPwg2hpvPMUcbmXTMiA4w&amp;edm=AOQ1c0wBAAAA&amp;ccb=7-5&amp;ig_cache_key=MzgzOTI5OTU1ODgyNDYwMzI1OQ%3D%3D.3-ccb7-5&amp;oh=00_Afy5CbwmoiuJq95I9biakYCNrjYFT3RyvmZ4nLq11hQDlQ&amp;oe=69BD8B36&amp;_nc_sid=8b3546, https://scontent-atl3-1.cdninstagram.com/v/t51.82787-15/629319861_18561090364037571_6737595103535266755_n.jpg?stp=dst-jpg_e15_tt6&amp;_nc_ht=scontent-atl3-1.cdninstagram.com&amp;_nc_cat=103&amp;_nc_oc=Q6cZ2QHvvECXWxtPRrUgBrYajlUF7ijNO1PcyRz-iOx8XmmUAq6ZhXxpIdqgPD0OhbHS5BU&amp;_nc_ohc=I_VcDHppoH8Q7kNvwE4v_56&amp;_nc_gid=VBPwg2hpvPMUcbmXTMiA4w&amp;edm=AOQ1c0wBAAAA&amp;ccb=7-5&amp;oh=00_AfxQvcv6cbO-BJtNTCCNalNkAdJeV9wX2rPBeOE8nda9xw&amp;oe=69BD831A&amp;_nc_sid=8b3546, https://scontent-atl3-1.cdninstagram.com/v/t51.82787-15/629781564_18561090277037571_580310934093408731_n.jpg?stp=dst-jpg_e35_s1080x1080_sh0.08_tt6&amp;_nc_ht=scontent-atl3-1.cdninstagram.com&amp;_nc_cat=103&amp;_nc_oc=Q6cZ2QHvvECXWxtPRrUgBrYajlUF7ijNO1PcyRz-iOx8XmmUAq6ZhXxpIdqgPD0OhbHS5BU&amp;_nc_ohc=A3k-n42GO6kQ7kNvwEEHeW9&amp;_nc_gid=VBPwg2hpvPMUcbmXTMiA4w&amp;edm=AOQ1c0wBAAAA&amp;ccb=7-5&amp;ig_cache_key=MzgyNjMwODc5MTQ5NTY1MTYwNw%3D%3D.3-ccb7-5&amp;oh=00_AfwHfHACqmJTcmJNGH4QhMIkhFuodi6tnaolVphW2z0cWw&amp;oe=69BDB8E9&amp;_nc_sid=8b3546, https://scontent-atl3-1.cdninstagram.com/v/t51.82787-15/630024626_18561090289037571_234947063840607979_n.jpg?stp=dst-jpg_e35_s1080x1080_sh0.08_tt6&amp;_nc_ht=scontent-atl3-1.cdninstagram.com&amp;_nc_cat=103&amp;_nc_oc=Q6cZ2QHvvECXWxtPRrUgBrYajlUF7ijNO1PcyRz-iOx8XmmUAq6ZhXxpIdqgPD0OhbHS5BU&amp;_nc_ohc=vHN53gfShIkQ7kNvwHohntJ&amp;_nc_gid=VBPwg2hpvPMUcbmXTMiA4w&amp;edm=AOQ1c0wBAAAA&amp;ccb=7-5&amp;ig_cache_key=MzgyNjMwODgwMTk2NDYyMjIyMw%3D%3D.3-ccb7-5&amp;oh=00_AfxxY8n4SAeMuNzPr49p3L_L6wuq3mjH3SROUuMJ9BtAYQ&amp;oe=69BDB598&amp;_nc_sid=8b3546, https://scontent-atl3-1.cdninstagram.com/v/t51.82787-15/629360786_18561090298037571_3859589655446749928_n.jpg?stp=dst-jpg_e35_s1080x1080_sh0.08_tt6&amp;_nc_ht=scontent-atl3-1.cdninstagram.com&amp;_nc_cat=103&amp;_nc_oc=Q6cZ2QHvvECXWxtPRrUgBrYajlUF7ijNO1PcyRz-iOx8XmmUAq6ZhXxpIdqgPD0OhbHS5BU&amp;_nc_ohc=eta3u0f3lE0Q7kNvwEJlqHh&amp;_nc_gid=VBPwg2hpvPMUcbmXTMiA4w&amp;edm=AOQ1c0wBAAAA&amp;ccb=7-5&amp;ig_cache_key=MzgyNjMwODgxMTE0MTgwODAxNg%3D%3D.3-ccb7-5&amp;oh=00_Afz_qZPJekbgM49_LtVT3KkcJKcGxtSngHG0FMjFlIqHRg&amp;oe=69BD8F2D&amp;_nc_sid=8b3546, https://scontent-atl3-1.cdninstagram.com/v/t51.82787-15/629516367_18561090316037571_43905076262332570_n.jpg?stp=dst-jpg_e35_s1080x1080_sh0.08_tt6&amp;_nc_ht=scontent-atl3-1.cdninstagram.com&amp;_nc_cat=103&amp;_nc_oc=Q6cZ2QHvvECXWxtPRrUgBrYajlUF7ijNO1PcyRz-iOx8XmmUAq6ZhXxpIdqgPD0OhbHS5BU&amp;_nc_ohc=BrFmw9pRSrsQ7kNvwGpyYA3&amp;_nc_gid=VBPwg2hpvPMUcbmXTMiA4w&amp;edm=AOQ1c0wBAAAA&amp;ccb=7-5&amp;ig_cache_key=MzgyNjMwODgyMjc1MTU5MjcwMw%3D%3D.3-ccb7-5&amp;oh=00_Afy7pTPuG48HjxQDyCW87ZjozsTywrsRDXso9LLdgr8WLQ&amp;oe=69BDA1A7&amp;_nc_sid=8b3546, https://scontent-atl3-1.cdninstagram.com/v/t51.82787-15/629552256_18561090328037571_1004956566179013541_n.jpg?stp=dst-jpg_e35_s1080x1080_sh0.08_tt6&amp;_nc_ht=scontent-atl3-1.cdninstagram.com&amp;_nc_cat=103&amp;_nc_oc=Q6cZ2QHvvECXWxtPRrUgBrYajlUF7ijNO1PcyRz-iOx8XmmUAq6ZhXxpIdqgPD0OhbHS5BU&amp;_nc_ohc=u7Ew6OcYvVQQ7kNvwG_qGfY&amp;_nc_gid=VBPwg2hpvPMUcbmXTMiA4w&amp;edm=AOQ1c0wBAAAA&amp;ccb=7-5&amp;ig_cache_key=MzgyNjMwODgyNzgzNTEzNTEyMg%3D%3D.3-ccb7-5&amp;oh=00_Afz3bjMCZBDhvSGNdwqBo9uEQF3m970Rz6zeqBD4tSazbw&amp;oe=69BDB5AD&amp;_nc_sid=8b3546, https://scontent-atl3-1.cdninstagram.com/v/t51.82787-15/629339439_18561090337037571_3168194248192293827_n.jpg?stp=dst-jpg_e35_s1080x1080_sh0.08_tt6&amp;_nc_ht=scontent-atl3-1.cdninstagram.com&amp;_nc_cat=103&amp;_nc_oc=Q6cZ2QHvvECXWxtPRrUgBrYajlUF7ijNO1PcyRz-iOx8XmmUAq6ZhXxpIdqgPD0OhbHS5BU&amp;_nc_ohc=kyiG4evE_3sQ7kNvwERDML7&amp;_nc_gid=VBPwg2hpvPMUcbmXTMiA4w&amp;edm=AOQ1c0wBAAAA&amp;ccb=7-5&amp;ig_cache_key=MzgyNjMwODgzMDQ2MDc1ODA1Mg%3D%3D.3-ccb7-5&amp;oh=00_AfxQM7bfSN3C6oyAbSWOzLaX-hq6zwKrJ1PKGvvMtlXFsQ&amp;oe=69BDA712&amp;_nc_sid=8b3546</t>
  </si>
  <si>
    <t>https://scontent-atl3-1.cdninstagram.com/o1/v/t2/f2/m86/AQOp7GW7qRhOVbMrZnbEfJnrtSAUaF62dFt-3WVTgw-3SCDkZWcFVY7tjioW7edxm16rxvVlZn059nmvjflba-CW5t2c7qaoBOLkntQ.mp4?_nc_cat=106&amp;_nc_sid=5e9851&amp;_nc_ht=scontent-atl3-1.cdninstagram.com&amp;_nc_ohc=HlhkKvtkcloQ7kNvwGH_FQ3&amp;efg=eyJ2ZW5jb2RlX3RhZyI6Inhwdl9wcm9ncmVzc2l2ZS5JTlNUQUdSQU0uQ0xJUFMuQzMuNzIwLmRhc2hfYmFzZWxpbmVfMV92MSIsInhwdl9hc3NldF9pZCI6MTQxOTc2MzkzMzE5MTg4NiwiYXNzZXRfYWdlX2RheXMiOjY1LCJ2aV91c2VjYXNlX2lkIjoxMDA5OSwiZHVyYXRpb25fcyI6NTksInVybGdlbl9zb3VyY2UiOiJ3d3cifQ%3D%3D&amp;ccb=17-1&amp;_nc_gid=VBPwg2hpvPMUcbmXTMiA4w&amp;_nc_ss=1a&amp;_nc_zt=28&amp;vs=4cb7c084d5bb598e&amp;_nc_vs=HBksFQIYUmlnX3hwdl9yZWVsc19wZXJtYW5lbnRfc3JfcHJvZC8yODQ3NzhFRkJFNjRCMzdGQkFFMkMyODIxNDJEREFCNF92aWRlb19kYXNoaW5pdC5tcDQVAALIARIAFQIYR2lnX3hwdl9yZWVsc19wZXJtYW5lbnRfc3JfcHJvZC8xODI3NjIyMzAxMjI1MjgwXzY0NzcwMjc5NzAwNTY1ODY4NTYubXA0FQICyAESACgAGAAbAogHdXNlX29pbAExEnByb2dyZXNzaXZlX3JlY2lwZQExFQAAJpz7uM6R0YUFFQIoAkMzLBdATfdsi0OVgRgSZGFzaF9iYXNlbGluZV8xX3YxEQB1_gdl5p0BAA&amp;oh=00_AfzBQ5B2XJ0ZYgpAw9evXtTQYN2hLEhnJ7THTEwrZAfg1g&amp;oe=69B99EA3, https://scontent-atl3-3.cdninstagram.com/o1/v/t2/f2/m86/AQM5GwvUicpXJkF6AM_oyLTw9z_Eryw1I8K42UhrzeYpW1J5NYI74HtHdMsM2EZXHR635NQrBbt7wfFNewdo7N-7aDAf0UuSmoNq0MY.mp4?_nc_cat=108&amp;_nc_sid=5e9851&amp;_nc_ht=scontent-atl3-3.cdninstagram.com&amp;_nc_ohc=9emvlttx0MEQ7kNvwGs25DY&amp;efg=eyJ2ZW5jb2RlX3RhZyI6Inhwdl9wcm9ncmVzc2l2ZS5JTlNUQUdSQU0uQ0xJUFMuQzMuNzIwLmRhc2hfYmFzZWxpbmVfMV92MSIsInhwdl9hc3NldF9pZCI6MTQ3MTg3MTk1NzI1NzM3MCwiYXNzZXRfYWdlX2RheXMiOjE1NywidmlfdXNlY2FzZV9pZCI6MTAwOTksImR1cmF0aW9uX3MiOjExNSwidXJsZ2VuX3NvdXJjZSI6Ind3dyJ9&amp;ccb=17-1&amp;_nc_gid=VBPwg2hpvPMUcbmXTMiA4w&amp;_nc_ss=1a&amp;_nc_zt=28&amp;vs=758a082253cc5e37&amp;_nc_vs=HBksFQIYUmlnX3hwdl9yZWVsc19wZXJtYW5lbnRfc3JfcHJvZC9FNDREOTQ2OTI4NjQ1QkVDRUI3NkU5NzU1NjFGNEM4QV92aWRlb19kYXNoaW5pdC5tcDQVAALIARIAFQIYR2lnX3hwdl9yZWVsc19wZXJtYW5lbnRfc3JfcHJvZC8xNTA1ODIzOTgzOTU1NDI2XzYxNDIxODExMDg5ODkxMDIwNzQubXA0FQICyAESACgAGAAbAogHdXNlX29pbAExEnByb2dyZXNzaXZlX3JlY2lwZQExFQAAJrSy1tKcqp0FFQIoAkMzLBdAXPdsi0OVgRgSZGFzaF9iYXNlbGluZV8xX3YxEQB1_gdl5p0BAA&amp;oh=00_AfyrvKJTvx_M0Qd9UknjrewEq40bPoWu_3EZAZOqJzV45g&amp;oe=69B99B2D, https://scontent-atl3-3.cdninstagram.com/o1/v/t2/f2/m82/AQMT6CrFT2lX_gXpoCko-KYuA3nAZDRKmcbPcS1w6hFPuDYC07729BikuQ2qZuXeJmZq0R1j1_Plz9yJRdckX3MSxjE9PuKzdICXfpA.mp4?_nc_cat=107&amp;_nc_sid=5e9851&amp;_nc_ht=scontent-atl3-3.cdninstagram.com&amp;_nc_ohc=RTJwYkxumxcQ7kNvwGfEh6v&amp;efg=eyJ2ZW5jb2RlX3RhZyI6Inhwdl9wcm9ncmVzc2l2ZS5JTlNUQUdSQU0uQ0xJUFMuQzMuNTc2LmRhc2hfYmFzZWxpbmVfMV92MSIsInhwdl9hc3NldF9pZCI6NTYzNjY2MTcyNjQ1MDYwLCJhc3NldF9hZ2VfZGF5cyI6OTkwLCJ2aV91c2VjYXNlX2lkIjoxMDA5OSwiZHVyYXRpb25fcyI6MTA2LCJ1cmxnZW5fc291cmNlIjoid3d3In0%3D&amp;ccb=17-1&amp;vs=257346b361f225d9&amp;_nc_vs=HBksFQIYT2lnX3hwdl9yZWVsc19wZXJtYW5lbnRfcHJvZC9DOTRBNDBBOTlCOTFCOEU1RTc2OEVCMkM4NjJGQjE5QV92aWRlb19kYXNoaW5pdC5tcDQVAALIARIAFQIYRmlnX3hwdl9yZWVsc19wZXJtYW5lbnRfc3JfcHJvZC81NjMxMjM4MTI3MDM4MzNfODcxODA3Njc4MjcwNjgzNzkzNy5tcDQVAgLIARIAKAAYABsCiAd1c2Vfb2lsATEScHJvZ3Jlc3NpdmVfcmVjaXBlATEVAAAmiLvwn9ipgAIVAigCQzMsF0BasQYk3S8bGBJkYXNoX2Jhc2VsaW5lXzFfdjERAHX-B2XmnQEA&amp;_nc_gid=VBPwg2hpvPMUcbmXTMiA4w&amp;_nc_ss=1a&amp;_nc_zt=28&amp;oh=00_AfyUjErtCWVggE4NFY7ozf7LgaqWsuk6WMioTtMqTynFYA&amp;oe=69B99D60, https://scontent-atl3-3.cdninstagram.com/o1/v/t16/f2/m69/AQMt5YYS-1-EPRO49va9DR0EkpO9W2oCxfpfEDGYL-06vV6PkUj5UEBNyHZkVgeurs4dPhxODzXvE7iu8e0NCzAr.mp4?strext=1&amp;_nc_cat=108&amp;_nc_sid=5e9851&amp;_nc_ht=scontent-atl3-3.cdninstagram.com&amp;_nc_ohc=IyTYVkPiOhYQ7kNvwFghZrk&amp;efg=eyJ2ZW5jb2RlX3RhZyI6Inhwdl9wcm9ncmVzc2l2ZS5JTlNUQUdSQU0uQ0xJUFMuQzMuNzIwLmRhc2hfYmFzZWxpbmVfMV92MSIsInhwdl9hc3NldF9pZCI6MTc5NDgwNDEwNjUxMTYyNTAsImFzc2V0X2FnZV9kYXlzIjowLCJ2aV91c2VjYXNlX2lkIjoxMDA5OSwiZHVyYXRpb25fcyI6MjAsInVybGdlbl9zb3VyY2UiOiJ3d3cifQ%3D%3D&amp;ccb=17-1&amp;vs=549c83b559b128f1&amp;_nc_vs=HBksFQIYOnBhc3N0aHJvdWdoX2V2ZXJzdG9yZS9HRnZ5dnlaOHY2cUZrSWtFQUgyTzdXdFFXWGdkYnNwVEFRQUYVAALIARIAFQIYUWlnX3hwdl9wbGFjZW1lbnRfcGVybWFuZW50X3YyLzVCNDAzNjYxQTBENUVEMkU3QUQxMjFGRTc3NDU0NEI2X2F1ZGlvX2Rhc2hpbml0Lm1wNBUCAsgBEgAoABgAGwKIB3VzZV9vaWwBMRJwcm9ncmVzc2l2ZV9yZWNpcGUBMRUAACa0yc3BvunhPxUCKAJDMywXQDQqfvnbItEYEmRhc2hfYmFzZWxpbmVfMV92MREAdf4HZeadAQA&amp;_nc_gid=VBPwg2hpvPMUcbmXTMiA4w&amp;_nc_ss=1a&amp;_nc_zt=28&amp;oh=00_AfyVSSyVJsLxsUXm3be2qN8EhYwo0hWIU7O4WFmzwKmBkQ&amp;oe=69BD9C04, https://scontent-atl3-3.cdninstagram.com/o1/v/t16/f2/m69/AQPk2R9l8m8W0g5hrRdRhPhJa8F6s4uBkDr9XvYi0Zw5slxGgHsFw2-LoJmG3F0YlmV4an_5O52vEzJlxlGIkaut.mp4?strext=1&amp;_nc_cat=110&amp;_nc_sid=5e9851&amp;_nc_ht=scontent-atl3-3.cdninstagram.com&amp;_nc_ohc=2EhCxY_U044Q7kNvwHtGhyI&amp;efg=eyJ2ZW5jb2RlX3RhZyI6Inhwdl9wcm9ncmVzc2l2ZS5JTlNUQUdSQU0uQ0xJUFMuQzMuNzIwLmRhc2hfYmFzZWxpbmVfMV92MSIsInhwdl9hc3NldF9pZCI6MTc5NDcwMTY0NTQxMTYyNTAsImFzc2V0X2FnZV9kYXlzIjo0LCJ2aV91c2VjYXNlX2lkIjoxMDA5OSwiZHVyYXRpb25fcyI6ODksInVybGdlbl9zb3VyY2UiOiJ3d3cifQ%3D%3D&amp;ccb=17-1&amp;_nc_gid=VBPwg2hpvPMUcbmXTMiA4w&amp;_nc_ss=1a&amp;_nc_zt=28&amp;vs=bf2525d4387565f8&amp;_nc_vs=HBksFQIYOnBhc3N0aHJvdWdoX2V2ZXJzdG9yZS9HT2dmc2lhQlMtTllXazBIQU53U0djUms2T283YnNwVEFRQUYVAALIARIAFQIYUWlnX3hwdl9wbGFjZW1lbnRfcGVybWFuZW50X3YyLzYwNDlDOEM1OTdEMEQxRDM3QUFBMzA2ODRBNEE0OEJDX2F1ZGlvX2Rhc2hpbml0Lm1wNBUCAsgBEgAoABgAGwKIB3VzZV9vaWwBMRJwcm9ncmVzc2</t>
  </si>
  <si>
    <t>https://www.instagram.com/diegoelrelojero</t>
  </si>
  <si>
    <t>james.mw.jones</t>
  </si>
  <si>
    <t>Jamey</t>
  </si>
  <si>
    <t>Crazy about watches and collecting! All pics are mine.
Member of:
@atlantawatchsociety
@redbaratl
@gothamwatchclub
@horologicalsocietyofny</t>
  </si>
  <si>
    <t>https://scontent-atl3-3.cdninstagram.com/v/t51.82787-19/608198223_17860401183566025_4503844328668326395_n.jpg?stp=dst-jpg_e0_s150x150_tt6&amp;efg=eyJ2ZW5jb2RlX3RhZyI6InByb2ZpbGVfcGljLmRqYW5nby4xMDgwLmMyIn0&amp;_nc_ht=scontent-atl3-3.cdninstagram.com&amp;_nc_cat=109&amp;_nc_oc=Q6cZ2QEChJT5gsAbG_Uob56qnghd71l2-haHWSx67qLO0iIuT2lDZ9dQ7fzao5sdDCo6IY2ojRnHXbJsqqFDsTwFsD5a&amp;_nc_ohc=mDPq9c6Pu8AQ7kNvwGleOrV&amp;_nc_gid=X32tD1htPAb5Ae2-aZ46vA&amp;edm=AOQ1c0wBAAAA&amp;ccb=7-5&amp;oh=00_Afw8DR4dgOdvWxXR9-BVllRKLT2kct2V0LBbskk-H7ooFA&amp;oe=69BDAEBC&amp;_nc_sid=8b3546</t>
  </si>
  <si>
    <t>Sunshine, chill in the air and a Seiko on the wrist! Shoutout to WOE for yet ANOTHER smokin' strap! | WOTD...Unimatic PD5, 500M WR, #12/500. It's a tank, also good for driving down loose nails or breaking out a car window in an emergency...
#redbar 
@redbaratl 
@atlantawatchsociety 
@unimaticwatches | Yellow orchids and Farer.
#farer 
#farercayley 
@fareruniversal 
@farerclubusa 
@redbaratl 
@atlantawatchsociety | RedBar Draken meet Ulsan S. Korea on a beautiful day in an amazing city! | Lunch at Sushi Dengoku in the 13 story Hyundai mall in downtown Ulsan S. Korea. Mashisayo! ;)
#redbarcrew 
#redbaratlanta 
@redbaratl | Either on wrist or in the roll for this trip. Rolex GMT II, Draken Aoraki(RedBar ed.) on bund strap, Sangin Overlord GMT, Farer Cayley Azul with cali dial and Monteray Watch Co GMT.
#sushidengoku 
@sushidengoku | One of the other GMT's I brought with me. Test run.....status update....GMTing just fine! | I have found that multiple double espresso shots and dark chocolate really help with the 13 hour timezone diff.....
#redbarcrew 
#redbaratlanta 
@redbaratl 
@atlantawatchsociety | Next stop...Seoul...one mimosa down already...chose the Chilean sea bass for my main. I really like sea bass. | One of my OTHER moon watches! Lookin' fresh and clean :) | I picked up this Pagani because it gives a nod to my Alaska Project without being a copy, or even an homage. Was surprised by the quality and the price was hard to turn down. I think this GADA looks great!
#pagani 
@pagani_design_official | 4 out of 6 together again  and the other 2 in spirit :)
@timex 
#timexexpedition</t>
  </si>
  <si>
    <t>#12, #redbar, #farer, #farercayley, #redbarcrew, #redbaratlanta, #sushidengoku, #pagani, #timexexpedition</t>
  </si>
  <si>
    <t>@redbaratl, @atlantawatchsociety, @unimaticwatches, @fareruniversal, @farerclubusa, @sushidengoku, @pagani_design_official, @timex</t>
  </si>
  <si>
    <t>https://instagram.com/p/DTjEgU-kekV, https://instagram.com/p/DV7DikmERf2, https://instagram.com/p/DV0BWCKjW7j, https://instagram.com/p/DVvhXlIDUQD, https://instagram.com/p/DVuqz4QEcdY, https://instagram.com/p/DVqJkk_jQM1, https://instagram.com/p/DVqIVxjjj-d, https://instagram.com/p/DVqICZvDowP, https://instagram.com/p/DVoQKZJEb0m, https://instagram.com/p/DVgOOtIjcxg, https://instagram.com/p/DVbJIixDa5T, https://instagram.com/p/DVCtMEfkUOO</t>
  </si>
  <si>
    <t>147, 10, 9, 9, 17, 30, 10, 19, 21, 31, 24, 40</t>
  </si>
  <si>
    <t>8, 1, 2, 0, 0, 3, 0, 0, 3, 0, 2, 1</t>
  </si>
  <si>
    <t>2026-01-15, 2026-03-15, 2026-03-13, 2026-03-11, 2026-03-11, 2026-03-09, 2026-03-09, 2026-03-09, 2026-03-08, 2026-03-05, 2026-03-03, 2026-02-22</t>
  </si>
  <si>
    <t>https://scontent-atl3-3.cdninstagram.com/v/t51.82787-15/616455103_17862390048566025_4676629921025936615_n.heic?stp=dst-jpg_e35_s1080x1080_sh0.08_tt6&amp;_nc_ht=scontent-atl3-3.cdninstagram.com&amp;_nc_cat=109&amp;_nc_oc=Q6cZ2QEChJT5gsAbG_Uob56qnghd71l2-haHWSx67qLO0iIuT2lDZ9dQ7fzao5sdDCo6IY2ojRnHXbJsqqFDsTwFsD5a&amp;_nc_ohc=-IwxCisgeCwQ7kNvwHOO2uI&amp;_nc_gid=X32tD1htPAb5Ae2-aZ46vA&amp;edm=AOQ1c0wBAAAA&amp;ccb=7-5&amp;ig_cache_key=MzgxMDkwOTUyMzQxOTQ1NzgxMw%3D%3D.3-ccb7-5&amp;oh=00_AfzNd_htCCHdscRDW8Qassgae3MtYf7QBr5I9GbZr93iXQ&amp;oe=69BDB329&amp;_nc_sid=8b3546, https://scontent-atl3-3.cdninstagram.com/v/t51.82787-15/652356919_17871489027566025_2843830831374176637_n.heic?stp=dst-jpg_e35_s1080x1080_sh0.08_tt6&amp;_nc_ht=scontent-atl3-3.cdninstagram.com&amp;_nc_cat=109&amp;_nc_oc=Q6cZ2QEChJT5gsAbG_Uob56qnghd71l2-haHWSx67qLO0iIuT2lDZ9dQ7fzao5sdDCo6IY2ojRnHXbJsqqFDsTwFsD5a&amp;_nc_ohc=h7EzxaYPuesQ7kNvwFYE9af&amp;_nc_gid=X32tD1htPAb5Ae2-aZ46vA&amp;edm=AOQ1c0wBAAAA&amp;ccb=7-5&amp;ig_cache_key=Mzg1MzY4OTQ3NjA0MDY5Mzc1MA%3D%3D.3-ccb7-5&amp;oh=00_AfwhjmeLyXge99Mdmhro3rnwBv5P3diHBupxjtrhvECrVg&amp;oe=69BDB9A1&amp;_nc_sid=8b3546, https://scontent-atl3-3.cdninstagram.com/v/t51.82787-15/651999800_17871010248566025_8226326897191975179_n.heic?stp=dst-jpg_e35_p1080x1080_sh0.08_tt6&amp;_nc_ht=scontent-atl3-3.cdninstagram.com&amp;_nc_cat=109&amp;_nc_oc=Q6cZ2QEChJT5gsAbG_Uob56qnghd71l2-haHWSx67qLO0iIuT2lDZ9dQ7fzao5sdDCo6IY2ojRnHXbJsqqFDsTwFsD5a&amp;_nc_ohc=Dx-GHja74vYQ7kNvwFRiWsB&amp;_nc_gid=X32tD1htPAb5Ae2-aZ46vA&amp;edm=AOQ1c0wBAAAA&amp;ccb=7-5&amp;ig_cache_key=Mzg1MTcwOTQ5MzUwODE0MDc3MQ%3D%3D.3-ccb7-5&amp;oh=00_AfxGQ49CXidxRJt1Hqhv6w-TQoldtWSELpOaAyX1QaCSZQ&amp;oe=69BD9FB9&amp;_nc_sid=8b3546, https://scontent-atl3-3.cdninstagram.com/v/t51.82787-15/650111860_17870708391566025_824502753558116569_n.heic?stp=dst-jpg_e35_p1080x1080_sh0.08_tt6&amp;_nc_ht=scontent-atl3-3.cdninstagram.com&amp;_nc_cat=109&amp;_nc_oc=Q6cZ2QEChJT5gsAbG_Uob56qnghd71l2-haHWSx67qLO0iIuT2lDZ9dQ7fzao5sdDCo6IY2ojRnHXbJsqqFDsTwFsD5a&amp;_nc_ohc=D1dJnUOJIrQQ7kNvwEdxDNU&amp;_nc_gid=X32tD1htPAb5Ae2-aZ46vA&amp;edm=AOQ1c0wBAAAA&amp;ccb=7-5&amp;ig_cache_key=Mzg1MDQ0Mjk2MjM3MTQyOTM3OQ%3D%3D.3-ccb7-5&amp;oh=00_Afwfozbf2Ix0BsONuBYFyVmrC2LpdRtiqCt9gMZEwVqsIQ&amp;oe=69BD9915&amp;_nc_sid=8b3546, https://scontent-atl3-3.cdninstagram.com/v/t51.82787-15/651039492_17870657805566025_7439653571902587786_n.heic?stp=dst-jpg_e35_s1080x1080_sh0.08_tt6&amp;_nc_ht=scontent-atl3-3.cdninstagram.com&amp;_nc_cat=109&amp;_nc_oc=Q6cZ2QEChJT5gsAbG_Uob56qnghd71l2-haHWSx67qLO0iIuT2lDZ9dQ7fzao5sdDCo6IY2ojRnHXbJsqqFDsTwFsD5a&amp;_nc_ohc=jxa-zVYjrfwQ7kNvwEuhoP2&amp;_nc_gid=X32tD1htPAb5Ae2-aZ46vA&amp;edm=AOQ1c0wBAAAA&amp;ccb=7-5&amp;ig_cache_key=Mzg1MDIwMzAxNDQ5NDI3NTQxNg%3D%3D.3-ccb7-5&amp;oh=00_Afxeh3YmkoeWTj8cg9eZ8MXG09feOrFqWP4tcxdaUU_zHA&amp;oe=69BD8E20&amp;_nc_sid=8b3546, https://scontent-atl3-3.cdninstagram.com/v/t51.82787-15/649666581_17870365206566025_5994286680110626084_n.heic?stp=dst-jpg_e35_p1080x1080_sh0.08_tt6&amp;_nc_ht=scontent-atl3-3.cdninstagram.com&amp;_nc_cat=109&amp;_nc_oc=Q6cZ2QEChJT5gsAbG_Uob56qnghd71l2-haHWSx67qLO0iIuT2lDZ9dQ7fzao5sdDCo6IY2ojRnHXbJsqqFDsTwFsD5a&amp;_nc_ohc=Czyued4PficQ7kNvwGDPZo0&amp;_nc_gid=X32tD1htPAb5Ae2-aZ46vA&amp;edm=AOQ1c0wBAAAA&amp;ccb=7-5&amp;ig_cache_key=Mzg0ODkzMDkyNzU4MjE4NDI0NQ%3D%3D.3-ccb7-5&amp;oh=00_AfyqKF-_DrS0eruQg1ilpA2wJCucPK6fAlaSnlFQLO64NQ&amp;oe=69BDB05C&amp;_nc_sid=8b3546, https://scontent-atl3-3.cdninstagram.com/v/t51.82787-15/649145089_17870363883566025_2536307174289754417_n.heic?stp=dst-jpg_e35_s1080x1080_sh0.08_tt6&amp;_nc_ht=scontent-atl3-3.cdninstagram.com&amp;_nc_cat=109&amp;_nc_oc=Q6cZ2QEChJT5gsAbG_Uob56qnghd71l2-haHWSx67qLO0iIuT2lDZ9dQ7fzao5sdDCo6IY2ojRnHXbJsqqFDsTwFsD5a&amp;_nc_ohc=iEhepVif-8YQ7kNvwGO6sT0&amp;_nc_gid=X32tD1htPAb5Ae2-aZ46vA&amp;edm=AOQ1c0wBAAAA&amp;ccb=7-5&amp;ig_cache_key=Mzg0ODkyNTUxMjIzMjQ4NDc2NQ%3D%3D.3-ccb7-5&amp;oh=00_Afwe74-riFNY4P2uYDRiDnUzPnD-e7mhGuukcrH83z5sAQ&amp;oe=69BD9355&amp;_nc_sid=8b3546, https://scontent-atl3-3.cdninstagram.com/v/t51.82787-15/649810368_17870363601566025_5819483867658606554_n.heic?stp=dst-jpg_e35_s1080x1080_sh0.08_tt6&amp;_nc_ht=scontent-atl3-3.cdninstagram.com&amp;_nc_cat=109&amp;_nc_oc=Q6cZ2QEChJT5gsAbG_Uob56qnghd71l2-haHWSx67qLO0iIuT2lDZ9dQ7fzao5sdDCo6IY2ojRnHXbJsqqFDsTwFsD5a&amp;_nc_ohc=wQmYQzOZKWoQ7kNvwGgploj&amp;_nc_gid=X32tD1htPAb5Ae2-aZ46vA&amp;edm=AOQ1c0wBAAAA&amp;ccb=7-5&amp;ig_cache_key=Mzg0ODkyNDE4MDk4NTU4MDU1OQ%3D%3D.3-ccb7-5&amp;oh=00_Afxw37VDgQ6otZFWzCYceZgA_eW7rjWyXISzuiHukCwqQw&amp;oe=69BD9886&amp;_nc_sid=8b3546, https://scontent-atl3-3.cdninstagram.com/v/t51.82787-15/649228401_17870242029566025_8769130294768236151_n.heic?stp=dst-jpg_e35_s1080x1080_sh0.08_tt6&amp;_nc_ht=scontent-atl3-3.cdninstagram.com&amp;_nc_cat=109&amp;_nc_oc=Q6cZ2QEChJT5gsAbG_Uob56qnghd71l2-haHWSx67qLO0iIuT2lDZ9dQ7fzao5sdDCo6IY2ojRnHXbJsqqFDsTwFsD5a&amp;_nc_ohc=G16UscMues8Q7kNvwGIp0fV&amp;_nc_gid=X32tD1htPAb5Ae2-aZ46vA&amp;edm=AOQ1c0wBAAAA&amp;ccb=7-5&amp;ig_cache_key=Mzg0ODM5Njk2NDUyMjczNjkzNA%3D%3D.3-ccb7-5&amp;oh=00_AfyFrj-fcllVRnFvXvOHwSahtJVH4_QvBQjquyzKwArggQ&amp;oe=69BDB555&amp;_nc_sid=8b3546, https://scontent-atl3-3.cdninstagram.com/v/t51.82787-15/645755827_17869682676566025_4952904993095506294_n.heic?stp=dst-jpg_e35_s1080x1080_sh0.08_tt6&amp;_nc_ht=scontent-atl3-3.cdninstagram.com&amp;_nc_cat=109&amp;_nc_oc=Q6cZ2QEChJT5gsAbG_Uob56qnghd71l2-haHWSx67qLO0iIuT2lDZ9dQ7fzao5sdDCo6</t>
  </si>
  <si>
    <t>https://www.instagram.com/james.mw.jones</t>
  </si>
  <si>
    <t>paneristi_watcher</t>
  </si>
  <si>
    <t>Iago_Panerista</t>
  </si>
  <si>
    <t>Watch enthusiast &amp; #PANERAI lover
Watches, Travel, Sailing &amp; Lifestyle under the sun
@Cronotempvs @watchclubduesseldorf #paneristispain 
DÜS🇩🇪 &amp; 🇪🇸ALC</t>
  </si>
  <si>
    <t>https://scontent-lax7-1.cdninstagram.com/v/t51.2885-19/480948630_1686888432037337_1059459231276433387_n.jpg?stp=dst-jpg_e0_s150x150_tt6&amp;efg=eyJ2ZW5jb2RlX3RhZyI6InByb2ZpbGVfcGljLmRqYW5nby4xMDgwLmMyIn0&amp;_nc_ht=scontent-lax7-1.cdninstagram.com&amp;_nc_cat=105&amp;_nc_oc=Q6cZ2QE17_wlqu8-IkwmIJCw7h2pz8yrs9QVGRNHbt0QqOH5mTAr1sGH_OWkYMRqPsecphQ&amp;_nc_ohc=PugLflqW4ggQ7kNvwEPqhUJ&amp;_nc_gid=XjxJDGtb9JimiMMUT7REEQ&amp;edm=AOQ1c0wBAAAA&amp;ccb=7-5&amp;oh=00_AfxaFiyJCe2vPyNw-Vn_9oeRgivZ-XQ7KYhXxUKpI1-SPg&amp;oe=69BD9083&amp;_nc_sid=8b3546</t>
  </si>
  <si>
    <t xml:space="preserve">What a watch!!! 😍😍😍
Reverso rules! 💪💪💪
.
.
.
#jlc #jaegerlecoultre #watchmakerofwatchmakers #jaegerlecoultrereverso #swissmade watchmaking horology timeonlywatch dresswatch instawatch watchfam watchmania watchaddict watchcollector watchlover watchgeek watchnerd watchfreak watchoftheday watchph | In my opinion the 183 would easily make it to the list of the 10 most iconic classic Panerai. Pure heritage and versatility. Would you agree? 
.
.
.
#panerai #panerairadiomir #panerairadiomir183 #paneristi #paneraiwatch #historicwatch #toolwatch #divewatch #paneristigermany #swissmade #italianwatch  | Still rocking this bad boy on the wrist for the second day in a row! 👊💪🤟
.
.
.
#breitling #breitlingsuperoceanheritage #watchfam #watchgeek | And talking about Breitling… today with my #NWA 🚨🚨🚨🚨, the Superocean Heritage B20, for the first time on the wrist.
.
.
.
#breitling #breitlingsuperoceanheritage #watchfam #watchgeek | Not any more in ny collection but what a watch this Breitling Navitimer Worldtime was! Sometimes I am still missing it! 😢
.
.
.
#breitling #breitlingunitime #breitlingnavitimer #breitlingwatch #worldtimer watchernostalgic toolwatch sportswatch luxurywatch swissmade horology watchmaking instawatch w | On my way to Madrid for a client meeting enjoying the comfort of the Spanish high-speed train network 🚊🚉🚆💺
.
.
.
#tudor #tudorwatch #tudorblackbay #tudorblackbay58 #tudorwatchclub swissmade horology watchmaking neovintagewatches luxurywatch sportswatch divewatch watchaddict watchlover watchnerd  | Those case lines 😍😍😍
.
.
.
#panerai #panerairadiomir #panerairadiomir183 #paneristi #paneraiwatch historicwatch toolwatch divewatch paneristigermany swissmade italianwatch horology watchmaking instawatch watchfam watchmania watchaddict watchlover watchcollector watchgeek watchfreak watchnerd watc | What a beautiful day at the sea!!! 🌊🐟🐬🐳⚓️⛴️🐚⛵️🛳️
.
.
.
#oris #orisdiver #orisdiver65 #orisdiverssixtyfive #toolwatch divewatch sportswatch orisaquis oris65 swissmade horology watchmaking watchernostalgic thorisday watchfam watchmania watchaddict watchlover watchcollector watchfreak watchnerd w | Betarini case Luminor for this cloudy Sunday ☁️⛅️☁️🌦️
.
.
.
#panerai #pam112 #panerailuminor #panerairadiomir #vintagepanerai paneraicentral paneraiwatch swissmade italianwatch horology watchmaking divewatch militarywatch paneraiclub paneraishotoftheweek paneraiexperience officinepanerai paneraipic | Finally flying back home with the Luminor 321 back on the wrist.
.
.
.
#panerai #panerairadiomir #panerairadiomir183 #paneristi #pam514 paneraisubmersible pam024 pam321 paneristigermany swissmade italianwatch panerailuminor watchmaking pam112 watchfam watchmania paneristispain watchlover watchcollec | Few watches are classier and more iconic than a vintage white-gold/steel Datejust 😎😎😎
.
.
.
#rolex #rolexdatejust #rolexdatejust1601 #jubileebracelet vintagerolex vintagerolexdatejust whitegoldbezel rolexpassion rolexlover rolexwatch swissmade watchmaking watchfam watchlover watchmania watchgeek  | Sushi for the first Dad-Daughter night ever… I can imagine this turning into something more frequent 😍🥰😍
.
.
.
#panerai #panerai024 #panerailuminor #paneraisubmersible #vintagepanerai paneraicentral paneraiwatch swissmade italianwatch horology watchmaking crownguardgang militarywatch paneraiclub </t>
  </si>
  <si>
    <t>#jlc, #jaegerlecoultre, #watchmakerofwatchmakers, #jaegerlecoultrereverso, #swissmade, #panerai, #panerairadiomir, #panerairadiomir183, #paneristi, #paneraiwatch, #historicwatch, #toolwatch, #divewatch, #paneristigermany, #italianwatch, #breitling, #breitlingsuperoceanheritage, #watchfam, #watchgeek, #NWA, #breitlingunitime, #breitlingnavitimer, #breitlingwatch, #worldtimer, #tudor, #tudorwatch, #tudorblackbay, #tudorblackbay58, #tudorwatchclub, #oris, #orisdiver, #orisdiver65, #orisdiverssixtyf</t>
  </si>
  <si>
    <t>https://instagram.com/p/DTF-HxqDNuy, https://instagram.com/p/DDd_GQ1OxC4, https://instagram.com/p/DV4EA5hgBTY, https://instagram.com/p/DV0il-fjJLD, https://instagram.com/p/DVx7exvDPMl, https://instagram.com/p/DVvH6xyjMdb, https://instagram.com/p/DVswYR0jKET, https://instagram.com/p/DVqSHPqjOFu, https://instagram.com/p/DVn1GoQDAqG, https://instagram.com/p/DVk7hB8DJZ3, https://instagram.com/p/DVX9GAWDNBP, https://instagram.com/p/DVVgGWtDFxg</t>
  </si>
  <si>
    <t>37, 218, 19, 17, 22, 17, 47, 22, 47, 36, 22, 84</t>
  </si>
  <si>
    <t>1, 2, 0, 0, 0, 0, 1, 0, 0, 1, 0, 0</t>
  </si>
  <si>
    <t>2026-01-04, 2024-12-12, 2026-03-14, 2026-03-13, 2026-03-12, 2026-03-11, 2026-03-10, 2026-03-09, 2026-03-08, 2026-03-07, 2026-03-02, 2026-03-01</t>
  </si>
  <si>
    <t>Alicante City, Hamburg Airport</t>
  </si>
  <si>
    <t>Video, Image, Image, Image, Image, Image, Image, Image, Image, Image, Image, Sidecar</t>
  </si>
  <si>
    <t>https://scontent-lax7-1.cdninstagram.com/v/t51.82787-15/624563928_18115337737532593_2942623583164012551_n.jpg?stp=dst-jpg_e35_p1080x1080_sh0.08_tt6&amp;_nc_ht=scontent-lax7-1.cdninstagram.com&amp;_nc_cat=101&amp;_nc_oc=Q6cZ2QE17_wlqu8-IkwmIJCw7h2pz8yrs9QVGRNHbt0QqOH5mTAr1sGH_OWkYMRqPsecphQ&amp;_nc_ohc=v6DZ3jC0Qs8Q7kNvwGSBrDT&amp;_nc_gid=XjxJDGtb9JimiMMUT7REEQ&amp;edm=AOQ1c0wBAAAA&amp;ccb=7-5&amp;ig_cache_key=MzUyMTI0Nzk5MDk5MzU4ODQwOA%3D%3D.3-ccb7-5&amp;oh=00_AfzSmELiYy06sV-qGuLa13c7pLIeAGV3475EyncudAElhA&amp;oe=69BDA922&amp;_nc_sid=8b3546, https://scontent-lax3-1.cdninstagram.com/v/t51.82787-15/650386848_18072777824448434_78745148433479361_n.jpg?stp=dst-jpg_e35_p1080x1080_sh0.08_tt6&amp;_nc_ht=scontent-lax3-1.cdninstagram.com&amp;_nc_cat=102&amp;_nc_oc=Q6cZ2QE17_wlqu8-IkwmIJCw7h2pz8yrs9QVGRNHbt0QqOH5mTAr1sGH_OWkYMRqPsecphQ&amp;_nc_ohc=wxbHgun7gGQQ7kNvwHpLdb5&amp;_nc_gid=XjxJDGtb9JimiMMUT7REEQ&amp;edm=AOQ1c0wBAAAA&amp;ccb=7-5&amp;ig_cache_key=Mzg1Mjg0NzEzNTE2NjgyOTc4NA%3D%3D.3-ccb7-5&amp;oh=00_AfwuGpCmKv89TArG_YU-rzyEzcLZRFMy_kvMux7UwW2bQg&amp;oe=69BD8421&amp;_nc_sid=8b3546, https://scontent-lax3-1.cdninstagram.com/v/t51.82787-15/649600118_18072576821448434_8473159549662969199_n.jpg?stp=dst-jpg_e35_p1080x1080_sh0.08_tt6&amp;_nc_ht=scontent-lax3-1.cdninstagram.com&amp;_nc_cat=102&amp;_nc_oc=Q6cZ2QE17_wlqu8-IkwmIJCw7h2pz8yrs9QVGRNHbt0QqOH5mTAr1sGH_OWkYMRqPsecphQ&amp;_nc_ohc=M_4MrueA2o4Q7kNvwH3k9si&amp;_nc_gid=XjxJDGtb9JimiMMUT7REEQ&amp;edm=AOQ1c0wBAAAA&amp;ccb=7-5&amp;ig_cache_key=Mzg1MTg1NTcyNDYxMTkzMjg2Nw%3D%3D.3-ccb7-5&amp;oh=00_Afy-3YxAxq465g-yQuYhkgFrZxE1FVOQY96tpZi0CwkNfg&amp;oe=69BDAC50&amp;_nc_sid=8b3546, https://scontent-lax3-1.cdninstagram.com/v/t51.82787-15/650816805_18072439748448434_6927899838887723104_n.jpg?stp=dst-jpg_e35_s1080x1080_sh0.08_tt6&amp;_nc_ht=scontent-lax3-1.cdninstagram.com&amp;_nc_cat=102&amp;_nc_oc=Q6cZ2QE17_wlqu8-IkwmIJCw7h2pz8yrs9QVGRNHbt0QqOH5mTAr1sGH_OWkYMRqPsecphQ&amp;_nc_ohc=JLB7Ra8sLbQQ7kNvwEF5bAn&amp;_nc_gid=XjxJDGtb9JimiMMUT7REEQ&amp;edm=AOQ1c0wBAAAA&amp;ccb=7-5&amp;ig_cache_key=Mzg1MTEyMDc1NjEwOTY2OTE1Nw%3D%3D.3-ccb7-5&amp;oh=00_AfwuieduMbwjFbdyeODZaq_YJhtBuzfa5CmeqIZYjz8G0A&amp;oe=69BD94BA&amp;_nc_sid=8b3546, https://scontent-lax3-1.cdninstagram.com/v/t51.82787-15/649242665_18072320093448434_8681775434831149853_n.jpg?stp=dst-jpg_e35_p1080x1080_sh0.08_tt6&amp;_nc_ht=scontent-lax3-1.cdninstagram.com&amp;_nc_cat=102&amp;_nc_oc=Q6cZ2QE17_wlqu8-IkwmIJCw7h2pz8yrs9QVGRNHbt0QqOH5mTAr1sGH_OWkYMRqPsecphQ&amp;_nc_ohc=nKrPkqsWgoQQ7kNvwE0vXPI&amp;_nc_gid=XjxJDGtb9JimiMMUT7REEQ&amp;edm=AOQ1c0wBAAAA&amp;ccb=7-5&amp;ig_cache_key=Mzg1MDMzMTAzMTk0MTcyODA5MQ%3D%3D.3-ccb7-5&amp;oh=00_Afw03a-Mr9zMpyyvHgMQ4qJTANx5ZlswxJIyd6ZzkDmBpQ&amp;oe=69BDA756&amp;_nc_sid=8b3546, https://scontent-lax3-1.cdninstagram.com/v/t51.82787-15/649493122_18072227549448434_4367841114929568701_n.jpg?stp=dst-jpg_e35_p1080x1080_sh0.08_tt6&amp;_nc_ht=scontent-lax3-1.cdninstagram.com&amp;_nc_cat=102&amp;_nc_oc=Q6cZ2QE17_wlqu8-IkwmIJCw7h2pz8yrs9QVGRNHbt0QqOH5mTAr1sGH_OWkYMRqPsecphQ&amp;_nc_ohc=0GFiitO_nPAQ7kNvwFNv1Ib&amp;_nc_gid=XjxJDGtb9JimiMMUT7REEQ&amp;edm=AOQ1c0wBAAAA&amp;ccb=7-5&amp;ig_cache_key=Mzg0OTY2NDU1NjEzMDE0ODYyNw%3D%3D.3-ccb7-5&amp;oh=00_AfywjazWlMaIA9oepALjRwhJCYt8cpf6dUIhHDcIBEU_sQ&amp;oe=69BD9F9F&amp;_nc_sid=8b3546, https://scontent-lax3-1.cdninstagram.com/v/t51.82787-15/649246803_18072131282448434_2228039872620410588_n.jpg?stp=dst-jpg_e35_p1080x1080_sh0.08_tt6&amp;_nc_ht=scontent-lax3-1.cdninstagram.com&amp;_nc_cat=102&amp;_nc_oc=Q6cZ2QE17_wlqu8-IkwmIJCw7h2pz8yrs9QVGRNHbt0QqOH5mTAr1sGH_OWkYMRqPsecphQ&amp;_nc_ohc=-6tgRaradg0Q7kNvwEonyc1&amp;_nc_gid=XjxJDGtb9JimiMMUT7REEQ&amp;edm=AOQ1c0wBAAAA&amp;ccb=7-5&amp;ig_cache_key=Mzg0ODk2ODQ5NDIzNTA1MDM1MA%3D%3D.3-ccb7-5&amp;oh=00_Afxpvsr8B3-Bo14DpKEVCspCEdj8yEQwyB36IF8NubbEtg&amp;oe=69BDAD16&amp;_nc_sid=8b3546, https://scontent-lax3-1.cdninstagram.com/v/t51.82787-15/649227315_18071999021448434_5097078283318829544_n.jpg?stp=dst-jpg_e35_p1080x1080_sh0.08_tt6&amp;_nc_ht=scontent-lax3-1.cdninstagram.com&amp;_nc_cat=102&amp;_nc_oc=Q6cZ2QE17_wlqu8-IkwmIJCw7h2pz8yrs9QVGRNHbt0QqOH5mTAr1sGH_OWkYMRqPsecphQ&amp;_nc_ohc=a4ckK9cZzFAQ7kNvwH4pgfv&amp;_nc_gid=XjxJDGtb9JimiMMUT7REEQ&amp;edm=AOQ1c0wBAAAA&amp;ccb=7-5&amp;ig_cache_key=Mzg0ODI3Nzk1ODYxMjIyNDY0Ng%3D%3D.3-ccb7-5&amp;oh=00_Afy6dDyLbC2NXM28X4SDLXwiiwKKidr1MHfWNIvzzaXcLg&amp;oe=69BDA2FD&amp;_nc_sid=8b3546, https://scontent-lax3-1.cdninstagram.com/v/t51.82787-15/649229122_18071883839448434_1001454291705922382_n.jpg?stp=dst-jpg_e35_p1080x1080_sh0.08_tt6&amp;_nc_ht=scontent-lax3-1.cdninstagram.com&amp;_nc_cat=102&amp;_nc_oc=Q6cZ2QE17_wlqu8-IkwmIJCw7h2pz8yrs9QVGRNHbt0QqOH5mTAr1sGH_OWkYMRqPsecphQ&amp;_nc_ohc=t1nOa9n20akQ7kNvwGBpn52&amp;_nc_gid=XjxJDGtb9JimiMMUT7REEQ&amp;edm=AOQ1c0wBAAAA&amp;ccb=7-5&amp;ig_cache_key=Mzg0NzQ2MTczNjI0OTMzMzM2Nw%3D%3D.3-ccb7-5&amp;oh=00_AfwHXox7o26RRweL-Xm1YI2MAWLqbpljxyq07k4r2LPiew&amp;oe=69BD95EC&amp;_nc_sid=8b3546, https://scontent-lax3-1.cdninstagram.com/v/t51.82787-15/646004616_18071393555448434_8237647803968405626_n.jpg?stp=dst-jpg_e35_p1080x1080_sh0.08_tt6&amp;_nc_ht=scontent-lax3-1.cdninstagram.com&amp;_nc_cat=102&amp;_nc_oc=Q6cZ2QE17_wlqu8-IkwmIJCw7h2pz8yrs9QVGRNHbt0QqOH5mTAr1sGH_OWkYMRqPsecphQ&amp;_nc_ohc=G9TBSd8dAbEQ7kNvwEL4miY&amp;_nc_gid=XjxJDGtb9JimiMMUT7REEQ&amp;edm=AOQ1c0wBAAAA&amp;ccb=7-5&amp;ig_cache_key=Mzg0MzgwOTUwMDUwNzk4Mzk1MQ%3D%3D.3-ccb7-5&amp;oh=00_Afz96EEzFaYnYIxPKH-51VZTYgAR94Ijfnbdg-OHRU7p_g&amp;</t>
  </si>
  <si>
    <t>https://scontent-lax3-1.cdninstagram.com/o1/v/t2/f2/m86/AQPys-sdaxV6nGIqatHi7BZQQ0ChoXQWDgrYvmr-1_OsWm8Cg5ARkfZVe_Mefvqh3DJwg0kkHhGk8PYzjC5FlO5sFGHp4mVYRcoXGPo.mp4?_nc_cat=110&amp;_nc_sid=5e9851&amp;_nc_ht=scontent-lax3-1.cdninstagram.com&amp;_nc_ohc=Ah0bD8jpXtcQ7kNvwF4tHAL&amp;efg=eyJ2ZW5jb2RlX3RhZyI6Inhwdl9wcm9ncmVzc2l2ZS5JTlNUQUdSQU0uQ0xJUFMuQzMuNzIwLmRhc2hfYmFzZWxpbmVfMV92MSIsInhwdl9hc3NldF9pZCI6MTE5ODMwMTI5ODQ4NDA4NCwiYXNzZXRfYWdlX2RheXMiOjcwLCJ2aV91c2VjYXNlX2lkIjoxMDA5OSwiZHVyYXRpb25fcyI6MjEsInVybGdlbl9zb3VyY2UiOiJ3d3cifQ%3D%3D&amp;ccb=17-1&amp;vs=361baa8f15cd911b&amp;_nc_vs=HBksFQIYUmlnX3hwdl9yZWVsc19wZXJtYW5lbnRfc3JfcHJvZC8zQjQxNjA4QjcwQUQ1RUFFOEFBMUJDMzIwMzlCNEJCQV92aWRlb19kYXNoaW5pdC5tcDQVAALIARIAFQIYR2lnX3hwdl9yZWVsc19wZXJtYW5lbnRfc3JfcHJvZC80MjgxMTQwOTM1NDk2MzU5XzE4MzgzNzk0MDkyMTU2NTU5MjUubXA0FQICyAESACgAGAAbAogHdXNlX29pbAExEnByb2dyZXNzaXZlX3JlY2lwZQExFQAAJuiN17Oo9qAEFQIoAkMzLBdANdU_fO2RaBgSZGFzaF9iYXNlbGluZV8xX3YxEQB1_gdl5p0BAA&amp;_nc_gid=XjxJDGtb9JimiMMUT7REEQ&amp;_nc_ss=1a&amp;_nc_zt=28&amp;oh=00_Afz0YSJ7Cw_jK5HHYnP5tf9Xi3uePrYPzFiacHwjcy3UHg&amp;oe=69B993BF</t>
  </si>
  <si>
    <t>https://www.instagram.com/paneristi_watcher</t>
  </si>
  <si>
    <t>arnau.relojes</t>
  </si>
  <si>
    <t>Arnau Martínez | Mercado secundario</t>
  </si>
  <si>
    <t>🕰️ Mercado secundario de relojería
📊 Selección estratégica
🤝 Conecto piezas y compradores
🧠 Criterio antes que hype
📩 Referencias por DM</t>
  </si>
  <si>
    <t>https://scontent-lga3-3.cdninstagram.com/v/t51.82787-19/649665491_18024320627805986_5076500677751503366_n.jpg?stp=dst-jpg_e0_s150x150_tt6&amp;efg=eyJ2ZW5jb2RlX3RhZyI6InByb2ZpbGVfcGljLmRqYW5nby40MjguYzIifQ&amp;_nc_ht=scontent-lga3-3.cdninstagram.com&amp;_nc_cat=102&amp;_nc_oc=Q6cZ2QHLW9ojTCfnfs5xL61SAHPzS_INHU5JZJ5IFqi7yWYshmPvhAZ3sbhtZWrCUjRrQT00YE3yPUpOs1vk2swn60jn&amp;_nc_ohc=loGdfvQ7BqgQ7kNvwHSuMG0&amp;_nc_gid=ZCPVpNfwRluZ3XGwKB5Cmg&amp;edm=AOQ1c0wBAAAA&amp;ccb=7-5&amp;oh=00_AfxEtkFpwBfto86hkQSWAtoUkvXoyc4OEMH8GO5-DgnUsg&amp;oe=69BDAE00&amp;_nc_sid=8b3546</t>
  </si>
  <si>
    <t>Cronógrafo vintage en muñeca.
Pieza interesante dentro del mercado secundario.
Perfil ideal para coleccionista.
Consultas por mensaje directo.
#relojes
#mercadoderelojes
#mercadosecundario
#watchtrader
#cronografovintage | No es un negocio para todo el mundo #relojes #mercadoderelojes #mercadosecundario #watchtrader | Privacidad vs visibilidad en el mercado de relojes #relojes #mercadoderelojes #mercadosecundario #watchtrader | Tienda física vs watchtrader independiente #compraventarelojes #relojes #mercadosecundario #relojeria | Seiko Prospex Sumo Padi.
Diver automático dentro de la línea Prospex.
Esta pieza ya está en la muñeca de su nuevo dueño.
Si buscas algo parecido, puedes escribirme por privado.
#seiko #seikoprospex #seikosumo #seikodiver 
#spb181 #seikowatch #relojesautomaticos
#relojesegundamano
#watchcollector | ¿Quién necesita una tienda física? #relojes
#mercadoderelojes #mercadosecundario | La confianza en el mercado de relojes #relojes #mercadoderelojes #mercadosecundario
#watchtrader | Watchtrader vs watchdealer: la diferencia real #mercadosecundario #relojes #mercadoderelojes | Tissot Gentleman Powermatic 80.
Reloj de vestir moderno y equilibrado dentro del catálogo de Tissot.
Esta pieza ya está en la muñeca de su nuevo dueño.
Si te interesan relojes de este estilo, puedes escribirme por privado.
#tissot #tissotgentleman #tissotpowermatic80 
#relojes #relojesautomatico | Dónde gana dinero un watchtrader #relojes #mercadoderelojes #mercadosecundario #watchtrader | Qué hace realmente un watchtrader #relojes #mercadoderelojes #mercadosecundario #watchtrader | Así funciona el mercado de relojes #relojes #mercadoderelojes #mercadosecundario #watchtrader</t>
  </si>
  <si>
    <t>#relojes, #mercadoderelojes, #mercadosecundario, #watchtrader, #cronografovintage, #compraventarelojes, #relojeria, #seiko, #seikoprospex, #seikosumo, #seikodiver, #spb181, #seikowatch, #relojesautomaticos, #relojesegundamano, #watchcollector, #tissot, #tissotgentleman, #tissotpowermatic80, #relojesautomatico</t>
  </si>
  <si>
    <t>https://instagram.com/p/DV6H9K-E4T5, https://instagram.com/p/DV4E08zk-3q, https://instagram.com/p/DV1lJ_Rk2o1, https://instagram.com/p/DVyHqi_k9ia, https://instagram.com/p/DVw9lJXCEz8, https://instagram.com/p/DVwttLkk0x4, https://instagram.com/p/DVtdZ1Vk7Gt, https://instagram.com/p/DVrPd7Pk9GL, https://instagram.com/p/DVpXVN5CNJr, https://instagram.com/p/DVonfd3k6m7, https://instagram.com/p/DVlzS63k5OL, https://instagram.com/p/DVjjUCRk36s</t>
  </si>
  <si>
    <t>2, 2, 6, 3, 8, 3, 2, 3, 6, 2, 2, 6</t>
  </si>
  <si>
    <t>2, 0, 0, 0, 0, 0, 0, 0, 0, 0, 0, 3</t>
  </si>
  <si>
    <t>2026-03-15, 2026-03-14, 2026-03-13, 2026-03-12, 2026-03-12, 2026-03-11, 2026-03-10, 2026-03-09, 2026-03-09, 2026-03-08, 2026-03-07, 2026-03-06</t>
  </si>
  <si>
    <t>Video, Video, Video, Video, Sidecar, Video, Video, Video, Sidecar, Video, Video, Video</t>
  </si>
  <si>
    <t>https://scontent-lga3-3.cdninstagram.com/v/t51.82787-15/651558243_18024568100805986_4197607868155718466_n.jpg?stp=dst-jpg_e35_p1080x1080_sh0.08_tt6&amp;_nc_ht=scontent-lga3-3.cdninstagram.com&amp;_nc_cat=102&amp;_nc_oc=Q6cZ2QHLW9ojTCfnfs5xL61SAHPzS_INHU5JZJ5IFqi7yWYshmPvhAZ3sbhtZWrCUjRrQT00YE3yPUpOs1vk2swn60jn&amp;_nc_ohc=pmymeP7kqG8Q7kNvwFXXwT5&amp;_nc_gid=ZCPVpNfwRluZ3XGwKB5Cmg&amp;edm=AOQ1c0wBAAAA&amp;ccb=7-5&amp;ig_cache_key=Mzg1MDg0NzU3MDgwNTQzMTU2Nw%3D%3D.3-ccb7-5&amp;oh=00_Afw5LpA-JxjssgSKJHaYC9ik4NVLrAZW_MnckOb3i6AY4w&amp;oe=69BDA5FF&amp;_nc_sid=8b3546, https://scontent-lga3-3.cdninstagram.com/v/t51.82787-15/651558243_18024568100805986_4197607868155718466_n.jpg?stp=dst-jpg_e35_p1080x1080_sh0.08_tt6&amp;_nc_ht=scontent-lga3-3.cdninstagram.com&amp;_nc_cat=102&amp;_nc_oc=Q6cZ2QHLW9ojTCfnfs5xL61SAHPzS_INHU5JZJ5IFqi7yWYshmPvhAZ3sbhtZWrCUjRrQT00YE3yPUpOs1vk2swn60jn&amp;_nc_ohc=pmymeP7kqG8Q7kNvwFXXwT5&amp;_nc_gid=ZCPVpNfwRluZ3XGwKB5Cmg&amp;edm=AOQ1c0wBAAAA&amp;ccb=7-5&amp;ig_cache_key=Mzg1MDg0NzU3MDgwNTQzMTU2Nw%3D%3D.3-ccb7-5&amp;oh=00_Afw5LpA-JxjssgSKJHaYC9ik4NVLrAZW_MnckOb3i6AY4w&amp;oe=69BDA5FF&amp;_nc_sid=8b3546, https://scontent-lga3-3.cdninstagram.com/v/t51.82787-15/649222952_18024568109805986_4968502034447949072_n.jpg?stp=dst-jpg_e35_p1080x1080_sh0.08_tt6&amp;_nc_ht=scontent-lga3-3.cdninstagram.com&amp;_nc_cat=102&amp;_nc_oc=Q6cZ2QHLW9ojTCfnfs5xL61SAHPzS_INHU5JZJ5IFqi7yWYshmPvhAZ3sbhtZWrCUjRrQT00YE3yPUpOs1vk2swn60jn&amp;_nc_ohc=4JZA16NjBHYQ7kNvwEtHo1a&amp;_nc_gid=ZCPVpNfwRluZ3XGwKB5Cmg&amp;edm=AOQ1c0wBAAAA&amp;ccb=7-5&amp;ig_cache_key=Mzg1MDg0NzU2OTgyMzk1MjYzMA%3D%3D.3-ccb7-5&amp;oh=00_Afz0s4gGgke1Z-dFPNgQzMinM_Avk0r9lLI4yfXftY8XCw&amp;oe=69BDA7DC&amp;_nc_sid=8b3546, https://scontent-lga3-3.cdninstagram.com/v/t51.82787-15/649232138_18024568091805986_4117423212205956393_n.jpg?stp=dst-jpg_e35_p1080x1080_sh0.08_tt6&amp;_nc_ht=scontent-lga3-3.cdninstagram.com&amp;_nc_cat=102&amp;_nc_oc=Q6cZ2QHLW9ojTCfnfs5xL61SAHPzS_INHU5JZJ5IFqi7yWYshmPvhAZ3sbhtZWrCUjRrQT00YE3yPUpOs1vk2swn60jn&amp;_nc_ohc=Yp4e66ULL5oQ7kNvwF9_gnk&amp;_nc_gid=ZCPVpNfwRluZ3XGwKB5Cmg&amp;edm=AOQ1c0wBAAAA&amp;ccb=7-5&amp;ig_cache_key=Mzg1MDg0NzU3MTkyMTEyOTMyNQ%3D%3D.3-ccb7-5&amp;oh=00_Afwe9rBig55HcohmDQJPQSIdNEDB5wDRZryfc1G3MSFxSw&amp;oe=69BD8FB8&amp;_nc_sid=8b3546, https://scontent-lga3-3.cdninstagram.com/v/t51.82787-15/649246929_18024568118805986_673407901577036161_n.jpg?stp=dst-jpg_e35_p1080x1080_sh0.08_tt6&amp;_nc_ht=scontent-lga3-3.cdninstagram.com&amp;_nc_cat=102&amp;_nc_oc=Q6cZ2QHLW9ojTCfnfs5xL61SAHPzS_INHU5JZJ5IFqi7yWYshmPvhAZ3sbhtZWrCUjRrQT00YE3yPUpOs1vk2swn60jn&amp;_nc_ohc=_pzSaVeJBZkQ7kNvwGFW0ET&amp;_nc_gid=ZCPVpNfwRluZ3XGwKB5Cmg&amp;edm=AOQ1c0wBAAAA&amp;ccb=7-5&amp;ig_cache_key=Mzg1MDg0NzU3OTc4MTIyNzU4OA%3D%3D.3-ccb7-5&amp;oh=00_AfzRTf9DaSZYnpIMsURrdakAFQSSibNUQyX0bgOI7MEMvg&amp;oe=69BD829A&amp;_nc_sid=8b3546, https://scontent-lga3-3.cdninstagram.com/v/t51.82787-15/649569290_18024568127805986_2259907657076853435_n.jpg?stp=dst-jpg_e35_p1080x1080_sh0.08_tt6&amp;_nc_ht=scontent-lga3-3.cdninstagram.com&amp;_nc_cat=102&amp;_nc_oc=Q6cZ2QHLW9ojTCfnfs5xL61SAHPzS_INHU5JZJ5IFqi7yWYshmPvhAZ3sbhtZWrCUjRrQT00YE3yPUpOs1vk2swn60jn&amp;_nc_ohc=v3AozB-3lN4Q7kNvwHY0T4A&amp;_nc_gid=ZCPVpNfwRluZ3XGwKB5Cmg&amp;edm=AOQ1c0wBAAAA&amp;ccb=7-5&amp;ig_cache_key=Mzg1MDg0NzU3NjM3NTQzOTgwMg%3D%3D.3-ccb7-5&amp;oh=00_AfxoWCaO4pb5cQG58bfFArQsGSR_eKBoeevZuq_Gfdo0_A&amp;oe=69BD8AB7&amp;_nc_sid=8b3546, https://scontent-lga3-3.cdninstagram.com/v/t51.82787-15/647537852_18024215693805986_7857622123048470028_n.jpg?stp=dst-jpg_e35_p1080x1080_sh0.08_tt6&amp;_nc_ht=scontent-lga3-3.cdninstagram.com&amp;_nc_cat=102&amp;_nc_oc=Q6cZ2QHLW9ojTCfnfs5xL61SAHPzS_INHU5JZJ5IFqi7yWYshmPvhAZ3sbhtZWrCUjRrQT00YE3yPUpOs1vk2swn60jn&amp;_nc_ohc=34suNOPRI-4Q7kNvwEmDebH&amp;_nc_gid=ZCPVpNfwRluZ3XGwKB5Cmg&amp;edm=AOQ1c0wBAAAA&amp;ccb=7-5&amp;ig_cache_key=Mzg0ODcwNzk2MzcyNDc2NDUzMQ%3D%3D.3-ccb7-5&amp;oh=00_AfyK9FNPWQxPydHFgJRzctIqhNlPiPOEWOZxz85sWvlHJg&amp;oe=69BDAF95&amp;_nc_sid=8b3546, https://scontent-lga3-3.cdninstagram.com/v/t51.82787-15/647537852_18024215693805986_7857622123048470028_n.jpg?stp=dst-jpg_e35_p1080x1080_sh0.08_tt6&amp;_nc_ht=scontent-lga3-3.cdninstagram.com&amp;_nc_cat=102&amp;_nc_oc=Q6cZ2QHLW9ojTCfnfs5xL61SAHPzS_INHU5JZJ5IFqi7yWYshmPvhAZ3sbhtZWrCUjRrQT00YE3yPUpOs1vk2swn60jn&amp;_nc_ohc=34suNOPRI-4Q7kNvwEmDebH&amp;_nc_gid=ZCPVpNfwRluZ3XGwKB5Cmg&amp;edm=AOQ1c0wBAAAA&amp;ccb=7-5&amp;ig_cache_key=Mzg0ODcwNzk2MzcyNDc2NDUzMQ%3D%3D.3-ccb7-5&amp;oh=00_AfyK9FNPWQxPydHFgJRzctIqhNlPiPOEWOZxz85sWvlHJg&amp;oe=69BDAF95&amp;_nc_sid=8b3546, https://scontent-lga3-3.cdninstagram.com/v/t51.82787-15/648695666_18024215720805986_3756035282878076496_n.jpg?stp=dst-jpg_e35_p1080x1080_sh0.08_tt6&amp;_nc_ht=scontent-lga3-3.cdninstagram.com&amp;_nc_cat=102&amp;_nc_oc=Q6cZ2QHLW9ojTCfnfs5xL61SAHPzS_INHU5JZJ5IFqi7yWYshmPvhAZ3sbhtZWrCUjRrQT00YE3yPUpOs1vk2swn60jn&amp;_nc_ohc=Wbj2zFJ0LoQQ7kNvwE-XISR&amp;_nc_gid=ZCPVpNfwRluZ3XGwKB5Cmg&amp;edm=AOQ1c0wBAAAA&amp;ccb=7-5&amp;ig_cache_key=Mzg0ODcwNzk2NDc1NjU2NTU5NA%3D%3D.3-ccb7-5&amp;oh=00_Afybn6-KeZzWoOb0BaUzQTuLm4eU22VW2KXhWdLCx5s7Ug&amp;oe=69BDAED6&amp;_nc_sid=8b3546, https://scontent-lga3-3.cdninstagram.com/v/t51.82787-15/649217847_18024215711805986_469354056914435618_n.jpg?stp=dst-jpg_e35_p1080x1080_sh0.08_tt6&amp;_nc_ht=scontent-lga3-3.cdninstagram.com&amp;_nc_cat=102&amp;_nc_oc=Q6cZ2QHLW9ojTCfnfs5xL61SAHPzS_INHU5JZJ5IFqi7yWYshmPvhAZ3sbhtZWrCUjRrQT00YE3yPUp</t>
  </si>
  <si>
    <t>https://scontent-lga3-1.cdninstagram.com/o1/v/t16/f2/m69/AQPddnQZ4vwH1KfWQ2talPaFQta1wc35OT06ekkY-1ySHlcElCJO9hzJqt5wqzxmX4YLXQpZxcXysLWAGjCelIYT.mp4?strext=1&amp;_nc_cat=110&amp;_nc_sid=5e9851&amp;_nc_ht=scontent-lga3-1.cdninstagram.com&amp;_nc_ohc=LS10R5m9GgYQ7kNvwGBRyM2&amp;efg=eyJ2ZW5jb2RlX3RhZyI6Inhwdl9wcm9ncmVzc2l2ZS5JTlNUQUdSQU0uQ0xJUFMuQzMuNzIwLmRhc2hfYmFzZWxpbmVfMV92MSIsInhwdl9hc3NldF9pZCI6MTgwMjUwMzIxNzA4MDU5ODYsImFzc2V0X2FnZV9kYXlzIjowLCJ2aV91c2VjYXNlX2lkIjoxMDA5OSwiZHVyYXRpb25fcyI6MTEsInVybGdlbl9zb3VyY2UiOiJ3d3cifQ%3D%3D&amp;ccb=17-1&amp;_nc_gid=ZCPVpNfwRluZ3XGwKB5Cmg&amp;_nc_ss=1a&amp;_nc_zt=28&amp;vs=ba5b9a859a23077&amp;_nc_vs=HBksFQIYOnBhc3N0aHJvdWdoX2V2ZXJzdG9yZS9HRGl4dHlaNTlZSmJQa0ZlQU9YNG9LODdzN0EzYnNwVEFRQUYVAALIARIAFQIYUWlnX3hwdl9wbGFjZW1lbnRfcGVybWFuZW50X3YyL0YwNDU5NEZFQzNDQkE2QTc5NjU3QzkxMDE0QUJEMkIzX2F1ZGlvX2Rhc2hpbml0Lm1wNBUCAsgBEgAoABgAGwKIB3VzZV9vaWwBMRJwcm9ncmVzc2l2ZV9yZWNpcGUBMRUAACbE69j5-uqEQBUCKAJDMywXQCcQ5WBBiTcYEmRhc2hfYmFzZWxpbmVfMV92MREAdf4HZeadAQA&amp;oh=00_AfxF3cmKK2Jisoww82WQWozoV0dc8Md2n2zsSGioxC4inA&amp;oe=69BD9522, https://scontent-lga3-2.cdninstagram.com/o1/v/t16/f2/m69/AQNmKrSv8CxRSk_TBqUAvgpxeKdAg-gnY3Pzojh8B5teRcgNUxizTUnKVXxvwsngkZV8yGYXucRE3FGnRbaBU6po.mp4?strext=1&amp;_nc_cat=100&amp;_nc_sid=5e9851&amp;_nc_ht=scontent-lga3-2.cdninstagram.com&amp;_nc_ohc=gROdgwr6Cc4Q7kNvwHNRSGP&amp;efg=eyJ2ZW5jb2RlX3RhZyI6Inhwdl9wcm9ncmVzc2l2ZS5JTlNUQUdSQU0uQ0xJUFMuQzMuNzIwLmRhc2hfYmFzZWxpbmVfMV92MSIsInhwdl9hc3NldF9pZCI6MTgwMjQ5MTk0OTA4MDU5ODYsImFzc2V0X2FnZV9kYXlzIjoxLCJ2aV91c2VjYXNlX2lkIjoxMDA5OSwiZHVyYXRpb25fcyI6MjAsInVybGdlbl9zb3VyY2UiOiJ3d3cifQ%3D%3D&amp;ccb=17-1&amp;vs=dd993f5cd3cd0821&amp;_nc_vs=HBksFQIYOnBhc3N0aHJvdWdoX2V2ZXJzdG9yZS9HRVZndXlia1VDOWI3c0FFQVBIaTFWekRmdEl4YnNwVEFRQUYVAALIARIAFQIYUWlnX3hwdl9wbGFjZW1lbnRfcGVybWFuZW50X3YyL0M4NDE5RkFCRUNEODJCQzJBRThDRkU5NUI5QjcyMzgwX2F1ZGlvX2Rhc2hpbml0Lm1wNBUCAsgBEgAoABgAGwKIB3VzZV9vaWwBMRJwcm9ncmVzc2l2ZV9yZWNpcGUBMRUAACbEg9a1s-SEQBUCKAJDMywXQDSAAAAAAAAYEmRhc2hfYmFzZWxpbmVfMV92MREAdf4HZeadAQA&amp;_nc_gid=ZCPVpNfwRluZ3XGwKB5Cmg&amp;_nc_ss=1a&amp;_nc_zt=28&amp;oh=00_AfwYHsaEu3Ukyxdn_Sj0KWK6ZnWi8JhPtsyDHgc-jQBe0Q&amp;oe=69BDA944, https://scontent-lga3-1.cdninstagram.com/o1/v/t16/f2/m69/AQMUuV9o-sbAe_nMvmwCLbv_65USIQI--irUvVFmjE6_jacI_IJdOX1HWz55Rm0gb9xvmAVuCFsaueJI2PqhGoVx.mp4?strext=1&amp;_nc_cat=111&amp;_nc_sid=5e9851&amp;_nc_ht=scontent-lga3-1.cdninstagram.com&amp;_nc_ohc=Jzj0I5gOBOQQ7kNvwE5Y3i-&amp;efg=eyJ2ZW5jb2RlX3RhZyI6Inhwdl9wcm9ncmVzc2l2ZS5JTlNUQUdSQU0uQ0xJUFMuQzMuNzIwLmRhc2hfYmFzZWxpbmVfMV92MSIsInhwdl9hc3NldF9pZCI6MTgwMjQ4MDE3NDY4MDU5ODYsImFzc2V0X2FnZV9kYXlzIjoyLCJ2aV91c2VjYXNlX2lkIjoxMDA5OSwiZHVyYXRpb25fcyI6MjksInVybGdlbl9zb3VyY2UiOiJ3d3cifQ%3D%3D&amp;ccb=17-1&amp;_nc_gid=ZCPVpNfwRluZ3XGwKB5Cmg&amp;_nc_ss=1a&amp;_nc_zt=28&amp;vs=20685b4e586ecb7&amp;_nc_vs=HBksFQIYOnBhc3N0aHJvdWdoX2V2ZXJzdG9yZS9HQVdqd3lZTjlMb3RYMUFEQUY0WThQNlMtZHhyYnNwVEFRQUYVAALIARIAFQIYUWlnX3hwdl9wbGFjZW1lbnRfcGVybWFuZW50X3YyLzMyNEQxNUExRDE3OUFFRjkzMUZGNzI3M0YxNUZBQUJFX2F1ZGlvX2Rhc2hpbml0Lm1wNBUCAsgBEgAoABgAGwKIB3VzZV9vaWwBMRJwcm9ncmVzc2l2ZV9yZWNpcGUBMRUAACbEk5-Uxt2EQBUCKAJDMywXQD1u2RaHKwIYEmRhc2hfYmFzZWxpbmVfMV92MREAdf4HZeadAQA&amp;oh=00_AfxPtxK2Q5jAVEoCWBaWK7zdMBHWCWdZPV-ml6gA987QcQ&amp;oe=69BDB8E9, https://scontent-lga3-3.cdninstagram.com/o1/v/t16/f2/m69/AQOONki2-ooqV4qEQWeuep7Y4cyp1NWe_0oSsvnijzig_F8GOndu5mTekuG-uvC4ab_8KGkvN9wzy8GJVgD0EYfk.mp4?strext=1&amp;_nc_cat=108&amp;_nc_sid=5e9851&amp;_nc_ht=scontent-lga3-3.cdninstagram.com&amp;_nc_ohc=ZLo2EhXAFAUQ7kNvwEyQG3y&amp;efg=eyJ2ZW5jb2RlX3RhZyI6Inhwdl9wcm9ncmVzc2l2ZS5JTlNUQUdSQU0uQ0xJUFMuQzMuNzIwLmRhc2hfYmFzZWxpbmVfMV92MSIsInhwdl9hc3NldF9pZCI6MTgwMjQ2MTYzMjI4MDU5ODYsImFzc2V0X2FnZV9kYXlzIjozLCJ2aV91c2VjYXNlX2lkIjoxMDA5OSwiZHVyYXRpb25fcyI6MjIsInVybGdlbl9zb3VyY2UiOiJ3d3cifQ%3D%3D&amp;ccb=17-1&amp;_nc_gid=ZCPVpNfwRluZ3XGwKB5Cmg&amp;_nc_ss=1a&amp;_nc_zt=28&amp;vs=c2706c65244da88d&amp;_nc_vs=HBksFQIYOnBhc3N0aHJvdWdoX2V2ZXJzdG9yZS9HR25IdVNZUUhISmlJTTBGQUQwNnpVb21DYVpvYnNwVEFRQUYVAALIARIAFQIYUWlnX3hwdl9wbGFjZW1lbnRfcGVybWFuZW50X3YyLzc4NDJFMDExRkYyNEZBNzRBNTU1QTJGNDJBNDlCNEFDX2F1ZGlvX2Rhc2hpbml0Lm1wNBUCAsgBEgAoABgAGwKIB3VzZV9vaWwBMRJwcm9ncmVzc2l2ZV9yZWNpcGUBMRUAACbEw5HS4NKEQBUCKAJDMywXQDazMzMzMzMYEmRhc2hfYmFzZWxpbmVfMV92MREAdf4HZeadAQA&amp;oh=00_AfzNc0SKPUUvsuJABQaZ6GeFEP-kipLYBo2azi-eLh5Aag&amp;oe=69BD8328, https://scontent-lga3-1.cdninstagram.com/o1/v/t16/f2/m69/AQNZhpuS0muMiNacacf02CRPPcIUzeid7eKz5hCb8lT_D-EG3GITldgPnAeapPwnvA89zge5uieAsHSQ7QwmE1Qc.mp4?strext=1&amp;_nc_cat=109&amp;_nc_sid=5e9851&amp;_nc_ht=scontent-lga3-1.cdninstagram.com&amp;_nc_ohc=8zclqv0_GzIQ7kNvwGosNwr&amp;efg=eyJ2ZW5jb2RlX3RhZyI6Inhwdl9wcm9ncmVzc2l2ZS5JTlNUQUdSQU0uQ0xJUFMuQzMuNzIwLmRhc2hfYmFzZWxpbmVfMV92MSIsInhwdl9hc3NldF9pZCI6MTgwMjQ1NTk0NTE4MDU5ODYsImFzc2V0X2FnZV9kYXlzIjo0LCJ2aV91c2VjYXNlX2lkIjoxMDA5OSwiZHVyYXRpb25fcyI6MTcsInVybGdlbl9zb3VyY2UiOiJ3d3cifQ%3D%3D&amp;ccb=17-1&amp;_nc_gid=ZCPVpNfwRluZ3XGwKB5Cmg&amp;_nc_ss=1a&amp;_nc_zt=28&amp;vs=38ad006b6017ceb2&amp;_nc_vs=HBksFQIYOnBhc3N0aHJvdWdoX2V2ZXJzdG9yZS9HR1BRc1NhaEJGV0lNU2NEQU5aMUJqOXp1VWNYYnNwVEFRQUYVAALIARIAFQIYUWlnX3hwdl9wbGFjZW1lbnRfcGVybWFuZW50X3YyL0FCNDY5QUM5OEI0MUVGN0QzODM1RUY4QzY1MTI2RjgyX2F1ZGlvX2Rhc2hpbml0Lm1wNBUCAsgBEgAoABgAGwKIB3VzZV9vaWwBMRJwcm9ncmVzc2l2ZV9yZWNpcGUBMRUAACbE5Nz1uM-EQBUCKAJDMywXQDEAAAAAAAAYEmRhc2hf</t>
  </si>
  <si>
    <t>https://www.instagram.com/arnau.relojes</t>
  </si>
  <si>
    <t>the_crazy_watch_strap_guy</t>
  </si>
  <si>
    <t>Louco das Pulseiras</t>
  </si>
  <si>
    <t>Watch lover and collector. Watch straps - my passion.
#watch #watches #seiko #omega #rolex #panerai #blancpain #tudor #moonswatch #swatch #grandseiko</t>
  </si>
  <si>
    <t>https://instagram.fagc3-2.fna.fbcdn.net/v/t51.82787-19/625892843_17848694355671017_2689255197045946162_n.jpg?stp=dst-jpg_e0_s150x150_tt6&amp;efg=eyJ2ZW5jb2RlX3RhZyI6InByb2ZpbGVfcGljLmRqYW5nby4xMDgwLmMyIn0&amp;_nc_ht=instagram.fagc3-2.fna.fbcdn.net&amp;_nc_cat=101&amp;_nc_oc=Q6cZ2QF4HoDhyXdHx2zBLHwsyXshGrQQ7wYtTA3IrJDwA0Pz1_PCxgVCMpIPZ0HYrHquMFQ&amp;_nc_ohc=gyr68YHXp-oQ7kNvwHjLRNp&amp;_nc_gid=WT2TGrV-T_ELGym3B8uVug&amp;edm=AOQ1c0wBAAAA&amp;ccb=7-5&amp;oh=00_AfxvJSsgayjVmMNboLzVUpjftR1tDq38SDVg5a312a707w&amp;oe=69BDA381&amp;_nc_sid=8b3546</t>
  </si>
  <si>
    <t>E aí? Usaria? Compraria? O tourbillon acessível direto de ZhUang Zu. Primeiras impressões: a pulseira é horrível parece de plástico. O fecho deployant é legal. Já coloquei está Hirsch enquanto não chega a roupa dele. Já o relógio é bem legal, no meu timegraph a média de posições deu +7s. Se todos es | Speedy é igual modelo, fica bem em qualquer roupa. Essa aqui de lagarto azul feito pelo amigo @bison.noir.
Speedy is a model, it looks good in any outfit. This blue lizard one was made by my friend @bison.noir 
#watch #watchesofinstagram #watchstrap #moonwatch #omegawatches | Hoje em homenagem a uma página que eu curto demais @baixarelojoaria , afinal preço não é fundamental.
#watch #watchesofinstagram #watchstrap #sugesswatches @sugess_watches | Depois de alguns dias usando ele para caminhar e ir na academia, eis que surge a oxidação do bronze.
After a few days of using it for walking and going to the gym, the bronze started to oxidize.
#watch #watchesofinstagram #bronzewatches #sugesswatches #pilotwatch | E hoje estamos de @sanson_handmade num mod que estou apaixonado feito pelo @donorebr. Por favor Omega custa fazer um assim?? #watch #watchesofinstagram #watchstrap #seiko #seikomod | #watch #watchesofinstagram #watchstrap #moonswatch #swatch | #watch #watchesofinstagram #watchstrap #watches # | Já que a Omega não faz pra mim, o @donorebr fez!
#watch #watchesofinstagram #seikomod #seikomods | Hoje teremos apenas pedradas 🤪😂 127 dólares mais 237 reais de imposto. Vale??
#watch #watchesofinstagram #watchstrap #bronzewatches #sugesswatches | Bonito esse miserável #watches #watch #watchesofinstagram #blancpain | #watch #watchesofinstagram #watchstrap #moonswatch #swatch 
Prastico com burracha 🤣🤣🤣 | #watch #watchesofinstagram #watches #watchstrap #seiko</t>
  </si>
  <si>
    <t>#watch, #watchesofinstagram, #watchstrap, #moonwatch, #omegawatches, #sugesswatches, #bronzewatches, #pilotwatch, #seiko, #seikomod, #moonswatch, #swatch, #watches, #seikomods, #blancpain</t>
  </si>
  <si>
    <t>@baixarelojoaria, @gmtmenos3, @7x7allan, @resenhandocomtuca, @time.wellspentt, @relogiosinteressantes, @bison.noir., @bison.noir, @sugess_watches, @sanson_handmade, @donorebr., @donorebr</t>
  </si>
  <si>
    <t>https://instagram.com/p/DV3SIcXDGb8, https://instagram.com/p/DV0mwYfDGpv, https://instagram.com/p/DVyveynESXT, https://instagram.com/p/DVtI-K9jBMo, https://instagram.com/p/DVqexBtDAcs, https://instagram.com/p/DVoGzYpkWp-, https://instagram.com/p/DVjxSofDxzm, https://instagram.com/p/DVi4DwiERkP, https://instagram.com/p/DVi2FlPkbcb, https://instagram.com/p/DVg_RcWD9Lc, https://instagram.com/p/DVgbJxgEfD6, https://instagram.com/p/DVZZaP-D98e</t>
  </si>
  <si>
    <t>10, 17, 13, 29, 14, 10, 8, 11, 12, 7, 8, 7</t>
  </si>
  <si>
    <t>7, 0, 6, 4, 2, 0, 3, 3, 8, 6, 2, 4</t>
  </si>
  <si>
    <t>2026-03-14, 2026-03-13, 2026-03-12, 2026-03-10, 2026-03-09, 2026-03-08, 2026-03-06, 2026-03-06, 2026-03-06, 2026-03-05, 2026-03-05, 2026-03-02</t>
  </si>
  <si>
    <t>Aeroporto Internacional de Viracopos, São Paulo, Brazil, Brasília DF, Portugal - Europa, Brasília International Airport</t>
  </si>
  <si>
    <t>https://instagram.fagc3-2.fna.fbcdn.net/o1/v/t2/f2/m86/AQO3rfihksCGeW6ZHsb63p7WGQGvYXRvKHtxxwzBks2tQfC6-yxIZizKHBN-4k6ibc7FWi4kQ_kZ-IT4GFZViz5P-yBWS8tOaLlsdJU.mp4?_nc_cat=101&amp;_nc_oc=Adl3nXnm6al2Dt2xZqIRB4gaFdaRoQLBFviptNqfGtJZZKJLpV4wT3ANcyNizbS2KWc&amp;_nc_sid=5e9851&amp;_nc_ht=instagram.fagc3-2.fna.fbcdn.net&amp;_nc_ohc=NL22ATqtYC4Q7kNvwGVYnZ-&amp;efg=eyJ2ZW5jb2RlX3RhZyI6Inhwdl9wcm9ncmVzc2l2ZS5JTlNUQUdSQU0uQ0xJUFMuQzMuNzIwLmRhc2hfYmFzZWxpbmVfMV92MSIsInhwdl9hc3NldF9pZCI6MTc4NTgwNjQ2MjE2NzEwMTcsImFzc2V0X2FnZV9kYXlzIjoxLCJ2aV91c2VjYXNlX2lkIjoxMDgyNywiZHVyYXRpb25fcyI6OSwidXJsZ2VuX3NvdXJjZSI6Ind3dyJ9&amp;ccb=17-1&amp;_nc_gid=WT2TGrV-T_ELGym3B8uVug&amp;_nc_ss=1a&amp;_nc_zt=28&amp;vs=7c76d864ca3b6f02&amp;_nc_vs=HBksFQIYUmlnX3hwdl9yZWVsc19wZXJtYW5lbnRfc3JfcHJvZC81RjQ2MUExMUEzRTE0MUMxNDVDMEM4Qjc0MkM2OEVBM192aWRlb19kYXNoaW5pdC5tcDQVAALIARIAFQIYUWlnX3hwdl9wbGFjZW1lbnRfcGVybWFuZW50X3YyLzgxNENBQTY2QjU2QTRBMDlENkQ3NzRBMUZCQkE5Q0JBX2F1ZGlvX2Rhc2hpbml0Lm1wNBUCAsgBEgAoABgAGwKIB3VzZV9vaWwBMRJwcm9ncmVzc2l2ZV9yZWNpcGUBMRUAACbSybTilfS4PxUCKAJDMywXQCIQ5WBBiTcYEmRhc2hfYmFzZWxpbmVfMV92MREAdf4HZZapAQA&amp;oh=00_Afxc9QTe8_6YKB0M2V5eaNoXFfY5Hdjcpk-qUNS_YjOh3A&amp;oe=69B9AD9A, https://instagram.fagc3-2.fna.fbcdn.net/o1/v/t2/f2/m86/AQP09-CsJz0y_owspAm4noyVQIyRSXyvoGIloxapJvVvvCxXrhdSrdsHsZER0h7J26w3Ts1MKZmsM1F23Jh-yESaMyiG5-WepFmZcyY.mp4?_nc_cat=105&amp;_nc_oc=Adll1sSWP0SdJ8PnlHRW85h8DWR8JInquQqayTpVzVJ10Wf8OKmh23m6xeKbJ-uHDHA&amp;_nc_sid=5e9851&amp;_nc_ht=instagram.fagc3-2.fna.fbcdn.net&amp;_nc_ohc=zQjKu0Y3Ka4Q7kNvwGtwOW-&amp;efg=eyJ2ZW5jb2RlX3RhZyI6Inhwdl9wcm9ncmVzc2l2ZS5JTlNUQUdSQU0uQ0xJUFMuQzMuNzIwLmRhc2hfYmFzZWxpbmVfMV92MSIsInhwdl9hc3NldF9pZCI6MTc4NTc4NDc4MjM2NzEwMTcsImFzc2V0X2FnZV9kYXlzIjoyLCJ2aV91c2VjYXNlX2lkIjoxMDgyNywiZHVyYXRpb25fcyI6MTQsInVybGdlbl9zb3VyY2UiOiJ3d3cifQ%3D%3D&amp;ccb=17-1&amp;_nc_gid=WT2TGrV-T_ELGym3B8uVug&amp;_nc_ss=1a&amp;_nc_zt=28&amp;vs=e6c09d7c6ba70b15&amp;_nc_vs=HBksFQIYUmlnX3hwdl9yZWVsc19wZXJtYW5lbnRfc3JfcHJvZC8zQjREOUREQjU5MTYyOTlCNTJBQTQyQzExQUQ1QjhBOF92aWRlb19kYXNoaW5pdC5tcDQVAALIARIAFQIYUWlnX3hwdl9wbGFjZW1lbnRfcGVybWFuZW50X3YyLzBENDRGNDMxRUM4QUU4N0U4OTY5N0VFQUY0RUYzQzlBX2F1ZGlvX2Rhc2hpbml0Lm1wNBUCAsgBEgAoABgAGwKIB3VzZV9vaWwBMRJwcm9ncmVzc2l2ZV9yZWNpcGUBMRUAACbS-9y_xue4PxUCKAJDMywXQCwQ5WBBiTcYEmRhc2hfYmFzZWxpbmVfMV92MREAdf4HZZapAQA&amp;oh=00_Afzdr-DviLezXwsjbBmgEqd-NXlPhynmCLJ_qhY5VtOwhg&amp;oe=69B9B2E6, https://instagram.fagc3-2.fna.fbcdn.net/o1/v/t2/f2/m86/AQMYjoo6nU2Jv9XqdQ-lTrsYbLb356n0tqLJELzOHmEqTHmJuBkVmrFzXs8sA75GiT1q6U_HryALOHoInK6-TqrI9k39uktbyvfXKug.mp4?_nc_cat=105&amp;_nc_oc=Admuol-ieFhd44tOinGaajQvhqOc7m_uj-o3v5mrVCU77sL2NmAI1PyCV7DRycR03Bk&amp;_nc_sid=5e9851&amp;_nc_ht=instagram.fagc3-2.fna.fbcdn.net&amp;_nc_ohc=6n8E_L7VZhEQ7kNvwFi1BoE&amp;efg=eyJ2ZW5jb2RlX3RhZyI6Inhwdl9wcm9ncmVzc2l2ZS5JTlNUQUdSQU0uQ0xJUFMuQzMuNzIwLmRhc2hfYmFzZWxpbmVfMV92MSIsInhwdl9hc3NldF9pZCI6MTc4NTc3MTM0Mjk2NzEwMTcsImFzc2V0X2FnZV9kYXlzIjozLCJ2aV91c2VjYXNlX2lkIjoxMDgyNywiZHVyYXRpb25fcyI6MTQsInVybGdlbl9zb3VyY2UiOiJ3d3cifQ%3D%3D&amp;ccb=17-1&amp;_nc_gid=WT2TGrV-T_ELGym3B8uVug&amp;_nc_ss=1a&amp;_nc_zt=28&amp;vs=d989a51faa8defb0&amp;_nc_vs=HBksFQIYUmlnX3hwdl9yZWVsc19wZXJtYW5lbnRfc3JfcHJvZC8xQzRFNjM3MTJGRjA3Q0JDQkZCMUJEMzVDNDEzRUZBMV92aWRlb19kYXNoaW5pdC5tcDQVAALIARIAFQIYUWlnX3hwdl9wbGFjZW1lbnRfcGVybWFuZW50X3YyLzg0NDk3NDJFMzUzQTkxMzkyRjhBQzlEMzk4QkVGQjg0X2F1ZGlvX2Rhc2hpbml0Lm1wNBUCAsgBEgAoABgAGwKIB3VzZV9vaWwBMRJwcm9ncmVzc2l2ZV9yZWNpcGUBMRUAACbSsc-X3d-4PxUCKAJDMywXQCxEGJN0vGoYEmRhc2hfYmFzZWxpbmVfMV92MREAdf4HZZapAQA&amp;oh=00_AfxyAEQ5gIQBNrUCMmOwyIPLFu_wArGEIph7MOtFYvFJwA&amp;oe=69B9AC12, https://instagram.fagc3-2.fna.fbcdn.net/o1/v/t2/f2/m86/AQMan07t0YgRX5E8XOIlhbybFI5G1YnYLmzRoU_wZio6MLgzrHzLAjjTDiXjSxcu24lssiFXOM4DQuvYnpJlI2cPuw-Yd65eA3gD2uU.mp4?_nc_cat=103&amp;_nc_oc=Adklpa9jOqJ6LLK-8aaJRsZa8j-Tvh9rahyjDVUkaIDHwyJsYqt4P5ffRNWeBuH3NAs&amp;_nc_sid=5e9851&amp;_nc_ht=instagram.fagc3-2.fna.fbcdn.net&amp;_nc_ohc=gb5B7lKckH0Q7kNvwEkEsrI&amp;efg=eyJ2ZW5jb2RlX3RhZyI6Inhwdl9wcm9ncmVzc2l2ZS5JTlNUQUdSQU0uQ0xJUFMuQzMuNzIwLmRhc2hfYmFzZWxpbmVfMV92MSIsInhwdl9hc3NldF9pZCI6MTc4NTcyNDI1NjE2NzEwMTcsImFzc2V0X2FnZV9kYXlzIjo1LCJ2aV91c2VjYXNlX2lkIjoxMDgyNywiZHVyYXRpb25fcyI6MTYsInVybGdlbl9zb3VyY2UiOiJ3d3cifQ%3D%3D&amp;ccb=17-1&amp;vs=6d675f074b3bb525&amp;_nc_vs=HBksFQIYUmlnX3hwdl9yZWVsc19wZXJtYW5lbnRfc3JfcHJvZC9CRDQwNzY0NUQ3RkNFNjBGNDBGOTBCNTI5RUY3NERBOF92aWRlb19kYXNoaW5pdC5tcDQVAALIARIAFQIYUWlnX3hwdl9wbGFjZW1lbnRfcGVybWFuZW50X3YyL0M1NEUyM0VDRTAzM0Y2RjM5RDE2RTAzOEVCQjM2QjlDX2F1ZGlvX2Rhc2hpbml0Lm1wNBUCAsgBEgAoABgAGwKIB3VzZV9vaWwBMRJwcm9ncmVzc2l2ZV9yZWNpcGUBMRUAACbSvfP4qMS4PxUCKAJDMywXQDCzMzMzMzMYEmRhc2hfYmFzZWxpbmVfMV92MREAdf4HZZapAQA&amp;_nc_gid=WT2TGrV-T_ELGym3B8uVug&amp;_nc_ss=1a&amp;_nc_zt=28&amp;oh=00_Afx9GTss8fwf41rS52kJnGg2COgJEPxI_fV__bcwKaSwRg&amp;oe=69B9BD50, https://instagram.fagc3-2.fna.fbcdn.net/o1/v/t2/f2/m86/AQPO7qt8dRXfB33OEBssPQwaRuuTouvFmvsgU1vafTclBnVYUr3CZARWcNM53JCYOxipQ0ZLiO6lxEAEK6TT_a9_38dtu1R6MX_EPhY.mp4?_nc_cat=100&amp;_nc_oc=AdnNFtisblq0SoRLpmfKwZKKQheeiWfzXfU5JMcLptZ1dXNyTDgGRr4doSKTyPLiYf8&amp;_nc_sid=5e9851&amp;_nc_ht=instagram.fagc3-2.fna.fbcdn.net&amp;_nc_ohc=lxDC8zT1ZwYQ7kNvwHKypps&amp;efg=eyJ2ZW5jb2RlX3RhZyI6Inhwdl9wcm9ncmVzc2l2ZS5JTlNUQUdSQU0uQ0xJUFMuQzMuNzIwLmRhc2hfYmFzZWxpbmVfMV92MSIsInhwdl9hc3NldF9pZCI6MTc4NTcwMjIyMjY2NzEwMTcsImFz</t>
  </si>
  <si>
    <t>https://www.instagram.com/the_crazy_watch_strap_guy</t>
  </si>
  <si>
    <t>rahmgeneve</t>
  </si>
  <si>
    <t>Rakhmatullo Azizilaev</t>
  </si>
  <si>
    <t>𝐇𝐚𝐮𝐭𝐞 𝐇𝐨𝐫𝐥𝐨𝐠𝐞𝐫𝐢𝐞, 𝐅𝐢𝐧𝐞 𝐓𝐢𝐦𝐞𝐩𝐢𝐞𝐜𝐞𝐬 &amp; 𝐉𝐞𝐰𝐞𝐥𝐫𝐲
Appreciation for artistry, heritage &amp; timeless design
Sharing what fascinates me
📍Geneva 🇨🇭</t>
  </si>
  <si>
    <t>https://scontent-mia3-3.cdninstagram.com/v/t51.82787-19/614570799_17852867340604617_7671092163850401973_n.jpg?stp=dst-jpg_e0_s150x150_tt6&amp;efg=eyJ2ZW5jb2RlX3RhZyI6InByb2ZpbGVfcGljLmRqYW5nby43ODQuYzIifQ&amp;_nc_ht=scontent-mia3-3.cdninstagram.com&amp;_nc_cat=109&amp;_nc_oc=Q6cZ2QGjFaWKe8XSIlE2gte3IJFsvY8OdZ2GOO01315CFeq3ORe0nwlKcL2sz7cMn8H83OE&amp;_nc_ohc=VtZRP8ZjLFMQ7kNvwG1MEIr&amp;_nc_gid=TU3fa0JdCeRAdWOScY5hNg&amp;edm=AOQ1c0wBAAAA&amp;ccb=7-5&amp;oh=00_AfxPWwNohjulP7OiF_4maoL97ZvXtyhIFDRQPu5kI8wKrw&amp;oe=69BDB63A&amp;_nc_sid=8b3546</t>
  </si>
  <si>
    <t>Patek Philippe
World Time Chronograph 5930P-001
2025 — Platinum
—
An articulation of horological intelligence.
A rare synthesis of the World Time complication and a flyback chronograph — executed in platinum, expressed through a commanding emerald guilloché dial.
39.5 mm of measured proportion.
 | Audemars Piguet Royal Oak Perpetual Calendar “Skeleton”
Ref. 26585CE.OO.1225CE.01 — Black Ceramic (2022)
A discovery for those who see watches as more than timekeepers.
As an enthusiast, I’ve recently had the privilege of discovering a modern icon — the Royal Oak Perpetual Calendar “Skeleton” in  | F.P. Journe Tourbillon Souverain
Invenit et Fecit — Invented and Made.
A sovereign expression of horological mastery.
I’ve been discovering this masterpiece lately, and it continues to reveal new layers of brilliance with every encounter. Since its debut in 1999 as the cornerstone of François-Pau | I’ve been discovering this masterpiece lately:
Patek Philippe 5316P-001 | Grand Complications
This reference is a true symphony of haute horlogerie, carrying forward the legacy of the legendary 5016 first introduced in 1993. Since its debut in 2017, the 5316P-001 has been one of Patek Philippe’s mo | Audemars Piguet Royal Oak 15510ST 
Stainless Steel | 41mm | “Grande Tapisserie” Argenté Dial
The iconic Royal Oak — the ultimate symbol of Swiss luxury and timeless design. Featuring the classic octagonal bezel, integrated bracelet, and the legendary “Grande Tapisserie” dial. A true collector’s pie | Rolex GMT-Master II
“Pepsi” 126710BLRO 
📸 Image via Chrono24 — reference only.
#RolexDubai #LuxuryWatchUS #LuxuryWatchHongKong #LuxuryWatchUK #LuxuryWatchDubai | PATEK PHILIPPE NAUTILUS
Extract – 1998
A legendary icon from Patek Philippe’s Nautilus collection. This 1998 Extract showcases timeless design, enduring craftsmanship, and the subtle prestige only a Nautilus can deliver.
📸 Image via Chrono24 — reference only.
#Rolex #Datejust36 
#USLuxury #Londo | ROLEX GMT-MASTER II
Batman 126710BLNR
Iconic two-tone blue and black bezel — the legendary “Batman” GMT-Master II. A true collector’s piece with unmistakable presence on the wrist.
📸 Image via Chrono24 — reference only.
#Rolex #Datejust36 
#USLuxury #LondonWatches #DubaiWatches | ROLEX SUBMARINER DATE
Ceramic Bezel | Black Dial
The perfect fusion of classic style and modern engineering.
📸 Image via Chrono24 — reference only.
#Rolex #Datejust36 
#USLuxury #LondonWatches #DubaiWatches | ROLEX DATEJUST 36
Mint Green Dial | Jubilee Bracelet
A refined interpretation of Rolex’s timeless classic.
Mint green dial paired with the iconic Jubilee bracelet — understated elegance for the discerning collector.
📸 Image via Chrono24 — reference only.
#Rolex #Datejust36 
#USLuxury #LondonWatc</t>
  </si>
  <si>
    <t>#RolexDubai, #LuxuryWatchUS, #LuxuryWatchHongKong, #LuxuryWatchUK, #LuxuryWatchDubai, #Rolex, #Datejust36, #USLuxury, #Londo, #LondonWatches, #DubaiWatches, #LondonWatc</t>
  </si>
  <si>
    <t>https://instagram.com/p/DVTcS7ZCIl4, https://instagram.com/p/DUyohGLiLH6, https://instagram.com/p/DUg8j1tCKZi, https://instagram.com/p/DUMqF6OiACl, https://instagram.com/p/DTo8yfhiAwd, https://instagram.com/p/DThQXzBiCyI, https://instagram.com/p/DTb0gdGCFXb, https://instagram.com/p/DTbw0b8iC-L, https://instagram.com/p/DTblSNRCJ8h, https://instagram.com/p/DTbY7rZiGcu, https://instagram.com/p/DTaWzgoCG19</t>
  </si>
  <si>
    <t>5, 14, 9, 13, 9, 12, 13, 6, 8, 7, 4</t>
  </si>
  <si>
    <t>1, 1, 0, 1, 0, 5, 1, 0, 0, 1, 0</t>
  </si>
  <si>
    <t>2026-02-28, 2026-02-15, 2026-02-08, 2026-02-01, 2026-01-18, 2026-01-15, 2026-01-13, 2026-01-13, 2026-01-13, 2026-01-12, 2026-01-12</t>
  </si>
  <si>
    <t>Geneva, Switzerland, Place De La Fusterie, Rue Du Puits-Saint-Pierre, Rue De La Fontaine, Rue du Rhône</t>
  </si>
  <si>
    <t>Sidecar, Sidecar, Sidecar, Sidecar, Sidecar, Sidecar, Sidecar, Sidecar, Sidecar, Sidecar, Image</t>
  </si>
  <si>
    <t>https://scontent-mia3-3.cdninstagram.com/v/t51.82787-15/641130465_17861447268604617_3367711703954585701_n.jpg?stp=dst-jpg_e15_tt6&amp;_nc_ht=scontent-mia3-3.cdninstagram.com&amp;_nc_cat=109&amp;_nc_oc=Q6cZ2QGjFaWKe8XSIlE2gte3IJFsvY8OdZ2GOO01315CFeq3ORe0nwlKcL2sz7cMn8H83OE&amp;_nc_ohc=OID4Bzx-M80Q7kNvwFc3eux&amp;_nc_gid=TU3fa0JdCeRAdWOScY5hNg&amp;edm=AOQ1c0wBAAAA&amp;ccb=7-5&amp;ig_cache_key=Mzg0MjUzODg1NzI1MDE3NTU4OQ%3D%3D.3-ccb7-5&amp;oh=00_Afxa60aY1oWQx0EwwGrIatt_KcCE1RR_X5HvYxL5bzm8yg&amp;oe=69BD89B6&amp;_nc_sid=8b3546, https://scontent-mia3-3.cdninstagram.com/v/t51.82787-15/641130465_17861447268604617_3367711703954585701_n.jpg?stp=dst-jpg_e15_tt6&amp;_nc_ht=scontent-mia3-3.cdninstagram.com&amp;_nc_cat=109&amp;_nc_oc=Q6cZ2QGjFaWKe8XSIlE2gte3IJFsvY8OdZ2GOO01315CFeq3ORe0nwlKcL2sz7cMn8H83OE&amp;_nc_ohc=OID4Bzx-M80Q7kNvwFc3eux&amp;_nc_gid=TU3fa0JdCeRAdWOScY5hNg&amp;edm=AOQ1c0wBAAAA&amp;ccb=7-5&amp;ig_cache_key=Mzg0MjUzODg1NzI1MDE3NTU4OQ%3D%3D.3-ccb7-5&amp;oh=00_Afxa60aY1oWQx0EwwGrIatt_KcCE1RR_X5HvYxL5bzm8yg&amp;oe=69BD89B6&amp;_nc_sid=8b3546, https://scontent-mia3-3.cdninstagram.com/v/t51.82787-15/639736877_17861447244604617_2990997671152796239_n.jpg?stp=dst-jpg_e15_tt6&amp;_nc_ht=scontent-mia3-3.cdninstagram.com&amp;_nc_cat=109&amp;_nc_oc=Q6cZ2QGjFaWKe8XSIlE2gte3IJFsvY8OdZ2GOO01315CFeq3ORe0nwlKcL2sz7cMn8H83OE&amp;_nc_ohc=bi5Mcz8CfoQQ7kNvwEUzpVi&amp;_nc_gid=TU3fa0JdCeRAdWOScY5hNg&amp;edm=AOQ1c0wBAAAA&amp;ccb=7-5&amp;ig_cache_key=Mzg0MjUzODg1ODgxMDQ4NTEwMg%3D%3D.3-ccb7-5&amp;oh=00_Afx7Q548o85ZoqDOM-Zg47feMmVkdmujCUdq6tKU5jglhA&amp;oe=69BDA449&amp;_nc_sid=8b3546, https://scontent-mia3-3.cdninstagram.com/v/t51.82787-15/641374737_17861447292604617_184049745853054228_n.jpg?stp=dst-jpg_e15_tt6&amp;_nc_ht=scontent-mia3-3.cdninstagram.com&amp;_nc_cat=109&amp;_nc_oc=Q6cZ2QGjFaWKe8XSIlE2gte3IJFsvY8OdZ2GOO01315CFeq3ORe0nwlKcL2sz7cMn8H83OE&amp;_nc_ohc=HCRGjcsurnEQ7kNvwGV55Mc&amp;_nc_gid=TU3fa0JdCeRAdWOScY5hNg&amp;edm=AOQ1c0wBAAAA&amp;ccb=7-5&amp;ig_cache_key=Mzg0MjUzODg1OTI4ODYzNDU1OA%3D%3D.3-ccb7-5&amp;oh=00_Afz0DgPtb0mID4joJv4JC6aflhfWkYQ2chNvEJDx9PiBlA&amp;oe=69BDA75C&amp;_nc_sid=8b3546, https://scontent-mia3-3.cdninstagram.com/v/t51.82787-15/641808796_17861447271604617_2708371234132990154_n.jpg?stp=dst-jpg_e15_tt6&amp;_nc_ht=scontent-mia3-3.cdninstagram.com&amp;_nc_cat=109&amp;_nc_oc=Q6cZ2QGjFaWKe8XSIlE2gte3IJFsvY8OdZ2GOO01315CFeq3ORe0nwlKcL2sz7cMn8H83OE&amp;_nc_ohc=LjeI8KqM2YgQ7kNvwFcDA1K&amp;_nc_gid=TU3fa0JdCeRAdWOScY5hNg&amp;edm=AOQ1c0wBAAAA&amp;ccb=7-5&amp;ig_cache_key=Mzg0MjUzODg2MTI1MTU4MDIyOQ%3D%3D.3-ccb7-5&amp;oh=00_AfzkW1aPMyburswt_WT6utdqT4r37ZI-C7wKBUEnVA0qCQ&amp;oe=69BDB569&amp;_nc_sid=8b3546, https://scontent-mia3-3.cdninstagram.com/v/t51.82787-15/641233139_17861447289604617_7293593341533914970_n.jpg?stp=dst-jpg_e15_tt6&amp;_nc_ht=scontent-mia3-3.cdninstagram.com&amp;_nc_cat=109&amp;_nc_oc=Q6cZ2QGjFaWKe8XSIlE2gte3IJFsvY8OdZ2GOO01315CFeq3ORe0nwlKcL2sz7cMn8H83OE&amp;_nc_ohc=EZ-Ff6cW_dMQ7kNvwGsBX0j&amp;_nc_gid=TU3fa0JdCeRAdWOScY5hNg&amp;edm=AOQ1c0wBAAAA&amp;ccb=7-5&amp;ig_cache_key=Mzg0MjUzODg2MTA5MjE3MjIyMw%3D%3D.3-ccb7-5&amp;oh=00_Afzb3MRN3QezgmJAf7dmnV8xXUrpAJTWIziZksYHS4V2vQ&amp;oe=69BDAD81&amp;_nc_sid=8b3546, https://scontent-mia3-3.cdninstagram.com/v/t51.82787-15/640993187_17861447265604617_7519041022735148445_n.jpg?stp=dst-jpg_e15_tt6&amp;_nc_ht=scontent-mia3-3.cdninstagram.com&amp;_nc_cat=109&amp;_nc_oc=Q6cZ2QGjFaWKe8XSIlE2gte3IJFsvY8OdZ2GOO01315CFeq3ORe0nwlKcL2sz7cMn8H83OE&amp;_nc_ohc=rXwAypzMgWsQ7kNvwEOCFxB&amp;_nc_gid=TU3fa0JdCeRAdWOScY5hNg&amp;edm=AOQ1c0wBAAAA&amp;ccb=7-5&amp;ig_cache_key=Mzg0MjUzODg2MjA5ODc4MTU2NA%3D%3D.3-ccb7-5&amp;oh=00_AfzToVc408sT2v8Phh53tm8ALPUgqzrdAWNPkH1x6Tfe-w&amp;oe=69BDB5DA&amp;_nc_sid=8b3546, https://scontent-mia3-3.cdninstagram.com/v/t51.82787-15/631986250_17859248100604617_6467286904222012045_n.jpg?stp=dst-jpg_e15_tt6&amp;_nc_ht=scontent-mia3-3.cdninstagram.com&amp;_nc_cat=109&amp;_nc_oc=Q6cZ2QGjFaWKe8XSIlE2gte3IJFsvY8OdZ2GOO01315CFeq3ORe0nwlKcL2sz7cMn8H83OE&amp;_nc_ohc=ewsTrjp3324Q7kNvwFps8gX&amp;_nc_gid=TU3fa0JdCeRAdWOScY5hNg&amp;edm=AOQ1c0wBAAAA&amp;ccb=7-5&amp;ig_cache_key=MzgzMzMwMjUyNjA2MTk4MDExMw%3D%3D.3-ccb7-5&amp;oh=00_Afz_BcF53-qmcWbwN3UWUOt9FDHe4jM6iEBmcDJPQ4CaiQ&amp;oe=69BDA9DC&amp;_nc_sid=8b3546, https://scontent-mia3-3.cdninstagram.com/v/t51.82787-15/631986250_17859248100604617_6467286904222012045_n.jpg?stp=dst-jpg_e15_tt6&amp;_nc_ht=scontent-mia3-3.cdninstagram.com&amp;_nc_cat=109&amp;_nc_oc=Q6cZ2QGjFaWKe8XSIlE2gte3IJFsvY8OdZ2GOO01315CFeq3ORe0nwlKcL2sz7cMn8H83OE&amp;_nc_ohc=ewsTrjp3324Q7kNvwFps8gX&amp;_nc_gid=TU3fa0JdCeRAdWOScY5hNg&amp;edm=AOQ1c0wBAAAA&amp;ccb=7-5&amp;ig_cache_key=MzgzMzMwMjUyNjA2MTk4MDExMw%3D%3D.3-ccb7-5&amp;oh=00_Afz_BcF53-qmcWbwN3UWUOt9FDHe4jM6iEBmcDJPQ4CaiQ&amp;oe=69BDA9DC&amp;_nc_sid=8b3546, https://scontent-mia3-3.cdninstagram.com/v/t51.82787-15/633623084_17859248109604617_1848428778472373724_n.jpg?stp=dst-jpg_e15_tt6&amp;_nc_ht=scontent-mia3-3.cdninstagram.com&amp;_nc_cat=109&amp;_nc_oc=Q6cZ2QGjFaWKe8XSIlE2gte3IJFsvY8OdZ2GOO01315CFeq3ORe0nwlKcL2sz7cMn8H83OE&amp;_nc_ohc=Rizq-qctcboQ7kNvwHIO8zk&amp;_nc_gid=TU3fa0JdCeRAdWOScY5hNg&amp;edm=AOQ1c0wBAAAA&amp;ccb=7-5&amp;ig_cache_key=MzgzMzMwMjUyNzY5Nzc3MTQzMg%3D%3D.3-ccb7-5&amp;oh=00_AfyGVVZnMQV8WPH2NNXxe73EwabWDZAkNrOKlehqTGVaSg&amp;oe=69BDB30A&amp;_nc_sid=8b3546, https://scontent-mia3-3.cdninstagram.com/v/t51.82787-15/630848227_17859248121604617_28350152768835745_n.jpg?stp=dst-jpg_e15_tt6&amp;_nc_ht=scontent-mia3-3.</t>
  </si>
  <si>
    <t>https://www.instagram.com/rahmgeneve</t>
  </si>
  <si>
    <t>wpeng</t>
  </si>
  <si>
    <t>William Peng</t>
  </si>
  <si>
    <t>🪴 @pengyoplants
🐕 @pengyoshiba</t>
  </si>
  <si>
    <t>https://scontent-dfw5-2.cdninstagram.com/v/t51.2885-19/13534314_846586078780915_424760534_a.jpg?stp=dst-jpg_e0_s150x150_tt6&amp;efg=eyJ2ZW5jb2RlX3RhZyI6InByb2ZpbGVfcGljLmRqYW5nby43MjAuYzIifQ&amp;_nc_ht=scontent-dfw5-2.cdninstagram.com&amp;_nc_cat=107&amp;_nc_oc=Q6cZ2QEwTps_CRuRfmF_e7x7eF95GcTyaJe0tviLI_HRohLfv_oThRMISzkak4RMRugsB7w&amp;_nc_ohc=pB8ODwrOpNsQ7kNvwGARf5N&amp;_nc_gid=TXpQKBki4seni9mZLYMllw&amp;edm=AOQ1c0wBAAAA&amp;ccb=7-5&amp;oh=00_Afxg9jGZ1OxeYLRg1s6EUNdWzGfslFHTN8b-9OCAB6wRAA&amp;oe=69BD9269&amp;_nc_sid=8b3546</t>
  </si>
  <si>
    <t>I scouted this remote, untagged location for months. We woke up at 4am for sunrise, and as we approached we saw another car parked.
Slightly annoyed we weren’t the only ones, we got out of our car and saw… a guy dressed as an astronaut.
Sometimes photography is about planning, but oftentimes it’s  | The Instagram size/format doesn’t do this justice, but this is my favorite image I’ve made recently
#leicamp #portra800 #35mm #filmphotography #restorefrombackup @lastgoodfilmlab | sunset scenes, santa monica
#mamiya7ii #contaxt3
#portra800
@richardphotolab | Taro turns two ✌️
Been almost a year since we first got @pengyoshiba. Shibas are notoriously aloof and judgy, but we lucked out with the sweetest and gentlest one. We aren’t sure what happened to him in his former life — he’s pathologically afraid of seemingly the whole world — but in our home, he’ | We do 💍 (The Court Marriage Version)
Through life’s turbulence, we’ve always been home to each other, so that became our theme for our civil ceremony. We ran around our city like a couple of kids. We held a civil minimony at the Eames House, where Charles &amp; Ray Eames’ granddaughter imparted their  | Seasons change | Is this thing still on? 35mm scans from sunrise/sunset at the Grand Tetons over Labor Day weekend | To love @telogram and be loved by her is the greatest privilege of my life. Over the past 6.5 years together, I’ve learned that a loving relationship is not a default — it is an intentional decision each and every day to commit ourselves to each other, to express our partnership with respect, vulner | Central Park, shot on 35mm Santacolor 100 film, which is repurposed Kodak Aerocolor aerial surveillance film. Sensitivity to red is an understatement. These are significantly color corrected but fit well with the autumn colors. 
#leicamp #santacolor100 #aerocolor #aerocolor125 #richardphotolab | Portals
#pentax67 #pro400h #richardphotolab | Palos Verdes, April 2022
#mamiya7ii #kodakgold200 #richardphotolab | Photos can’t capture the stillness and majesty of Assiniboine’s mirror lakes
#leicamp #portra400</t>
  </si>
  <si>
    <t>#leicamp, #portra800, #35mm, #filmphotography, #restorefrombackup, #mamiya7ii, #contaxt3, #santacolor100, #aerocolor, #aerocolor125, #richardphotolab, #pentax67, #pro400h, #kodakgold200, #portra400</t>
  </si>
  <si>
    <t>@richardphotolab, @lastgoodfilmlab, @pengyoshiba., @wpeng, @telogram, @hannyleephoto, @emilywolfe_photography, @anniewuuu, @bigcymbal, @lwangll, @andrealikes.to, @ymfy, @airgumbi, @_she.wolfe_</t>
  </si>
  <si>
    <t>https://instagram.com/p/CQHy6fipPdH, https://instagram.com/p/CLP4w7JJgiy, https://instagram.com/p/CWjxFwHvTLo, https://instagram.com/p/DS39E56E6RBEfwrEpczZBiafQuqnunnuEeuUyo0, https://instagram.com/p/C2bnkqhrISm, https://instagram.com/p/C0nXaejLwa7, https://instagram.com/p/CyHvDSMrt1s, https://instagram.com/p/CnDy7N9rLT4, https://instagram.com/p/ClSmchArlyW, https://instagram.com/p/ClPn5Hap4kw, https://instagram.com/p/Ck4CSYMyjYz, https://instagram.com/p/CkFPmolrOIZ</t>
  </si>
  <si>
    <t>167, 87, 325, 79, 488, 67, 96, 282, 95, 114, 199, 186</t>
  </si>
  <si>
    <t>10, 4, 11, 7, 95, 4, 6, 67, 6, 6, 1, 3</t>
  </si>
  <si>
    <t>2021-06-15, 2021-02-13, 2021-11-22, 2025-12-30, 2024-01-23, 2023-12-09, 2023-10-08, 2023-01-06, 2022-11-23, 2022-11-22, 2022-11-12, 2022-10-24</t>
  </si>
  <si>
    <t>Tag Responsibly, Keep the West Wild, Ojai, California, Pacific Park, Los Angeles, California, The Huntington Library, Art Museum, and Botanical Gardens, Grand Teton National Park, Mount Assiniboine Provincial Park</t>
  </si>
  <si>
    <t>Image, Image, Sidecar, Sidecar, Sidecar, Sidecar, Sidecar, Sidecar, Sidecar, Sidecar, Image, Sidecar</t>
  </si>
  <si>
    <t>https://scontent-dfw5-2.cdninstagram.com/v/t51.82787-15/620216678_18104097697702452_3905869349359644523_n.jpg?stp=dst-jpg_e35_s1080x1080_sh0.08_tt6&amp;_nc_ht=scontent-dfw5-2.cdninstagram.com&amp;_nc_cat=100&amp;_nc_oc=Q6cZ2QEwTps_CRuRfmF_e7x7eF95GcTyaJe0tviLI_HRohLfv_oThRMISzkak4RMRugsB7w&amp;_nc_ohc=SUD76P7q4X0Q7kNvwF9lkGz&amp;_nc_gid=TXpQKBki4seni9mZLYMllw&amp;edm=AOQ1c0wBAAAA&amp;ccb=7-5&amp;ig_cache_key=MjU5NjI2NzYzMjEyNDgxOTI3MQ%3D%3D.3-ccb7-5&amp;oh=00_Afz0qjbvm9NDVveBWMg5UpHcovysctL5JtmvtZeFwV6SUw&amp;oe=69BD9479&amp;_nc_sid=8b3546, https://scontent-dfw5-1.cdninstagram.com/v/t51.82787-15/620866659_18109305748579091_6713820241691856777_n.jpg?stp=dst-jpg_e35_s1080x1080_sh0.08_tt6&amp;_nc_ht=scontent-dfw5-1.cdninstagram.com&amp;_nc_cat=111&amp;_nc_oc=Q6cZ2QEwTps_CRuRfmF_e7x7eF95GcTyaJe0tviLI_HRohLfv_oThRMISzkak4RMRugsB7w&amp;_nc_ohc=_jz5QwDLfGgQ7kNvwECzzh-&amp;_nc_gid=TXpQKBki4seni9mZLYMllw&amp;edm=AOQ1c0wBAAAA&amp;ccb=7-5&amp;ig_cache_key=MjUwODQ3MzE3MDExMjQxNTkyMg%3D%3D.3-ccb7-5&amp;oh=00_AfxJ2Fy1zq-Jhg34Tn7cj39fXFu5gW4zrpwf2emPaJS0gg&amp;oe=69BD88F1&amp;_nc_sid=8b3546, https://scontent-dfw5-1.cdninstagram.com/v/t51.82787-15/651711858_18090354983173750_2807039969143972643_n.jpg?stp=dst-jpg_e35_p1080x1080_sh0.08_tt6&amp;_nc_ht=scontent-dfw5-1.cdninstagram.com&amp;_nc_cat=110&amp;_nc_oc=Q6cZ2QEwTps_CRuRfmF_e7x7eF95GcTyaJe0tviLI_HRohLfv_oThRMISzkak4RMRugsB7w&amp;_nc_ohc=LnAPEx6yVCwQ7kNvwH7qAq0&amp;_nc_gid=TXpQKBki4seni9mZLYMllw&amp;edm=AOQ1c0wBAAAA&amp;ccb=7-5&amp;ig_cache_key=MjcxMjIyNzI5NDkxODY0NzE0Mg%3D%3D.3-ccb7-5&amp;oh=00_Afy3p1xgLgcfGSZLXTM5L4HGK6Hwq4fbxELzyPHA7J9nXQ&amp;oe=69BD864B&amp;_nc_sid=8b3546, https://scontent-dfw5-1.cdninstagram.com/v/t51.82787-15/651711858_18090354983173750_2807039969143972643_n.jpg?stp=dst-jpg_e35_p1080x1080_sh0.08_tt6&amp;_nc_ht=scontent-dfw5-1.cdninstagram.com&amp;_nc_cat=110&amp;_nc_oc=Q6cZ2QEwTps_CRuRfmF_e7x7eF95GcTyaJe0tviLI_HRohLfv_oThRMISzkak4RMRugsB7w&amp;_nc_ohc=LnAPEx6yVCwQ7kNvwH7qAq0&amp;_nc_gid=TXpQKBki4seni9mZLYMllw&amp;edm=AOQ1c0wBAAAA&amp;ccb=7-5&amp;ig_cache_key=MjcxMjIyNzI5NDkxODY0NzE0Mg%3D%3D.3-ccb7-5&amp;oh=00_Afy3p1xgLgcfGSZLXTM5L4HGK6Hwq4fbxELzyPHA7J9nXQ&amp;oe=69BD864B&amp;_nc_sid=8b3546, https://scontent-dfw6-1.cdninstagram.com/v/t51.82787-15/649749658_18054257495481246_9168304082717032067_n.jpg?stp=dst-jpg_e35_p1080x1080_sh0.08_tt6&amp;_nc_ht=scontent-dfw6-1.cdninstagram.com&amp;_nc_cat=106&amp;_nc_oc=Q6cZ2QEwTps_CRuRfmF_e7x7eF95GcTyaJe0tviLI_HRohLfv_oThRMISzkak4RMRugsB7w&amp;_nc_ohc=caOeh_854aMQ7kNvwHZd9fP&amp;_nc_gid=TXpQKBki4seni9mZLYMllw&amp;edm=AOQ1c0wBAAAA&amp;ccb=7-5&amp;ig_cache_key=MjcxMjIyNzI5NDgwMTA1NDEyNw%3D%3D.3-ccb7-5&amp;oh=00_AfzCbtNy6diRimTj1gs3U3LaFqH92oArW_eh8vpPUzTSBQ&amp;oe=69BD8592&amp;_nc_sid=8b3546, https://scontent-dfw6-1.cdninstagram.com/v/t51.82787-15/651771607_18092470400106018_6879509344036097220_n.jpg?stp=dst-jpg_e35_p1080x1080_sh0.08_tt6&amp;_nc_ht=scontent-dfw6-1.cdninstagram.com&amp;_nc_cat=106&amp;_nc_oc=Q6cZ2QEwTps_CRuRfmF_e7x7eF95GcTyaJe0tviLI_HRohLfv_oThRMISzkak4RMRugsB7w&amp;_nc_ohc=gbni3-8ULeoQ7kNvwEC3nH3&amp;_nc_gid=TXpQKBki4seni9mZLYMllw&amp;edm=AOQ1c0wBAAAA&amp;ccb=7-5&amp;ig_cache_key=MjcxMjIyNzI5NDgxODA0ODYwNw%3D%3D.3-ccb7-5&amp;oh=00_AfwN-4A7TQSd0I6XCHG__mQxutmN5BlqWT_UfdKVEHnwvA&amp;oe=69BD925D&amp;_nc_sid=8b3546, https://scontent-dfw5-2.cdninstagram.com/v/t51.82787-15/651011087_18103232311905404_3743270308841412149_n.jpg?stp=dst-jpg_e35_p1080x1080_sh0.08_tt6&amp;_nc_ht=scontent-dfw5-2.cdninstagram.com&amp;_nc_cat=108&amp;_nc_oc=Q6cZ2QEwTps_CRuRfmF_e7x7eF95GcTyaJe0tviLI_HRohLfv_oThRMISzkak4RMRugsB7w&amp;_nc_ohc=9i0r4vDYeQMQ7kNvwG4Swoj&amp;_nc_gid=TXpQKBki4seni9mZLYMllw&amp;edm=AOQ1c0wBAAAA&amp;ccb=7-5&amp;ig_cache_key=MjcxMjIyNzI5NDgzNDYwMDI5Nw%3D%3D.3-ccb7-5&amp;oh=00_Afw1uEpPlf_onCKcYBHwgrzDgIUSCzG0NCjpuNoaj9h4eg&amp;oe=69BDA9A0&amp;_nc_sid=8b3546, https://scontent-dfw5-1.cdninstagram.com/v/t51.82787-15/649065332_18100551041493838_256523742339911011_n.jpg?stp=dst-jpg_e35_p1080x1080_sh0.08_tt6&amp;_nc_ht=scontent-dfw5-1.cdninstagram.com&amp;_nc_cat=110&amp;_nc_oc=Q6cZ2QEwTps_CRuRfmF_e7x7eF95GcTyaJe0tviLI_HRohLfv_oThRMISzkak4RMRugsB7w&amp;_nc_ohc=3aEPbMZ0Ox0Q7kNvwGu9uon&amp;_nc_gid=TXpQKBki4seni9mZLYMllw&amp;edm=AOQ1c0wBAAAA&amp;ccb=7-5&amp;ig_cache_key=MjcxMjIyNzI5NDgxNzk5MjQyOA%3D%3D.3-ccb7-5&amp;oh=00_AfyDfloFxMPMJ09VPwFuRYb_fKbKfJTxSUUAuLjFP0IFuw&amp;oe=69BDA9AA&amp;_nc_sid=8b3546, https://scontent-dfw6-1.cdninstagram.com/v/t51.82787-15/607797761_17894445801381529_4326493502793556258_n.jpg?stp=dst-jpg_e35_p1080x1080_sh0.08_tt6&amp;_nc_ht=scontent-dfw6-1.cdninstagram.com&amp;_nc_cat=101&amp;_nc_oc=Q6cZ2QEwTps_CRuRfmF_e7x7eF95GcTyaJe0tviLI_HRohLfv_oThRMISzkak4RMRugsB7w&amp;_nc_ohc=QgUSFWEP-9YQ7kNvwFxbvGz&amp;_nc_gid=TXpQKBki4seni9mZLYMllw&amp;edm=AOQ1c0wBAAAA&amp;ccb=7-5&amp;ig_cache_key=Mzc5ODc3MzQxMTgxNzM5NjQzNw%3D%3D.3-ccb7-5&amp;oh=00_AfzeYHhYJplBXmBWUlsDZv827owGSfSFg5vMHtUxk9XeeQ&amp;oe=69BDB8AB&amp;_nc_sid=8b3546, https://scontent-dfw6-1.cdninstagram.com/v/t51.82787-15/607797761_17894445801381529_4326493502793556258_n.jpg?stp=dst-jpg_e35_p1080x1080_sh0.08_tt6&amp;_nc_ht=scontent-dfw6-1.cdninstagram.com&amp;_nc_cat=101&amp;_nc_oc=Q6cZ2QEwTps_CRuRfmF_e7x7eF95GcTyaJe0tviLI_HRohLfv_oThRMISzkak4RMRugsB7w&amp;_nc_ohc=QgUSFWEP-9YQ7kNvwFxbvGz&amp;_nc_gid=TXpQKBki4seni9mZLYMllw&amp;edm=AOQ1c0wBAAAA&amp;ccb=7-5&amp;ig_cache_key=Mzc5ODc3MzQxMTgxNzM5NjQzNw%3D%3D.3-ccb7-5&amp;oh=00_AfzeYHhYJplBXmBWUlsDZv827owGSfSFg5vMHtUxk9XeeQ</t>
  </si>
  <si>
    <t>https://scontent-dfw6-1.cdninstagram.com/o1/v/t16/f2/m84/AQMNNX8OzRLAid9-XY6tJnkyuAFu7bUBhxj5J33cGRaOYcvh4_xx-UxYeGgL2zbpfLrlPjr6TBHBfhHtcU86rrxhK97RwcR6p6FejWo.mp4?_nc_cat=103&amp;_nc_sid=5e9851&amp;_nc_ht=scontent-dfw6-1.cdninstagram.com&amp;_nc_ohc=bNwgK3UmGnIQ7kNvwHo7Zrn&amp;efg=eyJ2ZW5jb2RlX3RhZyI6Inhwdl9wcm9ncmVzc2l2ZS5JTlNUQUdSQU0uQ0FST1VTRUxfSVRFTS5DMy43MjAuZGFzaF9iYXNlbGluZV8xX3YxIiwieHB2X2Fzc2V0X2lkIjo4NTUwMzAwNDA3NTQ4MDksImFzc2V0X2FnZV9kYXlzIjo3NiwidmlfdXNlY2FzZV9pZCI6MTAxNDYsImR1cmF0aW9uX3MiOjQxLCJ1cmxnZW5fc291cmNlIjoid3d3In0%3D&amp;ccb=17-1&amp;_nc_gid=TXpQKBki4seni9mZLYMllw&amp;_nc_ss=1a&amp;_nc_zt=28&amp;vs=f2cc926fd1cbea30&amp;_nc_vs=HBkcFQIYTGlnX2JhY2tmaWxsX3RpbWVsaW5lX3ZvZC81MTRFMzI2NjNFOUMyNkVDMzUxNkI2MDcxQ0U1Rjk4Ml92aWRlb19kYXNoaW5pdC5tcDQVAALIARIAKAAYABsCiAd1c2Vfb2lsATEScHJvZ3Jlc3NpdmVfcmVjaXBlATEVAAAm8unPnabphAMVAigCQzMsF0BEqbpeNT99GBJkYXNoX2Jhc2VsaW5lXzFfdjERAHXuB2XEngEA&amp;oh=00_Afzc65SDGFSNTW0Fc1fy41JoSCXGJTPnIku83Mzwr_uC4g&amp;oe=69B99CA9</t>
  </si>
  <si>
    <t>https://www.instagram.com/wpeng</t>
  </si>
  <si>
    <t>aaronmiletichphotography</t>
  </si>
  <si>
    <t>Aaron Miletich Photography</t>
  </si>
  <si>
    <t>Creative Visual Artist. Porsche, Bikes, Sneakers, Zags</t>
  </si>
  <si>
    <t>http://aaronmiletichphotography.com/</t>
  </si>
  <si>
    <t>https://scontent-sjc6-1.cdninstagram.com/v/t51.2885-19/11917945_142444182766955_741339099_a.jpg?stp=dst-jpg_e0_s150x150_tt6&amp;efg=eyJ2ZW5jb2RlX3RhZyI6InByb2ZpbGVfcGljLmRqYW5nby4xNTAuYzIifQ&amp;_nc_ht=scontent-sjc6-1.cdninstagram.com&amp;_nc_cat=111&amp;_nc_oc=Q6cZ2QHIorK3B5AasSvySTEAtZkRye6_vnyrp61avfvifeKcJ0UyqRC2NcKcmlorJfKRPQM&amp;_nc_ohc=uhXk1a7tHhgQ7kNvwGzphZn&amp;_nc_gid=vhBfNCPG3G9ANFZaVnuBXA&amp;edm=AOQ1c0wBAAAA&amp;ccb=7-5&amp;oh=00_AfyqI-cN35pCAPhjfmHk92L_0P4WlQIGrrHX-mPXThrxaQ&amp;oe=69BDB35E&amp;_nc_sid=8b3546</t>
  </si>
  <si>
    <t>F8 Tributo #ferrari #f8tributo | Green Lizard #porsche #lizardgreen #gt3rs #porschegt3 | @msushibistro Cars and Coffee 3.8.26. #ferrarif8tributo #gt3rs #singer #porsche911 #lodi | Little over exposed but I kinda like it. #porsche #porschegt3 #porschegt3rs #991gt3rs #lizardgreen | Crew being Crew #crewnathan | Our annual “wine and chocolate” Pickles day 🩷🥒🩷 | 100 days of kindergarten 👴🏻🍎 #crewnathan | Had the perfect New Years in Tahoe, kids played in the snow all they wanted, ice skates and even went swimming. Ready for 2026! #jacefredrick#crewnathan | Christmas bowling 🎳🎅🏼🎄 #jacefredrick#crewnathan#mayerschristmasbowling | Morning light #porsche #935 #martiniracing #rennsportreunion #lemans #gt3 #gt3rs | I’ve waited 40 years to go to a cowboys game! We got lucky with a great game and we did the VIP tour so we could get on the field. The boys like football just a little bit more now, we made great memories! This was everything I thought it would be and more 💙🩶💙🩶 #j40yol#jacefredrick#crewnathan#aa | My first real time in Texas! We flew into Austin so we could see more than just the game. We had Terry Blacks and then made our way to Magnolia in Waco. Magnolia had the best brown sugar latte I’ve ever had ☕️😍 Boys loved playing wiffleball too💚⚾️#j40yol#jacefredrick#crewnathan</t>
  </si>
  <si>
    <t>#ferrari, #f8tributo, #porsche, #lizardgreen, #gt3rs, #porschegt3, #ferrarif8tributo, #singer, #porsche911, #lodi, #porschegt3rs, #991gt3rs, #crewnathan, #jacefredrick, #mayerschristmasbowling, #935, #martiniracing, #rennsportreunion, #lemans, #gt3, #j40yol, #aa</t>
  </si>
  <si>
    <t>@msushibistro</t>
  </si>
  <si>
    <t>https://instagram.com/p/DVrbwd5ksXq, https://instagram.com/p/DVrba5TEivu, https://instagram.com/p/DVra68PEgOt, https://instagram.com/p/DVrZqSoEp-f, https://instagram.com/p/DVhzLT6ke4b, https://instagram.com/p/DUxBZcnltd8, https://instagram.com/p/DTveQyaj2Gw, https://instagram.com/p/DS--mmfEhug, https://instagram.com/p/DSockWCkXyu, https://instagram.com/p/DRH_4QAjwpm, https://instagram.com/p/DQDkD6KDaFU, https://instagram.com/p/DQDhsb6Dcln</t>
  </si>
  <si>
    <t>10, 15, 20, 5, 30, 46, 50, 21, 51, 23, 37, 25</t>
  </si>
  <si>
    <t>0, 0, 0, 0, 6, 0, 3, 2, 1, 0, 2, 4</t>
  </si>
  <si>
    <t>2026-03-09, 2026-03-09, 2026-03-09, 2026-03-09, 2026-03-06, 2026-02-15, 2026-01-20, 2026-01-01, 2025-12-24, 2025-11-16, 2025-10-21, 2025-10-21</t>
  </si>
  <si>
    <t>Edgewood Resort, Lake Tahoe, Lodi Bowling Lounge &amp; Bar, AT&amp;T Stadium - Home of the Dallas Cowboys, Silos</t>
  </si>
  <si>
    <t>Sidecar, Sidecar, Sidecar, Image, Video, Sidecar, Sidecar, Video, Sidecar, Image, Video, Video</t>
  </si>
  <si>
    <t>https://scontent-sjc6-1.cdninstagram.com/v/t51.82787-15/647390280_18566768386051391_7265986753584490598_n.jpg?stp=dst-jpg_e35_p1080x1080_sh0.08_tt6&amp;_nc_ht=scontent-sjc6-1.cdninstagram.com&amp;_nc_cat=111&amp;_nc_oc=Q6cZ2QHIorK3B5AasSvySTEAtZkRye6_vnyrp61avfvifeKcJ0UyqRC2NcKcmlorJfKRPQM&amp;_nc_ohc=LNxYPOJoe0UQ7kNvwEOEZqc&amp;_nc_gid=vhBfNCPG3G9ANFZaVnuBXA&amp;edm=AOQ1c0wBAAAA&amp;ccb=7-5&amp;ig_cache_key=Mzg0OTI5MTg1Nzg1MTk5NTczNw%3D%3D.3-ccb7-5&amp;oh=00_AfwKowUcHUd7hdzlIeSW8eBAzY1zog8ea6VT3RW3xw1i2Q&amp;oe=69BD9F52&amp;_nc_sid=8b3546, https://scontent-sjc6-1.cdninstagram.com/v/t51.82787-15/647390280_18566768386051391_7265986753584490598_n.jpg?stp=dst-jpg_e35_p1080x1080_sh0.08_tt6&amp;_nc_ht=scontent-sjc6-1.cdninstagram.com&amp;_nc_cat=111&amp;_nc_oc=Q6cZ2QHIorK3B5AasSvySTEAtZkRye6_vnyrp61avfvifeKcJ0UyqRC2NcKcmlorJfKRPQM&amp;_nc_ohc=LNxYPOJoe0UQ7kNvwEOEZqc&amp;_nc_gid=vhBfNCPG3G9ANFZaVnuBXA&amp;edm=AOQ1c0wBAAAA&amp;ccb=7-5&amp;ig_cache_key=Mzg0OTI5MTg1Nzg1MTk5NTczNw%3D%3D.3-ccb7-5&amp;oh=00_AfwKowUcHUd7hdzlIeSW8eBAzY1zog8ea6VT3RW3xw1i2Q&amp;oe=69BD9F52&amp;_nc_sid=8b3546, https://scontent-sjc6-1.cdninstagram.com/v/t51.82787-15/645565221_18566768395051391_4138881177719472030_n.jpg?stp=dst-jpg_e35_p1080x1080_sh0.08_tt6&amp;_nc_ht=scontent-sjc6-1.cdninstagram.com&amp;_nc_cat=111&amp;_nc_oc=Q6cZ2QHIorK3B5AasSvySTEAtZkRye6_vnyrp61avfvifeKcJ0UyqRC2NcKcmlorJfKRPQM&amp;_nc_ohc=dsxh3JSCfAUQ7kNvwFx4KhP&amp;_nc_gid=vhBfNCPG3G9ANFZaVnuBXA&amp;edm=AOQ1c0wBAAAA&amp;ccb=7-5&amp;ig_cache_key=Mzg0OTI5MTg2MjQ0MDU1MDgxNA%3D%3D.3-ccb7-5&amp;oh=00_AfwZpawrNP139TEOqR20CGnCYZ1ESb7uBI7F8BcJOlhmKQ&amp;oe=69BDB611&amp;_nc_sid=8b3546, https://scontent-sjc6-1.cdninstagram.com/v/t51.82787-15/649720751_18566768404051391_7026473378069205583_n.jpg?stp=dst-jpg_e35_p1080x1080_sh0.08_tt6&amp;_nc_ht=scontent-sjc6-1.cdninstagram.com&amp;_nc_cat=111&amp;_nc_oc=Q6cZ2QHIorK3B5AasSvySTEAtZkRye6_vnyrp61avfvifeKcJ0UyqRC2NcKcmlorJfKRPQM&amp;_nc_ohc=TvWHtPVd1mcQ7kNvwF-WaCI&amp;_nc_gid=vhBfNCPG3G9ANFZaVnuBXA&amp;edm=AOQ1c0wBAAAA&amp;ccb=7-5&amp;ig_cache_key=Mzg0OTI5MTg2Mzg4MzQwMTE5Mw%3D%3D.3-ccb7-5&amp;oh=00_Afw06_aLZRF0Rt67JLfSLnS-TdECqmFPtZPDRSWGi-5giw&amp;oe=69BDA1C5&amp;_nc_sid=8b3546, https://scontent-sjc6-1.cdninstagram.com/v/t51.82787-15/650102457_18566768416051391_3426545001632315713_n.jpg?stp=dst-jpg_e35_p1080x1080_sh0.08_tt6&amp;_nc_ht=scontent-sjc6-1.cdninstagram.com&amp;_nc_cat=111&amp;_nc_oc=Q6cZ2QHIorK3B5AasSvySTEAtZkRye6_vnyrp61avfvifeKcJ0UyqRC2NcKcmlorJfKRPQM&amp;_nc_ohc=yvmHzYYXNBYQ7kNvwGtVdiB&amp;_nc_gid=vhBfNCPG3G9ANFZaVnuBXA&amp;edm=AOQ1c0wBAAAA&amp;ccb=7-5&amp;ig_cache_key=Mzg0OTI5MTg2NjU0MjYxMjQ3OA%3D%3D.3-ccb7-5&amp;oh=00_Afwt6iq-o8YnAjxI2HaZ1W_1imNhIoLO32vsbp4nGMJ-Rw&amp;oe=69BD88C4&amp;_nc_sid=8b3546, https://scontent-sjc6-1.cdninstagram.com/v/t51.82787-15/649224075_18566768425051391_6296108422482441892_n.jpg?stp=dst-jpg_e35_p1080x1080_sh0.08_tt6&amp;_nc_ht=scontent-sjc6-1.cdninstagram.com&amp;_nc_cat=111&amp;_nc_oc=Q6cZ2QHIorK3B5AasSvySTEAtZkRye6_vnyrp61avfvifeKcJ0UyqRC2NcKcmlorJfKRPQM&amp;_nc_ohc=h8lJQANix1EQ7kNvwGfoLOj&amp;_nc_gid=vhBfNCPG3G9ANFZaVnuBXA&amp;edm=AOQ1c0wBAAAA&amp;ccb=7-5&amp;ig_cache_key=Mzg0OTI5MTg3MTY4NDgxMTQ3Mw%3D%3D.3-ccb7-5&amp;oh=00_Afxq4wmXFzifoNssPsGiXIjyhTtqd_p6i0h7h1fqP-qs8g&amp;oe=69BD9914&amp;_nc_sid=8b3546, https://scontent-sjc6-1.cdninstagram.com/v/t51.82787-15/649288139_18566767870051391_7089834724708654994_n.jpg?stp=dst-jpg_e35_s1080x1080_sh0.08_tt6&amp;_nc_ht=scontent-sjc6-1.cdninstagram.com&amp;_nc_cat=111&amp;_nc_oc=Q6cZ2QHIorK3B5AasSvySTEAtZkRye6_vnyrp61avfvifeKcJ0UyqRC2NcKcmlorJfKRPQM&amp;_nc_ohc=kz0Tsr8iTFcQ7kNvwGIqd3S&amp;_nc_gid=vhBfNCPG3G9ANFZaVnuBXA&amp;edm=AOQ1c0wBAAAA&amp;ccb=7-5&amp;ig_cache_key=Mzg0OTI5MDExMTc2MzI2NjM5MA%3D%3D.3-ccb7-5&amp;oh=00_AfxW4cb28c2qrin-yP7O0v9tbOr_zKLdcxmU8ko-T424Zg&amp;oe=69BD9BEC&amp;_nc_sid=8b3546, https://scontent-sjc6-1.cdninstagram.com/v/t51.82787-15/649288139_18566767870051391_7089834724708654994_n.jpg?stp=dst-jpg_e35_s1080x1080_sh0.08_tt6&amp;_nc_ht=scontent-sjc6-1.cdninstagram.com&amp;_nc_cat=111&amp;_nc_oc=Q6cZ2QHIorK3B5AasSvySTEAtZkRye6_vnyrp61avfvifeKcJ0UyqRC2NcKcmlorJfKRPQM&amp;_nc_ohc=kz0Tsr8iTFcQ7kNvwGIqd3S&amp;_nc_gid=vhBfNCPG3G9ANFZaVnuBXA&amp;edm=AOQ1c0wBAAAA&amp;ccb=7-5&amp;ig_cache_key=Mzg0OTI5MDExMTc2MzI2NjM5MA%3D%3D.3-ccb7-5&amp;oh=00_AfxW4cb28c2qrin-yP7O0v9tbOr_zKLdcxmU8ko-T424Zg&amp;oe=69BD9BEC&amp;_nc_sid=8b3546, https://scontent-sjc6-1.cdninstagram.com/v/t51.82787-15/645534471_18566767888051391_130891432442415963_n.jpg?stp=dst-jpg_e35_s1080x1080_sh0.08_tt6&amp;_nc_ht=scontent-sjc6-1.cdninstagram.com&amp;_nc_cat=111&amp;_nc_oc=Q6cZ2QHIorK3B5AasSvySTEAtZkRye6_vnyrp61avfvifeKcJ0UyqRC2NcKcmlorJfKRPQM&amp;_nc_ohc=uvHxDJLTXW0Q7kNvwF0eyXK&amp;_nc_gid=vhBfNCPG3G9ANFZaVnuBXA&amp;edm=AOQ1c0wBAAAA&amp;ccb=7-5&amp;ig_cache_key=Mzg0OTI5MDExNzgyODIyMTYzMg%3D%3D.3-ccb7-5&amp;oh=00_AfyNAOBalQy_htzYj6Fc-yQjqe2mii_JDMJGWtg4GS6QLw&amp;oe=69BDAA31&amp;_nc_sid=8b3546, https://scontent-sjc6-1.cdninstagram.com/v/t51.82787-15/650028296_18566767879051391_2873706807381621779_n.jpg?stp=dst-jpg_e35_s1080x1080_sh0.08_tt6&amp;_nc_ht=scontent-sjc6-1.cdninstagram.com&amp;_nc_cat=111&amp;_nc_oc=Q6cZ2QHIorK3B5AasSvySTEAtZkRye6_vnyrp61avfvifeKcJ0UyqRC2NcKcmlorJfKRPQM&amp;_nc_ohc=2Z4H5l7gKa4Q7kNvwEc1yvc&amp;_nc_gid=vhBfNCPG3G9ANFZaVnuBXA&amp;edm=AOQ1c0wBAAAA&amp;ccb=7-5&amp;ig_cache_key=Mzg0OTI5MDExODM0ODMxMzE0Mg%3D%3D.3-ccb7-5&amp;oh=00_Afx68fJf2htA57UqtFdgckPtBLfGVIUVIqSkTFIeV95H3w</t>
  </si>
  <si>
    <t>https://scontent-sjc3-1.cdninstagram.com/o1/v/t16/f2/m69/AQNNIs4D9XQb9B7joFZbaKOR0T5XOaXWxzwQ0L4oxY1lYw7Ofz6IrlfBN6uW4nIRberjqt8fuR76HY-HTN4pTnhp.mp4?strext=1&amp;_nc_cat=106&amp;_nc_sid=5e9851&amp;_nc_ht=scontent-sjc3-1.cdninstagram.com&amp;_nc_ohc=ZJgNLAk4uxwQ7kNvwE7JQg2&amp;efg=eyJ2ZW5jb2RlX3RhZyI6Inhwdl9wcm9ncmVzc2l2ZS5JTlNUQUdSQU0uQ0xJUFMuQzMuNzIwLmRhc2hfYmFzZWxpbmVfMV92MSIsInhwdl9hc3NldF9pZCI6MTc4Nzk1NjU1MjU0ODA2MTAsImFzc2V0X2FnZV9kYXlzIjoxMCwidmlfdXNlY2FzZV9pZCI6MTAwOTksImR1cmF0aW9uX3MiOjksInVybGdlbl9zb3VyY2UiOiJ3d3cifQ%3D%3D&amp;ccb=17-1&amp;_nc_gid=vhBfNCPG3G9ANFZaVnuBXA&amp;_nc_ss=1a&amp;_nc_zt=28&amp;vs=f3d6ee0c814292e&amp;_nc_vs=HBksFQIYOnBhc3N0aHJvdWdoX2V2ZXJzdG9yZS9HSTF2YnlZWk9hb1J3SmNFQUo4TktnWVlTMWR6YnNwVEFRQUYVAALIARIAFQIYUWlnX3hwdl9wbGFjZW1lbnRfcGVybWFuZW50X3YyLzNDNDU1NzZBNURENzQ5MDFGMzVCRjYyQzMxMERFRUFGX2F1ZGlvX2Rhc2hpbml0Lm1wNBUCAsgBEgAoABgAGwKIB3VzZV9vaWwBMRJwcm9ncmVzc2l2ZV9yZWNpcGUBMRUAACbE0pP-19fCPxUCKAJDMywXQCKIMSbpeNUYEmRhc2hfYmFzZWxpbmVfMV92MREAdf4HZeadAQA&amp;oh=00_AfzPGFHk1LEgUh9flukWICzp89EO4bPGfmJXTd4Bzu7pkQ&amp;oe=69BDAA8E, https://scontent-sjc6-1.cdninstagram.com/o1/v/t16/f2/m84/AQPLc737QgHHK-B2_eOyvXFxyh1eGw1kX3mZ8bS7O9x_9GmyMpp5_33H5w0-ZlZKDXhlZUjd2vH0IhetSWqj3NHdetdUiuiNJreZXgU.mp4?_nc_cat=101&amp;_nc_sid=5e9851&amp;_nc_ht=scontent-sjc6-1.cdninstagram.com&amp;_nc_ohc=etd3YNYeH-wQ7kNvwFf9uaQ&amp;efg=eyJ2ZW5jb2RlX3RhZyI6Inhwdl9wcm9ncmVzc2l2ZS5JTlNUQUdSQU0uQ0FST1VTRUxfSVRFTS5DMy43MjAuZGFzaF9iYXNlbGluZV8xX3YxIiwieHB2X2Fzc2V0X2lkIjo3MzM4NTk3NzMxMTM2MTEsImFzc2V0X2FnZV9kYXlzIjo1NCwidmlfdXNlY2FzZV9pZCI6MTAxNDYsImR1cmF0aW9uX3MiOjEwLCJ1cmxnZW5fc291cmNlIjoid3d3In0%3D&amp;ccb=17-1&amp;vs=af212a21d4ac883e&amp;_nc_vs=HBksFQIYTGlnX2JhY2tmaWxsX3RpbWVsaW5lX3ZvZC8zNjQxRDMwRUY2REU5NzA4MTRFQjgwODI0QUQwNTg4MV92aWRlb19kYXNoaW5pdC5tcDQVAALIARIAFQIYUWlnX3hwdl9wbGFjZW1lbnRfcGVybWFuZW50X3YyLzk2NERGMTUwODM5Q0UwOUVGNDk4QUI3QjU1OUJGNzhFX2F1ZGlvX2Rhc2hpbml0Lm1wNBUCAsgBEgAoABgAGwKIB3VzZV9vaWwBMRJwcm9ncmVzc2l2ZV9yZWNpcGUBMRUAACaWlLuxodzNAhUCKAJDMywXQCXul41P3zsYEmRhc2hfYmFzZWxpbmVfMV92MREAde4HZcSeAQA&amp;_nc_gid=vhBfNCPG3G9ANFZaVnuBXA&amp;_nc_ss=1a&amp;_nc_zt=28&amp;oh=00_AfyqfW8k82jTcoqQSJCJeAz-uZzrhvCzSnfFkGpNpDCdaA&amp;oe=69B9C46B, https://scontent-sjc3-1.cdninstagram.com/o1/v/t2/f2/m86/AQMMzuVtYodiAHcVdw4l5GL29Z7OP44_vWbvOrnSCSxZuzHkqdgx4rSfiBl9WiIFa48OAdI8Tvs2fPDSkrZ_YiJW4hCgf5tCkHMKYLo.mp4?_nc_cat=100&amp;_nc_sid=5e9851&amp;_nc_ht=scontent-sjc3-1.cdninstagram.com&amp;_nc_ohc=JxHIoELXX-cQ7kNvwFRp8Nx&amp;efg=eyJ2ZW5jb2RlX3RhZyI6Inhwdl9wcm9ncmVzc2l2ZS5JTlNUQUdSQU0uQ0xJUFMuQzMuNzIwLmRhc2hfYmFzZWxpbmVfMV92MSIsInhwdl9hc3NldF9pZCI6MjYyMzU4NzM5MDkzNDMwNTYsImFzc2V0X2FnZV9kYXlzIjo3MywidmlfdXNlY2FzZV9pZCI6MTAwOTksImR1cmF0aW9uX3MiOjgzLCJ1cmxnZW5fc291cmNlIjoid3d3In0%3D&amp;ccb=17-1&amp;vs=11922edea8f49fad&amp;_nc_vs=HBksFQIYUmlnX3hwdl9yZWVsc19wZXJtYW5lbnRfc3JfcHJvZC9DQTRFQkU3MzZBNEFEQzQ1NDIwMkQzQzVGN0ZFQURBRl92aWRlb19kYXNoaW5pdC5tcDQVAALIARIAFQIYR2lnX3hwdl9yZWVsc19wZXJtYW5lbnRfc3JfcHJvZC8xOTI1MjUzMTE1MDc0ODQ4XzQ4MTQ5MzEwOTM0ODc1OTE2MzMubXA0FQICyAESACgAGAAbAogHdXNlX29pbAExEnByb2dyZXNzaXZlX3JlY2lwZQExFQAAJqCN6Ivt2JpdFQIoAkMzLBdAVPEGJN0vGxgSZGFzaF9iYXNlbGluZV8xX3YxEQB1_gdl5p0BAA&amp;_nc_gid=vhBfNCPG3G9ANFZaVnuBXA&amp;_nc_ss=1a&amp;_nc_zt=28&amp;oh=00_AfzBUDTScXnnJNXzv2g1RQwvFQlitEMiJx_xsrw_fd5_zA&amp;oe=69B9BA85, https://scontent-sjc6-1.cdninstagram.com/o1/v/t16/f2/m84/AQMzHeKeWW0yYUTFw65q-xhHsXWVKjPrVb_Ii3M0sDcFTXvliSFIjN4CxnbD-c8xxmULWf-xAMhjHCWmBuKXs3SH3OPgfPGs2vKYVQ4.mp4?_nc_cat=111&amp;_nc_sid=5e9851&amp;_nc_ht=scontent-sjc6-1.cdninstagram.com&amp;_nc_ohc=cJBzYkIS_JoQ7kNvwEtmrEt&amp;efg=eyJ2ZW5jb2RlX3RhZyI6Inhwdl9wcm9ncmVzc2l2ZS5JTlNUQUdSQU0uQ0FST1VTRUxfSVRFTS5DMy45NTYuZGFzaF9iYXNlbGluZV8xX3YxIiwieHB2X2Fzc2V0X2lkIjo2NTczNTUwNzczNjg4NjAsImFzc2V0X2FnZV9kYXlzIjo4MiwidmlfdXNlY2FzZV9pZCI6MTAxNDYsImR1cmF0aW9uX3MiOjYsInVybGdlbl9zb3VyY2UiOiJ3d3cifQ%3D%3D&amp;ccb=17-1&amp;vs=baa743d61b73ed0c&amp;_nc_vs=HBkcFQIYTGlnX2JhY2tmaWxsX3RpbWVsaW5lX3ZvZC8yNDREQTg4RjM2RjlGODc2MDE2RUUwNkFGMzQ3N0FBRl92aWRlb19kYXNoaW5pdC5tcDQVAALIARIAKAAYABsCiAd1c2Vfb2lsATEScHJvZ3Jlc3NpdmVfcmVjaXBlATEVAAAmuPCF_oz3qgIVAigCQzMsF0AYqfvnbItEGBJkYXNoX2Jhc2VsaW5lXzFfdjERAHXuB2XEngEA&amp;_nc_gid=vhBfNCPG3G9ANFZaVnuBXA&amp;_nc_ss=1a&amp;_nc_zt=28&amp;oh=00_AfxxbxpWTwXS5UMc0OMcRHqDmvMtBOS6XarZnWplKJkeUg&amp;oe=69B9C4A9, https://scontent-sjc6-1.cdninstagram.com/o1/v/t16/f2/m84/AQOaWlK7aDfG52HJIAFqPfIlWUJOiCFAHR-rNyWRYsKeBor_c330PmCFae0qSYfjQuoAsw_4O4BKNHnpV1a1jV-6ZonYV1WydA1-BTY.mp4?_nc_cat=101&amp;_nc_sid=5e9851&amp;_nc_ht=scontent-sjc6-1.cdninstagram.com&amp;_nc_ohc=K8X96KO9TR0Q7kNvwEKlS1I&amp;efg=eyJ2ZW5jb2RlX3RhZyI6Inhwdl9wcm9ncmVzc2l2ZS5JTlNUQUdSQU0uQ0FST1VTRUxfSVRFTS5DMy45NTYuZGFzaF9iYXNlbGluZV8xX3YxIiwieHB2X2Fzc2V0X2lkIjoxMjQ1MTMyNTU3NjY1NjAwLCJhc3NldF9hZ2VfZGF5cyI6ODIsInZpX3VzZWNhc2VfaWQiOjEwMTQ2LCJkdXJhdGlvbl9zIjo4LCJ1cmxnZW5fc291cmNlIjoid3d3In0%3D&amp;ccb=17-1&amp;vs=8e12990ead0de002&amp;_nc_vs=HBkcFQIYTGlnX2JhY2tmaWxsX3RpbWVsaW5lX3ZvZC8zNzREQzhDQkEwRENCOUJBNzFCODk5NzE2RUUyODJCRV92aWRlb19kYXNoaW5pdC5tcDQVAALIARIAKAAYABsCiAd1c2Vfb2lsATEScHJvZ3Jlc3NpdmVfcmVjaXBlATEVAAAmgJXivKCctgQVAigCQzMsF0AhEOVgQYk3GBJkYXNoX2Jhc2VsaW5lXzFfdjERAHXuB2XEngEA&amp;_nc_gid=vhBfNCPG3G9ANFZaVnuBXA&amp;_nc_ss=1a&amp;_nc_zt=28&amp;oh=00_AfzcuOg11663DBt34ij5lzCXvFs5Ewyeix37s_gMILuUEw&amp;oe=69B99B4B</t>
  </si>
  <si>
    <t>https://www.instagram.com/aaronmiletichphotography</t>
  </si>
  <si>
    <t>xaynexav1er</t>
  </si>
  <si>
    <t>Xayne Xavier</t>
  </si>
  <si>
    <t>Simplification is the Beauty of Complication!!</t>
  </si>
  <si>
    <t>https://scontent-lga3-1.cdninstagram.com/v/t51.2885-19/386350505_1496290807885209_8170626662405925548_n.jpg?stp=dst-jpg_e0_s150x150_tt6&amp;efg=eyJ2ZW5jb2RlX3RhZyI6InByb2ZpbGVfcGljLmRqYW5nby4xMDgwLmMyIn0&amp;_nc_ht=scontent-lga3-1.cdninstagram.com&amp;_nc_cat=109&amp;_nc_oc=Q6cZ2QGdvsdaXQNSNdvO208VWmhLTFjpK-8DVxJt_x2nfRafKbIio71P7WIATK2H-Ngyk3o&amp;_nc_ohc=DvktV_0STXoQ7kNvwEDlg_U&amp;_nc_gid=jUGauNR5NarOUSFePDkW1w&amp;edm=AOQ1c0wBAAAA&amp;ccb=7-5&amp;oh=00_Afyn1SVNEMtVabxZo3LO95EDZlo74iwHiiqvAFjfxDl5sw&amp;oe=69BDAF43&amp;_nc_sid=8b3546</t>
  </si>
  <si>
    <t>🇨🇳🇭🇰🇲🇴Congrats to Li🎉🎉Amazing finish with the long birdie putt comeback💪🏽💪🏽BRAVO AllDaWay👍🏽👍🏽 | Congrats, Great exhibition ❤️❤️ | Good Work Timothee💪🏽💪🏽 | 沿途有您 感激遇見 一齊盡在不言中
#德晉集團💠20121105～20211223 | 🇨🇳🇲🇴今年生日係最平靜和最早起身的一個。在過去十日相信都是幾十年來身心最疲勞的一段時間，幸好有家人朋友同事和老闆支持，未來22🐅虎年正是我們屬虎犯正太歲年、應都係一條不太平坦嘅路，希望屬虎嘅我哋可以關關難過關關過。👍🏽🤟🏽
🎉雖然如此，但前幾日其實都有一個好消息，我仔仔前幾日給我看了他的中文成績，他哭了和躲在房間，等了很久才給我進入看他的成績表，他說今次成績很差、那麼我一看… 3/12，心中即刻沉了一下[大哭]（真係好差）
😅最後我和他核對答案時發覺他應該不是太差應該都有十多題答對的…🤨
😵‍💫那麼… 到第二日他的同學說那個是12月3日改的試卷… 真係俾佢吹 | 🇨🇳🇭🇰🇲🇴My 3rd shot done💉🧬🦠, where is yours?🩺🧪🌡TT also got her 2nd one, Bravo 👏🏼👏🏽👏🏾 | 🥰Crazy Match😍#alecmonopoly #combatstraps #tagheuer | Congrats  to Phil Mickelson for the win!! Bravo bravo 🎉🎉🎉 | My golf training kit⛳️ | No wonder I can’t find my ball at Monday morning 🤨 | 🇨🇳🇲🇴多謝大會主辦澳門山丘之王-越跑百人大賽。👟👟可以另我第一次由澳門最北關閘跑到最南黑沙。💪💪
🌙今早凌晨0330起身，0500起跑，15個打卡位另有金光大道驚喜網紅親自拍攝接待😍簡直係熾熱陽光下的甘露😝
☀️在缺水關頭，亦有菲藉朋友慷慨送水，簡直係人間有愛❤️
🤟🏼在此再次感謝隊長帶領，安排好注定成功👍🏼。亦在此感恩各位工作人員，辛苦大家（跑完之後D西瓜好正）😘 | 🎉成功超過四日、現正衝破了100小時斷食計劃關口（只飲檸檬水）😆。 🤟🏼總結在隔離14天當中包括10天間竭性斷食加4天多飲水斷食。體重由70.75公斤減至66.40公斤，減幅達4.35公斤。👻 🙏經驗分享：
但如果由4月24日74.10公斤開始計算（間竭性斷食8/16）到5月行6/18再到6月中（開始間竭性斷食4/20）。三個月合共減了7.7公斤（16.9磅）。最明顯都係在這段隔離時間中間竭性斷食（每日食嘢在6至4小時內）最有效。💪</t>
  </si>
  <si>
    <t>#alecmonopoly, #combatstraps, #tagheuer</t>
  </si>
  <si>
    <t>https://instagram.com/p/CfS0n30pp2U, https://instagram.com/p/CeoUPUfj63C, https://instagram.com/p/CeoTgtjj7HU, https://instagram.com/p/CYGepEZP6zZ, https://instagram.com/p/CXNJjGgPv3Z, https://instagram.com/p/CWnk8m6vfa9, https://instagram.com/p/CWDjoHkPr91, https://instagram.com/p/CPPtLKZjZcH, https://instagram.com/p/CGwQQS-DclP, https://instagram.com/p/CFOE5saDahO, https://instagram.com/p/CEOQN-3Dgpz, https://instagram.com/p/CCBkTRMDlLi</t>
  </si>
  <si>
    <t>49, 22, 21, 57, 38, 41, 36, 35, 30, 37, 49, 32</t>
  </si>
  <si>
    <t>3, 0, 1, 2, 10, 1, 3, 1, 5, 8, 1, 2</t>
  </si>
  <si>
    <t>2022-06-27, 2022-06-10, 2022-06-10, 2021-12-30, 2021-12-08, 2021-11-23, 2021-11-09, 2021-05-24, 2020-10-25, 2020-09-17, 2020-08-23, 2020-06-29</t>
  </si>
  <si>
    <t>Deep Water Bay, Macao, China, Zürich, Switzerland, Macau Grand Prix, Macau Golf And Country Club</t>
  </si>
  <si>
    <t>Sidecar, Sidecar, Image, Sidecar, Image, Image, Sidecar, Sidecar, Image, Image, Sidecar, Sidecar</t>
  </si>
  <si>
    <t>https://scontent-lga3-3.cdninstagram.com/v/t51.82787-15/651592110_18049027520509862_5626588258467032684_n.jpg?stp=dst-jpg_e15_tt6&amp;_nc_ht=scontent-lga3-3.cdninstagram.com&amp;_nc_cat=102&amp;_nc_oc=Q6cZ2QGdvsdaXQNSNdvO208VWmhLTFjpK-8DVxJt_x2nfRafKbIio71P7WIATK2H-Ngyk3o&amp;_nc_ohc=FcIHRpXyJAEQ7kNvwH81sO-&amp;_nc_gid=jUGauNR5NarOUSFePDkW1w&amp;edm=AOQ1c0wBAAAA&amp;ccb=7-5&amp;ig_cache_key=Mjg2OTU4NzM0NTIyNTk5NjkzNQ%3D%3D.3-ccb7-5&amp;oh=00_AfyT59SZN9168OFr-NcAxwqnwxiVQ99JfiWoGjDYWfuLVw&amp;oe=69BD9020&amp;_nc_sid=8b3546, https://scontent-lga3-3.cdninstagram.com/v/t51.82787-15/651592110_18049027520509862_5626588258467032684_n.jpg?stp=dst-jpg_e15_tt6&amp;_nc_ht=scontent-lga3-3.cdninstagram.com&amp;_nc_cat=102&amp;_nc_oc=Q6cZ2QGdvsdaXQNSNdvO208VWmhLTFjpK-8DVxJt_x2nfRafKbIio71P7WIATK2H-Ngyk3o&amp;_nc_ohc=FcIHRpXyJAEQ7kNvwH81sO-&amp;_nc_gid=jUGauNR5NarOUSFePDkW1w&amp;edm=AOQ1c0wBAAAA&amp;ccb=7-5&amp;ig_cache_key=Mjg2OTU4NzM0NTIyNTk5NjkzNQ%3D%3D.3-ccb7-5&amp;oh=00_AfyT59SZN9168OFr-NcAxwqnwxiVQ99JfiWoGjDYWfuLVw&amp;oe=69BD9020&amp;_nc_sid=8b3546, https://scontent-lga3-1.cdninstagram.com/v/t51.82787-15/650664468_18060466496364759_1215509129885828903_n.jpg?stp=dst-jpg_e15_tt6&amp;_nc_ht=scontent-lga3-1.cdninstagram.com&amp;_nc_cat=103&amp;_nc_oc=Q6cZ2QGdvsdaXQNSNdvO208VWmhLTFjpK-8DVxJt_x2nfRafKbIio71P7WIATK2H-Ngyk3o&amp;_nc_ohc=wUrb0CGgxhsQ7kNvwHDHmii&amp;_nc_gid=jUGauNR5NarOUSFePDkW1w&amp;edm=AOQ1c0wBAAAA&amp;ccb=7-5&amp;ig_cache_key=Mjg2OTU4NzM0NTIyNjA3MDk1NQ%3D%3D.3-ccb7-5&amp;oh=00_AfxRo9TYRvXb6_klEzvqKHL8GmPB9a2CBPBlHAiX-HM1Dg&amp;oe=69BD99A2&amp;_nc_sid=8b3546, https://scontent-lga3-1.cdninstagram.com/v/t51.29350-15/290678682_1690157214697401_5611551701296924471_n.jpg?stp=dst-jpg_e35_tt6&amp;_nc_ht=scontent-lga3-1.cdninstagram.com&amp;_nc_cat=109&amp;_nc_oc=Q6cZ2QGdvsdaXQNSNdvO208VWmhLTFjpK-8DVxJt_x2nfRafKbIio71P7WIATK2H-Ngyk3o&amp;_nc_ohc=vlvs6ggzDJYQ7kNvwEcJQ5v&amp;_nc_gid=jUGauNR5NarOUSFePDkW1w&amp;edm=AOQ1c0wBAAAA&amp;ccb=7-5&amp;ig_cache_key=Mjg2OTU4NzM0NTI3NjI4NjgzMA%3D%3D.3-ccb7-5&amp;oh=00_AfxNI2Ru_-9ycJdM3FkDukKncZuz9Fu_u2oQWl-flXV9Lg&amp;oe=69BD8F6B&amp;_nc_sid=8b3546, https://scontent-lga3-1.cdninstagram.com/v/t51.29350-15/290129590_5627342823966333_8389309997834273970_n.jpg?stp=dst-jpg_e35_tt6&amp;_nc_ht=scontent-lga3-1.cdninstagram.com&amp;_nc_cat=109&amp;_nc_oc=Q6cZ2QGdvsdaXQNSNdvO208VWmhLTFjpK-8DVxJt_x2nfRafKbIio71P7WIATK2H-Ngyk3o&amp;_nc_ohc=ePPrxcFUX4gQ7kNvwFYSsJ7&amp;_nc_gid=jUGauNR5NarOUSFePDkW1w&amp;edm=AOQ1c0wBAAAA&amp;ccb=7-5&amp;ig_cache_key=Mjg2OTU4NzM0NTI1OTM2ODE1NQ%3D%3D.3-ccb7-5&amp;oh=00_AfwHi27nIsHr1QAaKakHQISSa-WzMuZ8S1rGEZcvIwEMvQ&amp;oe=69BD9EA3&amp;_nc_sid=8b3546, https://scontent-lga3-1.cdninstagram.com/v/t51.29350-15/290267540_976419543037582_7964422101348124165_n.jpg?stp=dst-jpg_e35_tt6&amp;_nc_ht=scontent-lga3-1.cdninstagram.com&amp;_nc_cat=110&amp;_nc_oc=Q6cZ2QGdvsdaXQNSNdvO208VWmhLTFjpK-8DVxJt_x2nfRafKbIio71P7WIATK2H-Ngyk3o&amp;_nc_ohc=cg6fOdHeQgwQ7kNvwFuJ4LM&amp;_nc_gid=jUGauNR5NarOUSFePDkW1w&amp;edm=AOQ1c0wBAAAA&amp;ccb=7-5&amp;ig_cache_key=Mjg2OTU4NzM0NTIyNTk2NTQyOQ%3D%3D.3-ccb7-5&amp;oh=00_AfwA8q5Whod8PYnp4CNwBjzmVoj381nfeX3yJdIkouI7dA&amp;oe=69BD988C&amp;_nc_sid=8b3546, https://scontent-lga3-2.cdninstagram.com/v/t51.29350-15/286642776_1035738550714337_6301234178058214417_n.jpg?se=7&amp;stp=dst-jpg_e35_tt6&amp;_nc_ht=scontent-lga3-2.cdninstagram.com&amp;_nc_cat=105&amp;_nc_oc=Q6cZ2QGdvsdaXQNSNdvO208VWmhLTFjpK-8DVxJt_x2nfRafKbIio71P7WIATK2H-Ngyk3o&amp;_nc_ohc=uf_QjLpbOlwQ7kNvwFNBee-&amp;_nc_gid=jUGauNR5NarOUSFePDkW1w&amp;edm=AOQ1c0wBAAAA&amp;ccb=7-5&amp;ig_cache_key=Mjg1NzYyMjk3MjQ3ODI1ODA4OA%3D%3D.3-ccb7-5&amp;oh=00_AfyrKxgY_BU81GyIfBiDFPNjjZzY4XpzsWalLkgg9S5haw&amp;oe=69BD8CDE&amp;_nc_sid=8b3546, https://scontent-lga3-2.cdninstagram.com/v/t51.29350-15/286642776_1035738550714337_6301234178058214417_n.jpg?se=7&amp;stp=dst-jpg_e35_tt6&amp;_nc_ht=scontent-lga3-2.cdninstagram.com&amp;_nc_cat=105&amp;_nc_oc=Q6cZ2QGdvsdaXQNSNdvO208VWmhLTFjpK-8DVxJt_x2nfRafKbIio71P7WIATK2H-Ngyk3o&amp;_nc_ohc=uf_QjLpbOlwQ7kNvwFNBee-&amp;_nc_gid=jUGauNR5NarOUSFePDkW1w&amp;edm=AOQ1c0wBAAAA&amp;ccb=7-5&amp;ig_cache_key=Mjg1NzYyMjk3MjQ3ODI1ODA4OA%3D%3D.3-ccb7-5&amp;oh=00_AfyrKxgY_BU81GyIfBiDFPNjjZzY4XpzsWalLkgg9S5haw&amp;oe=69BD8CDE&amp;_nc_sid=8b3546, https://scontent-lga3-2.cdninstagram.com/v/t51.29350-15/286979753_711521236792277_3760891754235107377_n.jpg?stp=dst-jpg_e35_s1080x1080_tt6&amp;_nc_ht=scontent-lga3-2.cdninstagram.com&amp;_nc_cat=105&amp;_nc_oc=Q6cZ2QGdvsdaXQNSNdvO208VWmhLTFjpK-8DVxJt_x2nfRafKbIio71P7WIATK2H-Ngyk3o&amp;_nc_ohc=dlsCA3e3SdcQ7kNvwGjKffK&amp;_nc_gid=jUGauNR5NarOUSFePDkW1w&amp;edm=AOQ1c0wBAAAA&amp;ccb=7-5&amp;ig_cache_key=Mjg1NzYyMjk3MjQxMTAxMjU5Ng%3D%3D.3-ccb7-5&amp;oh=00_Afz0cAjF8jvyr8AOWxl11Dd0YYQHtsOEeT4CZivp48SXyw&amp;oe=69BD993F&amp;_nc_sid=8b3546, https://scontent-lga3-2.cdninstagram.com/v/t51.82787-15/650293420_18082087169607145_5504247603918510947_n.jpg?stp=dst-jpg_e35_s1080x1080_sh0.08_tt6&amp;_nc_ht=scontent-lga3-2.cdninstagram.com&amp;_nc_cat=101&amp;_nc_oc=Q6cZ2QGdvsdaXQNSNdvO208VWmhLTFjpK-8DVxJt_x2nfRafKbIio71P7WIATK2H-Ngyk3o&amp;_nc_ohc=n3_gnVgLmcsQ7kNvwFvRl0U&amp;_nc_gid=jUGauNR5NarOUSFePDkW1w&amp;edm=AOQ1c0wBAAAA&amp;ccb=7-5&amp;ig_cache_key=Mjg1NzYyMjk3MjI3Njc4ODY4NA%3D%3D.3-ccb7-5&amp;oh=00_AfwUEoMvLk1Hlu2LC0oms4Bm18rtPPk_vu-h6YPDAjmFSQ&amp;oe=69BDB8E9&amp;_nc_sid=8b3546, https://scontent-lga3-3.cdninstagram.com/v/t51.29350-15/287036182_311649027709442_5891460796287144863_n.jpg?stp=dst-jpg</t>
  </si>
  <si>
    <t>https://scontent-lga3-1.cdninstagram.com/o1/v/t16/f2/m69/AQPRsiU_72vbzW2TPn6k13nvG8elYd-fGDWCCYQU2jqZzsoFTj2wvRXr8YU-m1drmVVGcOg_R5upNx3FAXRXFx26.mp4?strext=1&amp;_nc_cat=111&amp;_nc_sid=5e9851&amp;_nc_ht=scontent-lga3-1.cdninstagram.com&amp;_nc_ohc=CmVkd4gRLwQQ7kNvwFnW6u7&amp;efg=eyJ2ZW5jb2RlX3RhZyI6Inhwdl9wcm9ncmVzc2l2ZS5JTlNUQUdSQU0uQ0FST1VTRUxfSVRFTS5DMy43MjAuZGFzaF9iYXNlbGluZV8xX3YxIiwieHB2X2Fzc2V0X2lkIjoxMTU4MDQ1NDI0OTI2NjQ1LCJhc3NldF9hZ2VfZGF5cyI6MTM1OCwidmlfdXNlY2FzZV9pZCI6MTAxMDQsImR1cmF0aW9uX3MiOjE5LCJ1cmxnZW5fc291cmNlIjoid3d3In0%3D&amp;ccb=17-1&amp;_nc_gid=jUGauNR5NarOUSFePDkW1w&amp;_nc_ss=1a&amp;_nc_zt=28&amp;vs=1e67f116014e407c&amp;_nc_vs=HBksFQIYOnBhc3N0aHJvdWdoX2V2ZXJzdG9yZS9HQXZpU0JFazBjNHh4NVFDQUFzTkR1eVFDMXdnYmtZTEFBQUYVAALIARIAFQIYOnBhc3N0aHJvdWdoX2V2ZXJzdG9yZS9HRFgxUlJGaG5zZUZ0ajhFQUZlQ2JrNEhUVzBRYmtZTEFBQUYVAgLIARIAKAAYABsCiAd1c2Vfb2lsATEScHJvZ3Jlc3NpdmVfcmVjaXBlATEVAAAm6v794o7PjgQVAigCQzMsF0AzO6XjU_fPGBJkYXNoX2Jhc2VsaW5lXzFfdjERAHXuB2XwnQEA&amp;oh=00_Afw7Te9cm534SgXYHWmMoWDj-Q5lYAstDd1d9WhBtMfOHQ&amp;oe=69BD88FD</t>
  </si>
  <si>
    <t>https://www.instagram.com/xaynexav1er</t>
  </si>
  <si>
    <t>zitegeist_</t>
  </si>
  <si>
    <t>James O'Neill</t>
  </si>
  <si>
    <t>Sheffield 🏠 | Fuji XE-4 📷 | @geist.coffee ☕️</t>
  </si>
  <si>
    <t>https://scontent-iad3-2.cdninstagram.com/v/t51.82787-19/505474366_18506616550047768_4521884308560956735_n.jpg?stp=dst-jpg_e0_s150x150_tt6&amp;efg=eyJ2ZW5jb2RlX3RhZyI6InByb2ZpbGVfcGljLmRqYW5nby4xMDgwLmMyIn0&amp;_nc_ht=scontent-iad3-2.cdninstagram.com&amp;_nc_cat=100&amp;_nc_oc=Q6cZ2QEwVSol5qGM07j7SZrUXjc9_mG0X3oJbsaiDNPBsqSNYprhLki1fioUjCagQG5NDs8&amp;_nc_ohc=ehwGU0RwhtMQ7kNvwFxap3X&amp;_nc_gid=dvPWLi0VLYGol7BTCX7sWg&amp;edm=AOQ1c0wBAAAA&amp;ccb=7-5&amp;oh=00_Afw0VuMMLuM9DjUh79s8nUJilgJerr0ZIUjCNK7NLpDBEA&amp;oe=69BD854D&amp;_nc_sid=8b3546</t>
  </si>
  <si>
    <t>Winter afternoon at Derwent Reservoir and Castleton ❄️ | Day out in Shrewsbury 🏰 #Shrewsbury #ShrewsburyTown #ShrewsburyArchitecture #VisitShrewsbury #ShropshirePhotography #FujifilmXE4 #FujifilmXSeries #ShotOnFujifilm #AestheticPhotography #ArchitectureLovers #WarmTones #HistoricArchitecture #TudorBuildings #TravelAesthetic #StreetPhotographyUK #Capture | Took advantage of the mild weather for an end of year walk in the beach 🌊 Oscar is going to sleep well tonight! 🐕 | Lovely Wintery walk at @sherwood_pines_  with @mourningafter and Oscar ❄️🌳 | York Christmas markets 🎄 | Lovely day out in Whitby 🧛 dramatic weather but amazing fish and chips and great views over the town and onto the beach 🐟 | Really beautiful visit at @castle_howard this week, the walled garden was definitely a highlight 🪴 very moody autumnal vibes now 🍂 | Belvoir Rose Garden with @mourningafter, leaning into our gardening era 🌹🪴 | Weekends like this 🤍🌸 | Beautiful time in Norwich with @mourningafter to visit @james_jolly30 and @zarajasmine_09’s lovely home; I of course just took pictures of cool buildings and pastries along the way ⛪️ 🥐 | Today I asked the most wonderful, beautiful and amazing person I’ve ever met to marry me, and she said yes! 💍 Thank you so much for the amazing undercover photography skills of @chloegelsphotos making the engagement even more special 🤍 | First family day out in Harrogate 🐶</t>
  </si>
  <si>
    <t>#Shrewsbury, #ShrewsburyTown, #ShrewsburyArchitecture, #VisitShrewsbury, #ShropshirePhotography, #FujifilmXE4, #FujifilmXSeries, #ShotOnFujifilm, #AestheticPhotography, #ArchitectureLovers, #WarmTones, #HistoricArchitecture, #TudorBuildings, #TravelAesthetic, #StreetPhotographyUK, #Capture</t>
  </si>
  <si>
    <t>@sherwood_pines_, @mourningafter, @castle_howard, @james_jolly30, @zarajasmine_09, @chloegelsphotos</t>
  </si>
  <si>
    <t>https://instagram.com/p/DTDpP96CAfU, https://instagram.com/p/DK0KzwtoLmg, https://instagram.com/p/DEOE2unInBd, https://instagram.com/p/DD2gFFoIXG1, https://instagram.com/p/DC9xv3yIGxx, https://instagram.com/p/DAY7rqBOxtj, https://instagram.com/p/DAY6Wb8uGb8, https://instagram.com/p/C_8FIPYI6Fj, https://instagram.com/p/C_6D_sQtRfS, https://instagram.com/p/C-BST4SOtvq, https://instagram.com/p/C4d3y7nIDdV, https://instagram.com/p/C3aUoYvIK7K</t>
  </si>
  <si>
    <t>16, 25, 30, 29, 29, 33, 20, 45, 58, 43, 127, 33</t>
  </si>
  <si>
    <t>2, 1, 2, 2, 1, 1, 1, 1, 0, 0, 23, 3</t>
  </si>
  <si>
    <t>2026-01-03, 2025-06-12, 2024-12-30, 2024-12-21, 2024-11-29, 2024-09-26, 2024-09-26, 2024-09-15, 2024-09-14, 2024-07-29, 2024-03-13, 2024-02-16</t>
  </si>
  <si>
    <t>Derwent Dam, Shrewsbury, Shropshire, Cleethorpes, Sherwood Pines - Forestry England, York, England, Castle Howard, Belvoir Castle, Norwich, Doddington Hall and Gardens, Harrogate, North Yorkshire</t>
  </si>
  <si>
    <t>Sidecar, Sidecar, Sidecar, Video, Sidecar, Sidecar, Sidecar, Sidecar, Sidecar, Sidecar, Sidecar, Sidecar</t>
  </si>
  <si>
    <t>https://scontent-iad3-2.cdninstagram.com/v/t51.82787-15/610539005_18543244192047768_5881358684689195003_n.jpg?stp=dst-jpg_e15_tt6&amp;_nc_ht=scontent-iad3-2.cdninstagram.com&amp;_nc_cat=100&amp;_nc_oc=Q6cZ2QEwVSol5qGM07j7SZrUXjc9_mG0X3oJbsaiDNPBsqSNYprhLki1fioUjCagQG5NDs8&amp;_nc_ohc=jWychITpn4sQ7kNvwEazaOm&amp;_nc_gid=dvPWLi0VLYGol7BTCX7sWg&amp;edm=AOQ1c0wBAAAA&amp;ccb=7-5&amp;oh=00_Afyvf-RJxckXhlSBgE5qNtqyPJ0zvpWhmujdC3H1mFMVgg&amp;oe=69BD97D1&amp;_nc_sid=8b3546, https://scontent-iad3-2.cdninstagram.com/v/t51.82787-15/609782587_18543244129047768_3602042410005065758_n.jpg?stp=dst-jpg_e35_p1080x1080_sh0.08_tt6&amp;_nc_ht=scontent-iad3-2.cdninstagram.com&amp;_nc_cat=100&amp;_nc_oc=Q6cZ2QEwVSol5qGM07j7SZrUXjc9_mG0X3oJbsaiDNPBsqSNYprhLki1fioUjCagQG5NDs8&amp;_nc_ohc=d0rDGS4-YUEQ7kNvwFLqxar&amp;_nc_gid=dvPWLi0VLYGol7BTCX7sWg&amp;edm=AOQ1c0wBAAAA&amp;ccb=7-5&amp;ig_cache_key=MzgwMjA2MzkxMzY2ODM2OTc4MQ%3D%3D.3-ccb7-5&amp;oh=00_AfxzLB5k8T_y62X76Dw7HWf0yoz6DjQpUnAL6w0lOGSB7w&amp;oe=69BDA6ED&amp;_nc_sid=8b3546, https://scontent-iad3-2.cdninstagram.com/v/t51.82787-15/610581114_18543244144047768_1140764778310647470_n.jpg?stp=dst-jpg_e35_p1080x1080_sh0.08_tt6&amp;_nc_ht=scontent-iad3-2.cdninstagram.com&amp;_nc_cat=100&amp;_nc_oc=Q6cZ2QEwVSol5qGM07j7SZrUXjc9_mG0X3oJbsaiDNPBsqSNYprhLki1fioUjCagQG5NDs8&amp;_nc_ohc=HKkAmutqAjQQ7kNvwHrID5u&amp;_nc_gid=dvPWLi0VLYGol7BTCX7sWg&amp;edm=AOQ1c0wBAAAA&amp;ccb=7-5&amp;ig_cache_key=MzgwMjA2MzkxMzk3MDM0NzQ3Ng%3D%3D.3-ccb7-5&amp;oh=00_AfwYxbsf9wzo_5vMTyoSUNiKrNh0Il7IYFkHqOlGRuiDUQ&amp;oe=69BD8938&amp;_nc_sid=8b3546, https://scontent-iad3-2.cdninstagram.com/v/t51.82787-15/610498832_18543244171047768_5788428123483467815_n.jpg?stp=dst-jpg_e35_p1080x1080_sh0.08_tt6&amp;_nc_ht=scontent-iad3-2.cdninstagram.com&amp;_nc_cat=100&amp;_nc_oc=Q6cZ2QEwVSol5qGM07j7SZrUXjc9_mG0X3oJbsaiDNPBsqSNYprhLki1fioUjCagQG5NDs8&amp;_nc_ohc=dnZDKZj6lqUQ7kNvwFd4zt1&amp;_nc_gid=dvPWLi0VLYGol7BTCX7sWg&amp;edm=AOQ1c0wBAAAA&amp;ccb=7-5&amp;ig_cache_key=MzgwMjA2MzkxMzU5Mjg3NzgwNw%3D%3D.3-ccb7-5&amp;oh=00_AfwXg6QQNULIcnBwZwHz85dRe8YqhzG-lk20hixNMmwRAw&amp;oe=69BD8E08&amp;_nc_sid=8b3546, https://scontent-iad3-2.cdninstagram.com/v/t51.2885-15/503838523_18504065623047768_4875175239116132030_n.jpg?stp=dst-jpg_e35_p1080x1080_sh0.08_tt6&amp;_nc_ht=scontent-iad3-2.cdninstagram.com&amp;_nc_cat=100&amp;_nc_oc=Q6cZ2QEwVSol5qGM07j7SZrUXjc9_mG0X3oJbsaiDNPBsqSNYprhLki1fioUjCagQG5NDs8&amp;_nc_ohc=p1YTTEmRKtcQ7kNvwHrqmpO&amp;_nc_gid=dvPWLi0VLYGol7BTCX7sWg&amp;edm=AOQ1c0wBAAAA&amp;ccb=7-5&amp;ig_cache_key=MzY1MzU5MjcwOTMzMTA5MTU5NQ%3D%3D.3-ccb7-5&amp;oh=00_AfwEffZSr3SJ762ipxXUVpmH_zzWvXlxkF3VknskrrD5Jw&amp;oe=69BD8349&amp;_nc_sid=8b3546, https://scontent-iad3-2.cdninstagram.com/v/t51.2885-15/503838523_18504065623047768_4875175239116132030_n.jpg?stp=dst-jpg_e35_p1080x1080_sh0.08_tt6&amp;_nc_ht=scontent-iad3-2.cdninstagram.com&amp;_nc_cat=100&amp;_nc_oc=Q6cZ2QEwVSol5qGM07j7SZrUXjc9_mG0X3oJbsaiDNPBsqSNYprhLki1fioUjCagQG5NDs8&amp;_nc_ohc=p1YTTEmRKtcQ7kNvwHrqmpO&amp;_nc_gid=dvPWLi0VLYGol7BTCX7sWg&amp;edm=AOQ1c0wBAAAA&amp;ccb=7-5&amp;ig_cache_key=MzY1MzU5MjcwOTMzMTA5MTU5NQ%3D%3D.3-ccb7-5&amp;oh=00_AfwEffZSr3SJ762ipxXUVpmH_zzWvXlxkF3VknskrrD5Jw&amp;oe=69BD8349&amp;_nc_sid=8b3546, https://scontent-iad3-2.cdninstagram.com/v/t51.2885-15/503867841_18504065632047768_9022801249258488134_n.jpg?stp=dst-jpg_e35_p1080x1080_sh0.08_tt6&amp;_nc_ht=scontent-iad3-2.cdninstagram.com&amp;_nc_cat=100&amp;_nc_oc=Q6cZ2QEwVSol5qGM07j7SZrUXjc9_mG0X3oJbsaiDNPBsqSNYprhLki1fioUjCagQG5NDs8&amp;_nc_ohc=0HmPhmRUGzsQ7kNvwFDXlfv&amp;_nc_gid=dvPWLi0VLYGol7BTCX7sWg&amp;edm=AOQ1c0wBAAAA&amp;ccb=7-5&amp;ig_cache_key=MzY1MzU5MjcwOTMzMDkzODY0Ng%3D%3D.3-ccb7-5&amp;oh=00_Afx0Cvmp8jmHnQDuZjAMFcAo8i1LqfHV-pRwrkwY4rjCQA&amp;oe=69BD8BFB&amp;_nc_sid=8b3546, https://scontent-iad3-2.cdninstagram.com/v/t51.2885-15/503995258_18504065650047768_2390789228965371090_n.jpg?stp=dst-jpg_e35_p1080x1080_sh0.08_tt6&amp;_nc_ht=scontent-iad3-2.cdninstagram.com&amp;_nc_cat=100&amp;_nc_oc=Q6cZ2QEwVSol5qGM07j7SZrUXjc9_mG0X3oJbsaiDNPBsqSNYprhLki1fioUjCagQG5NDs8&amp;_nc_ohc=bd272jMQQiMQ7kNvwH2GFXL&amp;_nc_gid=dvPWLi0VLYGol7BTCX7sWg&amp;edm=AOQ1c0wBAAAA&amp;ccb=7-5&amp;ig_cache_key=MzY1MzU5MjcwOTU3NDMwNTM5OQ%3D%3D.3-ccb7-5&amp;oh=00_AfzmJ-TWCKKVJ3wvLXIipDX5Czfl4bwFFwO7TbvVb_f7Ow&amp;oe=69BDA48C&amp;_nc_sid=8b3546, https://scontent-iad3-2.cdninstagram.com/v/t51.2885-15/504140837_18504065659047768_3330920551436550426_n.jpg?stp=dst-jpg_e35_p1080x1080_sh0.08_tt6&amp;_nc_ht=scontent-iad3-2.cdninstagram.com&amp;_nc_cat=100&amp;_nc_oc=Q6cZ2QEwVSol5qGM07j7SZrUXjc9_mG0X3oJbsaiDNPBsqSNYprhLki1fioUjCagQG5NDs8&amp;_nc_ohc=D4qWvb2zPn0Q7kNvwHr_SqO&amp;_nc_gid=dvPWLi0VLYGol7BTCX7sWg&amp;edm=AOQ1c0wBAAAA&amp;ccb=7-5&amp;ig_cache_key=MzY1MzU5MjcwOTMzOTM2MzUzNw%3D%3D.3-ccb7-5&amp;oh=00_AfzdxFERq4Wxs7kcKRkqpHKDVRrR9dBYuMpKj402-5EHzA&amp;oe=69BD9F03&amp;_nc_sid=8b3546, https://scontent-iad3-2.cdninstagram.com/v/t51.2885-15/504338596_18504065668047768_1216472460201110072_n.jpg?stp=dst-jpg_e35_p1080x1080_sh0.08_tt6&amp;_nc_ht=scontent-iad3-2.cdninstagram.com&amp;_nc_cat=100&amp;_nc_oc=Q6cZ2QEwVSol5qGM07j7SZrUXjc9_mG0X3oJbsaiDNPBsqSNYprhLki1fioUjCagQG5NDs8&amp;_nc_ohc=_5zUHSGj97AQ7kNvwHGl5At&amp;_nc_gid=dvPWLi0VLYGol7BTCX7sWg&amp;edm=AOQ1c0wBAAAA&amp;ccb=7-5&amp;ig_cache_key=MzY1MzU5MjcwOTM0Nzg4ODcxOQ%3D%3D.3-ccb7-5&amp;oh=00_AfwaoITKW9GotMuAuP4WwCpn69cn9L3wD670AvVvGtw8ag&amp;oe=69BD98D6&amp;_nc_sid=8b3546, https://scontent-iad3-2.cdninstagram.com/v/t51.28</t>
  </si>
  <si>
    <t>https://scontent-iad3-1.cdninstagram.com/o1/v/t16/f2/m84/AQOlT0R_iVmmhFAu63WehuJwanA-gFkQ4SipWMiZmoPUTT2JP6CroSe36CgDZ6qKH2Gi99LsDAt_SB2VYC0VirjP-EKUbn5WK2XEsmA.mp4?_nc_cat=110&amp;_nc_sid=5e9851&amp;_nc_ht=scontent-iad3-1.cdninstagram.com&amp;_nc_ohc=m9XaJVrwrN8Q7kNvwGxG9Ln&amp;efg=eyJ2ZW5jb2RlX3RhZyI6Inhwdl9wcm9ncmVzc2l2ZS5JTlNUQUdSQU0uQ0FST1VTRUxfSVRFTS5DMy43MjAuZGFzaF9iYXNlbGluZV8xX3YxIiwieHB2X2Fzc2V0X2lkIjozMTEwOTc0NDUyNDQ0NjAwLCJhc3NldF9hZ2VfZGF5cyI6NzEsInZpX3VzZWNhc2VfaWQiOjEwMTQ2LCJkdXJhdGlvbl9zIjoxNCwidXJsZ2VuX3NvdXJjZSI6Ind3dyJ9&amp;ccb=17-1&amp;vs=80d253857c45b804&amp;_nc_vs=HBksFQIYTGlnX2JhY2tmaWxsX3RpbWVsaW5lX3ZvZC81NTQ5MjE3QTBEQkFGMEQ3QTJEM0YzOTFBQ0M3Njc5RV92aWRlb19kYXNoaW5pdC5tcDQVAALIARIAFQIYRmlnX3hwdl9yZWVsc19wZXJtYW5lbnRfc3JfcHJvZC84ODM0MTI0MDQ2NDQ1NTFfODg2ODM0NjYxNzYwNDY5Mjc0MC5tcDQVAgLIARIAKAAYABsCiAd1c2Vfb2lsATEScHJvZ3Jlc3NpdmVfcmVjaXBlATEVAAAm8Lal8sXahgsVAigCQzMsF0Atd0vGp--eGBJkYXNoX2Jhc2VsaW5lXzFfdjERAHXuB2XEngEA&amp;_nc_gid=dvPWLi0VLYGol7BTCX7sWg&amp;_nc_ss=1a&amp;_nc_zt=28&amp;oh=00_Afx8TQRJjcw8B_F8FaLobzl41Ag_qXviMC0blNRpFz3zlw&amp;oe=69B9A8EE, https://scontent-iad3-1.cdninstagram.com/o1/v/t16/f2/m84/AQN1jvIdPvxygJdG4DE7F_BdE7BCmQp1dhOq5RBxGl7G22FFT8QHNelTHktMQdYCr-sNBGjqISc-usKLeoWa0g8HB8rUo3Nt6lf_ATc.mp4?_nc_cat=110&amp;_nc_sid=5e9851&amp;_nc_ht=scontent-iad3-1.cdninstagram.com&amp;_nc_ohc=3KXt7riOq54Q7kNvwFuMPSw&amp;efg=eyJ2ZW5jb2RlX3RhZyI6Inhwdl9wcm9ncmVzc2l2ZS5JTlNUQUdSQU0uQ0FST1VTRUxfSVRFTS5DMy43MjAuZGFzaF9iYXNlbGluZV8xX3YxIiwieHB2X2Fzc2V0X2lkIjoxOTEyNzQyMzE1OTg0Nzk4LCJhc3NldF9hZ2VfZGF5cyI6NzEsInZpX3VzZWNhc2VfaWQiOjEwMTQ2LCJkdXJhdGlvbl9zIjo5LCJ1cmxnZW5fc291cmNlIjoid3d3In0%3D&amp;ccb=17-1&amp;vs=6b44ccad9b87f36c&amp;_nc_vs=HBksFQIYTGlnX2JhY2tmaWxsX3RpbWVsaW5lX3ZvZC84MDRFOUQwMzA4QTk5MzNFRUVBNzlCMjUzQTlCODBCQ192aWRlb19kYXNoaW5pdC5tcDQVAALIARIAFQIYR2lnX3hwdl9yZWVsc19wZXJtYW5lbnRfc3JfcHJvZC8xNDE1NTI0NDQzMjk0NDA0XzUxMDU5NzU5ODg3NzMwMTI2MDIubXA0FQICyAESACgAGAAbAogHdXNlX29pbAExEnByb2dyZXNzaXZlX3JlY2lwZQExFQAAJrye1OSg6OUGFQIoAkMzLBdAIhDlYEGJNxgSZGFzaF9iYXNlbGluZV8xX3YxEQB17gdlxJ4BAA&amp;_nc_gid=dvPWLi0VLYGol7BTCX7sWg&amp;_nc_ss=1a&amp;_nc_zt=28&amp;oh=00_AfwbRGRxei22YRRHEkgURfw0_TiAsxJOp2Z0t1EVHGyVOQ&amp;oe=69B9AACA, https://scontent-iad3-2.cdninstagram.com/o1/v/t2/f2/m367/AQMYKhNGnNP0RTrblwehdzrOjnJnKoAZ4lX2x1ntGfZ178b8g-QSYj7wvCZHCwErLPTeAfS82RoxNgoNp2POXZSwVBkueN3xui4-l-s.mp4?_nc_cat=103&amp;_nc_sid=5e9851&amp;_nc_ht=scontent-iad3-2.cdninstagram.com&amp;_nc_ohc=CXuEKJHlCUcQ7kNvwGC4krO&amp;efg=eyJ2ZW5jb2RlX3RhZyI6Inhwdl9wcm9ncmVzc2l2ZS5JTlNUQUdSQU0uQ0xJUFMuQzMuNzIwLmRhc2hfYmFzZWxpbmVfMV92MSIsInhwdl9hc3NldF9pZCI6MTcwNTgwMzgxNjkzMjI5MywiYXNzZXRfYWdlX2RheXMiOjQ0OSwidmlfdXNlY2FzZV9pZCI6MTAwOTksImR1cmF0aW9uX3MiOjU5LCJ1cmxnZW5fc291cmNlIjoid3d3In0%3D&amp;ccb=17-1&amp;vs=dd8005fec6d0a729&amp;_nc_vs=HBksFQIYQGlnX2VwaGVtZXJhbC80MzQwNTNEOTA2RjAwRjVCNkREMTQ2Q0RFRTlEQjU5NF92aWRlb19kYXNoaW5pdC5tcDQVAALIARIAFQIYR2lnX3hwdl9yZWVsc19wZXJtYW5lbnRfc3JfcHJvZC8xMDg2MzIxNDEzMjMyMDc1XzMxODQ4OTY0MjIzODY1MTQ4OTAubXA0FQICyAESACgAGAAbAogHdXNlX29pbAExEnByb2dyZXNzaXZlX3JlY2lwZQExFQAAJorPhOns2ocGFQIoAkMzLBdATZmZmZmZmhgSZGFzaF9iYXNlbGluZV8xX3YxEQB1_gdl5p0BAA&amp;_nc_gid=dvPWLi0VLYGol7BTCX7sWg&amp;_nc_ss=1a&amp;_nc_zt=28&amp;oh=00_AfwK6ITAsMtnqMEOjqeT02AocNKUk-PDEBQ27J8aidh24Q&amp;oe=69BDA208</t>
  </si>
  <si>
    <t>https://www.instagram.com/zitegeist_</t>
  </si>
  <si>
    <t>moroz1276</t>
  </si>
  <si>
    <t>Анатолий Морозов</t>
  </si>
  <si>
    <t>https://scontent-phl2-1.cdninstagram.com/v/t51.2885-19/183583648_891570758100227_1605232008350812728_n.jpg?stp=dst-jpg_e0_s150x150_tt6&amp;efg=eyJ2ZW5jb2RlX3RhZyI6InByb2ZpbGVfcGljLmRqYW5nby42MzguYzIifQ&amp;_nc_ht=scontent-phl2-1.cdninstagram.com&amp;_nc_cat=111&amp;_nc_oc=Q6cZ2QGo0HfOozsDXjn_wK64vnCLpo-bNFW5YmH8tnqu0egmwxAi1gGrAYhfvdsSavJesUY&amp;_nc_ohc=KPVB4n0kRrkQ7kNvwHCPxMA&amp;_nc_gid=cp1LbLfH7EDPjcKNrpO8cg&amp;edm=AOQ1c0wBAAAA&amp;ccb=7-5&amp;oh=00_AfyankDpgU_whZRxzyamt6ot_JZ5r6LSKjaQ7tHPzy5rkQ&amp;oe=69BD8EB0&amp;_nc_sid=8b3546</t>
  </si>
  <si>
    <t>Зимний дворец) | Териберка, сияние без фильтров) | С первым днем лета друзья! | Могу организовать недорогую крутую квартиру у моря)</t>
  </si>
  <si>
    <t>https://instagram.com/p/DM3DCvbt8of, https://instagram.com/p/DLDAYffI3XN, https://instagram.com/p/DFuQKqBuDit, https://instagram.com/p/DFuPvMlSpem, https://instagram.com/p/DA6AP0eI0g3, https://instagram.com/p/DA6ADYeI90H, https://instagram.com/p/DADR3ziuSZa, https://instagram.com/p/C7raaYxoipA, https://instagram.com/p/C6oEBkQIkvF, https://instagram.com/p/Cv43Ra2IDOM, https://instagram.com/p/Cv422uKo-8q, https://instagram.com/p/CursX1hI3Q6</t>
  </si>
  <si>
    <t>6, 9, 14, 12, 11, 5, 15, 15, 17, 14, 13, 5</t>
  </si>
  <si>
    <t>1, 1, 0, 0, 0, 0, 0, 0, 0, 0, 0, 0</t>
  </si>
  <si>
    <t>2025-08-02, 2025-06-18, 2025-02-06, 2025-02-06, 2024-10-09, 2024-10-09, 2024-09-18, 2024-06-01, 2024-05-06, 2023-08-13, 2023-08-13, 2023-07-14</t>
  </si>
  <si>
    <t>Image, Image, Image, Image, Sidecar, Image, Image, Image, Image, Sidecar, Image, Image</t>
  </si>
  <si>
    <t>https://scontent-phl2-1.cdninstagram.com/v/t51.82787-15/526564526_18511105900034752_5768807039296698506_n.jpg?stp=dst-jpg_e35_p1080x1080_sh0.08_tt6&amp;_nc_ht=scontent-phl2-1.cdninstagram.com&amp;_nc_cat=104&amp;_nc_oc=Q6cZ2QGo0HfOozsDXjn_wK64vnCLpo-bNFW5YmH8tnqu0egmwxAi1gGrAYhfvdsSavJesUY&amp;_nc_ohc=53tm3qfAJpsQ7kNvwHhc5pA&amp;_nc_gid=cp1LbLfH7EDPjcKNrpO8cg&amp;edm=AOQ1c0wBAAAA&amp;ccb=7-5&amp;ig_cache_key=MzY5MDQzMTgwMjE2Mjc5Mjk5MQ%3D%3D.3-ccb7-5&amp;oh=00_Afy5oUnVDrrORrq0tG0vtwNzsCMZQVxzeQFGdHVnJa_T6A&amp;oe=69BD903D&amp;_nc_sid=8b3546, https://scontent-phl2-1.cdninstagram.com/v/t51.2885-15/510029415_18503083657034752_5474081551828413078_n.jpg?stp=dst-jpg_e35_p1080x1080_sh0.08_tt6&amp;_nc_ht=scontent-phl2-1.cdninstagram.com&amp;_nc_cat=104&amp;_nc_oc=Q6cZ2QGo0HfOozsDXjn_wK64vnCLpo-bNFW5YmH8tnqu0egmwxAi1gGrAYhfvdsSavJesUY&amp;_nc_ohc=QcK7MPmildcQ7kNvwHdQ0wm&amp;_nc_gid=cp1LbLfH7EDPjcKNrpO8cg&amp;edm=AOQ1c0wBAAAA&amp;ccb=7-5&amp;ig_cache_key=MzY1Nzc2OTAwNTQzMDgzMDU0MQ%3D%3D.3-ccb7-5&amp;oh=00_Afz_TvYAgHGkiYgWpT7ktKpH6PmXCSMmFR5NeZJYaGLqOg&amp;oe=69BDAE00&amp;_nc_sid=8b3546, https://scontent-phl2-1.cdninstagram.com/v/t51.2885-15/476309709_18477664408034752_6846005234146537560_n.jpg?stp=dst-jpg_e35_p1080x1080_sh0.08_tt6&amp;_nc_ht=scontent-phl2-1.cdninstagram.com&amp;_nc_cat=104&amp;_nc_oc=Q6cZ2QGo0HfOozsDXjn_wK64vnCLpo-bNFW5YmH8tnqu0egmwxAi1gGrAYhfvdsSavJesUY&amp;_nc_ohc=xnyMFP_WZMAQ7kNvwFf8jU9&amp;_nc_gid=cp1LbLfH7EDPjcKNrpO8cg&amp;edm=AOQ1c0wBAAAA&amp;ccb=7-5&amp;ig_cache_key=MzU2MTg1NTQ1NjM2MTU5MzAwNQ%3D%3D.3-ccb7-5&amp;oh=00_Afznu_JQGKqSCgntKmm-d3T2f4-mNgKspKizmGUv4-t4Ow&amp;oe=69BDBC3F&amp;_nc_sid=8b3546, https://scontent-phl2-1.cdninstagram.com/v/t51.2885-15/476434908_18477664012034752_3083338176450174186_n.jpg?stp=dst-jpg_e35_p1080x1080_sh0.08_tt6&amp;_nc_ht=scontent-phl2-1.cdninstagram.com&amp;_nc_cat=104&amp;_nc_oc=Q6cZ2QGo0HfOozsDXjn_wK64vnCLpo-bNFW5YmH8tnqu0egmwxAi1gGrAYhfvdsSavJesUY&amp;_nc_ohc=CWXX7bRWpPUQ7kNvwGARAgI&amp;_nc_gid=cp1LbLfH7EDPjcKNrpO8cg&amp;edm=AOQ1c0wBAAAA&amp;ccb=7-5&amp;ig_cache_key=MzU2MTg1MzU2OTMyMDI2MTU0Mg%3D%3D.3-ccb7-5&amp;oh=00_AfynGup5w1Pmma4aPMIAxdKpOYRqI_1CKwffTxb0jMb29Q&amp;oe=69BDB3FD&amp;_nc_sid=8b3546, https://scontent-phl2-1.cdninstagram.com/v/t39.30808-6/462342525_18455170303034752_1088207167075403826_n.jpg?stp=dst-jpg_e35_s1080x1080_sh0.08_tt6&amp;_nc_ht=scontent-phl2-1.cdninstagram.com&amp;_nc_cat=104&amp;_nc_oc=Q6cZ2QGo0HfOozsDXjn_wK64vnCLpo-bNFW5YmH8tnqu0egmwxAi1gGrAYhfvdsSavJesUY&amp;_nc_ohc=LXB1OR7W0UwQ7kNvwEi6Tg4&amp;_nc_gid=cp1LbLfH7EDPjcKNrpO8cg&amp;edm=AOQ1c0wAAAAA&amp;ccb=7-5&amp;ig_cache_key=MzQ3NTA5MTE0MDU4NDM3MzE1MQ%3D%3D.3-ccb7-5&amp;oh=00_AfyjIML0VXRVFy2gPncY5S0kWlobKnCqNQ1NEpwsE4WNoA&amp;oe=69BDB820&amp;_nc_sid=8b3546, https://scontent-phl2-1.cdninstagram.com/v/t39.30808-6/462342525_18455170303034752_1088207167075403826_n.jpg?stp=dst-jpg_e35_s1080x1080_sh0.08_tt6&amp;_nc_ht=scontent-phl2-1.cdninstagram.com&amp;_nc_cat=104&amp;_nc_oc=Q6cZ2QGo0HfOozsDXjn_wK64vnCLpo-bNFW5YmH8tnqu0egmwxAi1gGrAYhfvdsSavJesUY&amp;_nc_ohc=LXB1OR7W0UwQ7kNvwEi6Tg4&amp;_nc_gid=cp1LbLfH7EDPjcKNrpO8cg&amp;edm=AOQ1c0wAAAAA&amp;ccb=7-5&amp;ig_cache_key=MzQ3NTA5MTE0MDU4NDM3MzE1MQ%3D%3D.3-ccb7-5&amp;oh=00_AfyjIML0VXRVFy2gPncY5S0kWlobKnCqNQ1NEpwsE4WNoA&amp;oe=69BDB820&amp;_nc_sid=8b3546, https://scontent-phl2-1.cdninstagram.com/v/t39.30808-6/462342728_18455170321034752_3948330173592516928_n.jpg?stp=dst-jpg_e35_s1080x1080_sh0.08_tt6&amp;_nc_ht=scontent-phl2-1.cdninstagram.com&amp;_nc_cat=104&amp;_nc_oc=Q6cZ2QGo0HfOozsDXjn_wK64vnCLpo-bNFW5YmH8tnqu0egmwxAi1gGrAYhfvdsSavJesUY&amp;_nc_ohc=8LskRLG4aN8Q7kNvwEDknU9&amp;_nc_gid=cp1LbLfH7EDPjcKNrpO8cg&amp;edm=AOQ1c0wAAAAA&amp;ccb=7-5&amp;ig_cache_key=MzQ3NTA5MTE0MDU2NzYxODMyMw%3D%3D.3-ccb7-5&amp;oh=00_AfxT-jUHyi5o9qegZ8A4lmWhMla7EOhn3UAJVLENMk1RLQ&amp;oe=69BDA04C&amp;_nc_sid=8b3546, https://scontent-phl2-1.cdninstagram.com/v/t39.30808-6/462686087_18455170324034752_3965705761393451374_n.jpg?stp=dst-jpg_e35_s1080x1080_sh0.08_tt6&amp;_nc_ht=scontent-phl2-1.cdninstagram.com&amp;_nc_cat=104&amp;_nc_oc=Q6cZ2QGo0HfOozsDXjn_wK64vnCLpo-bNFW5YmH8tnqu0egmwxAi1gGrAYhfvdsSavJesUY&amp;_nc_ohc=N76qmPJ8rvEQ7kNvwEMRjTt&amp;_nc_gid=cp1LbLfH7EDPjcKNrpO8cg&amp;edm=AOQ1c0wAAAAA&amp;ccb=7-5&amp;ig_cache_key=MzQ3NTA5MTE0MDI0ODY5OTEzMQ%3D%3D.3-ccb7-5&amp;oh=00_Afyr1TZD99X28AzBFotK18WS59cQH9az7vuYDMA9_mfCMw&amp;oe=69BDBE0F&amp;_nc_sid=8b3546, https://scontent-phl2-1.cdninstagram.com/v/t39.30808-6/462451605_18455169874034752_955145834912590552_n.jpg?stp=dst-jpg_e35_p1080x1080_sh0.08_tt6&amp;_nc_ht=scontent-phl2-1.cdninstagram.com&amp;_nc_cat=104&amp;_nc_oc=Q6cZ2QGo0HfOozsDXjn_wK64vnCLpo-bNFW5YmH8tnqu0egmwxAi1gGrAYhfvdsSavJesUY&amp;_nc_ohc=Y-PdrQ2dkBgQ7kNvwG8gzJZ&amp;_nc_gid=cp1LbLfH7EDPjcKNrpO8cg&amp;edm=AOQ1c0wAAAAA&amp;ccb=7-5&amp;ig_cache_key=MzQ3NTA5MDI5NDkwMzY1OTc4Mw%3D%3D.3-ccb7-5&amp;oh=00_AfzkyHJkECuBooM5rcP2Zv3LUfrbFronRKISocpe93t7zw&amp;oe=69BDB185&amp;_nc_sid=8b3546, https://scontent-phl2-1.cdninstagram.com/v/t39.30808-6/459645005_18451105801034752_6172079566046240688_n.jpg?stp=dst-jpg_e35_p1080x1080_sh0.08_tt6&amp;_nc_ht=scontent-phl2-1.cdninstagram.com&amp;_nc_cat=104&amp;_nc_oc=Q6cZ2QGo0HfOozsDXjn_wK64vnCLpo-bNFW5YmH8tnqu0egmwxAi1gGrAYhfvdsSavJesUY&amp;_nc_ohc=c5tI8JVMC7oQ7kNvwEOZ4_5&amp;_nc_gid=cp1LbLfH7EDPjcKNrpO8cg&amp;edm=AOQ1c0wAAAAA&amp;ccb=7-5&amp;ig_cache_key=MzQ1OTY4NzU0MDQ1NTk3NDQ5MA%3D%3D.3-ccb7-5&amp;oh=00_Afw4hrJRauO1Yck5tvFDk8u2Cly0rnLY8u-YQRgKvLjv9A&amp;oe=69BDA</t>
  </si>
  <si>
    <t>dealer</t>
  </si>
  <si>
    <t>https://www.instagram.com/moroz1276</t>
  </si>
  <si>
    <t>avdonina.nadya</t>
  </si>
  <si>
    <t>Надежда Авдонина</t>
  </si>
  <si>
    <t>https://scontent-dfw6-1.cdninstagram.com/v/t51.2885-19/312916238_146132688138966_8770493325097655414_n.jpg?stp=dst-jpg_e0_s150x150_tt6&amp;efg=eyJ2ZW5jb2RlX3RhZyI6InByb2ZpbGVfcGljLmRqYW5nby44MjYuYzIifQ&amp;_nc_ht=scontent-dfw6-1.cdninstagram.com&amp;_nc_cat=106&amp;_nc_oc=Q6cZ2QHbkV-2rO_UYsgpks6l1AkO-laosgJ1hOHKZq3qG5Ai2uGckAsi-udVH2HOm5_P8TI&amp;_nc_ohc=OwEI8JD7UicQ7kNvwGC-03d&amp;_nc_gid=47pb1X69jn6I9UCjPYiSfQ&amp;edm=AOQ1c0wBAAAA&amp;ccb=7-5&amp;oh=00_AfzImBOY4BFuWibnPQu16yBFg3m2ZNCPz5Q6AObPOsBNwg&amp;oe=69BDACFC&amp;_nc_sid=8b3546</t>
  </si>
  <si>
    <t>1070 метров над уровнем моря #sarajevo #сараево #босния #боснияигерцеговина #bosniaandherzegovina | #sarajevo | #sarajevo #сараево #боснияигерцеговина #bih | #sarajevo #сараево #bonia #bih | Все о Сараево - коротко в этом кадре #сараево #босния #sarajevo | #sarajevo #сараево #bosnia #bosniaandherzegovina | #sarajevo #bosnaihercegovina #bosniaandherzegovina</t>
  </si>
  <si>
    <t>#sarajevo, #bosniaandherzegovina, #bih, #bonia, #bosnia, #bosnaihercegovina</t>
  </si>
  <si>
    <t>https://instagram.com/p/DV6zZRtDkHZ, https://instagram.com/p/DV6ICGlCBBh, https://instagram.com/p/DV6ED6fiOuS, https://instagram.com/p/DV4TgDiCIO9, https://instagram.com/p/DV2-VSqCP8h, https://instagram.com/p/DV1gZaSjpdy, https://instagram.com/p/DVtGnmUiHHP, https://instagram.com/p/DVom8W9iH6y, https://instagram.com/p/DVomQhyiEk1, https://instagram.com/p/DVn0saiCMDk, https://instagram.com/p/DVHUmp5DndV, https://instagram.com/p/DVFLiFZiKrt</t>
  </si>
  <si>
    <t>2, 1, 3, 2, 1, 2, 3, 4, 1, 2, 3, 5</t>
  </si>
  <si>
    <t>0, 0, 0, 0, 0, 0, 1, 0, 0, 0, 1, 0</t>
  </si>
  <si>
    <t>2026-03-15, 2026-03-15, 2026-03-15, 2026-03-14, 2026-03-14, 2026-03-13, 2026-03-10, 2026-03-08, 2026-03-08, 2026-03-08, 2026-02-23, 2026-02-23</t>
  </si>
  <si>
    <t>Sarajevo, Bosnia and Herzegovina</t>
  </si>
  <si>
    <t>Sidecar, Video, Image, Image, Video, Video, Image, Video, Image, Video, Image, Video</t>
  </si>
  <si>
    <t>https://scontent-dfw5-1.cdninstagram.com/v/t51.82787-15/651505707_18365403274163385_1719847337685334749_n.jpg?stp=dst-jpg_e35_p1080x1080_sh0.08_tt6&amp;_nc_ht=scontent-dfw5-1.cdninstagram.com&amp;_nc_cat=109&amp;_nc_oc=Q6cZ2QHbkV-2rO_UYsgpks6l1AkO-laosgJ1hOHKZq3qG5Ai2uGckAsi-udVH2HOm5_P8TI&amp;_nc_ohc=ARdCmbKvVPMQ7kNvwEHIEI8&amp;_nc_gid=47pb1X69jn6I9UCjPYiSfQ&amp;edm=AOQ1c0wBAAAA&amp;ccb=7-5&amp;ig_cache_key=Mzg1MzYxNzUzNTkwMDMzMzc1Mw%3D%3D.3-ccb7-5&amp;oh=00_AfzcChoEMUoSbeK3y-lz3eRKN0F332hADL4AtgE3d4GUwg&amp;oe=69BDAA04&amp;_nc_sid=8b3546, https://scontent-dfw5-1.cdninstagram.com/v/t51.82787-15/651505707_18365403274163385_1719847337685334749_n.jpg?stp=dst-jpg_e35_p1080x1080_sh0.08_tt6&amp;_nc_ht=scontent-dfw5-1.cdninstagram.com&amp;_nc_cat=109&amp;_nc_oc=Q6cZ2QHbkV-2rO_UYsgpks6l1AkO-laosgJ1hOHKZq3qG5Ai2uGckAsi-udVH2HOm5_P8TI&amp;_nc_ohc=ARdCmbKvVPMQ7kNvwEHIEI8&amp;_nc_gid=47pb1X69jn6I9UCjPYiSfQ&amp;edm=AOQ1c0wBAAAA&amp;ccb=7-5&amp;ig_cache_key=Mzg1MzYxNzUzNTkwMDMzMzc1Mw%3D%3D.3-ccb7-5&amp;oh=00_AfzcChoEMUoSbeK3y-lz3eRKN0F332hADL4AtgE3d4GUwg&amp;oe=69BDAA04&amp;_nc_sid=8b3546, https://scontent-dfw5-1.cdninstagram.com/v/t51.82787-15/651662697_18365403283163385_4722077760345920721_n.jpg?stp=dst-jpg_e35_p1080x1080_sh0.08_tt6&amp;_nc_ht=scontent-dfw5-1.cdninstagram.com&amp;_nc_cat=109&amp;_nc_oc=Q6cZ2QHbkV-2rO_UYsgpks6l1AkO-laosgJ1hOHKZq3qG5Ai2uGckAsi-udVH2HOm5_P8TI&amp;_nc_ohc=9B2FK1HNqlwQ7kNvwGPHiV5&amp;_nc_gid=47pb1X69jn6I9UCjPYiSfQ&amp;edm=AOQ1c0wBAAAA&amp;ccb=7-5&amp;ig_cache_key=Mzg1MzYxNzUzNzkzODc1MjA3NA%3D%3D.3-ccb7-5&amp;oh=00_Afxq5KeJnan0bhivBlKvqP-peeOdQj9RhcdHxw1TXLon-w&amp;oe=69BDA67E&amp;_nc_sid=8b3546, https://scontent-dfw5-1.cdninstagram.com/v/t51.82787-15/651559571_18365403292163385_8589703591855054276_n.jpg?stp=dst-jpg_e35_p1080x1080_sh0.08_tt6&amp;_nc_ht=scontent-dfw5-1.cdninstagram.com&amp;_nc_cat=109&amp;_nc_oc=Q6cZ2QHbkV-2rO_UYsgpks6l1AkO-laosgJ1hOHKZq3qG5Ai2uGckAsi-udVH2HOm5_P8TI&amp;_nc_ohc=e8xLmGlIolcQ7kNvwGlyqel&amp;_nc_gid=47pb1X69jn6I9UCjPYiSfQ&amp;edm=AOQ1c0wBAAAA&amp;ccb=7-5&amp;ig_cache_key=Mzg1MzYxNzU0MjA0MDgzMDgwNw%3D%3D.3-ccb7-5&amp;oh=00_AfyGNBjsBOwL7J6Hk4frliqUAKhmHp-c4cisfBQkgsXyzg&amp;oe=69BD8DC9&amp;_nc_sid=8b3546, https://scontent-dfw5-1.cdninstagram.com/v/t51.82787-15/651452506_18365403301163385_2620679457913285496_n.jpg?stp=dst-jpg_e35_p1080x1080_sh0.08_tt6&amp;_nc_ht=scontent-dfw5-1.cdninstagram.com&amp;_nc_cat=109&amp;_nc_oc=Q6cZ2QHbkV-2rO_UYsgpks6l1AkO-laosgJ1hOHKZq3qG5Ai2uGckAsi-udVH2HOm5_P8TI&amp;_nc_ohc=PjzAz3OHM10Q7kNvwEJhb-v&amp;_nc_gid=47pb1X69jn6I9UCjPYiSfQ&amp;edm=AOQ1c0wBAAAA&amp;ccb=7-5&amp;ig_cache_key=Mzg1MzYxNzU0NjkwNjIyMTg0OQ%3D%3D.3-ccb7-5&amp;oh=00_AfzoqoDra1vw0i4p7s-uiGdm4hRMjlmZTxP5NEaVGmzRaQ&amp;oe=69BD8DE9&amp;_nc_sid=8b3546, https://scontent-dfw5-1.cdninstagram.com/v/t51.82787-15/651969179_18365356015163385_4314469842018586842_n.jpg?stp=dst-jpg_e35_p1080x1080_sh0.08_tt6&amp;_nc_ht=scontent-dfw5-1.cdninstagram.com&amp;_nc_cat=109&amp;_nc_oc=Q6cZ2QHbkV-2rO_UYsgpks6l1AkO-laosgJ1hOHKZq3qG5Ai2uGckAsi-udVH2HOm5_P8TI&amp;_nc_ohc=ZmhdnBFAaz8Q7kNvwGzPPnN&amp;_nc_gid=47pb1X69jn6I9UCjPYiSfQ&amp;edm=AOQ1c0wBAAAA&amp;ccb=7-5&amp;ig_cache_key=Mzg1MzQxMDI5MjMxOTQ0Nzk1NA%3D%3D.3-ccb7-5&amp;oh=00_AfxFAat5dAdet3Q9lWzY0HDM35-G3nAY9vGvCZ5cY-DgMA&amp;oe=69BDAAB2&amp;_nc_sid=8b3546, https://scontent-dfw5-1.cdninstagram.com/v/t51.82787-15/651275320_18365268769163385_7777538939050626382_n.jpg?stp=dst-jpg_e35_p1080x1080_sh0.08_tt6&amp;_nc_ht=scontent-dfw5-1.cdninstagram.com&amp;_nc_cat=109&amp;_nc_oc=Q6cZ2QHbkV-2rO_UYsgpks6l1AkO-laosgJ1hOHKZq3qG5Ai2uGckAsi-udVH2HOm5_P8TI&amp;_nc_ohc=fy1Ho3DrwDYQ7kNvwHea6Uf&amp;_nc_gid=47pb1X69jn6I9UCjPYiSfQ&amp;edm=AOQ1c0wBAAAA&amp;ccb=7-5&amp;ig_cache_key=Mzg1MjkxNTI0NjkxNDYzNDY4NQ%3D%3D.3-ccb7-5&amp;oh=00_Afxhdnu_d0_Z5rqrmAPyUqEv1Ynx6zKJYK9TQbFxez9vVA&amp;oe=69BDAB45&amp;_nc_sid=8b3546, https://scontent-dfw5-1.cdninstagram.com/v/t51.82787-15/649218653_18364699858163385_4797495944335119718_n.jpg?stp=dst-jpg_e35_p1080x1080_sh0.08_tt6&amp;_nc_ht=scontent-dfw5-1.cdninstagram.com&amp;_nc_cat=109&amp;_nc_oc=Q6cZ2QHbkV-2rO_UYsgpks6l1AkO-laosgJ1hOHKZq3qG5Ai2uGckAsi-udVH2HOm5_P8TI&amp;_nc_ohc=0e-r_TPvIcgQ7kNvwEvJmzX&amp;_nc_gid=47pb1X69jn6I9UCjPYiSfQ&amp;edm=AOQ1c0wBAAAA&amp;ccb=7-5&amp;ig_cache_key=Mzg0OTc2MjM2NTk1Njk3NzEwMw%3D%3D.3-ccb7-5&amp;oh=00_AfzjVit-5T4L2GtAXj05Er5gQws7shTOKr8eLmVl7J7_-Q&amp;oe=69BD871A&amp;_nc_sid=8b3546, https://scontent-dfw5-1.cdninstagram.com/v/t51.82787-15/649136983_18364498624163385_4964204709125272724_n.jpg?stp=dst-jpg_e35_s1080x1080_sh0.08_tt6&amp;_nc_ht=scontent-dfw5-1.cdninstagram.com&amp;_nc_cat=109&amp;_nc_oc=Q6cZ2QHbkV-2rO_UYsgpks6l1AkO-laosgJ1hOHKZq3qG5Ai2uGckAsi-udVH2HOm5_P8TI&amp;_nc_ohc=Wn3GtPp7WdsQ7kNvwFcChy_&amp;_nc_gid=47pb1X69jn6I9UCjPYiSfQ&amp;edm=AOQ1c0wBAAAA&amp;ccb=7-5&amp;ig_cache_key=Mzg0ODQ5NDE0MzE0ODQxMTE4OQ%3D%3D.3-ccb7-5&amp;oh=00_AfzX-pMpw94HTo0rqDxtFDRiH2VGzX2ps6TrbmpvPZl_tA&amp;oe=69BDA788&amp;_nc_sid=8b3546, https://scontent-dfw5-1.cdninstagram.com/v/t51.82787-15/639763551_18363080566163385_5612496637114701532_n.jpg?stp=dst-jpg_e35_p1080x1080_sh0.08_tt6&amp;_nc_ht=scontent-dfw5-1.cdninstagram.com&amp;_nc_cat=109&amp;_nc_oc=Q6cZ2QHbkV-2rO_UYsgpks6l1AkO-laosgJ1hOHKZq3qG5Ai2uGckAsi-udVH2HOm5_P8TI&amp;_nc_ohc=rsjpCOZaJsMQ7kNvwGdXESW&amp;_nc_gid=47pb1X69jn6I9UCjPYiSfQ&amp;edm=AOQ1c0wBAAAA&amp;ccb=7-5&amp;ig_cache_key=MzgzOTEyNzgyNDYwNzYzOTM4MQ%3D%3D.3-ccb7-5&amp;oh=00_AfyZC0ygyUgmDGB3CYN6sSKluN-_Z7SImtGjVgxnHlZqa</t>
  </si>
  <si>
    <t>https://scontent-dfw5-1.cdninstagram.com/o1/v/t16/f2/m69/AQNCGMVBRGnXVhBOgkdqmG-VyTjzg8pgYiZEgPid4rllkppIvr9ubWthVnxOowL5Dt3fU2YXIGo3mhEv3gW6_ghn.mp4?strext=1&amp;_nc_cat=109&amp;_nc_sid=5e9851&amp;_nc_ht=scontent-dfw5-1.cdninstagram.com&amp;_nc_ohc=t59eobcz-r4Q7kNvwG4cF1w&amp;efg=eyJ2ZW5jb2RlX3RhZyI6Inhwdl9wcm9ncmVzc2l2ZS5JTlNUQUdSQU0uQ0xJUFMuQzMuNzIwLmRhc2hfYmFzZWxpbmVfMV92MSIsInhwdl9hc3NldF9pZCI6MTgwNTQ2NzMzMzc0OTg1NjEsImFzc2V0X2FnZV9kYXlzIjowLCJ2aV91c2VjYXNlX2lkIjoxMDA5OSwiZHVyYXRpb25fcyI6OSwid2F0Y2hfdGltZV9zIjo0ODcsInVybGdlbl9zb3VyY2UiOiJ3d3cifQ%3D%3D&amp;ccb=17-1&amp;vs=9eb8934eceec5372&amp;_nc_vs=HBksFQIYOnBhc3N0aHJvdWdoX2V2ZXJzdG9yZS9HTzhKNWlib1pOU1YxZWtDQU9uV3Nxc3h5OTRhYnNwVEFRQUYVAALIARIAFQIYUWlnX3hwdl9wbGFjZW1lbnRfcGVybWFuZW50X3YyL0M5NDA4RUYxOTdDNjM1MUMzNUZCN0IyNUYxRDUzMTlCX2F1ZGlvX2Rhc2hpbml0Lm1wNBUCAsgBEgAoABgAGwKIB3VzZV9vaWwBMRJwcm9ncmVzc2l2ZV9yZWNpcGUBMRUAACaC74ntpqiSQBUCKAJDMywXQCNU_fO2RaIYEmRhc2hfYmFzZWxpbmVfMV92MREAdf4HZeadAQA&amp;_nc_gid=47pb1X69jn6I9UCjPYiSfQ&amp;_nc_ss=1a&amp;_nc_zt=28&amp;oh=00_Afy2DA8LB7UNfm9fLs0jotzl0zeGBPp-j4MQ0Yl_XqjNpw&amp;oe=69BDAE5F, https://scontent-dfw6-1.cdninstagram.com/o1/v/t16/f2/m69/AQPf4mZLHAsBFoYcsO3VUleq31NLN58J1FyAUCSqFon6B7z-Y4gAYS6lgc7XOjKVKzy2ucUgda7xqE72rdzKeRsG.mp4?strext=1&amp;_nc_cat=102&amp;_nc_sid=5e9851&amp;_nc_ht=scontent-dfw6-1.cdninstagram.com&amp;_nc_ohc=1MSUCjjqaEcQ7kNvwE0mJ9p&amp;efg=eyJ2ZW5jb2RlX3RhZyI6Inhwdl9wcm9ncmVzc2l2ZS5JTlNUQUdSQU0uQ0xJUFMuQzMuNzIwLmRhc2hfYmFzZWxpbmVfMV92MSIsInhwdl9hc3NldF9pZCI6MTgwNTQzMTQ1ODU0OTg1NjEsImFzc2V0X2FnZV9kYXlzIjoyLCJ2aV91c2VjYXNlX2lkIjoxMDA5OSwiZHVyYXRpb25fcyI6MTAsInVybGdlbl9zb3VyY2UiOiJ3d3cifQ%3D%3D&amp;ccb=17-1&amp;_nc_gid=47pb1X69jn6I9UCjPYiSfQ&amp;_nc_ss=1a&amp;_nc_zt=28&amp;vs=fcba62e27970a964&amp;_nc_vs=HBksFQIYOnBhc3N0aHJvdWdoX2V2ZXJzdG9yZS9HRWwtcENZZVhSUzlWWHNJQUJlYzBMQ2pLSkJBYnNwVEFRQUYVAALIARIAFQIYUWlnX3hwdl9wbGFjZW1lbnRfcGVybWFuZW50X3YyLzMyNEJFOEEzMTlFOEZFNDBFQTFGNzQzN0I3NjJGMEIwX2F1ZGlvX2Rhc2hpbml0Lm1wNBUCAsgBEgAoABgAGwKIB3VzZV9vaWwBMRJwcm9ncmVzc2l2ZV9yZWNpcGUBMRUAACaCj8H4tZOSQBUCKAJDMywXQCUhysCDEm8YEmRhc2hfYmFzZWxpbmVfMV92MREAdf4HZeadAQA&amp;oh=00_AfyFICJkCM0g58aaJeTpZTEG265_nnqC8k0X5PSbQsUaKg&amp;oe=69BD85EA, https://scontent-dfw6-1.cdninstagram.com/o1/v/t16/f2/m69/AQO38RCz7mR4l1KRjsL6KQLKb6DxPkXyddR1rs-Xy6ShGS20FUU6NF7qVXAe7WbN6RhpJ5bAjpauDFid-9z2DT54.mp4?strext=1&amp;_nc_cat=103&amp;_nc_sid=5e9851&amp;_nc_ht=scontent-dfw6-1.cdninstagram.com&amp;_nc_ohc=x8nDc04CH0UQ7kNvwHrGyBV&amp;efg=eyJ2ZW5jb2RlX3RhZyI6Inhwdl9wcm9ncmVzc2l2ZS5JTlNUQUdSQU0uQ0xJUFMuQzMuNzIwLmRhc2hfYmFzZWxpbmVfMV92MSIsInhwdl9hc3NldF9pZCI6MTgwNTQxNzAwMDY0OTg1NjEsImFzc2V0X2FnZV9kYXlzIjoyLCJ2aV91c2VjYXNlX2lkIjoxMDA5OSwiZHVyYXRpb25fcyI6MTcsInVybGdlbl9zb3VyY2UiOiJ3d3cifQ%3D%3D&amp;ccb=17-1&amp;_nc_gid=47pb1X69jn6I9UCjPYiSfQ&amp;_nc_ss=1a&amp;_nc_zt=28&amp;vs=e0c2a56471fabff9&amp;_nc_vs=HBksFQIYOnBhc3N0aHJvdWdoX2V2ZXJzdG9yZS9HQURfZVNiVWhpc3hocDBIQU5kSHRyNUVPcGw1YnNwVEFRQUYVAALIARIAFQIYUWlnX3hwdl9wbGFjZW1lbnRfcGVybWFuZW50X3YyL0FGNDI1QTdFMDk3QjY1ODhEMzA5RDk2NTc4RDY3RDk2X2F1ZGlvX2Rhc2hpbml0Lm1wNBUCAsgBEgAoABgAGwKIB3VzZV9vaWwBMRJwcm9ncmVzc2l2ZV9yZWNpcGUBMRUAACaCtJ3fgIuSQBUCKAJDMywXQDHu2RaHKwIYEmRhc2hfYmFzZWxpbmVfMV92MREAdf4HZeadAQA&amp;oh=00_AfyWJ5G5-W1y_BCGh05TOv-FJbsKbZi5MnUUdOdC7ddTMw&amp;oe=69BD9731, https://scontent-dfw6-1.cdninstagram.com/o1/v/t16/f2/m69/AQPXkzjVdRp5XIKz9Qeag2geVgjUwtWsz2utK01lkRr5Gbp0pObU6pnLpqbuR5yv7L_MeWirFJ08_r_qatO0M4uG.mp4?strext=1&amp;_nc_cat=102&amp;_nc_sid=5e9851&amp;_nc_ht=scontent-dfw6-1.cdninstagram.com&amp;_nc_ohc=V60tJ1Rp2QsQ7kNvwFtjW7g&amp;efg=eyJ2ZW5jb2RlX3RhZyI6Inhwdl9wcm9ncmVzc2l2ZS5JTlNUQUdSQU0uQ0xJUFMuQzMuNzIwLmRhc2hfYmFzZWxpbmVfMV92MSIsInhwdl9hc3NldF9pZCI6MTgzNjQ0OTkxMzExNjMzODUsImFzc2V0X2FnZV9kYXlzIjo3LCJ2aV91c2VjYXNlX2lkIjoxMDA5OSwiZHVyYXRpb25fcyI6MTIsInVybGdlbl9zb3VyY2UiOiJ3d3cifQ%3D%3D&amp;ccb=17-1&amp;vs=79bdfd2d837916e8&amp;_nc_vs=HBksFQIYOnBhc3N0aHJvdWdoX2V2ZXJzdG9yZS9HSm5ja0NiRFZBa1FxRklFQUpENjZJVEk3VXhZYnNwVEFRQUYVAALIARIAFQIYUWlnX3hwdl9wbGFjZW1lbnRfcGVybWFuZW50X3YyL0JBNEYxOUEwODc1NTk4MEVEMzdDMDM0MDMzOTI3MjhBX2F1ZGlvX2Rhc2hpbml0Lm1wNBUCAsgBEgAoABgAGwKIB3VzZV9vaWwBMRJwcm9ncmVzc2l2ZV9yZWNpcGUBMRUAACbyi4fzxJqfQRUCKAJDMywXQChmZmZmZmYYEmRhc2hfYmFzZWxpbmVfMV92MREAdf4HZeadAQA&amp;_nc_gid=47pb1X69jn6I9UCjPYiSfQ&amp;_nc_ss=1a&amp;_nc_zt=28&amp;oh=00_AfxknXHVtaFWh9jR68zz9fyyeJUap6zqNgBhzMiJt-Prfw&amp;oe=69BD8BBA, https://scontent-dfw5-1.cdninstagram.com/o1/v/t16/f2/m69/AQMYztaaBWs6vQMV0t3vkCQZ0YEN15VZCFXAfcRsyFTJ_oVpA06G7X77xpdK40q0yQ2bs_yVaIqfMCQPAuuctoB1.mp4?strext=1&amp;_nc_cat=105&amp;_nc_sid=5e9851&amp;_nc_ht=scontent-dfw5-1.cdninstagram.com&amp;_nc_ohc=zKxfO9S4b0QQ7kNvwGczE73&amp;efg=eyJ2ZW5jb2RlX3RhZyI6Inhwdl9wcm9ncmVzc2l2ZS5JTlNUQUdSQU0uQ0xJUFMuQzMuNzIwLmRhc2hfYmFzZWxpbmVfMV92MSIsInhwdl9hc3NldF9pZCI6MTgzNjQ0NTQ5NTAxNjMzODUsImFzc2V0X2FnZV9kYXlzIjo3LCJ2aV91c2VjYXNlX2lkIjoxMDA5OSwiZHVyYXRpb25fcyI6MjYsInVybGdlbl9zb3VyY2UiOiJ3d3cifQ%3D%3D&amp;ccb=17-1&amp;_nc_gid=47pb1X69jn6I9UCjPYiSfQ&amp;_nc_ss=1a&amp;_nc_zt=28&amp;vs=39a4cbc5db029e5c&amp;_nc_vs=HBksFQIYOnBhc3N0aHJvdWdoX2V2ZXJzdG9yZS9HT09hZGlZX0I3eVJoTDBFQU1TR1UyTWttSGd0YnNwVEFRQUYVAALIARIAFQIYUWlnX3hwdl9wbGFjZW1lbnRfcGVybWFuZW50X3YyLzI0NEFEMjAwRjlGODY4MTU5NUNFNTRFOEUzMEYxQjg0X2F1ZGlvX2Rhc2hpbml0Lm1wNBUCAsgBEgAoABgAGwKIB3VzZV9vaWwBMRJwcm9ncmVzc2l2ZV9yZWNpcGUBMRUAACbyzuLc-5efQRUCKA</t>
  </si>
  <si>
    <t>https://www.instagram.com/avdonina.nadya</t>
  </si>
  <si>
    <t>igorkolobov2019</t>
  </si>
  <si>
    <t>Игорь Колобов</t>
  </si>
  <si>
    <t>https://scontent-hou1-1.cdninstagram.com/v/t51.2885-19/90021028_455867868466493_5684082551296098304_n.jpg?stp=dst-jpg_e0_s150x150_tt6&amp;efg=eyJ2ZW5jb2RlX3RhZyI6InByb2ZpbGVfcGljLmRqYW5nby4xMDgwLmMyIn0&amp;_nc_ht=scontent-hou1-1.cdninstagram.com&amp;_nc_cat=105&amp;_nc_oc=Q6cZ2QEDl47i1rSJIGGlK8fj6DLOhYjN4dGQujaII2invL828A_l4f9-xaxSVoti1yi8R6g&amp;_nc_ohc=o1N65PxeA0IQ7kNvwGzpThX&amp;_nc_gid=HIE5uE5SZVQ_X4tWFhDFqw&amp;edm=AOQ1c0wBAAAA&amp;ccb=7-5&amp;oh=00_AfxXm7nDWO-ET_Ap3u7urphC9-umRRkPcFQhXgAgAF8nHg&amp;oe=69BDAACB&amp;_nc_sid=8b3546</t>
  </si>
  <si>
    <t>После дождика. | Красивое небо до снегопада! | Утро | Красота! | Вышел из школы в 6 часов.
P. S был пробник по устной части!</t>
  </si>
  <si>
    <t>https://instagram.com/p/CgjGasdt19O, https://instagram.com/p/CAQVNGXg7gf, https://instagram.com/p/B9xCIOPA-i7, https://instagram.com/p/B77o94sgvY-, https://instagram.com/p/B76DKFagYPp, https://instagram.com/p/B7of6DMAq4Y, https://instagram.com/p/B6XmFNogSBi, https://instagram.com/p/B6XmBdWgZR9, https://instagram.com/p/B6XftD6gyzA, https://instagram.com/p/B6XfqABAQKG, https://instagram.com/p/B6Xfkurgrao, https://instagram.com/p/B6XfjykgYrN</t>
  </si>
  <si>
    <t>22, 9, 8, 5, 5, 9, 5, 6, 7, 6, 4, 5</t>
  </si>
  <si>
    <t>2022-07-28, 2020-05-16, 2020-03-15, 2020-01-30, 2020-01-29, 2020-01-22, 2019-12-22, 2019-12-22, 2019-12-22, 2019-12-22, 2019-12-22, 2019-12-22</t>
  </si>
  <si>
    <t>Коттеджный Поселок " Полянка ", Berlin, Germany</t>
  </si>
  <si>
    <t>https://scontent-hou1-1.cdninstagram.com/v/t51.29350-15/296048232_610610010448803_2564555045954307404_n.webp?stp=dst-jpg_e35_s1080x1080_tt6&amp;_nc_ht=scontent-hou1-1.cdninstagram.com&amp;_nc_cat=103&amp;_nc_oc=Q6cZ2QEDl47i1rSJIGGlK8fj6DLOhYjN4dGQujaII2invL828A_l4f9-xaxSVoti1yi8R6g&amp;_nc_ohc=LBKjVO5wfxwQ7kNvwFc_Vpc&amp;_nc_gid=HIE5uE5SZVQ_X4tWFhDFqw&amp;edm=AOQ1c0wBAAAA&amp;ccb=7-5&amp;ig_cache_key=Mjg5MjE4MzYwMjk3ODA0MzE1NA%3D%3D.3-ccb7-5&amp;oh=00_AfyYTL6_orPQ0yHJXsi3rJkqNcMk4eQL2mzSyssPH3v7AA&amp;oe=69BDAB8F&amp;_nc_sid=8b3546, https://scontent-hou1-1.cdninstagram.com/v/t51.29350-15/296048232_610610010448803_2564555045954307404_n.webp?stp=dst-jpg_e35_s1080x1080_tt6&amp;_nc_ht=scontent-hou1-1.cdninstagram.com&amp;_nc_cat=103&amp;_nc_oc=Q6cZ2QEDl47i1rSJIGGlK8fj6DLOhYjN4dGQujaII2invL828A_l4f9-xaxSVoti1yi8R6g&amp;_nc_ohc=LBKjVO5wfxwQ7kNvwFc_Vpc&amp;_nc_gid=HIE5uE5SZVQ_X4tWFhDFqw&amp;edm=AOQ1c0wBAAAA&amp;ccb=7-5&amp;ig_cache_key=Mjg5MjE4MzYwMjk3ODA0MzE1NA%3D%3D.3-ccb7-5&amp;oh=00_AfyYTL6_orPQ0yHJXsi3rJkqNcMk4eQL2mzSyssPH3v7AA&amp;oe=69BDAB8F&amp;_nc_sid=8b3546, https://scontent-hou1-1.cdninstagram.com/v/t51.29350-15/295948033_756856578984367_7025799386203478760_n.webp?stp=dst-jpg_e35_s1080x1080_tt6&amp;_nc_ht=scontent-hou1-1.cdninstagram.com&amp;_nc_cat=107&amp;_nc_oc=Q6cZ2QEDl47i1rSJIGGlK8fj6DLOhYjN4dGQujaII2invL828A_l4f9-xaxSVoti1yi8R6g&amp;_nc_ohc=0lx6CB5el20Q7kNvwGZkDA7&amp;_nc_gid=HIE5uE5SZVQ_X4tWFhDFqw&amp;edm=AOQ1c0wBAAAA&amp;ccb=7-5&amp;ig_cache_key=Mjg5MjE4MzYwMjgxODY1OTQ0Mw%3D%3D.3-ccb7-5&amp;oh=00_AfzzmBxBiNBTABaXJpYugyE51ehf8gE8eL-7Hl4XCGBxfw&amp;oe=69BD8C99&amp;_nc_sid=8b3546, https://scontent-hou1-1.cdninstagram.com/v/t51.29350-15/296066984_181058134301154_256240263203492479_n.webp?stp=dst-jpg_e35_s1080x1080_tt6&amp;_nc_ht=scontent-hou1-1.cdninstagram.com&amp;_nc_cat=106&amp;_nc_oc=Q6cZ2QEDl47i1rSJIGGlK8fj6DLOhYjN4dGQujaII2invL828A_l4f9-xaxSVoti1yi8R6g&amp;_nc_ohc=aeG70LbcDz8Q7kNvwGdqfr2&amp;_nc_gid=HIE5uE5SZVQ_X4tWFhDFqw&amp;edm=AOQ1c0wBAAAA&amp;ccb=7-5&amp;ig_cache_key=Mjg5MjE4MzYwMjk1MjgwNzM2OQ%3D%3D.3-ccb7-5&amp;oh=00_Afzfji091_ozsp8kyXjKmktl5N4_8cvo3tE58mtNTBmk5Q&amp;oe=69BDA3DB&amp;_nc_sid=8b3546, https://scontent-hou1-1.cdninstagram.com/v/t51.82787-15/622846909_18181830298323263_3005942164422954066_n.jpg?stp=dst-jpg_e15_fr_s1080x1080_tt6&amp;_nc_ht=scontent-hou1-1.cdninstagram.com&amp;_nc_cat=111&amp;_nc_oc=Q6cZ2QEDl47i1rSJIGGlK8fj6DLOhYjN4dGQujaII2invL828A_l4f9-xaxSVoti1yi8R6g&amp;_nc_ohc=Rt6BXlPrIUEQ7kNvwE5gfWs&amp;_nc_gid=HIE5uE5SZVQ_X4tWFhDFqw&amp;edm=AOQ1c0wBAAAA&amp;ccb=7-5&amp;ig_cache_key=MjMxMDQzOTg2ODAwNzk1NDQ2Mw%3D%3D.3-ccb7-5&amp;oh=00_AfzpxYD8jJNwEMBmh7-lM-sEq_zVb9180YXTrX5oemyz4w&amp;oe=69BDB73B&amp;_nc_sid=8b3546, https://scontent-hou1-1.cdninstagram.com/v/t51.82787-15/617962720_18090713563990551_2148802035252396150_n.jpg?stp=dst-jpg_e15_fr_s1080x1080_tt6&amp;_nc_ht=scontent-hou1-1.cdninstagram.com&amp;_nc_cat=103&amp;_nc_oc=Q6cZ2QEDl47i1rSJIGGlK8fj6DLOhYjN4dGQujaII2invL828A_l4f9-xaxSVoti1yi8R6g&amp;_nc_ohc=ab53w7hnsr8Q7kNvwHkq4bh&amp;_nc_gid=HIE5uE5SZVQ_X4tWFhDFqw&amp;edm=AOQ1c0wBAAAA&amp;ccb=7-5&amp;ig_cache_key=MjI2NTYwMTQ0ODY3NzIwNjIwMw%3D%3D.3-ccb7-5&amp;oh=00_AfyUBVNvtg2mOHf0pkAj2oV2XIlBCqmjJI7V2zJmXs5xew&amp;oe=69BDB117&amp;_nc_sid=8b3546, https://scontent-hou1-1.cdninstagram.com/v/t51.82787-15/624872699_18107074663702816_5481859474194438106_n.jpg?stp=dst-jpg_e35_s1080x1080_sh0.08_tt6&amp;_nc_ht=scontent-hou1-1.cdninstagram.com&amp;_nc_cat=104&amp;_nc_oc=Q6cZ2QEDl47i1rSJIGGlK8fj6DLOhYjN4dGQujaII2invL828A_l4f9-xaxSVoti1yi8R6g&amp;_nc_ohc=gQns8I4saGkQ7kNvwGp9hdY&amp;_nc_gid=HIE5uE5SZVQ_X4tWFhDFqw&amp;edm=AOQ1c0wBAAAA&amp;ccb=7-5&amp;ig_cache_key=MjIzMjU1ODIxNDkxNzA2MDE1OA%3D%3D.3-ccb7-5&amp;oh=00_Afxd7Gn0RZGsccsxnKJ75949G5_Kk9HWAnR5vO8DGpUGNw&amp;oe=69BDB38C&amp;_nc_sid=8b3546, https://scontent-hou1-1.cdninstagram.com/v/t51.82787-15/620306586_18108807637589487_3592620314964083382_n.jpg?stp=dst-jpg_e35_s1080x1080_sh0.08_tt6&amp;_nc_ht=scontent-hou1-1.cdninstagram.com&amp;_nc_cat=103&amp;_nc_oc=Q6cZ2QEDl47i1rSJIGGlK8fj6DLOhYjN4dGQujaII2invL828A_l4f9-xaxSVoti1yi8R6g&amp;_nc_ohc=EAYa-lUlLEIQ7kNvwG6iwjZ&amp;_nc_gid=HIE5uE5SZVQ_X4tWFhDFqw&amp;edm=AOQ1c0wBAAAA&amp;ccb=7-5&amp;ig_cache_key=MjIzMjExMDQ1MjQ2MzIwNzQwMQ%3D%3D.3-ccb7-5&amp;oh=00_AfzikwOQrKnxDSN0AfiShB0kIL2v8D5irsNccRI0ZvYFTw&amp;oe=69BD90F7&amp;_nc_sid=8b3546, https://scontent-hou1-1.cdninstagram.com/v/t51.82787-15/622446201_18109437688631707_4857830175217476651_n.jpg?stp=dst-jpg_e35_s1080x1080_sh0.08_tt6&amp;_nc_ht=scontent-hou1-1.cdninstagram.com&amp;_nc_cat=107&amp;_nc_oc=Q6cZ2QEDl47i1rSJIGGlK8fj6DLOhYjN4dGQujaII2invL828A_l4f9-xaxSVoti1yi8R6g&amp;_nc_ohc=yvqml0yGEtkQ7kNvwF52kOI&amp;_nc_gid=HIE5uE5SZVQ_X4tWFhDFqw&amp;edm=AOQ1c0wBAAAA&amp;ccb=7-5&amp;ig_cache_key=MjIyNzE3MDM0NDMyODkzMjg4OA%3D%3D.3-ccb7-5&amp;oh=00_Afyi7GbpPvdIQPBk2xwsG-lQmIYW0n6aIaT-xlT4tqyRDw&amp;oe=69BDB40B&amp;_nc_sid=8b3546, https://scontent-hou1-1.cdninstagram.com/v/t51.82787-15/621237823_18142214542465125_6610996079335485085_n.jpg?stp=dst-jpg_e15_tt6&amp;_nc_ht=scontent-hou1-1.cdninstagram.com&amp;_nc_cat=109&amp;_nc_oc=Q6cZ2QEDl47i1rSJIGGlK8fj6DLOhYjN4dGQujaII2invL828A_l4f9-xaxSVoti1yi8R6g&amp;_nc_ohc=7ZJEHP23VAUQ7kNvwGJD21g&amp;_nc_gid=HIE5uE5SZVQ_X4tWFhDFqw&amp;edm=AOQ1c0wBAAAA&amp;ccb=7-5&amp;ig_cache_key=MjIwNDM5ODAyNjYyNDE0NzU1NA%3D%3D.3-ccb7-5&amp;oh=00_Afw9O8pdET_01yIRyDoIXFOn_bFBxR5WW5wo5QQJuizaEw&amp;oe=69BDB476&amp;_nc_sid=8b3546, https://scontent-hou1-1.cdnin</t>
  </si>
  <si>
    <t>https://www.instagram.com/igorkolobov2019</t>
  </si>
  <si>
    <t>sidemount_instructor_moscow</t>
  </si>
  <si>
    <t>Денис Богатырев</t>
  </si>
  <si>
    <t>Master Instructor Федерация подводного спорта России 🇷🇺 Sidemount Instructor IANTD 
Normoxic Trimix Instructor IANTD 
Advanced EANx Instructor IANTD</t>
  </si>
  <si>
    <t>https://instagram.fwzy1-1.fna.fbcdn.net/v/t51.82787-19/628382772_18444650194111019_1553098302446035104_n.jpg?stp=dst-jpg_e0_s150x150_tt6&amp;efg=eyJ2ZW5jb2RlX3RhZyI6InByb2ZpbGVfcGljLmRqYW5nby4xMDgwLmMyIn0&amp;_nc_ht=instagram.fwzy1-1.fna.fbcdn.net&amp;_nc_cat=111&amp;_nc_oc=Q6cZ2QF9OIwZVnl4iFFK5AaCtzcPdQLWvZ3FzQtyIokqx2Azshpnga4uI1zzvfcjOyz1Utw&amp;_nc_ohc=JFotVqJ5c4oQ7kNvwG_nwXV&amp;_nc_gid=EdxDzYikx3PdeIFtt38N1w&amp;edm=AOQ1c0wBAAAA&amp;ccb=7-5&amp;oh=00_Afwj2_vbMgX6D8_rTLvvC7Z4G62w6YH2rWzREGHjdrUA4w&amp;oe=69BD8C65&amp;_nc_sid=8b3546</t>
  </si>
  <si>
    <t>#sidemountdivingschool 
#FXCCR 
#Dahab2026 
#shearwater | #sidemount_tde 
#sidemountdivingschool | #sidemountdivingschool 
#shearwater 
#SFtec 
#FXCCR | #moscowdiveshow2026
#TDE 
#sidemountdivingschool | #sidemountdivingschool 
#FXCCR 
#shearwater 
#SFtec | #sidemountdivingschool 
#FXCCR 
#shearwater | #sidemountdivingschool 
#FXCCR | #sidemountdivingschool 
#FXCCR 
#shearwater | #sidemountdivingschool 
#FXCCR 
#SFtec 
#shearwater | Поздравляю с Новым годом! Желаю, чтобы этот год подарил много поводов для радости и счастливых моментов. Пусть сбудутся заветные желания, пусть во всех делах вам сопутствует удача! Оставьте все невзгоды позади и в эту новогоднюю ночь поверьте в чудо, ведь когда во что-то веришь, оно обязательно сбыв</t>
  </si>
  <si>
    <t>#sidemountdivingschool, #FXCCR, #Dahab2026, #shearwater, #sidemount_tde, #SFtec, #moscowdiveshow2026, #TDE</t>
  </si>
  <si>
    <t>https://instagram.com/p/DVaMihxjJlg, https://instagram.com/p/DVKwR9DDP0B, https://instagram.com/p/DVIGu5pjITH, https://instagram.com/p/DVDPQCkDAgc, https://instagram.com/p/DU4str3DI_H, https://instagram.com/p/DUxJabaDLOj, https://instagram.com/p/DUnAXaCDAnd, https://instagram.com/p/DUXlt-hDLYc, https://instagram.com/p/DUFnb-pjLbP, https://instagram.com/p/DUC8dpRDMCR, https://instagram.com/p/DS9sBthDB0J, https://instagram.com/p/DS7dzlQDEAM</t>
  </si>
  <si>
    <t>19, 19, 19, 32, 16, 31, 29, 25, 16, 13, 34, 10</t>
  </si>
  <si>
    <t>2026-03-03, 2026-02-25, 2026-02-24, 2026-02-22, 2026-02-18, 2026-02-15, 2026-02-11, 2026-02-05, 2026-01-29, 2026-01-28, 2026-01-01, 2025-12-31</t>
  </si>
  <si>
    <t>Dahab, South Sinai, Egypt, MoscowDiveShow, Blue Hole Dahab, Scuba Seekers, Dahab-دهب</t>
  </si>
  <si>
    <t>Video, Image, Video, Video, Video, Video, Video, Video, Video, Video, Image, Video</t>
  </si>
  <si>
    <t>https://instagram.fwzy1-1.fna.fbcdn.net/v/t51.82787-15/642439331_18448953412111019_7593459916426432187_n.heic?stp=dst-jpg_e35_p1080x1080_sh0.08_tt6&amp;_nc_ht=instagram.fwzy1-1.fna.fbcdn.net&amp;_nc_cat=111&amp;_nc_oc=Q6cZ2QF9OIwZVnl4iFFK5AaCtzcPdQLWvZ3FzQtyIokqx2Azshpnga4uI1zzvfcjOyz1Utw&amp;_nc_ohc=ts1aOHb4XZQQ7kNvwENpzd1&amp;_nc_gid=EdxDzYikx3PdeIFtt38N1w&amp;edm=AOQ1c0wBAAAA&amp;ccb=7-5&amp;ig_cache_key=Mzg0MDA5Mzk3MjI5OTg0MDc2OQ%3D%3D.3-ccb7-5&amp;oh=00_Afw3fnFvTra9YVigrp_OWESurlgVD9sCUwVsemD4FTtSHQ&amp;oe=69BDA5D0&amp;_nc_sid=8b3546, https://instagram.fwzy1-1.fna.fbcdn.net/v/t51.82787-15/610276713_18438577447111019_7241270332329352102_n.heic?stp=dst-jpg_e15_fr_p1080x1080_tt6&amp;_nc_ht=instagram.fwzy1-1.fna.fbcdn.net&amp;_nc_cat=111&amp;_nc_oc=Q6cZ2QF9OIwZVnl4iFFK5AaCtzcPdQLWvZ3FzQtyIokqx2Azshpnga4uI1zzvfcjOyz1Utw&amp;_nc_ohc=wO3PGQzfeZkQ7kNvwGUmjpk&amp;_nc_gid=EdxDzYikx3PdeIFtt38N1w&amp;edm=AOQ1c0wBAAAA&amp;ccb=7-5&amp;ig_cache_key=MzgwMDM4NzI5MjIwOTM1NjA0MQ%3D%3D.3-ccb7-5&amp;oh=00_AfyRlUy-zdLHQINxffseEwa7QlT2bAV9eck-YKFTfDkEVA&amp;oe=69BD9AC4&amp;_nc_sid=8b3546</t>
  </si>
  <si>
    <t>https://instagram.fwzy1-2.fna.fbcdn.net/o1/v/t16/f2/m69/AQMrsLnCO92IBJ-9n_0F9SYxPglYcSmHuZqvDM2kxaZYMdVuFXDIWQgfIPm7HnnbL-FrzQwjck3-gTSGVZ9-m1Jo.mp4?strext=1&amp;_nc_cat=100&amp;_nc_oc=AdnIdNyNo6-V9eGe6dmDMWaDKI8A3hg9a_bRqx6SXAHAXqvw-WqH9owzii-nShYoTc8&amp;_nc_sid=5e9851&amp;_nc_ht=instagram.fwzy1-2.fna.fbcdn.net&amp;_nc_ohc=PFWP4Mex3tIQ7kNvwECeK0W&amp;efg=eyJ2ZW5jb2RlX3RhZyI6Inhwdl9wcm9ncmVzc2l2ZS5JTlNUQUdSQU0uQ0xJUFMuQzMuNzIwLmRhc2hfYmFzZWxpbmVfMV92MSIsInhwdl9hc3NldF9pZCI6MTg0NDk4MzY5NTQxMTEwMTksImFzc2V0X2FnZV9kYXlzIjoxMywidmlfdXNlY2FzZV9pZCI6MTAwOTksImR1cmF0aW9uX3MiOjU4LCJ1cmxnZW5fc291cmNlIjoid3d3In0%3D&amp;ccb=17-1&amp;vs=fe8b6dac71eea137&amp;_nc_vs=HBksFQIYOnBhc3N0aHJvdWdoX2V2ZXJzdG9yZS9HQndyWmlRcnQ1Rjg5RDBEQUx5dG42cEVQbU5pYnNwVEFRQUYVAALIARIAFQIYUWlnX3hwdl9wbGFjZW1lbnRfcGVybWFuZW50X3YyL0NENDc2RjgzMDRBNUJDQzEzRjdCOTA2NURBMjI3M0IyX2F1ZGlvX2Rhc2hpbml0Lm1wNBUCAsgBEgAoABgAGwKIB3VzZV9vaWwBMRJwcm9ncmVzc2l2ZV9yZWNpcGUBMRUAACbWsIKd7YHGQRUCKAJDMywXQE1iDEm6XjUYEmRhc2hfYmFzZWxpbmVfMV92MREAdf4HZeadAQA&amp;_nc_gid=EdxDzYikx3PdeIFtt38N1w&amp;_nc_ss=1a&amp;_nc_zt=28&amp;oh=00_AfwP-3vezJI-IONG1fcOwWxSoVSPSJKAI_T3BK75ieoU3w&amp;oe=69BDB4D0, https://instagram.fwzy1-2.fna.fbcdn.net/o1/v/t16/f2/m69/AQNaMVmNs5R9xjo3ZPJBQjV1hwQxwD71nbZURZXhbq4JfURNW553Ws-lMV-ywPIu4lLGIopqokn48zXvY-Mvehvh.mp4?strext=1&amp;_nc_cat=108&amp;_nc_oc=AdkoSPtrJ-r9vWNjRKfb7z4tAv0vM7Y8zogjSKkUCpjv4iI2Ph3_pknDD7KyJN1QDco&amp;_nc_sid=5e9851&amp;_nc_ht=instagram.fwzy1-2.fna.fbcdn.net&amp;_nc_ohc=RNZsVtp3e8MQ7kNvwHJr1e1&amp;efg=eyJ2ZW5jb2RlX3RhZyI6Inhwdl9wcm9ncmVzc2l2ZS5JTlNUQUdSQU0uQ0xJUFMuQzMuNzIwLmRhc2hfYmFzZWxpbmVfMV92MSIsInhwdl9hc3NldF9pZCI6MTg0NDg4MTAwNTExMTEwMTksImFzc2V0X2FnZV9kYXlzIjoyMCwidmlfdXNlY2FzZV9pZCI6MTAwOTksImR1cmF0aW9uX3MiOjYwLCJ1cmxnZW5fc291cmNlIjoid3d3In0%3D&amp;ccb=17-1&amp;vs=b3623226b93cad7a&amp;_nc_vs=HBksFQIYOnBhc3N0aHJvdWdoX2V2ZXJzdG9yZS9HT3EzUGlidE92QkhXWm9DQURxZmNkNnk0WXRvYnNwVEFRQUYVAALIARIAFQIYUWlnX3hwdl9wbGFjZW1lbnRfcGVybWFuZW50X3YyLzFCNEM0M0I1NUU1QzZGNTFDQzIzQUFFNzdFQ0NCMEIyX2F1ZGlvX2Rhc2hpbml0Lm1wNBUCAsgBEgAoABgAGwKIB3VzZV9vaWwBMRJwcm9ncmVzc2l2ZV9yZWNpcGUBMRUAACbWoYCaisbFQRUCKAJDMywXQE5MzMzMzM0YEmRhc2hfYmFzZWxpbmVfMV92MREAdf4HZeadAQA&amp;_nc_gid=EdxDzYikx3PdeIFtt38N1w&amp;_nc_ss=1a&amp;_nc_zt=28&amp;oh=00_Afx-5nF5gnFApkFL7M2csOfxM8si10PvN9mqVH2Wo5ehTQ&amp;oe=69BDA140, https://instagram.fwzy1-1.fna.fbcdn.net/o1/v/t16/f2/m69/AQOcEYDMcPafQNgkwrSJ8iRJWXEbmGfakgwyl4HjLqsNdO7S5ia9ekwr6WHTV_HasetL9cEhczXnukscpVGM40V4.mp4?strext=1&amp;_nc_cat=110&amp;_nc_oc=AdkdbQLpWgWOxMgQoTY7vGAxnEO2SRJG6iiqq88FtaT0CislMIOBxZz9Mptr8mpx40Q&amp;_nc_sid=5e9851&amp;_nc_ht=instagram.fwzy1-1.fna.fbcdn.net&amp;_nc_ohc=ih0oYMtKme8Q7kNvwHU67k3&amp;efg=eyJ2ZW5jb2RlX3RhZyI6Inhwdl9wcm9ncmVzc2l2ZS5JTlNUQUdSQU0uQ0xJUFMuQzMuNzIwLmRhc2hfYmFzZWxpbmVfMV92MSIsInhwdl9hc3NldF9pZCI6MTg0NDg1NDk3OTgxMTEwMTksImFzc2V0X2FnZV9kYXlzIjoyMiwidmlfdXNlY2FzZV9pZCI6MTAwOTksImR1cmF0aW9uX3MiOjM1LCJ1cmxnZW5fc291cmNlIjoid3d3In0%3D&amp;ccb=17-1&amp;vs=70558e0bd9d007b1&amp;_nc_vs=HBksFQIYOnBhc3N0aHJvdWdoX2V2ZXJzdG9yZS9HSUN2QlNhRW5tSlNUSHNGQUZxZzBVNUlQcGc0YnNwVEFRQUYVAALIARIAFQIYUWlnX3hwdl9wbGFjZW1lbnRfcGVybWFuZW50X3YyLzdBNEE2NDU2QUFBNDBCODU0RUFBMzU5ODA0QTZFMEE4X2F1ZGlvX2Rhc2hpbml0Lm1wNBUCAsgBEgAoABgAGwKIB3VzZV9vaWwBMRJwcm9ncmVzc2l2ZV9yZWNpcGUBMRUAACbWnLOV97bFQRUCKAJDMywXQEGIcrAgxJwYEmRhc2hfYmFzZWxpbmVfMV92MREAdf4HZeadAQA&amp;_nc_gid=EdxDzYikx3PdeIFtt38N1w&amp;_nc_ss=1a&amp;_nc_zt=28&amp;oh=00_AfxFisdjzi7cK-M8iYGz54VtmzF9NPWnwGhpMfw0zbv-8A&amp;oe=69BDBCA6, https://instagram.fwzy1-2.fna.fbcdn.net/o1/v/t16/f2/m69/AQPN9Ku7sXhcbqWLX04JHvhVXnjjYtrrd_Dke6-cEIOdDckVmMngywTgGD2bJoWEDLVdTClshjUhUg6898JIqqa3.mp4?strext=1&amp;_nc_cat=100&amp;_nc_oc=Adl-B-iqR_Z29A-Bqq7QdgxngryeCoFp3y20XZUvYB2I9lrBdwoIq18McPRinXpMpqE&amp;_nc_sid=5e9851&amp;_nc_ht=instagram.fwzy1-2.fna.fbcdn.net&amp;_nc_ohc=hgNV_zFzLB4Q7kNvwESm734&amp;efg=eyJ2ZW5jb2RlX3RhZyI6Inhwdl9wcm9ncmVzc2l2ZS5JTlNUQUdSQU0uQ0xJUFMuQzMuNzIwLmRhc2hfYmFzZWxpbmVfMV92MSIsInhwdl9hc3NldF9pZCI6MTg0NDc5NzM4MTYxMTEwMTksImFzc2V0X2FnZV9kYXlzIjoyNiwidmlfdXNlY2FzZV9pZCI6MTAwOTksImR1cmF0aW9uX3MiOjU5LCJ1cmxnZW5fc291cmNlIjoid3d3In0%3D&amp;ccb=17-1&amp;vs=44fce384122e4edb&amp;_nc_vs=HBksFQIYOnBhc3N0aHJvdWdoX2V2ZXJzdG9yZS9HTjJMLXlYNHJPNExicWtGQUh2dEZCNG52ZUUyYnNwVEFRQUYVAALIARIAFQIYUWlnX3hwdl9wbGFjZW1lbnRfcGVybWFuZW50X3YyL0NFNDhGOUI1REI3QTdGNkE0RUIwREU5OUNDNUU2REI1X2F1ZGlvX2Rhc2hpbml0Lm1wNBUCAsgBEgAoABgAGwKIB3VzZV9vaWwBMRJwcm9ncmVzc2l2ZV9yZWNpcGUBMRUAACbWvpTis5XFQRUCKAJDMywXQE3ItDlYEGIYEmRhc2hfYmFzZWxpbmVfMV92MREAdf4HZeadAQA&amp;_nc_gid=EdxDzYikx3PdeIFtt38N1w&amp;_nc_ss=1a&amp;_nc_zt=28&amp;oh=00_AfysuuDem_3D8NfvITjJ9r73dxDMT3RIkd4_LKPFaDZeDg&amp;oe=69BDBDE8, https://instagram.fwzy1-1.fna.fbcdn.net/o1/v/t16/f2/m69/AQPQWJDScBX4fOBHxdkaacZorm7LsbIUADhMaRNWrKChrhXTofZv9qnaD2MclYvgC2qx_gpYZFsuM1ZmUJjUGUnB.mp4?strext=1&amp;_nc_cat=110&amp;_nc_oc=AdnLQXW2o2R5pYEgldKlyttK7zlLVGnEVA7_R9OctU0MH7exMSdjIfRUJeWZfla4BBE&amp;_nc_sid=5e9851&amp;_nc_ht=instagram.fwzy1-1.fna.fbcdn.net&amp;_nc_ohc=BkBQAvSxa-0Q7kNvwFZWC-P&amp;efg=eyJ2ZW5jb2RlX3RhZyI6Inhwdl9wcm9ncmVzc2l2ZS5JTlNUQUdSQU0uQ0xJUFMuQzMuNzIwLmRhc2hfYmFzZWxpbmVfMV92MSIsInhwdl9hc3NldF9pZCI6MTg0NDc1MDU3MjYxMTEwMTksImFzc2V0X2FnZV9kYXlzIjoyOSwidmlfdXNlY2FzZV9pZCI6MTAwOTksImR1cmF0aW9uX3MiOjM5LCJ1cmxnZW5fc291cmNlIjoid3d3In0%3D&amp;ccb=17-1&amp;_nc_gid=EdxDzYikx3PdeIFtt38N1w&amp;_nc_ss</t>
  </si>
  <si>
    <t>https://www.instagram.com/sidemount_instructor_moscow</t>
  </si>
  <si>
    <t>kumanyok</t>
  </si>
  <si>
    <t>Alex OK</t>
  </si>
  <si>
    <t>https://scontent-iad3-2.cdninstagram.com/v/t51.82787-19/641190089_18574715743002879_5356385333885222390_n.jpg?stp=dst-jpg_e0_s150x150_tt6&amp;efg=eyJ2ZW5jb2RlX3RhZyI6InByb2ZpbGVfcGljLmRqYW5nby4xMDgwLmMyIn0&amp;_nc_ht=scontent-iad3-2.cdninstagram.com&amp;_nc_cat=103&amp;_nc_oc=Q6cZ2QFcoqUvuw5AUd9YjozwJtQ97IZuQlKnkTPc7DHz4ezTXQdRNy8zuv_A_ZI5H0BaqMY&amp;_nc_ohc=5kh42Gf0_7MQ7kNvwFlQ1xu&amp;_nc_gid=8WghcJZ-HelIXBPvPZw-FQ&amp;edm=AOQ1c0wBAAAA&amp;ccb=7-5&amp;oh=00_AfzYYS_AXDItiKhjuBTb306tscfWeG41YIV_zxz8YiPKzA&amp;oe=69BD8E91&amp;_nc_sid=8b3546</t>
  </si>
  <si>
    <t>Я «КУМ» | Продаю.... | Подарки для мужчин))) | Дитячий садок "МО Кідз Ворлд" має власну соляну кімнату  Тел 0671377878 | Спасибо Barboss за стрижку!</t>
  </si>
  <si>
    <t>https://instagram.com/p/CJkoaEGHuo6, https://instagram.com/p/CER8ZaxHlK9, https://instagram.com/p/B74DRkIH0E6, https://instagram.com/p/B6sWPPHn4Up, https://instagram.com/p/B5yCdoanA5G, https://instagram.com/p/BZWpPtyAUP1, https://instagram.com/p/BY3OsYXAnr4, https://instagram.com/p/BYs2R4eg8UI, https://instagram.com/p/BYihEDZACgI, https://instagram.com/p/BGHhHjIHV74, https://instagram.com/p/BFUsITLHV5b, https://instagram.com/p/_9XV4LnV_D</t>
  </si>
  <si>
    <t>44, 76, 24, 23, 36, 55, 47, 44, 53, 25, 32, 63</t>
  </si>
  <si>
    <t>0, 5, 5, 0, 0, 0, 0, 2, 1, 0, 0, 1</t>
  </si>
  <si>
    <t>2021-01-03, 2020-08-24, 2020-01-28, 2019-12-30, 2019-12-07, 2017-09-22, 2017-09-10, 2017-09-06, 2017-09-02, 2016-06-01, 2016-05-12, 2015-12-31</t>
  </si>
  <si>
    <t>Владимирский Собор, Kyiv, Ukraine, Жилой комплекс "Бульвар Фонтанов", МО Kids World, Barboss, Зелений Гай, Кафе Шампань</t>
  </si>
  <si>
    <t>Image, Image, Video, Image, Video, Image, Image, Image, Image, Image, Image, Image</t>
  </si>
  <si>
    <t>https://scontent-iad3-2.cdninstagram.com/v/t51.82787-15/623976356_18303935530283124_83511541371198776_n.jpg?stp=dst-jpg_e35_s1080x1080_sh0.08_tt6&amp;_nc_ht=scontent-iad3-2.cdninstagram.com&amp;_nc_cat=100&amp;_nc_oc=Q6cZ2QFcoqUvuw5AUd9YjozwJtQ97IZuQlKnkTPc7DHz4ezTXQdRNy8zuv_A_ZI5H0BaqMY&amp;_nc_ohc=GWgrD5L4RtsQ7kNvwF5r32s&amp;_nc_gid=8WghcJZ-HelIXBPvPZw-FQ&amp;edm=AOQ1c0wBAAAA&amp;ccb=7-5&amp;ig_cache_key=MjQ3ODI4MzQwNzkyNTExMTM1NA%3D%3D.3-ccb7-5&amp;oh=00_AfxysWCs6PakvlAWmkLkOolUy35S4gaHT1Rj1cHJT19taw&amp;oe=69BDABB6&amp;_nc_sid=8b3546, https://scontent-iad3-1.cdninstagram.com/v/t51.82787-15/625903236_18181713394369030_6375991823019791767_n.jpg?stp=dst-jpg_e15_tt6&amp;_nc_ht=scontent-iad3-1.cdninstagram.com&amp;_nc_cat=110&amp;_nc_oc=Q6cZ2QFcoqUvuw5AUd9YjozwJtQ97IZuQlKnkTPc7DHz4ezTXQdRNy8zuv_A_ZI5H0BaqMY&amp;_nc_ohc=RJOFJqXOAS0Q7kNvwGSgcvG&amp;_nc_gid=8WghcJZ-HelIXBPvPZw-FQ&amp;edm=AOQ1c0wBAAAA&amp;ccb=7-5&amp;ig_cache_key=MjM4Mjk1MTMwNzM3NDY0NTk0OQ%3D%3D.3-ccb7-5&amp;oh=00_Afz5KTaTZKQCaVTNan_wRfUA0sz9Oh7Wdd80vcMGxnzJyg&amp;oe=69BDAD6A&amp;_nc_sid=8b3546, https://scontent-iad3-2.cdninstagram.com/v/t51.82787-15/618981876_18091156042818677_2873510844402472143_n.jpg?stp=dst-jpg_e35_s1080x1080_sh0.08_tt6&amp;_nc_ht=scontent-iad3-2.cdninstagram.com&amp;_nc_cat=105&amp;_nc_oc=Q6cZ2QFcoqUvuw5AUd9YjozwJtQ97IZuQlKnkTPc7DHz4ezTXQdRNy8zuv_A_ZI5H0BaqMY&amp;_nc_ohc=fvbXpDnJeWkQ7kNvwFEIvmW&amp;_nc_gid=8WghcJZ-HelIXBPvPZw-FQ&amp;edm=AOQ1c0wBAAAA&amp;ccb=7-5&amp;ig_cache_key=MjIxMDIzOTMyMTE4MTQ4ODQyNQ%3D%3D.3-ccb7-5&amp;oh=00_AfwkNnb8PISlulrhrquLIObSPNLZwlbM4yhjCxsnAeIfuA&amp;oe=69BD97E4&amp;_nc_sid=8b3546, https://scontent-iad3-1.cdninstagram.com/v/t51.82787-15/624898555_18380570506155374_2611132706518349370_n.jpg?stp=dst-jpg_e15_fr_s1080x1080_tt6&amp;_nc_ht=scontent-iad3-1.cdninstagram.com&amp;_nc_cat=102&amp;_nc_oc=Q6cZ2QFcoqUvuw5AUd9YjozwJtQ97IZuQlKnkTPc7DHz4ezTXQdRNy8zuv_A_ZI5H0BaqMY&amp;_nc_ohc=HJMSbjeYJDsQ7kNvwHX47sV&amp;_nc_gid=8WghcJZ-HelIXBPvPZw-FQ&amp;edm=AOQ1c0wBAAAA&amp;ccb=7-5&amp;ig_cache_key=MTYwOTY1NTMxNjY4Nzk2MzEyNQ%3D%3D.3-ccb7-5&amp;oh=00_AfypxP4p-RLFfSooz0vSZLj27p4Li_Jt3E5Mw75q-QTY-A&amp;oe=69BDB8A2&amp;_nc_sid=8b3546, https://scontent-iad3-1.cdninstagram.com/v/t51.82787-15/625874238_18363555823163170_8954982697240392865_n.jpg?stp=dst-jpg_e15_fr_s1080x1080_tt6&amp;_nc_ht=scontent-iad3-1.cdninstagram.com&amp;_nc_cat=110&amp;_nc_oc=Q6cZ2QFcoqUvuw5AUd9YjozwJtQ97IZuQlKnkTPc7DHz4ezTXQdRNy8zuv_A_ZI5H0BaqMY&amp;_nc_ohc=TvT3EvyZhhMQ7kNvwE_vTLR&amp;_nc_gid=8WghcJZ-HelIXBPvPZw-FQ&amp;edm=AOQ1c0wBAAAA&amp;ccb=7-5&amp;ig_cache_key=MTYwMDgxMjgxNTAxNzQ3NDgwOA%3D%3D.3-ccb7-5&amp;oh=00_AfwXDc7F8-dqOcUPZdjxtNCbOdH4tW459AtLwLF8PXXSOw&amp;oe=69BDBA5B&amp;_nc_sid=8b3546, https://scontent-iad3-1.cdninstagram.com/v/t51.82787-15/629172398_18439736401110520_5289131498618931027_n.jpg?stp=dst-jpg_e15_fr_s1080x1080_tt6&amp;_nc_ht=scontent-iad3-1.cdninstagram.com&amp;_nc_cat=104&amp;_nc_oc=Q6cZ2QFcoqUvuw5AUd9YjozwJtQ97IZuQlKnkTPc7DHz4ezTXQdRNy8zuv_A_ZI5H0BaqMY&amp;_nc_ohc=1dGP_41DQKsQ7kNvwFJhPPj&amp;_nc_gid=8WghcJZ-HelIXBPvPZw-FQ&amp;edm=AOQ1c0wBAAAA&amp;ccb=7-5&amp;ig_cache_key=MTU5Nzg5MDY5MTE5Mzg4MTg2NA%3D%3D.3-ccb7-5&amp;oh=00_AfwkNw5HzBNt_v3Fzw4Fg5A3MEPdxZYYpQJ-CSBYA4pw5g&amp;oe=69BD92A7&amp;_nc_sid=8b3546, https://scontent-iad3-2.cdninstagram.com/v/t51.82787-15/625001501_18386074591145628_3131695503984934363_n.jpg?stp=dst-jpg_e15_fr_s1080x1080_tt6&amp;_nc_ht=scontent-iad3-2.cdninstagram.com&amp;_nc_cat=100&amp;_nc_oc=Q6cZ2QFcoqUvuw5AUd9YjozwJtQ97IZuQlKnkTPc7DHz4ezTXQdRNy8zuv_A_ZI5H0BaqMY&amp;_nc_ohc=Syh4zIt8lJQQ7kNvwEAqGyQ&amp;_nc_gid=8WghcJZ-HelIXBPvPZw-FQ&amp;edm=AOQ1c0wBAAAA&amp;ccb=7-5&amp;ig_cache_key=MTU5NDk4MjYzMjA5NjAxNjM5Mg%3D%3D.3-ccb7-5&amp;oh=00_AfyZXLmzJShg9zRrulblpfc7oFwYAYIeYs0_Dm9Vj7L4IQ&amp;oe=69BDB4D3&amp;_nc_sid=8b3546, https://scontent-iad3-2.cdninstagram.com/v/t51.82787-15/631796135_18565875253038159_8392378384393677919_n.jpg?stp=dst-jpg_e15_fr_s1080x1080_tt6&amp;_nc_ht=scontent-iad3-2.cdninstagram.com&amp;_nc_cat=103&amp;_nc_oc=Q6cZ2QFcoqUvuw5AUd9YjozwJtQ97IZuQlKnkTPc7DHz4ezTXQdRNy8zuv_A_ZI5H0BaqMY&amp;_nc_ohc=K-qJe0NTyeMQ7kNvwFXUUkW&amp;_nc_gid=8WghcJZ-HelIXBPvPZw-FQ&amp;edm=AOQ1c0wBAAAA&amp;ccb=7-5&amp;ig_cache_key=MTI2MzEyMzg3NDc4OTAyMzQ4MA%3D%3D.3-ccb7-5&amp;oh=00_AfxZggHKWCakxVx2I8yKbWvnr4AGBTNghj4h45wp875Wqg&amp;oe=69BD8906&amp;_nc_sid=8b3546, https://scontent-iad3-1.cdninstagram.com/v/t51.82787-15/639508469_18562029319012497_9032361444146211242_n.jpg?stp=dst-jpg_e15_fr_s1080x1080_tt6&amp;_nc_ht=scontent-iad3-1.cdninstagram.com&amp;_nc_cat=109&amp;_nc_oc=Q6cZ2QFcoqUvuw5AUd9YjozwJtQ97IZuQlKnkTPc7DHz4ezTXQdRNy8zuv_A_ZI5H0BaqMY&amp;_nc_ohc=5ohj9XoYeX8Q7kNvwFQpmRw&amp;_nc_gid=8WghcJZ-HelIXBPvPZw-FQ&amp;edm=AOQ1c0wBAAAA&amp;ccb=7-5&amp;ig_cache_key=MTI0ODgxNzA4MTA3ODM0MTIxMQ%3D%3D.3-ccb7-5&amp;oh=00_AfwHemkB18AC1WcWAlUajnTmTzzVvBLW1AJj1bVS3tMS8w&amp;oe=69BDB46B&amp;_nc_sid=8b3546, https://scontent-iad3-1.cdninstagram.com/v/t51.82787-15/625904805_18533270326070390_9063657185746603549_n.jpg?stp=dst-jpg_e15_fr_s1080x1080_tt6&amp;_nc_ht=scontent-iad3-1.cdninstagram.com&amp;_nc_cat=102&amp;_nc_oc=Q6cZ2QFcoqUvuw5AUd9YjozwJtQ97IZuQlKnkTPc7DHz4ezTXQdRNy8zuv_A_ZI5H0BaqMY&amp;_nc_ohc=H5TZohS16MAQ7kNvwFiuTBh&amp;_nc_gid=8WghcJZ-HelIXBPvPZw-FQ&amp;edm=AOQ1c0wBAAAA&amp;ccb=7-5&amp;ig_cache_key=MTE1MjE3OTczODE3OTg4NzA0Mw%3D%3D.3-ccb7-5&amp;oh=00_Afy-mbEbYerXaKE2kZ9x8OQRsREKygPCZDdSiUNxLVwWug&amp;oe=69BDADCC&amp;_nc_sid=8b3546</t>
  </si>
  <si>
    <t>https://scontent-iad3-1.cdninstagram.com/o1/v/t16/f2/m84/AQP_BFFXzVchlv60IAf8gTk6itKPca6eaho7iioNrwhU09ZLnAsRKejcmvhxmgvwufpO-vqEJrgJMNeNfGXeSO3dHlpWI1GTRqB3Yl8.mp4?_nc_cat=104&amp;_nc_sid=5e9851&amp;_nc_ht=scontent-iad3-1.cdninstagram.com&amp;_nc_ohc=0aej-j0Jm1MQ7kNvwEZKFTO&amp;efg=eyJ2ZW5jb2RlX3RhZyI6Inhwdl9wcm9ncmVzc2l2ZS5JTlNUQUdSQU0uRkVFRC5DMy43MjAuZGFzaF9iYXNlbGluZV8xX3YxIiwieHB2X2Fzc2V0X2lkIjo5ODI5ODg0ODk2MzExNDYsImFzc2V0X2FnZV9kYXlzIjoyMjM4LCJ2aV91c2VjYXNlX2lkIjoxMDE0NiwiZHVyYXRpb25fcyI6MjAsInVybGdlbl9zb3VyY2UiOiJ3d3cifQ%3D%3D&amp;ccb=17-1&amp;_nc_gid=8WghcJZ-HelIXBPvPZw-FQ&amp;_nc_ss=1a&amp;_nc_zt=28&amp;vs=70e842cbaa0017b8&amp;_nc_vs=HBksFQIYTGlnX2JhY2tmaWxsX3RpbWVsaW5lX3ZvZC83QjQ4NDJFMDFFMUVDODhGOEM5MzMwMTlBMjZGM0VBNl92aWRlb19kYXNoaW5pdC5tcDQVAALIARIAFQIYOnBhc3N0aHJvdWdoX2V2ZXJzdG9yZS9HQl9QRmhmMkN5ZldnVFlCQUQ5Z1JrQ20wUDFkYnBrd0FBQUYVAgLIARIAKAAYABsCiAd1c2Vfb2lsATEScHJvZ3Jlc3NpdmVfcmVjaXBlATEVAAAm1Jbx-7qBvwMVAigCQzMsF0A0btkWhysCGBJkYXNoX2Jhc2VsaW5lXzFfdjERAHXqB2XEngEA&amp;oh=00_Afz09Ewh4Rs8AmLsuWysP8EdJhSLSbielLU0YMPhoRNd_A&amp;oe=69B9C430, https://scontent-iad3-1.cdninstagram.com/o1/v/t16/f2/m84/AQONZDINL18ya3X7vMYQUbhOJKB1DKuDYjDmGaRy_6frds1t6_UmQheWsXqw7m8Y2ku9XPRF4Yn2YbEAwS1i8wVm0HTxfcDCVAQ-qL4.mp4?_nc_cat=104&amp;_nc_sid=5e9851&amp;_nc_ht=scontent-iad3-1.cdninstagram.com&amp;_nc_ohc=wkEDqiih6ogQ7kNvwFN3HwW&amp;efg=eyJ2ZW5jb2RlX3RhZyI6Inhwdl9wcm9ncmVzc2l2ZS5JTlNUQUdSQU0uRkVFRC5DMy43MjAuZGFzaF9iYXNlbGluZV8xX3YxIiwieHB2X2Fzc2V0X2lkIjo3MDI5MjIxMTgzODMzNTMsImFzc2V0X2FnZV9kYXlzIjoyMjkwLCJ2aV91c2VjYXNlX2lkIjoxMDE0NiwiZHVyYXRpb25fcyI6MTAsInVybGdlbl9zb3VyY2UiOiJ3d3cifQ%3D%3D&amp;ccb=17-1&amp;vs=53de3b41879c8ecf&amp;_nc_vs=HBksFQIYTGlnX2JhY2tmaWxsX3RpbWVsaW5lX3ZvZC85MTQwM0Y1ODlDQjdEODZBQjg1RERBQjVCNjRCQTI5MV92aWRlb19kYXNoaW5pdC5tcDQVAALIARIAFQIYOnBhc3N0aHJvdWdoX2V2ZXJzdG9yZS9HQ1dLWkJlSXl6dU4xb0lDQU9wR0sxTUV3cWczYnBrd0FBQUYVAgLIARIAKAAYABsCiAd1c2Vfb2lsATEScHJvZ3Jlc3NpdmVfcmVjaXBlATEVAAAm8pve8rnTvwIVAigCQzMsF0Al3bItDlYEGBJkYXNoX2Jhc2VsaW5lXzFfdjERAHXqB2XEngEA&amp;_nc_gid=8WghcJZ-HelIXBPvPZw-FQ&amp;_nc_ss=1a&amp;_nc_zt=28&amp;oh=00_AfxKN4l9dwMVsv_vwqzesQYZsApX73eo7qxuNMN4LHRsXA&amp;oe=69B994D4</t>
  </si>
  <si>
    <t>https://www.instagram.com/kumanyok</t>
  </si>
  <si>
    <t>daniil_tretyakov_</t>
  </si>
  <si>
    <t>Daniil Tretyakov</t>
  </si>
  <si>
    <t>Official account 
YouTube blogger 
Public figure 
CEO «Группа М»</t>
  </si>
  <si>
    <t>Author</t>
  </si>
  <si>
    <t>https://www.youtube.com/channel/UCegbn_C_Eb-iKxN065xVlHg</t>
  </si>
  <si>
    <t>https://scontent-den2-1.cdninstagram.com/v/t51.2885-19/359064049_834856448213653_2293814308992089042_n.jpg?stp=dst-jpg_e0_s150x150_tt6&amp;efg=eyJ2ZW5jb2RlX3RhZyI6InByb2ZpbGVfcGljLmRqYW5nby4xMDgwLmMyIn0&amp;_nc_ht=scontent-den2-1.cdninstagram.com&amp;_nc_cat=101&amp;_nc_oc=Q6cZ2QHgNEdQdGtmtMRrtlVHfY9RCbJJhMw3Byzsu4yaUKyKbdgCgPEH6UcJ5HhFfPWC3g8&amp;_nc_ohc=XG_hvSnKfigQ7kNvwFtzJKR&amp;_nc_gid=g9FJ6CwvR8JgzbndAviU0Q&amp;edm=AOQ1c0wBAAAA&amp;ccb=7-5&amp;oh=00_Afxhowa9MblRJRq3wnPBFhn5rWjiDBhkGRMrC7EFN6Ka7g&amp;oe=69BD9F94&amp;_nc_sid=8b3546</t>
  </si>
  <si>
    <t>⚽️ N1  @leomessi | Зачем потратил 60 000 000 руб на тачки блогеров?🙈 Чтобы вы смогли прикоснуться к легендам российского YouTube!🤩 Провел недавно выставку в СПб, постарался сделать красиво! Кстати выставки совершенно бесплатные! Приходите!😁 | Нет лучше машины по динамике, стилю, комфорту пока для меня! Хорошо что Миша Литвин когда-то разыграл этот Porsche taycan 🤪 | BMW М5 «Тень» украсит мое лето!🌞 | Купил Porsche taycan Литвина! Как всегда за кучу бабок!) +1 в коллекцию! В полном ах@е от динамики и от возможности дрифтить на месте!🚀😅🔥 | Купил самую первую машину Миши Литвина Mercedes G-class в коллекцию! Восстановил, отполировал, теперь выглядит как новенькая 🤩 | За 25 000 000 руб. легендарная М5 ТЕНЬ Эрика Давидовича теперь в моей коллекции! Дороговато конечно, но по другому не отдали бы! Спасибо @kickdown за отличное тех. состояние и безупречный внешний вид! 😁 | Пробую черепаху и утиные язычки 😬 Спасибо @alexanderorlovbulldozer за такой эксперимент и @gasanmus за компанию!😁 | В коллекцию добавил BMW M4 Литвина «ПРИЗРАК» 💙 | Купил BMW M4 Литвина у Ильи @kickdown!🤪 В Дубае у Миши были проблемы с ней, теперь Призрак в Москве🌟 | ЗОЛОТОЙ Х5 🧡 | Спасибо большое @eric_davidich за то, что продал именно мне этот уникальный автомобиль! Золотой Х5 - самая узнаваемая машина в России и для меня это прям очень крутое явление на Российском YouTube! Буду любоваться как арт-объектом, заботиться, сдувать пылинки и иногда выезжать чтобы все завидовали!)</t>
  </si>
  <si>
    <t>@leomessi, @kickdown, @alexanderorlovbulldozer, @gasanmus, @eric_davidich</t>
  </si>
  <si>
    <t>https://instagram.com/p/Ci5TWrmoF7t, https://instagram.com/p/C_xMWKpI841, https://instagram.com/p/C8SCbRJot0F, https://instagram.com/p/C63Jq9pIXoW, https://instagram.com/p/C6lgOIkoK83, https://instagram.com/p/C55_sjWoOYc, https://instagram.com/p/C5yFoH7oHPm, https://instagram.com/p/C4sh42UIvBj, https://instagram.com/p/C3FgvjOLLj5, https://instagram.com/p/C27iltHIhlx, https://instagram.com/p/C2131mqI5Cw, https://instagram.com/p/C2IXXRVIwBS</t>
  </si>
  <si>
    <t>14428, 1363, 1506, 11477, 4097, 3333, 8226, 1355, 2790, 3020, 7330, 10508</t>
  </si>
  <si>
    <t>1030, 59, 68, 61, 85, 60, 184, 26, 28, 46, 96, 208</t>
  </si>
  <si>
    <t>2022-09-24, 2024-09-11, 2024-06-16, 2024-05-12, 2024-05-05, 2024-04-18, 2024-04-15, 2024-03-19, 2024-02-08, 2024-02-04, 2024-02-02, 2024-01-15</t>
  </si>
  <si>
    <t>Севкабель Порт / Sevkabel Port, Brooklands Detailing</t>
  </si>
  <si>
    <t>Video, Video, Video, Video, Video, Video, Video, Video, Sidecar, Video, Sidecar, Video</t>
  </si>
  <si>
    <t>https://scontent-den2-1.cdninstagram.com/v/t51.29350-15/425522630_1594914567921380_381916353922409722_n.jpg?stp=dst-jpg_e35_p1080x1080_tt6&amp;_nc_ht=scontent-den2-1.cdninstagram.com&amp;_nc_cat=108&amp;_nc_oc=Q6cZ2QHgNEdQdGtmtMRrtlVHfY9RCbJJhMw3Byzsu4yaUKyKbdgCgPEH6UcJ5HhFfPWC3g8&amp;_nc_ohc=GQVlRMiamfkQ7kNvwGMtN13&amp;_nc_gid=g9FJ6CwvR8JgzbndAviU0Q&amp;edm=AOQ1c0wBAAAA&amp;ccb=7-5&amp;ig_cache_key=MzI5ODE4NjMwMTI2MDIzNzU0Nw%3D%3D.3-ccb7-5&amp;oh=00_Afygj4eVX9SvjCbT8mE-IEIEu_EnAX5pMr3Hdf-6II3VJA&amp;oe=69BD92BA&amp;_nc_sid=8b3546, https://scontent-den2-1.cdninstagram.com/v/t51.29350-15/425522630_1594914567921380_381916353922409722_n.jpg?stp=dst-jpg_e35_p1080x1080_tt6&amp;_nc_ht=scontent-den2-1.cdninstagram.com&amp;_nc_cat=108&amp;_nc_oc=Q6cZ2QHgNEdQdGtmtMRrtlVHfY9RCbJJhMw3Byzsu4yaUKyKbdgCgPEH6UcJ5HhFfPWC3g8&amp;_nc_ohc=GQVlRMiamfkQ7kNvwGMtN13&amp;_nc_gid=g9FJ6CwvR8JgzbndAviU0Q&amp;edm=AOQ1c0wBAAAA&amp;ccb=7-5&amp;ig_cache_key=MzI5ODE4NjMwMTI2MDIzNzU0Nw%3D%3D.3-ccb7-5&amp;oh=00_Afygj4eVX9SvjCbT8mE-IEIEu_EnAX5pMr3Hdf-6II3VJA&amp;oe=69BD92BA&amp;_nc_sid=8b3546, https://scontent-den2-1.cdninstagram.com/v/t51.29350-15/425786221_330049699387958_7596993357333146502_n.jpg?stp=dst-jpg_e35_p1080x1080_tt6&amp;_nc_ht=scontent-den2-1.cdninstagram.com&amp;_nc_cat=102&amp;_nc_oc=Q6cZ2QHgNEdQdGtmtMRrtlVHfY9RCbJJhMw3Byzsu4yaUKyKbdgCgPEH6UcJ5HhFfPWC3g8&amp;_nc_ohc=JSPkTNM9QYUQ7kNvwETPzUM&amp;_nc_gid=g9FJ6CwvR8JgzbndAviU0Q&amp;edm=AOQ1c0wBAAAA&amp;ccb=7-5&amp;ig_cache_key=MzI5ODE4NjMwMTIxODQzNjc1OQ%3D%3D.3-ccb7-5&amp;oh=00_AfwMMEidVZAt_kqFE3Q-gX1_-4o9A1MMRSkXBLMDS4iLPw&amp;oe=69BDBBDC&amp;_nc_sid=8b3546, https://scontent-den2-1.cdninstagram.com/v/t51.29350-15/426351392_247622128386437_5869343975259352344_n.jpg?stp=dst-jpg_e35_p1080x1080_tt6&amp;_nc_ht=scontent-den2-1.cdninstagram.com&amp;_nc_cat=105&amp;_nc_oc=Q6cZ2QHgNEdQdGtmtMRrtlVHfY9RCbJJhMw3Byzsu4yaUKyKbdgCgPEH6UcJ5HhFfPWC3g8&amp;_nc_ohc=XbgyvaXaXtYQ7kNvwFJWwzK&amp;_nc_gid=g9FJ6CwvR8JgzbndAviU0Q&amp;edm=AOQ1c0wBAAAA&amp;ccb=7-5&amp;ig_cache_key=MzI5ODE4NjMwMTI2MDIwNjQ1Nw%3D%3D.3-ccb7-5&amp;oh=00_Afw-Z_a3BDpiBzv22gbiPx-K0TX74HIBgQ7SvJnJ7J9t3Q&amp;oe=69BDB68B&amp;_nc_sid=8b3546, https://scontent-den2-1.cdninstagram.com/v/t51.29350-15/424429915_1463802650865089_650030493226785893_n.jpg?stp=dst-jpg_e35_p1080x1080_tt6&amp;_nc_ht=scontent-den2-1.cdninstagram.com&amp;_nc_cat=105&amp;_nc_oc=Q6cZ2QHgNEdQdGtmtMRrtlVHfY9RCbJJhMw3Byzsu4yaUKyKbdgCgPEH6UcJ5HhFfPWC3g8&amp;_nc_ohc=skqupE4-WYQQ7kNvwG0erg2&amp;_nc_gid=g9FJ6CwvR8JgzbndAviU0Q&amp;edm=AOQ1c0wBAAAA&amp;ccb=7-5&amp;ig_cache_key=MzI5Mzc4NDI3MTA5OTExMzUyNw%3D%3D.3-ccb7-5&amp;oh=00_Afz1m8N7J4I9KXDOAn9hXNgIP-sVyTUwI8gTsp7pgDR20Q&amp;oe=69BD9401&amp;_nc_sid=8b3546, https://scontent-den2-1.cdninstagram.com/v/t51.29350-15/424429915_1463802650865089_650030493226785893_n.jpg?stp=dst-jpg_e35_p1080x1080_tt6&amp;_nc_ht=scontent-den2-1.cdninstagram.com&amp;_nc_cat=105&amp;_nc_oc=Q6cZ2QHgNEdQdGtmtMRrtlVHfY9RCbJJhMw3Byzsu4yaUKyKbdgCgPEH6UcJ5HhFfPWC3g8&amp;_nc_ohc=skqupE4-WYQQ7kNvwG0erg2&amp;_nc_gid=g9FJ6CwvR8JgzbndAviU0Q&amp;edm=AOQ1c0wBAAAA&amp;ccb=7-5&amp;ig_cache_key=MzI5Mzc4NDI3MTA5OTExMzUyNw%3D%3D.3-ccb7-5&amp;oh=00_Afz1m8N7J4I9KXDOAn9hXNgIP-sVyTUwI8gTsp7pgDR20Q&amp;oe=69BD9401&amp;_nc_sid=8b3546, https://scontent-den2-1.cdninstagram.com/v/t51.29350-15/424791046_890458586112894_5969525688971386284_n.jpg?stp=dst-jpg_e35_p1080x1080_tt6&amp;_nc_ht=scontent-den2-1.cdninstagram.com&amp;_nc_cat=106&amp;_nc_oc=Q6cZ2QHgNEdQdGtmtMRrtlVHfY9RCbJJhMw3Byzsu4yaUKyKbdgCgPEH6UcJ5HhFfPWC3g8&amp;_nc_ohc=PviLLI63Z2EQ7kNvwFPsN8U&amp;_nc_gid=g9FJ6CwvR8JgzbndAviU0Q&amp;edm=AOQ1c0wBAAAA&amp;ccb=7-5&amp;ig_cache_key=MzI5Mzc4NDI3MTQ5MzQwNDE4Nw%3D%3D.3-ccb7-5&amp;oh=00_Afwl0Mg6J5nlQu7pBJHxrqvhvrxGUEJCXVIAixgp7qt7CQ&amp;oe=69BD92C7&amp;_nc_sid=8b3546</t>
  </si>
  <si>
    <t>https://scontent-den2-1.cdninstagram.com/o1/v/t2/f2/m86/AQNSb3EEbyv1seXqxhbfBrG_wekRyAfvJmgg6ey-dz-SBkgD9x3eLw-mNSneDDVJWGiVlJuC6rcikrORZ-rGRrg.mp4?_nc_cat=101&amp;_nc_sid=5e9851&amp;_nc_ht=scontent-den2-1.cdninstagram.com&amp;_nc_ohc=GhUR0THq9cYQ7kNvwFFHVZB&amp;efg=eyJ2ZW5jb2RlX3RhZyI6Inhwdl9wcm9ncmVzc2l2ZS5JTlNUQUdSQU0uQ0xJUFMuQzIuMzYwLmRhc2hfYmFzZWxpbmVfMl92MSIsInhwdl9hc3NldF9pZCI6NjE4MTA2NDE2NDM3NzE0LCJhc3NldF9hZ2VfZGF5cyI6MTI2OCwidmlfdXNlY2FzZV9pZCI6MTAwOTksImR1cmF0aW9uX3MiOjE4LCJ1cmxnZW5fc291cmNlIjoid3d3In0%3D&amp;ccb=17-1&amp;_nc_gid=g9FJ6CwvR8JgzbndAviU0Q&amp;_nc_ss=1a&amp;_nc_zt=28&amp;vs=878140620c699545&amp;_nc_vs=HBksFQIYRmlnX3hwdl9yZWVsc19wZXJtYW5lbnRfc3JfcHJvZC82MjU5NDYxMzIyNjY0MzhfNTY5MDU2MjEwMDY1ODc4Njk0MC5tcDQVAALIARIAFQIYOnBhc3N0aHJvdWdoX2V2ZXJzdG9yZS9HSkxtWlJLSEtPQmdiaEVJQUIyN1hHM3U4UEpnYnFfRUFBQUYVAgLIARIAKAAYABsCiAd1c2Vfb2lsATEScHJvZ3Jlc3NpdmVfcmVjaXBlATEVAAAmpOeU1sOKmQIVAigCQzIsF0AyGZmZmZmaGBJkYXNoX2Jhc2VsaW5lXzJfdjERAHX-B2XmnQEA&amp;oh=00_Afy9C5mMUozs8FsV_yCSe5fTQHTA6xso4wcuGJQelFy7TA&amp;oe=69B9AC9F, https://scontent-den2-1.cdninstagram.com/o1/v/t2/f2/m367/AQPBZaCvU1oBglTmlpvjfXulEZvAbX2Dy7qqsHbVgszMyd2mWN4IH8MDpUxnCaf_YLehGx-MBr65pTB5lwXbjdWMB9w8Dh3zhGlzXRs.mp4?_nc_cat=101&amp;_nc_sid=5e9851&amp;_nc_ht=scontent-den2-1.cdninstagram.com&amp;_nc_ohc=hjaeJ6yzvYMQ7kNvwF2faF9&amp;efg=eyJ2ZW5jb2RlX3RhZyI6Inhwdl9wcm9ncmVzc2l2ZS5JTlNUQUdSQU0uQ0xJUFMuQzMuNzIwLmRhc2hfYmFzZWxpbmVfMV92MSIsInhwdl9hc3NldF9pZCI6NDkwMzg4MDMwNDMwMTYyLCJhc3NldF9hZ2VfZGF5cyI6NTUxLCJ2aV91c2VjYXNlX2lkIjoxMDA5OSwiZHVyYXRpb25fcyI6NjMsInVybGdlbl9zb3VyY2UiOiJ3d3cifQ%3D%3D&amp;ccb=17-1&amp;_nc_gid=g9FJ6CwvR8JgzbndAviU0Q&amp;_nc_ss=1a&amp;_nc_zt=28&amp;vs=917f9dfc8e7a35db&amp;_nc_vs=HBksFQIYQGlnX2VwaGVtZXJhbC9BMDQxODI5OEMzQzQyRDkzRkJDMUNCMUMxNzFGQTM4M192aWRlb19kYXNoaW5pdC5tcDQVAALIARIAFQIYR2lnX3hwdl9yZWVsc19wZXJtYW5lbnRfc3JfcHJvZC8zNzQ2NTE1ODA1NjEyMTc2XzYwNDM3ODE2ODc5MDUyNTI1OTkubXA0FQICyAESACgAGAAbAogHdXNlX29pbAExEnByb2dyZXNzaXZlX3JlY2lwZQExFQAAJqTv2MWrgN8BFQIoAkMzLBdAT_dsi0OVgRgSZGFzaF9iYXNlbGluZV8xX3YxEQB1_gdl5p0BAA&amp;oh=00_Afz0WTQ3mTwLG4ZCCi01zhaLIn3YMObrl-EmK0RLwuf9Eg&amp;oe=69BDBB66, https://scontent-den2-1.cdninstagram.com/o1/v/t2/f2/m82/AQO23s7w4ZkgUEg2RWcsaGuDq4mWMS6mggPoL5OYMjgdduo9aP5UYYLdK19frvtoKKA548fPhbXFFL_RCDY0tBL5wxVxjIAfrnow-IQ.mp4?_nc_cat=110&amp;_nc_sid=5e9851&amp;_nc_ht=scontent-den2-1.cdninstagram.com&amp;_nc_ohc=-vN8VHYQpq0Q7kNvwGfaiVZ&amp;efg=eyJ2ZW5jb2RlX3RhZyI6Inhwdl9wcm9ncmVzc2l2ZS5JTlNUQUdSQU0uQ0xJUFMuQzMuNzIwLmRhc2hfYmFzZWxpbmVfMV92MSIsInhwdl9hc3NldF9pZCI6MTUwMzI0NjU5NzI2MDMzMSwiYXNzZXRfYWdlX2RheXMiOjYzNywidmlfdXNlY2FzZV9pZCI6MTAwOTksImR1cmF0aW9uX3MiOjE2LCJ1cmxnZW5fc291cmNlIjoid3d3In0%3D&amp;ccb=17-1&amp;_nc_gid=g9FJ6CwvR8JgzbndAviU0Q&amp;_nc_ss=1a&amp;_nc_zt=28&amp;vs=43a3e27804c1dae7&amp;_nc_vs=HBksFQIYT2lnX3hwdl9yZWVsc19wZXJtYW5lbnRfcHJvZC84NjQxMTUwM0I1MjA5N0Y0OUY2ODlDRUNGMUVDQzU5QV92aWRlb19kYXNoaW5pdC5tcDQVAALIARIAFQIYRmlnX3hwdl9yZWVsc19wZXJtYW5lbnRfc3JfcHJvZC8zMDk5MDU5OTg4NjIwOTNfNzg5MDcxMTE0OTQ2NDYzMTc2My5tcDQVAgLIARIAKAAYABsCiAd1c2Vfb2lsATEScHJvZ3Jlc3NpdmVfcmVjaXBlATEVAAAm1pCE97vMqwUVAigCQzMsF0AwkOVgQYk3GBJkYXNoX2Jhc2VsaW5lXzFfdjERAHX-B2XmnQEA&amp;oh=00_AfygsroJINykCZfPr5TeSU9bKJOfbvIx4Q72AVtGYMSlFg&amp;oe=69B99A37, https://scontent-den2-1.cdninstagram.com/o1/v/t2/f2/m82/AQOuSlhjuYAbbwwN7CUvZyDPqUFCHJ6V81sG3L7zgvo78ASURcJa-msRG1RYMO0Y9_bWNRa6brLfgjfosTwmzM-jiVvZMYuV2uah2SM.mp4?_nc_cat=103&amp;_nc_sid=5e9851&amp;_nc_ht=scontent-den2-1.cdninstagram.com&amp;_nc_ohc=e-dv8Ra_CC0Q7kNvwHxRU87&amp;efg=eyJ2ZW5jb2RlX3RhZyI6Inhwdl9wcm9ncmVzc2l2ZS5JTlNUQUdSQU0uQ0xJUFMuQzMuNzIwLmRhc2hfYmFzZWxpbmVfMV92MSIsInhwdl9hc3NldF9pZCI6OTIzMzgzNDEyOTE5MjYwLCJhc3NldF9hZ2VfZGF5cyI6NjczLCJ2aV91c2VjYXNlX2lkIjoxMDA5OSwiZHVyYXRpb25fcyI6MTQsInVybGdlbl9zb3VyY2UiOiJ3d3cifQ%3D%3D&amp;ccb=17-1&amp;_nc_gid=g9FJ6CwvR8JgzbndAviU0Q&amp;_nc_ss=1a&amp;_nc_zt=28&amp;vs=221a36e62878aee7&amp;_nc_vs=HBksFQIYT2lnX3hwdl9yZWVsc19wZXJtYW5lbnRfcHJvZC9CNDQ0NzMyQUJFNTAyQjY2MDg4RkJGQzk3NEQ5MDk4QV92aWRlb19kYXNoaW5pdC5tcDQVAALIARIAFQIYOnBhc3N0aHJvdWdoX2V2ZXJzdG9yZS9HQ0phLXhuRnNyWkhKaE1FQU8wUlpFalhjaW9DYnFfRUFBQUYVAgLIARIAKAAYABsCiAd1c2Vfb2lsATEScHJvZ3Jlc3NpdmVfcmVjaXBlATEVAAAmuK-Mxf7zowMVAigCQzMsF0As7peNT987GBJkYXNoX2Jhc2VsaW5lXzFfdjERAHX-B2XmnQEA&amp;oh=00_AfyxmcVdW5Ao9dIfiANBfAOw3OxgXa6cO5foh59ZbXFI_Q&amp;oe=69B9BB4C, https://scontent-den2-1.cdninstagram.com/o1/v/t2/f2/m82/AQOe439vBURD4XBGcf_7Z6PIt0geEVR9-UIKCeCvsXHC_WXtb3pnh6mD1A41O0--bEDAZXXGofX7Jcr-U5Q_UDQneDuiHdYHXCVABUo.mp4?_nc_cat=108&amp;_nc_sid=5e9851&amp;_nc_ht=scontent-den2-1.cdninstagram.com&amp;_nc_ohc=k-e3fqtzS6cQ7kNvwH0RE72&amp;efg=eyJ2ZW5jb2RlX3RhZyI6Inhwdl9wcm9ncmVzc2l2ZS5JTlNUQUdSQU0uQ0xJUFMuQzMuNzIwLmRhc2hfYmFzZWxpbmVfMV92MSIsInhwdl9hc3NldF9pZCI6MTg3Nzg2Njk5MjYzMzg1MiwiYXNzZXRfYWdlX2RheXMiOjY3OSwidmlfdXNlY2FzZV9pZCI6MTAwOTksImR1cmF0aW9uX3MiOjI5LCJ1cmxnZW5fc291cmNlIjoid3d3In0%3D&amp;ccb=17-1&amp;_nc_gid=g9FJ6CwvR8JgzbndAviU0Q&amp;_nc_ss=1a&amp;_nc_zt=28&amp;vs=d837e3509c6620ff&amp;_nc_vs=HBksFQIYT2lnX3hwdl9yZWVsc19wZXJtYW5lbnRfcHJvZC8wMjQxOTkzMjg0MzY4MzkzNDBBM0Q2QjU3MDQ2MjRCQV92aWRlb19kYXNoaW5pdC5tcDQVAALIARIAFQIYOnBhc3N0aHJvdWdoX2V2ZXJzdG9yZS9HQ05aU3hvZTc0TkZRQ01FQU15ZS1IVTF0X1ZGYnFfRUFBQUYVAgLIARIAKAAYABsCiAd1c2Vfb2lsATEScHJvZ3Jlc3NpdmVfcmVjaXBlATEVAAAm-J_AsJ_61QYVAigCQzMsF0A9qn752yLRGBJkYXNoX2Jhc2Vs</t>
  </si>
  <si>
    <t>https://www.instagram.com/daniil_tretyakov_</t>
  </si>
  <si>
    <t>seliverstov.l</t>
  </si>
  <si>
    <t>Leonid Seliverstov</t>
  </si>
  <si>
    <t>Life is short, just enjoy it</t>
  </si>
  <si>
    <t>https://instagram.fagc3-2.fna.fbcdn.net/v/t51.2885-19/462502289_1085124919932061_2159247988823765748_n.jpg?stp=dst-jpg_e0_s150x150_tt6&amp;efg=eyJ2ZW5jb2RlX3RhZyI6InByb2ZpbGVfcGljLmRqYW5nby4xMDgwLmMyIn0&amp;_nc_ht=instagram.fagc3-2.fna.fbcdn.net&amp;_nc_cat=101&amp;_nc_oc=Q6cZ2QH2BWJqae6Up37wLoZH5ypohzw0hFin0ArNk-qdy8Xxrbbpch1DXIhoqE7q0Z-WeQU&amp;_nc_ohc=65Nb71r2kmUQ7kNvwGMZY5P&amp;_nc_gid=klhLR-9XNHl0wddz1vvF8Q&amp;edm=AOQ1c0wBAAAA&amp;ccb=7-5&amp;oh=00_AfyJN9hgsj3KAwnvWQdqpHlfcSn9gR_EemNr9oX76eTXqw&amp;oe=69BD8D4F&amp;_nc_sid=8b3546</t>
  </si>
  <si>
    <t>Лучше гор могут быть только горы, на которых ещё не бывал! #алматы #шымбулак | За спиною Босфор, впереди Дарданеллы… Куда вынесет режущий волны «Херсон»? Там спасение? Вздор! Что ж бежать от расстрела, Если пулю хранит старый друг «смит-вессон» | Закат на фоне Невской губы, за спиной Кронштадт и Финский залив, впереди только победа и окно в Европу! #чистопитер | Прекрасная погода на дистанции Сибирского международного марафона #omsk #runsim #runsim2023 | За закатом всегда наступает рассвет, 
И,когда ты решил,что пути дальше нет, 
Открываются,вдруг,пред тобой горизонты, 
Если задан вопрос-на него есть ответ. #омскиезакаты #омск #иртыш #сибирь #яхтклуб | Очень динамичный выдался 2022 год! 
Энергичный, грозный, своенравный и импульсивный, как Тигр 🐅 
Всех с Наступающим Новым 2023 годом!
Уверенно смотрю в будущее!
Желаю Всем Сибирского здоровья, олимпийского спокойствия, семейного благополучия, радости и счастья!
МИРУ-МИР! 🕊️ #снаступающим2023годом | “Бессмысленный и беспощадный парусный спорт” #парусныйспорт #бердск #обскоеморе #новосибирск #омск #омскаяобласть | Победное второе место #парусный спорт #омская область #омск | Приехали на Обском море погоняться на регату #sibsailclub #омск #омскаяобласть #парусный спорт | Пусть хранит вас птица счастья
От печалей и невзгод,
Мира и добра желаю
Я вам в старый Новый год! #старыйновыйгод | Скоро Новый год | На Иртыше прекрасная погода #омск #иртыш</t>
  </si>
  <si>
    <t>#omsk, #runsim, #runsim2023, #sibsailclub</t>
  </si>
  <si>
    <t>https://instagram.com/p/DTSm7y4gnfk, https://instagram.com/p/DTAIoj1Amwr, https://instagram.com/p/DSQDe9egkNW, https://instagram.com/p/Cvi-pHDod8f, https://instagram.com/p/Cr6CqGuudEP, https://instagram.com/p/CmypKcpudTO, https://instagram.com/p/CRgkQReBVPG, https://instagram.com/p/CQTF4qbhEF9, https://instagram.com/p/CQSojvaBthb, https://instagram.com/p/CJ_w4wzhKim, https://instagram.com/p/CJeZfx9h3qG, https://instagram.com/p/CF38tJ_B3DZ</t>
  </si>
  <si>
    <t>45, 39, 35, 131, 109, 137, 216, 170, 134, 124, 114, 106</t>
  </si>
  <si>
    <t>0, 2, 0, 2, 1, 0, 2, 0, 0, 1, 0, 0</t>
  </si>
  <si>
    <t>2026-01-09, 2026-01-02, 2025-12-14, 2023-08-05, 2023-05-06, 2022-12-30, 2021-07-19, 2021-06-19, 2021-06-19, 2021-01-13, 2020-12-31, 2020-10-03</t>
  </si>
  <si>
    <t>Shymbulak Mountain Resort, Босфор, Стамбул, Турция, Севкабель Порт / Sevkabel Port, Omsk, Russia, Омск, Парк Зеленый Остров, Москва, Улица Моховая, Россия, Омск</t>
  </si>
  <si>
    <t>Image, Image, Image, Image, Image, Image, Sidecar, Image, Image, Image, Image, Image</t>
  </si>
  <si>
    <t>https://instagram.fagc3-1.fna.fbcdn.net/v/t51.82787-15/613580185_18547700728065475_6674666494076477640_n.jpg?stp=dst-jpg_e35_p1080x1080_sh0.08_tt6&amp;_nc_ht=instagram.fagc3-1.fna.fbcdn.net&amp;_nc_cat=107&amp;_nc_oc=Q6cZ2QH2BWJqae6Up37wLoZH5ypohzw0hFin0ArNk-qdy8Xxrbbpch1DXIhoqE7q0Z-WeQU&amp;_nc_ohc=DZcz039niNgQ7kNvwGEz4H3&amp;_nc_gid=klhLR-9XNHl0wddz1vvF8Q&amp;edm=AOQ1c0wBAAAA&amp;ccb=7-5&amp;ig_cache_key=MzgwNjI3NTg2OTkzMzIwNTQ3Ng%3D%3D.3-ccb7-5&amp;oh=00_AfxWY_RLN9_a4Dpmj244P2h5C_DxcIJjetksFbGnTpc_iA&amp;oe=69BD9A7A&amp;_nc_sid=8b3546, https://instagram.fagc3-1.fna.fbcdn.net/v/t51.82787-15/607977667_18546507052065475_1523739341757449484_n.jpg?stp=dst-jpg_e35_p1080x1080_sh0.08_tt6&amp;_nc_ht=instagram.fagc3-1.fna.fbcdn.net&amp;_nc_cat=107&amp;_nc_oc=Q6cZ2QH2BWJqae6Up37wLoZH5ypohzw0hFin0ArNk-qdy8Xxrbbpch1DXIhoqE7q0Z-WeQU&amp;_nc_ohc=lP4ZXGFKqlQQ7kNvwHz_Kid&amp;_nc_gid=klhLR-9XNHl0wddz1vvF8Q&amp;edm=AOQ1c0wBAAAA&amp;ccb=7-5&amp;ig_cache_key=MzgwMTA3NjA1NzEyMjE3MTk0Nw%3D%3D.3-ccb7-5&amp;oh=00_Afx87Kf2fe-sMDiTye1GVPHjIsHN3D7pnkxv5daJnJ24BQ&amp;oe=69BD9D62&amp;_nc_sid=8b3546, https://instagram.fagc3-1.fna.fbcdn.net/v/t51.82787-15/588974132_18543203896065475_8164092757614409473_n.jpg?stp=dst-jpg_e35_p1080x1080_sh0.08_tt6&amp;_nc_ht=instagram.fagc3-1.fna.fbcdn.net&amp;_nc_cat=107&amp;_nc_oc=Q6cZ2QH2BWJqae6Up37wLoZH5ypohzw0hFin0ArNk-qdy8Xxrbbpch1DXIhoqE7q0Z-WeQU&amp;_nc_ohc=hfpP19j9PiwQ7kNvwFMwnAM&amp;_nc_gid=klhLR-9XNHl0wddz1vvF8Q&amp;edm=AOQ1c0wBAAAA&amp;ccb=7-5&amp;ig_cache_key=Mzc4NzU0MjYwODM1MjUyNzE5MA%3D%3D.3-ccb7-5&amp;oh=00_AfwW4gmeP5llIkoaIj3Q_0FdDFCoFjJO8biZnfB_EjxPsQ&amp;oe=69BD9505&amp;_nc_sid=8b3546, https://instagram.fagc3-1.fna.fbcdn.net/v/t39.30808-6/365531025_18370090432065475_5574180229264130980_n.jpg?stp=dst-jpg_e35_p1080x1080_sh0.08_tt6&amp;_nc_ht=instagram.fagc3-1.fna.fbcdn.net&amp;_nc_cat=107&amp;_nc_oc=Q6cZ2QH2BWJqae6Up37wLoZH5ypohzw0hFin0ArNk-qdy8Xxrbbpch1DXIhoqE7q0Z-WeQU&amp;_nc_ohc=3wOaJdQV-R4Q7kNvwEQawKf&amp;_nc_gid=klhLR-9XNHl0wddz1vvF8Q&amp;edm=AOQ1c0wAAAAA&amp;ccb=7-5&amp;ig_cache_key=MzE2MjM2NTM5MjMyNjg3Njk1OQ%3D%3D.3-ccb7-5&amp;oh=00_AfyC4TA9F78rJ-m-L9Q6VlnlU2grIGGfqtH2oWgsv14gug&amp;oe=69BDB7DB&amp;_nc_sid=8b3546, https://instagram.fagc3-2.fna.fbcdn.net/v/t51.82787-15/639510132_18569108359024156_6272323687436965104_n.jpg?stp=dst-jpg_e35_p1080x1080_sh0.08_tt6&amp;_nc_ht=instagram.fagc3-2.fna.fbcdn.net&amp;_nc_cat=104&amp;_nc_oc=Q6cZ2QH2BWJqae6Up37wLoZH5ypohzw0hFin0ArNk-qdy8Xxrbbpch1DXIhoqE7q0Z-WeQU&amp;_nc_ohc=N4BXF-pCJjAQ7kNvwGkcj73&amp;_nc_gid=klhLR-9XNHl0wddz1vvF8Q&amp;edm=AOQ1c0wBAAAA&amp;ccb=7-5&amp;ig_cache_key=MzA5Njc5OTM4MzMwODA2Mjk5MQ%3D%3D.3-ccb7-5&amp;oh=00_AfzhecDX6SQFfX42bLC9IBRFsX3G-PIow1y1Gyp36uZE7A&amp;oe=69BDB57E&amp;_nc_sid=8b3546, https://instagram.fagc3-1.fna.fbcdn.net/v/t51.82787-15/622449610_18087540140100635_5832781270131306895_n.jpg?stp=dst-jpg_e35_p1080x1080_sh0.08_tt6&amp;_nc_ht=instagram.fagc3-1.fna.fbcdn.net&amp;_nc_cat=111&amp;_nc_oc=Q6cZ2QH2BWJqae6Up37wLoZH5ypohzw0hFin0ArNk-qdy8Xxrbbpch1DXIhoqE7q0Z-WeQU&amp;_nc_ohc=AYnXEPzBO2wQ7kNvwH1N8Gk&amp;_nc_gid=klhLR-9XNHl0wddz1vvF8Q&amp;edm=AOQ1c0wBAAAA&amp;ccb=7-5&amp;ig_cache_key=MzAwNDY0NDkzOTI3NjA4MDMzNA%3D%3D.3-ccb7-5&amp;oh=00_AfznP3Kwfc-r2m5Yy84DLen4kU77bHlUQ3LW0SlerGqf-w&amp;oe=69BDB163&amp;_nc_sid=8b3546, https://instagram.fagc3-1.fna.fbcdn.net/v/t51.82787-15/629774479_18069234134554891_4655780021584036058_n.jpg?stp=dst-jpg_e35_s1080x1080_sh0.08_tt6&amp;_nc_ht=instagram.fagc3-1.fna.fbcdn.net&amp;_nc_cat=107&amp;_nc_oc=Q6cZ2QH2BWJqae6Up37wLoZH5ypohzw0hFin0ArNk-qdy8Xxrbbpch1DXIhoqE7q0Z-WeQU&amp;_nc_ohc=EXxZZgHN-ZYQ7kNvwGRGnB0&amp;_nc_gid=klhLR-9XNHl0wddz1vvF8Q&amp;edm=AOQ1c0wBAAAA&amp;ccb=7-5&amp;ig_cache_key=MjYyMTI1NDQyNjg5NTQyMzYxMg%3D%3D.3-ccb7-5&amp;oh=00_AfzUpRx_VoMMid2uwb_xhLzmV5Klcf-p6JymdaT3q6i4bw&amp;oe=69BD8C88&amp;_nc_sid=8b3546, https://instagram.fagc3-1.fna.fbcdn.net/v/t51.82787-15/629774479_18069234134554891_4655780021584036058_n.jpg?stp=dst-jpg_e35_s1080x1080_sh0.08_tt6&amp;_nc_ht=instagram.fagc3-1.fna.fbcdn.net&amp;_nc_cat=107&amp;_nc_oc=Q6cZ2QH2BWJqae6Up37wLoZH5ypohzw0hFin0ArNk-qdy8Xxrbbpch1DXIhoqE7q0Z-WeQU&amp;_nc_ohc=EXxZZgHN-ZYQ7kNvwGRGnB0&amp;_nc_gid=klhLR-9XNHl0wddz1vvF8Q&amp;edm=AOQ1c0wBAAAA&amp;ccb=7-5&amp;ig_cache_key=MjYyMTI1NDQyNjg5NTQyMzYxMg%3D%3D.3-ccb7-5&amp;oh=00_AfzUpRx_VoMMid2uwb_xhLzmV5Klcf-p6JymdaT3q6i4bw&amp;oe=69BD8C88&amp;_nc_sid=8b3546, https://instagram.fagc3-1.fna.fbcdn.net/v/t51.82787-15/650648592_18084275834359211_8406105245664372237_n.jpg?stp=dst-jpg_e35_s1080x1080_sh0.08_tt6&amp;_nc_ht=instagram.fagc3-1.fna.fbcdn.net&amp;_nc_cat=111&amp;_nc_oc=Q6cZ2QH2BWJqae6Up37wLoZH5ypohzw0hFin0ArNk-qdy8Xxrbbpch1DXIhoqE7q0Z-WeQU&amp;_nc_ohc=Sbw8ZUJyOsQQ7kNvwFAE0lL&amp;_nc_gid=klhLR-9XNHl0wddz1vvF8Q&amp;edm=AOQ1c0wBAAAA&amp;ccb=7-5&amp;ig_cache_key=MjYyMTI1NDQyNjg2MTc4MjA2NA%3D%3D.3-ccb7-5&amp;oh=00_Afye78HHKGYBi6A89EAihxxwrTXLhKhY4dPzXsk2Cjf3-Q&amp;oe=69BDB35E&amp;_nc_sid=8b3546, https://instagram.fagc3-1.fna.fbcdn.net/v/t51.29350-15/219773226_1515147898671478_8035793126544405488_n.jpg?stp=dst-jpg_e35_s1080x1080_tt6&amp;_nc_ht=instagram.fagc3-1.fna.fbcdn.net&amp;_nc_cat=110&amp;_nc_oc=Q6cZ2QH2BWJqae6Up37wLoZH5ypohzw0hFin0ArNk-qdy8Xxrbbpch1DXIhoqE7q0Z-WeQU&amp;_nc_ohc=k3ggulu-74sQ7kNvwFJG86T&amp;_nc_gid=klhLR-9XNHl0wddz1vvF8Q&amp;edm=AOQ1c0wBAAAA&amp;ccb=7-5&amp;ig_cache_key=MjYyMTI1NDQyNjg4NzEwNzk2MA%3D%3D.3-ccb7-5&amp;oh=00_Afy61UCPBpy0mDr3AgqerfqnxMO0-lggqBeSRePcYsm69A&amp;oe=69BD9B93&amp;_nc_sid=8b3546,</t>
  </si>
  <si>
    <t>https://www.instagram.com/seliverstov.l</t>
  </si>
  <si>
    <t>shulenin_viktor</t>
  </si>
  <si>
    <t>Shulenin Viktor</t>
  </si>
  <si>
    <t>https://scontent-dfw5-1.cdninstagram.com/v/t51.2885-19/68939486_1338294789659973_490174850736848896_n.jpg?stp=dst-jpg_e0_s150x150_tt6&amp;efg=eyJ2ZW5jb2RlX3RhZyI6InByb2ZpbGVfcGljLmRqYW5nby43NjguYzIifQ&amp;_nc_ht=scontent-dfw5-1.cdninstagram.com&amp;_nc_cat=109&amp;_nc_oc=Q6cZ2QGhqEfrOYQJTwcFvkdU0D5HgtsJ7E5wDHmLwcP1vWUhKZvT0uYy6l9A7oZk_jVthpk&amp;_nc_ohc=lUdEWy3dzicQ7kNvwHZpBRf&amp;_nc_gid=X1cY4-i_RTN7QgtTbI_wbQ&amp;edm=AOQ1c0wBAAAA&amp;ccb=7-5&amp;oh=00_AfxC19KCwfEYixJSUp0QSj1p0u9Ln9rz9jo0YOpsXKT6vQ&amp;oe=69BDA78E&amp;_nc_sid=8b3546</t>
  </si>
  <si>
    <t>Наше меню на встречу НГ и утро</t>
  </si>
  <si>
    <t>https://instagram.com/p/DVQ8ny5iG-k, https://instagram.com/p/DUskVCFjUK-, https://instagram.com/p/DUsb60HDYcB, https://instagram.com/p/DUsZ3GRjTlG, https://instagram.com/p/DTTbhdMDdZU, https://instagram.com/p/DTTOyTcjbuN, https://instagram.com/p/DTQoQ5EjdSh, https://instagram.com/p/DTLBUmwiO6o, https://instagram.com/p/DTAs0tKDTnU, https://instagram.com/p/DSpu5xEDXX1, https://instagram.com/p/DSUTSbpDdAE, https://instagram.com/p/DSNhrKXDUKp</t>
  </si>
  <si>
    <t>4, 3, 4, 6, 4, 3, 6, 6, 4, 1, 0, 8</t>
  </si>
  <si>
    <t>2026-02-27, 2026-02-13, 2026-02-13, 2026-02-13, 2026-01-09, 2026-01-09, 2026-01-08, 2026-01-06, 2026-01-02, 2025-12-24, 2025-12-16, 2025-12-13</t>
  </si>
  <si>
    <t>Video, Video, Video, Video, Video, Sidecar, Video, Sidecar, Sidecar, Video, Video, Video</t>
  </si>
  <si>
    <t>https://scontent-dfw5-1.cdninstagram.com/v/t51.82787-15/612500292_18553148632032789_5657795835708951703_n.jpg?stp=dst-jpg_e35_p1080x1080_sh0.08_tt6&amp;_nc_ht=scontent-dfw5-1.cdninstagram.com&amp;_nc_cat=109&amp;_nc_oc=Q6cZ2QGhqEfrOYQJTwcFvkdU0D5HgtsJ7E5wDHmLwcP1vWUhKZvT0uYy6l9A7oZk_jVthpk&amp;_nc_ohc=fXA-k_BsA78Q7kNvwF3Fc_1&amp;_nc_gid=X1cY4-i_RTN7QgtTbI_wbQ&amp;edm=AOQ1c0wBAAAA&amp;ccb=7-5&amp;ig_cache_key=MzgwNjQ1MTEyOTgxNTc0MDk0MQ%3D%3D.3-ccb7-5&amp;oh=00_AfyvY5hkiDznCOacs572Eu4v3szXQOIgHBRvu99OcF86Bg&amp;oe=69BD86B0&amp;_nc_sid=8b3546, https://scontent-dfw5-1.cdninstagram.com/v/t51.82787-15/612500292_18553148632032789_5657795835708951703_n.jpg?stp=dst-jpg_e35_p1080x1080_sh0.08_tt6&amp;_nc_ht=scontent-dfw5-1.cdninstagram.com&amp;_nc_cat=109&amp;_nc_oc=Q6cZ2QGhqEfrOYQJTwcFvkdU0D5HgtsJ7E5wDHmLwcP1vWUhKZvT0uYy6l9A7oZk_jVthpk&amp;_nc_ohc=fXA-k_BsA78Q7kNvwF3Fc_1&amp;_nc_gid=X1cY4-i_RTN7QgtTbI_wbQ&amp;edm=AOQ1c0wBAAAA&amp;ccb=7-5&amp;ig_cache_key=MzgwNjQ1MTEyOTgxNTc0MDk0MQ%3D%3D.3-ccb7-5&amp;oh=00_AfyvY5hkiDznCOacs572Eu4v3szXQOIgHBRvu99OcF86Bg&amp;oe=69BD86B0&amp;_nc_sid=8b3546, https://scontent-dfw5-1.cdninstagram.com/v/t51.82787-15/612613287_18553148644032789_2108339971399889882_n.jpg?stp=dst-jpg_e35_p1080x1080_sh0.08_tt6&amp;_nc_ht=scontent-dfw5-1.cdninstagram.com&amp;_nc_cat=109&amp;_nc_oc=Q6cZ2QGhqEfrOYQJTwcFvkdU0D5HgtsJ7E5wDHmLwcP1vWUhKZvT0uYy6l9A7oZk_jVthpk&amp;_nc_ohc=9kZHNWFgGxAQ7kNvwFCaC9C&amp;_nc_gid=X1cY4-i_RTN7QgtTbI_wbQ&amp;edm=AOQ1c0wBAAAA&amp;ccb=7-5&amp;ig_cache_key=MzgwNjQ1MTEyOTkwODAxNzUzNg%3D%3D.3-ccb7-5&amp;oh=00_Afwj5JYEZ9hlLmBlnHE9NXWUxkbmyi_J2XDYAE3lwxDTBQ&amp;oe=69BD9DF8&amp;_nc_sid=8b3546, https://scontent-dfw5-1.cdninstagram.com/v/t51.82787-15/612495073_18553148653032789_8663598781334071713_n.jpg?stp=dst-jpg_e35_p1080x1080_sh0.08_tt6&amp;_nc_ht=scontent-dfw5-1.cdninstagram.com&amp;_nc_cat=109&amp;_nc_oc=Q6cZ2QGhqEfrOYQJTwcFvkdU0D5HgtsJ7E5wDHmLwcP1vWUhKZvT0uYy6l9A7oZk_jVthpk&amp;_nc_ohc=ej16a9G37tkQ7kNvwEaP7P7&amp;_nc_gid=X1cY4-i_RTN7QgtTbI_wbQ&amp;edm=AOQ1c0wBAAAA&amp;ccb=7-5&amp;ig_cache_key=MzgwNjQ1MTEyOTgxNTc0MDgyOQ%3D%3D.3-ccb7-5&amp;oh=00_Afz9MF1DGv20yAzlz4Dx9QDOaehJagKQCC9Wvm8Ldum1tQ&amp;oe=69BD98CB&amp;_nc_sid=8b3546, https://scontent-dfw5-1.cdninstagram.com/v/t51.82787-15/613096523_18553148662032789_7296603049510373483_n.jpg?stp=dst-jpg_e35_p1080x1080_sh0.08_tt6&amp;_nc_ht=scontent-dfw5-1.cdninstagram.com&amp;_nc_cat=109&amp;_nc_oc=Q6cZ2QGhqEfrOYQJTwcFvkdU0D5HgtsJ7E5wDHmLwcP1vWUhKZvT0uYy6l9A7oZk_jVthpk&amp;_nc_ohc=DzDWzkvKNzIQ7kNvwEmw9SM&amp;_nc_gid=X1cY4-i_RTN7QgtTbI_wbQ&amp;edm=AOQ1c0wBAAAA&amp;ccb=7-5&amp;ig_cache_key=MzgwNjQ1MTEyOTgxNTc4Mjc3Mw%3D%3D.3-ccb7-5&amp;oh=00_AfyrdyoGK-b92sR1VEdqM_WKKqnJ3osISS5lFStydSiNNQ&amp;oe=69BDB7DF&amp;_nc_sid=8b3546, https://scontent-dfw5-1.cdninstagram.com/v/t51.82787-15/611203479_18552628336032789_6852566923439718852_n.jpg?stp=dst-jpg_e15_tt6&amp;_nc_ht=scontent-dfw5-1.cdninstagram.com&amp;_nc_cat=109&amp;_nc_oc=Q6cZ2QGhqEfrOYQJTwcFvkdU0D5HgtsJ7E5wDHmLwcP1vWUhKZvT0uYy6l9A7oZk_jVthpk&amp;_nc_ohc=_zAMSOQlExkQ7kNvwEKDcnr&amp;_nc_gid=X1cY4-i_RTN7QgtTbI_wbQ&amp;edm=AOQ1c0wBAAAA&amp;ccb=7-5&amp;oh=00_Afx-Y-H64vB6ouckHHRuLTH3HIACGNRyZdBjMAauGhf13g&amp;oe=69BDBAEC&amp;_nc_sid=8b3546, https://scontent-dfw5-1.cdninstagram.com/v/t51.82787-15/587529272_18552628183032789_7441299434633039061_n.jpg?stp=dst-jpg_e35_p1080x1080_sh0.08_tt6&amp;_nc_ht=scontent-dfw5-1.cdninstagram.com&amp;_nc_cat=109&amp;_nc_oc=Q6cZ2QGhqEfrOYQJTwcFvkdU0D5HgtsJ7E5wDHmLwcP1vWUhKZvT0uYy6l9A7oZk_jVthpk&amp;_nc_ohc=l8_-sEggnusQ7kNvwEVUUAv&amp;_nc_gid=X1cY4-i_RTN7QgtTbI_wbQ&amp;edm=AOQ1c0wBAAAA&amp;ccb=7-5&amp;ig_cache_key=MzgwNDE0MDEwODkyOTA1Nzk1OA%3D%3D.3-ccb7-5&amp;oh=00_Afxy1cLaBdJgQJ8C2jikURSisSVmwAcIUMlOzfBBPTqITQ&amp;oe=69BDA956&amp;_nc_sid=8b3546, https://scontent-dfw5-1.cdninstagram.com/v/t51.82787-15/609622288_18551952403032789_5617155668997239374_n.jpg?stp=dst-jpg_e35_p1080x1080_sh0.08_tt6&amp;_nc_ht=scontent-dfw5-1.cdninstagram.com&amp;_nc_cat=109&amp;_nc_oc=Q6cZ2QGhqEfrOYQJTwcFvkdU0D5HgtsJ7E5wDHmLwcP1vWUhKZvT0uYy6l9A7oZk_jVthpk&amp;_nc_ohc=dIrOZ_k-NBYQ7kNvwGp17OQ&amp;_nc_gid=X1cY4-i_RTN7QgtTbI_wbQ&amp;edm=AOQ1c0wBAAAA&amp;ccb=7-5&amp;ig_cache_key=MzgwMTIzNTIwODExNzUzOTU1Mw%3D%3D.3-ccb7-5&amp;oh=00_Afz26ni-zSEPRO-nmcwLGvnDY0zQjZMIJMqfRPkTZoxPpA&amp;oe=69BDA58E&amp;_nc_sid=8b3546, https://scontent-dfw5-1.cdninstagram.com/v/t51.82787-15/609622288_18551952403032789_5617155668997239374_n.jpg?stp=dst-jpg_e35_p1080x1080_sh0.08_tt6&amp;_nc_ht=scontent-dfw5-1.cdninstagram.com&amp;_nc_cat=109&amp;_nc_oc=Q6cZ2QGhqEfrOYQJTwcFvkdU0D5HgtsJ7E5wDHmLwcP1vWUhKZvT0uYy6l9A7oZk_jVthpk&amp;_nc_ohc=dIrOZ_k-NBYQ7kNvwGp17OQ&amp;_nc_gid=X1cY4-i_RTN7QgtTbI_wbQ&amp;edm=AOQ1c0wBAAAA&amp;ccb=7-5&amp;ig_cache_key=MzgwMTIzNTIwODExNzUzOTU1Mw%3D%3D.3-ccb7-5&amp;oh=00_Afz26ni-zSEPRO-nmcwLGvnDY0zQjZMIJMqfRPkTZoxPpA&amp;oe=69BDA58E&amp;_nc_sid=8b3546, https://scontent-dfw5-1.cdninstagram.com/v/t51.82787-15/610097790_18551952412032789_5568165681209305042_n.jpg?stp=dst-jpg_e35_p1080x1080_sh0.08_tt6&amp;_nc_ht=scontent-dfw5-1.cdninstagram.com&amp;_nc_cat=109&amp;_nc_oc=Q6cZ2QGhqEfrOYQJTwcFvkdU0D5HgtsJ7E5wDHmLwcP1vWUhKZvT0uYy6l9A7oZk_jVthpk&amp;_nc_ohc=E0A-TiDpCfkQ7kNvwHsMsxW&amp;_nc_gid=X1cY4-i_RTN7QgtTbI_wbQ&amp;edm=AOQ1c0wBAAAA&amp;ccb=7-5&amp;ig_cache_key=MzgwMTIzNTIwODEwMDc1MjI5MQ%3D%3D.3-ccb7-5&amp;oh=00_Afy4_Z-qFff7fxHEB9CYog884IcbwzmWdeZvOrAoL9TS_A&amp;oe=69BDB95C&amp;_nc_sid=8b3546, https://scontent-dfw5-1.cdninstagram.com/v/</t>
  </si>
  <si>
    <t>https://scontent-dfw6-1.cdninstagram.com/o1/v/t16/f2/m69/AQO16Kbc3n83_XLjivMpb5pgOnrYosCN0FKp9iXJ4qGRkg5F7CfCiZwH7gXpUkPnNMrZIk5D7QOAdIuNwKC9TMto.mp4?strext=1&amp;_nc_cat=103&amp;_nc_sid=5e9851&amp;_nc_ht=scontent-dfw6-1.cdninstagram.com&amp;_nc_ohc=CVg4GsSRMiAQ7kNvwHvnkS1&amp;efg=eyJ2ZW5jb2RlX3RhZyI6Inhwdl9wcm9ncmVzc2l2ZS5JTlNUQUdSQU0uQ0xJUFMuQzMuNzIwLmRhc2hfYmFzZWxpbmVfMV92MSIsInhwdl9hc3NldF9pZCI6MTc4NzgyNzE0MDA0OTIxNTYsImFzc2V0X2FnZV9kYXlzIjoxNiwidmlfdXNlY2FzZV9pZCI6MTAwOTksImR1cmF0aW9uX3MiOjI1LCJ1cmxnZW5fc291cmNlIjoid3d3In0%3D&amp;ccb=17-1&amp;vs=9ca58293e4bdb0ac&amp;_nc_vs=HBksFQIYOnBhc3N0aHJvdWdoX2V2ZXJzdG9yZS9HSV9OTXlaOEVNT1JyWGdDQUtjMmpISWZqU3BiYnNwVEFRQUYVAALIARIAFQIYUWlnX3hwdl9wbGFjZW1lbnRfcGVybWFuZW50X3YyL0YwNDJCMDUyQzdDRkY4MzZENUY5NzlGMzdCNDE1NUE2X2F1ZGlvX2Rhc2hpbml0Lm1wNBUCAsgBEgAoABgAGwKIB3VzZV9vaWwBMRJwcm9ncmVzc2l2ZV9yZWNpcGUBMRUAACb48bGArozCPxUCKAJDMywXQDmgAAAAAAAYEmRhc2hfYmFzZWxpbmVfMV92MREAdf4HZeadAQA&amp;_nc_gid=X1cY4-i_RTN7QgtTbI_wbQ&amp;_nc_ss=1a&amp;_nc_zt=28&amp;oh=00_Afzun5o70XM1FR0rFhTt714ilkXRJHqQlXSWnJg8STIL4Q&amp;oe=69BD8A85, https://scontent-dfw5-1.cdninstagram.com/o1/v/t16/f2/m69/AQNFtUdhhO6QG40l1yP2Nxwg5zmNTHpsfQVbgA9wCZ8isMuR9L0BxcfOVbD0M_yTA4O2kwvKKC_dLSV5Kn3FiETP.mp4?strext=1&amp;_nc_cat=109&amp;_nc_sid=5e9851&amp;_nc_ht=scontent-dfw5-1.cdninstagram.com&amp;_nc_ohc=3O7kWgkfqbUQ7kNvwF947sf&amp;efg=eyJ2ZW5jb2RlX3RhZyI6Inhwdl9wcm9ncmVzc2l2ZS5JTlNUQUdSQU0uQ0xJUFMuQzMuNzIwLmRhc2hfYmFzZWxpbmVfMV92MSIsInhwdl9hc3NldF9pZCI6MTc4NzY1MDc1Nzc0OTIxNTYsImFzc2V0X2FnZV9kYXlzIjozMCwidmlfdXNlY2FzZV9pZCI6MTAwOTksImR1cmF0aW9uX3MiOjIwLCJ1cmxnZW5fc291cmNlIjoid3d3In0%3D&amp;ccb=17-1&amp;vs=68a05f052c9cd631&amp;_nc_vs=HBksFQIYOnBhc3N0aHJvdWdoX2V2ZXJzdG9yZS9HTG1na2lWakt0d05hM2dFQU1ublVfQlYzWmRWYnNwVEFRQUYVAALIARIAFQIYUWlnX3hwdl9wbGFjZW1lbnRfcGVybWFuZW50X3YyLzU1NDcxRTk5NzUwMDlCRTZBNjAzMDg5NEFEOTBBOUIxX2F1ZGlvX2Rhc2hpbml0Lm1wNBUCAsgBEgAoABgAGwKIB3VzZV9vaWwBMRJwcm9ncmVzc2l2ZV9yZWNpcGUBMRUAACb4itm_2KXBPxUCKAJDMywXQDQZmZmZmZoYEmRhc2hfYmFzZWxpbmVfMV92MREAdf4HZeadAQA&amp;_nc_gid=X1cY4-i_RTN7QgtTbI_wbQ&amp;_nc_ss=1a&amp;_nc_zt=28&amp;oh=00_Afy_Pm3NtAUUb2O1dnDyEMbLk391bDy1nii1agOrMRsEvw&amp;oe=69BD9373, https://scontent-dfw5-2.cdninstagram.com/o1/v/t16/f2/m69/AQNZDkU110xoU4_i1mvGhiPGdkF1Ax-nTzdLNxQIYtJ3a63KMRlWH782unYY2NTxypnw3HFdKLXe-WymLS1wudPM.mp4?strext=1&amp;_nc_cat=104&amp;_nc_sid=5e9851&amp;_nc_ht=scontent-dfw5-2.cdninstagram.com&amp;_nc_ohc=ZDEDwB8ZZggQ7kNvwHStiyW&amp;efg=eyJ2ZW5jb2RlX3RhZyI6Inhwdl9wcm9ncmVzc2l2ZS5JTlNUQUdSQU0uQ0xJUFMuQzMuNzIwLmRhc2hfYmFzZWxpbmVfMV92MSIsInhwdl9hc3NldF9pZCI6MTc4NzY1MDE0MDM0OTIxNTYsImFzc2V0X2FnZV9kYXlzIjozMCwidmlfdXNlY2FzZV9pZCI6MTAwOTksImR1cmF0aW9uX3MiOjMyLCJ1cmxnZW5fc291cmNlIjoid3d3In0%3D&amp;ccb=17-1&amp;_nc_gid=X1cY4-i_RTN7QgtTbI_wbQ&amp;_nc_ss=1a&amp;_nc_zt=28&amp;vs=82c563016824f38f&amp;_nc_vs=HBksFQIYOnBhc3N0aHJvdWdoX2V2ZXJzdG9yZS9HTlNraENXY2ZhdWdQTHdGQUd3T3pIWmpYa0FIYnNwVEFRQUYVAALIARIAFQIYUWlnX3hwdl9wbGFjZW1lbnRfcGVybWFuZW50X3YyL0UwNEE3NzI4QTcxMkNCOEM4OEY0QjdCNjlGMEUxODg5X2F1ZGlvX2Rhc2hpbml0Lm1wNBUCAsgBEgAoABgAGwKIB3VzZV9vaWwBMRJwcm9ncmVzc2l2ZV9yZWNpcGUBMRUAACb4_Nq_qqXBPxUCKAJDMywXQEBAAAAAAAAYEmRhc2hfYmFzZWxpbmVfMV92MREAdf4HZeadAQA&amp;oh=00_Afx5olKI0cE2IGeuCohz98RK_voEr8xcO4caQJ8bHK3SlQ&amp;oe=69BDAE38, https://scontent-dfw5-1.cdninstagram.com/o1/v/t16/f2/m69/AQPfvWpLn8LtXTRDHrS6Ei4YZ5F5V66yWcRTHIk-762DtRBn4yhR6h9YskzmAUItEyRtCg2NoQGNDuZypT1zQWkG.mp4?strext=1&amp;_nc_cat=110&amp;_nc_sid=5e9851&amp;_nc_ht=scontent-dfw5-1.cdninstagram.com&amp;_nc_ohc=1JZ5wJfi3e8Q7kNvwG8NyY9&amp;efg=eyJ2ZW5jb2RlX3RhZyI6Inhwdl9wcm9ncmVzc2l2ZS5JTlNUQUdSQU0uQ0xJUFMuQzMuNjQwLmRhc2hfYmFzZWxpbmVfMV92MSIsInhwdl9hc3NldF9pZCI6MTc4NzY1MDAzMTE0OTIxNTYsImFzc2V0X2FnZV9kYXlzIjozMCwidmlfdXNlY2FzZV9pZCI6MTAwOTksImR1cmF0aW9uX3MiOjEzLCJ1cmxnZW5fc291cmNlIjoid3d3In0%3D&amp;ccb=17-1&amp;vs=81e117dd07b1b533&amp;_nc_vs=HBksFQIYOnBhc3N0aHJvdWdoX2V2ZXJzdG9yZS9HSHBlbmlWX0VsdVpKWGNGQUhqYzMtNzJHdHBnYnNwVEFRQUYVAALIARIAFQIYUWlnX3hwdl9wbGFjZW1lbnRfcGVybWFuZW50X3YyL0RGNEUxQkFCQjBERTlERkREOEFEOENBQkFCMDQ0QkI1X2F1ZGlvX2Rhc2hpbml0Lm1wNBUCAsgBEgAoABgAGwKIB3VzZV9vaWwBMRJwcm9ncmVzc2l2ZV9yZWNpcGUBMRUAACb4mKauoqXBPxUCKAJDMywXQCpAAAAAAAAYEmRhc2hfYmFzZWxpbmVfMV92MREAdf4HZeadAQA&amp;_nc_gid=X1cY4-i_RTN7QgtTbI_wbQ&amp;_nc_ss=1a&amp;_nc_zt=28&amp;oh=00_AfwNImmgfxg-KzGssFHUwl725ljKeapb6F5HVv9xSuC0CA&amp;oe=69BDB16E, https://scontent-dfw5-2.cdninstagram.com/o1/v/t2/f2/m86/AQNLPfOo7HY68FmdF5N2ESBfwG_ykXOQgO_-6w24fENMffv6-40d63FbtJHRCGw2kBsIcg-LBQdWtyos0vqpuOxdk95gg63K585YxvU.mp4?_nc_cat=104&amp;_nc_sid=5e9851&amp;_nc_ht=scontent-dfw5-2.cdninstagram.com&amp;_nc_ohc=R9RLcie5fDUQ7kNvwEYRpG4&amp;efg=eyJ2ZW5jb2RlX3RhZyI6Inhwdl9wcm9ncmVzc2l2ZS5JTlNUQUdSQU0uQ0xJUFMuQzMuNzIwLmRhc2hfYmFzZWxpbmVfMV92MSIsInhwdl9hc3NldF9pZCI6MjMzNjE0NTI5Njg1MTA2NSwiYXNzZXRfYWdlX2RheXMiOjY1LCJ2aV91c2VjYXNlX2lkIjoxMDA5OSwiZHVyYXRpb25fcyI6MjcsInVybGdlbl9zb3VyY2UiOiJ3d3cifQ%3D%3D&amp;ccb=17-1&amp;_nc_gid=X1cY4-i_RTN7QgtTbI_wbQ&amp;_nc_ss=1a&amp;_nc_zt=28&amp;vs=fef51d1fa82cf6a3&amp;_nc_vs=HBksFQIYUmlnX3hwdl9yZWVsc19wZXJtYW5lbnRfc3JfcHJvZC8wMTRENTJFNEI0ODFFNEJCM0MyREY3RjM2QTg5OTNCOF92aWRlb19kYXNoaW5pdC5tcDQVAALIARIAFQIYRmlnX3hwdl9yZWVsc19wZXJtYW5lbnRfc3JfcHJvZC84ODcyNDEwMTM4NTQ1MDdfMzY0MjU0ODgxNjkzOTEyNjcyMy5tcDQVAgLIARIAKAAYABsCiAd1c2Vfb2lsATEScHJvZ3Jlc3NpdmVfcmVjaXBlATEVAAAm8oGA6catpggVAigCQzMsF0A7K</t>
  </si>
  <si>
    <t>https://www.instagram.com/shulenin_viktor</t>
  </si>
  <si>
    <t>flowermelena</t>
  </si>
  <si>
    <t>Natali</t>
  </si>
  <si>
    <t>Тихим голосом и ледяной любезностью можно двигать горы.</t>
  </si>
  <si>
    <t>https://scontent-dfw5-1.cdninstagram.com/v/t51.2885-19/234489649_247942350339047_1477716778039198016_n.jpg?stp=dst-jpg_e0_s150x150_tt6&amp;efg=eyJ2ZW5jb2RlX3RhZyI6InByb2ZpbGVfcGljLmRqYW5nby40NDkuYzIifQ&amp;_nc_ht=scontent-dfw5-1.cdninstagram.com&amp;_nc_cat=111&amp;_nc_oc=Q6cZ2QFwlJjt-UJhOi_qKzUGjthLZwvp0U7-JeGuQeeQ1nzJ6jY6j905yB20-1US6wPdlEI&amp;_nc_ohc=ZOvcd2xZ72sQ7kNvwFUMRH3&amp;_nc_gid=c2kizHhlLEdRdcuGR95dDg&amp;edm=AOQ1c0wBAAAA&amp;ccb=7-5&amp;oh=00_AfwbTAIvgwDHoYdkX4Bvnf2AVJa8V6yc3-EDOhgjrVAgZA&amp;oe=69BD9D35&amp;_nc_sid=8b3546</t>
  </si>
  <si>
    <t>#дом #москва #moscow #городмосква #рождествохристово | #дом #москва #moscow #городмосква #китайгород покровкаиокрестности | #чистыепруды #дом #москва #moscow #городмосква #китайгород #покровкаиокрестности | #китайгород #чистыепруды #стараямосква #москва #moscow #москваялюблютебя #moscowlove #китайгород #покровкаиокрестности | #чистыепруды #дом #москва #moscow #городмосква #китайгород #покровкаиокрестности | #bodrum #mugla #egedeyagamak #bodrumdahayat #bodrumlife #bodrumlove | #bodrum #mugla #egedeyagamak #bodrumdahayat #bodrumlife #bodrumlove</t>
  </si>
  <si>
    <t>#moscow, #moscowlove, #bodrum, #mugla, #egedeyagamak, #bodrumdahayat, #bodrumlife, #bodrumlove</t>
  </si>
  <si>
    <t>https://instagram.com/p/DTXxS_oDagS, https://instagram.com/p/DTVWZfUDQeY, https://instagram.com/p/DSQdZRXjoga, https://instagram.com/p/DRS7y8jjOgC, https://instagram.com/p/DRIj58aDfMa, https://instagram.com/p/DRIYuqDDc01, https://instagram.com/p/DQzysO1DeUQ, https://instagram.com/p/DQwtJlgjqm4, https://instagram.com/p/DQwrx6-Do4Z, https://instagram.com/p/DQwrFsjjjLx, https://instagram.com/p/DQkdlD-jd6q, https://instagram.com/p/DPsL0d3iNbr</t>
  </si>
  <si>
    <t>16, 15, 18, 15, 16, 10, 13, 14, 11, 9, 8, 10</t>
  </si>
  <si>
    <t>0, 0, 2, 0, 1, 0, 0, 0, 0, 0, 0, 0</t>
  </si>
  <si>
    <t>2026-01-11, 2026-01-10, 2025-12-14, 2025-11-20, 2025-11-16, 2025-11-16, 2025-11-08, 2025-11-07, 2025-11-07, 2025-11-07, 2025-11-02, 2025-10-12</t>
  </si>
  <si>
    <t>Большой театр России / Bolshoi Theatre of Russia, Охотный ряд, Чистые пруды, Китай-город, Bodrum, Mugla</t>
  </si>
  <si>
    <t>Video, Video, Video, Image, Video, Image, Image, Video, Video, Image, Image, Image</t>
  </si>
  <si>
    <t>https://scontent-dfw6-1.cdninstagram.com/v/t51.82787-15/583746888_18542637454000310_1017979358234423024_n.jpg?stp=dst-jpg_e35_s1080x1080_sh0.08_tt6&amp;_nc_ht=scontent-dfw6-1.cdninstagram.com&amp;_nc_cat=102&amp;_nc_oc=Q6cZ2QFwlJjt-UJhOi_qKzUGjthLZwvp0U7-JeGuQeeQ1nzJ6jY6j905yB20-1US6wPdlEI&amp;_nc_ohc=62EK_RfW8vwQ7kNvwFgcm23&amp;_nc_gid=c2kizHhlLEdRdcuGR95dDg&amp;edm=AOQ1c0wBAAAA&amp;ccb=7-5&amp;ig_cache_key=Mzc3MDMzODgyMzgwMTQ2NDgzNA%3D%3D.3-ccb7-5&amp;oh=00_AfyUXpsmc1GKxs_Qc2rIDIT4EnVU8SVu0O-l3_OJYBiRUg&amp;oe=69BD86DF&amp;_nc_sid=8b3546, https://scontent-dfw6-1.cdninstagram.com/v/t51.82787-15/583988196_18542029327000310_215785855176220228_n.jpg?stp=dst-jpg_e35_p1080x1080_sh0.08_tt6&amp;_nc_ht=scontent-dfw6-1.cdninstagram.com&amp;_nc_cat=102&amp;_nc_oc=Q6cZ2QFwlJjt-UJhOi_qKzUGjthLZwvp0U7-JeGuQeeQ1nzJ6jY6j905yB20-1US6wPdlEI&amp;_nc_ohc=ICy9jWSMRUAQ7kNvwEunI62&amp;_nc_gid=c2kizHhlLEdRdcuGR95dDg&amp;edm=AOQ1c0wBAAAA&amp;ccb=7-5&amp;ig_cache_key=Mzc2NzM2OTg0NzY1NjAwOTAxMw%3D%3D.3-ccb7-5&amp;oh=00_AfzQiR63ZwwjoLUn5mPOqU88Cnzczur3kS7Fpss23iQ7Qg&amp;oe=69BD9168&amp;_nc_sid=8b3546, https://scontent-dfw6-1.cdninstagram.com/v/t51.82787-15/575293987_18539842294000310_1784654192640727201_n.jpg?stp=dst-jpg_e35_s1080x1080_sh0.08_tt6&amp;_nc_ht=scontent-dfw6-1.cdninstagram.com&amp;_nc_cat=102&amp;_nc_oc=Q6cZ2QFwlJjt-UJhOi_qKzUGjthLZwvp0U7-JeGuQeeQ1nzJ6jY6j905yB20-1US6wPdlEI&amp;_nc_ohc=90AbN0jA0DYQ7kNvwG4CaFT&amp;_nc_gid=c2kizHhlLEdRdcuGR95dDg&amp;edm=AOQ1c0wBAAAA&amp;ccb=7-5&amp;ig_cache_key=Mzc2MTU3MzA1NTY4OTUxNjMwNA%3D%3D.3-ccb7-5&amp;oh=00_AfzlLcv2LP6YHY9FB6fKa7CINOZaQO0pJJEGp3LbgAd8eg&amp;oe=69BDB4FF&amp;_nc_sid=8b3546, https://scontent-dfw6-1.cdninstagram.com/v/t51.82787-15/573250764_18539394820000310_7724769701756239122_n.jpg?stp=dst-jpg_e35_p1080x1080_sh0.08_tt6&amp;_nc_ht=scontent-dfw6-1.cdninstagram.com&amp;_nc_cat=102&amp;_nc_oc=Q6cZ2QFwlJjt-UJhOi_qKzUGjthLZwvp0U7-JeGuQeeQ1nzJ6jY6j905yB20-1US6wPdlEI&amp;_nc_ohc=HSm575JXV-oQ7kNvwEt6uTu&amp;_nc_gid=c2kizHhlLEdRdcuGR95dDg&amp;edm=AOQ1c0wBAAAA&amp;ccb=7-5&amp;ig_cache_key=Mzc2MDY5NTE5NjI5Mjg4NzI4MQ%3D%3D.3-ccb7-5&amp;oh=00_AfxVqKTSupIG0KWegIvSyfaEqq7x2cvlCDT7QJwnEdyQ_A&amp;oe=69BD913F&amp;_nc_sid=8b3546, https://scontent-dfw6-1.cdninstagram.com/v/t51.82787-15/572974425_18538280452000310_4867809447923481993_n.jpg?stp=dst-jpg_e35_s1080x1080_sh0.08_tt6&amp;_nc_ht=scontent-dfw6-1.cdninstagram.com&amp;_nc_cat=102&amp;_nc_oc=Q6cZ2QFwlJjt-UJhOi_qKzUGjthLZwvp0U7-JeGuQeeQ1nzJ6jY6j905yB20-1US6wPdlEI&amp;_nc_ohc=RCtPxSAbB4kQ7kNvwHxd-0u&amp;_nc_gid=c2kizHhlLEdRdcuGR95dDg&amp;edm=AOQ1c0wBAAAA&amp;ccb=7-5&amp;ig_cache_key=Mzc1NzI1ODA3OTM3NDAwNzk3OA%3D%3D.3-ccb7-5&amp;oh=00_AfxQoteHBcKk4Su3cH2ey-k_fReaUh87BFgu_NaoEDhB2Q&amp;oe=69BDAD00&amp;_nc_sid=8b3546, https://scontent-dfw6-1.cdninstagram.com/v/t51.82787-15/562499454_18533173774000310_5632174688370493670_n.jpg?stp=dst-jpg_e35_p1080x1080_sh0.08_tt6&amp;_nc_ht=scontent-dfw6-1.cdninstagram.com&amp;_nc_cat=102&amp;_nc_oc=Q6cZ2QFwlJjt-UJhOi_qKzUGjthLZwvp0U7-JeGuQeeQ1nzJ6jY6j905yB20-1US6wPdlEI&amp;_nc_ohc=l7Qzz8GzGIMQ7kNvwEYhilt&amp;_nc_gid=c2kizHhlLEdRdcuGR95dDg&amp;edm=AOQ1c0wBAAAA&amp;ccb=7-5&amp;ig_cache_key=Mzc0MTQxNzM3NDQzMjY3OTY1OQ%3D%3D.3-ccb7-5&amp;oh=00_Afx40JtF0NMWXwXsVfxtudU7i9mcob07ZlIomCjrNtHA3A&amp;oe=69BD8E30&amp;_nc_sid=8b3546</t>
  </si>
  <si>
    <t>https://scontent-dfw5-2.cdninstagram.com/o1/v/t16/f2/m69/AQM_3VlNgq94SaFSDdPd_ZNIj4bnu9D22ShRL1RlR1hoAZeJktptj_A3A2b_qSaXI1iuKKzkyS7az4RWNplXWWFo.mp4?strext=1&amp;_nc_cat=100&amp;_nc_sid=5e9851&amp;_nc_ht=scontent-dfw5-2.cdninstagram.com&amp;_nc_ohc=CDaIwdf0gmUQ7kNvwGXuZbH&amp;efg=eyJ2ZW5jb2RlX3RhZyI6Inhwdl9wcm9ncmVzc2l2ZS5JTlNUQUdSQU0uQ0xJUFMuQzMuNzIwLmRhc2hfYmFzZWxpbmVfMV92MSIsInhwdl9hc3NldF9pZCI6NjM4OTU0MDE1OTQ2MDg0LCJhc3NldF9hZ2VfZGF5cyI6NjMsInZpX3VzZWNhc2VfaWQiOjEwMDk5LCJkdXJhdGlvbl9zIjoxOSwidXJsZ2VuX3NvdXJjZSI6Ind3dyJ9&amp;ccb=17-1&amp;vs=a378748b4f0ad769&amp;_nc_vs=HBksFQIYOnBhc3N0aHJvdWdoX2V2ZXJzdG9yZS9HRXdWYmlRSFpGRHJYcEVGQUZBaHhrTFdkaVVNYnNwVEFRQUYVAALIARIAFQIYR2lnX3hwdl9yZWVsc19wZXJtYW5lbnRfc3JfcHJvZC8xMjM3MTk4MTYxNjE4MDU0XzUxMTkzMTk5ODE1MzYyMTE4MDkubXA0FQICyAESACgAGAAbAogHdXNlX29pbAExEnByb2dyZXNzaXZlX3JlY2lwZQExFQAAJsjVr7KCyKICFQIoAkMzLBdAM27ZFocrAhgSZGFzaF9iYXNlbGluZV8xX3YxEQB1_gdl5p0BAA&amp;_nc_gid=c2kizHhlLEdRdcuGR95dDg&amp;_nc_ss=1a&amp;_nc_zt=28&amp;oh=00_AfxDwMQY2Fn-bYHIXG-gR3i_e4BOYHV0ghzyb2VkNidf9Q&amp;oe=69BDB174, https://scontent-dfw5-2.cdninstagram.com/o1/v/t16/f2/m69/AQN6545MtfQI5w4VPlOQyUve6mPPKU_dkMq3ke69eulPwKSSkFeaqsE63xmyrIUpqFSVqxmfPFLV2UKtmkeB8Udg.mp4?strext=1&amp;_nc_cat=104&amp;_nc_sid=5e9851&amp;_nc_ht=scontent-dfw5-2.cdninstagram.com&amp;_nc_ohc=DTtKQlm8WXIQ7kNvwHlmynU&amp;efg=eyJ2ZW5jb2RlX3RhZyI6Inhwdl9wcm9ncmVzc2l2ZS5JTlNUQUdSQU0uQ0xJUFMuQzMuNzIwLmRhc2hfYmFzZWxpbmVfMV92MSIsInhwdl9hc3NldF9pZCI6MTE1MzgyMTA4NjYwMjg2MSwiYXNzZXRfYWdlX2RheXMiOjY0LCJ2aV91c2VjYXNlX2lkIjoxMDA5OSwiZHVyYXRpb25fcyI6MjUsInVybGdlbl9zb3VyY2UiOiJ3d3cifQ%3D%3D&amp;ccb=17-1&amp;vs=6157fd574086d49d&amp;_nc_vs=HBksFQIYOnBhc3N0aHJvdWdoX2V2ZXJzdG9yZS9HSkJYbFNSZTFRZmtEeFFEQUY2b3A2c1pCYlpXYnNwVEFRQUYVAALIARIAFQIYRWlnX3hwdl9yZWVsc19wZXJtYW5lbnRfc3JfcHJvZC8xMzk2NzkzNjg4NjE2MjI2XzQ3NjUzMzY5Mjk1ODEzNTI0Lm1wNBUCAsgBEgAoABgAGwKIB3VzZV9vaWwBMRJwcm9ncmVzc2l2ZV9yZWNpcGUBMRUAACba2YKAndmMBBUCKAJDMywXQDnVP3ztkWgYEmRhc2hfYmFzZWxpbmVfMV92MREAdf4HZeadAQA&amp;_nc_gid=c2kizHhlLEdRdcuGR95dDg&amp;_nc_ss=1a&amp;_nc_zt=28&amp;oh=00_AfxNyPQPrKdZgZBYV1EwA6MmIFdLJgiJ0wEahnd8MYKBoQ&amp;oe=69BDB5E8, https://scontent-dfw5-1.cdninstagram.com/o1/v/t2/f2/m86/AQPC7mDPp5FxFGQv2Z8vp07Ngop8nCld9PvBuulPBUe3rWWQlCO556VcvflsrUSu8W5ccDxh31I0py6P7YY6TJdwtSG5Eg06oaO3iTA.mp4?_nc_cat=109&amp;_nc_sid=5e9851&amp;_nc_ht=scontent-dfw5-1.cdninstagram.com&amp;_nc_ohc=-FmH0rVkxv8Q7kNvwGNrNF6&amp;efg=eyJ2ZW5jb2RlX3RhZyI6Inhwdl9wcm9ncmVzc2l2ZS5JTlNUQUdSQU0uQ0xJUFMuQzMuNzIwLmRhc2hfYmFzZWxpbmVfMV92MSIsInhwdl9hc3NldF9pZCI6MTk3Nzg4NzczNjQ4MjY2NSwiYXNzZXRfYWdlX2RheXMiOjkxLCJ2aV91c2VjYXNlX2lkIjoxMDA5OSwiZHVyYXRpb25fcyI6MTUsInVybGdlbl9zb3VyY2UiOiJ3d3cifQ%3D%3D&amp;ccb=17-1&amp;_nc_gid=c2kizHhlLEdRdcuGR95dDg&amp;_nc_ss=1a&amp;_nc_zt=28&amp;vs=a68fa243a05469a7&amp;_nc_vs=HBksFQIYUmlnX3hwdl9yZWVsc19wZXJtYW5lbnRfc3JfcHJvZC9EMTQ3MUNBQTc5RjM1M0I0NjY5MTIxMzNFNkYyODJBMV92aWRlb19kYXNoaW5pdC5tcDQVAALIARIAFQIYR2lnX3hwdl9yZWVsc19wZXJtYW5lbnRfc3JfcHJvZC80MTM4OTEwMTA2MzU5NjQ1XzE5NzAwNjM5Njg0NTYxOTE0MTEubXA0FQICyAESACgAGAAbAogHdXNlX29pbAExEnByb2dyZXNzaXZlX3JlY2lwZQExFQAAJtKtgv-buIMHFQIoAkMzLBdALrtkWhysCBgSZGFzaF9iYXNlbGluZV8xX3YxEQB1_gdl5p0BAA&amp;oh=00_Afx-hweWH-IgNeGVfAZyg9a2ksB039ZqHUkZySg6lJcomw&amp;oe=69B9B9FE, https://scontent-dfw5-1.cdninstagram.com/o1/v/t2/f2/m86/AQM0tHeckWIjdCQ1dQ6aQS_wqT61H5qjK0mPGku11Er_9jIF49KWfr9alPWtRUOScD17iwd9hsphD2ib-ONoLHqGWyAS463b2aXG8e4.mp4?_nc_cat=105&amp;_nc_sid=5e9851&amp;_nc_ht=scontent-dfw5-1.cdninstagram.com&amp;_nc_ohc=VjCVmFeVN0oQ7kNvwFeoALt&amp;efg=eyJ2ZW5jb2RlX3RhZyI6Inhwdl9wcm9ncmVzc2l2ZS5JTlNUQUdSQU0uQ0xJUFMuQzMuMzYwLmRhc2hfYmFzZWxpbmVfM192MSIsInhwdl9hc3NldF9pZCI6MTM4Mjg1MjMyNjUyODg1MywiYXNzZXRfYWdlX2RheXMiOjExOSwidmlfdXNlY2FzZV9pZCI6MTAwOTksImR1cmF0aW9uX3MiOjQsInVybGdlbl9zb3VyY2UiOiJ3d3cifQ%3D%3D&amp;ccb=17-1&amp;_nc_gid=c2kizHhlLEdRdcuGR95dDg&amp;_nc_ss=1a&amp;_nc_zt=28&amp;vs=d7bfde3f43fa4c54&amp;_nc_vs=HBksFQIYUmlnX3hwdl9yZWVsc19wZXJtYW5lbnRfc3JfcHJvZC84RDRERUYyQTVEMTVCQjgwNEQ4QjMxMUNFRTE1RDRBQV92aWRlb19kYXNoaW5pdC5tcDQVAALIARIAFQIYR2lnX3hwdl9yZWVsc19wZXJtYW5lbnRfc3JfcHJvZC8yMDgzNjEwMTYyNDU1NzI4XzUzMDQzMjE4OTgxMjU2NjYzNTIubXA0FQICyAESACgAGAAbAogHdXNlX29pbAExEnByb2dyZXNzaXZlX3JlY2lwZQExFQAAJqrdmNvM7PQEFQIoAkMzLBdAEAAAAAAAABgSZGFzaF9iYXNlbGluZV8zX3YxEQB1_gdl5p0BAA&amp;oh=00_AfyvIbJf_RbD0B1UQVi0Ji108fY56j4dvInmhPltdFOWbQ&amp;oe=69B9C986, https://scontent-dfw6-1.cdninstagram.com/o1/v/t2/f2/m86/AQNZ8g6Oo3PCuCXlU9SuxwOyTJRt0w1tDf15dY1qqwWBGBORfXXvnH9LOo13DTXYRoy_Y3S1cxWJaAefOwNIOgaLTTr6EOFImFnfrxA.mp4?_nc_cat=101&amp;_nc_sid=5e9851&amp;_nc_ht=scontent-dfw6-1.cdninstagram.com&amp;_nc_ohc=B96IvsornsMQ7kNvwHQ27YJ&amp;efg=eyJ2ZW5jb2RlX3RhZyI6Inhwdl9wcm9ncmVzc2l2ZS5JTlNUQUdSQU0uQ0xJUFMuQzMuMzYwLmRhc2hfYmFzZWxpbmVfM192MSIsInhwdl9hc3NldF9pZCI6MTE2MTM4MjYxMjg2ODQ3NywiYXNzZXRfYWdlX2RheXMiOjEyOCwidmlfdXNlY2FzZV9pZCI6MTAwOTksImR1cmF0aW9uX3MiOjE3LCJ1cmxnZW5fc291cmNlIjoid3d3In0%3D&amp;ccb=17-1&amp;_nc_gid=c2kizHhlLEdRdcuGR95dDg&amp;_nc_ss=1a&amp;_nc_zt=28&amp;vs=7f995fbb5c53b573&amp;_nc_vs=HBksFQIYUmlnX3hwdl9yZWVsc19wZXJtYW5lbnRfc3JfcHJvZC80ODRGQ0VFRDFDREQ2RDA1QjkwMTBENkM3MDlEMEQ4Rl92aWRlb19kYXNoaW5pdC5tcDQVAALIARIAFQIYR2lnX3hwdl9yZWVsc19wZXJtYW5lbnRfc3JfcHJvZC8yMzE5ODQ0ODU1MTY0MzIzXzI4MjkzNzcxMDY2MzAyNDI0MzcubXA0FQICyAESACgAGAAbAogHdXNlX29pbAExEnByb2dyZXNzaXZlX3JlY2lwZQExFQAAJvr1tOGu</t>
  </si>
  <si>
    <t>https://www.instagram.com/flowermelena</t>
  </si>
  <si>
    <t>nomt_r</t>
  </si>
  <si>
    <t>Rt&amp;mon</t>
  </si>
  <si>
    <t>Currently on 🌍</t>
  </si>
  <si>
    <t>https://scontent-msp1-1.cdninstagram.com/v/t51.2885-19/305008338_752152299500303_6710495947914907762_n.jpg?stp=dst-jpg_e0_s150x150_tt6&amp;efg=eyJ2ZW5jb2RlX3RhZyI6InByb2ZpbGVfcGljLmRqYW5nby4xMDgwLmMyIn0&amp;_nc_ht=scontent-msp1-1.cdninstagram.com&amp;_nc_cat=111&amp;_nc_oc=Q6cZ2QFb1diIvc2rN6FSHoe70ipm_GtfUGt7PvfpRn9eRPPRA1jjmrXL5wSSLE8_lXDo5XI&amp;_nc_ohc=DD_tUcNP_04Q7kNvwEaOPtU&amp;_nc_gid=fueY2fZnsuEJ_cGgcw8K9Q&amp;edm=AOQ1c0wBAAAA&amp;ccb=7-5&amp;oh=00_AfxlhlaBVNeGD2rF7GSiRt8MRbBYe3RIdotltIB6SM_Utg&amp;oe=69BD8E10&amp;_nc_sid=8b3546</t>
  </si>
  <si>
    <t>Flawless Accident | Midnight in the midst of an antique stage, spirited away. 
“summer 2014” | therapy session …. | 🍻 | 👑 | Ученье свет, а неученье тень 🎆 | Night cube | Colourfulness | All eyes on u my ......</t>
  </si>
  <si>
    <t>https://instagram.com/p/DRNwwbdkcmG, https://instagram.com/p/DQk-GowkWm4, https://instagram.com/p/DQGVBT4DcWO, https://instagram.com/p/DHC_EiruaYN, https://instagram.com/p/DF8vxQGxVCi, https://instagram.com/p/C-CPEnwO-cy, https://instagram.com/p/C-CK5HRO_49, https://instagram.com/p/CiHORgCuMqs, https://instagram.com/p/CQ_7Xr1hGk0, https://instagram.com/p/CQeu7kYB-8y, https://instagram.com/p/CJ3cJn1gdcl, https://instagram.com/p/CD3YE3vj29_</t>
  </si>
  <si>
    <t>13, 13, 5, 7, 5, 12, 5, 19, 15, 19, 16, 23</t>
  </si>
  <si>
    <t>0, 0, 0, 1, 1, 0, 0, 0, 0, 0, 0, 1</t>
  </si>
  <si>
    <t>2025-11-18, 2025-11-03, 2025-10-22, 2025-03-11, 2025-02-11, 2024-07-30, 2024-07-30, 2022-09-05, 2021-07-06, 2021-06-23, 2021-01-10, 2020-08-14</t>
  </si>
  <si>
    <t>Antalya-Uncali, Washington Monument, Akdeniz Üniversitesi, Bilacari, Baku, Wild Beach Bilgah</t>
  </si>
  <si>
    <t>Video, Image, Image, Image, Image, Video, Image, Image, Image, Image, Image, Image</t>
  </si>
  <si>
    <t>https://scontent-msp1-1.cdninstagram.com/v/t51.82787-15/574238380_18086930444312634_5051016602287514278_n.jpg?stp=dst-jpg_e35_p1080x1080_sh0.08_tt6&amp;_nc_ht=scontent-msp1-1.cdninstagram.com&amp;_nc_cat=106&amp;_nc_oc=Q6cZ2QFb1diIvc2rN6FSHoe70ipm_GtfUGt7PvfpRn9eRPPRA1jjmrXL5wSSLE8_lXDo5XI&amp;_nc_ohc=8De0NVUzmxgQ7kNvwGSjObT&amp;_nc_gid=fueY2fZnsuEJ_cGgcw8K9Q&amp;edm=AOQ1c0wBAAAA&amp;ccb=7-5&amp;ig_cache_key=Mzc1NzQwMTEyNDA5ODg5NDI2NA%3D%3D.3-ccb7-5&amp;oh=00_AfyYFfNFl5yT7PTnY7i7X_Wi0oebN0CDjSyKpPUwCrhfdw&amp;oe=69BDBC68&amp;_nc_sid=8b3546, https://scontent-msp1-1.cdninstagram.com/v/t51.82787-15/568547337_18085790648312634_5185104009914287071_n.jpg?stp=dst-jpg_e35_p1080x1080_sh0.08_tt6&amp;_nc_ht=scontent-msp1-1.cdninstagram.com&amp;_nc_cat=106&amp;_nc_oc=Q6cZ2QFb1diIvc2rN6FSHoe70ipm_GtfUGt7PvfpRn9eRPPRA1jjmrXL5wSSLE8_lXDo5XI&amp;_nc_ohc=w19d54FKkzQQ7kNvwGJ6v0K&amp;_nc_gid=fueY2fZnsuEJ_cGgcw8K9Q&amp;edm=AOQ1c0wBAAAA&amp;ccb=7-5&amp;ig_cache_key=Mzc0ODc3NjE4ODg3MDI0NzgyMg%3D%3D.3-ccb7-5&amp;oh=00_AfzgDRjpIVTPkyCQn3zlCcvOTEYshLO7RMPVtTdvST0_wg&amp;oe=69BDB4F7&amp;_nc_sid=8b3546, https://scontent-msp1-1.cdninstagram.com/v/t51.2885-15/483226456_18061829519312634_7616205896511855783_n.jpg?stp=dst-jpg_e35_p1080x1080_sh0.08_tt6&amp;_nc_ht=scontent-msp1-1.cdninstagram.com&amp;_nc_cat=106&amp;_nc_oc=Q6cZ2QFb1diIvc2rN6FSHoe70ipm_GtfUGt7PvfpRn9eRPPRA1jjmrXL5wSSLE8_lXDo5XI&amp;_nc_ohc=T14LIOLEY90Q7kNvwEE1yIf&amp;_nc_gid=fueY2fZnsuEJ_cGgcw8K9Q&amp;edm=AOQ1c0wBAAAA&amp;ccb=7-5&amp;ig_cache_key=MzU4NTcwNTY0MjM4OTI1MTU5Nw%3D%3D.3-ccb7-5&amp;oh=00_AfwUyQlf4LI8OCi0S_3jVSc9v13fCB2OOVumdDhj6ABx_Q&amp;oe=69BD9A49&amp;_nc_sid=8b3546, https://scontent-msp1-1.cdninstagram.com/v/t51.2885-15/476962472_18058835879312634_1710382600172382140_n.jpg?stp=dst-jpg_e35_s1080x1080_sh0.08_tt6&amp;_nc_ht=scontent-msp1-1.cdninstagram.com&amp;_nc_cat=106&amp;_nc_oc=Q6cZ2QFb1diIvc2rN6FSHoe70ipm_GtfUGt7PvfpRn9eRPPRA1jjmrXL5wSSLE8_lXDo5XI&amp;_nc_ohc=YhdbiGdwzKcQ7kNvwEWAYkH&amp;_nc_gid=fueY2fZnsuEJ_cGgcw8K9Q&amp;edm=AOQ1c0wBAAAA&amp;ccb=7-5&amp;ig_cache_key=MzU2NTkzNTA5NzcwNDQzNTg3NA%3D%3D.3-ccb7-5&amp;oh=00_AfzIDymTLzBwZd9hkTzKRdfZ4GwtUmNe5Vkthccy9FZScg&amp;oe=69BD99DA&amp;_nc_sid=8b3546, https://scontent-msp1-1.cdninstagram.com/v/t51.82787-15/619764015_17933279070161775_8142372482216381820_n.jpg?stp=dst-jpg_e15_tt6&amp;_nc_ht=scontent-msp1-1.cdninstagram.com&amp;_nc_cat=103&amp;_nc_oc=Q6cZ2QFb1diIvc2rN6FSHoe70ipm_GtfUGt7PvfpRn9eRPPRA1jjmrXL5wSSLE8_lXDo5XI&amp;_nc_ohc=t44GHOK63AoQ7kNvwFMNAsV&amp;_nc_gid=fueY2fZnsuEJ_cGgcw8K9Q&amp;edm=AOQ1c0wBAAAA&amp;ccb=7-5&amp;ig_cache_key=MzQyMzM0NjU3MjAzNTYyMDQxMw%3D%3D.3-ccb7-5&amp;oh=00_Afy4G5yElmarOeM9pJjW_SOBYKJ0BfQgm7se6NBf7dEE6g&amp;oe=69BDAE2C&amp;_nc_sid=8b3546, https://scontent-msp1-1.cdninstagram.com/v/t51.82787-15/622260219_18110130796633299_2010453521634461486_n.webp?stp=dst-jpg_e15_fr_p1080x1080_tt6&amp;_nc_ht=scontent-msp1-1.cdninstagram.com&amp;_nc_cat=103&amp;_nc_oc=Q6cZ2QFb1diIvc2rN6FSHoe70ipm_GtfUGt7PvfpRn9eRPPRA1jjmrXL5wSSLE8_lXDo5XI&amp;_nc_ohc=u6xLk2w7tjIQ7kNvwEGyA14&amp;_nc_gid=fueY2fZnsuEJ_cGgcw8K9Q&amp;edm=AOQ1c0wBAAAA&amp;ccb=7-5&amp;ig_cache_key=MjkyMDM2NTY1ODY2MDcxOTI3Ng%3D%3D.3-ccb7-5&amp;oh=00_AfxWZvLC5IsdtbZk7qEVdn3YewKTvXx4bfV8TB8hD5B_Lw&amp;oe=69BD9880&amp;_nc_sid=8b3546, https://scontent-msp1-1.cdninstagram.com/v/t51.82787-15/622305011_18092432716975268_2170858395486193986_n.jpg?stp=dst-jpg_e15_fr_s1080x1080_tt6&amp;_nc_ht=scontent-msp1-1.cdninstagram.com&amp;_nc_cat=108&amp;_nc_oc=Q6cZ2QFb1diIvc2rN6FSHoe70ipm_GtfUGt7PvfpRn9eRPPRA1jjmrXL5wSSLE8_lXDo5XI&amp;_nc_ohc=V1CCuAfeISQQ7kNvwEm_hIh&amp;_nc_gid=fueY2fZnsuEJ_cGgcw8K9Q&amp;edm=AOQ1c0wBAAAA&amp;ccb=7-5&amp;ig_cache_key=MjYxMjA2NzQyMTI1OTA2NTY1Mg%3D%3D.3-ccb7-5&amp;oh=00_AfzHE6b7604w_07lTcabnTl_qhoylViQeSTZP0icnEgzdw&amp;oe=69BD8ED1&amp;_nc_sid=8b3546, https://scontent-msp1-1.cdninstagram.com/v/t51.82787-15/625122391_18109415776676147_7543638628260774164_n.jpg?stp=dst-jpg_e15_fr_s1080x1080_tt6&amp;_nc_ht=scontent-msp1-1.cdninstagram.com&amp;_nc_cat=111&amp;_nc_oc=Q6cZ2QFb1diIvc2rN6FSHoe70ipm_GtfUGt7PvfpRn9eRPPRA1jjmrXL5wSSLE8_lXDo5XI&amp;_nc_ohc=tJZx0N9gKS4Q7kNvwHlHfK1&amp;_nc_gid=fueY2fZnsuEJ_cGgcw8K9Q&amp;edm=AOQ1c0wBAAAA&amp;ccb=7-5&amp;ig_cache_key=MjYwMjcyNDAzODMxMzI0MjQxOA%3D%3D.3-ccb7-5&amp;oh=00_AfxWNclBPiF929lSNfabVgwb6Pyb3urhmKObkF25or1ODw&amp;oe=69BD9823&amp;_nc_sid=8b3546, https://scontent-msp1-1.cdninstagram.com/v/t51.82787-15/624100991_18118248985525182_3170944196058403157_n.jpg?stp=dst-jpg_e15_fr_s1080x1080_tt6&amp;_nc_ht=scontent-msp1-1.cdninstagram.com&amp;_nc_cat=106&amp;_nc_oc=Q6cZ2QFb1diIvc2rN6FSHoe70ipm_GtfUGt7PvfpRn9eRPPRA1jjmrXL5wSSLE8_lXDo5XI&amp;_nc_ohc=Zp78sFSM_tAQ7kNvwHUHc9e&amp;_nc_gid=fueY2fZnsuEJ_cGgcw8K9Q&amp;edm=AOQ1c0wBAAAA&amp;ccb=7-5&amp;ig_cache_key=MjQ4MzU3NzUyNjA2OTM1MjIyOQ%3D%3D.3-ccb7-5&amp;oh=00_AfzK9zrF44VSkjM7dXb5Ja8Bm1eKN2rjXHE_8hBpTft6ig&amp;oe=69BDB85E&amp;_nc_sid=8b3546, https://scontent-msp1-1.cdninstagram.com/v/t51.82787-15/623361901_18113119669624905_3399085054009818090_n.jpg?stp=dst-jpg_e15_fr_s1080x1080_tt6&amp;_nc_ht=scontent-msp1-1.cdninstagram.com&amp;_nc_cat=109&amp;_nc_oc=Q6cZ2QFb1diIvc2rN6FSHoe70ipm_GtfUGt7PvfpRn9eRPPRA1jjmrXL5wSSLE8_lXDo5XI&amp;_nc_ohc=dzFvYjC5AF4Q7kNvwFb1I2l&amp;_nc_gid=fueY2fZnsuEJ_cGgcw8K9Q&amp;edm=AOQ1c0wBAAAA&amp;ccb=7-5&amp;ig_cache_key=MjM3NTQ3MzIxNjMwOTEyOTA4Nw%3D%3D.3-ccb7-5&amp;oh=00_AfzkUnqxnm0QHGZXzpa-RAo4BbIQBbBIbjQtsMCWjBsGSg&amp;oe=69BDBC4A&amp;_nc_sid=8b3546</t>
  </si>
  <si>
    <t>https://scontent-msp1-1.cdninstagram.com/o1/v/t2/f2/m86/AQNsFWUGPD8HoQKNKLee-nkUFAG5Eyqz8q3IbGKX4k2-IyosL87dVX-6r6S9wa6PtoOgjmu0W5tDDjoZBG1EFP0oVUde2oE2zd9GRAQ.mp4?_nc_cat=111&amp;_nc_sid=5e9851&amp;_nc_ht=scontent-msp1-1.cdninstagram.com&amp;_nc_ohc=SbF9Vpl8PgcQ7kNvwE_UH3c&amp;efg=eyJ2ZW5jb2RlX3RhZyI6Inhwdl9wcm9ncmVzc2l2ZS5JTlNUQUdSQU0uQ0xJUFMuQzMuNzIwLmRhc2hfYmFzZWxpbmVfMV92MSIsInhwdl9hc3NldF9pZCI6MTUzODA3Nzk2Mzk5OTExNSwiYXNzZXRfYWdlX2RheXMiOjExNywidmlfdXNlY2FzZV9pZCI6MTA4MjcsImR1cmF0aW9uX3MiOjY5LCJ1cmxnZW5fc291cmNlIjoid3d3In0%3D&amp;ccb=17-1&amp;_nc_gid=fueY2fZnsuEJ_cGgcw8K9Q&amp;_nc_ss=1a&amp;_nc_zt=28&amp;vs=c3d0af3ecc49c5c0&amp;_nc_vs=HBksFQIYUmlnX3hwdl9yZWVsc19wZXJtYW5lbnRfc3JfcHJvZC83QjRBNzREQTI3RUFBRUQ4M0Y4MDVCN0VCRURGNzNBRV92aWRlb19kYXNoaW5pdC5tcDQVAALIARIAFQIYOnBhc3N0aHJvdWdoX2V2ZXJzdG9yZS9HSk4yMlNLT0Vud25JMjhFQUlfQlZXZmpvYXBaYnN0VEFRQUYVAgLIARIAKAAYABsCiAd1c2Vfb2lsATEScHJvZ3Jlc3NpdmVfcmVjaXBlATEVAAAmlt7y6vW3uwUVAigCQzMsF0BRbul41P30GBJkYXNoX2Jhc2VsaW5lXzFfdjERAHX-B2WWqQEA&amp;oh=00_AfzMcVif3u1M6Rfp5J827ZzOhQktNfFxPBngHXor6myUZg&amp;oe=69B9AE18, https://scontent-msp1-1.cdninstagram.com/o1/v/t2/f2/m367/AQMW_QSNn4-0zVshgf8ayOApUoj5TnwIHoozBV0K9G_Ue78RCN97izF_-f52xaRMGyiKhFx15MLvBXqKJiy2QiX1BcIQ0Laqlj4DUro.mp4?_nc_cat=105&amp;_nc_sid=5e9851&amp;_nc_ht=scontent-msp1-1.cdninstagram.com&amp;_nc_ohc=zXuj52pAGc0Q7kNvwHkWcaj&amp;efg=eyJ2ZW5jb2RlX3RhZyI6Inhwdl9wcm9ncmVzc2l2ZS5JTlNUQUdSQU0uQ0xJUFMuQzMuNzIwLmRhc2hfYmFzZWxpbmVfMV92MSIsInhwdl9hc3NldF9pZCI6MTIyMjk5NTQ2NTcyODE3MSwiYXNzZXRfYWdlX2RheXMiOjU5NCwidmlfdXNlY2FzZV9pZCI6MTAwOTksImR1cmF0aW9uX3MiOjE1LCJ1cmxnZW5fc291cmNlIjoid3d3In0%3D&amp;ccb=17-1&amp;vs=ce482d21d593c3a1&amp;_nc_vs=HBksFQIYQGlnX2VwaGVtZXJhbC9BNjQ1MUE2QjlDQTFBQzBCOTY2NTJFNEEyN0Q1NjA4Nl92aWRlb19kYXNoaW5pdC5tcDQVAALIARIAFQIYRmlnX3hwdl9yZWVsc19wZXJtYW5lbnRfc3JfcHJvZC81Mzc0Mjk2NzE5NDMwNDRfNjc4NjQ4OTIxMDQ0ODA4ODI3OC5tcDQVAgLIARIAKAAYABsCiAd1c2Vfb2lsATEScHJvZ3Jlc3NpdmVfcmVjaXBlATEVAAAm1sLfpNqTrAQVAigCQzMsF0AuAAAAAAAAGBJkYXNoX2Jhc2VsaW5lXzFfdjERAHX-B2XmnQEA&amp;_nc_gid=fueY2fZnsuEJ_cGgcw8K9Q&amp;_nc_ss=1a&amp;_nc_zt=28&amp;oh=00_AfxqkJvLhd0NTaIHG3H3efVUDS4FfxFRoaiao_6BUGe6xQ&amp;oe=69BD996E</t>
  </si>
  <si>
    <t>https://www.instagram.com/nomt_r</t>
  </si>
  <si>
    <t>prosto_velas</t>
  </si>
  <si>
    <t>Максим</t>
  </si>
  <si>
    <t>Мой тг канал: https://t.me/velas77.</t>
  </si>
  <si>
    <t>https://scontent-msp1-1.cdninstagram.com/v/t51.2885-19/471398870_2353066128390241_3715299953020847385_n.jpg?stp=dst-jpg_e0_s150x150_tt6&amp;efg=eyJ2ZW5jb2RlX3RhZyI6InByb2ZpbGVfcGljLmRqYW5nby45NjAuYzIifQ&amp;_nc_ht=scontent-msp1-1.cdninstagram.com&amp;_nc_cat=101&amp;_nc_oc=Q6cZ2QFGylSh3HWRKTrh6g6fgxvPJfhxUGTfcmbdNWK1x3aXdEkzaxO5oJK70Bi-tpaw6wA&amp;_nc_ohc=l821pqg7mG8Q7kNvwHTgVp7&amp;_nc_gid=4HQcUEKojlBq0kR2fyRakg&amp;edm=AOQ1c0wBAAAA&amp;ccb=7-5&amp;oh=00_Afw22UFQXrtwghLlE5_LcE5pign6s0V7wTYriHWR4ptDPA&amp;oe=69BDB6F9&amp;_nc_sid=8b3546</t>
  </si>
  <si>
    <t>Скоро🙌 #успех #мотивациянакаждыйдень #успех | Запомнил?🤫 #мотивация #деньги #бизнес #мечтысбываются #цель | Когда ты пропускаешь поворот, навигатор не ругает тебя - он просто прокладывает новый маршрут.
Ошибка - это не конец пути, а возможность найти другой. | 🦈 | 🤝 | Делай, пока не получится.
Иначе всю жизнь будешь смотреть как получилось у других.</t>
  </si>
  <si>
    <t>https://instagram.com/p/DTQvYxzDPq9, https://instagram.com/p/DTQtOirjDOR, https://instagram.com/p/DMTAxpZOsd6, https://instagram.com/p/DLivC2yPoOS, https://instagram.com/p/DLisMB0PMT4, https://instagram.com/p/DLgLE-BvJWQ, https://instagram.com/p/DJP8q66qTOy, https://instagram.com/p/DJIPZr8qWMj, https://instagram.com/p/DJIPH4cKnse, https://instagram.com/p/DIxYoPciDlh, https://instagram.com/p/DIpaRiFqoNV, https://instagram.com/p/DIn_WA5owDk</t>
  </si>
  <si>
    <t>31, 33, 60, 34, 65, 109, 60, 46, 54, 79, 24, 49</t>
  </si>
  <si>
    <t>0, 1, 0, 0, 1, 1, 2, 0, 8, 0, 0, 1</t>
  </si>
  <si>
    <t>2026-01-08, 2026-01-08, 2025-07-19, 2025-06-30, 2025-06-30, 2025-06-29, 2025-05-04, 2025-05-01, 2025-05-01, 2025-04-23, 2025-04-20, 2025-04-19</t>
  </si>
  <si>
    <t>Video, Video, Image, Video, Video, Sidecar, Video, Video, Video, Image, Video, Video</t>
  </si>
  <si>
    <t>https://scontent-msp1-1.cdninstagram.com/v/t51.82787-15/520494604_18067160981148483_1155543952755484925_n.jpg?stp=dst-jpg_e35_s1080x1080_sh0.08_tt6&amp;_nc_ht=scontent-msp1-1.cdninstagram.com&amp;_nc_cat=103&amp;_nc_oc=Q6cZ2QFGylSh3HWRKTrh6g6fgxvPJfhxUGTfcmbdNWK1x3aXdEkzaxO5oJK70Bi-tpaw6wA&amp;_nc_ohc=yCsgBfYG3nUQ7kNvwFiazET&amp;_nc_gid=4HQcUEKojlBq0kR2fyRakg&amp;edm=AOQ1c0wBAAAA&amp;ccb=7-5&amp;ig_cache_key=MzY4MDI4ODczMjE5Mjg4NDYwMg%3D%3D.3-ccb7-5&amp;oh=00_Afw_wgtl6nZ74YgeApa-_ngYGFUoL8hzq1aQeewmAuU0bg&amp;oe=69BDBA6E&amp;_nc_sid=8b3546, https://scontent-msp1-1.cdninstagram.com/v/t51.2885-15/511497745_18065340731148483_2896795559114066996_n.jpg?stp=dst-jpg_e35_p1080x1080_sh0.08_tt6&amp;_nc_ht=scontent-msp1-1.cdninstagram.com&amp;_nc_cat=103&amp;_nc_oc=Q6cZ2QFGylSh3HWRKTrh6g6fgxvPJfhxUGTfcmbdNWK1x3aXdEkzaxO5oJK70Bi-tpaw6wA&amp;_nc_ohc=o7PS5EyGj7IQ7kNvwGiuWj4&amp;_nc_gid=4HQcUEKojlBq0kR2fyRakg&amp;edm=AOQ1c0wBAAAA&amp;ccb=7-5&amp;ig_cache_key=MzY2NTk3ODgwODY0MjUyNTMxNA%3D%3D.3-ccb7-5&amp;oh=00_Afz7bhFAkhAy4-bkZTs8uOKkCByQUjdp1oWq54TNiVKgpA&amp;oe=69BDB863&amp;_nc_sid=8b3546, https://scontent-msp1-1.cdninstagram.com/v/t51.2885-15/511497745_18065340731148483_2896795559114066996_n.jpg?stp=dst-jpg_e35_p1080x1080_sh0.08_tt6&amp;_nc_ht=scontent-msp1-1.cdninstagram.com&amp;_nc_cat=103&amp;_nc_oc=Q6cZ2QFGylSh3HWRKTrh6g6fgxvPJfhxUGTfcmbdNWK1x3aXdEkzaxO5oJK70Bi-tpaw6wA&amp;_nc_ohc=o7PS5EyGj7IQ7kNvwGiuWj4&amp;_nc_gid=4HQcUEKojlBq0kR2fyRakg&amp;edm=AOQ1c0wBAAAA&amp;ccb=7-5&amp;ig_cache_key=MzY2NTk3ODgwODY0MjUyNTMxNA%3D%3D.3-ccb7-5&amp;oh=00_Afz7bhFAkhAy4-bkZTs8uOKkCByQUjdp1oWq54TNiVKgpA&amp;oe=69BDB863&amp;_nc_sid=8b3546, https://scontent-msp1-1.cdninstagram.com/v/t51.2885-15/514235389_18065340743148483_6704733038271965244_n.jpg?stp=dst-jpg_e35_p1080x1080_sh0.08_tt6&amp;_nc_ht=scontent-msp1-1.cdninstagram.com&amp;_nc_cat=103&amp;_nc_oc=Q6cZ2QFGylSh3HWRKTrh6g6fgxvPJfhxUGTfcmbdNWK1x3aXdEkzaxO5oJK70Bi-tpaw6wA&amp;_nc_ohc=wU75PqiFNawQ7kNvwGLFU4i&amp;_nc_gid=4HQcUEKojlBq0kR2fyRakg&amp;edm=AOQ1c0wBAAAA&amp;ccb=7-5&amp;ig_cache_key=MzY2NTk3ODgwODgxODU4MDgwMg%3D%3D.3-ccb7-5&amp;oh=00_AfxbL4qG5tI3Y5LLS_67alAKvY5i0aCvcBpZUCR9FlksKg&amp;oe=69BD88D1&amp;_nc_sid=8b3546, https://scontent-msp1-1.cdninstagram.com/v/t51.2885-15/504271901_18065340752148483_1643580575427576598_n.jpg?stp=dst-jpg_e35_p1080x1080_sh0.08_tt6&amp;_nc_ht=scontent-msp1-1.cdninstagram.com&amp;_nc_cat=103&amp;_nc_oc=Q6cZ2QFGylSh3HWRKTrh6g6fgxvPJfhxUGTfcmbdNWK1x3aXdEkzaxO5oJK70Bi-tpaw6wA&amp;_nc_ohc=rsg7CmIIBmEQ7kNvwEEY5c8&amp;_nc_gid=4HQcUEKojlBq0kR2fyRakg&amp;edm=AOQ1c0wBAAAA&amp;ccb=7-5&amp;ig_cache_key=MzY2NTk3ODgwODY0MjM3NDk0Mg%3D%3D.3-ccb7-5&amp;oh=00_AfxxBf-CjF538bNwtRaotoMP1AJ9SgWETTkb2ft_QZ29UA&amp;oe=69BDA898&amp;_nc_sid=8b3546, https://scontent-msp1-1.cdninstagram.com/v/t51.2885-15/491438429_18058990775148483_7690944176236394620_n.jpg?stp=dst-jpg_e35_p1080x1080_sh0.08_tt6&amp;_nc_ht=scontent-msp1-1.cdninstagram.com&amp;_nc_cat=103&amp;_nc_oc=Q6cZ2QFGylSh3HWRKTrh6g6fgxvPJfhxUGTfcmbdNWK1x3aXdEkzaxO5oJK70Bi-tpaw6wA&amp;_nc_ohc=kui_rApDQQQQ7kNvwFfCmgS&amp;_nc_gid=4HQcUEKojlBq0kR2fyRakg&amp;edm=AOQ1c0wBAAAA&amp;ccb=7-5&amp;ig_cache_key=MzYxNjc4MDI5NDIzNTM3MTg3Mw%3D%3D.3-ccb7-5&amp;oh=00_AfyWpPcDTOgsiDhD10VpOH_KL_zzoqIPwgLioOsfZ_-tkw&amp;oe=69BDB450&amp;_nc_sid=8b3546</t>
  </si>
  <si>
    <t>https://scontent-msp1-1.cdninstagram.com/o1/v/t2/f2/m86/AQNQBdjQO8Bty1CPPKMqRU2vGQIPrJ-3uB-wclNYQpR4dg6MtfClugTNcReKNYT26ZhU0-OlFJfZVAJf0dWIPg2ZWrRpgnQgdrTapGA.mp4?_nc_cat=104&amp;_nc_sid=5e9851&amp;_nc_ht=scontent-msp1-1.cdninstagram.com&amp;_nc_ohc=jgN0IqPHSKMQ7kNvwHQFk_c&amp;efg=eyJ2ZW5jb2RlX3RhZyI6Inhwdl9wcm9ncmVzc2l2ZS5JTlNUQUdSQU0uQ0xJUFMuQzMuNzIwLmRhc2hfYmFzZWxpbmVfMV92MSIsInhwdl9hc3NldF9pZCI6MjM2MzkxNzc3NDA1OTIwNCwiYXNzZXRfYWdlX2RheXMiOjY2LCJ2aV91c2VjYXNlX2lkIjoxMDA5OSwiZHVyYXRpb25fcyI6NywidXJsZ2VuX3NvdXJjZSI6Ind3dyJ9&amp;ccb=17-1&amp;_nc_gid=4HQcUEKojlBq0kR2fyRakg&amp;_nc_ss=1a&amp;_nc_zt=28&amp;vs=c36ff7b2b87a17cc&amp;_nc_vs=HBksFQIYUmlnX3hwdl9yZWVsc19wZXJtYW5lbnRfc3JfcHJvZC9GMDRDOUYzQkJGNEM5MDNFQzM5RjFBMTQ2NjAwNzA5RV92aWRlb19kYXNoaW5pdC5tcDQVAALIARIAFQIYR2lnX3hwdl9yZWVsc19wZXJtYW5lbnRfc3JfcHJvZC8xNjE5ODUxMzM5MDI3Njc1XzMzMDM2MTA1MjEzNjg2OTgwNTQubXA0FQICyAESACgAGAAbAogHdXNlX29pbAExEnByb2dyZXNzaXZlX3JlY2lwZQExFQAAJojbm_OP_rIIFQIoAkMzLBdAHKn752yLRBgSZGFzaF9iYXNlbGluZV8xX3YxEQB1_gdl5p0BAA&amp;oh=00_AfwU2O5GyTwSkbdg_KaTfCs33qMhN6_Ah4bpFkKwUX8IDQ&amp;oe=69B9917D, https://scontent-msp1-1.cdninstagram.com/o1/v/t2/f2/m86/AQN-5XoXhvyud9fYWj_MZaxUawusz5Y75DwmgdyI8SfvyjkhnmNptXCBEztUlxE7_0AdIwEDR7RYoZbHgt5v3lEll0WAxCyRkdP5a8M.mp4?_nc_cat=106&amp;_nc_sid=5e9851&amp;_nc_ht=scontent-msp1-1.cdninstagram.com&amp;_nc_ohc=xo8t0igePt4Q7kNvwGOL6i7&amp;efg=eyJ2ZW5jb2RlX3RhZyI6Inhwdl9wcm9ncmVzc2l2ZS5JTlNUQUdSQU0uQ0xJUFMuQzMuNzIwLmRhc2hfYmFzZWxpbmVfMV92MSIsInhwdl9hc3NldF9pZCI6MTE4OTk3OTczOTkwNzk0NCwiYXNzZXRfYWdlX2RheXMiOjY2LCJ2aV91c2VjYXNlX2lkIjoxMDA5OSwiZHVyYXRpb25fcyI6OCwidXJsZ2VuX3NvdXJjZSI6Ind3dyJ9&amp;ccb=17-1&amp;vs=62cda9a7738f5ea7&amp;_nc_vs=HBksFQIYUmlnX3hwdl9yZWVsc19wZXJtYW5lbnRfc3JfcHJvZC8yMDQ4MzM1NzYyNUU2QTdEQ0M0QTQyNjg4MjcyMUZBQl92aWRlb19kYXNoaW5pdC5tcDQVAALIARIAFQIYOnBhc3N0aHJvdWdoX2V2ZXJzdG9yZS9HRm5ZZFNRaUkxbnpMREFEQUdyaDhnSnlldFpKYnN0VEFRQUYVAgLIARIAKAAYABsCiAd1c2Vfb2lsATEScHJvZ3Jlc3NpdmVfcmVjaXBlATEVAAAm0J3_-veRnQQVAigCQzMsF0AgiDEm6XjVGBJkYXNoX2Jhc2VsaW5lXzFfdjERAHX-B2XmnQEA&amp;_nc_gid=4HQcUEKojlBq0kR2fyRakg&amp;_nc_ss=1a&amp;_nc_zt=28&amp;oh=00_Afy6EFxkDD-3nQqj2OnZaOi3Cru1LOY_6q9dBeqX1mxnjw&amp;oe=69B9BF17, https://scontent-msp1-1.cdninstagram.com/o1/v/t2/f2/m86/AQPEFldFSpqZPXvuiC_WzeesTcJiW8FEBg60zEhq-cLBHpWOY4UMQmc64rM9wnJmyNhq7uwImLYXUdsR0g9HVENEm2vVkq9VNue1t_I.mp4?_nc_cat=108&amp;_nc_sid=5e9851&amp;_nc_ht=scontent-msp1-1.cdninstagram.com&amp;_nc_ohc=m5ziTNPp9BoQ7kNvwFe0RLA&amp;efg=eyJ2ZW5jb2RlX3RhZyI6Inhwdl9wcm9ncmVzc2l2ZS5JTlNUQUdSQU0uQ0xJUFMuQzIuNzIwLmRhc2hfYmFzZWxpbmVfMV92MSIsInhwdl9hc3NldF9pZCI6MTA1MDc5MjgxMDA2MDM4MiwiYXNzZXRfYWdlX2RheXMiOjI1OCwidmlfdXNlY2FzZV9pZCI6MTAwOTksImR1cmF0aW9uX3MiOjEwLCJ1cmxnZW5fc291cmNlIjoid3d3In0%3D&amp;ccb=17-1&amp;_nc_gid=4HQcUEKojlBq0kR2fyRakg&amp;_nc_ss=1a&amp;_nc_zt=28&amp;vs=b3305fc933ec4fe3&amp;_nc_vs=HBksFQIYUmlnX3hwdl9yZWVsc19wZXJtYW5lbnRfc3JfcHJvZC9GMTQwRjEwODg1RDk0QzEzMjkwRTg3QjA5N0FFNDA5N192aWRlb19kYXNoaW5pdC5tcDQVAALIARIAFQIYR2lnX3hwdl9yZWVsc19wZXJtYW5lbnRfc3JfcHJvZC8yMTA5MTcxMDQyOTI4NDYwXzYwODQ2MjAwNDcxNjQ0OTczOTYubXA0FQICyAESACgAGAAbAogHdXNlX29pbAExEnByb2dyZXNzaXZlX3JlY2lwZQExFQAAJrzp6MKY7N0DFQIoAkMyLBdAJBDlYEGJNxgSZGFzaF9iYXNlbGluZV8xX3YxEQB1_gdl5p0BAA&amp;oh=00_AfyjvwhM06RaFj-x36qEZH4jtR-1-4iOTAh4ViS25HgTiQ&amp;oe=69B9C131, https://scontent-msp1-1.cdninstagram.com/o1/v/t2/f2/m367/AQNSfz8z_TrpFDXbYRjOngqJUt8BaQS03WrvplDA6rFPU32CavnfcCjOpyCAK-YAwSBpQ9THTkBNsTUxIpfsYpUlVVpxZSzxrET30Co.mp4?_nc_cat=108&amp;_nc_sid=5e9851&amp;_nc_ht=scontent-msp1-1.cdninstagram.com&amp;_nc_ohc=s5pI4qHtBkgQ7kNvwFFHa7N&amp;efg=eyJ2ZW5jb2RlX3RhZyI6Inhwdl9wcm9ncmVzc2l2ZS5JTlNUQUdSQU0uQ0xJUFMuQzMuNzIwLmRhc2hfYmFzZWxpbmVfMV92MSIsInhwdl9hc3NldF9pZCI6MTMyNzEzODQzNTU4NzE0MiwiYXNzZXRfYWdlX2RheXMiOjI1OCwidmlfdXNlY2FzZV9pZCI6MTAwOTksImR1cmF0aW9uX3MiOjgsInVybGdlbl9zb3VyY2UiOiJ3d3cifQ%3D%3D&amp;ccb=17-1&amp;vs=1676a4989c9b99a5&amp;_nc_vs=HBksFQIYQGlnX2VwaGVtZXJhbC84QzRGOUM1NThCMkI3RDUxRjdDNTg0NDZBMTlBNTBBNF92aWRlb19kYXNoaW5pdC5tcDQVAALIARIAFQIYR2lnX3hwdl9yZWVsc19wZXJtYW5lbnRfc3JfcHJvZC8zNzY1MDc0ODUwNDUxMjM5XzI5MjQ1MjczMTYzNTY0MjY1NDQubXA0FQICyAESACgAGAAbAogHdXNlX29pbAExEnByb2dyZXNzaXZlX3JlY2lwZQExFQAAJozxqvDPwdsEFQIoAkMzLBdAIMzMzMzMzRgSZGFzaF9iYXNlbGluZV8xX3YxEQB1_gdl5p0BAA&amp;_nc_gid=4HQcUEKojlBq0kR2fyRakg&amp;_nc_ss=1a&amp;_nc_zt=28&amp;oh=00_AfwPKdiLWtx2CLwLpn8kHh0LMv1VwoCxSns-OXJ2G2p4Sg&amp;oe=69BDB3B9, https://scontent-msp1-1.cdninstagram.com/o1/v/t2/f2/m367/AQNuwK-3erfX31YKY0Gf0za20U-dDT-uI52dlPzc9P3-P_JLYUIECuYJVM84NQYNGEtkGQ6FdFUEbn0JavDEg_eMTRg9A3jZfRVuSXg.mp4?_nc_cat=111&amp;_nc_sid=5e9851&amp;_nc_ht=scontent-msp1-1.cdninstagram.com&amp;_nc_ohc=xz1vmdu56mMQ7kNvwHS--3l&amp;efg=eyJ2ZW5jb2RlX3RhZyI6Inhwdl9wcm9ncmVzc2l2ZS5JTlNUQUdSQU0uQ0xJUFMuQzMuNzIwLmRhc2hfYmFzZWxpbmVfMV92MSIsInhwdl9hc3NldF9pZCI6MTE2MjkwNzg0ODg1Nzc5MCwiYXNzZXRfYWdlX2RheXMiOjMxNSwidmlfdXNlY2FzZV9pZCI6MTAwOTksImR1cmF0aW9uX3MiOjI3LCJ1cmxnZW5fc291cmNlIjoid3d3In0%3D&amp;ccb=17-1&amp;_nc_gid=4HQcUEKojlBq0kR2fyRakg&amp;_nc_ss=1a&amp;_nc_zt=28&amp;vs=5a1d7a450ee8ca12&amp;_nc_vs=HBksFQIYQGlnX2VwaGVtZXJhbC8yNTQxNTgwMUVCQ0Y5RDI5OEQ5QTU3NEUzRkUwNThCNF92aWRlb19kYXNoaW5pdC5tcDQVAALIARIAFQIYRmlnX3hwdl9yZWVsc19wZXJtYW5lbnRfc3JfcHJvZC81Nzg0NzcwMTg2MDk5NjdfNDA2NDUwNjE4NDcxMDQzODE2MS5tcDQVAgLIARIAKAAYABsCiAd1c2Vfb2lsATEScHJvZ3Jlc3NpdmVfcmVjaXBlATEVAAAm_OLm0</t>
  </si>
  <si>
    <t>https://www.instagram.com/prosto_velas</t>
  </si>
  <si>
    <t>arrow78</t>
  </si>
  <si>
    <t>Андрей</t>
  </si>
  <si>
    <t>⚡️волшебник ⚡️физкультурник</t>
  </si>
  <si>
    <t>https://scontent-iad3-1.cdninstagram.com/v/t51.2885-19/171039584_494586768234823_3682369947038132623_n.jpg?stp=dst-jpg_e0_s150x150_tt6&amp;efg=eyJ2ZW5jb2RlX3RhZyI6InByb2ZpbGVfcGljLmRqYW5nby44NTQuYzIifQ&amp;_nc_ht=scontent-iad3-1.cdninstagram.com&amp;_nc_cat=107&amp;_nc_oc=Q6cZ2QHu6ayaEMP_qnPJq9dGLd_cHWhNyoD1hqSou8S6BYwZq2gPLeUIR9LVvNtWkcXCGvk&amp;_nc_ohc=Zu2A7_Q6GhUQ7kNvwEgog_M&amp;_nc_gid=owYUeGpmT_V2nRgKlD7bCw&amp;edm=AOQ1c0wBAAAA&amp;ccb=7-5&amp;oh=00_AfyYdD63witMKJEWC2fihNxpp34FovNf8An7VW859XZO_w&amp;oe=69BDACFC&amp;_nc_sid=8b3546</t>
  </si>
  <si>
    <t>27.12.
Каждый год, я думаю, что не люблю свой день рождения…
Конец года…
Суета…
Совсем не до него…
Но благодаря мои родным и близким, я понимаю, что люблю этот день ❤️ | Прогулки выходного дня они такие 🤪😜 | С первым днём осени 🍂 | #summer2023☀️🏖🏝 | Выходные были прекрасны 🩵💚🩵
#family#familytime#summer | Воскресная прогулка с любимыми ❤️🩵 | Кусочек со вчерашнего выступления!) оставлю пожалуй здесь!) горжусь! Заслуженное 1 место )! Ребята, молодцы!!! | Вот такая вот весна ❄️ 28.03.2023 | Сегодня у моей старшей принцессы День Рождения! Как быстро летит время... оставайся всегда такой чудесной, светлой, прекрасной, открытой к познанию мира! А я всегда рядом, твоя опора и поддержка! Люблю. | Всегда можно сделать ещё один раз. Это касается всего. Ещё один раз отжаться, ещё один раз подтянуться , когда руки уже соскальзывают с перекладины, ещё один раз выжать штангу, когда она уже придавила тебя к скамье, пробежать ещё 100 метров.... 
Спорт нужен не только для красивого здорового тела, н | Спорт давно является неотъемлемой частью моей жизни. Сколько себя помню, всегда чем-то занимался.
Сегодня состоялся открытый турнир Санкт-Петербурга по пауэрлифтингу, было представлено - 28 сборных команд из Спб и 5 регионов России. Наша команда @fitfashionclub заняла первое место, я в своей кат | Вас никогда не посещал вопрос ... где лучше жить... в 5 минутах от океана или в 5 минутах от метро🤔? 
Задумывались о переезде или считаете ,что быстро наступит разочарование, тоска по шуму города , вместо шума моря и птиц)?</t>
  </si>
  <si>
    <t>#summer2023, #family, #familytime, #summer</t>
  </si>
  <si>
    <t>@fitfashionclub, @lukashov_sergey_lifter</t>
  </si>
  <si>
    <t>https://instagram.com/p/C1clFvrIy68, https://instagram.com/p/CxBRM7xISKL, https://instagram.com/p/CwpOwKBoL82, https://instagram.com/p/CuxWmr_P-YK, https://instagram.com/p/CtqKlNoIrEl, https://instagram.com/p/CrYpQjeo69u, https://instagram.com/p/CrEQIrTofuE, https://instagram.com/p/CqWAajBDAkM, https://instagram.com/p/CJrMXhbLzvJ, https://instagram.com/p/CHVslOmDcFj, https://instagram.com/p/CHQcc4gD5QH, https://instagram.com/p/CHH8z28DoPW</t>
  </si>
  <si>
    <t>123, 76, 46, 72, 68, 52, 39, 45, 139, 172, 145, 106</t>
  </si>
  <si>
    <t>25, 18, 2, 5, 6, 15, 2, 2, 18, 17, 19, 23</t>
  </si>
  <si>
    <t>2023-12-29, 2023-09-10, 2023-09-01, 2023-07-16, 2023-06-19, 2023-04-23, 2023-04-15, 2023-03-28, 2021-01-05, 2020-11-08, 2020-11-06, 2020-11-03</t>
  </si>
  <si>
    <t>Saint Petersburg, Russia, Tsarskoye Selo, Sankt-Peterburg, Russia, Russia, Saint-Petersburg, Rixos Premium Tekirova, Karangasem Bali</t>
  </si>
  <si>
    <t>Video, Video, Video, Video, Video, Video, Video, Video, Image, Sidecar, Sidecar, Sidecar</t>
  </si>
  <si>
    <t>https://scontent-iad3-1.cdninstagram.com/v/t51.82787-15/621134485_18101213314680796_3596437995754449280_n.jpg?stp=dst-jpg_e15_tt6&amp;_nc_ht=scontent-iad3-1.cdninstagram.com&amp;_nc_cat=104&amp;_nc_oc=Q6cZ2QHu6ayaEMP_qnPJq9dGLd_cHWhNyoD1hqSou8S6BYwZq2gPLeUIR9LVvNtWkcXCGvk&amp;_nc_ohc=ZKwQTk_aXM0Q7kNvwGt_OAV&amp;_nc_gid=owYUeGpmT_V2nRgKlD7bCw&amp;edm=AOQ1c0wBAAAA&amp;ccb=7-5&amp;ig_cache_key=MjQ4MDEzMDQxMjc5MzI0ODcxMw%3D%3D.3-ccb7-5&amp;oh=00_Afz4jUCoJiKt2EcTfGzDRhxDbcxQzrTJAkRdzXf4Itq4xw&amp;oe=69BD8D94&amp;_nc_sid=8b3546, https://scontent-iad3-1.cdninstagram.com/v/t51.82787-15/649055789_18093769901078572_6027328744947574098_n.jpg?stp=dst-jpg_e35_p1080x1080_sh0.08_tt6&amp;_nc_ht=scontent-iad3-1.cdninstagram.com&amp;_nc_cat=104&amp;_nc_oc=Q6cZ2QHu6ayaEMP_qnPJq9dGLd_cHWhNyoD1hqSou8S6BYwZq2gPLeUIR9LVvNtWkcXCGvk&amp;_nc_ohc=rBftQnh0FpkQ7kNvwGPPKl2&amp;_nc_gid=owYUeGpmT_V2nRgKlD7bCw&amp;edm=AOQ1c0wBAAAA&amp;ccb=7-5&amp;ig_cache_key=MjQzODA1MDg0MzA1MzczNDIzNA%3D%3D.3-ccb7-5&amp;oh=00_AfztIa_NjfH3WeZbBe5UWctZSEQ-kQ3EdsEfyTdlY9DyVQ&amp;oe=69BD9F31&amp;_nc_sid=8b3546, https://scontent-iad3-1.cdninstagram.com/v/t51.82787-15/649055789_18093769901078572_6027328744947574098_n.jpg?stp=dst-jpg_e35_p1080x1080_sh0.08_tt6&amp;_nc_ht=scontent-iad3-1.cdninstagram.com&amp;_nc_cat=104&amp;_nc_oc=Q6cZ2QHu6ayaEMP_qnPJq9dGLd_cHWhNyoD1hqSou8S6BYwZq2gPLeUIR9LVvNtWkcXCGvk&amp;_nc_ohc=rBftQnh0FpkQ7kNvwGPPKl2&amp;_nc_gid=owYUeGpmT_V2nRgKlD7bCw&amp;edm=AOQ1c0wBAAAA&amp;ccb=7-5&amp;ig_cache_key=MjQzODA1MDg0MzA1MzczNDIzNA%3D%3D.3-ccb7-5&amp;oh=00_AfztIa_NjfH3WeZbBe5UWctZSEQ-kQ3EdsEfyTdlY9DyVQ&amp;oe=69BD9F31&amp;_nc_sid=8b3546, https://scontent-iad3-2.cdninstagram.com/v/t51.29350-15/123620442_354306442333818_2069625618746301033_n.jpg?stp=dst-jpg_e35_p1080x1080_tt6&amp;_nc_ht=scontent-iad3-2.cdninstagram.com&amp;_nc_cat=106&amp;_nc_oc=Q6cZ2QHu6ayaEMP_qnPJq9dGLd_cHWhNyoD1hqSou8S6BYwZq2gPLeUIR9LVvNtWkcXCGvk&amp;_nc_ohc=gBgESUrb9K4Q7kNvwENRg0Y&amp;_nc_gid=owYUeGpmT_V2nRgKlD7bCw&amp;edm=AOQ1c0wBAAAA&amp;ccb=7-5&amp;ig_cache_key=MjQzODA1MDg0MzAyODQzMDYzOQ%3D%3D.3-ccb7-5&amp;oh=00_Afz-8bp8UD3HFCDzqgBeFqYGyfJ4Lorb4AbN6aaaK9Xdeg&amp;oe=69BD9570&amp;_nc_sid=8b3546, https://scontent-iad3-1.cdninstagram.com/v/t51.29350-15/123858561_221021792755819_1283765148231521261_n.jpg?stp=dst-jpg_e35_p1080x1080_tt6&amp;_nc_ht=scontent-iad3-1.cdninstagram.com&amp;_nc_cat=107&amp;_nc_oc=Q6cZ2QHu6ayaEMP_qnPJq9dGLd_cHWhNyoD1hqSou8S6BYwZq2gPLeUIR9LVvNtWkcXCGvk&amp;_nc_ohc=M3i7CYjcXRgQ7kNvwEu44N_&amp;_nc_gid=owYUeGpmT_V2nRgKlD7bCw&amp;edm=AOQ1c0wBAAAA&amp;ccb=7-5&amp;ig_cache_key=MjQzODA1MDg0MzA0NTM4MjQwNA%3D%3D.3-ccb7-5&amp;oh=00_AfzJETYS3whKeBKQrUCL48jkJDDSHGexF95BuGbfUPi-1g&amp;oe=69BD9986&amp;_nc_sid=8b3546, https://scontent-iad3-1.cdninstagram.com/v/t51.29350-15/123560092_449751586006040_8216788896614902906_n.jpg?stp=dst-jpg_e35_p1080x1080_tt6&amp;_nc_ht=scontent-iad3-1.cdninstagram.com&amp;_nc_cat=108&amp;_nc_oc=Q6cZ2QHu6ayaEMP_qnPJq9dGLd_cHWhNyoD1hqSou8S6BYwZq2gPLeUIR9LVvNtWkcXCGvk&amp;_nc_ohc=_U1ERzLYHAIQ7kNvwEpcKwx&amp;_nc_gid=owYUeGpmT_V2nRgKlD7bCw&amp;edm=AOQ1c0wBAAAA&amp;ccb=7-5&amp;ig_cache_key=MjQzNjU3MjUyNTU1Mjk4NDIzMA%3D%3D.3-ccb7-5&amp;oh=00_AfzSGopR3H1Z3gSGvLmFlrM5OjJx1B8xNX2Giac85qFhmg&amp;oe=69BD9D24&amp;_nc_sid=8b3546, https://scontent-iad3-1.cdninstagram.com/v/t51.29350-15/123560092_449751586006040_8216788896614902906_n.jpg?stp=dst-jpg_e35_p1080x1080_tt6&amp;_nc_ht=scontent-iad3-1.cdninstagram.com&amp;_nc_cat=108&amp;_nc_oc=Q6cZ2QHu6ayaEMP_qnPJq9dGLd_cHWhNyoD1hqSou8S6BYwZq2gPLeUIR9LVvNtWkcXCGvk&amp;_nc_ohc=_U1ERzLYHAIQ7kNvwEpcKwx&amp;_nc_gid=owYUeGpmT_V2nRgKlD7bCw&amp;edm=AOQ1c0wBAAAA&amp;ccb=7-5&amp;ig_cache_key=MjQzNjU3MjUyNTU1Mjk4NDIzMA%3D%3D.3-ccb7-5&amp;oh=00_AfzSGopR3H1Z3gSGvLmFlrM5OjJx1B8xNX2Giac85qFhmg&amp;oe=69BD9D24&amp;_nc_sid=8b3546, https://scontent-iad3-1.cdninstagram.com/v/t51.29350-15/123383293_414494676210943_7745529831576424636_n.jpg?stp=dst-jpg_e35_p1080x1080_tt6&amp;_nc_ht=scontent-iad3-1.cdninstagram.com&amp;_nc_cat=107&amp;_nc_oc=Q6cZ2QHu6ayaEMP_qnPJq9dGLd_cHWhNyoD1hqSou8S6BYwZq2gPLeUIR9LVvNtWkcXCGvk&amp;_nc_ohc=XelnlBlHKRMQ7kNvwHd92Hd&amp;_nc_gid=owYUeGpmT_V2nRgKlD7bCw&amp;edm=AOQ1c0wBAAAA&amp;ccb=7-5&amp;ig_cache_key=MjQzNjU3MjUyNTU2MTMyMDYxOQ%3D%3D.3-ccb7-5&amp;oh=00_AfzWoYG89pulX1jtxjL0lul2cQsjm2ohNJqmyOOwt9n_Yg&amp;oe=69BDBDA1&amp;_nc_sid=8b3546, https://scontent-iad3-1.cdninstagram.com/v/t51.82787-15/650734513_18082959341012182_4225328385643726387_n.jpg?stp=dst-jpg_e35_p1080x1080_sh0.08_tt6&amp;_nc_ht=scontent-iad3-1.cdninstagram.com&amp;_nc_cat=110&amp;_nc_oc=Q6cZ2QHu6ayaEMP_qnPJq9dGLd_cHWhNyoD1hqSou8S6BYwZq2gPLeUIR9LVvNtWkcXCGvk&amp;_nc_ohc=w9IIcyqEgFgQ7kNvwGDefPd&amp;_nc_gid=owYUeGpmT_V2nRgKlD7bCw&amp;edm=AOQ1c0wBAAAA&amp;ccb=7-5&amp;ig_cache_key=MjQzNjU3MjUyNTU4NjI4NTIwNQ%3D%3D.3-ccb7-5&amp;oh=00_Afx2PW31cd123gUaAJpKkU3vxdp8SHHYaOaacf7PUsM4CQ&amp;oe=69BD9E26&amp;_nc_sid=8b3546, https://scontent-iad3-1.cdninstagram.com/v/t51.82787-15/643016320_18072589409179081_3803296257045021061_n.jpg?stp=dst-jpg_e35_s1080x1080_sh0.08_tt6&amp;_nc_ht=scontent-iad3-1.cdninstagram.com&amp;_nc_cat=101&amp;_nc_oc=Q6cZ2QHu6ayaEMP_qnPJq9dGLd_cHWhNyoD1hqSou8S6BYwZq2gPLeUIR9LVvNtWkcXCGvk&amp;_nc_ohc=1q6qgU_pQdYQ7kNvwEVEqbV&amp;_nc_gid=owYUeGpmT_V2nRgKlD7bCw&amp;edm=AOQ1c0wBAAAA&amp;ccb=7-5&amp;ig_cache_key=MjQzNDE4MTU2NTkwNDc0NDg3Mg%3D%3D.3-ccb7-5&amp;oh=00_Afx6OvhVjDzJlcV2hTO20aH6T3VoeoLcmlNgGdl1pQbO7Q&amp;oe=69BD938F&amp;_nc_sid=8b3546, https://scontent-iad3-1.cdninstag</t>
  </si>
  <si>
    <t>https://scontent-iad3-2.cdninstagram.com/o1/v/t2/f2/m82/AQPllaIxdG05qkMkZrQhLrtsc53febk09vtHEBjdqjOFLknqeK0Qn_vLVI5Rbm6oolvU2U3bOT2eKzxtavx6ptAAXaV0G3KZDjjAgJc.mp4?_nc_cat=106&amp;_nc_sid=5e9851&amp;_nc_ht=scontent-iad3-2.cdninstagram.com&amp;_nc_ohc=PAB5eK_yvJEQ7kNvwEqOS9V&amp;efg=eyJ2ZW5jb2RlX3RhZyI6Inhwdl9wcm9ncmVzc2l2ZS5JTlNUQUdSQU0uQ0xJUFMuQzMuNzIwLmRhc2hfYmFzZWxpbmVfMV92MSIsInhwdl9hc3NldF9pZCI6MzMzNjA4NzkyODYyMDkxLCJhc3NldF9hZ2VfZGF5cyI6ODA3LCJ2aV91c2VjYXNlX2lkIjoxMDA5OSwiZHVyYXRpb25fcyI6MjUsInVybGdlbl9zb3VyY2UiOiJ3d3cifQ%3D%3D&amp;ccb=17-1&amp;_nc_gid=owYUeGpmT_V2nRgKlD7bCw&amp;_nc_ss=1a&amp;_nc_zt=28&amp;vs=37ae8c93bfd7bb49&amp;_nc_vs=HBksFQIYT2lnX3hwdl9yZWVsc19wZXJtYW5lbnRfcHJvZC9CNzRBNEYxNUJGNUNGNTJBQTlGQTU2OTY5NkUwNEU4Ml92aWRlb19kYXNoaW5pdC5tcDQVAALIARIAFQIYOnBhc3N0aHJvdWdoX2V2ZXJzdG9yZS9HTlZfc1JqZER0UU5lY2NDQUkzeExXSlFrbk1wYnFfRUFBQUYVAgLIARIAKAAYABsCiAd1c2Vfb2lsATEScHJvZ3Jlc3NpdmVfcmVjaXBlATEVAAAmlra9mcvalwEVAigCQzMsF0A5XbItDlYEGBJkYXNoX2Jhc2VsaW5lXzFfdjERAHX-B2XmnQEA&amp;oh=00_AfyqDrZlr0Dsu61nMhvFIP4hDcQr2pJrKHt1EwRB652wuA&amp;oe=69B9BF0F, https://scontent-iad3-2.cdninstagram.com/o1/v/t2/f2/m82/AQN-Rah5JXcZEMXE5GGlOhLi2xo_1f3_dQDqUBPUzCKVfupx1T2UoGLbALMP9-8qh0GpdRBO5m0aMb2QGSi2epcSi1F-vN_DeZJCVUc.mp4?_nc_cat=106&amp;_nc_sid=5e9851&amp;_nc_ht=scontent-iad3-2.cdninstagram.com&amp;_nc_ohc=GMTci76TO6cQ7kNvwFadpcR&amp;efg=eyJ2ZW5jb2RlX3RhZyI6Inhwdl9wcm9ncmVzc2l2ZS5JTlNUQUdSQU0uQ0xJUFMuQzMuNzIwLmRhc2hfYmFzZWxpbmVfMV92MSIsInhwdl9hc3NldF9pZCI6MTMxNDQ4Nzc2OTQ2MDk1MywiYXNzZXRfYWdlX2RheXMiOjkxNywidmlfdXNlY2FzZV9pZCI6MTAwOTksImR1cmF0aW9uX3MiOjM3LCJ1cmxnZW5fc291cmNlIjoid3d3In0%3D&amp;ccb=17-1&amp;_nc_gid=owYUeGpmT_V2nRgKlD7bCw&amp;_nc_ss=1a&amp;_nc_zt=28&amp;vs=4cd66cd888691d80&amp;_nc_vs=HBksFQIYT2lnX3hwdl9yZWVsc19wZXJtYW5lbnRfcHJvZC8wNDRCQjcyQzRGQUY5MDZCQzRFRjdGNEM0Nzk5MjBBQl92aWRlb19kYXNoaW5pdC5tcDQVAALIARIAFQIYOnBhc3N0aHJvdWdoX2V2ZXJzdG9yZS9HSF9OZkJaZDQzV0JuZmdGQUNuVFdUaV82NzBuYnFfRUFBQUYVAgLIARIAKAAYABsCiAd1c2Vfb2lsATEScHJvZ3Jlc3NpdmVfcmVjaXBlATEVAAAmssP7iKHh1QQVAigCQzMsF0BCogxJul41GBJkYXNoX2Jhc2VsaW5lXzFfdjERAHX-B2XmnQEA&amp;oh=00_AfzwK6xCHJBFsCcpFCRP2LG8wpfwNaTPkUyPR2ILozl77A&amp;oe=69B9AAD7, https://scontent-iad3-1.cdninstagram.com/o1/v/t2/f2/m82/AQMF98a4KlDOfJcCY7Vs7Uu9FoMFt5hZ_1rMurdcQTIZFigFZmsicTSUUB9w1zlYgZjkUl1sJcoWwatioZ-yKa33pIZ8WYWSevckk1g.mp4?_nc_cat=107&amp;_nc_sid=5e9851&amp;_nc_ht=scontent-iad3-1.cdninstagram.com&amp;_nc_ohc=2f6DDc0pcdQQ7kNvwEcSAfx&amp;efg=eyJ2ZW5jb2RlX3RhZyI6Inhwdl9wcm9ncmVzc2l2ZS5JTlNUQUdSQU0uQ0xJUFMuQzMuNzIwLmRhc2hfYmFzZWxpbmVfMV92MSIsInhwdl9hc3NldF9pZCI6MzI3NzA0MDgyMjU4NTgyOSwiYXNzZXRfYWdlX2RheXMiOjkyNywidmlfdXNlY2FzZV9pZCI6MTAwOTksImR1cmF0aW9uX3MiOjU3LCJ1cmxnZW5fc291cmNlIjoid3d3In0%3D&amp;ccb=17-1&amp;_nc_gid=owYUeGpmT_V2nRgKlD7bCw&amp;_nc_ss=1a&amp;_nc_zt=28&amp;vs=b65385b1f1f03c97&amp;_nc_vs=HBksFQIYT2lnX3hwdl9yZWVsc19wZXJtYW5lbnRfcHJvZC9FQTRCQzNDMTdGQTM1MzE4MDRENjNBMzExNjY5MzI5Ml92aWRlb19kYXNoaW5pdC5tcDQVAALIARIAFQIYOnBhc3N0aHJvdWdoX2V2ZXJzdG9yZS9HQm0wTmhiNUFMZWRJd0lEQUNmSnhnV0VIaEI5YnFfRUFBQUYVAgLIARIAKAAYABsCiAd1c2Vfb2lsATEScHJvZ3Jlc3NpdmVfcmVjaXBlATEVAAAmyqeo4vCc0gsVAigCQzMsF0BMt2yLQ5WBGBJkYXNoX2Jhc2VsaW5lXzFfdjERAHX-B2XmnQEA&amp;oh=00_AfzwRojrUUu6o34_QX968ZPv0-m8FRgcuhhAq4Nkd6bxPg&amp;oe=69B9B934, https://scontent-iad3-2.cdninstagram.com/o1/v/t2/f2/m82/AQO2duI5OhAGwIyFvMwLrjExRqIIrcoGKo1EFAuKlQx1JK00DXDCAwxyXWoNv1u57ih-oi_D9aT0uxivAcHyA0HqF1DAgvmZ8NZNs4k.mp4?_nc_cat=106&amp;_nc_sid=5e9851&amp;_nc_ht=scontent-iad3-2.cdninstagram.com&amp;_nc_ohc=MbnmiKz0ZkQQ7kNvwHz8FgA&amp;efg=eyJ2ZW5jb2RlX3RhZyI6Inhwdl9wcm9ncmVzc2l2ZS5JTlNUQUdSQU0uQ0xJUFMuQzMuNzIwLmRhc2hfYmFzZWxpbmVfMV92MSIsInhwdl9hc3NldF9pZCI6MTU0MDQ0NDY1NjQ4ODg4NiwiYXNzZXRfYWdlX2RheXMiOjk3MywidmlfdXNlY2FzZV9pZCI6MTAwOTksImR1cmF0aW9uX3MiOjMzLCJ1cmxnZW5fc291cmNlIjoid3d3In0%3D&amp;ccb=17-1&amp;_nc_gid=owYUeGpmT_V2nRgKlD7bCw&amp;_nc_ss=1a&amp;_nc_zt=28&amp;vs=59c598282fcea602&amp;_nc_vs=HBksFQIYT2lnX3hwdl9yZWVsc19wZXJtYW5lbnRfcHJvZC85RTRFOEE0NjNEMDQzMUNGN0E1MDZCNjNBNTlCMjlBMF92aWRlb19kYXNoaW5pdC5tcDQVAALIARIAFQIYOnBhc3N0aHJvdWdoX2V2ZXJzdG9yZS9HSmppaHhXZUQ5VDIycjhBQUp5N3E1WXFGTWxfYnFfRUFBQUYVAgLIARIAKAAYABsCiAd1c2Vfb2lsATEScHJvZ3Jlc3NpdmVfcmVjaXBlATEVAAAm7MbeiNfBvAUVAigCQzMsF0BAogxJul41GBJkYXNoX2Jhc2VsaW5lXzFfdjERAHX-B2XmnQEA&amp;oh=00_AfxXTlAPk5SkSyEDl90Im0l-ieKJGQHPhHyGrE9zrRmXmg&amp;oe=69B9C843, https://scontent-iad3-2.cdninstagram.com/o1/v/t2/f2/m82/AQO10sKmLxNiOwvObB308rxC0DzjkYKCX6GOXRuG8dbl9uCjrfa8w_loLYr7PtWqMcph65wzOwiKuSNT351UTLGB4gKBPy1iEsglfF8.mp4?_nc_cat=111&amp;_nc_sid=5e9851&amp;_nc_ht=scontent-iad3-2.cdninstagram.com&amp;_nc_ohc=nMwnfn6MtWQQ7kNvwFGCnqb&amp;efg=eyJ2ZW5jb2RlX3RhZyI6Inhwdl9wcm9ncmVzc2l2ZS5JTlNUQUdSQU0uQ0xJUFMuQzMuNzIwLmRhc2hfYmFzZWxpbmVfMV92MSIsInhwdl9hc3NldF9pZCI6MTYxNTAyMDAyOTAxMDM5MywiYXNzZXRfYWdlX2RheXMiOjEwMDEsInZpX3VzZWNhc2VfaWQiOjEwMDk5LCJkdXJhdGlvbl9zIjo1MywidXJsZ2VuX3NvdXJjZSI6Ind3dyJ9&amp;ccb=17-1&amp;_nc_gid=owYUeGpmT_V2nRgKlD7bCw&amp;_nc_ss=1a&amp;_nc_zt=28&amp;vs=8a12fe0b452646c6&amp;_nc_vs=HBksFQIYT2lnX3hwdl9yZWVsc19wZXJtYW5lbnRfcHJvZC80MDRGNTFEQTlGREIxMTdBMDJGNkMwMkYyQzA5RkY5Rl92aWRlb19kYXNoaW5pdC5tcDQVAALIARIAFQIYOnBhc3N0aHJvdWdoX2V2ZXJzdG9yZS9HT3dNRkJWcmRxcFA1cTRFQUFwaW9UMlpYNUpKYnFfRUFBQUYVAgLIARIAKAAYABsCiAd1c2Vfb2lsATEScHJvZ3Jlc3NpdmVfcmVjaXBlATEVAAAmsoeT8sS23gUVAigCQzMsF0BKpmZmZmZmGBJkYXN</t>
  </si>
  <si>
    <t>https://www.instagram.com/arrow78</t>
  </si>
  <si>
    <t>farkhat_lawyer</t>
  </si>
  <si>
    <t>Farkhat Azhibaev</t>
  </si>
  <si>
    <t>Poet, international lawyer, business strategist and positive gentleman</t>
  </si>
  <si>
    <t>https://scontent-lga3-2.cdninstagram.com/v/t51.2885-19/461905279_849645910612529_6311536901250539680_n.jpg?stp=dst-jpg_e0_s150x150_tt6&amp;efg=eyJ2ZW5jb2RlX3RhZyI6InByb2ZpbGVfcGljLmRqYW5nby4xMDgwLmMyIn0&amp;_nc_ht=scontent-lga3-2.cdninstagram.com&amp;_nc_cat=105&amp;_nc_oc=Q6cZ2QEUcwc6tWeD4yNXS78xN_32L5pJDTJU1Csao96XadjzB5i6bKhgDZGpztyhDfRLlPw&amp;_nc_ohc=5Ra8xG565cIQ7kNvwHkxsYU&amp;_nc_gid=ko-5D7Z9hRra8CmPAFl_mw&amp;edm=AOQ1c0wBAAAA&amp;ccb=7-5&amp;oh=00_AfyIhjHUUMDmIOg0hFTiBpT4MhLGJElS_uIItvzgwOPMsA&amp;oe=69BD92AB&amp;_nc_sid=8b3546</t>
  </si>
  <si>
    <t>The greatest act of rebellion today is being gentleman #travelgram #traveltheworld #gentleman #classicstyle #suits | A gentleman is not defined by the content of his wallet or the cut of his suit. He defined by his manners and the content of his character #gentleman #manners #leader #classicstyle #suit | Travel the world! Full your life with adventures, not things. Have stories to tell, not stuff to show #travelgram #traveltheworld #china #nanjing #beijing | Success begins the moment you decide to believe in what’s possible #travelgram #traveltheworld #gentleman #classicstyle | Time to check the watch #gentleman #seiko #grandseiko #classicwatch | 2025 year was amazing and full of surprises and great memories! Welcome 2026 #life #travelgram #traveltheworld #endof2025 | The light of winter is the poetry of patience #winter #snowfall❄️☃️ | You can’t be always hero. But you always can be gentleman #gentleman #masculino #menswear | This fall was unforgettable and full of many great things including my trip to China 🇨🇳 #china #travelgram #traveltheworld #nanjing #beijing | Dare yourself to live the life you’ve always wanted #travelgram #traveltheworld #china #nanjing #beijing</t>
  </si>
  <si>
    <t>#travelgram, #traveltheworld, #gentleman, #classicstyle, #suits, #manners, #leader, #suit, #china, #nanjing, #beijing, #seiko, #grandseiko, #classicwatch, #life, #endof2025, #winter, #snowfall, #masculino, #menswear</t>
  </si>
  <si>
    <t>https://instagram.com/p/DVBbREYiP3y, https://instagram.com/p/DU3V1tTiM0j, https://instagram.com/p/DUxuml-DRcF, https://instagram.com/p/DUn5UW1jSH5, https://instagram.com/p/DUae-ZoDan3, https://instagram.com/p/DS77iu_iOo1, https://instagram.com/p/DSktFgcDUU5, https://instagram.com/p/DSaWF9RDYKD, https://instagram.com/p/DSSL-54Ddec, https://instagram.com/p/DRzjVRyCPes, https://instagram.com/p/DRn2rq8iJ6A, https://instagram.com/p/DRZ0zKeiPsA</t>
  </si>
  <si>
    <t>15, 14, 3, 8, 9, 8, 14, 6, 18, 6, 6, 8</t>
  </si>
  <si>
    <t>0, 2, 0, 2, 0, 0, 2, 0, 0, 0, 0, 0</t>
  </si>
  <si>
    <t>2026-02-21, 2026-02-17, 2026-02-15, 2026-02-11, 2026-02-06, 2025-12-31, 2025-12-22, 2025-12-18, 2025-12-15, 2025-12-03, 2025-11-29, 2025-11-23</t>
  </si>
  <si>
    <t>Bishkek, Kyrgyzstan, Nanjing, China, Beijing, China</t>
  </si>
  <si>
    <t>Video, Sidecar, Video, Video, Sidecar, Video, Video, Video, Sidecar, Video, Video, Video</t>
  </si>
  <si>
    <t>https://scontent-lga3-1.cdninstagram.com/v/t51.82787-15/632164413_18174322087386189_4202568810949894954_n.jpg?stp=dst-jpg_e35_p1080x1080_sh0.08_tt6&amp;_nc_ht=scontent-lga3-1.cdninstagram.com&amp;_nc_cat=109&amp;_nc_oc=Q6cZ2QEUcwc6tWeD4yNXS78xN_32L5pJDTJU1Csao96XadjzB5i6bKhgDZGpztyhDfRLlPw&amp;_nc_ohc=w7jMzEtFCXEQ7kNvwH5X892&amp;_nc_gid=ko-5D7Z9hRra8CmPAFl_mw&amp;edm=AOQ1c0wBAAAA&amp;ccb=7-5&amp;ig_cache_key=MzgzNDYyNzEyODc4ODgwODAyOA%3D%3D.3-ccb7-5&amp;oh=00_AfxnSINggtqNCoMVY5hkr_sFBxSn-s8sY_NwS-pWB0ag1g&amp;oe=69BDA9B6&amp;_nc_sid=8b3546, https://scontent-lga3-1.cdninstagram.com/v/t51.82787-15/632164413_18174322087386189_4202568810949894954_n.jpg?stp=dst-jpg_e35_p1080x1080_sh0.08_tt6&amp;_nc_ht=scontent-lga3-1.cdninstagram.com&amp;_nc_cat=109&amp;_nc_oc=Q6cZ2QEUcwc6tWeD4yNXS78xN_32L5pJDTJU1Csao96XadjzB5i6bKhgDZGpztyhDfRLlPw&amp;_nc_ohc=w7jMzEtFCXEQ7kNvwH5X892&amp;_nc_gid=ko-5D7Z9hRra8CmPAFl_mw&amp;edm=AOQ1c0wBAAAA&amp;ccb=7-5&amp;ig_cache_key=MzgzNDYyNzEyODc4ODgwODAyOA%3D%3D.3-ccb7-5&amp;oh=00_AfxnSINggtqNCoMVY5hkr_sFBxSn-s8sY_NwS-pWB0ag1g&amp;oe=69BDA9B6&amp;_nc_sid=8b3546, https://scontent-lga3-1.cdninstagram.com/v/t51.82787-15/632419750_18174322114386189_3243391981967601698_n.jpg?stp=dst-jpg_e35_p1080x1080_sh0.08_tt6&amp;_nc_ht=scontent-lga3-1.cdninstagram.com&amp;_nc_cat=109&amp;_nc_oc=Q6cZ2QEUcwc6tWeD4yNXS78xN_32L5pJDTJU1Csao96XadjzB5i6bKhgDZGpztyhDfRLlPw&amp;_nc_ohc=n_JM0N4cGi8Q7kNvwE7eHdb&amp;_nc_gid=ko-5D7Z9hRra8CmPAFl_mw&amp;edm=AOQ1c0wBAAAA&amp;ccb=7-5&amp;ig_cache_key=MzgzNDYyNzEzNjQ4MTE5NzgwNQ%3D%3D.3-ccb7-5&amp;oh=00_Afw8IfgwFjeDu8xs7WMDWq9nL4phqRSv7-qfP-GIDnihBg&amp;oe=69BDADDD&amp;_nc_sid=8b3546, https://scontent-lga3-1.cdninstagram.com/v/t51.82787-15/632475664_18174322099386189_362293007512695235_n.jpg?stp=dst-jpg_e35_p1080x1080_sh0.08_tt6&amp;_nc_ht=scontent-lga3-1.cdninstagram.com&amp;_nc_cat=109&amp;_nc_oc=Q6cZ2QEUcwc6tWeD4yNXS78xN_32L5pJDTJU1Csao96XadjzB5i6bKhgDZGpztyhDfRLlPw&amp;_nc_ohc=nIORxLfP-rEQ7kNvwFCNVPU&amp;_nc_gid=ko-5D7Z9hRra8CmPAFl_mw&amp;edm=AOQ1c0wBAAAA&amp;ccb=7-5&amp;ig_cache_key=MzgzNDYyNzEzNTk0NDI4MjgxNg%3D%3D.3-ccb7-5&amp;oh=00_Afx1Zjp8pLClBhBOb2P9uVa_0D-JdwJWmgRLWOLY62Weng&amp;oe=69BDA0DB&amp;_nc_sid=8b3546, https://scontent-lga3-1.cdninstagram.com/v/t51.82787-15/632434235_18174322117386189_6425107264918953634_n.jpg?stp=dst-jpg_e35_p1080x1080_sh0.08_tt6&amp;_nc_ht=scontent-lga3-1.cdninstagram.com&amp;_nc_cat=109&amp;_nc_oc=Q6cZ2QEUcwc6tWeD4yNXS78xN_32L5pJDTJU1Csao96XadjzB5i6bKhgDZGpztyhDfRLlPw&amp;_nc_ohc=qe2lBhkz6msQ7kNvwFSzrKJ&amp;_nc_gid=ko-5D7Z9hRra8CmPAFl_mw&amp;edm=AOQ1c0wBAAAA&amp;ccb=7-5&amp;ig_cache_key=MzgzNDYyNzE0MDQ1NzM4MjE1NQ%3D%3D.3-ccb7-5&amp;oh=00_AfxqYtPpG_A12ZBREyL2sq9tus7w14wRa5rxzrxNxVqVsw&amp;oe=69BDB2AC&amp;_nc_sid=8b3546, https://scontent-lga3-1.cdninstagram.com/v/t51.82787-15/631764452_18174322126386189_296638094299901525_n.jpg?stp=dst-jpg_e35_p1080x1080_sh0.08_tt6&amp;_nc_ht=scontent-lga3-1.cdninstagram.com&amp;_nc_cat=109&amp;_nc_oc=Q6cZ2QEUcwc6tWeD4yNXS78xN_32L5pJDTJU1Csao96XadjzB5i6bKhgDZGpztyhDfRLlPw&amp;_nc_ohc=QYFo1JcA_p4Q7kNvwGDqtSg&amp;_nc_gid=ko-5D7Z9hRra8CmPAFl_mw&amp;edm=AOQ1c0wBAAAA&amp;ccb=7-5&amp;ig_cache_key=MzgzNDYyNzE0MzE2Njg5Mjc1Mg%3D%3D.3-ccb7-5&amp;oh=00_AfzZHEbWtaovhywbfSBA7wdPr0wwEgFOHcWiWaRMQvE0XA&amp;oe=69BD967F&amp;_nc_sid=8b3546, https://scontent-lga3-1.cdninstagram.com/v/t51.82787-15/629849103_18173287693386189_3694739867507549397_n.jpg?stp=dst-jpg_e35_p1080x1080_sh0.08_tt6&amp;_nc_ht=scontent-lga3-1.cdninstagram.com&amp;_nc_cat=109&amp;_nc_oc=Q6cZ2QEUcwc6tWeD4yNXS78xN_32L5pJDTJU1Csao96XadjzB5i6bKhgDZGpztyhDfRLlPw&amp;_nc_ohc=z0yZJN-eCAgQ7kNvwFTGhvC&amp;_nc_gid=ko-5D7Z9hRra8CmPAFl_mw&amp;edm=AOQ1c0wBAAAA&amp;ccb=7-5&amp;ig_cache_key=MzgyNjUwNjE1Njc1MjA5NTM1Nw%3D%3D.3-ccb7-5&amp;oh=00_AfwdqYsiuOfWmaGurwj2oMYI6yx3Kknej0MvVS82uZggQw&amp;oe=69BD9ECB&amp;_nc_sid=8b3546, https://scontent-lga3-1.cdninstagram.com/v/t51.82787-15/629849103_18173287693386189_3694739867507549397_n.jpg?stp=dst-jpg_e35_p1080x1080_sh0.08_tt6&amp;_nc_ht=scontent-lga3-1.cdninstagram.com&amp;_nc_cat=109&amp;_nc_oc=Q6cZ2QEUcwc6tWeD4yNXS78xN_32L5pJDTJU1Csao96XadjzB5i6bKhgDZGpztyhDfRLlPw&amp;_nc_ohc=z0yZJN-eCAgQ7kNvwFTGhvC&amp;_nc_gid=ko-5D7Z9hRra8CmPAFl_mw&amp;edm=AOQ1c0wBAAAA&amp;ccb=7-5&amp;ig_cache_key=MzgyNjUwNjE1Njc1MjA5NTM1Nw%3D%3D.3-ccb7-5&amp;oh=00_AfwdqYsiuOfWmaGurwj2oMYI6yx3Kknej0MvVS82uZggQw&amp;oe=69BD9ECB&amp;_nc_sid=8b3546, https://scontent-lga3-1.cdninstagram.com/v/t51.82787-15/629446124_18173287702386189_2332442243628426106_n.jpg?stp=dst-jpg_e35_p1080x1080_sh0.08_tt6&amp;_nc_ht=scontent-lga3-1.cdninstagram.com&amp;_nc_cat=109&amp;_nc_oc=Q6cZ2QEUcwc6tWeD4yNXS78xN_32L5pJDTJU1Csao96XadjzB5i6bKhgDZGpztyhDfRLlPw&amp;_nc_ohc=tH_m88D1_XMQ7kNvwGuYIys&amp;_nc_gid=ko-5D7Z9hRra8CmPAFl_mw&amp;edm=AOQ1c0wBAAAA&amp;ccb=7-5&amp;ig_cache_key=MzgyNjUwNjE2OTE4NDAxMjgwMQ%3D%3D.3-ccb7-5&amp;oh=00_AfwUU-I2Zy0Ff5MoGpGpV--OXtRsYyhWUKC5lIjeMWk68A&amp;oe=69BDA37A&amp;_nc_sid=8b3546, https://scontent-lga3-1.cdninstagram.com/v/t51.82787-15/629457760_18173287711386189_8135060890116042072_n.jpg?stp=dst-jpg_e35_p1080x1080_sh0.08_tt6&amp;_nc_ht=scontent-lga3-1.cdninstagram.com&amp;_nc_cat=109&amp;_nc_oc=Q6cZ2QEUcwc6tWeD4yNXS78xN_32L5pJDTJU1Csao96XadjzB5i6bKhgDZGpztyhDfRLlPw&amp;_nc_ohc=_fmCcB6syqkQ7kNvwHMgxKu&amp;_nc_gid=ko-5D7Z9hRra8CmPAFl_mw&amp;edm=AOQ1c0wBAAAA&amp;ccb=7-5&amp;ig_cache_key=MzgyNjUwNjE3MzkxNTEzODUxNg%3D%3D.3-ccb7-5&amp;oh=00_AfwwMV5x7DuSXWbRjeqbMJI2e85PektWV4CfvcOj8N_2Mw&amp;</t>
  </si>
  <si>
    <t>https://scontent-lga3-2.cdninstagram.com/o1/v/t16/f2/m69/AQPAFpmdi6_SfRZ8cy0DMyj_0Tkm2Xatkt5WEIv_g3eANkCf4_qVpMsR2BbdoWVgro0IgA976u2KgNUw8zmkuyXm.mp4?strext=1&amp;_nc_cat=101&amp;_nc_sid=5e9851&amp;_nc_ht=scontent-lga3-2.cdninstagram.com&amp;_nc_ohc=g3nAspLYvY4Q7kNvwH_YU5C&amp;efg=eyJ2ZW5jb2RlX3RhZyI6Inhwdl9wcm9ncmVzc2l2ZS5JTlNUQUdSQU0uQ0xJUFMuQzMuNzIwLmRhc2hfYmFzZWxpbmVfMV92MSIsInhwdl9hc3NldF9pZCI6MTc5MTUzMzg1MzkyODA1NzQsImFzc2V0X2FnZV9kYXlzIjoyMiwidmlfdXNlY2FzZV9pZCI6MTAwOTksImR1cmF0aW9uX3MiOjksInVybGdlbl9zb3VyY2UiOiJ3d3cifQ%3D%3D&amp;ccb=17-1&amp;_nc_gid=ko-5D7Z9hRra8CmPAFl_mw&amp;_nc_ss=1a&amp;_nc_zt=28&amp;vs=8c8eca834b7d0fcd&amp;_nc_vs=HBksFQIYOnBhc3N0aHJvdWdoX2V2ZXJzdG9yZS9HSjJwM3lYejJvRVlFZm9DQVBVaExSQXZvYVE5YnNwVEFRQUYVAALIARIAFQIYUWlnX3hwdl9wbGFjZW1lbnRfcGVybWFuZW50X3YyLzhENEEzQ0E1RERCNDNGOEUxMEJGREY3N0JEQzYxODgyX2F1ZGlvX2Rhc2hpbml0Lm1wNBUCAsgBEgAoABgAGwKIB3VzZV9vaWwBMRJwcm9ncmVzc2l2ZV9yZWNpcGUBMRUAACb8otHa-fnSPxUCKAJDMywXQCI752yLQ5YYEmRhc2hfYmFzZWxpbmVfMV92MREAdf4HZeadAQA&amp;oh=00_AfwTnzyFenCWpOOw-pD6HeymzZesuXq2LgemvbCAB2nmVw&amp;oe=69BDACE3, https://scontent-lga3-2.cdninstagram.com/o1/v/t16/f2/m69/AQOluSDDMsCJYpz6fLGs4jAfR6z-3PyUgUKjBOs3GSaKKRgzO4gj4kyRrOCCsY-mgp4l-totbXEXorh1tbR6GCh4.mp4?strext=1&amp;_nc_cat=100&amp;_nc_sid=5e9851&amp;_nc_ht=scontent-lga3-2.cdninstagram.com&amp;_nc_ohc=1gIzYdyjcg0Q7kNvwGupewv&amp;efg=eyJ2ZW5jb2RlX3RhZyI6Inhwdl9wcm9ncmVzc2l2ZS5JTlNUQUdSQU0uQ0xJUFMuQzMuNzIwLmRhc2hfYmFzZWxpbmVfMV92MSIsInhwdl9hc3NldF9pZCI6MTc5MTQ1NzM5ODYyODA1NzQsImFzc2V0X2FnZV9kYXlzIjoyOCwidmlfdXNlY2FzZV9pZCI6MTAwOTksImR1cmF0aW9uX3MiOjE1LCJ1cmxnZW5fc291cmNlIjoid3d3In0%3D&amp;ccb=17-1&amp;_nc_gid=ko-5D7Z9hRra8CmPAFl_mw&amp;_nc_ss=1a&amp;_nc_zt=28&amp;vs=d951a640803761d&amp;_nc_vs=HBksFQIYOnBhc3N0aHJvdWdoX2V2ZXJzdG9yZS9HUE13MXlXY0Y5UExoVklFQUotY0ZSV3FBTlI5YnNwVEFRQUYVAALIARIAFQIYUWlnX3hwdl9wbGFjZW1lbnRfcGVybWFuZW50X3YyL0E0NEQxMEI4MDBDRDcyMkE3MkQ2NzAwREZEOTZCQzg1X2F1ZGlvX2Rhc2hpbml0Lm1wNBUCAsgBEgAoABgAGwKIB3VzZV9vaWwBMRJwcm9ncmVzc2l2ZV9yZWNpcGUBMRUAACb80Ymsuc3SPxUCKAJDMywXQC67ZFocrAgYEmRhc2hfYmFzZWxpbmVfMV92MREAdf4HZeadAQA&amp;oh=00_AfyVucdWJZ7WZ3PzJJz_ubAUGnwRFpdNEMW9hZ-jIaI8Lw&amp;oe=69BDA4CC, https://scontent-lga3-3.cdninstagram.com/o1/v/t16/f2/m69/AQP3563JOifb7yhVZqv6iJoqgkv08l9LSj2GDVL52j7VMreVOLnuY6ZlySKWd9Kw1_io9GK_cWwZWBXWxl8StrDG.mp4?strext=1&amp;_nc_cat=104&amp;_nc_sid=5e9851&amp;_nc_ht=scontent-lga3-3.cdninstagram.com&amp;_nc_ohc=HlbFO_bcR6wQ7kNvwHvdim1&amp;efg=eyJ2ZW5jb2RlX3RhZyI6Inhwdl9wcm9ncmVzc2l2ZS5JTlNUQUdSQU0uQ0xJUFMuQzMuNzIwLmRhc2hfYmFzZWxpbmVfMV92MSIsInhwdl9hc3NldF9pZCI6MTc5MTQwODI2MzEyODA1NzQsImFzc2V0X2FnZV9kYXlzIjozMiwidmlfdXNlY2FzZV9pZCI6MTAwOTksImR1cmF0aW9uX3MiOjE2LCJ1cmxnZW5fc291cmNlIjoid3d3In0%3D&amp;ccb=17-1&amp;_nc_gid=ko-5D7Z9hRra8CmPAFl_mw&amp;_nc_ss=1a&amp;_nc_zt=28&amp;vs=7174270fd82c6b6d&amp;_nc_vs=HBksFQIYOnBhc3N0aHJvdWdoX2V2ZXJzdG9yZS9HT1pKblNXcFljVm9FMTRFQU5maENHMDY0bDhTYnNwVEFRQUYVAALIARIAFQIYUWlnX3hwdl9wbGFjZW1lbnRfcGVybWFuZW50X3YyL0Q2NDE4MzRBMTQwRTc3N0FCOTdEMkJFNkM5RjJBODkxX2F1ZGlvX2Rhc2hpbml0Lm1wNBUCAsgBEgAoABgAGwKIB3VzZV9vaWwBMRJwcm9ncmVzc2l2ZV9yZWNpcGUBMRUAACb8nre77LDSPxUCKAJDMywXQDCAAAAAAAAYEmRhc2hfYmFzZWxpbmVfMV92MREAdf4HZeadAQA&amp;oh=00_Afzz_DHDB15M7bK60HCPeCI4fPwPazpGjUzTJd2VY_TEdQ&amp;oe=69BD9FDC, https://scontent-lga3-2.cdninstagram.com/o1/v/t2/f2/m86/AQNton9gr5XF7iv2qxdI08ckFIcqfVrkJ84KyXhz-Yuc_26R-bSMGL6Tnu2pVPH6F6mdgEYZTZF43Bbuqo1Itgvowl19aGjzpLgWaoQ.mp4?_nc_cat=105&amp;_nc_sid=5e9851&amp;_nc_ht=scontent-lga3-2.cdninstagram.com&amp;_nc_ohc=SkJZA94gVq4Q7kNvwEspeUe&amp;efg=eyJ2ZW5jb2RlX3RhZyI6Inhwdl9wcm9ncmVzc2l2ZS5JTlNUQUdSQU0uQ0xJUFMuQzMuNzIwLmRhc2hfYmFzZWxpbmVfMV92MSIsInhwdl9hc3NldF9pZCI6ODcxODExMzQ1MjExNjk3LCJhc3NldF9hZ2VfZGF5cyI6NzQsInZpX3VzZWNhc2VfaWQiOjEwODI3LCJkdXJhdGlvbl9zIjoyMSwidXJsZ2VuX3NvdXJjZSI6Ind3dyJ9&amp;ccb=17-1&amp;_nc_gid=ko-5D7Z9hRra8CmPAFl_mw&amp;_nc_ss=1a&amp;_nc_zt=28&amp;vs=7e1c0767b861418c&amp;_nc_vs=HBksFQIYUmlnX3hwdl9yZWVsc19wZXJtYW5lbnRfc3JfcHJvZC9CMDQ0RTRBRUI0RjMzQUJFRkI2N0M0MTAwOUU4MDBBN192aWRlb19kYXNoaW5pdC5tcDQVAALIARIAFQIYOnBhc3N0aHJvdWdoX2V2ZXJzdG9yZS9HT2lCUUNSX2RiaWpxeG9EQU1tLUFSZG9UbVJoYnN0VEFRQUYVAgLIARIAKAAYABsCiAd1c2Vfb2lsATEScHJvZ3Jlc3NpdmVfcmVjaXBlATEVAAAm4oTX2Iy6jAMVAigCQzMsF0A1IAAAAAAAGBJkYXNoX2Jhc2VsaW5lXzFfdjERAHX-B2WWqQEA&amp;oh=00_AfwbfU9IZcP-FERM_qxHnS8bDFY1_ZtvQ2B2VTB8jkvezg&amp;oe=69B9BAA6, https://scontent-lga3-2.cdninstagram.com/o1/v/t2/f2/m86/AQMkEvVYPPYIRYE4jPbw7aPmbEwDE92I_ebm3NiuWOAztqgKSVr42pChO4QMTnRZ8Oo9RbsmU1xwwVvJk2N9NvU63rVfPZ86tofuVQw.mp4?_nc_cat=100&amp;_nc_sid=5e9851&amp;_nc_ht=scontent-lga3-2.cdninstagram.com&amp;_nc_ohc=ZWeNL7LpFMgQ7kNvwGGjKE5&amp;efg=eyJ2ZW5jb2RlX3RhZyI6Inhwdl9wcm9ncmVzc2l2ZS5JTlNUQUdSQU0uQ0xJUFMuQzMuNzIwLmRhc2hfYmFzZWxpbmVfMV92MSIsInhwdl9hc3NldF9pZCI6MTM5MzQ1MDYyNTQ2NjMzOSwiYXNzZXRfYWdlX2RheXMiOjgzLCJ2aV91c2VjYXNlX2lkIjoxMDgyNywiZHVyYXRpb25fcyI6MjQsInVybGdlbl9zb3VyY2UiOiJ3d3cifQ%3D%3D&amp;ccb=17-1&amp;_nc_gid=ko-5D7Z9hRra8CmPAFl_mw&amp;_nc_ss=1a&amp;_nc_zt=28&amp;vs=82423e8588bf7eb8&amp;_nc_vs=HBksFQIYUmlnX3hwdl9yZWVsc19wZXJtYW5lbnRfc3JfcHJvZC80ODQ1RkY1MDYwREY5MkRCRjA1MzE0REE0MTUzQURBMF92aWRlb19kYXNoaW5pdC5tcDQVAALIARIAFQIYOnBhc3N0aHJvdWdoX2V2ZXJzdG9yZS9HTnllRENUOUNEdlVZaGNGQUhYMHNGWWJNMHBWYnN0VEFRQUYVAgLIARIAKAAYABsCiAd1c2Vfb2lsATEScHJvZ3Jlc3NpdmVfcmVjaXBlATEVAAAmxv_XmMDV-QQVAigCQzMsF0A4AAAAAAAAGBJkYXNo</t>
  </si>
  <si>
    <t>https://www.instagram.com/farkhat_lawyer</t>
  </si>
  <si>
    <t>shystoff</t>
  </si>
  <si>
    <t>shystoff🇷🇺</t>
  </si>
  <si>
    <t>Love more life @dasha_shihidi</t>
  </si>
  <si>
    <t>https://scontent-sea5-1.cdninstagram.com/v/t51.2885-19/11856850_477165135789842_568816727_a.jpg?stp=dst-jpg_e0_s150x150_tt6&amp;efg=eyJ2ZW5jb2RlX3RhZyI6InByb2ZpbGVfcGljLmRqYW5nby4xNTAuYzIifQ&amp;_nc_ht=scontent-sea5-1.cdninstagram.com&amp;_nc_cat=102&amp;_nc_oc=Q6cZ2QHO74S8rPbrtiyQlKaMn_3-9yvRMMR_RJW5vUdSE0svf5ulwhFnhvoJ27GycgcRE-w&amp;_nc_ohc=pZu2V3_18twQ7kNvwEsAqfM&amp;_nc_gid=uZ4_51wdSeTaog69360jBQ&amp;edm=AOQ1c0wBAAAA&amp;ccb=7-5&amp;oh=00_Afx4-BNM7CbeMUtabYLsaJwNW3utQwkMgG7F6feE9c2EQA&amp;oe=69BD89E0&amp;_nc_sid=8b3546</t>
  </si>
  <si>
    <t>ШУША!!! ❤️ | ЛЮБЛЮ ТЕБЯ БЕЗУМНО ! С ДНЕМ РОЖДЕНИЯ КРОШКА! ❤️ | МОЯ ЛЮБИМАЯ ДОЧЕНЬКА !!! С ДНЕМ РОЖДЕНИЯ!!!! БУДЬ САМОЙ СЧАСТЛИВОЙ !! МЫ ТЕБЯ ОЧ ОЧ ЛЮБИМ !! | ЛЮБЛЮ ЕЕ ! 🙈 | Сегодня, 14 сентября 2025 года,
Греция отмечает День национальной памяти жертв геноцида греков Малой Азии, установленного парламентом в 1998 году (закон Nº 2645/1998).
В 1913-1922 годах османские власти и младотурки уничтожили до 900 000 греков, вынудив около 1,5 млн стать беженцами. Кульминацией ст | МАЛИЧКА МОЯ КРОШКА КРАСИВАЯ !!! 😘😘😘 | МАЛЯ КРАСОТА НАША !!! 🥰</t>
  </si>
  <si>
    <t>https://instagram.com/p/DVbcMWxDY2D, https://instagram.com/p/DUVi1rlDRJR, https://instagram.com/p/DT9BeAhiJcx, https://instagram.com/p/DTi38KbDffX, https://instagram.com/p/DTgMLLzDStl, https://instagram.com/p/DSxQB5AjbD5, https://instagram.com/p/DPEgVGzCHOU, https://instagram.com/p/DO5Hy4kiJiv, https://instagram.com/p/DOmNUMJDXnP, https://instagram.com/p/DNyqGRi2h_j, https://instagram.com/p/DMuyT0atQz3, https://instagram.com/p/DMLj7-6tJlT</t>
  </si>
  <si>
    <t>226, 170, 230, 305, 403, 746, 534, 369, 87, 258, 184, 230</t>
  </si>
  <si>
    <t>6, 7, 14, 20, 15, 23, 17, 13, 6, 18, 11, 8</t>
  </si>
  <si>
    <t>2026-03-03, 2026-02-04, 2026-01-26, 2026-01-15, 2026-01-14, 2025-12-27, 2025-09-26, 2025-09-22, 2025-09-14, 2025-08-25, 2025-07-30, 2025-07-16</t>
  </si>
  <si>
    <t>Sochi, Russia, St.Moritz,Switzerland.</t>
  </si>
  <si>
    <t>https://scontent-sea5-1.cdninstagram.com/v/t51.82787-15/645811818_18558724186045175_8994033446461355610_n.jpg?stp=dst-jpg_e35_p1080x1080_sh0.08_tt6&amp;_nc_ht=scontent-sea5-1.cdninstagram.com&amp;_nc_cat=111&amp;_nc_oc=Q6cZ2QHO74S8rPbrtiyQlKaMn_3-9yvRMMR_RJW5vUdSE0svf5ulwhFnhvoJ27GycgcRE-w&amp;_nc_ohc=fE_NqdscLKgQ7kNvwFV3WjI&amp;_nc_gid=uZ4_51wdSeTaog69360jBQ&amp;edm=AOQ1c0wBAAAA&amp;ccb=7-5&amp;ig_cache_key=Mzg0NDc5MDcwMTI3MjE3Mzk1NQ%3D%3D.3-ccb7-5&amp;oh=00_AfxezAqIFjGxw2KfM4SXRQfXGlBanqmzuBRwTyp-xzOuuQ&amp;oe=69BDA3A4&amp;_nc_sid=8b3546, https://scontent-sea5-1.cdninstagram.com/v/t51.82787-15/628145067_18547736335045175_1517417351783285358_n.jpg?stp=dst-jpg_e35_p1080x1080_sh0.08_tt6&amp;_nc_ht=scontent-sea5-1.cdninstagram.com&amp;_nc_cat=111&amp;_nc_oc=Q6cZ2QHO74S8rPbrtiyQlKaMn_3-9yvRMMR_RJW5vUdSE0svf5ulwhFnhvoJ27GycgcRE-w&amp;_nc_ohc=M30buHpRepoQ7kNvwFCS9cj&amp;_nc_gid=uZ4_51wdSeTaog69360jBQ&amp;edm=AOQ1c0wBAAAA&amp;ccb=7-5&amp;ig_cache_key=MzgyNTExNjY4MTAyNzI2MTAwOQ%3D%3D.3-ccb7-5&amp;oh=00_AfznfiC8wZIFAHUNUe-iWmCLTJAz0njnookLYuVQucri0w&amp;oe=69BDA1F5&amp;_nc_sid=8b3546, https://scontent-sea5-1.cdninstagram.com/v/t51.82787-15/620534250_18545222248045175_1985331047468473370_n.jpg?stp=dst-jpg_e15_tt6&amp;_nc_ht=scontent-sea5-1.cdninstagram.com&amp;_nc_cat=111&amp;_nc_oc=Q6cZ2QHO74S8rPbrtiyQlKaMn_3-9yvRMMR_RJW5vUdSE0svf5ulwhFnhvoJ27GycgcRE-w&amp;_nc_ohc=PrB4l7soMR4Q7kNvwGKoJg7&amp;_nc_gid=uZ4_51wdSeTaog69360jBQ&amp;edm=AOQ1c0wBAAAA&amp;ccb=7-5&amp;ig_cache_key=MzgxODIxNDUxOTI3MzQ2MTU1Mw%3D%3D.3-ccb7-5&amp;oh=00_AfyApifv_en4VA4UKXz8MQchZWD347tnV8uTqlED_aIbWw&amp;oe=69BDB440&amp;_nc_sid=8b3546, https://scontent-sea5-1.cdninstagram.com/v/t51.82787-15/617800638_18543202753045175_5625311769945339167_n.jpg?stp=dst-jpg_e35_p1080x1080_sh0.08_tt6&amp;_nc_ht=scontent-sea5-1.cdninstagram.com&amp;_nc_cat=111&amp;_nc_oc=Q6cZ2QHO74S8rPbrtiyQlKaMn_3-9yvRMMR_RJW5vUdSE0svf5ulwhFnhvoJ27GycgcRE-w&amp;_nc_ohc=YkJ8PxNwDM8Q7kNvwF6WPys&amp;_nc_gid=uZ4_51wdSeTaog69360jBQ&amp;edm=AOQ1c0wBAAAA&amp;ccb=7-5&amp;ig_cache_key=MzgxMDg1NDI2MTYyNjg5NDI5NQ%3D%3D.3-ccb7-5&amp;oh=00_AfzdWvyPCcC74OBE7bjSk5NZluA3M08DOA90JTCE2ke_rw&amp;oe=69BDA51C&amp;_nc_sid=8b3546, https://scontent-sea5-1.cdninstagram.com/v/t51.82787-15/616161011_18543022132045175_9055870498521889933_n.jpg?stp=dst-jpg_e35_p1080x1080_sh0.08_tt6&amp;_nc_ht=scontent-sea5-1.cdninstagram.com&amp;_nc_cat=111&amp;_nc_oc=Q6cZ2QHO74S8rPbrtiyQlKaMn_3-9yvRMMR_RJW5vUdSE0svf5ulwhFnhvoJ27GycgcRE-w&amp;_nc_ohc=pHCPHiSjO-IQ7kNvwFdB74V&amp;_nc_gid=uZ4_51wdSeTaog69360jBQ&amp;edm=AOQ1c0wBAAAA&amp;ccb=7-5&amp;ig_cache_key=MzgxMDA5ODgyOTg5NTQ3ODExNw%3D%3D.3-ccb7-5&amp;oh=00_AfwA2UpvCOuo6NahcTPJdDMSpug6i1gTmo9AnD1Ci_3bQA&amp;oe=69BD8933&amp;_nc_sid=8b3546, https://scontent-sea5-1.cdninstagram.com/v/t51.82787-15/607023331_18539855149045175_8121599727960442010_n.jpg?stp=dst-jpg_e35_p1080x1080_sh0.08_tt6&amp;_nc_ht=scontent-sea5-1.cdninstagram.com&amp;_nc_cat=111&amp;_nc_oc=Q6cZ2QHO74S8rPbrtiyQlKaMn_3-9yvRMMR_RJW5vUdSE0svf5ulwhFnhvoJ27GycgcRE-w&amp;_nc_ohc=c_qeqchQhM4Q7kNvwGqjhDW&amp;_nc_gid=uZ4_51wdSeTaog69360jBQ&amp;edm=AOQ1c0wBAAAA&amp;ccb=7-5&amp;ig_cache_key=Mzc5Njg4NjQ1OTUyNjI2MzAzMw%3D%3D.3-ccb7-5&amp;oh=00_Afw72-YebuQNT6Bw8foVqrBrmoKvNAbOdOkGmheC9NiX5g&amp;oe=69BD9020&amp;_nc_sid=8b3546, https://scontent-sea5-1.cdninstagram.com/v/t51.82787-15/553289355_18520988719045175_3905464427284820335_n.jpg?stp=dst-jpg_e35_p1080x1080_sh0.08_tt6&amp;_nc_ht=scontent-sea5-1.cdninstagram.com&amp;_nc_cat=111&amp;_nc_oc=Q6cZ2QHO74S8rPbrtiyQlKaMn_3-9yvRMMR_RJW5vUdSE0svf5ulwhFnhvoJ27GycgcRE-w&amp;_nc_ohc=3CQal9VqcBoQ7kNvwHugKI5&amp;_nc_gid=uZ4_51wdSeTaog69360jBQ&amp;edm=AOQ1c0wBAAAA&amp;ccb=7-5&amp;ig_cache_key=MzczMDI0ODU3OTI2NTYyMjkzMg%3D%3D.3-ccb7-5&amp;oh=00_AfyCYplhAjigx8rVut-A3a6Sc4ICvUiHMFD_KQ7kDGBk2w&amp;oe=69BD98C1&amp;_nc_sid=8b3546, https://scontent-sea5-1.cdninstagram.com/v/t51.82787-15/552471607_18520112827045175_6396689134101467658_n.jpg?stp=dst-jpg_e35_p1080x1080_sh0.08_tt6&amp;_nc_ht=scontent-sea5-1.cdninstagram.com&amp;_nc_cat=111&amp;_nc_oc=Q6cZ2QHO74S8rPbrtiyQlKaMn_3-9yvRMMR_RJW5vUdSE0svf5ulwhFnhvoJ27GycgcRE-w&amp;_nc_ohc=mU_OklVFrsYQ7kNvwEwPX_E&amp;_nc_gid=uZ4_51wdSeTaog69360jBQ&amp;edm=AOQ1c0wBAAAA&amp;ccb=7-5&amp;ig_cache_key=MzcyNzA0NDQ0OTY2NzY4NDUyNw%3D%3D.3-ccb7-5&amp;oh=00_AfzXd_qBUdA-1Y8ea8TtAlp1sQiMA_yGYvTaWjorsf-U7Q&amp;oe=69BD9A8B&amp;_nc_sid=8b3546, https://scontent-sea5-1.cdninstagram.com/v/t51.82787-15/547932173_18518832742045175_4321232590082714696_n.jpg?stp=dst-jpg_e15_tt6&amp;_nc_ht=scontent-sea5-1.cdninstagram.com&amp;_nc_cat=111&amp;_nc_oc=Q6cZ2QHO74S8rPbrtiyQlKaMn_3-9yvRMMR_RJW5vUdSE0svf5ulwhFnhvoJ27GycgcRE-w&amp;_nc_ohc=cmMRD-DJrrAQ7kNvwF5-ngA&amp;_nc_gid=uZ4_51wdSeTaog69360jBQ&amp;edm=AOQ1c0wBAAAA&amp;ccb=7-5&amp;ig_cache_key=MzcyMTcyMDcwNDA5OTI1MjY4Nw%3D%3D.3-ccb7-5&amp;oh=00_Afz9-bE7-yzOvBBPFHNxxe-DFLTVJ10rvTUowwWKjjKB2w&amp;oe=69BDB707&amp;_nc_sid=8b3546, https://scontent-sea5-1.cdninstagram.com/v/t51.82787-15/539536280_18514849633045175_3754239628620826741_n.jpg?stp=dst-jpg_e35_p1080x1080_sh0.08_tt6&amp;_nc_ht=scontent-sea5-1.cdninstagram.com&amp;_nc_cat=111&amp;_nc_oc=Q6cZ2QHO74S8rPbrtiyQlKaMn_3-9yvRMMR_RJW5vUdSE0svf5ulwhFnhvoJ27GycgcRE-w&amp;_nc_ohc=qf_OvrqnKnMQ7kNvwHYAoGh&amp;_nc_gid=uZ4_51wdSeTaog69360jBQ&amp;edm=AOQ1c0wBAAAA&amp;ccb=7-5&amp;ig_cache_key=MzcwNzIxMDU5MjM4Nzk5NzY2Nw%3D%3D.3-ccb7-5&amp;oh=00_Afz1hP-CzTlN2SJprZyqdDedXkRLh1IvG7L6cpUW1fXaJg&amp;oe=69BDB559&amp;_nc_sid=8b3546, https:</t>
  </si>
  <si>
    <t>https://www.instagram.com/shystoff</t>
  </si>
  <si>
    <t>ashot_mko</t>
  </si>
  <si>
    <t>Ashot Mkoyan</t>
  </si>
  <si>
    <t>https://scontent-atl3-1.cdninstagram.com/v/t51.2885-19/27581825_194441364477828_1832272046776647680_n.jpg?stp=dst-jpg_e0_s150x150_tt6&amp;efg=eyJ2ZW5jb2RlX3RhZyI6InByb2ZpbGVfcGljLmRqYW5nby45NjAuYzIifQ&amp;_nc_ht=scontent-atl3-1.cdninstagram.com&amp;_nc_cat=100&amp;_nc_oc=Q6cZ2QFukxivwZ1AWMVcRCH35eDntvGOle_lcj1H-g2vHU6oVLvPduA41CF5B5rq_BR0v7k&amp;_nc_ohc=dGzJEKEXQXkQ7kNvwGJVROr&amp;_nc_gid=kV6N-XLTq5rZ8WfkD5k1Uw&amp;edm=AOQ1c0wBAAAA&amp;ccb=7-5&amp;oh=00_AfwseAxOe9W_I4YofTHZ_Uf1OE5cLhUbC452oTGea3gr4g&amp;oe=69BDA056&amp;_nc_sid=8b3546</t>
  </si>
  <si>
    <t>MY SINGER | С любимый Сестрой😘😘😘</t>
  </si>
  <si>
    <t>https://instagram.com/p/DOH_lDHDI-x, https://instagram.com/p/DMo7txLSYTh, https://instagram.com/p/DKnpXHcqdgm, https://instagram.com/p/DA9-1zaqeU3, https://instagram.com/p/DAz09Btte0z, https://instagram.com/p/DAzz0k_NqZu, https://instagram.com/p/DAwMZ2xIZHW, https://instagram.com/p/C22C48muBd8, https://instagram.com/p/Cn-Qc-dgQtY, https://instagram.com/p/Ccrm3iQD7Qj, https://instagram.com/p/Ccrml9OD7Bh, https://instagram.com/p/CcrmfCejQsx</t>
  </si>
  <si>
    <t>26, 51, 42, 16, 18, 19, 40, 45, 21, 50, 54, 45</t>
  </si>
  <si>
    <t>1, 11, 6, 1, 0, 0, 0, 3, 2, 1, 1, 0</t>
  </si>
  <si>
    <t>2025-09-03, 2025-07-28, 2025-06-08, 2024-10-11, 2024-10-07, 2024-10-07, 2024-10-05, 2024-02-02, 2023-01-28, 2022-04-23, 2022-04-23, 2022-04-23</t>
  </si>
  <si>
    <t>Video, Video, Video, Video, Video, Video, Sidecar, Image, Video, Image, Image, Image</t>
  </si>
  <si>
    <t>https://scontent-atl3-3.cdninstagram.com/v/t39.30808-6/504469593_3154957371322534_4564482448775488155_n.jpg?stp=dst-jpg_e35_p1080x1080_sh0.08_tt6&amp;_nc_ht=scontent-atl3-3.cdninstagram.com&amp;_nc_cat=110&amp;_nc_oc=Q6cZ2QFukxivwZ1AWMVcRCH35eDntvGOle_lcj1H-g2vHU6oVLvPduA41CF5B5rq_BR0v7k&amp;_nc_ohc=PLBfgKqvqV4Q7kNvwHXCJiX&amp;_nc_gid=kV6N-XLTq5rZ8WfkD5k1Uw&amp;edm=AOQ1c0wAAAAA&amp;ccb=7-5&amp;ig_cache_key=MzQ3MjMyOTgzNjE5MDU5MzI5Nw%3D%3D.3-ccb7-5&amp;oh=00_AfxebQcBVq41fri0IlWQssel-PdntFEd_CHKP3f303RQPw&amp;oe=69BDB927&amp;_nc_sid=8b3546, https://scontent-atl3-3.cdninstagram.com/v/t39.30808-6/504469593_3154957371322534_4564482448775488155_n.jpg?stp=dst-jpg_e35_p1080x1080_sh0.08_tt6&amp;_nc_ht=scontent-atl3-3.cdninstagram.com&amp;_nc_cat=110&amp;_nc_oc=Q6cZ2QFukxivwZ1AWMVcRCH35eDntvGOle_lcj1H-g2vHU6oVLvPduA41CF5B5rq_BR0v7k&amp;_nc_ohc=PLBfgKqvqV4Q7kNvwHXCJiX&amp;_nc_gid=kV6N-XLTq5rZ8WfkD5k1Uw&amp;edm=AOQ1c0wAAAAA&amp;ccb=7-5&amp;ig_cache_key=MzQ3MjMyOTgzNjE5MDU5MzI5Nw%3D%3D.3-ccb7-5&amp;oh=00_AfxebQcBVq41fri0IlWQssel-PdntFEd_CHKP3f303RQPw&amp;oe=69BDB927&amp;_nc_sid=8b3546, https://scontent-atl3-3.cdninstagram.com/v/t39.30808-6/504210765_3154957361322535_5270861636617902248_n.jpg?stp=dst-jpg_e35_p1080x1080_sh0.08_tt6&amp;_nc_ht=scontent-atl3-3.cdninstagram.com&amp;_nc_cat=107&amp;_nc_oc=Q6cZ2QFukxivwZ1AWMVcRCH35eDntvGOle_lcj1H-g2vHU6oVLvPduA41CF5B5rq_BR0v7k&amp;_nc_ohc=3TcCmbRWuR8Q7kNvwHI5y2D&amp;_nc_gid=kV6N-XLTq5rZ8WfkD5k1Uw&amp;edm=AOQ1c0wAAAAA&amp;ccb=7-5&amp;ig_cache_key=MzQ3MjMyOTgzNjYxODQ1MTA3NA%3D%3D.3-ccb7-5&amp;oh=00_AfwnnEhkQM1I35V9CfACXQGfXXQtNPTHYfiOgzzp7imyzw&amp;oe=69BD90A9&amp;_nc_sid=8b3546, https://scontent-atl3-3.cdninstagram.com/v/t39.30808-6/504335126_3154957331322538_587834446520194158_n.jpg?stp=dst-jpg_e35_p1080x1080_sh0.08_tt6&amp;_nc_ht=scontent-atl3-3.cdninstagram.com&amp;_nc_cat=110&amp;_nc_oc=Q6cZ2QFukxivwZ1AWMVcRCH35eDntvGOle_lcj1H-g2vHU6oVLvPduA41CF5B5rq_BR0v7k&amp;_nc_ohc=dQqR1CEXF1QQ7kNvwHt4K6J&amp;_nc_gid=kV6N-XLTq5rZ8WfkD5k1Uw&amp;edm=AOQ1c0wAAAAA&amp;ccb=7-5&amp;ig_cache_key=MzQ3MjMyOTgzNzcwODg2MjE2MQ%3D%3D.3-ccb7-5&amp;oh=00_Afw4yqoDK_MCOFvKAfbnGVLQLP5SX2G9VTbKB_QsamM-8A&amp;oe=69BDB118&amp;_nc_sid=8b3546, https://scontent-atl3-2.cdninstagram.com/v/t39.30808-6/504286179_3154957327989205_2312715497319646852_n.jpg?stp=dst-jpg_e35_p1080x1080_sh0.08_tt6&amp;_nc_ht=scontent-atl3-2.cdninstagram.com&amp;_nc_cat=101&amp;_nc_oc=Q6cZ2QFukxivwZ1AWMVcRCH35eDntvGOle_lcj1H-g2vHU6oVLvPduA41CF5B5rq_BR0v7k&amp;_nc_ohc=IkV7Z-ao_9QQ7kNvwHngbz7&amp;_nc_gid=kV6N-XLTq5rZ8WfkD5k1Uw&amp;edm=AOQ1c0wAAAAA&amp;ccb=7-5&amp;ig_cache_key=MzQ3MjMyOTgzNzA0NjMwMjcxNg%3D%3D.3-ccb7-5&amp;oh=00_Afw7nIQbjE8U9tTJTmh0pBNpJueOxPJ3vViSYRDVgqdwtA&amp;oe=69BDBC74&amp;_nc_sid=8b3546, https://scontent-atl3-3.cdninstagram.com/v/t39.30808-6/504242297_3154957504655854_7911635331894040391_n.jpg?stp=dst-jpg_e35_p1080x1080_sh0.08_tt6&amp;_nc_ht=scontent-atl3-3.cdninstagram.com&amp;_nc_cat=110&amp;_nc_oc=Q6cZ2QFukxivwZ1AWMVcRCH35eDntvGOle_lcj1H-g2vHU6oVLvPduA41CF5B5rq_BR0v7k&amp;_nc_ohc=uAT0BFueNhwQ7kNvwGStWyo&amp;_nc_gid=kV6N-XLTq5rZ8WfkD5k1Uw&amp;edm=AOQ1c0wAAAAA&amp;ccb=7-5&amp;ig_cache_key=MzQ3MjMyOTgzMzQyMjMzNDQxNw%3D%3D.3-ccb7-5&amp;oh=00_AfzOUy86hWZDKmqzVqMnbTRWGYJq6JMONFlvcYVmwLt0fA&amp;oe=69BDAB37&amp;_nc_sid=8b3546, https://scontent-atl3-3.cdninstagram.com/v/t39.30808-6/492846148_3107277029423902_2221786439976212741_n.jpg?stp=dst-jpg_e35_p1080x1080_sh0.08_tt6&amp;_nc_ht=scontent-atl3-3.cdninstagram.com&amp;_nc_cat=110&amp;_nc_oc=Q6cZ2QFukxivwZ1AWMVcRCH35eDntvGOle_lcj1H-g2vHU6oVLvPduA41CF5B5rq_BR0v7k&amp;_nc_ohc=qiFmDPJMIXUQ7kNvwG0VgS0&amp;_nc_gid=kV6N-XLTq5rZ8WfkD5k1Uw&amp;edm=AOQ1c0wAAAAA&amp;ccb=7-5&amp;ig_cache_key=MzI5MzgzMjg4NjkyNTkyNDIyMA%3D%3D.3-ccb7-5&amp;oh=00_Afxfow8M99M0d7HAoKbDc062-_wH4DpKOgElp04T5x9aWw&amp;oe=69BDAA9F&amp;_nc_sid=8b3546, https://scontent-atl3-2.cdninstagram.com/v/t51.82787-15/624608162_18113835385618133_6297882078458169109_n.jpg?stp=dst-jpg_e35_p1080x1080_sh0.08_tt6&amp;_nc_ht=scontent-atl3-2.cdninstagram.com&amp;_nc_cat=105&amp;_nc_oc=Q6cZ2QFukxivwZ1AWMVcRCH35eDntvGOle_lcj1H-g2vHU6oVLvPduA41CF5B5rq_BR0v7k&amp;_nc_ohc=4Ymi28BRNmcQ7kNvwGMg5LP&amp;_nc_gid=kV6N-XLTq5rZ8WfkD5k1Uw&amp;edm=AOQ1c0wBAAAA&amp;ccb=7-5&amp;ig_cache_key=MjgyMjUyMDUzMzU5MzA3Njc3MQ%3D%3D.3-ccb7-5&amp;oh=00_Afw7zfSnFGdlTGeqOQTJab_B4f5cUKgjuDnJ9fhZLHGCOg&amp;oe=69BDA361&amp;_nc_sid=8b3546, https://scontent-atl3-1.cdninstagram.com/v/t51.82787-15/618792664_18032180642766666_4678408477051077389_n.jpg?stp=dst-jpg_e35_p1080x1080_sh0.08_tt6&amp;_nc_ht=scontent-atl3-1.cdninstagram.com&amp;_nc_cat=106&amp;_nc_oc=Q6cZ2QFukxivwZ1AWMVcRCH35eDntvGOle_lcj1H-g2vHU6oVLvPduA41CF5B5rq_BR0v7k&amp;_nc_ohc=yzaLaCSOyO8Q7kNvwFs_967&amp;_nc_gid=kV6N-XLTq5rZ8WfkD5k1Uw&amp;edm=AOQ1c0wBAAAA&amp;ccb=7-5&amp;ig_cache_key=MjgyMjUxOTMyNTU5OTk2OTM3Nw%3D%3D.3-ccb7-5&amp;oh=00_AfxC5u_yDUauurrTa4PHDyeDy2Pu1Shwuv8WWHb_6v4FEA&amp;oe=69BDA916&amp;_nc_sid=8b3546, https://scontent-atl3-3.cdninstagram.com/v/t51.82787-15/623957255_18103764835634587_8690952651427031867_n.jpg?stp=dst-jpg_e35_p1080x1080_sh0.08_tt6&amp;_nc_ht=scontent-atl3-3.cdninstagram.com&amp;_nc_cat=107&amp;_nc_oc=Q6cZ2QFukxivwZ1AWMVcRCH35eDntvGOle_lcj1H-g2vHU6oVLvPduA41CF5B5rq_BR0v7k&amp;_nc_ohc=KfOdHN3DcloQ7kNvwH0RIif&amp;_nc_gid=kV6N-XLTq5rZ8WfkD5k1Uw&amp;edm=AOQ1c0wBAAAA&amp;ccb=7-5&amp;ig_cache_key=MjgyMjUxODg1MDIwODk5MjA0OQ%3D%3D.3-ccb7-5&amp;oh=00_AfzV9XvYS_tFmEoX5lrnBligVmshpmPbVHJRdZUiR7ADiA&amp;oe=69BDA400&amp;_</t>
  </si>
  <si>
    <t>https://scontent-atl3-1.cdninstagram.com/o1/v/t2/f2/m366/AQMrpDSGCxIwUlFP3rUwcHbEpyoue1U4XwfaG5Yhnk04VQhbnQyMxoeqp-FWjQ5TnCtzWvLN2czOXaumCCHjq1HQMec9e-2Qb1Ih5fKLLKCGYg.mp4?_nc_cat=103&amp;_nc_sid=5e9851&amp;_nc_ht=scontent-atl3-1.cdninstagram.com&amp;_nc_ohc=Tcbt_czx61UQ7kNvwFP5JC8&amp;efg=eyJ2ZW5jb2RlX3RhZyI6Inhwdl9wcm9ncmVzc2l2ZS5JTlNUQUdSQU0uQ0xJUFMuQzMuNzIwLmRhc2hfaDI2NC1iYXNpYy1nZW4yXzcyMHAiLCJ4cHZfYXNzZXRfaWQiOjExMTc5MDY5MDY5NDY1NTIsImFzc2V0X2FnZV9kYXlzIjoxOTQsInZpX3VzZWNhc2VfaWQiOjEwMTIzLCJkdXJhdGlvbl9zIjo0NSwidXJsZ2VuX3NvdXJjZSI6Ind3dyJ9&amp;ccb=17-1&amp;vs=c3a7f2102ccd1ceb&amp;_nc_vs=HBksFQIYRWZiX2VwaGVtZXJhbC85MDQ0Qjk0M0Y1NDJFMzZCOTMzODUwNkNDQTMwNEZBRF9tdF8xX3ZpZGVvX2Rhc2hpbml0Lm1wNBUAAsgBEgAVAhhAZmJfcGVybWFuZW50LzFFNDBFODFEMkE4MkNCNzVCQ0M4OThGMzg3NEY3Q0ExX2F1ZGlvX2Rhc2hpbml0Lm1wNBUCAsgBEgAoABgAGwKIB3VzZV9vaWwBMRJwcm9ncmVzc2l2ZV9yZWNpcGUBMRUAACbw76TB3678AxUCKAJDMywXQEaEOVgQYk4YGWRhc2hfaDI2NC1iYXNpYy1nZW4yXzcyMHARAHX-B2WWngEA&amp;_nc_gid=kV6N-XLTq5rZ8WfkD5k1Uw&amp;_nc_ss=1a&amp;_nc_zt=28&amp;oh=00_AfxkkQTQYVapPIT-seCFjdi6F3xtvuPbwiUvsL7VKQa5-w&amp;oe=69BD9D41, https://scontent-atl3-2.cdninstagram.com/o1/v/t2/f2/m366/AQNn-ZUoY6dA7WAbXGeBTdNbUUXfmjEWstAy8Jo3248dmzxQv2nCech_C4RhvNO-V1k6OeNf8esv-vv32MaRbl1CQgZDyG2GcQb0kmUZyXxVEA.mp4?_nc_cat=105&amp;_nc_sid=5e9851&amp;_nc_ht=scontent-atl3-2.cdninstagram.com&amp;_nc_ohc=mY-DmH3BkRoQ7kNvwGAOUGz&amp;efg=eyJ2ZW5jb2RlX3RhZyI6Inhwdl9wcm9ncmVzc2l2ZS5JTlNUQUdSQU0uQ0xJUFMuQzMuNzIwLmRhc2hfaDI2NC1iYXNpYy1nZW4yXzcyMHAiLCJ4cHZfYXNzZXRfaWQiOjIyMDk5ODA3Nzk0NTM0NTMsImFzc2V0X2FnZV9kYXlzIjoyMzEsInZpX3VzZWNhc2VfaWQiOjEwMTIzLCJkdXJhdGlvbl9zIjo0MCwidXJsZ2VuX3NvdXJjZSI6Ind3dyJ9&amp;ccb=17-1&amp;vs=dcda42806d4adf65&amp;_nc_vs=HBksFQIYRWZiX2VwaGVtZXJhbC9DNzRFNjREMTAyQUQwNDMwMzY0RDM1M0UyRTZDMERBNV9tdF8xX3ZpZGVvX2Rhc2hpbml0Lm1wNBUAAsgBEgAVAhhAZmJfcGVybWFuZW50LzU2NDI5OEVFMzM4ODY3OTJEMTBDMzQ5QjA5REY4Qjg0X2F1ZGlvX2Rhc2hpbml0Lm1wNBUCAsgBEgAoABgAGwKIB3VzZV9vaWwBMRJwcm9ncmVzc2l2ZV9yZWNpcGUBMRUAACaa8I715_3sBxUCKAJDMywXQESAAAAAAAAYGWRhc2hfaDI2NC1iYXNpYy1nZW4yXzcyMHARAHX-B2WWngEA&amp;_nc_gid=kV6N-XLTq5rZ8WfkD5k1Uw&amp;_nc_ss=1a&amp;_nc_zt=28&amp;oh=00_AfwWjEuai3vCXE_YEVjzAXc1dcVVsNduPan3cIvtYsGj0g&amp;oe=69BD88DB, https://scontent-atl3-1.cdninstagram.com/o1/v/t2/f2/m367/AQNYPxIiadb4iA5eNn7Sfv_ces3KfLMZNytkhuY__lcFPISus5Cb3TIIn7qwLUmhhOouXJCyRqL3rnrm2hLrUriZrVKwOfsk2yfQ4jw.mp4?_nc_cat=100&amp;_nc_sid=5e9851&amp;_nc_ht=scontent-atl3-1.cdninstagram.com&amp;_nc_ohc=35x5KBwnSwsQ7kNvwFgL1U8&amp;efg=eyJ2ZW5jb2RlX3RhZyI6Inhwdl9wcm9ncmVzc2l2ZS5JTlNUQUdSQU0uQ0xJUFMuQzMuNzIwLmRhc2hfYmFzZWxpbmVfMV92MSIsInhwdl9hc3NldF9pZCI6MjM4Njg0MTA3MTY5NDUwOSwiYXNzZXRfYWdlX2RheXMiOjI4MSwidmlfdXNlY2FzZV9pZCI6MTAwOTksImR1cmF0aW9uX3MiOjksInVybGdlbl9zb3VyY2UiOiJ3d3cifQ%3D%3D&amp;ccb=17-1&amp;vs=101cb9adf46b614a&amp;_nc_vs=HBksFQIYQGlnX2VwaGVtZXJhbC9BQjQ0RTY0MDUxMTg4RUU0ODY5MkE3NDMxRUNCMDI5Ql92aWRlb19kYXNoaW5pdC5tcDQVAALIARIAFQIYSGlnX3hwdl9yZWVsc19wZXJtYW5lbnRfc3JfcHJvZC8yNDE1ODcwNzU4NzA0NjIwNV84MjQ1NDg2OTY0NjM5MDk5NzYyLm1wNBUCAsgBEgAoABgAGwKIB3VzZV9vaWwBMRJwcm9ncmVzc2l2ZV9yZWNpcGUBMRUAACbayrXjt7S9CBUCKAJDMywXQCPdsi0OVgQYEmRhc2hfYmFzZWxpbmVfMV92MREAdf4HZeadAQA&amp;_nc_gid=kV6N-XLTq5rZ8WfkD5k1Uw&amp;_nc_ss=1a&amp;_nc_zt=28&amp;oh=00_AfzX0jjK3SL_fZU-BvJwIXr33f83mavPG6SMXdBHrnlUcQ&amp;oe=69BD87E9, https://scontent-atl3-1.cdninstagram.com/o1/v/t2/f2/m367/AQOfAuCguQlK3vcJVlsGeqB-JOcdyO5k5nCd1i32rnSfpYEwKWfWv9cL7A9xJhlYHAhwSOKFAa-lKPlBYRU7Jru3xvJqoLeSHixHURU.mp4?_nc_cat=100&amp;_nc_sid=5e9851&amp;_nc_ht=scontent-atl3-1.cdninstagram.com&amp;_nc_ohc=h2NnMJx8Re4Q7kNvwET3_va&amp;efg=eyJ2ZW5jb2RlX3RhZyI6Inhwdl9wcm9ncmVzc2l2ZS5JTlNUQUdSQU0uQ0xJUFMuQzMuNzIwLmRhc2hfYmFzZWxpbmVfMV92MSIsInhwdl9hc3NldF9pZCI6NTEyODMwMjgxNTQ0MTE2LCJhc3NldF9hZ2VfZGF5cyI6NTIxLCJ2aV91c2VjYXNlX2lkIjoxMDA5OSwiZHVyYXRpb25fcyI6NjQsInVybGdlbl9zb3VyY2UiOiJ3d3cifQ%3D%3D&amp;ccb=17-1&amp;_nc_gid=kV6N-XLTq5rZ8WfkD5k1Uw&amp;_nc_ss=1a&amp;_nc_zt=28&amp;vs=205b6fcc3b8146d&amp;_nc_vs=HBksFQIYQGlnX2VwaGVtZXJhbC85QTRGQTc4N0NENzlDMDJBMUU1NUJCRDhCNDQ3RDBBRF92aWRlb19kYXNoaW5pdC5tcDQVAALIARIAFQIYR2lnX3hwdl9yZWVsc19wZXJtYW5lbnRfc3JfcHJvZC8xNjk4MzY5OTA3NjUzMzE1XzI0ODQ0Njk5OTQ4MDg3NTI0ODcubXA0FQICyAESACgAGAAbAogHdXNlX29pbAExEnByb2dyZXNzaXZlX3JlY2lwZQExFQAAJujGl6zTmukBFQIoAkMzLBdAUD3S8an75xgSZGFzaF9iYXNlbGluZV8xX3YxEQB1_gdl5p0BAA&amp;oh=00_AfyiffYa9DCrmr7y2jVlmNsqKab3HwpAb63CqKVisX7Z2A&amp;oe=69BDBB8D, https://scontent-atl3-2.cdninstagram.com/o1/v/t2/f2/m367/AQOK2AjypA00TsVbL4mqMaUmHrlj6HQCBkpS_I6lW3SMUTRzz4pF-d2C8HdKPaumpUkFp9pWtUK1tM-V4Lmw1RD8L7mccPjvdV-owwQ.mp4?_nc_cat=101&amp;_nc_sid=5e9851&amp;_nc_ht=scontent-atl3-2.cdninstagram.com&amp;_nc_ohc=iNiBOd6vf7EQ7kNvwEqBjNM&amp;efg=eyJ2ZW5jb2RlX3RhZyI6Inhwdl9wcm9ncmVzc2l2ZS5JTlNUQUdSQU0uQ0xJUFMuQzMuNzIwLmRhc2hfYmFzZWxpbmVfMV92MSIsInhwdl9hc3NldF9pZCI6NTQ0ODgxMzU4MzgyMDUzLCJhc3NldF9hZ2VfZGF5cyI6NTI1LCJ2aV91c2VjYXNlX2lkIjoxMDA5OSwiZHVyYXRpb25fcyI6MjQsInVybGdlbl9zb3VyY2UiOiJ3d3cifQ%3D%3D&amp;ccb=17-1&amp;_nc_gid=kV6N-XLTq5rZ8WfkD5k1Uw&amp;_nc_ss=1a&amp;_nc_zt=28&amp;vs=8fc316fe63169139&amp;_nc_vs=HBksFQIYQGlnX2VwaGVtZXJhbC9FMTRGOUU0RTNCRTBENUU2RkNFMjE2QUU4OTAwOUQ5Ml92aWRlb19kYXNoaW5pdC5tcDQVAALIARIAFQIYRmlnX3hwdl9yZWVsc19wZXJtYW5lbnRfc3JfcHJvZC80NTQyMzE4Njc2NTkxMDFfNDUyMTkxNzc1NzIwNzI3MDczOC5tcDQVAgLIARIAKAAYABsCiAd1c2Vfb2lsATEScHJvZ3Jlc3NpdmVfcmVjaXBlATEVAAAmyo</t>
  </si>
  <si>
    <t>https://www.instagram.com/ashot_mko</t>
  </si>
  <si>
    <t>vetkacactusa</t>
  </si>
  <si>
    <t>Дмитрий Скоробогатько</t>
  </si>
  <si>
    <t>https://scontent-phl2-1.cdninstagram.com/v/t51.2885-19/440719907_7349837128405135_7887239699959599848_n.jpg?stp=dst-jpg_e0_s150x150_tt6&amp;efg=eyJ2ZW5jb2RlX3RhZyI6InByb2ZpbGVfcGljLmRqYW5nby45NjAuYzIifQ&amp;_nc_ht=scontent-phl2-1.cdninstagram.com&amp;_nc_cat=107&amp;_nc_oc=Q6cZ2QF1i1CiKKLgNFp6lVd3691ig1wzNjy1wPtKyyR6F7Z60UZCcXHchoWySsACFTs_vvc&amp;_nc_ohc=WGOCVu5fed4Q7kNvwGDz4tw&amp;_nc_gid=94Rfu5-ZEar4oh6tDLnhZQ&amp;edm=AOQ1c0wBAAAA&amp;ccb=7-5&amp;oh=00_AfycCl4QznqsBb8cmjAAKv_Xw4AkQL-qNMHvHmrzb7JQ-g&amp;oe=69BD9F00&amp;_nc_sid=8b3546</t>
  </si>
  <si>
    <t>Спасибо дружище❤️ | #жена 🤟🏻@cicaldisimo | #mestia #svaneti | #tbiliso | #tbiliso | Tbiliso | #letsguide | #letsguide</t>
  </si>
  <si>
    <t>#mestia, #svaneti, #tbiliso, #letsguide</t>
  </si>
  <si>
    <t>@cicaldisimo</t>
  </si>
  <si>
    <t>https://instagram.com/p/C7DnR25Obs7, https://instagram.com/p/CuezHOVxsv2, https://instagram.com/p/Cmlo1r3hg2J, https://instagram.com/p/Cl_t3afBaE_, https://instagram.com/p/COab7o8JT_M, https://instagram.com/p/B0-frVMpFUG, https://instagram.com/p/B0Tl0YMJbLo, https://instagram.com/p/B0TlOz0pzRV, https://instagram.com/p/B0JZmZ1JStU, https://instagram.com/p/BnTorUgHcFJ, https://instagram.com/p/BnMW6b7nFeY, https://instagram.com/p/BnMWeDCnwU6</t>
  </si>
  <si>
    <t>43, 25, 23, 16, 77, 69, 64, 42, 35, 188, 96, 76</t>
  </si>
  <si>
    <t>2, 2, 11, 0, 16, 3, 0, 2, 0, 12, 1, 2</t>
  </si>
  <si>
    <t>2024-05-17, 2023-07-09, 2022-12-25, 2022-12-10, 2021-05-03, 2019-08-10, 2019-07-24, 2019-07-24, 2019-07-20, 2018-09-04, 2018-09-01, 2018-09-01</t>
  </si>
  <si>
    <t>Image, Video, Video, Image, Image, Image, Image, Image, Image, Image, Image, Image</t>
  </si>
  <si>
    <t>https://scontent-phl2-1.cdninstagram.com/v/t39.30808-6/500741375_10223205561327217_8028351683381049348_n.jpg?stp=dst-jpg_e35_p1080x1080_sh0.08_tt6&amp;_nc_ht=scontent-phl2-1.cdninstagram.com&amp;_nc_cat=101&amp;_nc_oc=Q6cZ2QF1i1CiKKLgNFp6lVd3691ig1wzNjy1wPtKyyR6F7Z60UZCcXHchoWySsACFTs_vvc&amp;_nc_ohc=tfQKfL4YhQoQ7kNvwGq_LYB&amp;_nc_gid=94Rfu5-ZEar4oh6tDLnhZQ&amp;edm=AOQ1c0wAAAAA&amp;ccb=7-5&amp;ig_cache_key=MzM2OTcwOTY5NzE5MDQ0MzgzNQ%3D%3D.3-ccb7-5&amp;oh=00_AfzlnmrYUIa0ZyGe5i8N0WAQD2S_8hvaR-4PqScEX_VWmg&amp;oe=69BD96F6&amp;_nc_sid=8b3546, https://scontent-phl2-1.cdninstagram.com/v/t39.30808-6/489997882_10222781735491836_8577092672016644430_n.jpg?stp=dst-jpg_e35_p1080x1080_sh0.08_tt6&amp;_nc_ht=scontent-phl2-1.cdninstagram.com&amp;_nc_cat=100&amp;_nc_oc=Q6cZ2QF1i1CiKKLgNFp6lVd3691ig1wzNjy1wPtKyyR6F7Z60UZCcXHchoWySsACFTs_vvc&amp;_nc_ohc=HQkFRrmbBdYQ7kNvwGLCV7B&amp;_nc_gid=94Rfu5-ZEar4oh6tDLnhZQ&amp;edm=AOQ1c0wAAAAA&amp;ccb=7-5&amp;ig_cache_key=Mjk5MDMxMDM5NzY5OTI2ODkyNw%3D%3D.3-ccb7-5&amp;oh=00_Afw0ieVHxX6EM8HpsBXiGCytiAyu73-sgJWxpjXQM49DCA&amp;oe=69BDA4F9&amp;_nc_sid=8b3546, https://scontent-phl2-1.cdninstagram.com/v/t51.82787-15/622472562_18076620770068443_5270913062432944792_n.jpg?stp=dst-jpg_e15_fr_p1080x1080_tt6&amp;_nc_ht=scontent-phl2-1.cdninstagram.com&amp;_nc_cat=103&amp;_nc_oc=Q6cZ2QF1i1CiKKLgNFp6lVd3691ig1wzNjy1wPtKyyR6F7Z60UZCcXHchoWySsACFTs_vvc&amp;_nc_ohc=em1RoPpxkEAQ7kNvwGCethk&amp;_nc_gid=94Rfu5-ZEar4oh6tDLnhZQ&amp;edm=AOQ1c0wBAAAA&amp;ccb=7-5&amp;ig_cache_key=MjU2NTQ4NTc4MzQwNDU5MzEwMA%3D%3D.3-ccb7-5&amp;oh=00_AfxBgO2RaL15Uoi3oB8Hl8PkAb3LC8-hx_wd7n3Wj0xClQ&amp;oe=69BD8F74&amp;_nc_sid=8b3546, https://scontent-phl2-1.cdninstagram.com/v/t51.82787-15/628934304_18452117038100297_3461216776412274396_n.jpg?stp=dst-jpg_e15_tt6&amp;_nc_ht=scontent-phl2-1.cdninstagram.com&amp;_nc_cat=105&amp;_nc_oc=Q6cZ2QF1i1CiKKLgNFp6lVd3691ig1wzNjy1wPtKyyR6F7Z60UZCcXHchoWySsACFTs_vvc&amp;_nc_ohc=Pm0jXFHbEXEQ7kNvwHCGhZf&amp;_nc_gid=94Rfu5-ZEar4oh6tDLnhZQ&amp;edm=AOQ1c0wBAAAA&amp;ccb=7-5&amp;ig_cache_key=MjEwNzI2MDk5Mjc5NTk4OTI1NA%3D%3D.3-ccb7-5&amp;oh=00_AfwPkABtPR1-YWsOwjeOrLq4rZgv6qXEb_P0fdGIp5l8sA&amp;oe=69BD891C&amp;_nc_sid=8b3546, https://scontent-phl2-1.cdninstagram.com/v/t51.82787-15/622992475_18299742298277225_429607336175928136_n.jpg?stp=dst-jpg_e15_fr_s1080x1080_tt6&amp;_nc_ht=scontent-phl2-1.cdninstagram.com&amp;_nc_cat=105&amp;_nc_oc=Q6cZ2QF1i1CiKKLgNFp6lVd3691ig1wzNjy1wPtKyyR6F7Z60UZCcXHchoWySsACFTs_vvc&amp;_nc_ohc=6xBJ4pMpKXkQ7kNvwEIZKAU&amp;_nc_gid=94Rfu5-ZEar4oh6tDLnhZQ&amp;edm=AOQ1c0wBAAAA&amp;ccb=7-5&amp;ig_cache_key=MjA5NTE4NDU3ODc2NDcxNDcyOA%3D%3D.3-ccb7-5&amp;oh=00_AfxmG8bVesaXTJadON8awaWaN_mK2ni0E4UyniAqYGtwSQ&amp;oe=69BD89F2&amp;_nc_sid=8b3546, https://scontent-phl2-1.cdninstagram.com/v/t51.82787-15/626865299_18337698712241176_8089923924047304242_n.jpg?stp=dst-jpg_e15_fr_s1080x1080_tt6&amp;_nc_ht=scontent-phl2-1.cdninstagram.com&amp;_nc_cat=104&amp;_nc_oc=Q6cZ2QF1i1CiKKLgNFp6lVd3691ig1wzNjy1wPtKyyR6F7Z60UZCcXHchoWySsACFTs_vvc&amp;_nc_ohc=fbb8O1uDyEoQ7kNvwE7O3VW&amp;_nc_gid=94Rfu5-ZEar4oh6tDLnhZQ&amp;edm=AOQ1c0wBAAAA&amp;ccb=7-5&amp;ig_cache_key=MjA5NTE4MTk5NzA5NTIwMzkyNQ%3D%3D.3-ccb7-5&amp;oh=00_Afy_xYlBqJxI6BBeIdZ4jzg1GBF2nTME8RU2aqaHGDU0Zg&amp;oe=69BD9484&amp;_nc_sid=8b3546, https://scontent-phl2-1.cdninstagram.com/v/t51.82787-15/621346924_18126189838475401_1471670502934814817_n.jpg?stp=dst-jpg_e15_fr_s1080x1080_tt6&amp;_nc_ht=scontent-phl2-1.cdninstagram.com&amp;_nc_cat=101&amp;_nc_oc=Q6cZ2QF1i1CiKKLgNFp6lVd3691ig1wzNjy1wPtKyyR6F7Z60UZCcXHchoWySsACFTs_vvc&amp;_nc_ohc=Xv7fwHCJcgQQ7kNvwHM6KgV&amp;_nc_gid=94Rfu5-ZEar4oh6tDLnhZQ&amp;edm=AOQ1c0wBAAAA&amp;ccb=7-5&amp;ig_cache_key=MjA5MjMxNjA5MjEyODM3MzU4OA%3D%3D.3-ccb7-5&amp;oh=00_AfwZA69Juyk3HqbEQAhuqudIVjAmuccxnxXgUk6n0pU36A&amp;oe=69BD98D4&amp;_nc_sid=8b3546, https://scontent-phl2-1.cdninstagram.com/v/t51.82787-15/630209426_18510730219078915_8925164509806326938_n.jpg?stp=dst-jpg_e15_tt6&amp;_nc_ht=scontent-phl2-1.cdninstagram.com&amp;_nc_cat=107&amp;_nc_oc=Q6cZ2QF1i1CiKKLgNFp6lVd3691ig1wzNjy1wPtKyyR6F7Z60UZCcXHchoWySsACFTs_vvc&amp;_nc_ohc=DlcNesdmWooQ7kNvwHI4Iks&amp;_nc_gid=94Rfu5-ZEar4oh6tDLnhZQ&amp;edm=AOQ1c0wBAAAA&amp;ccb=7-5&amp;ig_cache_key=MTg2MTAwOTk2OTg0NTc0ODA0MQ%3D%3D.3-ccb7-5&amp;oh=00_Afy6QPedRRw7gJI5oYUqG-LYH9cmcKk4vmrSqztFNFmBYA&amp;oe=69BD8B75&amp;_nc_sid=8b3546, https://scontent-phl2-1.cdninstagram.com/v/t51.82787-15/632561795_18512888560073171_8113409218712304730_n.jpg?stp=dst-jpg_e15_fr_s1080x1080_tt6&amp;_nc_ht=scontent-phl2-1.cdninstagram.com&amp;_nc_cat=111&amp;_nc_oc=Q6cZ2QF1i1CiKKLgNFp6lVd3691ig1wzNjy1wPtKyyR6F7Z60UZCcXHchoWySsACFTs_vvc&amp;_nc_ohc=FKHadLKAg2AQ7kNvwHXeLo9&amp;_nc_gid=94Rfu5-ZEar4oh6tDLnhZQ&amp;edm=AOQ1c0wBAAAA&amp;ccb=7-5&amp;ig_cache_key=MTg1ODk2MTUxODk0MTE5ODIzMg%3D%3D.3-ccb7-5&amp;oh=00_AfwZt1ELlzSwldUSiqUALiI8WDCIxE6Qm5ZeWWOrlV4xQg&amp;oe=69BDBAF0&amp;_nc_sid=8b3546, https://scontent-phl2-1.cdninstagram.com/v/t51.82787-15/627255948_18389653813194670_2489164717566419029_n.jpg?stp=dst-jpg_e15_fr_s1080x1080_tt6&amp;_nc_ht=scontent-phl2-1.cdninstagram.com&amp;_nc_cat=110&amp;_nc_oc=Q6cZ2QF1i1CiKKLgNFp6lVd3691ig1wzNjy1wPtKyyR6F7Z60UZCcXHchoWySsACFTs_vvc&amp;_nc_ohc=xrKaQn69ipUQ7kNvwHmamkD&amp;_nc_gid=94Rfu5-ZEar4oh6tDLnhZQ&amp;edm=AOQ1c0wBAAAA&amp;ccb=7-5&amp;ig_cache_key=MTg1ODk1OTU2ODA2OTkyMDA1OA%3D%3D.3-ccb7-5&amp;oh=00_Afx6bb6axl7omqK2J8KKrKshV5pb3Ym3yfmpiknYZ1kc0w&amp;oe=69BD92AB&amp;_nc_sid=8b3546</t>
  </si>
  <si>
    <t>https://scontent-phl2-1.cdninstagram.com/o1/v/t2/f2/m82/AQMR0qvOXhwtcywV_Q8UvnoAHQx_fExhn98DTAzRTeFXyI1VvlN-kLYPiO3ZylhEMNs2UhpeuE1xuwYJeqKYIpuHZUxD2AZWfiE_lQ0.mp4?_nc_cat=109&amp;_nc_sid=5e9851&amp;_nc_ht=scontent-phl2-1.cdninstagram.com&amp;_nc_ohc=bDUOufBhH1oQ7kNvwHTN8Or&amp;efg=eyJ2ZW5jb2RlX3RhZyI6Inhwdl9wcm9ncmVzc2l2ZS5JTlNUQUdSQU0uQ0xJUFMuQzMuNDgwLmRhc2hfYmFzZWxpbmVfMV92MSIsInhwdl9hc3NldF9pZCI6MjM2ODgxNjkyNTMwNjU3LCJhc3NldF9hZ2VfZGF5cyI6OTgwLCJ2aV91c2VjYXNlX2lkIjoxMDA5OSwiZHVyYXRpb25fcyI6MTAsInVybGdlbl9zb3VyY2UiOiJ3d3cifQ%3D%3D&amp;ccb=17-1&amp;_nc_gid=94Rfu5-ZEar4oh6tDLnhZQ&amp;_nc_ss=1a&amp;_nc_zt=28&amp;vs=f19f171e6b466d39&amp;_nc_vs=HBksFQIYT2lnX3hwdl9yZWVsc19wZXJtYW5lbnRfcHJvZC84NTRDNTVCRDI5NTVFQ0RDNjNBQTBDNjFDQTg0MUNBNV92aWRlb19kYXNoaW5pdC5tcDQVAALIARIAFQIYOnBhc3N0aHJvdWdoX2V2ZXJzdG9yZS9HTHpFYlJVRWlONHNwRjBDQUhlbVFVeHE2Y0FRYnFfRUFBQUYVAgLIARIAKAAYABsCiAd1c2Vfb2lsATEScHJvZ3Jlc3NpdmVfcmVjaXBlATEVAAAmwt-YkqrcaxUCKAJDMywXQCS7ZFocrAgYEmRhc2hfYmFzZWxpbmVfMV92MREAdf4HZeadAQA&amp;oh=00_Afy5wHC2SRIzeqCR1KMqeyMEHRNOZIIYDKMvwXBZtPecaQ&amp;oe=69B9BAF2, https://scontent-phl2-1.cdninstagram.com/o1/v/t2/f2/m412/AQNmnaVrdMIdID9apMEgFR0x3L6FZOXI-yn2TvBS4bJVUPY_FyaD0ud_YdFPHiN3oDFW3kzU8DdoSW82sYXnnho.mp4?_nc_cat=110&amp;_nc_sid=8bf8fe&amp;_nc_ht=scontent-phl2-1.cdninstagram.com&amp;_nc_ohc=IsHulnlJApoQ7kNvwFQZy6f&amp;efg=eyJ2ZW5jb2RlX3RhZyI6Inhwdl9wcm9ncmVzc2l2ZS5JTlNUQUdSQU0uSUdUVi5DMy42NDAuc3ZlX3NkIiwieHB2X2Fzc2V0X2lkIjo2OTEzNjQ2ODI0NzcyMzQsImFzc2V0X2FnZV9kYXlzIjoxMTc2LCJ2aV91c2VjYXNlX2lkIjoxMDEyMywiZHVyYXRpb25fcyI6NzcsInVybGdlbl9zb3VyY2UiOiJ3d3cifQ%3D%3D&amp;ccb=17-1&amp;_nc_gid=94Rfu5-ZEar4oh6tDLnhZQ&amp;_nc_ss=1a&amp;_nc_zt=28&amp;oh=00_Afyi3BpTsHzavvYXx6InXAxUzCT7xnlDbcMClTqvUnSD2A&amp;oe=69BDA2F0</t>
  </si>
  <si>
    <t>https://www.instagram.com/vetkacactusa</t>
  </si>
  <si>
    <t>prorab.dubai</t>
  </si>
  <si>
    <t>Nick Zavadskiy</t>
  </si>
  <si>
    <t>Founder and CEO @22bc.ae 
📍Dubai</t>
  </si>
  <si>
    <t>https://scontent-dfw5-2.cdninstagram.com/v/t51.2885-19/380402287_630709359132568_7701673783833463865_n.jpg?stp=dst-jpg_e0_s150x150_tt6&amp;efg=eyJ2ZW5jb2RlX3RhZyI6InByb2ZpbGVfcGljLmRqYW5nby4xMDgwLmMyIn0&amp;_nc_ht=scontent-dfw5-2.cdninstagram.com&amp;_nc_cat=104&amp;_nc_oc=Q6cZ2QE3KI61xFaLQ4zc6R3TrW0iIknZqDxnbF9Ew_T-l3NWFSrhjF13SiGTadblDRJeclU&amp;_nc_ohc=U-N6Qh0cq0YQ7kNvwHimdU7&amp;_nc_gid=iIAdFjE2tW9DJpZV1CVqbw&amp;edm=AOQ1c0wBAAAA&amp;ccb=7-5&amp;oh=00_AfznqGaSz87CG9P3Y7pGZnLWRQqv5j84rEFL1QFJbJqBzA&amp;oe=69BDB724&amp;_nc_sid=8b3546</t>
  </si>
  <si>
    <t>HB my 🍩 @anna_zavadskaya | Dubai - Abu-Dhabi 100km ✅ | It was nice, thanks 🤝😉 | 🍩❤️ | Иногда счастье выглядит именно так.
Тихий (ну, или не очень 😄) вечер в кругу самых главных людей. Шум детей и внуков, общие шутки с друзьями, ощущение, что всё хорошо и всё на своих местах.
В этом году я просто побыла мамой и бабушкой. Потому что всю магию нашего Рождества взяли на себя @anna_zav | Cheers to 2026✌🏽 | Be my baby</t>
  </si>
  <si>
    <t>@anna_zavadskaya, @e.v.event, @prorab.dubai</t>
  </si>
  <si>
    <t>https://instagram.com/p/DVGn5k1kUZ_, https://instagram.com/p/DU57Fb-DI51, https://instagram.com/p/DUfoOSfEX7B, https://instagram.com/p/DUdDq4NkX_E, https://instagram.com/p/DTxGrrQjndg, https://instagram.com/p/DTay-MQEu4A, https://instagram.com/p/DTPx0JwE9Bp, https://instagram.com/p/DTDG5a4kZps, https://instagram.com/p/DSz8VwCk1a2GmlvssK8fAreZwCm5t83xHWCzYY0, https://instagram.com/p/DOrEznIkSiw, https://instagram.com/p/DOrCMNNEYca, https://instagram.com/p/DLwBU2PMRNG</t>
  </si>
  <si>
    <t>66, 192, 21, 52, 76, 60, 78, 52, 230, 45, 42, 28</t>
  </si>
  <si>
    <t>6, 16, 2, 2, 7, 11, 7, 2, 15, 10, 3, 1</t>
  </si>
  <si>
    <t>2026-02-23, 2026-02-18, 2026-02-08, 2026-02-07, 2026-01-21, 2026-01-12, 2026-01-08, 2026-01-03, 2025-12-28, 2025-09-16, 2025-09-16, 2025-07-06</t>
  </si>
  <si>
    <t>Abu Dhabi, United Arab Emirates, Al Faya Sharjah, Birch Dubai , Dubai,UAE, Dubai, United Arab Emirates, The Lana Dubai, Dubai Hills Estate, Al Qudra Desert Cycling Track</t>
  </si>
  <si>
    <t>Sidecar, Sidecar, Video, Sidecar, Sidecar, Video, Sidecar, Sidecar, Video, Video, Video, Video</t>
  </si>
  <si>
    <t>https://scontent-dfw5-2.cdninstagram.com/v/t51.82787-15/640442530_18073874285567023_2434607483536681872_n.jpg?stp=dst-jpg_e35_p1080x1080_sh0.08_tt6&amp;_nc_ht=scontent-dfw5-2.cdninstagram.com&amp;_nc_cat=107&amp;_nc_oc=Q6cZ2QE3KI61xFaLQ4zc6R3TrW0iIknZqDxnbF9Ew_T-l3NWFSrhjF13SiGTadblDRJeclU&amp;_nc_ohc=p_D6hPpF92oQ7kNvwGsgAl0&amp;_nc_gid=iIAdFjE2tW9DJpZV1CVqbw&amp;edm=AOQ1c0wBAAAA&amp;ccb=7-5&amp;ig_cache_key=MzgzODkzMDQyNDc2NTE2MjQyOA%3D%3D.3-ccb7-5&amp;oh=00_AfwlGAUeV3uFjQnv0WyhZ5bAFoETfC7DB3WsYr6wMAi16A&amp;oe=69BD9E65&amp;_nc_sid=8b3546, https://scontent-dfw5-2.cdninstagram.com/v/t51.82787-15/640442530_18073874285567023_2434607483536681872_n.jpg?stp=dst-jpg_e35_p1080x1080_sh0.08_tt6&amp;_nc_ht=scontent-dfw5-2.cdninstagram.com&amp;_nc_cat=107&amp;_nc_oc=Q6cZ2QE3KI61xFaLQ4zc6R3TrW0iIknZqDxnbF9Ew_T-l3NWFSrhjF13SiGTadblDRJeclU&amp;_nc_ohc=p_D6hPpF92oQ7kNvwGsgAl0&amp;_nc_gid=iIAdFjE2tW9DJpZV1CVqbw&amp;edm=AOQ1c0wBAAAA&amp;ccb=7-5&amp;ig_cache_key=MzgzODkzMDQyNDc2NTE2MjQyOA%3D%3D.3-ccb7-5&amp;oh=00_AfwlGAUeV3uFjQnv0WyhZ5bAFoETfC7DB3WsYr6wMAi16A&amp;oe=69BD9E65&amp;_nc_sid=8b3546, https://scontent-dfw5-2.cdninstagram.com/v/t51.82787-15/640301124_18073874309567023_8609603640684153398_n.jpg?stp=dst-jpg_e35_p1080x1080_sh0.08_tt6&amp;_nc_ht=scontent-dfw5-2.cdninstagram.com&amp;_nc_cat=107&amp;_nc_oc=Q6cZ2QE3KI61xFaLQ4zc6R3TrW0iIknZqDxnbF9Ew_T-l3NWFSrhjF13SiGTadblDRJeclU&amp;_nc_ohc=spp7EDoRGA4Q7kNvwFeJPo0&amp;_nc_gid=iIAdFjE2tW9DJpZV1CVqbw&amp;edm=AOQ1c0wBAAAA&amp;ccb=7-5&amp;ig_cache_key=MzgzODkzMDQ2MzA5MjczMjY1MQ%3D%3D.3-ccb7-5&amp;oh=00_AfztKu5LRqfWT5ZPbcUD-8L27k7_H7TCGeJmbkMDV00xfg&amp;oe=69BD9D93&amp;_nc_sid=8b3546, https://scontent-dfw5-2.cdninstagram.com/v/t51.82787-15/640155314_18073874543567023_3852532012313033639_n.jpg?stp=dst-jpg_e35_p1080x1080_sh0.08_tt6&amp;_nc_ht=scontent-dfw5-2.cdninstagram.com&amp;_nc_cat=107&amp;_nc_oc=Q6cZ2QE3KI61xFaLQ4zc6R3TrW0iIknZqDxnbF9Ew_T-l3NWFSrhjF13SiGTadblDRJeclU&amp;_nc_ohc=7gyxuZO1HgoQ7kNvwGKcWjP&amp;_nc_gid=iIAdFjE2tW9DJpZV1CVqbw&amp;edm=AOQ1c0wBAAAA&amp;ccb=7-5&amp;ig_cache_key=MzgzODkzMTEwNjY0MTU4MDc0NA%3D%3D.3-ccb7-5&amp;oh=00_AfyZZ1XyGj1LNsc6RrKXS6P1sbkL7-QkiH1rn_GiXkv0dw&amp;oe=69BDA26D&amp;_nc_sid=8b3546, https://scontent-dfw5-2.cdninstagram.com/v/t51.82787-15/639976422_18073874552567023_3261575570688572436_n.jpg?stp=dst-jpg_e35_p1080x1080_sh0.08_tt6&amp;_nc_ht=scontent-dfw5-2.cdninstagram.com&amp;_nc_cat=107&amp;_nc_oc=Q6cZ2QE3KI61xFaLQ4zc6R3TrW0iIknZqDxnbF9Ew_T-l3NWFSrhjF13SiGTadblDRJeclU&amp;_nc_ohc=0I1oWUcmzBUQ7kNvwGDdY4o&amp;_nc_gid=iIAdFjE2tW9DJpZV1CVqbw&amp;edm=AOQ1c0wBAAAA&amp;ccb=7-5&amp;ig_cache_key=MzgzODkzMTExNzI1MzE0MTQ3OQ%3D%3D.3-ccb7-5&amp;oh=00_AfxAyJIJG_uaIMTmTuUh2Ljyjin6hd_IVkSsTQZronVd1g&amp;oe=69BDAC95&amp;_nc_sid=8b3546, https://scontent-dfw5-2.cdninstagram.com/v/t51.82787-15/640432843_18073874561567023_5834623874526055072_n.jpg?stp=dst-jpg_e35_p1080x1080_sh0.08_tt6&amp;_nc_ht=scontent-dfw5-2.cdninstagram.com&amp;_nc_cat=107&amp;_nc_oc=Q6cZ2QE3KI61xFaLQ4zc6R3TrW0iIknZqDxnbF9Ew_T-l3NWFSrhjF13SiGTadblDRJeclU&amp;_nc_ohc=XxTH1dqcyroQ7kNvwHGjk_o&amp;_nc_gid=iIAdFjE2tW9DJpZV1CVqbw&amp;edm=AOQ1c0wBAAAA&amp;ccb=7-5&amp;ig_cache_key=MzgzODkzMTE0NTAzNjI2MTg5Nw%3D%3D.3-ccb7-5&amp;oh=00_AfzzlHFusfnucGQvmNVnZpYlIUBgKeFV1jwY8l2aMkQFcA&amp;oe=69BDBDE5&amp;_nc_sid=8b3546, https://scontent-dfw5-2.cdninstagram.com/v/t51.82787-15/640286358_18073874570567023_5040393362020825399_n.jpg?stp=dst-jpg_e35_p1080x1080_sh0.08_tt6&amp;_nc_ht=scontent-dfw5-2.cdninstagram.com&amp;_nc_cat=107&amp;_nc_oc=Q6cZ2QE3KI61xFaLQ4zc6R3TrW0iIknZqDxnbF9Ew_T-l3NWFSrhjF13SiGTadblDRJeclU&amp;_nc_ohc=9lhNi-_sfnsQ7kNvwEh8U4I&amp;_nc_gid=iIAdFjE2tW9DJpZV1CVqbw&amp;edm=AOQ1c0wBAAAA&amp;ccb=7-5&amp;ig_cache_key=MzgzODkzMTE0NTg2NjY3NTQ4Mw%3D%3D.3-ccb7-5&amp;oh=00_AfwSjsku7JAA-MTkViB8orrrxWdF8atU3YaXyc1pThdI8w&amp;oe=69BDA71A&amp;_nc_sid=8b3546, https://scontent-dfw5-2.cdninstagram.com/v/t51.82787-15/640849981_18073874588567023_7770831694178459610_n.jpg?stp=dst-jpg_e35_p1080x1080_sh0.08_tt6&amp;_nc_ht=scontent-dfw5-2.cdninstagram.com&amp;_nc_cat=107&amp;_nc_oc=Q6cZ2QE3KI61xFaLQ4zc6R3TrW0iIknZqDxnbF9Ew_T-l3NWFSrhjF13SiGTadblDRJeclU&amp;_nc_ohc=T9AMGckl3uEQ7kNvwGRqvHu&amp;_nc_gid=iIAdFjE2tW9DJpZV1CVqbw&amp;edm=AOQ1c0wBAAAA&amp;ccb=7-5&amp;ig_cache_key=MzgzODkzMTE0NzA4MzAzNzIyNw%3D%3D.3-ccb7-5&amp;oh=00_AfzrcVQXXh2Y_VAvqgx1ehgzV6ZgOt9UDfQ_JXpnXcJ6nA&amp;oe=69BDA8A4&amp;_nc_sid=8b3546, https://scontent-dfw5-2.cdninstagram.com/v/t51.82787-15/640295924_18073874597567023_337804025319499221_n.jpg?stp=dst-jpg_e35_p1080x1080_sh0.08_tt6&amp;_nc_ht=scontent-dfw5-2.cdninstagram.com&amp;_nc_cat=107&amp;_nc_oc=Q6cZ2QE3KI61xFaLQ4zc6R3TrW0iIknZqDxnbF9Ew_T-l3NWFSrhjF13SiGTadblDRJeclU&amp;_nc_ohc=h0jGkfEVOIUQ7kNvwEOUiGs&amp;_nc_gid=iIAdFjE2tW9DJpZV1CVqbw&amp;edm=AOQ1c0wBAAAA&amp;ccb=7-5&amp;ig_cache_key=MzgzODkzMTE1MzI2NTQ4MDAwNQ%3D%3D.3-ccb7-5&amp;oh=00_AfxE91o67Tl-Nvjl2v3McskagaTlufGB2IoH_AWiUGUYlw&amp;oe=69BDB53E&amp;_nc_sid=8b3546, https://scontent-dfw5-2.cdninstagram.com/v/t51.82787-15/642492757_18073874609567023_2195683639176951091_n.jpg?stp=dst-jpg_e35_p1080x1080_sh0.08_tt6&amp;_nc_ht=scontent-dfw5-2.cdninstagram.com&amp;_nc_cat=107&amp;_nc_oc=Q6cZ2QE3KI61xFaLQ4zc6R3TrW0iIknZqDxnbF9Ew_T-l3NWFSrhjF13SiGTadblDRJeclU&amp;_nc_ohc=iACmo_Sr9r8Q7kNvwFDroBG&amp;_nc_gid=iIAdFjE2tW9DJpZV1CVqbw&amp;edm=AOQ1c0wBAAAA&amp;ccb=7-5&amp;ig_cache_key=MzgzODkzMTE1OTUyMzMyOTAxOA%3D%3D.3-ccb7-5&amp;oh=00_AfwDEGTqvrE-fBGJRzoh3SFzeqUbwZUBSq9BWNayGjNbPw</t>
  </si>
  <si>
    <t>https://scontent-dfw5-1.cdninstagram.com/o1/v/t16/f2/m84/AQME3O0IOMLy9Cy8Vofz6McnSLefNddz9PAd22u5tud_T1Euc0-dDrI1nsEvxYxCVj2S_ZjmHmOx1r4cR5wtLYpSwiIumUoh2KXVGgw.mp4?_nc_cat=111&amp;_nc_sid=5e9851&amp;_nc_ht=scontent-dfw5-1.cdninstagram.com&amp;_nc_ohc=oyLAUQxnCsIQ7kNvwGWl3JY&amp;efg=eyJ2ZW5jb2RlX3RhZyI6Inhwdl9wcm9ncmVzc2l2ZS5JTlNUQUdSQU0uQ0FST1VTRUxfSVRFTS5DMy43MjAuZGFzaF9iYXNlbGluZV8xX3YxIiwieHB2X2Fzc2V0X2lkIjoxNzkwNTEwMDk4MjM2MTQ2OSwiYXNzZXRfYWdlX2RheXMiOjIwLCJ2aV91c2VjYXNlX2lkIjoxMDE0NiwiZHVyYXRpb25fcyI6MywidXJsZ2VuX3NvdXJjZSI6Ind3dyJ9&amp;ccb=17-1&amp;_nc_gid=iIAdFjE2tW9DJpZV1CVqbw&amp;_nc_ss=1a&amp;_nc_zt=28&amp;vs=22728b3656cf1bdd&amp;_nc_vs=HBkcFQIYTGlnX2JhY2tmaWxsX3RpbWVsaW5lX3ZvZC81QTQ1NTIxREVDRENDNzRCQTU0MkY4RkJDOEU4MUFCQV92aWRlb19kYXNoaW5pdC5tcDQVAALIARIAKAAYABsCiAd1c2Vfb2lsATEScHJvZ3Jlc3NpdmVfcmVjaXBlATEVAAAm-vXE-4Wmzj8VAigCQzMsF0AIzMzMzMzNGBJkYXNoX2Jhc2VsaW5lXzFfdjERAHXuB2XEngEA&amp;oh=00_Afzhdu6HyDPhpQEcZO69az6lXlv6BwSSYE6KPlX6onSLZg&amp;oe=69B9B379, https://scontent-dfw6-1.cdninstagram.com/o1/v/t16/f2/m84/AQNgonuHkQkfamHhbs8RKKs6vzv3NUr7ExztIo8Tff687gEHLn3np-AWL4DwYzmh_H4GEk6qYe26x4F-el_gL6Iy6SgFMYaZPqX7GJM.mp4?_nc_cat=102&amp;_nc_sid=5e9851&amp;_nc_ht=scontent-dfw6-1.cdninstagram.com&amp;_nc_ohc=YWje8rX2AxsQ7kNvwHBW-hU&amp;efg=eyJ2ZW5jb2RlX3RhZyI6Inhwdl9wcm9ncmVzc2l2ZS5JTlNUQUdSQU0uQ0FST1VTRUxfSVRFTS5DMy43MjAuZGFzaF9iYXNlbGluZV8xX3YxIiwieHB2X2Fzc2V0X2lkIjoxNzkwNTEwMTAwMzM2MTQ2OSwiYXNzZXRfYWdlX2RheXMiOjIwLCJ2aV91c2VjYXNlX2lkIjoxMDE0NiwiZHVyYXRpb25fcyI6NSwidXJsZ2VuX3NvdXJjZSI6Ind3dyJ9&amp;ccb=17-1&amp;_nc_gid=iIAdFjE2tW9DJpZV1CVqbw&amp;_nc_ss=1a&amp;_nc_zt=28&amp;vs=5cbffd2f2f147e3e&amp;_nc_vs=HBkcFQIYTGlnX2JhY2tmaWxsX3RpbWVsaW5lX3ZvZC81QzRFMDYzNzQ2RTgyNjVFQjUxNjJBQTdGOUZCQkVCNV92aWRlb19kYXNoaW5pdC5tcDQVAALIARIAKAAYABsCiAd1c2Vfb2lsATEScHJvZ3Jlc3NpdmVfcmVjaXBlATEVAAAm-rLIj4amzj8VAigCQzMsF0AVdsi0OVgQGBJkYXNoX2Jhc2VsaW5lXzFfdjERAHXuB2XEngEA&amp;oh=00_Afy4oWAqcTrQVcNGQz3fa9jY4W21Ar86xiOtqDdUBtXnIg&amp;oe=69B9B0AE, https://scontent-dfw5-2.cdninstagram.com/o1/v/t16/f2/m84/AQMj3T6bn86Ez9VHImaVcjsiz9kMG79TD_UUVXWEYhZ_dUjb3nGY67Tgz6lBc_X-MdO2tC8a4vXcSbbRGIzrq2YFxbd6BO9WRnYZfs0.mp4?_nc_cat=108&amp;_nc_sid=5e9851&amp;_nc_ht=scontent-dfw5-2.cdninstagram.com&amp;_nc_ohc=IXfr7IYC51gQ7kNvwEDx0L3&amp;efg=eyJ2ZW5jb2RlX3RhZyI6Inhwdl9wcm9ncmVzc2l2ZS5JTlNUQUdSQU0uQ0FST1VTRUxfSVRFTS5DMy43MjAuZGFzaF9iYXNlbGluZV8xX3YxIiwieHB2X2Fzc2V0X2lkIjoxNzkwNTEwMTE0NDM2MTQ2OSwiYXNzZXRfYWdlX2RheXMiOjIwLCJ2aV91c2VjYXNlX2lkIjoxMDE0NiwiZHVyYXRpb25fcyI6NSwidXJsZ2VuX3NvdXJjZSI6Ind3dyJ9&amp;ccb=17-1&amp;vs=869ec6ac3188e76b&amp;_nc_vs=HBkcFQIYTGlnX2JhY2tmaWxsX3RpbWVsaW5lX3ZvZC81MTRCMDYyRURGRkUzODM3MTM2QkQwRjc3NTRENjNBMl92aWRlb19kYXNoaW5pdC5tcDQVAALIARIAKAAYABsCiAd1c2Vfb2lsATEScHJvZ3Jlc3NpdmVfcmVjaXBlATEVAAAm-qeEloemzj8VAigCQzMsF0AXVP3ztkWiGBJkYXNoX2Jhc2VsaW5lXzFfdjERAHXuB2XEngEA&amp;_nc_gid=iIAdFjE2tW9DJpZV1CVqbw&amp;_nc_ss=1a&amp;_nc_zt=28&amp;oh=00_AfxlDOnijQDXUCKp5-zj0nQy1l3AUjgm_VrIBISwj8dA-Q&amp;oe=69B99E38, https://scontent-dfw6-1.cdninstagram.com/o1/v/t16/f2/m84/AQNhrqQKmA8dmhzzmG3KDSzbDuznqSzT6z9ZCbafZnuMwXgoveRd5JHRlm9dXEb9jX96PvAxRWVadyQlCh27UTYdCnkN8KF3BSG_PK8.mp4?_nc_cat=101&amp;_nc_sid=5e9851&amp;_nc_ht=scontent-dfw6-1.cdninstagram.com&amp;_nc_ohc=IrbOrEWxKfgQ7kNvwGbssED&amp;efg=eyJ2ZW5jb2RlX3RhZyI6Inhwdl9wcm9ncmVzc2l2ZS5JTlNUQUdSQU0uQ0FST1VTRUxfSVRFTS5DMy43MjAuZGFzaF9iYXNlbGluZV8xX3YxIiwieHB2X2Fzc2V0X2lkIjoxNzk0NzM1MTcxMDA5OTY4NCwiYXNzZXRfYWdlX2RheXMiOjI1LCJ2aV91c2VjYXNlX2lkIjoxMDE0NiwiZHVyYXRpb25fcyI6MjYsInVybGdlbl9zb3VyY2UiOiJ3d3cifQ%3D%3D&amp;ccb=17-1&amp;_nc_gid=iIAdFjE2tW9DJpZV1CVqbw&amp;_nc_ss=1a&amp;_nc_zt=28&amp;vs=beccbbe4657cd9db&amp;_nc_vs=HBksFQIYTGlnX2JhY2tmaWxsX3RpbWVsaW5lX3ZvZC84QzQwNzg0MEQ5QkNCODYyQTRCRTA1M0JFMEFFM0U5Ql92aWRlb19kYXNoaW5pdC5tcDQVAALIARIAFQIYUWlnX3hwdl9wbGFjZW1lbnRfcGVybWFuZW50X3YyLzgwNEVENzM1MEUzMDNGODU3QTIxODQ0Nzg3OTVDNkIyX2F1ZGlvX2Rhc2hpbml0Lm1wNBUCAsgBEgAoABgAGwKIB3VzZV9vaWwBMRJwcm9ncmVzc2l2ZV9yZWNpcGUBMRUAACbIo7e1rsHhPxUCKAJDMywXQDpHrhR64UgYEmRhc2hfYmFzZWxpbmVfMV92MREAde4HZcSeAQA&amp;oh=00_AfyGfetg8_Jsbv5lQDx2zCNC294ZeBsjh53UOq2LGqc0ZQ&amp;oe=69B9B413, https://scontent-dfw5-1.cdninstagram.com/o1/v/t16/f2/m69/AQNqJQsW30bIrJonZDA25UkdC2CVjGE7ZTnp88coo9FQ6XsvDMUjQYANm91R4sIGxHxxYh-275xL9uQyLqPdh0xB.mp4?strext=1&amp;_nc_cat=111&amp;_nc_sid=5e9851&amp;_nc_ht=scontent-dfw5-1.cdninstagram.com&amp;_nc_ohc=JSxbRSeLlJIQ7kNvwH5tuVP&amp;efg=eyJ2ZW5jb2RlX3RhZyI6Inhwdl9wcm9ncmVzc2l2ZS5JTlNUQUdSQU0uQ0xJUFMuQzMuNzIwLmRhc2hfYmFzZWxpbmVfMV92MSIsInhwdl9hc3NldF9pZCI6MTc5MDMwNTU2MTgzNjE0NjksImFzc2V0X2FnZV9kYXlzIjozNSwidmlfdXNlY2FzZV9pZCI6MTAwOTksImR1cmF0aW9uX3MiOjMwLCJ1cmxnZW5fc291cmNlIjoid3d3In0%3D&amp;ccb=17-1&amp;_nc_gid=iIAdFjE2tW9DJpZV1CVqbw&amp;_nc_ss=1a&amp;_nc_zt=28&amp;vs=ea24a9f9eacb7c6e&amp;_nc_vs=HBksFQIYOnBhc3N0aHJvdWdoX2V2ZXJzdG9yZS9HRXd2YlNWMDktT2c0NllDQU1TUUU2T1Q4WWdGYnNwVEFRQUYVAALIARIAFQIYUWlnX3hwdl9wbGFjZW1lbnRfcGVybWFuZW50X3YyLzEwNEExMkYxQjA2NDhEQTZBRjkwQjg0MzJEMERGMzk4X2F1ZGlvX2Rhc2hpbml0Lm1wNBUCAsgBEgAoABgAGwKIB3VzZV9vaWwBMRJwcm9ncmVzc2l2ZV9yZWNpcGUBMRUAACb6obbo_q7NPxUCKAJDMywXQD5MzMzMzM0YEmRhc2hfYmFzZWxpbmVfMV92MREAdf4HZeadAQA&amp;oh=00_AfwUMcFNCEiH3Tt8AGSQQOfZT-gbli8TCMpO20taoIQSkQ&amp;oe=69BD92FD</t>
  </si>
  <si>
    <t>https://www.instagram.com/prorab.dubai</t>
  </si>
  <si>
    <t>mixam007</t>
  </si>
  <si>
    <t>https://scontent-atl3-1.cdninstagram.com/v/t51.2885-19/10533287_687870634633596_1976504580_a.jpg?stp=dst-jpg_e0_s150x150_tt6&amp;efg=eyJ2ZW5jb2RlX3RhZyI6InByb2ZpbGVfcGljLmRqYW5nby4xNTAuYzIifQ&amp;_nc_ht=scontent-atl3-1.cdninstagram.com&amp;_nc_cat=100&amp;_nc_oc=Q6cZ2QFoxcV9hax-1JoPjrCA-nCT5ujTTluYxbQxR1BXzAO84Rc01ch_fCXKwVD8XHMWsXA&amp;_nc_ohc=8NU2Ik-NxtMQ7kNvwG1KlVZ&amp;_nc_gid=suZP2CqvCclYFz3s-sAOew&amp;edm=AOQ1c0wBAAAA&amp;ccb=7-5&amp;oh=00_AfzXMR9C1D4P97BC-ziOl0vfqdW4D-oAykwZQdOFu_M8Mg&amp;oe=69BDB740&amp;_nc_sid=8b3546</t>
  </si>
  <si>
    <t>#2026 | Игра теней #сын | Лето пока 👋 Было круто | Доработал экспозицию #впитерепить | Мой дед !!! Горжусь | А из нашего окна ... #закат | Назад в СССР | Все проходит</t>
  </si>
  <si>
    <t>#2026</t>
  </si>
  <si>
    <t>https://instagram.com/p/DUJ91_8AaT7, https://instagram.com/p/DS2dsvECBhZ, https://instagram.com/p/C2XEGjyNED5, https://instagram.com/p/C1NDZxut6uq, https://instagram.com/p/Cx8pVsLMTr3, https://instagram.com/p/CotcMiSvUb_, https://instagram.com/p/Caz6p3nsBMx, https://instagram.com/p/CPbOx-EjMWf, https://instagram.com/p/COpEn-XDU6I, https://instagram.com/p/CN0KjC1j6hl, https://instagram.com/p/CNw6IRFj0hy, https://instagram.com/p/CMASU91jjwq</t>
  </si>
  <si>
    <t>14, 8, 27, 46, 43, 83, 39, 127, 80, 75, 55, 68</t>
  </si>
  <si>
    <t>0, 0, 0, 0, 0, 3, 0, 8, 2, 5, 2, 6</t>
  </si>
  <si>
    <t>2026-01-31, 2025-12-29, 2024-01-21, 2023-12-23, 2023-10-03, 2023-02-16, 2022-03-07, 2021-05-28, 2021-05-09, 2021-04-18, 2021-04-17, 2021-03-04</t>
  </si>
  <si>
    <t>Куркино, Katathani Phuket Beach Resort, Erarta Contemporary art Museum, St Petersburg, Северный речной вокзал, Crocus City Hall</t>
  </si>
  <si>
    <t>Video, Video, Image, Video, Sidecar, Image, Image, Image, Image, Image, Sidecar, Image</t>
  </si>
  <si>
    <t>https://scontent-atl3-1.cdninstagram.com/v/t51.82787-15/626614172_18067053917561142_338439725646048317_n.jpg?stp=dst-jpg_e35_p1080x1080_sh0.08_tt6&amp;_nc_ht=scontent-atl3-1.cdninstagram.com&amp;_nc_cat=106&amp;_nc_oc=Q6cZ2QFoxcV9hax-1JoPjrCA-nCT5ujTTluYxbQxR1BXzAO84Rc01ch_fCXKwVD8XHMWsXA&amp;_nc_ohc=rexlSFvIgbUQ7kNvwEe4LaJ&amp;_nc_gid=suZP2CqvCclYFz3s-sAOew&amp;edm=AOQ1c0wBAAAA&amp;ccb=7-5&amp;ig_cache_key=MzI4NTExMjQ5NjExNjIyMDE1Mw%3D%3D.3-ccb7-5&amp;oh=00_Afygbcc8AOoJe7qQnZmQFOXuw1IZbf1mRo_m0tClMCywxQ&amp;oe=69BD93EA&amp;_nc_sid=8b3546, https://scontent-atl3-3.cdninstagram.com/v/t51.29350-15/385581897_337605305335771_3724302554137392137_n.jpg?stp=dst-jpg_e35_p1080x1080_tt6&amp;_nc_ht=scontent-atl3-3.cdninstagram.com&amp;_nc_cat=107&amp;_nc_oc=Q6cZ2QFoxcV9hax-1JoPjrCA-nCT5ujTTluYxbQxR1BXzAO84Rc01ch_fCXKwVD8XHMWsXA&amp;_nc_ohc=dzFD-0EPYRoQ7kNvwHgrRMF&amp;_nc_gid=suZP2CqvCclYFz3s-sAOew&amp;edm=AOQ1c0wBAAAA&amp;ccb=7-5&amp;ig_cache_key=MzIwNTYxODgzOTc2ODI4MDAxNA%3D%3D.3-ccb7-5&amp;oh=00_AfwJHOBbk0PHM9-qJ1ybOIlMljexkGLUMGKIIm6-N7LYMw&amp;oe=69BD8AC4&amp;_nc_sid=8b3546, https://scontent-atl3-3.cdninstagram.com/v/t51.29350-15/385581897_337605305335771_3724302554137392137_n.jpg?stp=dst-jpg_e35_p1080x1080_tt6&amp;_nc_ht=scontent-atl3-3.cdninstagram.com&amp;_nc_cat=107&amp;_nc_oc=Q6cZ2QFoxcV9hax-1JoPjrCA-nCT5ujTTluYxbQxR1BXzAO84Rc01ch_fCXKwVD8XHMWsXA&amp;_nc_ohc=dzFD-0EPYRoQ7kNvwHgrRMF&amp;_nc_gid=suZP2CqvCclYFz3s-sAOew&amp;edm=AOQ1c0wBAAAA&amp;ccb=7-5&amp;ig_cache_key=MzIwNTYxODgzOTc2ODI4MDAxNA%3D%3D.3-ccb7-5&amp;oh=00_AfwJHOBbk0PHM9-qJ1ybOIlMljexkGLUMGKIIm6-N7LYMw&amp;oe=69BD8AC4&amp;_nc_sid=8b3546, https://scontent-atl3-2.cdninstagram.com/v/t51.29350-15/385533742_6712548708837772_8530799996496746015_n.jpg?stp=dst-jpg_e35_p1080x1080_tt6&amp;_nc_ht=scontent-atl3-2.cdninstagram.com&amp;_nc_cat=104&amp;_nc_oc=Q6cZ2QFoxcV9hax-1JoPjrCA-nCT5ujTTluYxbQxR1BXzAO84Rc01ch_fCXKwVD8XHMWsXA&amp;_nc_ohc=FEbdgeiQ6owQ7kNvwFMQmFF&amp;_nc_gid=suZP2CqvCclYFz3s-sAOew&amp;edm=AOQ1c0wBAAAA&amp;ccb=7-5&amp;ig_cache_key=MzIwNTYxODgzOTc1MTczNTI5Mg%3D%3D.3-ccb7-5&amp;oh=00_Afz57M5IuJ8qbPZD9F5nD5sjEhZXuVSwfxGCR8c-j5E4WA&amp;oe=69BDAB9D&amp;_nc_sid=8b3546, https://scontent-atl3-2.cdninstagram.com/v/t51.82787-15/621874381_18104908942747250_1161998232902465654_n.jpg?stp=dst-jpg_e35_s1080x1080_sh0.08_tt6&amp;_nc_ht=scontent-atl3-2.cdninstagram.com&amp;_nc_cat=102&amp;_nc_oc=Q6cZ2QFoxcV9hax-1JoPjrCA-nCT5ujTTluYxbQxR1BXzAO84Rc01ch_fCXKwVD8XHMWsXA&amp;_nc_ohc=M30YdRiu_nYQ7kNvwF0-mk7&amp;_nc_gid=suZP2CqvCclYFz3s-sAOew&amp;edm=AOQ1c0wBAAAA&amp;ccb=7-5&amp;ig_cache_key=MzAzOTIwOTMzMDMwMjYwMDk1OQ%3D%3D.3-ccb7-5&amp;oh=00_Afz4vj-9cNxf2hmzeTuCBHNckLAcoi0GlQ0ERdFX73HUKA&amp;oe=69BDAC18&amp;_nc_sid=8b3546, https://scontent-atl3-3.cdninstagram.com/v/t51.82787-15/619207751_18050804300470651_4072989757729573116_n.jpg?stp=dst-jpg_e35_p1080x1080_sh0.08_tt6&amp;_nc_ht=scontent-atl3-3.cdninstagram.com&amp;_nc_cat=107&amp;_nc_oc=Q6cZ2QFoxcV9hax-1JoPjrCA-nCT5ujTTluYxbQxR1BXzAO84Rc01ch_fCXKwVD8XHMWsXA&amp;_nc_ohc=RKFgu281f1MQ7kNvwElSUBd&amp;_nc_gid=suZP2CqvCclYFz3s-sAOew&amp;edm=AOQ1c0wBAAAA&amp;ccb=7-5&amp;ig_cache_key=Mjc4ODgzMDU1ODE5MDMxMDE5Mw%3D%3D.3-ccb7-5&amp;oh=00_Afw9bHsQXDkwIRnFpUUmStDVqA8ldyKivmn7uZbw06xaDA&amp;oe=69BDA820&amp;_nc_sid=8b3546, https://scontent-atl3-1.cdninstagram.com/v/t51.82787-15/620518759_18082904618183283_7184349392307408220_n.jpg?stp=dst-jpg_e35_s1080x1080_sh0.08_tt6&amp;_nc_ht=scontent-atl3-1.cdninstagram.com&amp;_nc_cat=103&amp;_nc_oc=Q6cZ2QFoxcV9hax-1JoPjrCA-nCT5ujTTluYxbQxR1BXzAO84Rc01ch_fCXKwVD8XHMWsXA&amp;_nc_ohc=mC_eK_ENmnwQ7kNvwHfzEmC&amp;_nc_gid=suZP2CqvCclYFz3s-sAOew&amp;edm=AOQ1c0wBAAAA&amp;ccb=7-5&amp;ig_cache_key=MjU4MzcyMzgxNzc4MDk1NDUyNw%3D%3D.3-ccb7-5&amp;oh=00_AfzF5NiJ2f-AfhS0Dc8IbR7oRFWz3p_An2Xr6yBuFiCqWg&amp;oe=69BD88D2&amp;_nc_sid=8b3546, https://scontent-atl3-2.cdninstagram.com/v/t51.82787-15/622029499_18073403231384153_398590507641958508_n.jpg?stp=dst-jpg_e35_p1080x1080_sh0.08_tt6&amp;_nc_ht=scontent-atl3-2.cdninstagram.com&amp;_nc_cat=105&amp;_nc_oc=Q6cZ2QFoxcV9hax-1JoPjrCA-nCT5ujTTluYxbQxR1BXzAO84Rc01ch_fCXKwVD8XHMWsXA&amp;_nc_ohc=ctTfJe8vcZcQ7kNvwHpxLWj&amp;_nc_gid=suZP2CqvCclYFz3s-sAOew&amp;edm=AOQ1c0wBAAAA&amp;ccb=7-5&amp;ig_cache_key=MjU2OTYwNTQwMTU5NTk1Njg3Mg%3D%3D.3-ccb7-5&amp;oh=00_AfzIzhkKQVN75Jhuj4NVunEMBG2qo5n5s3o6VLgoVWV_7Q&amp;oe=69BDB965&amp;_nc_sid=8b3546, https://scontent-atl3-2.cdninstagram.com/v/t51.82787-15/619760510_18093083249305214_8100620555367848351_n.jpg?stp=dst-jpg_e35_s1080x1080_sh0.08_tt6&amp;_nc_ht=scontent-atl3-2.cdninstagram.com&amp;_nc_cat=102&amp;_nc_oc=Q6cZ2QFoxcV9hax-1JoPjrCA-nCT5ujTTluYxbQxR1BXzAO84Rc01ch_fCXKwVD8XHMWsXA&amp;_nc_ohc=yY8MG7rEBDAQ7kNvwFIY5L9&amp;_nc_gid=suZP2CqvCclYFz3s-sAOew&amp;edm=AOQ1c0wBAAAA&amp;ccb=7-5&amp;ig_cache_key=MjU1NDcxMzI3NzMxODgwMTUwOQ%3D%3D.3-ccb7-5&amp;oh=00_Afysya7-KI55quhDFuVuutmJWT-kZFl1i1nzQ_ty63zsFQ&amp;oe=69BD9AA0&amp;_nc_sid=8b3546, https://scontent-atl3-2.cdninstagram.com/v/t51.82787-15/649882456_18094779752012617_2745902599139423594_n.jpg?stp=dst-jpg_e35_s1080x1080_sh0.08_tt6&amp;_nc_ht=scontent-atl3-2.cdninstagram.com&amp;_nc_cat=101&amp;_nc_oc=Q6cZ2QFoxcV9hax-1JoPjrCA-nCT5ujTTluYxbQxR1BXzAO84Rc01ch_fCXKwVD8XHMWsXA&amp;_nc_ohc=GsI9GTk1Zm0Q7kNvwGb9B9a&amp;_nc_gid=suZP2CqvCclYFz3s-sAOew&amp;edm=AOQ1c0wBAAAA&amp;ccb=7-5&amp;ig_cache_key=MjU1Mzc5NjYzODc0NjA4NzQ2OQ%3D%3D.3-ccb7-5&amp;oh=00_AfwECXZLoNLRpetvIjt-MmKQR5fbeHXcQ8hhdoeZwf7O8w&amp;oe=69BD8C0B&amp;_nc_sid=8b3546</t>
  </si>
  <si>
    <t>https://scontent-atl3-2.cdninstagram.com/o1/v/t2/f2/m86/AQNAVCtbgCYMgKRh-L-cL28p0W167aVkViRnuhCiIILGgY7ec2Xrmo62zOdgblxAJhLvNL1p6wMcNOk6R3U80u2KNXYWmftn7XN0VVU.mp4?_nc_cat=101&amp;_nc_sid=5e9851&amp;_nc_ht=scontent-atl3-2.cdninstagram.com&amp;_nc_ohc=DrXbIsjY9GUQ7kNvwH5vtD_&amp;efg=eyJ2ZW5jb2RlX3RhZyI6Inhwdl9wcm9ncmVzc2l2ZS5JTlNUQUdSQU0uQ0xJUFMuQzMuNzIwLmRhc2hfYmFzZWxpbmVfMV92MSIsInhwdl9hc3NldF9pZCI6MTc5MzcyMDcwOTYxMTk1NzIsImFzc2V0X2FnZV9kYXlzIjo0NCwidmlfdXNlY2FzZV9pZCI6MTAwOTksImR1cmF0aW9uX3MiOjQsInVybGdlbl9zb3VyY2UiOiJ3d3cifQ%3D%3D&amp;ccb=17-1&amp;vs=31bf056918938a80&amp;_nc_vs=HBkcFQIYUmlnX3hwdl9yZWVsc19wZXJtYW5lbnRfc3JfcHJvZC9DNTQxQjIwQTMzMUQxMEM2OTI1RUM4NDUzMDc1MzFBN192aWRlb19kYXNoaW5pdC5tcDQVAALIARIAKAAYABsCiAd1c2Vfb2lsATEScHJvZ3Jlc3NpdmVfcmVjaXBlATEVAAAmqMTQk-_y3D8VAigCQzMsF0AQAAAAAAAAGBJkYXNoX2Jhc2VsaW5lXzFfdjERAHX-B2XmnQEA&amp;_nc_gid=suZP2CqvCclYFz3s-sAOew&amp;_nc_ss=1a&amp;_nc_zt=28&amp;oh=00_Afx9kU381kyfL8ANlKM9_7uFDaqWZIIFnBMjzGamrDSmbA&amp;oe=69B9A312, https://scontent-atl3-3.cdninstagram.com/o1/v/t2/f2/m86/AQMalhCfGdFaQ6yl3SsWucg8EONQe3OotJWqmf16Khq1GC-OqGoVXiE2UCNpWfWFRZRDbXiiitEGMDGkI7EV64O-gng2PEeK1IhdFRA.mp4?_nc_cat=110&amp;_nc_sid=5e9851&amp;_nc_ht=scontent-atl3-3.cdninstagram.com&amp;_nc_ohc=oLEJ4SbtYS4Q7kNvwHYdHMq&amp;efg=eyJ2ZW5jb2RlX3RhZyI6Inhwdl9wcm9ncmVzc2l2ZS5JTlNUQUdSQU0uQ0xJUFMuQzMuNzIwLmRhc2hfYmFzZWxpbmVfMV92MSIsInhwdl9hc3NldF9pZCI6MjAzOTg3ODM1MzQ1NjUzNSwiYXNzZXRfYWdlX2RheXMiOjc2LCJ2aV91c2VjYXNlX2lkIjoxMDA5OSwiZHVyYXRpb25fcyI6OTQsInVybGdlbl9zb3VyY2UiOiJ3d3cifQ%3D%3D&amp;ccb=17-1&amp;vs=b427f79bb9ead16&amp;_nc_vs=HBksFQIYUmlnX3hwdl9yZWVsc19wZXJtYW5lbnRfc3JfcHJvZC84MDQzODBBRTQ5QkZENkU0MTQ3MTY0NjAwRURCNjhCMF92aWRlb19kYXNoaW5pdC5tcDQVAALIARIAFQIYSGlnX3hwdl9yZWVsc19wZXJtYW5lbnRfc3JfcHJvZC8yNTc0OTY5MDMwMTMzNzE5M183NDU3NDY1Njc2OTU4MzM4NTAxLm1wNBUCAsgBEgAoABgAGwKIB3VzZV9vaWwBMRJwcm9ncmVzc2l2ZV9yZWNpcGUBMRUAACautqSKxtCfBxUCKAJDMywXQFezMzMzMzMYEmRhc2hfYmFzZWxpbmVfMV92MREAdf4HZeadAQA&amp;_nc_gid=suZP2CqvCclYFz3s-sAOew&amp;_nc_ss=1a&amp;_nc_zt=28&amp;oh=00_AfyLOM4hGe9wgu74wt4OSYhPNar524iDInrICSIKHKvoaw&amp;oe=69B9941B, https://scontent-atl3-3.cdninstagram.com/o1/v/t2/f2/m82/AQObWEHVBuZGrdgjeXvoAhCEPFfoPJjFWWCLg2uf1c4QNpbDcRIgyk2vvuoYwPzv_R9hQLavftgu1I6zL12nlkokFKv-X1iOMqqkCY0.mp4?_nc_cat=111&amp;_nc_sid=5e9851&amp;_nc_ht=scontent-atl3-3.cdninstagram.com&amp;_nc_ohc=fBAKjA4vbDQQ7kNvwEVYKEg&amp;efg=eyJ2ZW5jb2RlX3RhZyI6Inhwdl9wcm9ncmVzc2l2ZS5JTlNUQUdSQU0uQ0xJUFMuQzMuNzIwLmRhc2hfYmFzZWxpbmVfMV92MSIsInhwdl9hc3NldF9pZCI6MjEwMzY3ODMyMTUyMTIyLCJhc3NldF9hZ2VfZGF5cyI6ODEzLCJ2aV91c2VjYXNlX2lkIjoxMDA5OSwiZHVyYXRpb25fcyI6MTQsInVybGdlbl9zb3VyY2UiOiJ3d3cifQ%3D%3D&amp;ccb=17-1&amp;_nc_gid=suZP2CqvCclYFz3s-sAOew&amp;_nc_ss=1a&amp;_nc_zt=28&amp;vs=e4474a10b04e038b&amp;_nc_vs=HBksFQIYT2lnX3hwdl9yZWVsc19wZXJtYW5lbnRfcHJvZC8yQjQyMDkxN0JDMkQ0RDQ3OTUwNEVGOUY0RTA5M0U4NF92aWRlb19kYXNoaW5pdC5tcDQVAALIARIAFQIYOnBhc3N0aHJvdWdoX2V2ZXJzdG9yZS9HRU0yc0JoRWRJZHRUVFlEQU44c1JuV2ZvX1ZTYnFfRUFBQUYVAgLIARIAKAAYABsCiAd1c2Vfb2lsATEScHJvZ3Jlc3NpdmVfcmVjaXBlATEVAAAm9ODCvoLVXxUCKAJDMywXQCy7ZFocrAgYEmRhc2hfYmFzZWxpbmVfMV92MREAdf4HZeadAQA&amp;oh=00_AfwIjANretmlM_cRhlgiEER9tskNaBX5i7MGkNB5Z-VjCw&amp;oe=69B9BD40, https://scontent-atl3-3.cdninstagram.com/o1/v/t16/f2/m84/AQNzZ1ENL3kY98n03r12bNgnx5euXj-bYTQ5edoum9bgEZfHa8AgQFgDSMO7Gy5W-ow_JwbB8HXKdzreEXJ4pX4Yn0yuO8-BAjCXVo8.mp4?_nc_cat=109&amp;_nc_sid=5e9851&amp;_nc_ht=scontent-atl3-3.cdninstagram.com&amp;_nc_ohc=DaCJVfR0HR8Q7kNvwHIncar&amp;efg=eyJ2ZW5jb2RlX3RhZyI6Inhwdl9wcm9ncmVzc2l2ZS5JTlNUQUdSQU0uQ0FST1VTRUxfSVRFTS5DMi43MjAuZGFzaF9iYXNlbGluZV8xX3YxIiwieHB2X2Fzc2V0X2lkIjo0NDM0ODA2NjE0Mjg1ODgsImFzc2V0X2FnZV9kYXlzIjoxNzkzLCJ2aV91c2VjYXNlX2lkIjoxMDE0NiwiZHVyYXRpb25fcyI6NSwidXJsZ2VuX3NvdXJjZSI6Ind3dyJ9&amp;ccb=17-1&amp;_nc_gid=suZP2CqvCclYFz3s-sAOew&amp;_nc_ss=1a&amp;_nc_zt=28&amp;vs=de073fdefd11ae06&amp;_nc_vs=HBksFQIYTGlnX2JhY2tmaWxsX3RpbWVsaW5lX3ZvZC84OTQ0OEJEQzQzMTk2OTIxMjgzRjJEODg5Nzg1NEZBRF92aWRlb19kYXNoaW5pdC5tcDQVAALIARIAFQIYOnBhc3N0aHJvdWdoX2V2ZXJzdG9yZS9HT3ZoWUJ1NVZEeWRoY2tCQUVvd0QySklkNXQ3YnBrd0FBQUYVAgLIARIAKAAYABsCiAd1c2Vfb2lsATEScHJvZ3Jlc3NpdmVfcmVjaXBlATEVAAAm2KXQtPzVyQEVAigCQzIsF0AWqfvnbItEGBJkYXNoX2Jhc2VsaW5lXzFfdjERAHXuB2XEngEA&amp;oh=00_Afy5IOdoq5EEw3h_gt5MSTaM09qk5r6ZdiUpMRzhSfrWSw&amp;oe=69B9ABDF</t>
  </si>
  <si>
    <t>https://www.instagram.com/mixam007</t>
  </si>
  <si>
    <t>blackberryman09</t>
  </si>
  <si>
    <t>Стильная Мужская Одежда</t>
  </si>
  <si>
    <t>• Караганда | ТД Азия | 2 Этаж | 220 Бутик
• Ежедневно с 10:00 до 20:00
• Оформить заказ</t>
  </si>
  <si>
    <t>http://wa.me/+77020647151</t>
  </si>
  <si>
    <t>https://scontent-atl3-1.cdninstagram.com/v/t51.2885-19/428321947_914556076676247_8639279003778387659_n.jpg?stp=dst-jpg_e0_s150x150_tt6&amp;efg=eyJ2ZW5jb2RlX3RhZyI6InByb2ZpbGVfcGljLmRqYW5nby45NDYuYzIifQ&amp;_nc_ht=scontent-atl3-1.cdninstagram.com&amp;_nc_cat=103&amp;_nc_oc=Q6cZ2QFdFLO8A5Wvx9xBqGxx7RNY6GnHfo2RtPRZ-VitD0wOe_phWeiO-wPfarVm8vxOJSg&amp;_nc_ohc=68coGzId25IQ7kNvwGgd2kR&amp;_nc_gid=9kG9rvulstfmEMkMWHt7eQ&amp;edm=AOQ1c0wBAAAA&amp;ccb=7-5&amp;oh=00_AfwOSzIgHy_rYtJkrHwPeT03d5Zjpnlx4X1vB-bcXTJGHg&amp;oe=69BD91E7&amp;_nc_sid=8b3546</t>
  </si>
  <si>
    <t>ТД Азия Воинов интернационалистов 31
220 бутик | Топовые позиции разбирают в оффлайне, не жди доставки. Будь первым кто заберет этот фит. ТД Азия, 220 бутик. | #мужская одежда | Мужская одежда</t>
  </si>
  <si>
    <t>https://instagram.com/p/DV597nXiLNe, https://instagram.com/p/DTpRwa9CO3L, https://instagram.com/p/DTVUhfAiFyy, https://instagram.com/p/DTPEZ_TiDKG, https://instagram.com/p/DRjW_e2jXO-, https://instagram.com/p/DIMMWwnyJY6, https://instagram.com/p/DHbWwoHy8yD, https://instagram.com/p/DHMPPZrtgqT, https://instagram.com/p/DDwpO-6yp8f, https://instagram.com/p/DDwoeeiy6n0, https://instagram.com/p/DDwkle5v6Vh, https://instagram.com/p/DDwgAf_P6IA</t>
  </si>
  <si>
    <t>14, 26, 18, 20, 277, 21, 21, 23, 29, 14, 20, 12</t>
  </si>
  <si>
    <t>0, 0, 3, 5, 18, 3, 2, 4, 1, 2, 0, 0</t>
  </si>
  <si>
    <t>2026-03-15, 2026-01-18, 2026-01-10, 2026-01-08, 2025-11-27, 2025-04-08, 2025-03-20, 2025-03-14, 2024-12-19, 2024-12-19, 2024-12-19, 2024-12-19</t>
  </si>
  <si>
    <t>Astana, Kazakhstan</t>
  </si>
  <si>
    <t>Video, Sidecar, Sidecar, Sidecar, Video, Video, Video, Video, Sidecar, Video, Sidecar, Video</t>
  </si>
  <si>
    <t>https://scontent-atl3-1.cdninstagram.com/v/t51.82787-15/619249437_17936536446167976_6524286459561975228_n.jpg?stp=dst-jpg_e35_p1080x1080_sh0.08_tt6&amp;_nc_ht=scontent-atl3-1.cdninstagram.com&amp;_nc_cat=100&amp;_nc_oc=Q6cZ2QFdFLO8A5Wvx9xBqGxx7RNY6GnHfo2RtPRZ-VitD0wOe_phWeiO-wPfarVm8vxOJSg&amp;_nc_ohc=bn22yGU6g-kQ7kNvwG2t1lH&amp;_nc_gid=9kG9rvulstfmEMkMWHt7eQ&amp;edm=AOQ1c0wBAAAA&amp;ccb=7-5&amp;ig_cache_key=MzgxMjY1NjY0MDAxMzQwODQ5Nw%3D%3D.3-ccb7-5&amp;oh=00_Afz2Lk30uu8IN0CE9WP6khIND3fzDikhjyvmbHv4uVBlCg&amp;oe=69BD8800&amp;_nc_sid=8b3546, https://scontent-atl3-1.cdninstagram.com/v/t51.82787-15/619249437_17936536446167976_6524286459561975228_n.jpg?stp=dst-jpg_e35_p1080x1080_sh0.08_tt6&amp;_nc_ht=scontent-atl3-1.cdninstagram.com&amp;_nc_cat=100&amp;_nc_oc=Q6cZ2QFdFLO8A5Wvx9xBqGxx7RNY6GnHfo2RtPRZ-VitD0wOe_phWeiO-wPfarVm8vxOJSg&amp;_nc_ohc=bn22yGU6g-kQ7kNvwG2t1lH&amp;_nc_gid=9kG9rvulstfmEMkMWHt7eQ&amp;edm=AOQ1c0wBAAAA&amp;ccb=7-5&amp;ig_cache_key=MzgxMjY1NjY0MDAxMzQwODQ5Nw%3D%3D.3-ccb7-5&amp;oh=00_Afz2Lk30uu8IN0CE9WP6khIND3fzDikhjyvmbHv4uVBlCg&amp;oe=69BD8800&amp;_nc_sid=8b3546, https://scontent-atl3-1.cdninstagram.com/v/t51.82787-15/619135002_17936536455167976_8022222730838388829_n.jpg?stp=dst-jpg_e35_p1080x1080_sh0.08_tt6&amp;_nc_ht=scontent-atl3-1.cdninstagram.com&amp;_nc_cat=100&amp;_nc_oc=Q6cZ2QFdFLO8A5Wvx9xBqGxx7RNY6GnHfo2RtPRZ-VitD0wOe_phWeiO-wPfarVm8vxOJSg&amp;_nc_ohc=HVrWGSS0JREQ7kNvwE7PVBx&amp;_nc_gid=9kG9rvulstfmEMkMWHt7eQ&amp;edm=AOQ1c0wBAAAA&amp;ccb=7-5&amp;ig_cache_key=MzgxMjY1NjY0MDAxMzQwNTIxMw%3D%3D.3-ccb7-5&amp;oh=00_AfwD37twEANenU9ECA6C1JktwpBewASTjU0VLjFM3oz1og&amp;oe=69BDAE4F&amp;_nc_sid=8b3546, https://scontent-atl3-1.cdninstagram.com/v/t51.82787-15/619072004_17936536464167976_5751069594265258980_n.jpg?stp=dst-jpg_e35_p1080x1080_sh0.08_tt6&amp;_nc_ht=scontent-atl3-1.cdninstagram.com&amp;_nc_cat=100&amp;_nc_oc=Q6cZ2QFdFLO8A5Wvx9xBqGxx7RNY6GnHfo2RtPRZ-VitD0wOe_phWeiO-wPfarVm8vxOJSg&amp;_nc_ohc=02YBqJ4HDxwQ7kNvwE4mwRK&amp;_nc_gid=9kG9rvulstfmEMkMWHt7eQ&amp;edm=AOQ1c0wBAAAA&amp;ccb=7-5&amp;ig_cache_key=MzgxMjY1NjY0MDgwMTkzNjkzNg%3D%3D.3-ccb7-5&amp;oh=00_Afz5Z22E2GYAP1exp_LEli-KXY3tKWAOXantFbvZ-A19QQ&amp;oe=69BDAA9D&amp;_nc_sid=8b3546, https://scontent-atl3-1.cdninstagram.com/v/t51.82787-15/619203962_17936536473167976_9126929468414462264_n.jpg?stp=dst-jpg_e35_p1080x1080_sh0.08_tt6&amp;_nc_ht=scontent-atl3-1.cdninstagram.com&amp;_nc_cat=100&amp;_nc_oc=Q6cZ2QFdFLO8A5Wvx9xBqGxx7RNY6GnHfo2RtPRZ-VitD0wOe_phWeiO-wPfarVm8vxOJSg&amp;_nc_ohc=UF60sAkdeDQQ7kNvwFVJVOh&amp;_nc_gid=9kG9rvulstfmEMkMWHt7eQ&amp;edm=AOQ1c0wBAAAA&amp;ccb=7-5&amp;ig_cache_key=MzgxMjY1NjY0MDAxMzQxNDI0NQ%3D%3D.3-ccb7-5&amp;oh=00_AfwDWLT2bNg11nYBIiRxhWgKWnhHj2Aiz_qIGatlbUbFWA&amp;oe=69BD8666&amp;_nc_sid=8b3546, https://scontent-atl3-1.cdninstagram.com/v/t51.82787-15/617104105_17936536482167976_2914411332151065627_n.jpg?stp=dst-jpg_e35_p1080x1080_sh0.08_tt6&amp;_nc_ht=scontent-atl3-1.cdninstagram.com&amp;_nc_cat=100&amp;_nc_oc=Q6cZ2QFdFLO8A5Wvx9xBqGxx7RNY6GnHfo2RtPRZ-VitD0wOe_phWeiO-wPfarVm8vxOJSg&amp;_nc_ohc=1jJnQgqo8mEQ7kNvwFVekzP&amp;_nc_gid=9kG9rvulstfmEMkMWHt7eQ&amp;edm=AOQ1c0wBAAAA&amp;ccb=7-5&amp;ig_cache_key=MzgxMjY1NjY0MDc1OTk3Mzg2OA%3D%3D.3-ccb7-5&amp;oh=00_Afwdoglhb87ZQ6GQ22A1lW230EAO2ElDfUfuYzfl9XxGnA&amp;oe=69BDA3A2&amp;_nc_sid=8b3546, https://scontent-atl3-1.cdninstagram.com/v/t51.82787-15/612069268_17935676535167976_7573970672789662253_n.jpg?stp=dst-jpg_e35_p1080x1080_sh0.08_tt6&amp;_nc_ht=scontent-atl3-1.cdninstagram.com&amp;_nc_cat=100&amp;_nc_oc=Q6cZ2QFdFLO8A5Wvx9xBqGxx7RNY6GnHfo2RtPRZ-VitD0wOe_phWeiO-wPfarVm8vxOJSg&amp;_nc_ohc=fCokzAKlv2wQ7kNvwEbcgqc&amp;_nc_gid=9kG9rvulstfmEMkMWHt7eQ&amp;edm=AOQ1c0wBAAAA&amp;ccb=7-5&amp;ig_cache_key=MzgwNzAzOTMxMDk0MDA4OTk4Mg%3D%3D.3-ccb7-5&amp;oh=00_AfyYDvyS4O-bKAvkBmRBLrYVHKXeBXBvBXKve-UMNKx7fg&amp;oe=69BDA42F&amp;_nc_sid=8b3546, https://scontent-atl3-1.cdninstagram.com/v/t51.82787-15/612069268_17935676535167976_7573970672789662253_n.jpg?stp=dst-jpg_e35_p1080x1080_sh0.08_tt6&amp;_nc_ht=scontent-atl3-1.cdninstagram.com&amp;_nc_cat=100&amp;_nc_oc=Q6cZ2QFdFLO8A5Wvx9xBqGxx7RNY6GnHfo2RtPRZ-VitD0wOe_phWeiO-wPfarVm8vxOJSg&amp;_nc_ohc=fCokzAKlv2wQ7kNvwEbcgqc&amp;_nc_gid=9kG9rvulstfmEMkMWHt7eQ&amp;edm=AOQ1c0wBAAAA&amp;ccb=7-5&amp;ig_cache_key=MzgwNzAzOTMxMDk0MDA4OTk4Mg%3D%3D.3-ccb7-5&amp;oh=00_AfyYDvyS4O-bKAvkBmRBLrYVHKXeBXBvBXKve-UMNKx7fg&amp;oe=69BDA42F&amp;_nc_sid=8b3546, https://scontent-atl3-1.cdninstagram.com/v/t51.82787-15/611183271_17935676544167976_4242376847086686768_n.jpg?stp=dst-jpg_e35_p1080x1080_sh0.08_tt6&amp;_nc_ht=scontent-atl3-1.cdninstagram.com&amp;_nc_cat=100&amp;_nc_oc=Q6cZ2QFdFLO8A5Wvx9xBqGxx7RNY6GnHfo2RtPRZ-VitD0wOe_phWeiO-wPfarVm8vxOJSg&amp;_nc_ohc=piFq3xuy7iwQ7kNvwEqW5Dm&amp;_nc_gid=9kG9rvulstfmEMkMWHt7eQ&amp;edm=AOQ1c0wBAAAA&amp;ccb=7-5&amp;ig_cache_key=MzgwNzAzOTMxMDk0MDEwNjg4Nw%3D%3D.3-ccb7-5&amp;oh=00_Afzdyxd-HsDihRR4r6-MfZdRpeaFkA6rwHMGt0cGF0toMA&amp;oe=69BDA193&amp;_nc_sid=8b3546, https://scontent-atl3-1.cdninstagram.com/v/t51.82787-15/611272565_17935416909167976_7335112930478463817_n.jpg?stp=dst-jpg_e35_p1080x1080_sh0.08_tt6&amp;_nc_ht=scontent-atl3-1.cdninstagram.com&amp;_nc_cat=100&amp;_nc_oc=Q6cZ2QFdFLO8A5Wvx9xBqGxx7RNY6GnHfo2RtPRZ-VitD0wOe_phWeiO-wPfarVm8vxOJSg&amp;_nc_ohc=30dUHc6vbqEQ7kNvwEZSu76&amp;_nc_gid=9kG9rvulstfmEMkMWHt7eQ&amp;edm=AOQ1c0wBAAAA&amp;ccb=7-5&amp;ig_cache_key=MzgwNTI3OTU3NzkxMjY1NTAwNw%3D%3D.3-ccb7-5&amp;oh=00_AfzuRbSWDSNXz6bhviTR8BLtn-vMdWOKc93K3o6Ne5CsC</t>
  </si>
  <si>
    <t>https://scontent-atl3-2.cdninstagram.com/o1/v/t16/f2/m69/AQPxH8LDMvPoGuS1lmq_0GeA_LYNngZUgiDnoLQRiE3Z9-TfhvHmRKoQATiIO4HTTbxCFwg4lsadFYFOuKnchsqf.mp4?strext=1&amp;_nc_cat=105&amp;_nc_sid=5e9851&amp;_nc_ht=scontent-atl3-2.cdninstagram.com&amp;_nc_ohc=-ZhzWWZFdMcQ7kNvwHJyzxQ&amp;efg=eyJ2ZW5jb2RlX3RhZyI6Inhwdl9wcm9ncmVzc2l2ZS5JTlNUQUdSQU0uQ0xJUFMuQzMuNzIwLmRhc2hfYmFzZWxpbmVfMV92MSIsInhwdl9hc3NldF9pZCI6MTc5NDM2OTQ4OTkxNjc5NzYsImFzc2V0X2FnZV9kYXlzIjowLCJ2aV91c2VjYXNlX2lkIjoxMDA5OSwiZHVyYXRpb25fcyI6MjgsInVybGdlbl9zb3VyY2UiOiJ3d3cifQ%3D%3D&amp;ccb=17-1&amp;_nc_gid=9kG9rvulstfmEMkMWHt7eQ&amp;_nc_ss=1a&amp;_nc_zt=28&amp;vs=a209f8b79e293f41&amp;_nc_vs=HBksFQIYOnBhc3N0aHJvdWdoX2V2ZXJzdG9yZS9HRmVyMkNhY2M0UzhOUXdGQUlVVnZIZ3BHSFVFYnNwVEFRQUYVAALIARIAFQIYUWlnX3hwdl9wbGFjZW1lbnRfcGVybWFuZW50X3YyLzY1NEJBNUNDRjVFM0ZBODVGQTgwNTIxQzk2MDlGMDk1X2F1ZGlvX2Rhc2hpbml0Lm1wNBUCAsgBEgAoABgAGwKIB3VzZV9vaWwBMRJwcm9ncmVzc2l2ZV9yZWNpcGUBMRUAACbQi-KGwezfPxUCKAJDMywXQDxEGJN0vGoYEmRhc2hfYmFzZWxpbmVfMV92MREAdf4HZeadAQA&amp;oh=00_Afwx2UCBLjAO6fASP7q0cI7X9Dbnbr1heh4nMoAOHAACfw&amp;oe=69BD94BB, https://scontent-atl3-2.cdninstagram.com/o1/v/t2/f2/m86/AQOdonTQuGEl7iT-xN9HRk6Tqsqk-lmeuE0iSCsww4F0qXAyJioZENkZfRcLxJFnuVekfLWABLtQj8UysS7XN9VFH8DdETcm2gkjwT4.mp4?_nc_cat=102&amp;_nc_sid=5e9851&amp;_nc_ht=scontent-atl3-2.cdninstagram.com&amp;_nc_ohc=gn7vk5rCM9AQ7kNvwGi-q36&amp;efg=eyJ2ZW5jb2RlX3RhZyI6Inhwdl9wcm9ncmVzc2l2ZS5JTlNUQUdSQU0uQ0xJUFMuQzMuNzIwLmRhc2hfYmFzZWxpbmVfMV92MSIsInhwdl9hc3NldF9pZCI6MTM5MjI4Nzg0NTc5MjM5NSwiYXNzZXRfYWdlX2RheXMiOjEwOSwidmlfdXNlY2FzZV9pZCI6MTAwOTksImR1cmF0aW9uX3MiOjExLCJ1cmxnZW5fc291cmNlIjoid3d3In0%3D&amp;ccb=17-1&amp;_nc_gid=9kG9rvulstfmEMkMWHt7eQ&amp;_nc_ss=1a&amp;_nc_zt=28&amp;vs=b3bdfd1cf697614f&amp;_nc_vs=HBksFQIYUmlnX3hwdl9yZWVsc19wZXJtYW5lbnRfc3JfcHJvZC8yQzQ4MkJBQzRBNkUwNTI2ODZGOTkwRDJFNDBFRUQ4MV92aWRlb19kYXNoaW5pdC5tcDQVAALIARIAFQIYR2lnX3hwdl9yZWVsc19wZXJtYW5lbnRfc3JfcHJvZC8xMzg3MjIwMjc5NTYyNjQzXzQ5MjQzNzQzMDg1NzA1MjMzNzgubXA0FQICyAESACgAGAAbAogHdXNlX29pbAExEnByb2dyZXNzaXZlX3JlY2lwZQExFQAAJpbqyefokfkEFQIoAkMzLBdAJiHKwIMSbxgSZGFzaF9iYXNlbGluZV8xX3YxEQB1_gdl5p0BAA&amp;oh=00_AfxFYxokx5M9TqxsbMUg2A21TRfMtE9IrkPI2tqj6Wniew&amp;oe=69B9B40F, https://scontent-atl3-1.cdninstagram.com/o1/v/t2/f2/m367/AQOPSiwVH__vmvqCxGQ66mWaMFDuyuyHuZFYFud89H3i88WYJpnacuTxw5bmwmLPtDnIC8ND8Td8hmW7_Ewsh8NRYOFkhJCPP2flkvk.mp4?_nc_cat=106&amp;_nc_sid=5e9851&amp;_nc_ht=scontent-atl3-1.cdninstagram.com&amp;_nc_ohc=14azu3I3ohQQ7kNvwHOPYt_&amp;efg=eyJ2ZW5jb2RlX3RhZyI6Inhwdl9wcm9ncmVzc2l2ZS5JTlNUQUdSQU0uQ0xJUFMuQzMuNzIwLmRhc2hfYmFzZWxpbmVfMV92MSIsInhwdl9hc3NldF9pZCI6MTAxMzE0MzYyNjkyNDYxNywiYXNzZXRfYWdlX2RheXMiOjM0MSwidmlfdXNlY2FzZV9pZCI6MTAwOTksImR1cmF0aW9uX3MiOjQsInVybGdlbl9zb3VyY2UiOiJ3d3cifQ%3D%3D&amp;ccb=17-1&amp;_nc_gid=9kG9rvulstfmEMkMWHt7eQ&amp;_nc_ss=1a&amp;_nc_zt=28&amp;vs=21fb5023aecf2862&amp;_nc_vs=HBksFQIYQGlnX2VwaGVtZXJhbC85RjRCNjUxMjRBQkE3NzhBQjJCODYzNDZFQkJFRTk4M192aWRlb19kYXNoaW5pdC5tcDQVAALIARIAFQIYRmlnX3hwdl9yZWVsc19wZXJtYW5lbnRfc3JfcHJvZC81MzExNzc1NTMzNjgyODFfNDM5NzMyMTg1NTM2NjIxMjAzMS5tcDQVAgLIARIAKAAYABsCiAd1c2Vfb2lsATEScHJvZ3Jlc3NpdmVfcmVjaXBlATEVAAAmkonqn9zczAMVAigCQzMsF0ATMzMzMzMzGBJkYXNoX2Jhc2VsaW5lXzFfdjERAHX-B2XmnQEA&amp;oh=00_AfwJCx9GgTueIP8zoI37pgHBNt-7fs2QMy3SB8fX_7qTaA&amp;oe=69BDA71B, https://scontent-atl3-1.cdninstagram.com/o1/v/t2/f2/m367/AQN_Yecy_F-koWh3irUPxnwz6cCh9nlBMH1xURj6FCtCFz-JBuMysKhusFjRGpwcg0rYGIQ-ZQDgsUSFC713nsginuZ2dxLBM8LVBjk.mp4?_nc_cat=106&amp;_nc_sid=5e9851&amp;_nc_ht=scontent-atl3-1.cdninstagram.com&amp;_nc_ohc=5wlKI8o1ynIQ7kNvwHqfUOG&amp;efg=eyJ2ZW5jb2RlX3RhZyI6Inhwdl9wcm9ncmVzc2l2ZS5JTlNUQUdSQU0uQ0xJUFMuQzMuNzIwLmRhc2hfYmFzZWxpbmVfMV92MSIsInhwdl9hc3NldF9pZCI6NjY5OTk4MDc1NTg3MjMxLCJhc3NldF9hZ2VfZGF5cyI6MzYwLCJ2aV91c2VjYXNlX2lkIjoxMDA5OSwiZHVyYXRpb25fcyI6NSwidXJsZ2VuX3NvdXJjZSI6Ind3dyJ9&amp;ccb=17-1&amp;_nc_gid=9kG9rvulstfmEMkMWHt7eQ&amp;_nc_ss=1a&amp;_nc_zt=28&amp;vs=de128a0fe6d8d2bb&amp;_nc_vs=HBksFQIYQGlnX2VwaGVtZXJhbC9DRDRCRjA4MDJFQjFFNzNCMjNCRTMwMTE5OEIwNEE4QV92aWRlb19kYXNoaW5pdC5tcDQVAALIARIAFQIYRmlnX3hwdl9yZWVsc19wZXJtYW5lbnRfc3JfcHJvZC82NTcyODE4MzMzMzM3OTRfNjUwNzMzNzAwNTk3NTg0MDY0OS5tcDQVAgLIARIAKAAYABsCiAd1c2Vfb2lsATEScHJvZ3Jlc3NpdmVfcmVjaXBlATEVAAAmvqrd1ILXsAIVAigCQzMsF0AXu2RaHKwIGBJkYXNoX2Jhc2VsaW5lXzFfdjERAHX-B2XmnQEA&amp;oh=00_AfxLerRQF6gnBXgf-EIVWL4MlgLo59OHyhd5KGBTD4rsEw&amp;oe=69BD951F, https://scontent-atl3-2.cdninstagram.com/o1/v/t2/f2/m367/AQN6lXCHuAlDhxJQU2t_tT5QYflg1LugBPJy-dbj4uwvcZQndv6elRjQ6wD06L0BEcwYBXBaiA-Rcq4j-CspotdL9PdSmovpR8nntjw.mp4?_nc_cat=105&amp;_nc_sid=5e9851&amp;_nc_ht=scontent-atl3-2.cdninstagram.com&amp;_nc_ohc=gy7d9gI1KbkQ7kNvwFEo8fY&amp;efg=eyJ2ZW5jb2RlX3RhZyI6Inhwdl9wcm9ncmVzc2l2ZS5JTlNUQUdSQU0uQ0xJUFMuQzIuNzIwLmRhc2hfYmFzZWxpbmVfMV92MSIsInhwdl9hc3NldF9pZCI6MTU2NjE1NzA0MDcyMzg2MiwiYXNzZXRfYWdlX2RheXMiOjM2NiwidmlfdXNlY2FzZV9pZCI6MTAwOTksImR1cmF0aW9uX3MiOjEyLCJ1cmxnZW5fc291cmNlIjoid3d3In0%3D&amp;ccb=17-1&amp;_nc_gid=9kG9rvulstfmEMkMWHt7eQ&amp;_nc_ss=1a&amp;_nc_zt=28&amp;vs=ee5a4ed84d7e8dd9&amp;_nc_vs=HBksFQIYQGlnX2VwaGVtZXJhbC81MTQ1OUU0NDYzQkIyNDg0RUI1MEQ5NEE0Qzk4QkRCMF92aWRlb19kYXNoaW5pdC5tcDQVAALIARIAFQIYR2lnX3hwdl9yZWVsc19wZXJtYW5lbnRfc3JfcHJvZC8yODU4MjAzMzI3NjkyMTM4XzI5OTU4MDc0NTAyNTgyMDAxNTQubXA0FQICyAESACgAGAAbAogHdXNlX29pbAExEnByb2dyZXNzaXZlX3JlY2lwZQExFQAAJqyemaGrmsgFFQIoAkMyLBdAKZocrA</t>
  </si>
  <si>
    <t>https://www.instagram.com/blackberryman09</t>
  </si>
  <si>
    <t>sula_megamozg</t>
  </si>
  <si>
    <t>Sula_megamozg</t>
  </si>
  <si>
    <t>https://instagram.fagc1-2.fna.fbcdn.net/v/t51.2885-19/79465269_1656060747883627_4920886108545351680_n.jpg?stp=dst-jpg_e0_s150x150_tt6&amp;efg=eyJ2ZW5jb2RlX3RhZyI6InByb2ZpbGVfcGljLmRqYW5nby43NjguYzIifQ&amp;_nc_ht=instagram.fagc1-2.fna.fbcdn.net&amp;_nc_cat=107&amp;_nc_oc=Q6cZ2QGSZ0y5AbOnfDHl-DSQNsj_VwgffMhY0TgHkoLE3iLD-asmoW5wropakPgTC3Izr0I&amp;_nc_ohc=u1c-IW8KodwQ7kNvwFdwvdY&amp;_nc_gid=4qQ8Vpk8Mh62c2sRzumsuA&amp;edm=AOQ1c0wBAAAA&amp;ccb=7-5&amp;oh=00_AfzzfCvaQvUZHfWsx1k_sdGI7xFVXsvf9ZnNGXU__-5pEg&amp;oe=69BDA121&amp;_nc_sid=8b3546</t>
  </si>
  <si>
    <t>#웡카초콜릿트리팝업존
#웡카
#1월대개봉 | Продаю Hot Wheels открытые,для коллекционеров  Номер по заказу:+7(708)168-88-88 | С Жандос Коке и Алинуром побывали вчера в Warner Bros. World(были там 3часа 30 минут) | Мамочка с днём рождения желаю вам от всех нас крепкого здоровья и всего наилучшего и что бы вы всеми гордились | ❤️Отдых в Дубае с бабушкой😍, сестрой🥰, папой❤️ и мамой😘. | 8.03.2020. Кызылорда. Родные. Юбилей 80 лет моей Бабушке! ❤️😍🙏 | Мы съездили к сестре на день рождения в январе! Моя любимая и золотая сестра! Чтоб у тебя в жизни было всё отлично! Я буду всегда рядом! Я тебя люблююю❤️❤️❤️🙏🙏🙏😍😍😍😘😘😘💖💞💓💕 | Как классно в горах! 😍🙏😍 | Новый 2020 год в нашей семье с самыми родными у нас дома🙏❤️😍.</t>
  </si>
  <si>
    <t>#1</t>
  </si>
  <si>
    <t>https://instagram.com/p/C1RhUdHxDOC, https://instagram.com/p/CvjdBUCrV_g, https://instagram.com/p/CtRdOacMDHV, https://instagram.com/p/CpnI_ceoJhj, https://instagram.com/p/CpnIiUXvL_R, https://instagram.com/p/ChKgc3EMcFG, https://instagram.com/p/CTelc99DvcG, https://instagram.com/p/CFchzAAlXtQ, https://instagram.com/p/B9wvUrDFqjD, https://instagram.com/p/B8cyMHZHzdc, https://instagram.com/p/B8cx_4Unbj-, https://instagram.com/p/B7jOEp2H4i8</t>
  </si>
  <si>
    <t>49, 51, 31, 80, 34, 64, 52, 84, 47, 62, 56, 50</t>
  </si>
  <si>
    <t>2, 2, 1, 3, 0, 2, 2, 4, 2, 0, 2, 2</t>
  </si>
  <si>
    <t>2023-12-25, 2023-08-05, 2023-06-09, 2023-03-10, 2023-03-10, 2022-08-12, 2021-09-06, 2020-09-22, 2020-03-15, 2020-02-12, 2020-02-12, 2020-01-20</t>
  </si>
  <si>
    <t>Image, Video, Sidecar, Sidecar, Image, Image, Image, Sidecar, Sidecar, Video, Sidecar, Sidecar</t>
  </si>
  <si>
    <t>https://instagram.fagc1-2.fna.fbcdn.net/v/t51.82787-15/627409214_18309434092282905_2598212814234213557_n.jpg?stp=dst-jpg_e35_p1080x1080_sh0.08_tt6&amp;_nc_ht=instagram.fagc1-2.fna.fbcdn.net&amp;_nc_cat=109&amp;_nc_oc=Q6cZ2QGSZ0y5AbOnfDHl-DSQNsj_VwgffMhY0TgHkoLE3iLD-asmoW5wropakPgTC3Izr0I&amp;_nc_ohc=xLdM7DXg5cAQ7kNvwHvsnvn&amp;_nc_gid=4qQ8Vpk8Mh62c2sRzumsuA&amp;edm=AOQ1c0wBAAAA&amp;ccb=7-5&amp;ig_cache_key=MzI2NTUzNzc0NjAxMzUzMzA1OA%3D%3D.3-ccb7-5&amp;oh=00_Afxnfdgng25pC_e5tEOD8Ed_ztW8C_ybVRdWING5AAGOjg&amp;oe=69BDAEDB&amp;_nc_sid=8b3546, https://instagram.fagc1-1.fna.fbcdn.net/v/t51.29350-15/352286335_1459131598181641_8183794048998340039_n.jpg?stp=dst-jpg_e35_p1080x1080_tt6&amp;_nc_ht=instagram.fagc1-1.fna.fbcdn.net&amp;_nc_cat=101&amp;_nc_oc=Q6cZ2QGSZ0y5AbOnfDHl-DSQNsj_VwgffMhY0TgHkoLE3iLD-asmoW5wropakPgTC3Izr0I&amp;_nc_ohc=zKDcDzkPjE4Q7kNvwFNCKyr&amp;_nc_gid=4qQ8Vpk8Mh62c2sRzumsuA&amp;edm=AOQ1c0wBAAAA&amp;ccb=7-5&amp;ig_cache_key=MzEyMTQwNDU0NjExODgxNDA3Mw%3D%3D.3-ccb7-5&amp;oh=00_Afx4XPNRce2ftfMp1pqkkcvBv920JS6_TqY0ROAwwU2DRA&amp;oe=69BD9D6A&amp;_nc_sid=8b3546, https://instagram.fagc1-1.fna.fbcdn.net/v/t51.29350-15/352286335_1459131598181641_8183794048998340039_n.jpg?stp=dst-jpg_e35_p1080x1080_tt6&amp;_nc_ht=instagram.fagc1-1.fna.fbcdn.net&amp;_nc_cat=101&amp;_nc_oc=Q6cZ2QGSZ0y5AbOnfDHl-DSQNsj_VwgffMhY0TgHkoLE3iLD-asmoW5wropakPgTC3Izr0I&amp;_nc_ohc=zKDcDzkPjE4Q7kNvwFNCKyr&amp;_nc_gid=4qQ8Vpk8Mh62c2sRzumsuA&amp;edm=AOQ1c0wBAAAA&amp;ccb=7-5&amp;ig_cache_key=MzEyMTQwNDU0NjExODgxNDA3Mw%3D%3D.3-ccb7-5&amp;oh=00_Afx4XPNRce2ftfMp1pqkkcvBv920JS6_TqY0ROAwwU2DRA&amp;oe=69BD9D6A&amp;_nc_sid=8b3546, https://instagram.fagc1-1.fna.fbcdn.net/v/t51.29350-15/352824991_1597159677436606_416141611871542089_n.jpg?stp=dst-jpg_e35_p1080x1080_tt6&amp;_nc_ht=instagram.fagc1-1.fna.fbcdn.net&amp;_nc_cat=110&amp;_nc_oc=Q6cZ2QGSZ0y5AbOnfDHl-DSQNsj_VwgffMhY0TgHkoLE3iLD-asmoW5wropakPgTC3Izr0I&amp;_nc_ohc=_mFZqhpzwgwQ7kNvwEh5PVY&amp;_nc_gid=4qQ8Vpk8Mh62c2sRzumsuA&amp;edm=AOQ1c0wBAAAA&amp;ccb=7-5&amp;ig_cache_key=MzEyMTQwNDU0NjE0Mzc3NzgxOQ%3D%3D.3-ccb7-5&amp;oh=00_AfxuQYldIxH1LYlbcOkWfm72o574IPuE2XQBBPNHmWSN-g&amp;oe=69BDAD91&amp;_nc_sid=8b3546, https://instagram.fagc1-2.fna.fbcdn.net/v/t51.29350-15/334270568_229460282785180_6601426260499295843_n.jpg?stp=dst-jpg_e35_p1080x1080_tt6&amp;_nc_ht=instagram.fagc1-2.fna.fbcdn.net&amp;_nc_cat=104&amp;_nc_oc=Q6cZ2QGSZ0y5AbOnfDHl-DSQNsj_VwgffMhY0TgHkoLE3iLD-asmoW5wropakPgTC3Izr0I&amp;_nc_ohc=1F6CkpAK7-EQ7kNvwF_Y37M&amp;_nc_gid=4qQ8Vpk8Mh62c2sRzumsuA&amp;edm=AOQ1c0wBAAAA&amp;ccb=7-5&amp;ig_cache_key=MzA1NTQ1MDQwNTM4MjE1NzI5OQ%3D%3D.3-ccb7-5&amp;oh=00_AfyE4qHVfsYa87YZ5zEZEk9yeXmv4jjJfNozCTNPUCVnag&amp;oe=69BDB746&amp;_nc_sid=8b3546, https://instagram.fagc1-2.fna.fbcdn.net/v/t51.29350-15/334270568_229460282785180_6601426260499295843_n.jpg?stp=dst-jpg_e35_p1080x1080_tt6&amp;_nc_ht=instagram.fagc1-2.fna.fbcdn.net&amp;_nc_cat=104&amp;_nc_oc=Q6cZ2QGSZ0y5AbOnfDHl-DSQNsj_VwgffMhY0TgHkoLE3iLD-asmoW5wropakPgTC3Izr0I&amp;_nc_ohc=1F6CkpAK7-EQ7kNvwF_Y37M&amp;_nc_gid=4qQ8Vpk8Mh62c2sRzumsuA&amp;edm=AOQ1c0wBAAAA&amp;ccb=7-5&amp;ig_cache_key=MzA1NTQ1MDQwNTM4MjE1NzI5OQ%3D%3D.3-ccb7-5&amp;oh=00_AfyE4qHVfsYa87YZ5zEZEk9yeXmv4jjJfNozCTNPUCVnag&amp;oe=69BDB746&amp;_nc_sid=8b3546, https://instagram.fagc1-2.fna.fbcdn.net/v/t51.29350-15/334702564_890133252263469_8103281708607099759_n.jpg?stp=dst-jpg_e35_p1080x1080_tt6&amp;_nc_ht=instagram.fagc1-2.fna.fbcdn.net&amp;_nc_cat=109&amp;_nc_oc=Q6cZ2QGSZ0y5AbOnfDHl-DSQNsj_VwgffMhY0TgHkoLE3iLD-asmoW5wropakPgTC3Izr0I&amp;_nc_ohc=4Sj36i9j1g8Q7kNvwEwcVju&amp;_nc_gid=4qQ8Vpk8Mh62c2sRzumsuA&amp;edm=AOQ1c0wBAAAA&amp;ccb=7-5&amp;ig_cache_key=MzA1NTQ1MDQwNTM2NTQ0MDI3OQ%3D%3D.3-ccb7-5&amp;oh=00_Afw6gJHVFi4QfYok-xSGlOXCH2FTv-Y9-M3BBavbQIqT1w&amp;oe=69BDA5B4&amp;_nc_sid=8b3546, https://instagram.fagc1-2.fna.fbcdn.net/v/t51.82787-15/650360683_18024587096643071_7144705470872861576_n.jpg?stp=dst-jpg_e35_p1080x1080_sh0.08_tt6&amp;_nc_ht=instagram.fagc1-2.fna.fbcdn.net&amp;_nc_cat=111&amp;_nc_oc=Q6cZ2QGSZ0y5AbOnfDHl-DSQNsj_VwgffMhY0TgHkoLE3iLD-asmoW5wropakPgTC3Izr0I&amp;_nc_ohc=jAuN9Du56pcQ7kNvwGhVFZ8&amp;_nc_gid=4qQ8Vpk8Mh62c2sRzumsuA&amp;edm=AOQ1c0wBAAAA&amp;ccb=7-5&amp;ig_cache_key=MzA1NTQ1MDQwNTM3Mzk2Nzk0Mw%3D%3D.3-ccb7-5&amp;oh=00_AfycRLsqds1N2NZJR82qHxS3gCwU3AVLT2RJNlmNMtVf6g&amp;oe=69BD9543&amp;_nc_sid=8b3546, https://instagram.fagc1-2.fna.fbcdn.net/v/t51.82787-15/622523289_18093132235790060_8007708054968288208_n.jpg?stp=dst-jpg_e35_p1080x1080_sh0.08_tt6&amp;_nc_ht=instagram.fagc1-2.fna.fbcdn.net&amp;_nc_cat=108&amp;_nc_oc=Q6cZ2QGSZ0y5AbOnfDHl-DSQNsj_VwgffMhY0TgHkoLE3iLD-asmoW5wropakPgTC3Izr0I&amp;_nc_ohc=bMEnYVzphr8Q7kNvwE__CXX&amp;_nc_gid=4qQ8Vpk8Mh62c2sRzumsuA&amp;edm=AOQ1c0wBAAAA&amp;ccb=7-5&amp;ig_cache_key=MzA1NTQ0ODQxNDkwMTU1MTA1Nw%3D%3D.3-ccb7-5&amp;oh=00_AfzJDQLZjGUPRxbCe-kfvZpeehECnT5YiSP1lpbvC1anaQ&amp;oe=69BD89BE&amp;_nc_sid=8b3546, https://instagram.fagc1-1.fna.fbcdn.net/v/t51.82787-15/622402780_18122159197563438_1947066757570220048_n.jpg?stp=dst-jpg_e35_p1080x1080_sh0.08_tt6&amp;_nc_ht=instagram.fagc1-1.fna.fbcdn.net&amp;_nc_cat=106&amp;_nc_oc=Q6cZ2QGSZ0y5AbOnfDHl-DSQNsj_VwgffMhY0TgHkoLE3iLD-asmoW5wropakPgTC3Izr0I&amp;_nc_ohc=9qpt0enhggkQ7kNvwGLYAdO&amp;_nc_gid=4qQ8Vpk8Mh62c2sRzumsuA&amp;edm=AOQ1c0wBAAAA&amp;ccb=7-5&amp;ig_cache_key=MjkwMzI3NTYzMDU1MzU3OTg0Ng%3D%3D.3-ccb7-5&amp;oh=00_Afx5kz-uGArju5SXoJnB1iyTIV0yJJ1uNYDB637a0T8zmg&amp;oe=69BDA8ED&amp;_nc_sid=8b3546, https://instagram.fagc1-1.fna.fbcdn.net/v/</t>
  </si>
  <si>
    <t>https://instagram.fagc1-1.fna.fbcdn.net/o1/v/t2/f2/m82/AQOW2DOo6GnJxSuhC2m11U0TzWwknYznzVWcbq9CnNfQ2TZNc8xQNX7lt7ijUcgD5pCov9ZTuXgc0thWeZkyHg3b5g-75Eq9AArPnlY.mp4?_nc_cat=106&amp;_nc_oc=AdkgLoOl8TZml54iZNC5dCkumpY7VjoiA2lbwrE1P7bWnAgSvtucV2VPY27zWyAL_ts&amp;_nc_sid=5e9851&amp;_nc_ht=instagram.fagc1-1.fna.fbcdn.net&amp;_nc_ohc=U9iCTrobNTgQ7kNvwGB5GEy&amp;efg=eyJ2ZW5jb2RlX3RhZyI6Inhwdl9wcm9ncmVzc2l2ZS5JTlNUQUdSQU0uQ0xJUFMuQzMuNzIwLmRhc2hfYmFzZWxpbmVfMV92MSIsInhwdl9hc3NldF9pZCI6NDI5NjE5NzYyMDYwNTQ4MiwiYXNzZXRfYWdlX2RheXMiOjk1NCwidmlfdXNlY2FzZV9pZCI6MTAwOTksImR1cmF0aW9uX3MiOjcsInVybGdlbl9zb3VyY2UiOiJ3d3cifQ%3D%3D&amp;ccb=17-1&amp;_nc_gid=4qQ8Vpk8Mh62c2sRzumsuA&amp;_nc_ss=1a&amp;_nc_zt=28&amp;vs=8a73831931bc120b&amp;_nc_vs=HBksFQIYT2lnX3hwdl9yZWVsc19wZXJtYW5lbnRfcHJvZC8wMjQ4NDQ2NTQzRkIxODc0QTNFMkM0RTk0NUVDNzU5M192aWRlb19kYXNoaW5pdC5tcDQVAALIARIAFQIYR2lnX3hwdl9yZWVsc19wZXJtYW5lbnRfc3JfcHJvZC8xOTA0MDEyNjQzMzAzMjMwXzEwNzA5NTMxOTYwMjMyODU3MzUubXA0FQICyAESACgAGAAbAogHdXNlX29pbAExEnByb2dyZXNzaXZlX3JlY2lwZQExFQAAJtSI_dDO16EPFQIoAkMzLBdAHXbItDlYEBgSZGFzaF9iYXNlbGluZV8xX3YxEQB1_gdl5p0BAA&amp;oh=00_AfzVbLdZ6vXCLfd5z30uljc6UHTkDc1mN_QxPstmRQan_A&amp;oe=69B994BB, https://instagram.fagc1-2.fna.fbcdn.net/o1/v/t16/f2/m69/AQO7s4dMWx1Z_Nm_mOjTmz_OSChCKDpS01PHP0PPgyhMFi3TFJ86iD37wjLt5KAiHnh2KA9nq5FUmqmtR2Yo0SlS.mp4?strext=1&amp;_nc_cat=109&amp;_nc_oc=AdncFWNfMrOdTJGa85aSqvVnNGuo91isEBJ9VBGd4TYXsx8R8Knkun4Q5qsxjlqhrXA&amp;_nc_sid=5e9851&amp;_nc_ht=instagram.fagc1-2.fna.fbcdn.net&amp;_nc_ohc=go9QMxPuTHcQ7kNvwEINZUc&amp;efg=eyJ2ZW5jb2RlX3RhZyI6Inhwdl9wcm9ncmVzc2l2ZS5JTlNUQUdSQU0uQ0FST1VTRUxfSVRFTS5DMy43MjAuZGFzaF9iYXNlbGluZV8xX3YxIiwieHB2X2Fzc2V0X2lkIjoxMjE0MjYzNTc1ODc3NjE3LCJhc3NldF9hZ2VfZGF5cyI6MTEwMSwidmlfdXNlY2FzZV9pZCI6MTAxMDQsImR1cmF0aW9uX3MiOjYwLCJ1cmxnZW5fc291cmNlIjoid3d3In0%3D&amp;ccb=17-1&amp;_nc_gid=4qQ8Vpk8Mh62c2sRzumsuA&amp;_nc_ss=1a&amp;_nc_zt=28&amp;vs=a75c1fa54dc09c94&amp;_nc_vs=HBksFQIYOnBhc3N0aHJvdWdoX2V2ZXJzdG9yZS9HSUNXbUFBMlBxSmhodGdBQUlISkhCN3MzZzFjYmtZTEFBQUYVAALIARIAFQIYRmlnX3hwdl9yZWVsc19wZXJtYW5lbnRfc3JfcHJvZC81NzczNTQ1Mjc0NDg3OTVfMjEyODAxNDUxODk3NDY1MTExOC5tcDQVAgLIARIAKAAYABsCiAd1c2Vfb2lsATEScHJvZ3Jlc3NpdmVfcmVjaXBlATEVAAAm4t_U0biXqAQVAigCQzMsF0BOAAAAAAAAGBJkYXNoX2Jhc2VsaW5lXzFfdjERAHXuB2XwnQEA&amp;oh=00_AfwyB3QfWQ86CYVofpv9UsitpUr3-d8nRN9n_GEnohgnNA&amp;oe=69BD9187, https://instagram.fagc1-1.fna.fbcdn.net/o1/v/t16/f2/m69/AQOzx_WIajW_EyBSoSjnstRxLcAcQDrwJHHmREcm8oxFZW-a_SgzeFGaVsjCsLERwpQo1lvXUmDNphiglAZ8layp.mp4?strext=1&amp;_nc_cat=110&amp;_nc_oc=AdnQ-akHg6Mi1IPGgZ3bErKR1Ask7wIuOzM_iTqWjDKc-HC05qbH30DrlocG5ZmY2XE&amp;_nc_sid=5e9851&amp;_nc_ht=instagram.fagc1-1.fna.fbcdn.net&amp;_nc_ohc=C75nDzkryFYQ7kNvwH9JL-D&amp;efg=eyJ2ZW5jb2RlX3RhZyI6Inhwdl9wcm9ncmVzc2l2ZS5JTlNUQUdSQU0uQ0FST1VTRUxfSVRFTS5DMy43MjAuZGFzaF9iYXNlbGluZV8xX3YxIiwieHB2X2Fzc2V0X2lkIjoxNjU0MzEzMTkyNjEyODYsImFzc2V0X2FnZV9kYXlzIjoxMTAxLCJ2aV91c2VjYXNlX2lkIjoxMDEwNCwiZHVyYXRpb25fcyI6NTIsInVybGdlbl9zb3VyY2UiOiJ3d3cifQ%3D%3D&amp;ccb=17-1&amp;_nc_gid=4qQ8Vpk8Mh62c2sRzumsuA&amp;_nc_ss=1a&amp;_nc_zt=28&amp;vs=b79cfab69aef1d5c&amp;_nc_vs=HBksFQIYOnBhc3N0aHJvdWdoX2V2ZXJzdG9yZS9HSUNXbUFBdjRnbFl0bDRFQUs0c3ZkVFluZ3dBYmtZTEFBQUYVAALIARIAFQIYR2lnX3hwdl9yZWVsc19wZXJtYW5lbnRfc3JfcHJvZC8xMjUxNTc1Njc1NzA5OTIxXzgwNDIyMDA0ODE2MDU3MDI3ODUubXA0FQICyAESACgAGAAbAogHdXNlX29pbAExEnByb2dyZXNzaXZlX3JlY2lwZQExFQAAJszBp7CvnUsVAigCQzMsF0BKO6XjU_fPGBJkYXNoX2Jhc2VsaW5lXzFfdjERAHXuB2XwnQEA&amp;oh=00_AfwXSQHGfL38pgy8-KhZMFP-6jnZPVgU657GmC7G3gLE8A&amp;oe=69BD9C9E, https://instagram.fagc1-2.fna.fbcdn.net/o1/v/t16/f2/m84/AQOo8eUYqBNXqAX-gHRVSEd2fq-wv5o0k1vf52AjxHgNOO_BisGobTsnjjgZVH3rUPkRt19ByVq-lWUlScPNyd616ZcZp4XNh-JFz8o.mp4?_nc_cat=109&amp;_nc_oc=Adm9AD2q3qxWOAsNIli_yEihGfeObGJPsQIPSyzrGJdq9mFmyPUu4dDcVxc1Ng4Lir0&amp;_nc_sid=5e9851&amp;_nc_ht=instagram.fagc1-2.fna.fbcdn.net&amp;_nc_ohc=7UOZYq2aXJUQ7kNvwEq6xPm&amp;efg=eyJ2ZW5jb2RlX3RhZyI6Inhwdl9wcm9ncmVzc2l2ZS5JTlNUQUdSQU0uRkVFRC5DMy40ODAuZGFzaF9iYXNlbGluZV8xX3YxIiwieHB2X2Fzc2V0X2lkIjoxNTAxODEwOTk3MjQxMTEzLCJhc3NldF9hZ2VfZGF5cyI6MjIyNCwidmlfdXNlY2FzZV9pZCI6MTAxNDYsImR1cmF0aW9uX3MiOjUxLCJ1cmxnZW5fc291cmNlIjoid3d3In0%3D&amp;ccb=17-1&amp;_nc_gid=4qQ8Vpk8Mh62c2sRzumsuA&amp;_nc_ss=1a&amp;_nc_zt=28&amp;vs=8aa6f3ea2f1ef126&amp;_nc_vs=HBksFQIYTGlnX2JhY2tmaWxsX3RpbWVsaW5lX3ZvZC8yRjQwRjIzODdBNEM1RTNFQzdFQTU4NDQyNEM5M0U4N192aWRlb19kYXNoaW5pdC5tcDQVAALIARIAFQIYRmlnX3hwdl9yZWVsc19wZXJtYW5lbnRfc3JfcHJvZC83MjI3MTY1NDYzNjc1NzBfMzIzMDY0MzI1ODE1MTA4NTc2OC5tcDQVAgLIARIAKAAYABsCiAd1c2Vfb2lsATEScHJvZ3Jlc3NpdmVfcmVjaXBlATEVAAAmspSV8PP4qgUVAigCQzMsF0BJxDlYEGJOGBJkYXNoX2Jhc2VsaW5lXzFfdjERAHXqB2XEngEA&amp;oh=00_AfwtOE4tNAjLFYNgCQr3pl7y6IAiuNvbUMqmMzTOGgWfDA&amp;oe=69B9970B, https://instagram.fagc1-1.fna.fbcdn.net/o1/v/t16/f2/m84/AQO9ni6sk9hzzVP3Ls9bFdELD2Fq7TXfQq1jYnAeIBkvJGQE6AySuttAx0C8Z8rIopNVie03iLeG_i_Wo8ILTRp0xeD87To0Dk1g2kE.mp4?_nc_cat=103&amp;_nc_oc=AdlRIEfT9oYGbQsnKjCz0tZg8u4lRz5GiVITprBesAycwPHTqt6Sa0yJN7qB4JYlGCo&amp;_nc_sid=5e9851&amp;_nc_ht=instagram.fagc1-1.fna.fbcdn.net&amp;_nc_ohc=qxC6NZ9SFR8Q7kNvwEmRWSa&amp;efg=eyJ2ZW5jb2RlX3RhZyI6Inhwdl9wcm9ncmVzc2l2ZS5JTlNUQUdSQU0uQ0FST1VTRUxfSVRFTS5DMy43MjAuZGFzaF9iYXNlbGluZV8xX3YxIiwieHB2X2Fzc2V0X2lkIjoyNDIyMzAyMzE3NzI4ODk5OCwiYXNzZXRfYWdlX2RheXMiOjIyMjQsInZpX3VzZWNhc2VfaWQiOjEwMTQ2LCJkdXJhdGlvbl9zIjo0OSwidXJsZ2VuX3NvdXJjZSI6Ind3dy</t>
  </si>
  <si>
    <t>https://www.instagram.com/sula_megamozg</t>
  </si>
  <si>
    <t>arslanutegenov</t>
  </si>
  <si>
    <t>Арслан Утегенов</t>
  </si>
  <si>
    <t>🏁Auto enthusiast 
Winner of MotorFest 2024 🏆🥇
#1 🔝 in KZ W201 1990 2.6 owner
Low rider 🛞 W201 1990 2.0 owner 
➡️#404xxx13 
➡️#404ooo17
➡️#404aaa17</t>
  </si>
  <si>
    <t>https://scontent-atl3-2.cdninstagram.com/v/t51.2885-19/464303544_1061460298807142_9190406244164126835_n.jpg?stp=dst-jpg_e0_s150x150_tt6&amp;efg=eyJ2ZW5jb2RlX3RhZyI6InByb2ZpbGVfcGljLmRqYW5nby4xMDgwLmMyIn0&amp;_nc_ht=scontent-atl3-2.cdninstagram.com&amp;_nc_cat=102&amp;_nc_oc=Q6cZ2QHLly_q012Ks_cCUcV3a9ipsEzJya23dBNF9NgewjPNACuhlAd0dzGNL0ZM6pPg0YY&amp;_nc_ohc=A7s_GvuJ--AQ7kNvwF-Qovv&amp;_nc_gid=uAenFuu7mjVkutHCDmqDOQ&amp;edm=AOQ1c0wBAAAA&amp;ccb=7-5&amp;oh=00_AfxGnxpmHPUVcuO7Z086LzqGcklAdwFX_Go_HPna-6XtAg&amp;oe=69BDAD2E&amp;_nc_sid=8b3546</t>
  </si>
  <si>
    <t>Победа в @motorfestkz 2024, БэбиБэнц в ТОП8 Казахстана! 
#motorfestkz2024 
#motorfestkz
#babybenz 
#arslanutegenov 
#404aaa17 | Perfection👏
#w201 
#w201owner 
#w201nation 
#w201club 
#w201addicted 
#mercedesw201 
#w201clique 
#w201gallery 
#oldbenz
#oldmercedes 
#mercedesmuseum 
#404aaa17
#arslanutegenov | For my Cadillac🔥🔥🔥
6/4 | This is how we do… | Құрметті достар!
Біз - алтын өндіру ісіне жауапкершілікпен қарайтын кәсіби мамандармыз. Алтын өндіру - тек технология мен нәтиже ғана емес, ол үлкен жауапкершілік біздің команда үшін!
Elaman GROUP компаниясының басты құндығылы - ол адамдар. Дәл осы адамдардың тәжірибесі, кәсібилігі мен жоғары деңге | Новый год в Китае) яркие эмоции и мега атмосфера праздника. | Итоги яркого 2025 года! 
Надеюсь 2026 будет еще лучше 🙏🏼 | Хочу поздравить всех своих родных и близких, далеких и не очень), верных и не очень), друзей и недругов, доброжелателей, единомышленников, а так же, кто знает меня просто так, с наступающим Новым годом! Сказать спасибо всем без исключения, благодарю за то, что вы есть в моей жизни) без вас, я не Я). | BabyBenz на открытии Алматинского филиала @starkdetailing.almaty
Отдельная благодарность руководству дитейлинга , а так же Аслану за бережное и особое внимание моему автомобилю. 
Желаю только успехов в начинаниях и благополучия в коллективе.</t>
  </si>
  <si>
    <t>#motorfestkz2024, #motorfestkz, #babybenz, #arslanutegenov, #404aaa17, #w201, #w201owner, #w201nation, #w201club, #w201addicted, #mercedesw201, #w201clique, #w201gallery, #oldbenz, #oldmercedes, #mercedesmuseum</t>
  </si>
  <si>
    <t>@motorfestkz, @elamangroup, @starkdetailing.almaty</t>
  </si>
  <si>
    <t>https://instagram.com/p/C_-X-LCMydp, https://instagram.com/p/C0jVODUMjbJ, https://instagram.com/p/DUaV4bojBzK, https://instagram.com/p/DUaVnXWDIu4, https://instagram.com/p/DTFCr_mDFoM, https://instagram.com/p/DTCl297DEfy, https://instagram.com/p/DTAW2ljDAnY, https://instagram.com/p/DS81f6VjJ9I, https://instagram.com/p/DS7_cYPDAXU, https://instagram.com/p/DS5fjiNjO9l, https://instagram.com/p/DR1s_8JDNG1, https://instagram.com/p/DRpfDt3jFnT</t>
  </si>
  <si>
    <t>136, 234, 8, 35, 102, 11, 40, 20, 35, 57, 58, 44</t>
  </si>
  <si>
    <t>8, 13, 0, 2, 18, 0, 0, 0, 3, 2, 0, 4</t>
  </si>
  <si>
    <t>2024-09-16, 2023-12-07, 2026-02-06, 2026-02-06, 2026-01-04, 2026-01-03, 2026-01-02, 2026-01-01, 2025-12-31, 2025-12-30, 2025-12-04, 2025-11-29</t>
  </si>
  <si>
    <t>Sidecar, Sidecar, Sidecar, Sidecar, Image, Image, Image, Image, Sidecar, Image, Sidecar, Image</t>
  </si>
  <si>
    <t>https://scontent-atl3-3.cdninstagram.com/v/t51.29350-15/459717420_515854627702329_915286754891582753_n.jpg?stp=dst-jpg_e35_p1080x1080_tt6&amp;_nc_ht=scontent-atl3-3.cdninstagram.com&amp;_nc_cat=109&amp;_nc_oc=Q6cZ2QHLly_q012Ks_cCUcV3a9ipsEzJya23dBNF9NgewjPNACuhlAd0dzGNL0ZM6pPg0YY&amp;_nc_ohc=2r3qLelASvMQ7kNvwE6LMbH&amp;_nc_gid=uAenFuu7mjVkutHCDmqDOQ&amp;edm=AOQ1c0wBAAAA&amp;ccb=7-5&amp;ig_cache_key=MzQ1ODMwNjk3OTgxNjI1MTk3OA%3D%3D.3-ccb7-5&amp;oh=00_AfzOMcq1xpxP5lAbaEBHXOK2nTyMfgFMO_i1Z7dx397Bug&amp;oe=69BD9944&amp;_nc_sid=8b3546, https://scontent-atl3-3.cdninstagram.com/v/t51.29350-15/459717420_515854627702329_915286754891582753_n.jpg?stp=dst-jpg_e35_p1080x1080_tt6&amp;_nc_ht=scontent-atl3-3.cdninstagram.com&amp;_nc_cat=109&amp;_nc_oc=Q6cZ2QHLly_q012Ks_cCUcV3a9ipsEzJya23dBNF9NgewjPNACuhlAd0dzGNL0ZM6pPg0YY&amp;_nc_ohc=2r3qLelASvMQ7kNvwE6LMbH&amp;_nc_gid=uAenFuu7mjVkutHCDmqDOQ&amp;edm=AOQ1c0wBAAAA&amp;ccb=7-5&amp;ig_cache_key=MzQ1ODMwNjk3OTgxNjI1MTk3OA%3D%3D.3-ccb7-5&amp;oh=00_AfzOMcq1xpxP5lAbaEBHXOK2nTyMfgFMO_i1Z7dx397Bug&amp;oe=69BD9944&amp;_nc_sid=8b3546, https://scontent-atl3-2.cdninstagram.com/v/t51.82787-15/650364587_17927607840229649_8238644470792055290_n.jpg?stp=dst-jpg_e35_p1080x1080_sh0.08_tt6&amp;_nc_ht=scontent-atl3-2.cdninstagram.com&amp;_nc_cat=105&amp;_nc_oc=Q6cZ2QHLly_q012Ks_cCUcV3a9ipsEzJya23dBNF9NgewjPNACuhlAd0dzGNL0ZM6pPg0YY&amp;_nc_ohc=JnR1TExDNZUQ7kNvwEBRIQs&amp;_nc_gid=uAenFuu7mjVkutHCDmqDOQ&amp;edm=AOQ1c0wBAAAA&amp;ccb=7-5&amp;ig_cache_key=MzQ1ODMwNjk3OTgyNDYzOTE1MQ%3D%3D.3-ccb7-5&amp;oh=00_AfwjJa27_kuPDDy35wiqThLxLMU475JC0NpI7kR2GGf7QQ&amp;oe=69BDA8D9&amp;_nc_sid=8b3546, https://scontent-atl3-2.cdninstagram.com/v/t51.29350-15/459736754_1455985165096109_5747561918082238762_n.jpg?stp=dst-jpg_e35_p1080x1080_tt6&amp;_nc_ht=scontent-atl3-2.cdninstagram.com&amp;_nc_cat=105&amp;_nc_oc=Q6cZ2QHLly_q012Ks_cCUcV3a9ipsEzJya23dBNF9NgewjPNACuhlAd0dzGNL0ZM6pPg0YY&amp;_nc_ohc=aXkDYHhV768Q7kNvwFLSO5R&amp;_nc_gid=uAenFuu7mjVkutHCDmqDOQ&amp;edm=AOQ1c0wBAAAA&amp;ccb=7-5&amp;ig_cache_key=MzQ1ODMwNjk3OTgyNDY2MzgzMg%3D%3D.3-ccb7-5&amp;oh=00_AfyfuGxAggbPmxb-o0sn1RRdRpa_03AuP6DCAxd27js9og&amp;oe=69BDB41E&amp;_nc_sid=8b3546, https://scontent-atl3-1.cdninstagram.com/v/t51.82787-15/651992199_17984912552975862_4865293287093662710_n.jpg?stp=dst-jpg_e35_p1080x1080_sh0.08_tt6&amp;_nc_ht=scontent-atl3-1.cdninstagram.com&amp;_nc_cat=106&amp;_nc_oc=Q6cZ2QHLly_q012Ks_cCUcV3a9ipsEzJya23dBNF9NgewjPNACuhlAd0dzGNL0ZM6pPg0YY&amp;_nc_ohc=NRp7y9L03KsQ7kNvwFjxQrP&amp;_nc_gid=uAenFuu7mjVkutHCDmqDOQ&amp;edm=AOQ1c0wBAAAA&amp;ccb=7-5&amp;ig_cache_key=MzQ1ODMwNjk4MDA1MTAyMzc3NQ%3D%3D.3-ccb7-5&amp;oh=00_Afxk_XS9lKfj-GTUAJMeOtzCRBegFyxQzdOpruRljGVgEA&amp;oe=69BD8C3C&amp;_nc_sid=8b3546, https://scontent-atl3-1.cdninstagram.com/v/t51.29350-15/460115671_1233548441121300_7852200966405313614_n.jpg?stp=dst-jpg_e35_p1080x1080_tt6&amp;_nc_ht=scontent-atl3-1.cdninstagram.com&amp;_nc_cat=100&amp;_nc_oc=Q6cZ2QHLly_q012Ks_cCUcV3a9ipsEzJya23dBNF9NgewjPNACuhlAd0dzGNL0ZM6pPg0YY&amp;_nc_ohc=YdF98Num8kgQ7kNvwGlg4TO&amp;_nc_gid=uAenFuu7mjVkutHCDmqDOQ&amp;edm=AOQ1c0wBAAAA&amp;ccb=7-5&amp;ig_cache_key=MzQ1ODMwNjk3OTgxNjA5OTE4Ng%3D%3D.3-ccb7-5&amp;oh=00_AfyX6nd2pKkfN7JwqJwpChqEm5XvAX3NM4DfgF2YC7DV3g&amp;oe=69BD8EFB&amp;_nc_sid=8b3546, https://scontent-atl3-1.cdninstagram.com/v/t51.29350-15/459923386_2475957635944956_6987234473217633572_n.jpg?stp=dst-jpg_e35_p1080x1080_tt6&amp;_nc_ht=scontent-atl3-1.cdninstagram.com&amp;_nc_cat=100&amp;_nc_oc=Q6cZ2QHLly_q012Ks_cCUcV3a9ipsEzJya23dBNF9NgewjPNACuhlAd0dzGNL0ZM6pPg0YY&amp;_nc_ohc=Cneg_j0NVjMQ7kNvwFc_XBJ&amp;_nc_gid=uAenFuu7mjVkutHCDmqDOQ&amp;edm=AOQ1c0wBAAAA&amp;ccb=7-5&amp;ig_cache_key=MzQ1ODMwNjk3OTgyNDUyMTM2NA%3D%3D.3-ccb7-5&amp;oh=00_Afxn_TbXk7e9i-duMKiB-Wc3EAE8ap5brnqGXS5caaKJnA&amp;oe=69BD9788&amp;_nc_sid=8b3546, https://scontent-atl3-1.cdninstagram.com/v/t51.29350-15/460287733_826200283000452_5888795146201487651_n.jpg?stp=dst-jpg_e35_p1080x1080_tt6&amp;_nc_ht=scontent-atl3-1.cdninstagram.com&amp;_nc_cat=100&amp;_nc_oc=Q6cZ2QHLly_q012Ks_cCUcV3a9ipsEzJya23dBNF9NgewjPNACuhlAd0dzGNL0ZM6pPg0YY&amp;_nc_ohc=4Ri2acwMJksQ7kNvwHGOITF&amp;_nc_gid=uAenFuu7mjVkutHCDmqDOQ&amp;edm=AOQ1c0wBAAAA&amp;ccb=7-5&amp;ig_cache_key=MzQ1ODMwNjk3OTgyNDQxMjE4OA%3D%3D.3-ccb7-5&amp;oh=00_AfzQi56RMyLGQC0IuVVw7mMSnFGF8mGHnH8Mc7890GZv0Q&amp;oe=69BDA721&amp;_nc_sid=8b3546, https://scontent-atl3-1.cdninstagram.com/v/t51.29350-15/408040872_1515872089238514_3291685691850087943_n.jpg?stp=dst-jpg_e35_p1080x1080_tt6&amp;_nc_ht=scontent-atl3-1.cdninstagram.com&amp;_nc_cat=106&amp;_nc_oc=Q6cZ2QHLly_q012Ks_cCUcV3a9ipsEzJya23dBNF9NgewjPNACuhlAd0dzGNL0ZM6pPg0YY&amp;_nc_ohc=ZJVFHEF9--IQ7kNvwEaobca&amp;_nc_gid=uAenFuu7mjVkutHCDmqDOQ&amp;edm=AOQ1c0wBAAAA&amp;ccb=7-5&amp;ig_cache_key=MzI1MjUzNjY3NjA0NjcxMzU2Ng%3D%3D.3-ccb7-5&amp;oh=00_Afy6PfP6TTi7ML6iy_TRLp1MSR9HijZFPnmXsJCTEyDWgQ&amp;oe=69BD8F9E&amp;_nc_sid=8b3546, https://scontent-atl3-1.cdninstagram.com/v/t51.29350-15/408040872_1515872089238514_3291685691850087943_n.jpg?stp=dst-jpg_e35_p1080x1080_tt6&amp;_nc_ht=scontent-atl3-1.cdninstagram.com&amp;_nc_cat=106&amp;_nc_oc=Q6cZ2QHLly_q012Ks_cCUcV3a9ipsEzJya23dBNF9NgewjPNACuhlAd0dzGNL0ZM6pPg0YY&amp;_nc_ohc=ZJVFHEF9--IQ7kNvwEaobca&amp;_nc_gid=uAenFuu7mjVkutHCDmqDOQ&amp;edm=AOQ1c0wBAAAA&amp;ccb=7-5&amp;ig_cache_key=MzI1MjUzNjY3NjA0NjcxMzU2Ng%3D%3D.3-ccb7-5&amp;oh=00_Afy6PfP6TTi7ML6iy_TRLp1MSR9HijZFPnmXsJCTEyDWgQ&amp;oe=69BD8F9E&amp;_nc_sid=8b3546, https://scontent-atl3-3.cdninstagram.co</t>
  </si>
  <si>
    <t>https://scontent-atl3-3.cdninstagram.com/o1/v/t16/f2/m84/AQPM2rk7LVGwoPwsrMSfR8vwdZNSj8l3HuM_LDdvJ8l1KCuTPUdr49Uig3rLE257VPTEN5sd-8pltCdoN4apTZnhUy7YefiZrIpNvq8.mp4?_nc_cat=111&amp;_nc_sid=5e9851&amp;_nc_ht=scontent-atl3-3.cdninstagram.com&amp;_nc_ohc=xpgkNnI0lFoQ7kNvwGpZh3k&amp;efg=eyJ2ZW5jb2RlX3RhZyI6Inhwdl9wcm9ncmVzc2l2ZS5JTlNUQUdSQU0uQ0FST1VTRUxfSVRFTS5DMy43MjAuZGFzaF9iYXNlbGluZV8xX3YxIiwieHB2X2Fzc2V0X2lkIjo4NzM5Nzc3MjkxNDEyMDMsImFzc2V0X2FnZV9kYXlzIjo3NCwidmlfdXNlY2FzZV9pZCI6MTAxNDYsImR1cmF0aW9uX3MiOjUsInVybGdlbl9zb3VyY2UiOiJ3d3cifQ%3D%3D&amp;ccb=17-1&amp;_nc_gid=uAenFuu7mjVkutHCDmqDOQ&amp;_nc_ss=1a&amp;_nc_zt=28&amp;vs=cdf2919c78407497&amp;_nc_vs=HBkcFQIYTGlnX2JhY2tmaWxsX3RpbWVsaW5lX3ZvZC80QjQ5MDREQkU2OEU5OEJBQzc2MjU4RDI5MDY3NEY5Q192aWRlb19kYXNoaW5pdC5tcDQVAALIARIAKAAYABsCiAd1c2Vfb2lsATEScHJvZ3Jlc3NpdmVfcmVjaXBlATEVAAAmpqeywZm4jQMVAigCQzMsF0AVEGJN0vGqGBJkYXNoX2Jhc2VsaW5lXzFfdjERAHXuB2XEngEA&amp;oh=00_AfwivSqLR2hbz3dZwKVNfzu9INu5ahbDfwa-JJq-YO0qYw&amp;oe=69B9B6BD, https://scontent-atl3-3.cdninstagram.com/o1/v/t16/f2/m84/AQMAH71Aku5PrPpEM2Yy67Hmand8eBZ78zhTsz6wfpKAUtKQxbL6wg16v5qt5yateukZ9Nzw40W9_8kDNZd5prYQn-Lj2embw8OsIwM.mp4?_nc_cat=107&amp;_nc_sid=5e9851&amp;_nc_ht=scontent-atl3-3.cdninstagram.com&amp;_nc_ohc=oRVosMtIIfwQ7kNvwE_9MOf&amp;efg=eyJ2ZW5jb2RlX3RhZyI6Inhwdl9wcm9ncmVzc2l2ZS5JTlNUQUdSQU0uQ0FST1VTRUxfSVRFTS5DMy40ODAuZGFzaF9iYXNlbGluZV8xX3YxIiwieHB2X2Fzc2V0X2lkIjo4NTU1MTYyODQwMjQ4OTMsImFzc2V0X2FnZV9kYXlzIjo3NCwidmlfdXNlY2FzZV9pZCI6MTAxNDYsImR1cmF0aW9uX3MiOjEyLCJ1cmxnZW5fc291cmNlIjoid3d3In0%3D&amp;ccb=17-1&amp;_nc_gid=uAenFuu7mjVkutHCDmqDOQ&amp;_nc_ss=1a&amp;_nc_zt=28&amp;vs=eb8abc29d71bd427&amp;_nc_vs=HBkcFQIYTGlnX2JhY2tmaWxsX3RpbWVsaW5lX3ZvZC9BNjRCQTU0ODg3MzE2NjQ1QjExRENFRDA4QUMyRjFCQV92aWRlb19kYXNoaW5pdC5tcDQVAALIARIAKAAYABsCiAd1c2Vfb2lsATEScHJvZ3Jlc3NpdmVfcmVjaXBlATEVAAAm-uCrg82FhQMVAigCQzMsF0Ao7peNT987GBJkYXNoX2Jhc2VsaW5lXzFfdjERAHXuB2XEngEA&amp;oh=00_AfwDoi8hFWoS8Q-q8pIu2s5rojjME57s0oPBcav6JIpsyg&amp;oe=69B99E19, https://scontent-atl3-3.cdninstagram.com/o1/v/t16/f2/m84/AQOYFBimvTJpKUbqNxsTAqsEw1uCQ4epG3aKbn8DD2WaJOCYLFOfK-zaRwEz6dBv0wj2mIarI99YCkAnXo4yasePx3q3yARQnfFCVDQ.mp4?_nc_cat=110&amp;_nc_sid=5e9851&amp;_nc_ht=scontent-atl3-3.cdninstagram.com&amp;_nc_ohc=3srVdU_IgxEQ7kNvwHIRKpR&amp;efg=eyJ2ZW5jb2RlX3RhZyI6Inhwdl9wcm9ncmVzc2l2ZS5JTlNUQUdSQU0uQ0FST1VTRUxfSVRFTS5DMy43MjAuZGFzaF9iYXNlbGluZV8xX3YxIiwieHB2X2Fzc2V0X2lkIjoxMzc0OTk1OTg3NDQzNjAzLCJhc3NldF9hZ2VfZGF5cyI6NzQsInZpX3VzZWNhc2VfaWQiOjEwMTQ2LCJkdXJhdGlvbl9zIjoxNCwidXJsZ2VuX3NvdXJjZSI6Ind3dyJ9&amp;ccb=17-1&amp;vs=2b2029f30d430dd9&amp;_nc_vs=HBkcFQIYTGlnX2JhY2tmaWxsX3RpbWVsaW5lX3ZvZC83MjRDQkQyQTk0REFDNzdERUY5OTYyNjFGMEVGQzNBRV92aWRlb19kYXNoaW5pdC5tcDQVAALIARIAKAAYABsCiAd1c2Vfb2lsATEScHJvZ3Jlc3NpdmVfcmVjaXBlATEVAAAmpr6xtqaj8QQVAigCQzMsF0At3bItDlYEGBJkYXNoX2Jhc2VsaW5lXzFfdjERAHXuB2XEngEA&amp;_nc_gid=uAenFuu7mjVkutHCDmqDOQ&amp;_nc_ss=1a&amp;_nc_zt=28&amp;oh=00_AfyzXLdXsadnoga3JIArLT_brWtxGASf9raj6GgfSslSSQ&amp;oe=69B9AFB6</t>
  </si>
  <si>
    <t>https://www.instagram.com/arslanutegenov</t>
  </si>
  <si>
    <t>pavel_kamin</t>
  </si>
  <si>
    <t>Pavel Kamin</t>
  </si>
  <si>
    <t>99% Champagne 1%Tennis
▪️Social editor ТАБОР</t>
  </si>
  <si>
    <t>https://robb.report/impression/98319-kak-po-notam-vecherinka-antiglyanca-etnicheskii-ujin-i-blagotvoritelnyi-rok-battl/</t>
  </si>
  <si>
    <t>https://scontent-lax3-1.cdninstagram.com/v/t51.2885-19/262673224_969889700541165_6657679081781167655_n.jpg?stp=dst-jpg_e0_s150x150_tt6&amp;efg=eyJ2ZW5jb2RlX3RhZyI6InByb2ZpbGVfcGljLmRqYW5nby4xMDgwLmMyIn0&amp;_nc_ht=scontent-lax3-1.cdninstagram.com&amp;_nc_cat=109&amp;_nc_oc=Q6cZ2QFgwPXDl-1qpFpR1clwPLWEXvCFs1GFA_I5jGoK8K4eE80Ecr_Rfx_87jJiaIFRgLQ&amp;_nc_ohc=IzsjDlHbqLgQ7kNvwFTBFke&amp;_nc_gid=Hp9KWp2mCnfqMh-yyWfLAg&amp;edm=AOQ1c0wBAAAA&amp;ccb=7-5&amp;oh=00_AfzLLcnpOfK7nA7ysia6__MnxZt5BQM-948zwoM2amzCqg&amp;oe=69BD87E4&amp;_nc_sid=8b3546</t>
  </si>
  <si>
    <t>Нашел свою опору - твердо стоя на ногах 🏔️ @doucals | Выгулял торбу от Гленна Мартенса!
#unpacking ебт | Пока «ГЭС-2» исследует тему холода в разных областях человеческой деятельности, Павел Камин классифицировал гостей закрытого превью. | Раньше на Мичуринский гонял к товарищу, теперь заглядываю к ребятам @kultura__vstrechi &amp; @chistyakov что уютно устроились по этому адресу. | Альтернатива яндекс гоу найдена! Тариф бездорожье! ❄️ | Раздвинув тяжёлые бархатные портьеры, я устремился на открытие свежего проекта Музея русского импрессионизма, где на днях ожила забытая эпоха маскарада. | Не упущен ни один кадр, запечатлён каждый гость. Наслаждайтесь, наш автор всегда к вашим услугам. | Поднимая занавес из тяжёлого бархата, попадаем в пространство загадок и игр 🌌 @rusimp_museum 🎭 | Московские –20 градусов немногих могут заставить поехать на светский ивент.
Исключение может составить только особенный ужин вроде того, что вчера накрывал Александр Раппопорт, призвав друзей оценить новый ресторан русской кухни «Машенька». | Разбираю снимки с 🎂 @krispotupchik | У каждого своя каталка! 🎿 
В ролях: @samoylovaoxana 🥷🏻 | Я на любом мероприятии! 
Зафиксировала 📽️ @xenia_sobchak 🤍</t>
  </si>
  <si>
    <t>#unpacking</t>
  </si>
  <si>
    <t>@doucals, @kultura__vstrechi, @chistyakov, @rusimp_museum, @krispotupchik, @samoylovaoxana, @xenia_sobchak</t>
  </si>
  <si>
    <t>https://instagram.com/p/DV1qmYDjGUu, https://instagram.com/p/DVtU8enjHva, https://instagram.com/p/DVZa-cJDLYK, https://instagram.com/p/DVRpjcwjHpd, https://instagram.com/p/DVLw7ZEjPYd, https://instagram.com/p/DU2fW5qDNH_, https://instagram.com/p/DUsRQNbjJ2B, https://instagram.com/p/DUqHyg9jArX, https://instagram.com/p/DUkr5kSjAEB, https://instagram.com/p/DURbqqJjOBr, https://instagram.com/p/DTnjP3ejMVc, https://instagram.com/p/DTkYiqrDJqE</t>
  </si>
  <si>
    <t>43, 52, 98, 196, 122, 149, 101, 115, 230, 150, 225, 186</t>
  </si>
  <si>
    <t>7, 14, 11, 9, 14, 34, 8, 7, 8, 2, 31, 25</t>
  </si>
  <si>
    <t>2026-03-13, 2026-03-10, 2026-03-02, 2026-02-27, 2026-02-25, 2026-02-17, 2026-02-13, 2026-02-12, 2026-02-10, 2026-02-02, 2026-01-17, 2026-01-16</t>
  </si>
  <si>
    <t>Ресторан Машенька, Courchevel, Rhone-Alpes, France</t>
  </si>
  <si>
    <t>Video, Video, Video, Sidecar, Video, Video, Sidecar, Sidecar, Sidecar, Sidecar, Video, Video</t>
  </si>
  <si>
    <t>https://scontent-lax3-1.cdninstagram.com/v/t51.82787-15/642499984_18570409120011970_7478338489463765721_n.jpg?stp=dst-jpg_e35_p1080x1080_sh0.08_tt6&amp;_nc_ht=scontent-lax3-1.cdninstagram.com&amp;_nc_cat=110&amp;_nc_oc=Q6cZ2QFgwPXDl-1qpFpR1clwPLWEXvCFs1GFA_I5jGoK8K4eE80Ecr_Rfx_87jJiaIFRgLQ&amp;_nc_ohc=3ZiELxYnywMQ7kNvwFvgqrl&amp;_nc_gid=Hp9KWp2mCnfqMh-yyWfLAg&amp;edm=AOQ1c0wBAAAA&amp;ccb=7-5&amp;ig_cache_key=Mzg0MjAzMzIxODcxMTQ2ODcyNg%3D%3D.3-ccb7-5&amp;oh=00_AfxOC3-fggSYuwxACXGjdPM77Nx4U9CCcUhYFm4DLEUYYA&amp;oe=69BD8984&amp;_nc_sid=8b3546, https://scontent-lax3-1.cdninstagram.com/v/t51.82787-15/642499984_18570409120011970_7478338489463765721_n.jpg?stp=dst-jpg_e35_p1080x1080_sh0.08_tt6&amp;_nc_ht=scontent-lax3-1.cdninstagram.com&amp;_nc_cat=110&amp;_nc_oc=Q6cZ2QFgwPXDl-1qpFpR1clwPLWEXvCFs1GFA_I5jGoK8K4eE80Ecr_Rfx_87jJiaIFRgLQ&amp;_nc_ohc=3ZiELxYnywMQ7kNvwFvgqrl&amp;_nc_gid=Hp9KWp2mCnfqMh-yyWfLAg&amp;edm=AOQ1c0wBAAAA&amp;ccb=7-5&amp;ig_cache_key=Mzg0MjAzMzIxODcxMTQ2ODcyNg%3D%3D.3-ccb7-5&amp;oh=00_AfxOC3-fggSYuwxACXGjdPM77Nx4U9CCcUhYFm4DLEUYYA&amp;oe=69BD8984&amp;_nc_sid=8b3546, https://scontent-lax3-1.cdninstagram.com/v/t51.82787-15/642493148_18570409138011970_1186842603343400170_n.jpg?stp=dst-jpg_e35_p1080x1080_sh0.08_tt6&amp;_nc_ht=scontent-lax3-1.cdninstagram.com&amp;_nc_cat=110&amp;_nc_oc=Q6cZ2QFgwPXDl-1qpFpR1clwPLWEXvCFs1GFA_I5jGoK8K4eE80Ecr_Rfx_87jJiaIFRgLQ&amp;_nc_ohc=hT86fCkm-0UQ7kNvwH2sbBd&amp;_nc_gid=Hp9KWp2mCnfqMh-yyWfLAg&amp;edm=AOQ1c0wBAAAA&amp;ccb=7-5&amp;ig_cache_key=Mzg0MjAzMzIyMzkzNzYxODA0OA%3D%3D.3-ccb7-5&amp;oh=00_AfxvshSts5vOXPGtHwWjdG8FsBV7liLaD136Baq2ktRDgw&amp;oe=69BDB214&amp;_nc_sid=8b3546, https://scontent-lax3-1.cdninstagram.com/v/t51.82787-15/642478280_18570409135011970_1557550679175767044_n.jpg?stp=dst-jpg_e35_p1080x1080_sh0.08_tt6&amp;_nc_ht=scontent-lax3-1.cdninstagram.com&amp;_nc_cat=110&amp;_nc_oc=Q6cZ2QFgwPXDl-1qpFpR1clwPLWEXvCFs1GFA_I5jGoK8K4eE80Ecr_Rfx_87jJiaIFRgLQ&amp;_nc_ohc=hyKyYZYez1kQ7kNvwG4CoMR&amp;_nc_gid=Hp9KWp2mCnfqMh-yyWfLAg&amp;edm=AOQ1c0wBAAAA&amp;ccb=7-5&amp;ig_cache_key=Mzg0MjAzMzIyNDM0ODY2MjE2Mw%3D%3D.3-ccb7-5&amp;oh=00_AfzNQb8CltNDzC1BOsitldrbpcJrHK9vbYEavLyDW_U18A&amp;oe=69BDBB0B&amp;_nc_sid=8b3546, https://scontent-lax3-1.cdninstagram.com/v/t51.82787-15/631872513_18562251748011970_1670955928224572710_n.jpg?stp=dst-jpg_e35_p1080x1080_sh0.08_tt6&amp;_nc_ht=scontent-lax3-1.cdninstagram.com&amp;_nc_cat=110&amp;_nc_oc=Q6cZ2QFgwPXDl-1qpFpR1clwPLWEXvCFs1GFA_I5jGoK8K4eE80Ecr_Rfx_87jJiaIFRgLQ&amp;_nc_ohc=3HFe3EFp-qUQ7kNvwHyqXSr&amp;_nc_gid=Hp9KWp2mCnfqMh-yyWfLAg&amp;edm=AOQ1c0wBAAAA&amp;ccb=7-5&amp;ig_cache_key=MzgzMTUxMTAzOTk3MjUxNzk2Ng%3D%3D.3-ccb7-5&amp;oh=00_Afz9heSGzLSyPa_ANoUYWVwGz8w1fny7Yu6t1eoLwCDI0Q&amp;oe=69BDB120&amp;_nc_sid=8b3546, https://scontent-lax3-1.cdninstagram.com/v/t51.82787-15/631872513_18562251748011970_1670955928224572710_n.jpg?stp=dst-jpg_e35_p1080x1080_sh0.08_tt6&amp;_nc_ht=scontent-lax3-1.cdninstagram.com&amp;_nc_cat=110&amp;_nc_oc=Q6cZ2QFgwPXDl-1qpFpR1clwPLWEXvCFs1GFA_I5jGoK8K4eE80Ecr_Rfx_87jJiaIFRgLQ&amp;_nc_ohc=3HFe3EFp-qUQ7kNvwHyqXSr&amp;_nc_gid=Hp9KWp2mCnfqMh-yyWfLAg&amp;edm=AOQ1c0wBAAAA&amp;ccb=7-5&amp;ig_cache_key=MzgzMTUxMTAzOTk3MjUxNzk2Ng%3D%3D.3-ccb7-5&amp;oh=00_Afz9heSGzLSyPa_ANoUYWVwGz8w1fny7Yu6t1eoLwCDI0Q&amp;oe=69BDB120&amp;_nc_sid=8b3546, https://scontent-lax3-1.cdninstagram.com/v/t51.82787-15/632180609_18562251757011970_2908360328277185725_n.jpg?stp=dst-jpg_e35_p1080x1080_sh0.08_tt6&amp;_nc_ht=scontent-lax3-1.cdninstagram.com&amp;_nc_cat=110&amp;_nc_oc=Q6cZ2QFgwPXDl-1qpFpR1clwPLWEXvCFs1GFA_I5jGoK8K4eE80Ecr_Rfx_87jJiaIFRgLQ&amp;_nc_ohc=OfhO3WLpzVcQ7kNvwEGJqBD&amp;_nc_gid=Hp9KWp2mCnfqMh-yyWfLAg&amp;edm=AOQ1c0wBAAAA&amp;ccb=7-5&amp;ig_cache_key=MzgzMTUxMTA0MDg4Njg5MzgwMg%3D%3D.3-ccb7-5&amp;oh=00_AfypG10fBFSXvUwGzWr4kTAkzTd7_8LHbSrqy_FG37nyGg&amp;oe=69BDB95B&amp;_nc_sid=8b3546, https://scontent-lax3-1.cdninstagram.com/v/t51.82787-15/634100705_18562251772011970_6844185134011403257_n.jpg?stp=dst-jpg_e35_p1080x1080_sh0.08_tt6&amp;_nc_ht=scontent-lax3-1.cdninstagram.com&amp;_nc_cat=110&amp;_nc_oc=Q6cZ2QFgwPXDl-1qpFpR1clwPLWEXvCFs1GFA_I5jGoK8K4eE80Ecr_Rfx_87jJiaIFRgLQ&amp;_nc_ohc=KFFMyurusMMQ7kNvwEQIjI2&amp;_nc_gid=Hp9KWp2mCnfqMh-yyWfLAg&amp;edm=AOQ1c0wBAAAA&amp;ccb=7-5&amp;ig_cache_key=MzgzMTUxMTA0MTk3NzM2NjcxNQ%3D%3D.3-ccb7-5&amp;oh=00_AfzrQ5iRWfnbVYYuuxtbC_AoMzazlp2M81D34fUlz5RUPg&amp;oe=69BDBA40&amp;_nc_sid=8b3546, https://scontent-lax3-1.cdninstagram.com/v/t51.82787-15/632404568_18562251775011970_3362817577288098884_n.jpg?stp=dst-jpg_e35_p1080x1080_sh0.08_tt6&amp;_nc_ht=scontent-lax3-1.cdninstagram.com&amp;_nc_cat=110&amp;_nc_oc=Q6cZ2QFgwPXDl-1qpFpR1clwPLWEXvCFs1GFA_I5jGoK8K4eE80Ecr_Rfx_87jJiaIFRgLQ&amp;_nc_ohc=wHTZgOfUuFUQ7kNvwG4gD_h&amp;_nc_gid=Hp9KWp2mCnfqMh-yyWfLAg&amp;edm=AOQ1c0wBAAAA&amp;ccb=7-5&amp;ig_cache_key=MzgzMTUxMTA0NDE1ODM5ODg4Mw%3D%3D.3-ccb7-5&amp;oh=00_AfyfFsSlWf5VOyJU3YA_SKvDzBGUXJyuOY4GtJy7ID0Epw&amp;oe=69BDABCB&amp;_nc_sid=8b3546, https://scontent-lax3-1.cdninstagram.com/v/t51.82787-15/631976305_18562094764011970_2948211572646471214_n.jpg?stp=dst-jpg_e35_s1080x1080_sh0.08_tt6&amp;_nc_ht=scontent-lax3-1.cdninstagram.com&amp;_nc_cat=110&amp;_nc_oc=Q6cZ2QFgwPXDl-1qpFpR1clwPLWEXvCFs1GFA_I5jGoK8K4eE80Ecr_Rfx_87jJiaIFRgLQ&amp;_nc_ohc=fGjNRxj-oUQQ7kNvwGck9JD&amp;_nc_gid=Hp9KWp2mCnfqMh-yyWfLAg&amp;edm=AOQ1c0wBAAAA&amp;ccb=7-5&amp;ig_cache_key=MzgzMDkwODMxMDQwOTQ2NDkxNg%3D%3D.3-ccb7-5&amp;oh=00_AfwO7-dE3zjPxS3E1K0gxFXJoCrw-XcKf3EoLk1VKv2Kf</t>
  </si>
  <si>
    <t>https://scontent-lax3-1.cdninstagram.com/o1/v/t16/f2/m69/AQOYoOlTKsNPpo9GYNUXoHb1Msmh4dAUx1uS8afibLrAHeICMDOz4RqnwluNlD1M_HWi0sdqLulz2jgsKZWyJQV4.mp4?strext=1&amp;_nc_cat=110&amp;_nc_sid=5e9851&amp;_nc_ht=scontent-lax3-1.cdninstagram.com&amp;_nc_ohc=qpLixhgqIBgQ7kNvwGPFU-L&amp;efg=eyJ2ZW5jb2RlX3RhZyI6Inhwdl9wcm9ncmVzc2l2ZS5JTlNUQUdSQU0uQ0xJUFMuQzMuNzIwLmRhc2hfYmFzZWxpbmVfMV92MSIsInhwdl9hc3NldF9pZCI6MTc5NTQ1NjczNDAwOTg4ODIsImFzc2V0X2FnZV9kYXlzIjoyLCJ2aV91c2VjYXNlX2lkIjoxMDA5OSwiZHVyYXRpb25fcyI6MTMsInVybGdlbl9zb3VyY2UiOiJ3d3cifQ%3D%3D&amp;ccb=17-1&amp;_nc_gid=Hp9KWp2mCnfqMh-yyWfLAg&amp;_nc_ss=1a&amp;_nc_zt=28&amp;vs=68fa78d8e6885256&amp;_nc_vs=HBksFQIYOnBhc3N0aHJvdWdoX2V2ZXJzdG9yZS9HQko5dlNZUE9PQmE0VVlGQUh3Q0tod1Yya0kxYnNwVEFRQUYVAALIARIAFQIYUWlnX3hwdl9wbGFjZW1lbnRfcGVybWFuZW50X3YyL0ZFNEFDRjVDM0MyMUI2RkQwMEM5RUUwQjNGMDIyM0FDX2F1ZGlvX2Rhc2hpbml0Lm1wNBUCAsgBEgAoABgAGwKIB3VzZV9vaWwBMRJwcm9ncmVzc2l2ZV9yZWNpcGUBMRUAACaElbiGr-XkPxUCKAJDMywXQCqIMSbpeNUYEmRhc2hfYmFzZWxpbmVfMV92MREAdf4HZeadAQA&amp;oh=00_Afyxbkow9B2z4UoObQVyJ7eFshIlmVSFWJ4auPfikp2xLQ&amp;oe=69BD92DA, https://scontent-lax3-2.cdninstagram.com/o1/v/t2/f2/m86/AQOelHJhCQ3gD8CMoLYsM611sK-97zmmyVzcvUGXX0wze-A7NXvvcNEeLc1VHa0ZXjIozdhsyi0sGoSq8IzcO0JVr4_TYy8QQ1cWpkc.mp4?_nc_cat=106&amp;_nc_sid=5e9851&amp;_nc_ht=scontent-lax3-2.cdninstagram.com&amp;_nc_ohc=AR5L7C2nz8sQ7kNvwHnCP-1&amp;efg=eyJ2ZW5jb2RlX3RhZyI6Inhwdl9wcm9ncmVzc2l2ZS5JTlNUQUdSQU0uQ0xJUFMuQzMuNzIwLmRhc2hfYmFzZWxpbmVfMV92MSIsInhwdl9hc3NldF9pZCI6MTc5NTM5MDQ1MjAwOTg4ODIsImFzc2V0X2FnZV9kYXlzIjo1LCJ2aV91c2VjYXNlX2lkIjoxMDgyNywiZHVyYXRpb25fcyI6MTEsInVybGdlbl9zb3VyY2UiOiJ3d3cifQ%3D%3D&amp;ccb=17-1&amp;vs=97a9f29d12c3d3b9&amp;_nc_vs=HBksFQIYUmlnX3hwdl9yZWVsc19wZXJtYW5lbnRfc3JfcHJvZC8zNjQxN0FDOEZDQjIxQTlFOTU0MzEwREI4RkRCNzM5MF92aWRlb19kYXNoaW5pdC5tcDQVAALIARIAFQIYUWlnX3hwdl9wbGFjZW1lbnRfcGVybWFuZW50X3YyLzlGNDI3MDY5OUM1QTBEQjIyNTFDMzczNzIzMTA5RDkzX2F1ZGlvX2Rhc2hpbml0Lm1wNBUCAsgBEgAoABgAGwKIB3VzZV9vaWwBMRJwcm9ncmVzc2l2ZV9yZWNpcGUBMRUAACaE0YPU5L7kPxUCKAJDMywXQCZmZmZmZmYYEmRhc2hfYmFzZWxpbmVfMV92MREAdf4HZZapAQA&amp;_nc_gid=Hp9KWp2mCnfqMh-yyWfLAg&amp;_nc_ss=1a&amp;_nc_zt=28&amp;oh=00_AfwDU6iEEaBTxiiTCYTWwMz7autjxUs-GtmMKWuTjnt2ZQ&amp;oe=69B9B36F, https://scontent-lax7-1.cdninstagram.com/o1/v/t16/f2/m69/AQONfCMmSjvcMFzY6o9JfGcFxu3b_E5U1ZoGuuc-7OJYU_rdcAn5N_1jeyFIn-VGG6Lj3NHGnYd-f2V2EHVFKUw4.mp4?strext=1&amp;_nc_cat=111&amp;_nc_sid=5e9851&amp;_nc_ht=scontent-lax7-1.cdninstagram.com&amp;_nc_ohc=PGyJ5AHcIxoQ7kNvwFG8Uw6&amp;efg=eyJ2ZW5jb2RlX3RhZyI6Inhwdl9wcm9ncmVzc2l2ZS5JTlNUQUdSQU0uQ0xJUFMuQzMuNzIwLmRhc2hfYmFzZWxpbmVfMV92MSIsInhwdl9hc3NldF9pZCI6MTc5NTIzNDQ5NjEwOTg4ODIsImFzc2V0X2FnZV9kYXlzIjoxMywidmlfdXNlY2FzZV9pZCI6MTAwOTksImR1cmF0aW9uX3MiOjcwLCJ1cmxnZW5fc291cmNlIjoid3d3In0%3D&amp;ccb=17-1&amp;_nc_gid=Hp9KWp2mCnfqMh-yyWfLAg&amp;_nc_ss=1a&amp;_nc_zt=28&amp;vs=ca614bda0d7e5380&amp;_nc_vs=HBksFQIYOnBhc3N0aHJvdWdoX2V2ZXJzdG9yZS9HRmpsZlNZYktJb2tMRWNEQUlQdnBCTTVCeElZYnNwVEFRQUYVAALIARIAFQIYUWlnX3hwdl9wbGFjZW1lbnRfcGVybWFuZW50X3YyLzZGNEVBMzcxNUIxRDg3MEUwQkU1RDYzMjM5RjFBNUFGX2F1ZGlvX2Rhc2hpbml0Lm1wNBUCAsgBEgAoABgAGwKIB3VzZV9vaWwBMRJwcm9ncmVzc2l2ZV9yZWNpcGUBMRUAACaEktWEgeTjPxUCKAJDMywXQFGHrhR64UgYEmRhc2hfYmFzZWxpbmVfMV92MREAdf4HZeadAQA&amp;oh=00_Afx8UTVGu4Ed9JXx8euVzVV_ndrQXwoLUz8x9Ug7xZLZqg&amp;oe=69BDA1C9, https://scontent-lax3-2.cdninstagram.com/o1/v/t16/f2/m69/AQMk-kKy-LpN99mEpR5bVcMiAb3AUxhRoHgkgoiVr_yj2cjwohek0VMTeKCknHvewOQwIOhcbNxZEZ5gl0hqSGIs.mp4?strext=1&amp;_nc_cat=100&amp;_nc_sid=5e9851&amp;_nc_ht=scontent-lax3-2.cdninstagram.com&amp;_nc_ohc=y880PSMHXisQ7kNvwEoTCFD&amp;efg=eyJ2ZW5jb2RlX3RhZyI6Inhwdl9wcm9ncmVzc2l2ZS5JTlNUQUdSQU0uQ0xJUFMuQzMuNzIwLmRhc2hfYmFzZWxpbmVfMV92MSIsInhwdl9hc3NldF9pZCI6MTc5NTEzNDQxNDkwOTg4ODIsImFzc2V0X2FnZV9kYXlzIjoxOCwidmlfdXNlY2FzZV9pZCI6MTAwOTksImR1cmF0aW9uX3MiOjEyLCJ1cmxnZW5fc291cmNlIjoid3d3In0%3D&amp;ccb=17-1&amp;vs=4f0a480dc81f056c&amp;_nc_vs=HBksFQIYOnBhc3N0aHJvdWdoX2V2ZXJzdG9yZS9HT1ctQVNhaDEwYTdsNVFFQUlfaU1vYi03cTRqYnNwVEFRQUYVAALIARIAFQIYUWlnX3hwdl9wbGFjZW1lbnRfcGVybWFuZW50X3YyLzUxNDg5Q0ZEM0U4RjQ1MkFGODMxNEZFNDg1NTRBNUIwX2F1ZGlvX2Rhc2hpbml0Lm1wNBUCAsgBEgAoABgAGwKIB3VzZV9vaWwBMRJwcm9ncmVzc2l2ZV9yZWNpcGUBMRUAACaExvuz4KnjPxUCKAJDMywXQCgAAAAAAAAYEmRhc2hfYmFzZWxpbmVfMV92MREAdf4HZeadAQA&amp;_nc_gid=Hp9KWp2mCnfqMh-yyWfLAg&amp;_nc_ss=1a&amp;_nc_zt=28&amp;oh=00_AfzIKRXw81jgP8zq3brs485yuF9T-1rOZuAY9n6hZlUrpQ&amp;oe=69BDB510, https://scontent-lax3-2.cdninstagram.com/o1/v/t16/f2/m69/AQPzJ1lPMMim32cbOfM4CzQbTQxXuMBKCC5YspzAb0dbqcLIEe3zob8symLv-7ocvkCMhPbUUyiXG6J85PYbcJPP.mp4?strext=1&amp;_nc_cat=100&amp;_nc_sid=5e9851&amp;_nc_ht=scontent-lax3-2.cdninstagram.com&amp;_nc_ohc=UC1-vM6RSHUQ7kNvwEVXhtv&amp;efg=eyJ2ZW5jb2RlX3RhZyI6Inhwdl9wcm9ncmVzc2l2ZS5JTlNUQUdSQU0uQ0xJUFMuQzMuNzIwLmRhc2hfYmFzZWxpbmVfMV92MSIsInhwdl9hc3NldF9pZCI6MTc5NDk5ODE2MDkwOTg4ODIsImFzc2V0X2FnZV9kYXlzIjoyNywidmlfdXNlY2FzZV9pZCI6MTAwOTksImR1cmF0aW9uX3MiOjgyLCJ1cmxnZW5fc291cmNlIjoid3d3In0%3D&amp;ccb=17-1&amp;vs=cfdeee90d7a5637&amp;_nc_vs=HBksFQIYOnBhc3N0aHJvdWdoX2V2ZXJzdG9yZS9HQUg3QkNZcVZqNFEzZWtEQUIzUFVJS0czZlV5YnNwVEFRQUYVAALIARIAFQIYUWlnX3hwdl9wbGFjZW1lbnRfcGVybWFuZW50X3YyLzBFNDUxMjgxQzA0QkE3ODhBNDczRTE0QzczMDFERTkwX2F1ZGlvX2Rhc2hpbml0Lm1wNBUCAsgBEgAoABgAGwKIB3VzZV9vaWwBMRJwcm9ncmVzc2l2ZV9yZWNpcGUBMRUAACaE-sfYuNriPxUCKAJDMywXQFSKPXCj1woYEmRhc2hfYmFzZWxpbmVfMV92MRE</t>
  </si>
  <si>
    <t>https://www.instagram.com/pavel_kamin</t>
  </si>
  <si>
    <t>aleksandrdozortsev</t>
  </si>
  <si>
    <t>Александр Дозорцев</t>
  </si>
  <si>
    <t>https://scontent-mia5-2.cdninstagram.com/v/t51.2885-19/14474145_550953365095164_817653879284957184_a.jpg?stp=dst-jpg_e0_s150x150_tt6&amp;efg=eyJ2ZW5jb2RlX3RhZyI6InByb2ZpbGVfcGljLmRqYW5nby43NjguYzIifQ&amp;_nc_ht=scontent-mia5-2.cdninstagram.com&amp;_nc_cat=100&amp;_nc_oc=Q6cZ2QEz9hbyxOJUt86HTt1V-qNoCXd45yylTyXh70dVBaQqW7HQ-lAakQd7S1LtJaB_Ajg&amp;_nc_ohc=9cMxE_4wMZMQ7kNvwHo6ZPf&amp;_nc_gid=zw1QzP1ZG3LXwlzpXZYZxw&amp;edm=AOQ1c0wBAAAA&amp;ccb=7-5&amp;oh=00_Afxdve2TXDOtThTqB8IgrO20JRsxyxdZVfaXYXHVjk61iw&amp;oe=69BDA42E&amp;_nc_sid=8b3546</t>
  </si>
  <si>
    <t>#enduro #missthesummer☀️ #redbullcontactme | #мойпервыйзабег#аренамарафон2025#bmairussia#pushkinrun#runlab | Чемпионат Санкт-Петербурга по гребле , дисциплина Дракон 🐉 д-10 . Чудом выскочили на 2е место💪 Огромное спасибо СШОР ИЖОРА за возможность выступить. | Turkey 🇹🇷 sunshine # vocation 2025 😎 | Fantastik4 is the best band that never was. Broke up in 2025 to come back again. Legends: @oleg.kul, @aleksandrdozortsev, @oleggood, @grigza 
四人の旅人、池のほとり
鯉は静かに泳ぐ
京都の寺、彼らの影を待つ | Stag party in Nara park | #скоростнойтрамвай#japantravel | Спасибо Kyoto 🫶 . Дальше Хакуба 🚀😎⛷️🏂 | Паудер был . Мчим дальше . Некст стайшн Киото | Japan#Furano#вулкан#впоискахснега</t>
  </si>
  <si>
    <t>#enduro, #missthesummer, #redbullcontactme, #bmairussia, #pushkinrun, #runlab, #japantravel, #Furano</t>
  </si>
  <si>
    <t>@oleg.kul, @aleksandrdozortsev, @oleggood, @grigza</t>
  </si>
  <si>
    <t>https://instagram.com/p/DU8XHSJDb7E, https://instagram.com/p/DUvrcAoD6VS, https://instagram.com/p/DQWLRlVEVgX, https://instagram.com/p/DOnuVUckYjL, https://instagram.com/p/DOngT_WjKOK, https://instagram.com/p/DObRqzijLI7, https://instagram.com/p/DFyubcASFFH, https://instagram.com/p/DFml8A5yxa2, https://instagram.com/p/DFmYRIbznVE, https://instagram.com/p/DFmXiqaz-Wd, https://instagram.com/p/DFey79LzAaN, https://instagram.com/p/DFZwONzz-mn</t>
  </si>
  <si>
    <t>27, 7281, 48, 39, 58, 34, 142, 197, 31, 45, 42, 58</t>
  </si>
  <si>
    <t>6, 175, 4, 2, 2, 0, 7, 1, 2, 0, 0, 0</t>
  </si>
  <si>
    <t>2026-02-19, 2026-02-14, 2025-10-28, 2025-09-15, 2025-09-15, 2025-09-10, 2025-02-08, 2025-02-03, 2025-02-03, 2025-02-03, 2025-01-31, 2025-01-29</t>
  </si>
  <si>
    <t>Saint Petersburg, Russia, Hakuba, Nagano, Japan　白馬村, Парк 300-летия Санкт-Петербурга, Гребной Канал, Kemer, Antalya, Türkiye, Güral Premier, Japan, Nara Park, Kyoto Station, Kyoto, Japan, Furano-shi, Hokkaido, Japan</t>
  </si>
  <si>
    <t>Video, Video, Sidecar, Sidecar, Sidecar, Image, Sidecar, Sidecar, Sidecar, Sidecar, Sidecar, Sidecar</t>
  </si>
  <si>
    <t>https://scontent-mia3-3.cdninstagram.com/v/t51.82787-15/570046542_18409162747140393_6650831965223149504_n.jpg?stp=dst-jpg_e35_s1080x1080_sh0.08_tt6&amp;_nc_ht=scontent-mia3-3.cdninstagram.com&amp;_nc_cat=109&amp;_nc_oc=Q6cZ2QEz9hbyxOJUt86HTt1V-qNoCXd45yylTyXh70dVBaQqW7HQ-lAakQd7S1LtJaB_Ajg&amp;_nc_ohc=wwR1vC0NpAgQ7kNvwGj9TYf&amp;_nc_gid=zw1QzP1ZG3LXwlzpXZYZxw&amp;edm=AOQ1c0wBAAAA&amp;ccb=7-5&amp;ig_cache_key=Mzc1MzIzNjkxNjk0ODAyMzEyNg%3D%3D.3-ccb7-5&amp;oh=00_AfxTJhJx7FkEYQIwnXqj41yH6DeE7neuw_1OOR6hQb6UvQ&amp;oe=69BD9607&amp;_nc_sid=8b3546, https://scontent-mia3-3.cdninstagram.com/v/t51.82787-15/570046542_18409162747140393_6650831965223149504_n.jpg?stp=dst-jpg_e35_s1080x1080_sh0.08_tt6&amp;_nc_ht=scontent-mia3-3.cdninstagram.com&amp;_nc_cat=109&amp;_nc_oc=Q6cZ2QEz9hbyxOJUt86HTt1V-qNoCXd45yylTyXh70dVBaQqW7HQ-lAakQd7S1LtJaB_Ajg&amp;_nc_ohc=wwR1vC0NpAgQ7kNvwGj9TYf&amp;_nc_gid=zw1QzP1ZG3LXwlzpXZYZxw&amp;edm=AOQ1c0wBAAAA&amp;ccb=7-5&amp;ig_cache_key=Mzc1MzIzNjkxNjk0ODAyMzEyNg%3D%3D.3-ccb7-5&amp;oh=00_AfxTJhJx7FkEYQIwnXqj41yH6DeE7neuw_1OOR6hQb6UvQ&amp;oe=69BD9607&amp;_nc_sid=8b3546, https://scontent-mia3-3.cdninstagram.com/v/t51.82787-15/572504494_18409162756140393_7570704460095914878_n.jpg?stp=dst-jpg_e35_s1080x1080_sh0.08_tt6&amp;_nc_ht=scontent-mia3-3.cdninstagram.com&amp;_nc_cat=109&amp;_nc_oc=Q6cZ2QEz9hbyxOJUt86HTt1V-qNoCXd45yylTyXh70dVBaQqW7HQ-lAakQd7S1LtJaB_Ajg&amp;_nc_ohc=AjTqzs5_DUUQ7kNvwHg67Uz&amp;_nc_gid=zw1QzP1ZG3LXwlzpXZYZxw&amp;edm=AOQ1c0wBAAAA&amp;ccb=7-5&amp;ig_cache_key=Mzc1MzIzNjkxNjk1NjQyNTM0OA%3D%3D.3-ccb7-5&amp;oh=00_Afzm0mHiA6CMHOgdSKnnJLMfgTs3dpXQES_acn3ApFN8Vg&amp;oe=69BD8A16&amp;_nc_sid=8b3546, https://scontent-mia3-3.cdninstagram.com/v/t51.82787-15/570605166_18409162765140393_8142017099256860394_n.jpg?stp=dst-jpg_e35_s1080x1080_sh0.08_tt6&amp;_nc_ht=scontent-mia3-3.cdninstagram.com&amp;_nc_cat=109&amp;_nc_oc=Q6cZ2QEz9hbyxOJUt86HTt1V-qNoCXd45yylTyXh70dVBaQqW7HQ-lAakQd7S1LtJaB_Ajg&amp;_nc_ohc=v7XhXVlzQDEQ7kNvwGVXukh&amp;_nc_gid=zw1QzP1ZG3LXwlzpXZYZxw&amp;edm=AOQ1c0wBAAAA&amp;ccb=7-5&amp;ig_cache_key=Mzc1MzIzNjkxNjk0Nzk3NjM3MQ%3D%3D.3-ccb7-5&amp;oh=00_Afw32igduyDb2VAhBA0ZsdilLljXt0gWhweQNoyLjQt_HA&amp;oe=69BDBCC1&amp;_nc_sid=8b3546, https://scontent-mia3-3.cdninstagram.com/v/t51.82787-15/569748724_18409162774140393_2959919919154533131_n.jpg?stp=dst-jpg_e35_s1080x1080_sh0.08_tt6&amp;_nc_ht=scontent-mia3-3.cdninstagram.com&amp;_nc_cat=109&amp;_nc_oc=Q6cZ2QEz9hbyxOJUt86HTt1V-qNoCXd45yylTyXh70dVBaQqW7HQ-lAakQd7S1LtJaB_Ajg&amp;_nc_ohc=aVz-03bHDOIQ7kNvwF6eD_c&amp;_nc_gid=zw1QzP1ZG3LXwlzpXZYZxw&amp;edm=AOQ1c0wBAAAA&amp;ccb=7-5&amp;ig_cache_key=Mzc1MzIzNjkxNzAwNjczNTU5NQ%3D%3D.3-ccb7-5&amp;oh=00_Afwc4xuYrALPhEjK8uEUtkb-BfIaFEV74HROe8MG03tXsQ&amp;oe=69BD9C08&amp;_nc_sid=8b3546, https://scontent-mia3-3.cdninstagram.com/v/t51.82787-15/574217829_18409162783140393_6247499434273314472_n.jpg?stp=dst-jpg_e35_s1080x1080_sh0.08_tt6&amp;_nc_ht=scontent-mia3-3.cdninstagram.com&amp;_nc_cat=109&amp;_nc_oc=Q6cZ2QEz9hbyxOJUt86HTt1V-qNoCXd45yylTyXh70dVBaQqW7HQ-lAakQd7S1LtJaB_Ajg&amp;_nc_ohc=iccGAuNCePoQ7kNvwEenyq5&amp;_nc_gid=zw1QzP1ZG3LXwlzpXZYZxw&amp;edm=AOQ1c0wBAAAA&amp;ccb=7-5&amp;ig_cache_key=Mzc1MzIzNjkxNzA4MjI0NTIwNw%3D%3D.3-ccb7-5&amp;oh=00_AfzGK6QVOrFCd1Ajb0gIv3gLCas53TcvrIjhzXb6Hc6IPA&amp;oe=69BDA3E7&amp;_nc_sid=8b3546, https://scontent-mia3-3.cdninstagram.com/v/t51.82787-15/572902564_18409162792140393_8916836253393948552_n.jpg?stp=dst-jpg_e35_s1080x1080_sh0.08_tt6&amp;_nc_ht=scontent-mia3-3.cdninstagram.com&amp;_nc_cat=109&amp;_nc_oc=Q6cZ2QEz9hbyxOJUt86HTt1V-qNoCXd45yylTyXh70dVBaQqW7HQ-lAakQd7S1LtJaB_Ajg&amp;_nc_ohc=d_2wcWZ8L98Q7kNvwHNGORH&amp;_nc_gid=zw1QzP1ZG3LXwlzpXZYZxw&amp;edm=AOQ1c0wBAAAA&amp;ccb=7-5&amp;ig_cache_key=Mzc1MzIzNjkxNjk4OTk0NjY4Nw%3D%3D.3-ccb7-5&amp;oh=00_AfzyK118DG_XmijMUkdmHiQJ_QdGN9mdyrpqfsAj29CQDQ&amp;oe=69BDA719&amp;_nc_sid=8b3546, https://scontent-mia3-3.cdninstagram.com/v/t51.82787-15/546564873_18401477671140393_1437510726886459848_n.jpg?stp=dst-jpg_e35_p1080x1080_sh0.08_tt6&amp;_nc_ht=scontent-mia3-3.cdninstagram.com&amp;_nc_cat=109&amp;_nc_oc=Q6cZ2QEz9hbyxOJUt86HTt1V-qNoCXd45yylTyXh70dVBaQqW7HQ-lAakQd7S1LtJaB_Ajg&amp;_nc_ohc=9NpTnlx0VuUQ7kNvwH5Jod7&amp;_nc_gid=zw1QzP1ZG3LXwlzpXZYZxw&amp;edm=AOQ1c0wBAAAA&amp;ccb=7-5&amp;ig_cache_key=MzcyMjE0NzM4MTg3MDk4Mjk1Mg%3D%3D.3-ccb7-5&amp;oh=00_AfyrW__gbigd4eeJQC7klumL_6N6Ql7mlFJCA9ZcEsmFsQ&amp;oe=69BD8C4D&amp;_nc_sid=8b3546, https://scontent-mia3-3.cdninstagram.com/v/t51.82787-15/546564873_18401477671140393_1437510726886459848_n.jpg?stp=dst-jpg_e35_p1080x1080_sh0.08_tt6&amp;_nc_ht=scontent-mia3-3.cdninstagram.com&amp;_nc_cat=109&amp;_nc_oc=Q6cZ2QEz9hbyxOJUt86HTt1V-qNoCXd45yylTyXh70dVBaQqW7HQ-lAakQd7S1LtJaB_Ajg&amp;_nc_ohc=9NpTnlx0VuUQ7kNvwH5Jod7&amp;_nc_gid=zw1QzP1ZG3LXwlzpXZYZxw&amp;edm=AOQ1c0wBAAAA&amp;ccb=7-5&amp;ig_cache_key=MzcyMjE0NzM4MTg3MDk4Mjk1Mg%3D%3D.3-ccb7-5&amp;oh=00_AfyrW__gbigd4eeJQC7klumL_6N6Ql7mlFJCA9ZcEsmFsQ&amp;oe=69BD8C4D&amp;_nc_sid=8b3546, https://scontent-mia3-3.cdninstagram.com/v/t51.82787-15/547806501_18401477680140393_7418017525403644568_n.jpg?stp=dst-jpg_e35_p1080x1080_sh0.08_tt6&amp;_nc_ht=scontent-mia3-3.cdninstagram.com&amp;_nc_cat=109&amp;_nc_oc=Q6cZ2QEz9hbyxOJUt86HTt1V-qNoCXd45yylTyXh70dVBaQqW7HQ-lAakQd7S1LtJaB_Ajg&amp;_nc_ohc=3OKZhOOt9bcQ7kNvwFhSKvI&amp;_nc_gid=zw1QzP1ZG3LXwlzpXZYZxw&amp;edm=AOQ1c0wBAAAA&amp;ccb=7-5&amp;ig_cache_key=MzcyMjE0NzM4MTgzNzQxODkyMQ%3D%3D.3-ccb7-5&amp;oh=00_AfxjWKJ287mLhHz-rNub-oR8vg5P7nvx0hPTmFRu-Um3_</t>
  </si>
  <si>
    <t>https://scontent-mia5-1.cdninstagram.com/o1/v/t16/f2/m69/AQOx_V36I9G1t1tS8kOaPI347NTANNEd_hB6hz0n5Ws4Ci16-Ozb2x1mPnaslvT5GQeBaAJ6NDM4ik95D6rncdLD.mp4?strext=1&amp;_nc_cat=102&amp;_nc_sid=5e9851&amp;_nc_ht=scontent-mia5-1.cdninstagram.com&amp;_nc_ohc=huVqCZ4BGqkQ7kNvwEMQ87w&amp;efg=eyJ2ZW5jb2RlX3RhZyI6Inhwdl9wcm9ncmVzc2l2ZS5JTlNUQUdSQU0uQ0xJUFMuQzMuNzIwLmRhc2hfYmFzZWxpbmVfMV92MSIsInhwdl9hc3NldF9pZCI6MTg0MjYxNTU0MTAxNDAzOTMsImFzc2V0X2FnZV9kYXlzIjoyNCwidmlfdXNlY2FzZV9pZCI6MTAwOTksImR1cmF0aW9uX3MiOjE4LCJ1cmxnZW5fc291cmNlIjoid3d3In0%3D&amp;ccb=17-1&amp;vs=d7be50ed3bbf879c&amp;_nc_vs=HBksFQIYOnBhc3N0aHJvdWdoX2V2ZXJzdG9yZS9HT0ZHd0NVdVQtWUYyQ01GQUtFU1JsSFZLSmwxYnNwVEFRQUYVAALIARIAFQIYUWlnX3hwdl9wbGFjZW1lbnRfcGVybWFuZW50X3YyLzJFNDczRTQzNjEzRTAxRjBBRUVFREJGQzNFRjhFMDg0X2F1ZGlvX2Rhc2hpbml0Lm1wNBUCAsgBEgAoABgAGwKIB3VzZV9vaWwBMRJwcm9ncmVzc2l2ZV9yZWNpcGUBMRUAACbSs-H8s5-7QRUCKAJDMywXQDJVP3ztkWgYEmRhc2hfYmFzZWxpbmVfMV92MREAdf4HZeadAQA&amp;_nc_gid=zw1QzP1ZG3LXwlzpXZYZxw&amp;_nc_ss=1a&amp;_nc_zt=28&amp;oh=00_Afyof-qF-15vep8jBxiIuyId8CuUdB_-dzJ-DLlbc_hZJA&amp;oe=69BDB6DE, https://scontent-mia3-1.cdninstagram.com/o1/v/t16/f2/m69/AQOoSNJ2VzMpKdDwkV1hWkyvsKoHVaer35bQN5r4zhF6-eEKYQdpquNgilkzxi3vn38RUTKPDt-uEye_EFKo2-b8.mp4?strext=1&amp;_nc_cat=111&amp;_nc_sid=5e9851&amp;_nc_ht=scontent-mia3-1.cdninstagram.com&amp;_nc_ohc=qMS2PRSmcYsQ7kNvwEnbUW3&amp;efg=eyJ2ZW5jb2RlX3RhZyI6Inhwdl9wcm9ncmVzc2l2ZS5JTlNUQUdSQU0uQ0xJUFMuQzMuNzIwLmRhc2hfYmFzZWxpbmVfMV92MSIsInhwdl9hc3NldF9pZCI6MTg0MjU0NzQyMzkxNDAzOTMsImFzc2V0X2FnZV9kYXlzIjoyOSwidmlfdXNlY2FzZV9pZCI6MTAwOTksImR1cmF0aW9uX3MiOjI1LCJ1cmxnZW5fc291cmNlIjoid3d3In0%3D&amp;ccb=17-1&amp;_nc_gid=zw1QzP1ZG3LXwlzpXZYZxw&amp;_nc_ss=1a&amp;_nc_zt=28&amp;vs=31b0478a161aef22&amp;_nc_vs=HBksFQIYOnBhc3N0aHJvdWdoX2V2ZXJzdG9yZS9HRm1HMXlXTDFGR05JMjRFQUh1dFFKSUFvbVpEYnNwVEFRQUYVAALIARIAFQIYUWlnX3hwdl9wbGFjZW1lbnRfcGVybWFuZW50X3YyL0VGNEVCRjZFRUNDQjkyNUYxMTU5NzgxMTBGQjFDNzgxX2F1ZGlvX2Rhc2hpbml0Lm1wNBUCAsgBEgAoABgAGwKIB3VzZV9vaWwBMRJwcm9ncmVzc2l2ZV9yZWNpcGUBMRUAACbSyLzt4Pe6QRUCKAJDMywXQDlVP3ztkWgYEmRhc2hfYmFzZWxpbmVfMV92MREAdf4HZeadAQA&amp;oh=00_AfxXAzP00ssijPJ_HCEayHDLgL7dPqKq_t2QHyFUG1NOgA&amp;oe=69BDA14D, https://scontent-mia3-3.cdninstagram.com/o1/v/t2/f2/m367/AQPRSV86SLeZTI6AMuN1--hSvfhGjTFqu6eU7-k2H9rigdiKjxeNnZNAc4IQlmy22Su7gwOvpVFhAymipSaWT3XhlUx9hsEYaYx3HOw.mp4?_nc_cat=108&amp;_nc_sid=5e9851&amp;_nc_ht=scontent-mia3-3.cdninstagram.com&amp;_nc_ohc=8HiLujDZe7wQ7kNvwGVNfmu&amp;efg=eyJ2ZW5jb2RlX3RhZyI6Inhwdl9wcm9ncmVzc2l2ZS5JTlNUQUdSQU0uQ0FST1VTRUxfSVRFTS5DMy43MjAuZGFzaF9iYXNlbGluZV8xX3YxIiwieHB2X2Fzc2V0X2lkIjozODkxNzk5ODI3Njk5MDIwLCJhc3NldF9hZ2VfZGF5cyI6NDA2LCJ2aV91c2VjYXNlX2lkIjoxMDE0NiwiZHVyYXRpb25fcyI6MTIsInVybGdlbl9zb3VyY2UiOiJ3d3cifQ%3D%3D&amp;ccb=17-1&amp;_nc_gid=zw1QzP1ZG3LXwlzpXZYZxw&amp;_nc_ss=1a&amp;_nc_zt=28&amp;vs=1422fe7cb45169e6&amp;_nc_vs=HBkcFQIYQGlnX2VwaGVtZXJhbC8yOTRDRjAyMEI5Q0E3Mjc5MzY4MDE3NUE5MUQ5QkU4MV92aWRlb19kYXNoaW5pdC5tcDQVAALIARIAKAAYABsCiAd1c2Vfb2lsATEScHJvZ3Jlc3NpdmVfcmVjaXBlATEVAAAmmNWipMjk6Q0VAigCQzMsF0Apqn752yLRGBJkYXNoX2Jhc2VsaW5lXzFfdjERAHXuB2XEngEA&amp;oh=00_AfzaunAvF-b35oB2tEAW3F8JKqv1i5kxRQRWnwMbAIghjQ&amp;oe=69BDB45D, https://scontent-mia5-1.cdninstagram.com/o1/v/t2/f2/m367/AQPpoPcH-7uuxr6TjYwSl8w6-I0fwWpiezZkh-QBvgSy75-7ah1WopFMzk1bJB9CLIVrNWQeNLGkKbCL808DpsswDsH8iYYiiWagg7k.mp4?_nc_cat=102&amp;_nc_sid=5e9851&amp;_nc_ht=scontent-mia5-1.cdninstagram.com&amp;_nc_ohc=YOVEOgvN-bMQ7kNvwFP8LW7&amp;efg=eyJ2ZW5jb2RlX3RhZyI6Inhwdl9wcm9ncmVzc2l2ZS5JTlNUQUdSQU0uQ0FST1VTRUxfSVRFTS5DMy43MjAuZGFzaF9iYXNlbGluZV8xX3YxIiwieHB2X2Fzc2V0X2lkIjoxNzIzNjI0NDgxNTQ4MTI0LCJhc3NldF9hZ2VfZGF5cyI6NDA2LCJ2aV91c2VjYXNlX2lkIjoxMDE0NiwiZHVyYXRpb25fcyI6MSwidXJsZ2VuX3NvdXJjZSI6Ind3dyJ9&amp;ccb=17-1&amp;vs=f3c8a61994aeb48d&amp;_nc_vs=HBkcFQIYQGlnX2VwaGVtZXJhbC8zRTQ2MzgxN0YzNTlFODA1RUREN0VCQUI0QzUwMjg4Ql92aWRlb19kYXNoaW5pdC5tcDQVAALIARIAKAAYABsCiAd1c2Vfb2lsATEScHJvZ3Jlc3NpdmVfcmVjaXBlATEVAAAmuJ2Xj5PojwYVAigCQzMsFz_6p--dsi0OGBJkYXNoX2Jhc2VsaW5lXzFfdjERAHXuB2XEngEA&amp;_nc_gid=zw1QzP1ZG3LXwlzpXZYZxw&amp;_nc_ss=1a&amp;_nc_zt=28&amp;oh=00_Afyu_oew_CdIBbX5irt8YfiMuS2RSIrpp1cOXqTe-_dWkw&amp;oe=69BD9AD3, https://scontent-mia3-2.cdninstagram.com/o1/v/t2/f2/m367/AQNQdW8J5wRbhqyMzyOxaN8HHp5AsAz_DN0QJmmSJbMpFa-CvWW3qo95sPcjBq_zL8v90XzH9fKIWmfcqGnPue2ORfSJ57hMeelfLrI.mp4?_nc_cat=107&amp;_nc_sid=5e9851&amp;_nc_ht=scontent-mia3-2.cdninstagram.com&amp;_nc_ohc=gQRvIqGyDj4Q7kNvwG7vBas&amp;efg=eyJ2ZW5jb2RlX3RhZyI6Inhwdl9wcm9ncmVzc2l2ZS5JTlNUQUdSQU0uQ0FST1VTRUxfSVRFTS5DMy43MjAuZGFzaF9iYXNlbGluZV8xX3YxIiwieHB2X2Fzc2V0X2lkIjoxNzExODQxNjE2MDY1MDgxLCJhc3NldF9hZ2VfZGF5cyI6NDA5LCJ2aV91c2VjYXNlX2lkIjoxMDE0NiwiZHVyYXRpb25fcyI6MjYsInVybGdlbl9zb3VyY2UiOiJ3d3cifQ%3D%3D&amp;ccb=17-1&amp;vs=29337b76e0dbe916&amp;_nc_vs=HBkcFQIYQGlnX2VwaGVtZXJhbC85QjRCMzZEMTk2Njk1N0MwRDEyREFDOTA2Rjc2N0Y4M192aWRlb19kYXNoaW5pdC5tcDQVAALIARIAKAAYABsCiAd1c2Vfb2lsATEScHJvZ3Jlc3NpdmVfcmVjaXBlATEVAAAm8sj_9qW6igYVAigCQzMsF0A6RBiTdLxqGBJkYXNoX2Jhc2VsaW5lXzFfdjERAHXuB2XEngEA&amp;_nc_gid=zw1QzP1ZG3LXwlzpXZYZxw&amp;_nc_ss=1a&amp;_nc_zt=28&amp;oh=00_AfxUSPLTG8L_5oDGdy_-f2KDK62TavLn6XlIk9XY0-H_7Q&amp;oe=69BD9778</t>
  </si>
  <si>
    <t>https://www.instagram.com/aleksandrdozortsev</t>
  </si>
  <si>
    <t>vipdao</t>
  </si>
  <si>
    <t>Kazakow Sergej</t>
  </si>
  <si>
    <t>https://scontent-bos5-1.cdninstagram.com/v/t51.2885-19/11311218_489653424527543_720162388_a.jpg?stp=dst-jpg_e0_s150x150_tt6&amp;efg=eyJ2ZW5jb2RlX3RhZyI6InByb2ZpbGVfcGljLmRqYW5nby4xNTAuYzIifQ&amp;_nc_ht=scontent-bos5-1.cdninstagram.com&amp;_nc_cat=111&amp;_nc_oc=Q6cZ2QF4PMh4SmhoDECmMaQ21p2LtTbqsntDnVLBD9GFobARQ2uc1NaZPROk1qnHfwxFcdY&amp;_nc_ohc=OgjvZcSxAJsQ7kNvwGTK0MG&amp;_nc_gid=gPy0ucH4MSoZxg-UIkHwHw&amp;edm=AOQ1c0wBAAAA&amp;ccb=7-5&amp;oh=00_AfxAUj2mNOpQbAjZvhnEEnD93xP99ytHX8_asctWdpQjSw&amp;oe=69BDB0BB&amp;_nc_sid=8b3546</t>
  </si>
  <si>
    <t>С праздником!!! | Фото сделано в Берлине. | Стирку никто не отменял))) | Верный инструмент))</t>
  </si>
  <si>
    <t>https://instagram.com/p/Bk9523AnkKU, https://instagram.com/p/Bk9zGvUHx5l, https://instagram.com/p/Bk9wzXZHLRU, https://instagram.com/p/Bk9wGC3ntAz, https://instagram.com/p/BJFD0NUAvaW, https://instagram.com/p/2dWDDQIeA-, https://instagram.com/p/nBw5GIoeHp, https://instagram.com/p/m5QZ2-oeCZ, https://instagram.com/p/kB_h3_oeBs, https://instagram.com/p/j2U-nzoeG2, https://instagram.com/p/jsMVbVoePt, https://instagram.com/p/jQ-jgVIeAr</t>
  </si>
  <si>
    <t>55, 33, 37, 26, 17, 24, 14, 3, 4, 8, 4, 5</t>
  </si>
  <si>
    <t>6, 5, 2, 0, 2, 1, 0, 0, 1, 3, 1, 0</t>
  </si>
  <si>
    <t>2018-07-08, 2018-07-08, 2018-07-08, 2018-07-08, 2016-08-14, 2015-05-09, 2014-04-20, 2014-04-17, 2014-02-05, 2014-01-31, 2014-01-27, 2014-01-17</t>
  </si>
  <si>
    <t>Sidecar, Sidecar, Sidecar, Sidecar, Image, Image, Image, Image, Image, Image, Image, Image</t>
  </si>
  <si>
    <t>https://scontent-bos5-1.cdninstagram.com/v/t51.2885-15/36148748_480589489037454_384489857499529216_n.jpg?se=7&amp;stp=dst-jpg_e35_tt6&amp;_nc_ht=scontent-bos5-1.cdninstagram.com&amp;_nc_cat=106&amp;_nc_oc=Q6cZ2QF4PMh4SmhoDECmMaQ21p2LtTbqsntDnVLBD9GFobARQ2uc1NaZPROk1qnHfwxFcdY&amp;_nc_ohc=7VEv3Vj2qtIQ7kNvwE5ojj6&amp;_nc_gid=gPy0ucH4MSoZxg-UIkHwHw&amp;edm=AOQ1c0wBAAAA&amp;ccb=7-5&amp;ig_cache_key=MTgxODg2MzE5MDQ0NTIyOTI4MQ%3D%3D.3-ccb7-5&amp;oh=00_AfztiIewfpnAWWhjUVyFDiYD7vbF06JhZ48E9SNTJwKJog&amp;oe=69BD8FAB&amp;_nc_sid=8b3546, https://scontent-bos5-1.cdninstagram.com/v/t51.2885-15/36148748_480589489037454_384489857499529216_n.jpg?se=7&amp;stp=dst-jpg_e35_tt6&amp;_nc_ht=scontent-bos5-1.cdninstagram.com&amp;_nc_cat=106&amp;_nc_oc=Q6cZ2QF4PMh4SmhoDECmMaQ21p2LtTbqsntDnVLBD9GFobARQ2uc1NaZPROk1qnHfwxFcdY&amp;_nc_ohc=7VEv3Vj2qtIQ7kNvwE5ojj6&amp;_nc_gid=gPy0ucH4MSoZxg-UIkHwHw&amp;edm=AOQ1c0wBAAAA&amp;ccb=7-5&amp;ig_cache_key=MTgxODg2MzE5MDQ0NTIyOTI4MQ%3D%3D.3-ccb7-5&amp;oh=00_AfztiIewfpnAWWhjUVyFDiYD7vbF06JhZ48E9SNTJwKJog&amp;oe=69BD8FAB&amp;_nc_sid=8b3546, https://scontent-bos5-1.cdninstagram.com/v/t51.2885-15/36160131_1861607023861604_8310951774357815296_n.jpg?se=7&amp;stp=dst-jpg_e35_tt6&amp;_nc_ht=scontent-bos5-1.cdninstagram.com&amp;_nc_cat=108&amp;_nc_oc=Q6cZ2QF4PMh4SmhoDECmMaQ21p2LtTbqsntDnVLBD9GFobARQ2uc1NaZPROk1qnHfwxFcdY&amp;_nc_ohc=Z0ddImjvahUQ7kNvwHLTPGW&amp;_nc_gid=gPy0ucH4MSoZxg-UIkHwHw&amp;edm=AOQ1c0wBAAAA&amp;ccb=7-5&amp;ig_cache_key=MTgxODg2MzI2ODQ0MjQwODA5Mg%3D%3D.3-ccb7-5&amp;oh=00_AfwisDolWfGPdMHIERCcfS33PNuFHi-dKhc56AjzwUjs4Q&amp;oe=69BDAD5F&amp;_nc_sid=8b3546, https://scontent-bos5-1.cdninstagram.com/v/t51.2885-15/36149269_233422410604829_4140347214918582272_n.jpg?se=7&amp;stp=dst-jpg_e35_tt6&amp;_nc_ht=scontent-bos5-1.cdninstagram.com&amp;_nc_cat=105&amp;_nc_oc=Q6cZ2QF4PMh4SmhoDECmMaQ21p2LtTbqsntDnVLBD9GFobARQ2uc1NaZPROk1qnHfwxFcdY&amp;_nc_ohc=e47fLjiqB38Q7kNvwFS03Gu&amp;_nc_gid=gPy0ucH4MSoZxg-UIkHwHw&amp;edm=AOQ1c0wBAAAA&amp;ccb=7-5&amp;ig_cache_key=MTgxODg2Mzg5MTgzMzQ1MTE4MQ%3D%3D.3-ccb7-5&amp;oh=00_AfzHZ_PdSq7MvLAplalF-b54LF1QMxtMMkf9FwcGh7fC1A&amp;oe=69BD9189&amp;_nc_sid=8b3546, https://scontent-bos5-1.cdninstagram.com/v/t51.82787-15/649219134_18287650378303737_3111820142660053992_n.jpg?stp=dst-jpg_e15_fr_s1080x1080_tt6&amp;_nc_ht=scontent-bos5-1.cdninstagram.com&amp;_nc_cat=109&amp;_nc_oc=Q6cZ2QF4PMh4SmhoDECmMaQ21p2LtTbqsntDnVLBD9GFobARQ2uc1NaZPROk1qnHfwxFcdY&amp;_nc_ohc=-YfJm4k6gMQQ7kNvwF3DF61&amp;_nc_gid=gPy0ucH4MSoZxg-UIkHwHw&amp;edm=AOQ1c0wBAAAA&amp;ccb=7-5&amp;ig_cache_key=MTgxODg2MzgyOTA4Njg3Mjk0MA%3D%3D.3-ccb7-5&amp;oh=00_AfxDFPEb3D792RRU-m8_irolJ9f6SAxcx8WTU1pA1-mLEA&amp;oe=69BDA0E4&amp;_nc_sid=8b3546, https://scontent-bos5-1.cdninstagram.com/v/t51.2885-15/36021825_2217354661829856_9055187401080569856_n.jpg?se=7&amp;stp=dst-jpg_e35_tt6&amp;_nc_ht=scontent-bos5-1.cdninstagram.com&amp;_nc_cat=100&amp;_nc_oc=Q6cZ2QF4PMh4SmhoDECmMaQ21p2LtTbqsntDnVLBD9GFobARQ2uc1NaZPROk1qnHfwxFcdY&amp;_nc_ohc=8A5sF7RknzYQ7kNvwHyL2BH&amp;_nc_gid=gPy0ucH4MSoZxg-UIkHwHw&amp;edm=AOQ1c0wBAAAA&amp;ccb=7-5&amp;ig_cache_key=MTgxODg2Mzg1NDcyMjQ0NTkwOA%3D%3D.3-ccb7-5&amp;oh=00_AfzFm_Ic2oorq1VC1SEcbBCgqqMkwio5RUmev9C5t_h3QA&amp;oe=69BD932D&amp;_nc_sid=8b3546, https://scontent-bos5-1.cdninstagram.com/v/t51.82787-15/651466978_18345706414209915_709338062566207038_n.jpg?stp=dst-jpg_e15_fr_s1080x1080_tt6&amp;_nc_ht=scontent-bos5-1.cdninstagram.com&amp;_nc_cat=103&amp;_nc_oc=Q6cZ2QF4PMh4SmhoDECmMaQ21p2LtTbqsntDnVLBD9GFobARQ2uc1NaZPROk1qnHfwxFcdY&amp;_nc_ohc=hRghP66AUVIQ7kNvwGWOd8T&amp;_nc_gid=gPy0ucH4MSoZxg-UIkHwHw&amp;edm=AOQ1c0wBAAAA&amp;ccb=7-5&amp;ig_cache_key=MTgxODg2MzkyOTgzMzg0NjMxOQ%3D%3D.3-ccb7-5&amp;oh=00_AfzHecl0qNZrmro2ViXtufcHS1eH1Tdhz8rx85UC7cMQnA&amp;oe=69BD9E7F&amp;_nc_sid=8b3546, https://scontent-bos5-1.cdninstagram.com/v/t51.2885-15/36086021_201170170593033_8338128394671620096_n.jpg?se=7&amp;stp=dst-jpg_e35_tt6&amp;_nc_ht=scontent-bos5-1.cdninstagram.com&amp;_nc_cat=109&amp;_nc_oc=Q6cZ2QF4PMh4SmhoDECmMaQ21p2LtTbqsntDnVLBD9GFobARQ2uc1NaZPROk1qnHfwxFcdY&amp;_nc_ohc=QJ_pb44f4-wQ7kNvwEXajp5&amp;_nc_gid=gPy0ucH4MSoZxg-UIkHwHw&amp;edm=AOQ1c0wBAAAA&amp;ccb=7-5&amp;ig_cache_key=MTgxODg2MzYyMjk3ODc2NjY0Ng%3D%3D.3-ccb7-5&amp;oh=00_Afx3giVhYfQQ5DZ_TJeuoERipPxLgEGcwotCLofc6VP4-A&amp;oe=69BDAA16&amp;_nc_sid=8b3546, https://scontent-bos5-1.cdninstagram.com/v/t51.82787-15/649234628_18307823962273185_5723714794588675039_n.jpg?stp=dst-jpg_e15_fr_s1080x1080_tt6&amp;_nc_ht=scontent-bos5-1.cdninstagram.com&amp;_nc_cat=109&amp;_nc_oc=Q6cZ2QF4PMh4SmhoDECmMaQ21p2LtTbqsntDnVLBD9GFobARQ2uc1NaZPROk1qnHfwxFcdY&amp;_nc_ohc=djpkLHPGWmIQ7kNvwGtgrFI&amp;_nc_gid=gPy0ucH4MSoZxg-UIkHwHw&amp;edm=AOQ1c0wBAAAA&amp;ccb=7-5&amp;ig_cache_key=MTgxODg2Mzc3MzE5MzM0NjM3Nw%3D%3D.3-ccb7-5&amp;oh=00_AfxOlsEbE_a5Z8gYUI56TCENf97nDccaZzo9PnYEpj8vYQ&amp;oe=69BD8FE3&amp;_nc_sid=8b3546, https://scontent-bos5-1.cdninstagram.com/v/t51.2885-15/35928192_484001998717468_141359747512139776_n.jpg?se=7&amp;stp=dst-jpg_e35_tt6&amp;_nc_ht=scontent-bos5-1.cdninstagram.com&amp;_nc_cat=104&amp;_nc_oc=Q6cZ2QF4PMh4SmhoDECmMaQ21p2LtTbqsntDnVLBD9GFobARQ2uc1NaZPROk1qnHfwxFcdY&amp;_nc_ohc=vQMFfyxMTfUQ7kNvwFbe0rg&amp;_nc_gid=gPy0ucH4MSoZxg-UIkHwHw&amp;edm=AOQ1c0wBAAAA&amp;ccb=7-5&amp;ig_cache_key=MTgxODg2NDI0NTAyNzQ3ODc2Mg%3D%3D.3-ccb7-5&amp;oh=00_AfzvyOQvOy8mmOfK6ScAeA-NfoTfZiieM_KdkSgLR-T6AA&amp;oe=69BD9B0B&amp;_nc_sid=8b3546, https://scontent-bos5-1.cdninstagram.com/v/t51.2885-15/36148851_1577012152408347_2843120577307213824_n.</t>
  </si>
  <si>
    <t>https://www.instagram.com/vipdao</t>
  </si>
  <si>
    <t>moris_boc</t>
  </si>
  <si>
    <t>💥 platá_ō_plómo©️</t>
  </si>
  <si>
    <t>#МÁТ_теМÁТика_за_БРÁТика
#КИБОРГ_ePUSHiy
#WE_RØB_BANKŚ                                                            НИКТО не крестица- НИЧЕГО не кажется</t>
  </si>
  <si>
    <t>Athlete</t>
  </si>
  <si>
    <t>http://sometimes-you-win-sometimes-you-learn.com/</t>
  </si>
  <si>
    <t>https://scontent-lax7-1.cdninstagram.com/v/t51.2885-19/260789743_239476408132367_5648662180760416037_n.jpg?stp=dst-jpg_e0_s150x150_tt6&amp;efg=eyJ2ZW5jb2RlX3RhZyI6InByb2ZpbGVfcGljLmRqYW5nby45ODguYzIifQ&amp;_nc_ht=scontent-lax7-1.cdninstagram.com&amp;_nc_cat=111&amp;_nc_oc=Q6cZ2QGi_yr27vyMrZTNJIC3xOt59RmxGoiHXZJfavx1d0T9zu6K1UWFQnkAxNi1TeXgEV8&amp;_nc_ohc=XEGgjCA44yYQ7kNvwFGJsW0&amp;_nc_gid=ssSjS8muXhcD3jQkyaibag&amp;edm=AOQ1c0wBAAAA&amp;ccb=7-5&amp;oh=00_AfxePfHreJh7nP7ZdrW4c6-XQz6Nbb3B91M3tdtHkgCvBQ&amp;oe=69BDA235&amp;_nc_sid=8b3546</t>
  </si>
  <si>
    <t>JUST ANOTHER DAY. | WSOP2025. Диспа в этом году даже меня удивила, зато играл почти безошибочно. Еще пару туриков сыграю. Следующий год буду стараться нормальный банкролл организовать себе. Так чтобы +-50.000$ для меня вообще погоду не меняло. И это будет. Деньги лишь цифры и больше ничего. И эти цифры никого не напуга | Best poker table which i’ve ever seen. I love this game✅ | Mr. Manvel, I’m always glad to see. Old school of poker VS. new school. | WPT winter series Wynn Las Vegas 2024. $1100 Prime $5.000.000 GTD | Historical WPT event in Wynn Las Vegas! | Один из самых почитаемых офлайн игроков мира, да и вообще, хороший мужик. Рад знакомству.  1 of the most revered offline players in the world, and in general, a good guy. Nice to meet u. | WSOP23. 
All the way bad beats but I am very pleased with my results.. Good training to survival skills. Next year i won’t give any chances. Little bit game lucky and everything will be ok ✅ | Рад знакомству с легендой украинской школы покера🇺🇦✊🏻 | With Legend❗️🐰 WSOP2023 | П - подготовка. | 🙌🏻</t>
  </si>
  <si>
    <t>https://instagram.com/p/DUy_38iDJYW, https://instagram.com/p/DLtnE5uKfZq, https://instagram.com/p/DJKxmfah4Up, https://instagram.com/p/DHh6ulpx8Z_, https://instagram.com/p/DDXwFgwz1TG, https://instagram.com/p/C1i9qi4ry1u, https://instagram.com/p/C0laiGsKzYO, https://instagram.com/p/CvIUO4JofjL, https://instagram.com/p/CucnKjkvp46, https://instagram.com/p/CtWbmSereDo, https://instagram.com/p/Crwb5pdIFKg, https://instagram.com/p/Cp36SlXDYzs</t>
  </si>
  <si>
    <t>30, 31, 19, 38, 48, 39, 39, 46, 39, 41, 56, 11</t>
  </si>
  <si>
    <t>3, 8, 1, 0, 1, 4, 0, 4, 1, 3, 4, 0</t>
  </si>
  <si>
    <t>2026-02-15, 2025-07-05, 2025-05-02, 2025-03-23, 2024-12-09, 2024-01-01, 2023-12-08, 2023-07-25, 2023-07-08, 2023-06-11, 2023-05-02, 2023-03-17</t>
  </si>
  <si>
    <t>Bycicle Casino, Paris Hotel, Las Vegas, Wynn Hotel Resort, Wynn Las Vegas</t>
  </si>
  <si>
    <t>Image, Image, Video, Image, Image, Image, Image, Image, Image, Image, Image, Video</t>
  </si>
  <si>
    <t>https://scontent-lax3-1.cdninstagram.com/v/t51.82787-15/634481682_18118623142609310_6371013614373083879_n.jpg?stp=dst-jpg_e35_p1080x1080_sh0.08_tt6&amp;_nc_ht=scontent-lax3-1.cdninstagram.com&amp;_nc_cat=102&amp;_nc_oc=Q6cZ2QGi_yr27vyMrZTNJIC3xOt59RmxGoiHXZJfavx1d0T9zu6K1UWFQnkAxNi1TeXgEV8&amp;_nc_ohc=5jEwB_1JuFsQ7kNvwH3ZiZo&amp;_nc_gid=ssSjS8muXhcD3jQkyaibag&amp;edm=AOQ1c0wBAAAA&amp;ccb=7-5&amp;ig_cache_key=MzgzMzQwNzE1NDM0Mjg5MzA3OA%3D%3D.3-ccb7-5&amp;oh=00_Afz54VlN_WqfLJIQuGMjIvK1cEtuHDrNTHjTJ6aN47vHqw&amp;oe=69BD8E77&amp;_nc_sid=8b3546, https://scontent-lax3-1.cdninstagram.com/v/t51.82787-15/514935015_18096050590609310_1045131211117580455_n.jpg?stp=dst-jpg_e35_p1080x1080_sh0.08_tt6&amp;_nc_ht=scontent-lax3-1.cdninstagram.com&amp;_nc_cat=102&amp;_nc_oc=Q6cZ2QGi_yr27vyMrZTNJIC3xOt59RmxGoiHXZJfavx1d0T9zu6K1UWFQnkAxNi1TeXgEV8&amp;_nc_ohc=qdPUawI1fbwQ7kNvwHHCsjV&amp;_nc_gid=ssSjS8muXhcD3jQkyaibag&amp;edm=AOQ1c0wBAAAA&amp;ccb=7-5&amp;ig_cache_key=MzY2OTc2MTEzMjA0NjQ0ODIzNA%3D%3D.3-ccb7-5&amp;oh=00_AfxS3nxevITbNpezlYaLlLqTGbMc8-GPxSq0FgdFSRxhrw&amp;oe=69BD965B&amp;_nc_sid=8b3546, https://scontent-lax3-1.cdninstagram.com/v/t51.2885-15/485865274_18086752975609310_2513553210320003634_n.jpg?stp=dst-jpg_e35_p1080x1080_sh0.08_tt6&amp;_nc_ht=scontent-lax3-1.cdninstagram.com&amp;_nc_cat=102&amp;_nc_oc=Q6cZ2QGi_yr27vyMrZTNJIC3xOt59RmxGoiHXZJfavx1d0T9zu6K1UWFQnkAxNi1TeXgEV8&amp;_nc_ohc=c5kGSKlC9VwQ7kNvwFLKIBo&amp;_nc_gid=ssSjS8muXhcD3jQkyaibag&amp;edm=AOQ1c0wBAAAA&amp;ccb=7-5&amp;ig_cache_key=MzU5NDQxMjI2NTg0MTM0NjE3NQ%3D%3D.3-ccb7-5&amp;oh=00_Afz018S-u6AQsrVHUIIfjcuX1vTucMcwj5Z6zAl_j8A29Q&amp;oe=69BDA438&amp;_nc_sid=8b3546, https://scontent-lax3-1.cdninstagram.com/v/t51.2885-15/469726936_18076693678609310_4511257821601310016_n.jpg?stp=dst-jpg_e35_p1080x1080_sh0.08_tt6&amp;_nc_ht=scontent-lax3-1.cdninstagram.com&amp;_nc_cat=102&amp;_nc_oc=Q6cZ2QGi_yr27vyMrZTNJIC3xOt59RmxGoiHXZJfavx1d0T9zu6K1UWFQnkAxNi1TeXgEV8&amp;_nc_ohc=dbf7q7bvASgQ7kNvwE4uNQW&amp;_nc_gid=ssSjS8muXhcD3jQkyaibag&amp;edm=AOQ1c0wBAAAA&amp;ccb=7-5&amp;ig_cache_key=MzUxOTQ5MzExODgyMTg4MTAzMA%3D%3D.3-ccb7-5&amp;oh=00_Afyaf8KV5x7WfUOt_oBUOpT_a8Lnn-NQWM4JB1294FU3wA&amp;oe=69BDBC8F&amp;_nc_sid=8b3546, https://scontent-lax7-1.cdninstagram.com/v/t51.82787-15/642112612_18565828501012121_7360666983444436909_n.jpg?stp=dst-jpg_e35_p1080x1080_sh0.08_tt6&amp;_nc_ht=scontent-lax7-1.cdninstagram.com&amp;_nc_cat=105&amp;_nc_oc=Q6cZ2QGi_yr27vyMrZTNJIC3xOt59RmxGoiHXZJfavx1d0T9zu6K1UWFQnkAxNi1TeXgEV8&amp;_nc_ohc=oHYtz1jhY2IQ7kNvwEcJOtS&amp;_nc_gid=ssSjS8muXhcD3jQkyaibag&amp;edm=AOQ1c0wBAAAA&amp;ccb=7-5&amp;ig_cache_key=MzI3MDQ0NzQ4MzkzNzgyODIwNg%3D%3D.3-ccb7-5&amp;oh=00_AfxYsxMfV915Ww3UWjym9BARuq866OPFxMEgAqFkZ-hmkQ&amp;oe=69BDBC0B&amp;_nc_sid=8b3546, https://scontent-lax3-1.cdninstagram.com/v/t51.82787-15/618914794_17934472716015266_4692988977166244_n.jpg?stp=dst-jpg_e35_s1080x1080_sh0.08_tt6&amp;_nc_ht=scontent-lax3-1.cdninstagram.com&amp;_nc_cat=102&amp;_nc_oc=Q6cZ2QGi_yr27vyMrZTNJIC3xOt59RmxGoiHXZJfavx1d0T9zu6K1UWFQnkAxNi1TeXgEV8&amp;_nc_ohc=2tIqo49C6ZkQ7kNvwH6fwQS&amp;_nc_gid=ssSjS8muXhcD3jQkyaibag&amp;edm=AOQ1c0wBAAAA&amp;ccb=7-5&amp;ig_cache_key=MzI1MzEyMjk5ODcwMDAyOTQ1NA%3D%3D.3-ccb7-5&amp;oh=00_AfxgYoibAt5AaGeltcEzirfoitlYA8_whEXPIF8YaYHcoQ&amp;oe=69BD8A68&amp;_nc_sid=8b3546, https://scontent-lax3-1.cdninstagram.com/v/t51.82787-15/624120245_18108038722663592_5956666925367834852_n.jpg?stp=dst-jpg_e35_s1080x1080_sh0.08_tt6&amp;_nc_ht=scontent-lax3-1.cdninstagram.com&amp;_nc_cat=108&amp;_nc_oc=Q6cZ2QGi_yr27vyMrZTNJIC3xOt59RmxGoiHXZJfavx1d0T9zu6K1UWFQnkAxNi1TeXgEV8&amp;_nc_ohc=Z3CYz7YmW8MQ7kNvwGuD70M&amp;_nc_gid=ssSjS8muXhcD3jQkyaibag&amp;edm=AOQ1c0wBAAAA&amp;ccb=7-5&amp;ig_cache_key=MzE1NDg2MDUyMjI2NzA4MDkwNw%3D%3D.3-ccb7-5&amp;oh=00_AfwTG0IrjFH8DK6RsY6zxc7JSUoCAvX8nuNgk8oj0Cad6w&amp;oe=69BDB275&amp;_nc_sid=8b3546, https://scontent-lax3-1.cdninstagram.com/v/t51.82787-15/622578426_18090697190065060_8043290625322988240_n.jpg?stp=dst-jpg_e35_p1080x1080_sh0.08_tt6&amp;_nc_ht=scontent-lax3-1.cdninstagram.com&amp;_nc_cat=104&amp;_nc_oc=Q6cZ2QGi_yr27vyMrZTNJIC3xOt59RmxGoiHXZJfavx1d0T9zu6K1UWFQnkAxNi1TeXgEV8&amp;_nc_ohc=nMBmNRZaogMQ7kNvwFyZagt&amp;_nc_gid=ssSjS8muXhcD3jQkyaibag&amp;edm=AOQ1c0wBAAAA&amp;ccb=7-5&amp;ig_cache_key=MzE0MjU1ODg4OTIwMzg5OTk2Mg%3D%3D.3-ccb7-5&amp;oh=00_AfxnwBXqK8Q2BkrfkoH1_hBM5hIUzGippGEn9tQeOct3lw&amp;oe=69BD89CC&amp;_nc_sid=8b3546, https://scontent-lax3-1.cdninstagram.com/v/t51.82787-15/623324059_18091282204970450_5840740384747403070_n.jpg?stp=dst-jpg_e35_p1080x1080_sh0.08_tt6&amp;_nc_ht=scontent-lax3-1.cdninstagram.com&amp;_nc_cat=102&amp;_nc_oc=Q6cZ2QGi_yr27vyMrZTNJIC3xOt59RmxGoiHXZJfavx1d0T9zu6K1UWFQnkAxNi1TeXgEV8&amp;_nc_ohc=fC4fTEZfJ2kQ7kNvwEDIYZp&amp;_nc_gid=ssSjS8muXhcD3jQkyaibag&amp;edm=AOQ1c0wBAAAA&amp;ccb=7-5&amp;ig_cache_key=MzEyMjgwNDc3MDA2NTk5ODA1Ng%3D%3D.3-ccb7-5&amp;oh=00_Afxn0rsyOBeJg-0pbysh43DUjFEg_18qVrdMARIUrkJ-Ig&amp;oe=69BDAE66&amp;_nc_sid=8b3546, https://scontent-lax3-1.cdninstagram.com/v/t51.82787-15/619481113_18033478505765890_2739291953616843048_n.jpg?stp=dst-jpg_e35_p1080x1080_sh0.08_tt6&amp;_nc_ht=scontent-lax3-1.cdninstagram.com&amp;_nc_cat=110&amp;_nc_oc=Q6cZ2QGi_yr27vyMrZTNJIC3xOt59RmxGoiHXZJfavx1d0T9zu6K1UWFQnkAxNi1TeXgEV8&amp;_nc_ohc=6RGd_vUBv0sQ7kNvwH8OHSb&amp;_nc_gid=ssSjS8muXhcD3jQkyaibag&amp;edm=AOQ1c0wBAAAA&amp;ccb=7-5&amp;ig_cache_key=MzA5NDA5NTY1Mjc4MTU3Njg2NA%3D%3D.3-ccb7-5&amp;oh=00_AfyD3EMeB8wo_QHmpH17RBgBt7YzdXyCsmqAFX-HiQSriw&amp;oe=</t>
  </si>
  <si>
    <t>https://scontent-lax7-1.cdninstagram.com/o1/v/t2/f2/m367/AQPd04aWc2IxYeRaW12E2ugPX04bltSw5EJ4H0-74nnfMtUqpNjp0gX1dRUg0Ie_UYWGjFJWwnd0L5s8XSd4apci_EHSVz94G486O50.mp4?_nc_cat=101&amp;_nc_sid=5e9851&amp;_nc_ht=scontent-lax7-1.cdninstagram.com&amp;_nc_ohc=r1ayHhi42ogQ7kNvwG0HtpN&amp;efg=eyJ2ZW5jb2RlX3RhZyI6Inhwdl9wcm9ncmVzc2l2ZS5JTlNUQUdSQU0uQ0xJUFMuQzIuNzIwLmRhc2hfYmFzZWxpbmVfMV92MSIsInhwdl9hc3NldF9pZCI6MTIwODQ4NjgxNDMzNjc1MywiYXNzZXRfYWdlX2RheXMiOjMxNywidmlfdXNlY2FzZV9pZCI6MTAwOTksImR1cmF0aW9uX3MiOjgsInVybGdlbl9zb3VyY2UiOiJ3d3cifQ%3D%3D&amp;ccb=17-1&amp;_nc_gid=ssSjS8muXhcD3jQkyaibag&amp;_nc_ss=1a&amp;_nc_zt=28&amp;vs=f2da663292c60508&amp;_nc_vs=HBksFQIYQGlnX2VwaGVtZXJhbC80QTRGMDZERkZDNjhFNDM1Rjk4QzI0QkFGNkQyNUQ5RV92aWRlb19kYXNoaW5pdC5tcDQVAALIARIAFQIYR2lnX3hwdl9yZWVsc19wZXJtYW5lbnRfc3JfcHJvZC8xMzk5NDc5MjQxMTg2ODEzXzYwNzM2OTc5NzI3MTk5NzExMDkubXA0FQICyAESACgAGAAbAogHdXNlX29pbAExEnByb2dyZXNzaXZlX3JlY2lwZQExFQAAJuKbxrSYx6UEFQIoAkMyLBdAIUQYk3S8ahgSZGFzaF9iYXNlbGluZV8xX3YxEQB1_gdl5p0BAA&amp;oh=00_AfyGOYK8cnVZaUg2YlwONHnCk4ZWFvAyHnE0OjK2zhVrKQ&amp;oe=69BD886A, https://scontent-lax3-1.cdninstagram.com/o1/v/t2/f2/m82/AQPK92Ogo6Ts_WjXDJArwdFqaGhL4quWXacIpzc61KcAmuoc4K9i_dhvJtDuOJr3YdkJB8d9rF4n7J27WWJ8ZoSOt_UqGVmo5Ud2ee8.mp4?_nc_cat=110&amp;_nc_sid=5e9851&amp;_nc_ht=scontent-lax3-1.cdninstagram.com&amp;_nc_ohc=3StUuXFK5mkQ7kNvwG9djZn&amp;efg=eyJ2ZW5jb2RlX3RhZyI6Inhwdl9wcm9ncmVzc2l2ZS5JTlNUQUdSQU0uQ0xJUFMuQzMuNzIwLmRhc2hfYmFzZWxpbmVfMV92MSIsInhwdl9hc3NldF9pZCI6NjAxMTgzMzA4NTMyNTQxLCJhc3NldF9hZ2VfZGF5cyI6MTA5NSwidmlfdXNlY2FzZV9pZCI6MTAwOTksImR1cmF0aW9uX3MiOjQ4LCJ1cmxnZW5fc291cmNlIjoid3d3In0%3D&amp;ccb=17-1&amp;_nc_gid=ssSjS8muXhcD3jQkyaibag&amp;_nc_ss=1a&amp;_nc_zt=28&amp;vs=8029dd729bd10f54&amp;_nc_vs=HBksFQIYT2lnX3hwdl9yZWVsc19wZXJtYW5lbnRfcHJvZC83MzRENjgyQTEwRDBEQzk5MUY1MUMxQkI1OTYzMERCNF92aWRlb19kYXNoaW5pdC5tcDQVAALIARIAFQIYOnBhc3N0aHJvdWdoX2V2ZXJzdG9yZS9HQXNNQ2hRUi1jWm9rY0FDQURwWFhyYUdjdXc2YnFfRUFBQUYVAgLIARIAKAAYABsCiAd1c2Vfb2lsATEScHJvZ3Jlc3NpdmVfcmVjaXBlATEVAAAm-qzm2LyxkQIVAigCQzMsF0BId2yLQ5WBGBJkYXNoX2Jhc2VsaW5lXzFfdjERAHX-B2XmnQEA&amp;oh=00_Afx1zJUF3jgHZMNgDXSoVB4NEswIHvaaIlI1zws9B5MMAA&amp;oe=69B9A69F</t>
  </si>
  <si>
    <t>https://www.instagram.com/moris_boc</t>
  </si>
  <si>
    <t>lampa.garage</t>
  </si>
  <si>
    <t>LAMPA GARAGE</t>
  </si>
  <si>
    <t>Допомогли на 500.000$</t>
  </si>
  <si>
    <t>Entrepreneur</t>
  </si>
  <si>
    <t>https://t.me/fetishlampa</t>
  </si>
  <si>
    <t>https://scontent-mia3-2.cdninstagram.com/v/t51.2885-19/340506541_6375421712509503_6421128860297303796_n.jpg?stp=dst-jpg_e0_s150x150_tt6&amp;efg=eyJ2ZW5jb2RlX3RhZyI6InByb2ZpbGVfcGljLmRqYW5nby42MjEuYzIifQ&amp;_nc_ht=scontent-mia3-2.cdninstagram.com&amp;_nc_cat=103&amp;_nc_oc=Q6cZ2QEtyaGjUB35UmsYwOpVrCRn_jmZ3LpkUtYqwCRptB3oOH7k1e8wK3LQ2mLYQI8H-Ho&amp;_nc_ohc=TbH45zGq1QwQ7kNvwGzQeEA&amp;_nc_gid=U6NQZqi2ZPXSXd8s-lrEHw&amp;edm=AOQ1c0wBAAAA&amp;ccb=7-5&amp;oh=00_AfwOjVeI1QlFbKzqxaVYyTzwbw4mTODko0i9i1dEOPW8HA&amp;oe=69BD8A0A&amp;_nc_sid=8b3546</t>
  </si>
  <si>
    <t>FJ Cruiser: Емоції, які можна купити 🤟🔥
Якщо ви шукаєте надійного партнера для подорожей там, де закінчується асфальт, FJ Cruiser — ідеальний вибір.
Двигун: Перевірений часом 4.0L V6 (1GR-FE)
Привід: Справжній 4WD для будь-яких умов.
Коробка: АКПП 
Із доп обладнання 
Підвіска: посилена OME 2’’  | Пробав $11,000 на казино. Точніше, їх пробав «герой» fair_bitcoin - якому я довіряв. 🫠🫠🫠
Пацани - зараз буде історія про те, як працює довіра під час війни і як одна хвороба під назвою «лудоманія» стирає людське обличчя. Без фільтрів, як є.
На початку повномасштабки я влетів у волонтерку на повн | SUBARU WRX STI, ЯКУ МИ ЗАСЛУЖИЛИ 💖♠️
Привезти живу «лису» чи «покемона» зараз — це квест. Але привезти STI на повний ребілд, щоб розібрати її до молекул — це вже діагноз. Наш клієнт @nik_shelby 🤝
Ця машина заїхала до нас не на «масло поміняти». Ми роздягли її до голого металу. Взагалі. Викинули  | Знайшов ту саму Mitsubishi Delica з фільму Джекі Чана! 🚐💨 із фільму ,,Закусочна на Колесах,, 
1984 рік, ідеальний стан і пробіг 110.000 км. Кажуть, такі машини вже не знайти, але Ігорю дуже під щастило 🤌🤌🤌
Оцініть стан від 1 до 10 в коментарях! 👇
#mitsubishi #delica #retro #jdm #jackiechan | Це Nissan Cedric 230: автомобіль, що має вигляд крутіший за саму мафію Якудзи 🇯🇵 
Але зараз він втомлений від життя бо прожив більше 50 років.
Реставрація  його - це божевілля, я знаю, але ми в LAMPA GARAGE, дамо йому друге життя - це я вам обіцяю 🌚
#nissan #nissancedic #datsun #cedruc230 #vint | Унікальний та рідкісний Nissan Skyline GT-R R33 400R (випущено всього 44 екземпляри) 
Є одним із найдорожчих японських спорткарів, і його ціна на аукціонах перевищує $1035479.94 😅😅😅
Ціна обумовлена лімітованістю, потужністю 400 к.с. та історичним значенням Nismo.
#nissan #skyline #gtr #datsun # | Honda City Turbo I| «Bulldog» - 700 кг
чистого адреналіну!
Це не просто хетчбек, це легенда JDM з 80-х. Чому
його називають «Бульдогом»? Поглянь на ці розширені арки та агресивний «оскал».
Головні фішки:
• Турбо-двигун 1.2L на 110 к.с. при вазі менше 750 кг.
• Функція Scramble Boost: +10% потужності | Реставрація BMW E36 — це не просто про залізо. Це сотні годин спільної праці, обговорень та уваги до деталей. Коли ми відновлюємо авто з нуля, клієнт перестає бути просто замовником. Він стає частиною команди, а згодом — справжнім другом. Передаємо легенду в надійні руки!
@helgipulsen - дякуєм за д | Деякі кажуть, що вдосконалювати Nissan GT-R — це все одно що намагатися переписати Біблію. Але ми подивилися на цей R35 і вирішили, що йому не вистачає трішки... агресії. Тому ми взяли обвіс Nismo 2021-2025 року.
Особливу увагу ми уділили карбоновим елементам, і не просто прикрутили нові деталі, а п | «Тобі за 35? Відчуваєш, як підкрадається криза середнього віку? Забудь про спорткари — це для слабаків.
Справжній антидепресант виглядає саме так. Toyota Land Cruiser 80. Легендарний турбодизель 4.2.
Він не розжене тебе до сотні за 4 секунди. Він просто везе тебе туди, де не ловить зв’язок і не діст</t>
  </si>
  <si>
    <t>#mitsubishi, #delica, #retro, #jdm, #jackiechan, #nissan, #nissancedic, #datsun, #cedruc230, #vint, #skyline, #gtr</t>
  </si>
  <si>
    <t>@nik_shelby, @kalian888volkov, @helgipulsen, @repaulgl</t>
  </si>
  <si>
    <t>https://instagram.com/p/DVv6VBujJX2, https://instagram.com/p/DVvY-zcDIND, https://instagram.com/p/DVbgyOrjPaK, https://instagram.com/p/DVGO6hMDDMz, https://instagram.com/p/DVGMHmyjK60, https://instagram.com/p/DUsXDQ5DNvU, https://instagram.com/p/DUqF2vHDDnG, https://instagram.com/p/DUp9mS_jKnW, https://instagram.com/p/DUk6iymDGJg, https://instagram.com/p/DUi8J7xjEDb, https://instagram.com/p/DUa2bfrDJX0, https://instagram.com/p/DTp5VrljOwO</t>
  </si>
  <si>
    <t>320, 129, 411, 120, 95, 47, 257, 52, 143, 163, 119, 149</t>
  </si>
  <si>
    <t>12, 11, 27, 7, 8, 0, 4, 1, 6, 3, 4, 6</t>
  </si>
  <si>
    <t>2026-03-11, 2026-03-11, 2026-03-03, 2026-02-23, 2026-02-23, 2026-02-13, 2026-02-12, 2026-02-12, 2026-02-10, 2026-02-09, 2026-02-06, 2026-01-18</t>
  </si>
  <si>
    <t>Ukraine, Odessa, Ukraine</t>
  </si>
  <si>
    <t>Sidecar, Video, Sidecar, Video, Sidecar, Video, Sidecar, Video, Sidecar, Sidecar, Sidecar, Video</t>
  </si>
  <si>
    <t>https://scontent-mia3-3.cdninstagram.com/v/t51.82787-15/649247751_18005263169854581_1703952349291125487_n.jpg?stp=dst-jpg_e35_s1080x1080_sh0.08_tt6&amp;_nc_ht=scontent-mia3-3.cdninstagram.com&amp;_nc_cat=109&amp;_nc_oc=Q6cZ2QEtyaGjUB35UmsYwOpVrCRn_jmZ3LpkUtYqwCRptB3oOH7k1e8wK3LQ2mLYQI8H-Ho&amp;_nc_ohc=oby9ysgjKScQ7kNvwFVWcrq&amp;_nc_gid=U6NQZqi2ZPXSXd8s-lrEHw&amp;edm=AOQ1c0wBAAAA&amp;ccb=7-5&amp;ig_cache_key=Mzg1MDU1MjU3NTIyMTU5NzcxMw%3D%3D.3-ccb7-5&amp;oh=00_AfylHcahbjbV_C-bpGkcXOSXZfgXkhig5hQY5SBxh4PwiQ&amp;oe=69BD92FB&amp;_nc_sid=8b3546, https://scontent-mia3-3.cdninstagram.com/v/t51.82787-15/649247751_18005263169854581_1703952349291125487_n.jpg?stp=dst-jpg_e35_s1080x1080_sh0.08_tt6&amp;_nc_ht=scontent-mia3-3.cdninstagram.com&amp;_nc_cat=109&amp;_nc_oc=Q6cZ2QEtyaGjUB35UmsYwOpVrCRn_jmZ3LpkUtYqwCRptB3oOH7k1e8wK3LQ2mLYQI8H-Ho&amp;_nc_ohc=oby9ysgjKScQ7kNvwFVWcrq&amp;_nc_gid=U6NQZqi2ZPXSXd8s-lrEHw&amp;edm=AOQ1c0wBAAAA&amp;ccb=7-5&amp;ig_cache_key=Mzg1MDU1MjU3NTIyMTU5NzcxMw%3D%3D.3-ccb7-5&amp;oh=00_AfylHcahbjbV_C-bpGkcXOSXZfgXkhig5hQY5SBxh4PwiQ&amp;oe=69BD92FB&amp;_nc_sid=8b3546, https://scontent-mia3-3.cdninstagram.com/v/t51.82787-15/650804996_18005263184854581_4676304253451738964_n.jpg?stp=dst-jpg_e35_s1080x1080_sh0.08_tt6&amp;_nc_ht=scontent-mia3-3.cdninstagram.com&amp;_nc_cat=109&amp;_nc_oc=Q6cZ2QEtyaGjUB35UmsYwOpVrCRn_jmZ3LpkUtYqwCRptB3oOH7k1e8wK3LQ2mLYQI8H-Ho&amp;_nc_ohc=yo-U3efthMYQ7kNvwHoZjr1&amp;_nc_gid=U6NQZqi2ZPXSXd8s-lrEHw&amp;edm=AOQ1c0wBAAAA&amp;ccb=7-5&amp;ig_cache_key=Mzg1MDU1MjU4OTg5MzI2NzM4NQ%3D%3D.3-ccb7-5&amp;oh=00_AfwH3wowCneNuReo8N_ROG237IKy3tbgggpq_sjm13FmPw&amp;oe=69BD8D5B&amp;_nc_sid=8b3546, https://scontent-mia3-3.cdninstagram.com/v/t51.82787-15/649246211_18005263196854581_835010801098154939_n.jpg?stp=dst-jpg_e35_s1080x1080_sh0.08_tt6&amp;_nc_ht=scontent-mia3-3.cdninstagram.com&amp;_nc_cat=109&amp;_nc_oc=Q6cZ2QEtyaGjUB35UmsYwOpVrCRn_jmZ3LpkUtYqwCRptB3oOH7k1e8wK3LQ2mLYQI8H-Ho&amp;_nc_ohc=rv-XV2ovXqwQ7kNvwGlkIUk&amp;_nc_gid=U6NQZqi2ZPXSXd8s-lrEHw&amp;edm=AOQ1c0wBAAAA&amp;ccb=7-5&amp;ig_cache_key=Mzg1MDU1MjYzMTE3MzY0Mjg4Nw%3D%3D.3-ccb7-5&amp;oh=00_AfwqtHgsM3CLzeX4Rqmi2LLtDpXMpPhEuFsprgoN5Wh1pQ&amp;oe=69BDAD9C&amp;_nc_sid=8b3546, https://scontent-mia3-3.cdninstagram.com/v/t51.82787-15/649570594_18005263208854581_8425256993379324071_n.jpg?stp=dst-jpg_e35_s1080x1080_sh0.08_tt6&amp;_nc_ht=scontent-mia3-3.cdninstagram.com&amp;_nc_cat=109&amp;_nc_oc=Q6cZ2QEtyaGjUB35UmsYwOpVrCRn_jmZ3LpkUtYqwCRptB3oOH7k1e8wK3LQ2mLYQI8H-Ho&amp;_nc_ohc=TXxsPxV8m5IQ7kNvwHkx-UI&amp;_nc_gid=U6NQZqi2ZPXSXd8s-lrEHw&amp;edm=AOQ1c0wBAAAA&amp;ccb=7-5&amp;ig_cache_key=Mzg1MDU1MjYzNTk4ODY2MzQyMQ%3D%3D.3-ccb7-5&amp;oh=00_AfyjKog1D_jfVxLRW_ZS0mrDju2Kz5OPXg1AwrB0hrK-wg&amp;oe=69BDADF4&amp;_nc_sid=8b3546, https://scontent-mia3-3.cdninstagram.com/v/t51.82787-15/649566799_18005263217854581_8457056913635379420_n.jpg?stp=dst-jpg_e35_s1080x1080_sh0.08_tt6&amp;_nc_ht=scontent-mia3-3.cdninstagram.com&amp;_nc_cat=109&amp;_nc_oc=Q6cZ2QEtyaGjUB35UmsYwOpVrCRn_jmZ3LpkUtYqwCRptB3oOH7k1e8wK3LQ2mLYQI8H-Ho&amp;_nc_ohc=ktEGsMtw8KQQ7kNvwGT4kfM&amp;_nc_gid=U6NQZqi2ZPXSXd8s-lrEHw&amp;edm=AOQ1c0wBAAAA&amp;ccb=7-5&amp;ig_cache_key=Mzg1MDU1MjYzOTk4MTY2ODc0Ng%3D%3D.3-ccb7-5&amp;oh=00_AfwCnMRpjwxTv9H65o5Oxu6HusKOOgEArL_rC4wTKLxjfg&amp;oe=69BD8805&amp;_nc_sid=8b3546, https://scontent-mia3-3.cdninstagram.com/v/t51.82787-15/649829487_18005263229854581_1832438351329755946_n.jpg?stp=dst-jpg_e35_s1080x1080_sh0.08_tt6&amp;_nc_ht=scontent-mia3-3.cdninstagram.com&amp;_nc_cat=109&amp;_nc_oc=Q6cZ2QEtyaGjUB35UmsYwOpVrCRn_jmZ3LpkUtYqwCRptB3oOH7k1e8wK3LQ2mLYQI8H-Ho&amp;_nc_ohc=Ycz0pUZtEK4Q7kNvwE5uM75&amp;_nc_gid=U6NQZqi2ZPXSXd8s-lrEHw&amp;edm=AOQ1c0wBAAAA&amp;ccb=7-5&amp;ig_cache_key=Mzg1MDU1MjY0NjQxNTcwMzExNQ%3D%3D.3-ccb7-5&amp;oh=00_AfxcWG5qAlzqfez71yMQOBnT1gEkjog5uCE8cd7kuITbGA&amp;oe=69BD863C&amp;_nc_sid=8b3546, https://scontent-mia3-3.cdninstagram.com/v/t51.82787-15/649314191_18005263238854581_347623635612679179_n.jpg?stp=dst-jpg_e35_s1080x1080_sh0.08_tt6&amp;_nc_ht=scontent-mia3-3.cdninstagram.com&amp;_nc_cat=109&amp;_nc_oc=Q6cZ2QEtyaGjUB35UmsYwOpVrCRn_jmZ3LpkUtYqwCRptB3oOH7k1e8wK3LQ2mLYQI8H-Ho&amp;_nc_ohc=Vi1nFWfknWUQ7kNvwFaUdJ9&amp;_nc_gid=U6NQZqi2ZPXSXd8s-lrEHw&amp;edm=AOQ1c0wBAAAA&amp;ccb=7-5&amp;ig_cache_key=Mzg1MDU1MjY1MDI5OTY1MjE0NA%3D%3D.3-ccb7-5&amp;oh=00_Afxkvhkv9UFg5VY4MeHdSufi8qAKlDwdh0Mf9ptplGTO5A&amp;oe=69BDABDC&amp;_nc_sid=8b3546, https://scontent-mia3-3.cdninstagram.com/v/t51.82787-15/649447056_18005263247854581_8893720827631956382_n.jpg?stp=dst-jpg_e35_s1080x1080_sh0.08_tt6&amp;_nc_ht=scontent-mia3-3.cdninstagram.com&amp;_nc_cat=109&amp;_nc_oc=Q6cZ2QEtyaGjUB35UmsYwOpVrCRn_jmZ3LpkUtYqwCRptB3oOH7k1e8wK3LQ2mLYQI8H-Ho&amp;_nc_ohc=QcbPmoR6YG8Q7kNvwEyNy1m&amp;_nc_gid=U6NQZqi2ZPXSXd8s-lrEHw&amp;edm=AOQ1c0wBAAAA&amp;ccb=7-5&amp;ig_cache_key=Mzg1MDU1MjY1NjgxNzYxMzAzNA%3D%3D.3-ccb7-5&amp;oh=00_AfypveYr4ZwvVasfMiOZe0knPEgCkFDmuBPuZLmy2iMqIg&amp;oe=69BDB8B2&amp;_nc_sid=8b3546, https://scontent-mia3-3.cdninstagram.com/v/t51.82787-15/649844750_18005263256854581_4112472519709047715_n.jpg?stp=dst-jpg_e35_s1080x1080_sh0.08_tt6&amp;_nc_ht=scontent-mia3-3.cdninstagram.com&amp;_nc_cat=109&amp;_nc_oc=Q6cZ2QEtyaGjUB35UmsYwOpVrCRn_jmZ3LpkUtYqwCRptB3oOH7k1e8wK3LQ2mLYQI8H-Ho&amp;_nc_ohc=nBWGERHRAf0Q7kNvwFRowMZ&amp;_nc_gid=U6NQZqi2ZPXSXd8s-lrEHw&amp;edm=AOQ1c0wBAAAA&amp;ccb=7-5&amp;ig_cache_key=Mzg1MDU1MjY2MTA1Mzg2NDg4MQ%3D%3D.3-ccb7-5&amp;oh=00_AfyNgYSWnIRVaqSVI2Sg9BS8aiKaYjMz8rpHguxucRyubw&amp;</t>
  </si>
  <si>
    <t>https://scontent-mia5-2.cdninstagram.com/o1/v/t16/f2/m69/AQPMOipFFDS01PaXltLPZ1I_HO8E3jjxX3TXDa3ilwAAed9M4DEPDV5wCCGHBI0qoNSNTlhBE4FjZVL9bkMeXL42.mp4?strext=1&amp;_nc_cat=100&amp;_nc_sid=5e9851&amp;_nc_ht=scontent-mia5-2.cdninstagram.com&amp;_nc_ohc=iqdmsXWosOIQ7kNvwFEY36w&amp;efg=eyJ2ZW5jb2RlX3RhZyI6Inhwdl9wcm9ncmVzc2l2ZS5JTlNUQUdSQU0uQ0xJUFMuQzMuNzIwLmRhc2hfYmFzZWxpbmVfMV92MSIsInhwdl9hc3NldF9pZCI6MTc4NjM2MTI0MzE2MDU3OTUsImFzc2V0X2FnZV9kYXlzIjo0LCJ2aV91c2VjYXNlX2lkIjoxMDA5OSwiZHVyYXRpb25fcyI6NDQ2LCJ1cmxnZW5fc291cmNlIjoid3d3In0%3D&amp;ccb=17-1&amp;vs=f93f33cf2ed14bca&amp;_nc_vs=HBksFQIYOnBhc3N0aHJvdWdoX2V2ZXJzdG9yZS9HRzZadHliRXNQMW9wcW9HQUxzQ3JHQlN4VGNxYnNwVEFRQUYVAALIARIAFQIYUWlnX3hwdl9wbGFjZW1lbnRfcGVybWFuZW50X3YyLzg2NDMzNjg1NzZGODc5NjgxMzI5OUE4MjhDNzE0NkJEX2F1ZGlvX2Rhc2hpbml0Lm1wNBUCAsgBEgAoABgAGwKIB3VzZV9vaWwBMRJwcm9ncmVzc2l2ZV9yZWNpcGUBMRUAACbGgKGWjLe7PxUCKAJDMywXQHvoAAAAAAAYEmRhc2hfYmFzZWxpbmVfMV92MREAdf4HZeadAQA&amp;_nc_gid=U6NQZqi2ZPXSXd8s-lrEHw&amp;_nc_ss=1a&amp;_nc_zt=28&amp;oh=00_AfyByv6oTk2cOBz8ViNwotb3FouOXGoOW16LymGbymbSMA&amp;oe=69BD870C, https://scontent-mia3-3.cdninstagram.com/o1/v/t16/f2/m69/AQPbRzVVBZH4vz0Uc4QxC-6vhNeBtIlYIoo7DFm9Z4PEf3I0Vsql9T9RJt9I6ydJ_03RZ6j02dn2jcev0BFu81u2.mp4?strext=1&amp;_nc_cat=109&amp;_nc_sid=5e9851&amp;_nc_ht=scontent-mia3-3.cdninstagram.com&amp;_nc_ohc=V33YR4xfhEMQ7kNvwHMw3GS&amp;efg=eyJ2ZW5jb2RlX3RhZyI6Inhwdl9wcm9ncmVzc2l2ZS5JTlNUQUdSQU0uQ0FST1VTRUxfSVRFTS5DMy40ODAuZGFzaF9iYXNlbGluZV8xX3YxIiwieHB2X2Fzc2V0X2lkIjoxNzg2MjI5NDMwMDYwNTc5NSwiYXNzZXRfYWdlX2RheXMiOjEyLCJ2aV91c2VjYXNlX2lkIjoxMDE0NiwiZHVyYXRpb25fcyI6MTUsInVybGdlbl9zb3VyY2UiOiJ3d3cifQ%3D%3D&amp;ccb=17-1&amp;_nc_gid=U6NQZqi2ZPXSXd8s-lrEHw&amp;_nc_ss=1a&amp;_nc_zt=28&amp;vs=34f79f5b9eb58f49&amp;_nc_vs=HBkcFQIYOnBhc3N0aHJvdWdoX2V2ZXJzdG9yZS9HSnZrZVNiSzluQ2dwOW9GQURBRlhqZzBPTWRQYnNwVEFRQUYVAALIARIAKAAYABsCiAd1c2Vfb2lsATEScHJvZ3Jlc3NpdmVfcmVjaXBlATEVAAAmxvXJqq_quj8VAigCQzMsF0AvEOVgQYk3GBJkYXNoX2Jhc2VsaW5lXzFfdjERAHXuB2XEngEA&amp;oh=00_AfzB8PLaEWJKwcRzJj9EVawdyNCRgSyCXc3Hvg_MutCLiw&amp;oe=69BDB11F, https://scontent-mia3-1.cdninstagram.com/o1/v/t16/f2/m69/AQNDlUQOuUWRfa2mTO0s3x5QiemNLjwJ8MD1P8xpEIhXRmVx2P3u7G--ECh8pvlsTQfLCAc3ARzfYdOl_2xgKnYL.mp4?strext=1&amp;_nc_cat=106&amp;_nc_sid=5e9851&amp;_nc_ht=scontent-mia3-1.cdninstagram.com&amp;_nc_ohc=3sLp9sgIOM4Q7kNvwF5Ez_P&amp;efg=eyJ2ZW5jb2RlX3RhZyI6Inhwdl9wcm9ncmVzc2l2ZS5JTlNUQUdSQU0uQ0xJUFMuQzMuNzIwLmRhc2hfYmFzZWxpbmVfMV92MSIsInhwdl9hc3NldF9pZCI6MTc4NjA5NzQ4NjE2MDU3OTUsImFzc2V0X2FnZV9kYXlzIjoyMCwidmlfdXNlY2FzZV9pZCI6MTAwOTksImR1cmF0aW9uX3MiOjQ0NywidXJsZ2VuX3NvdXJjZSI6Ind3dyJ9&amp;ccb=17-1&amp;_nc_gid=U6NQZqi2ZPXSXd8s-lrEHw&amp;_nc_ss=1a&amp;_nc_zt=28&amp;vs=eff24c0ce12767e&amp;_nc_vs=HBksFQIYOnBhc3N0aHJvdWdoX2V2ZXJzdG9yZS9HRVBGQVNZS2FrNXltN0FGQUFkd3UzZjZPc0FGYnNwVEFRQUYVAALIARIAFQIYUWlnX3hwdl9wbGFjZW1lbnRfcGVybWFuZW50X3YyLzM4NDU3MzFEQTBEMzkwNTk1QTVGQkUyQTE4MDQ1RDgwX2F1ZGlvX2Rhc2hpbml0Lm1wNBUCAsgBEgAoABgAGwKIB3VzZV9vaWwBMRJwcm9ncmVzc2l2ZV9yZWNpcGUBMRUAACbG7r7fyJ26PxUCKAJDMywXQHvyIMSbpeMYEmRhc2hfYmFzZWxpbmVfMV92MREAdf4HZeadAQA&amp;oh=00_AfyXqTxboRlqN7utTD6pRToA_wVLPXNVFc0L1LkqD3t01A&amp;oe=69BD871A, https://scontent-mia5-1.cdninstagram.com/o1/v/t16/f2/m69/AQNfElWy5LNMiIOQfFEwsRPEFfL2m7sTSdhooV8RrxGPM9buL9HPjAaTtX_uHin_tab60DJAsYvDRvx0Do2Byzvc.mp4?strext=1&amp;_nc_cat=101&amp;_nc_sid=5e9851&amp;_nc_ht=scontent-mia5-1.cdninstagram.com&amp;_nc_ohc=58Ggs0xN1aQQ7kNvwH6xAo-&amp;efg=eyJ2ZW5jb2RlX3RhZyI6Inhwdl9wcm9ncmVzc2l2ZS5JTlNUQUdSQU0uQ0xJUFMuQzMuNzIwLmRhc2hfYmFzZWxpbmVfMV92MSIsInhwdl9hc3NldF9pZCI6MTc4NTk0NDU3MTk2MDU3OTUsImFzc2V0X2FnZV9kYXlzIjozMSwidmlfdXNlY2FzZV9pZCI6MTAwOTksImR1cmF0aW9uX3MiOjU5LCJ1cmxnZW5fc291cmNlIjoid3d3In0%3D&amp;ccb=17-1&amp;_nc_gid=U6NQZqi2ZPXSXd8s-lrEHw&amp;_nc_ss=1a&amp;_nc_zt=28&amp;vs=f8cbc2cb78f2cfe&amp;_nc_vs=HBksFQIYOnBhc3N0aHJvdWdoX2V2ZXJzdG9yZS9HS2ZleVNXcGZLSGJUUkVIQUx4OFFMYUlEZGdxYnNwVEFRQUYVAALIARIAFQIYUWlnX3hwdl9wbGFjZW1lbnRfcGVybWFuZW50X3YyL0QzNEM3NUQ0QkI1NTNEMjI0NkE0MjM2QzUwNzRFOTgxX2F1ZGlvX2Rhc2hpbml0Lm1wNBUCAsgBEgAoABgAGwKIB3VzZV9vaWwBMRJwcm9ncmVzc2l2ZV9yZWNpcGUBMRUAACbGiIXgx8S5PxUCKAJDMywXQE33bItDlYEYEmRhc2hfYmFzZWxpbmVfMV92MREAdf4HZeadAQA&amp;oh=00_Afx8lPSuX7qG2y3ILGs4oG9JyL483-fl-Xod5kn5mEx9_Q&amp;oe=69BD909F, https://scontent-mia3-2.cdninstagram.com/o1/v/t16/f2/m69/AQO9BeZhFmLDER62k6l-FRZf5PmKAhpLbfk2-SWjbHHWikXnHmMYjZxbv13bzsoocjLZPHE-VuqQUnCBLk4yydyU.mp4?strext=1&amp;_nc_cat=105&amp;_nc_sid=5e9851&amp;_nc_ht=scontent-mia3-2.cdninstagram.com&amp;_nc_ohc=6crgfjihrrAQ7kNvwEkJaRf&amp;efg=eyJ2ZW5jb2RlX3RhZyI6Inhwdl9wcm9ncmVzc2l2ZS5JTlNUQUdSQU0uQ0xJUFMuQzMuNzIwLmRhc2hfYmFzZWxpbmVfMV92MSIsInhwdl9hc3NldF9pZCI6MTc4NTkzMDQ5NDQ2MDU3OTUsImFzc2V0X2FnZV9kYXlzIjozMSwidmlfdXNlY2FzZV9pZCI6MTAwOTksImR1cmF0aW9uX3MiOjEwLCJ1cmxnZW5fc291cmNlIjoid3d3In0%3D&amp;ccb=17-1&amp;_nc_gid=U6NQZqi2ZPXSXd8s-lrEHw&amp;_nc_ss=1a&amp;_nc_zt=28&amp;vs=856fffe9f1dffa35&amp;_nc_vs=HBksFQIYOnBhc3N0aHJvdWdoX2V2ZXJzdG9yZS9HT3NjZlNYdFZBZjgyakFEQUlnSDlwX1czT0pVYnNwVEFRQUYVAALIARIAFQIYUWlnX3hwdl9wbGFjZW1lbnRfcGVybWFuZW50X3YyL0M0NDlBNTE0N0I4Q0Y0RUYxOUQ0QTYzQ0EzNDgyQkE5X2F1ZGlvX2Rhc2hpbml0Lm1wNBUCAsgBEgAoABgAGwKIB3VzZV9vaWwBMRJwcm9ncmVzc2l2ZV9yZWNpcGUBMRUAACbG6cTyrry5PxUCKAJDMywXQCWZmZmZmZoYEmRhc2hfYmFzZWxpbmVfMV92MREAdf4HZeadAQA&amp;oh=00_Afy6HorAhpEv_CuIZNwk7cWYi0Ku0C2s2WIWuIzSDvQP-A&amp;oe=69BD9A37</t>
  </si>
  <si>
    <t>https://www.instagram.com/lampa.garage</t>
  </si>
  <si>
    <t>shaginian.a</t>
  </si>
  <si>
    <t>Шагинян Арутюн</t>
  </si>
  <si>
    <t>https://scontent-lax3-1.cdninstagram.com/v/t51.2885-19/314870911_1105050183530792_9033457592318609963_n.jpg?stp=dst-jpg_e0_s150x150_tt6&amp;efg=eyJ2ZW5jb2RlX3RhZyI6InByb2ZpbGVfcGljLmRqYW5nby45NjAuYzIifQ&amp;_nc_ht=scontent-lax3-1.cdninstagram.com&amp;_nc_cat=108&amp;_nc_oc=Q6cZ2QG7Si-TXagzIu_3vmPlI_L5uEgjpiySRhUZG02VU2WxK_EXzSAqQawoOXlshSQh0_s&amp;_nc_ohc=Z_3dU4pi6G8Q7kNvwF_ZnHX&amp;_nc_gid=oTlZ5bTx_3-GJwlgE9afmg&amp;edm=AOQ1c0wBAAAA&amp;ccb=7-5&amp;oh=00_AfyfPlhOoiFZVeRG6zW_0qRLcILWQKG3jeiRvIMqg2Jfkg&amp;oe=69BDB875&amp;_nc_sid=8b3546</t>
  </si>
  <si>
    <t>https://instagram.com/p/CfPP5w5req3, https://instagram.com/p/CfBFrhJs1mR, https://instagram.com/p/CfBFiJxMoHf, https://instagram.com/p/CfBFbGFsYRt, https://instagram.com/p/CaCq8zErjAo, https://instagram.com/p/CZ4f4zKr7jL, https://instagram.com/p/CZ4firArmUf, https://instagram.com/p/CZ4fRSiLOKk, https://instagram.com/p/CZ2NUXeqrdX, https://instagram.com/p/CZ2L658owE9, https://instagram.com/p/CTG4myCsOAP, https://instagram.com/p/CQomloUL_y6</t>
  </si>
  <si>
    <t>71, 56, 42, 83, 103, 61, 46, 67, 89, 128, 106, 98</t>
  </si>
  <si>
    <t>3, 0, 0, 0, 0, 0, 0, 0, 1, 3, 2, 0</t>
  </si>
  <si>
    <t>2022-06-25, 2022-06-20, 2022-06-20, 2022-06-20, 2022-02-16, 2022-02-12, 2022-02-12, 2022-02-12, 2022-02-11, 2022-02-11, 2021-08-28, 2021-06-27</t>
  </si>
  <si>
    <t>Dombay, Karachayevo-Cherkesiya, Russia</t>
  </si>
  <si>
    <t>Image, Image, Image, Image, Image, Image, Image, Image, Video, Video, Image, Image</t>
  </si>
  <si>
    <t>https://scontent-lax3-1.cdninstagram.com/v/t51.82787-15/622001591_18064689329640860_879704237274913124_n.webp?stp=dst-jpg_e15_tt6&amp;_nc_ht=scontent-lax3-1.cdninstagram.com&amp;_nc_cat=108&amp;_nc_oc=Q6cZ2QG7Si-TXagzIu_3vmPlI_L5uEgjpiySRhUZG02VU2WxK_EXzSAqQawoOXlshSQh0_s&amp;_nc_ohc=4aesuJwcpdcQ7kNvwGcrc4i&amp;_nc_gid=oTlZ5bTx_3-GJwlgE9afmg&amp;edm=AOQ1c0wBAAAA&amp;ccb=7-5&amp;ig_cache_key=Mjg2ODU4MTQyNzg3MzQ0MjQ4Nw%3D%3D.3-ccb7-5&amp;oh=00_AfxGvH9ufkiTa4a1jZe8no_S2nAKD8R-l9hu8gkhkoLhZw&amp;oe=69BD9BB4&amp;_nc_sid=8b3546, https://scontent-lax3-2.cdninstagram.com/v/t51.82787-15/588775613_18104590783789128_7637801122733150620_n.webp?stp=dst-jpg_e15_fr_p1080x1080_tt6&amp;_nc_ht=scontent-lax3-2.cdninstagram.com&amp;_nc_cat=100&amp;_nc_oc=Q6cZ2QG7Si-TXagzIu_3vmPlI_L5uEgjpiySRhUZG02VU2WxK_EXzSAqQawoOXlshSQh0_s&amp;_nc_ohc=TLkWq2s8vEYQ7kNvwGnT6Ov&amp;_nc_gid=oTlZ5bTx_3-GJwlgE9afmg&amp;edm=AOQ1c0wBAAAA&amp;ccb=7-5&amp;ig_cache_key=Mjg2NDU5NTgxODc1MDYzMDI4OQ%3D%3D.3-ccb7-5&amp;oh=00_Afyc1pixBfLI2c495VkMwTcihnb8-KEznTP6dKwkTVBOhQ&amp;oe=69BD86E2&amp;_nc_sid=8b3546, https://scontent-lax3-2.cdninstagram.com/v/t51.82787-15/622389341_18125972725479984_8532635825698091430_n.webp?stp=dst-jpg_e15_fr_s1080x1080_tt6&amp;_nc_ht=scontent-lax3-2.cdninstagram.com&amp;_nc_cat=100&amp;_nc_oc=Q6cZ2QG7Si-TXagzIu_3vmPlI_L5uEgjpiySRhUZG02VU2WxK_EXzSAqQawoOXlshSQh0_s&amp;_nc_ohc=eqVKF7yVA9IQ7kNvwHwyuoW&amp;_nc_gid=oTlZ5bTx_3-GJwlgE9afmg&amp;edm=AOQ1c0wBAAAA&amp;ccb=7-5&amp;ig_cache_key=Mjg2NDU5NTE3NTE2ODE4MDcwMw%3D%3D.3-ccb7-5&amp;oh=00_AfyldfkjKSMRW2WwY42NWqZ0EQOrqI_21stCkiWLIFFGjQ&amp;oe=69BD97C2&amp;_nc_sid=8b3546, https://scontent-lax3-1.cdninstagram.com/v/t51.82787-15/626613892_18081327866188480_3034459540485708335_n.webp?stp=dst-jpg_e15_tt6&amp;_nc_ht=scontent-lax3-1.cdninstagram.com&amp;_nc_cat=104&amp;_nc_oc=Q6cZ2QG7Si-TXagzIu_3vmPlI_L5uEgjpiySRhUZG02VU2WxK_EXzSAqQawoOXlshSQh0_s&amp;_nc_ohc=w4DOuOoTYAEQ7kNvwFeWXRY&amp;_nc_gid=oTlZ5bTx_3-GJwlgE9afmg&amp;edm=AOQ1c0wBAAAA&amp;ccb=7-5&amp;ig_cache_key=Mjg2NDU5NDY5MDE4MDc0NDMwMQ%3D%3D.3-ccb7-5&amp;oh=00_Afymb3wOdXj9FIMaxKVulrM87A204xxmK7lx6Xb90EcAdg&amp;oe=69BDBDF8&amp;_nc_sid=8b3546, https://scontent-lax3-1.cdninstagram.com/v/t51.82787-15/620491662_18079358813212354_6832379103689732069_n.webp?stp=dst-jpg_e15_tt6&amp;_nc_ht=scontent-lax3-1.cdninstagram.com&amp;_nc_cat=110&amp;_nc_oc=Q6cZ2QG7Si-TXagzIu_3vmPlI_L5uEgjpiySRhUZG02VU2WxK_EXzSAqQawoOXlshSQh0_s&amp;_nc_ohc=wnCXXWW7xKgQ7kNvwFwGpF2&amp;_nc_gid=oTlZ5bTx_3-GJwlgE9afmg&amp;edm=AOQ1c0wBAAAA&amp;ccb=7-5&amp;ig_cache_key=Mjc3NDk2OTIxNjM3NTA3NDg1Ng%3D%3D.3-ccb7-5&amp;oh=00_AfxTY-71vVsy2M5hYFAl7W2gQTBFUDCRO0V1vz87wp9Iqw&amp;oe=69BDB2DB&amp;_nc_sid=8b3546, https://scontent-lax3-2.cdninstagram.com/v/t51.82787-15/624560132_18099610822920402_931678780791945190_n.webp?stp=dst-jpg_e15_fr_p1080x1080_tt6&amp;_nc_ht=scontent-lax3-2.cdninstagram.com&amp;_nc_cat=106&amp;_nc_oc=Q6cZ2QG7Si-TXagzIu_3vmPlI_L5uEgjpiySRhUZG02VU2WxK_EXzSAqQawoOXlshSQh0_s&amp;_nc_ohc=UROEWAXMt2IQ7kNvwE6nqKV&amp;_nc_gid=oTlZ5bTx_3-GJwlgE9afmg&amp;edm=AOQ1c0wBAAAA&amp;ccb=7-5&amp;ig_cache_key=Mjc3MjEwNTgxMzMxOTIwMzAxOQ%3D%3D.3-ccb7-5&amp;oh=00_Afx0E7jNRIcCRZ75vNRz7o_g4-U86e0cSKrTb-EH3WFfkg&amp;oe=69BD8A79&amp;_nc_sid=8b3546, https://scontent-lax7-1.cdninstagram.com/v/t51.82787-15/625210073_18088031059886753_7371345348926468695_n.webp?stp=dst-jpg_e15_fr_p1080x1080_tt6&amp;_nc_ht=scontent-lax7-1.cdninstagram.com&amp;_nc_cat=105&amp;_nc_oc=Q6cZ2QG7Si-TXagzIu_3vmPlI_L5uEgjpiySRhUZG02VU2WxK_EXzSAqQawoOXlshSQh0_s&amp;_nc_ohc=7HnTrApr_x4Q7kNvwGmRZAT&amp;_nc_gid=oTlZ5bTx_3-GJwlgE9afmg&amp;edm=AOQ1c0wBAAAA&amp;ccb=7-5&amp;ig_cache_key=Mjc3MjEwNDI5MjczMjkyMTExOQ%3D%3D.3-ccb7-5&amp;oh=00_AfwM3k9N4QkyQAqakQu_3w1uFwtYZiN4o25zb6NF6ZVpLA&amp;oe=69BDA11A&amp;_nc_sid=8b3546, https://scontent-lax7-1.cdninstagram.com/v/t51.82787-15/625676396_18255487363290527_6060171680607207648_n.webp?stp=dst-jpg_e15_fr_s1080x1080_tt6&amp;_nc_ht=scontent-lax7-1.cdninstagram.com&amp;_nc_cat=111&amp;_nc_oc=Q6cZ2QG7Si-TXagzIu_3vmPlI_L5uEgjpiySRhUZG02VU2WxK_EXzSAqQawoOXlshSQh0_s&amp;_nc_ohc=A43eCpqJQ6gQ7kNvwEeSTtB&amp;_nc_gid=oTlZ5bTx_3-GJwlgE9afmg&amp;edm=AOQ1c0wBAAAA&amp;ccb=7-5&amp;ig_cache_key=Mjc3MjEwMzA5ODIyMDIwODgwNA%3D%3D.3-ccb7-5&amp;oh=00_AfxJPXGurpWOjnlVIThsJ8hN_ZdtZ7aTSivpk1bPgudTQg&amp;oe=69BD9D83&amp;_nc_sid=8b3546, https://scontent-lax3-1.cdninstagram.com/v/t51.82787-15/619660452_18091351541491114_7557956442513382976_n.jpg?stp=dst-jpg_e15_fr_p1080x1080_tt6&amp;_nc_ht=scontent-lax3-1.cdninstagram.com&amp;_nc_cat=110&amp;_nc_oc=Q6cZ2QG7Si-TXagzIu_3vmPlI_L5uEgjpiySRhUZG02VU2WxK_EXzSAqQawoOXlshSQh0_s&amp;_nc_ohc=XbUKFyPb3GYQ7kNvwHvrw0l&amp;_nc_gid=oTlZ5bTx_3-GJwlgE9afmg&amp;edm=AOQ1c0wBAAAA&amp;ccb=7-5&amp;ig_cache_key=MjY1MDA1NDM4NjQzMTA5MDcwMw%3D%3D.3-ccb7-5&amp;oh=00_AfxNPuqbvKiy-5kt5Qk3r4AmrD2PoSUYzm0o2K_5Y6NtCg&amp;oe=69BD954B&amp;_nc_sid=8b3546, https://scontent-lax7-1.cdninstagram.com/v/t51.82787-15/641045589_18565827385000835_7091145131862678895_n.jpg?stp=dst-jpg_e15_tt6&amp;_nc_ht=scontent-lax7-1.cdninstagram.com&amp;_nc_cat=111&amp;_nc_oc=Q6cZ2QG7Si-TXagzIu_3vmPlI_L5uEgjpiySRhUZG02VU2WxK_EXzSAqQawoOXlshSQh0_s&amp;_nc_ohc=25vwdUexwzoQ7kNvwESGS5A&amp;_nc_gid=oTlZ5bTx_3-GJwlgE9afmg&amp;edm=AOQ1c0wBAAAA&amp;ccb=7-5&amp;ig_cache_key=MjYwNTUwMjA5NjExMDI1NTI5MA%3D%3D.3-ccb7-5&amp;oh=00_Afxs0hNTLdN1cYkF2p7pJJ2q4tgaRJZ0nGxnt1m0stLySg&amp;oe=69BDA60C&amp;_nc_sid=8b3546</t>
  </si>
  <si>
    <t>https://scontent-lax7-1.cdninstagram.com/o1/v/t2/f2/m86/AQNNb_k0GUXRR1GklH0Nxm9aI_YMaSNau55Zo8h635osVlIGkzEPdKEosgHNHGlC4PDmER_yxcdnKcF5NrFj6fdAzuSqau5vXanwYrM.mp4?_nc_cat=111&amp;_nc_sid=5e9851&amp;_nc_ht=scontent-lax7-1.cdninstagram.com&amp;_nc_ohc=dJOenyZ4ixUQ7kNvwFAbjMT&amp;efg=eyJ2ZW5jb2RlX3RhZyI6Inhwdl9wcm9ncmVzc2l2ZS5JTlNUQUdSQU0uQ0xJUFMuQzMuNzIwLmRhc2hfYmFzZWxpbmVfMV92MSIsInhwdl9hc3NldF9pZCI6NDgzMTA3MTE5MzYwNTA2MCwiYXNzZXRfYWdlX2RheXMiOjE0OTMsInZpX3VzZWNhc2VfaWQiOjEwMDk5LCJkdXJhdGlvbl9zIjoxOCwidXJsZ2VuX3NvdXJjZSI6Ind3dyJ9&amp;ccb=17-1&amp;_nc_gid=oTlZ5bTx_3-GJwlgE9afmg&amp;_nc_ss=1a&amp;_nc_zt=28&amp;vs=c98715e7fff94701&amp;_nc_vs=HBksFQIYUmlnX3hwdl9yZWVsc19wZXJtYW5lbnRfc3JfcHJvZC8xNDQyMjFBQjk4Q0ZEMjFGNTE2MTE0N0NDQkI4NjJCNF92aWRlb19kYXNoaW5pdC5tcDQVAALIARIAFQIYOnBhc3N0aHJvdWdoX2V2ZXJzdG9yZS9HTHE2VVJEdngyUVVKM1VBQUVHOVE0SzJDczhPYnFfRUFBQUYVAgLIARIAKAAYABsCiAd1c2Vfb2lsATEScHJvZ3Jlc3NpdmVfcmVjaXBlATEVAAAmiI-Jpq31lBEVAigCQzMsF0AyGZmZmZmaGBJkYXNoX2Jhc2VsaW5lXzFfdjERAHX-B2XmnQEA&amp;oh=00_AfwcxDanWoSX2lJPXhgKmSv9pYOLbp1RgdtbeAJLBYjJpA&amp;oe=69B9A274, https://scontent-lax3-1.cdninstagram.com/o1/v/t2/f2/m86/AQMgq6ziuRxuOij_1kAouI6I-KS5RDjsRhi2vz6uaXA0riSaAx2t2sTSuT8Lcu6Nq6_LmgZcDxj__lRHBnYlh-l8T3bXqg1YlT6U1s8.mp4?_nc_cat=110&amp;_nc_sid=5e9851&amp;_nc_ht=scontent-lax3-1.cdninstagram.com&amp;_nc_ohc=bMK4fFtu0CwQ7kNvwH7XXJx&amp;efg=eyJ2ZW5jb2RlX3RhZyI6Inhwdl9wcm9ncmVzc2l2ZS5JTlNUQUdSQU0uQ0xJUFMuQzMuNzIwLmRhc2hfYmFzZWxpbmVfMV92MSIsInhwdl9hc3NldF9pZCI6MzMwMzc3NTU4MzE4NDQ0MSwiYXNzZXRfYWdlX2RheXMiOjE0OTMsInZpX3VzZWNhc2VfaWQiOjEwMDk5LCJkdXJhdGlvbl9zIjoxMSwidXJsZ2VuX3NvdXJjZSI6Ind3dyJ9&amp;ccb=17-1&amp;_nc_gid=oTlZ5bTx_3-GJwlgE9afmg&amp;_nc_ss=1a&amp;_nc_zt=28&amp;vs=817a4f23001f9619&amp;_nc_vs=HBksFQIYUmlnX3hwdl9yZWVsc19wZXJtYW5lbnRfc3JfcHJvZC81RTQ2QzU4ODQwRDM2MUM3MkM3MDNCOUNDMTlBMUJBNF92aWRlb19kYXNoaW5pdC5tcDQVAALIARIAFQIYOnBhc3N0aHJvdWdoX2V2ZXJzdG9yZS9HSVIwVVJCUnhRTDhVQm9CQUcyU3RvY0F5TU1qYnFfRUFBQUYVAgLIARIAKAAYABsCiAd1c2Vfb2lsATEScHJvZ3Jlc3NpdmVfcmVjaXBlATEVAAAm8pjtoIax3gsVAigCQzMsF0Amu2RaHKwIGBJkYXNoX2Jhc2VsaW5lXzFfdjERAHX-B2XmnQEA&amp;oh=00_Afy8sFHWMYdAqxgsmPj7nj3rUGl1E2X5qFsQpZOr_-pN7Q&amp;oe=69B99C8F</t>
  </si>
  <si>
    <t>https://www.instagram.com/shaginian.a</t>
  </si>
  <si>
    <t>jin_hyung_bae</t>
  </si>
  <si>
    <t>배진형</t>
  </si>
  <si>
    <t>❤️</t>
  </si>
  <si>
    <t>https://instagram.fagc1-1.fna.fbcdn.net/v/t51.2885-19/471739264_8773006829463634_5792064338238899960_n.jpg?stp=dst-jpg_e0_s150x150_tt6&amp;efg=eyJ2ZW5jb2RlX3RhZyI6InByb2ZpbGVfcGljLmRqYW5nby4xMDgwLmMyIn0&amp;_nc_ht=instagram.fagc1-1.fna.fbcdn.net&amp;_nc_cat=110&amp;_nc_oc=Q6cZ2QFn9VCEvGWK9J6kjOeEs72P62AoRdIqKIAkjmRsfkLLzvjqhE43BYq5lA2QkVUFSSDQVOBsOHBQnH-vtS-nI9l1&amp;_nc_ohc=VzP-GACxktcQ7kNvwGeQPew&amp;_nc_gid=X5o2PZzlUBH5enouZKjNXQ&amp;edm=AOQ1c0wBAAAA&amp;ccb=7-5&amp;oh=00_Afyy-zJAatC87UIib9uLfxqVWQ-kc-br-DXbZtOY9dlqkw&amp;oe=69BDA7F7&amp;_nc_sid=8b3546</t>
  </si>
  <si>
    <t>https://instagram.com/p/DS4NLDskpLK, https://instagram.com/p/DSzElLtEjXx, https://instagram.com/p/DSxEAxvEgAS, https://instagram.com/p/DShA46PEkeh, https://instagram.com/p/DQHbHpJkjIZ, https://instagram.com/p/DOQZZdFkjEI, https://instagram.com/p/DMj1Yxkxh_D, https://instagram.com/p/DLwrbMkRzTu, https://instagram.com/p/DHDKHrExvoo, https://instagram.com/p/CzkSH2-PRI9, https://instagram.com/p/CZ3WzVBrOWK, https://instagram.com/p/BXzYkH1B82z</t>
  </si>
  <si>
    <t>10, 7, 10, 3, 15, 21, 13, 14, 16, 29, 56, 63</t>
  </si>
  <si>
    <t>2, 0, 0, 0, 0, 1, 0, 3, 0, 1, 0, 0</t>
  </si>
  <si>
    <t>2025-12-30, 2025-12-28, 2025-12-27, 2025-12-21, 2025-10-22, 2025-09-06, 2025-07-26, 2025-07-06, 2025-03-11, 2023-11-13, 2022-02-12, 2017-08-15</t>
  </si>
  <si>
    <t>사천 실안선상카페, 광안리해수욕장 GwangalliBeach, Busan, Korea 廣安里海水浴場</t>
  </si>
  <si>
    <t>https://instagram.fagc1-2.fna.fbcdn.net/v/t51.82787-15/607702988_18415708915138171_3018117106820509972_n.jpg?stp=dst-jpg_e35_s1080x1080_sh0.08_tt6&amp;_nc_ht=instagram.fagc1-2.fna.fbcdn.net&amp;_nc_cat=107&amp;_nc_oc=Q6cZ2QFn9VCEvGWK9J6kjOeEs72P62AoRdIqKIAkjmRsfkLLzvjqhE43BYq5lA2QkVUFSSDQVOBsOHBQnH-vtS-nI9l1&amp;_nc_ohc=Bq9Gw-n4OqEQ7kNvwG6s7Zx&amp;_nc_gid=X5o2PZzlUBH5enouZKjNXQ&amp;edm=AOQ1c0wBAAAA&amp;ccb=7-5&amp;ig_cache_key=Mzc5ODg0NDIyMDE3NDkzMDYzNA%3D%3D.3-ccb7-5&amp;oh=00_Afzoi9RTr7W6Pzy_otAQCL_-9RHjI_txlvSGBNi9lBurig&amp;oe=69BD8603&amp;_nc_sid=8b3546, https://instagram.fagc1-2.fna.fbcdn.net/v/t51.82787-15/607103821_18415479943138171_5197889206582120279_n.jpg?stp=dst-jpg_e35_s1080x1080_sh0.08_tt6&amp;_nc_ht=instagram.fagc1-2.fna.fbcdn.net&amp;_nc_cat=107&amp;_nc_oc=Q6cZ2QFn9VCEvGWK9J6kjOeEs72P62AoRdIqKIAkjmRsfkLLzvjqhE43BYq5lA2QkVUFSSDQVOBsOHBQnH-vtS-nI9l1&amp;_nc_ohc=zhTzdPjRNH4Q7kNvwF2mhRT&amp;_nc_gid=X5o2PZzlUBH5enouZKjNXQ&amp;edm=AOQ1c0wBAAAA&amp;ccb=7-5&amp;ig_cache_key=Mzc5NzM5OTA1ODE3NzQ3MTk4NQ%3D%3D.3-ccb7-5&amp;oh=00_AfysA0UKDAvzO0dmoou4VurYsrdMeK8PDnjFfbqLfDx8XA&amp;oe=69BD8A62&amp;_nc_sid=8b3546, https://instagram.fagc1-2.fna.fbcdn.net/v/t51.82787-15/605962920_18415395274138171_361212829956255749_n.jpg?stp=dst-jpg_e35_s1080x1080_sh0.08_tt6&amp;_nc_ht=instagram.fagc1-2.fna.fbcdn.net&amp;_nc_cat=107&amp;_nc_oc=Q6cZ2QFn9VCEvGWK9J6kjOeEs72P62AoRdIqKIAkjmRsfkLLzvjqhE43BYq5lA2QkVUFSSDQVOBsOHBQnH-vtS-nI9l1&amp;_nc_ohc=C4wyYcseS24Q7kNvwEAb7oP&amp;_nc_gid=X5o2PZzlUBH5enouZKjNXQ&amp;edm=AOQ1c0wBAAAA&amp;ccb=7-5&amp;ig_cache_key=Mzc5NjgzMzYwNjQzOTE0MTM5NA%3D%3D.3-ccb7-5&amp;oh=00_AfztVgp41r6XcDDfpdLINB4CwKO1bTTcqvdEfilq1cZsrQ&amp;oe=69BD8623&amp;_nc_sid=8b3546, https://instagram.fagc1-2.fna.fbcdn.net/v/t51.82787-15/587783329_18414661618138171_5805005233510214706_n.jpg?stp=dst-jpg_e35_s1080x1080_sh0.08_tt6&amp;_nc_ht=instagram.fagc1-2.fna.fbcdn.net&amp;_nc_cat=107&amp;_nc_oc=Q6cZ2QFn9VCEvGWK9J6kjOeEs72P62AoRdIqKIAkjmRsfkLLzvjqhE43BYq5lA2QkVUFSSDQVOBsOHBQnH-vtS-nI9l1&amp;_nc_ohc=LuYsxEdHkBQQ7kNvwHnAoBh&amp;_nc_gid=X5o2PZzlUBH5enouZKjNXQ&amp;edm=AOQ1c0wBAAAA&amp;ccb=7-5&amp;ig_cache_key=Mzc5MjMxNjI3MjA0MzI0NzUyMQ%3D%3D.3-ccb7-5&amp;oh=00_AfyCQ6iIN4DnlBDjzJOIhClmPwJHlrxha_gRzJkkSL27qw&amp;oe=69BD8BB5&amp;_nc_sid=8b3546, https://instagram.fagc1-2.fna.fbcdn.net/v/t51.82787-15/568495915_18406270765138171_2093716749011065453_n.jpg?stp=dst-jpg_e35_s1080x1080_sh0.08_tt6&amp;_nc_ht=instagram.fagc1-2.fna.fbcdn.net&amp;_nc_cat=107&amp;_nc_oc=Q6cZ2QFn9VCEvGWK9J6kjOeEs72P62AoRdIqKIAkjmRsfkLLzvjqhE43BYq5lA2QkVUFSSDQVOBsOHBQnH-vtS-nI9l1&amp;_nc_ohc=rjAaVdJCHooQ7kNvwGVJMDG&amp;_nc_gid=X5o2PZzlUBH5enouZKjNXQ&amp;edm=AOQ1c0wBAAAA&amp;ccb=7-5&amp;ig_cache_key=Mzc0OTA4NDQ4NzI4NTM1NTAzMw%3D%3D.3-ccb7-5&amp;oh=00_Afz9gSsMWwWwsiku-IqsRM_msxcwgRPdKpCLGHQzhF7ruA&amp;oe=69BD97A0&amp;_nc_sid=8b3546, https://instagram.fagc1-2.fna.fbcdn.net/v/t51.82787-15/542211808_18398663296138171_691250826543436462_n.heic?stp=dst-jpg_e35_s1080x1080_sh0.08_tt6&amp;_nc_ht=instagram.fagc1-2.fna.fbcdn.net&amp;_nc_cat=107&amp;_nc_oc=Q6cZ2QFn9VCEvGWK9J6kjOeEs72P62AoRdIqKIAkjmRsfkLLzvjqhE43BYq5lA2QkVUFSSDQVOBsOHBQnH-vtS-nI9l1&amp;_nc_ohc=C5SxajaEbyoQ7kNvwEJTrlo&amp;_nc_gid=X5o2PZzlUBH5enouZKjNXQ&amp;edm=AOQ1c0wBAAAA&amp;ccb=7-5&amp;ig_cache_key=MzcxNTU4MTM5Mjk2MjMzNDk4NA%3D%3D.3-ccb7-5&amp;oh=00_AfxeaMYCXOebTjI1s4oCK9sAosIpfv9LNoevjzMcYbwnrA&amp;oe=69BDAE5E&amp;_nc_sid=8b3546, https://instagram.fagc1-2.fna.fbcdn.net/v/t51.82787-15/618709125_17893700901394245_8173432461024179701_n.jpg?stp=dst-jpg_e35_s1080x1080_sh0.08_tt6&amp;_nc_ht=instagram.fagc1-2.fna.fbcdn.net&amp;_nc_cat=109&amp;_nc_oc=Q6cZ2QFn9VCEvGWK9J6kjOeEs72P62AoRdIqKIAkjmRsfkLLzvjqhE43BYq5lA2QkVUFSSDQVOBsOHBQnH-vtS-nI9l1&amp;_nc_ohc=Q6SYrDu0T6MQ7kNvwHcOsI9&amp;_nc_gid=X5o2PZzlUBH5enouZKjNXQ&amp;edm=AOQ1c0wBAAAA&amp;ccb=7-5&amp;ig_cache_key=MzY4NTAyMzcxOTA4MjA0MTI4Mw%3D%3D.3-ccb7-5&amp;oh=00_Afy9r1Xrs85yVZwuAoz2_rF14CBxf0Ybrp4N8SPRDsvXiw&amp;oe=69BD8992&amp;_nc_sid=8b3546, https://instagram.fagc1-2.fna.fbcdn.net/v/t51.82787-15/619608820_17959312812024587_8193721417977825766_n.jpg?stp=dst-jpg_e35_s1080x1080_sh0.08_tt6&amp;_nc_ht=instagram.fagc1-2.fna.fbcdn.net&amp;_nc_cat=111&amp;_nc_oc=Q6cZ2QFn9VCEvGWK9J6kjOeEs72P62AoRdIqKIAkjmRsfkLLzvjqhE43BYq5lA2QkVUFSSDQVOBsOHBQnH-vtS-nI9l1&amp;_nc_ohc=2S87Zg7lBLEQ7kNvwGhdzkx&amp;_nc_gid=X5o2PZzlUBH5enouZKjNXQ&amp;edm=AOQ1c0wBAAAA&amp;ccb=7-5&amp;ig_cache_key=MzY3MDYyNDY4MTIyNjM1MTg1NA%3D%3D.3-ccb7-5&amp;oh=00_AfxtUn2IFZD-msUoS2vcMbvLPZFqBvCz_gg-UA3fzWKisQ&amp;oe=69BDB014&amp;_nc_sid=8b3546, https://instagram.fagc1-2.fna.fbcdn.net/v/t51.82787-15/627376029_18092250881473912_2349091807568101702_n.jpg?stp=dst-jpg_e35_s1080x1080_sh0.08_tt6&amp;_nc_ht=instagram.fagc1-2.fna.fbcdn.net&amp;_nc_cat=104&amp;_nc_oc=Q6cZ2QFn9VCEvGWK9J6kjOeEs72P62AoRdIqKIAkjmRsfkLLzvjqhE43BYq5lA2QkVUFSSDQVOBsOHBQnH-vtS-nI9l1&amp;_nc_ohc=D_KAYSG2UsMQ7kNvwF5OAfz&amp;_nc_gid=X5o2PZzlUBH5enouZKjNXQ&amp;edm=AOQ1c0wBAAAA&amp;ccb=7-5&amp;ig_cache_key=MzU4NTc1NDIzNjA2OTU0MjQ0MA%3D%3D.3-ccb7-5&amp;oh=00_Afx-PWfOGx5LBtOKLrzyBpfkKcmyJI9pYgZVKjzYZjGW8Q&amp;oe=69BD9A03&amp;_nc_sid=8b3546, https://instagram.fagc1-2.fna.fbcdn.net/v/t51.82787-15/625401238_18123432733494468_3433261850649272784_n.jpg?stp=dst-jpg_e35_s1080x1080_sh0.08_tt6&amp;_nc_ht=instagram.fagc1-2.fna.fbcdn.net&amp;_nc_cat=100&amp;_nc_oc=Q6cZ2QFn9VCEvGWK9J6kjOeEs72P62AoRdIqKIAkjmRsfkLLzvjqhE43BYq5lA2QkVUFSSDQVOBsOHBQnH-vtS-nI9l1&amp;_nc_o</t>
  </si>
  <si>
    <t>https://www.instagram.com/jin_hyung_bae</t>
  </si>
  <si>
    <t>best_of_mosya</t>
  </si>
  <si>
    <t>Артем</t>
  </si>
  <si>
    <t>None,Author</t>
  </si>
  <si>
    <t>https://instagram.frkh1-1.fna.fbcdn.net/v/t51.2885-19/413376621_370299118884260_861560957688152253_n.jpg?stp=dst-jpg_e0_s150x150_tt6&amp;efg=eyJ2ZW5jb2RlX3RhZyI6InByb2ZpbGVfcGljLmRqYW5nby4xMDgwLmMyIn0&amp;_nc_ht=instagram.frkh1-1.fna.fbcdn.net&amp;_nc_cat=108&amp;_nc_oc=Q6cZ2QGow9pfrzzZYlMbUPVojukOimQzW0sluKkLREhniNVCyX4bJqS09AN1dGSso05TFsU&amp;_nc_ohc=Is8f6iuRBN4Q7kNvwEYXan4&amp;_nc_gid=83tZP7KffuPB9keOvQ5tTQ&amp;edm=AOQ1c0wBAAAA&amp;ccb=7-5&amp;oh=00_AfyDd1uG1VdwPbNMfDVBJKxYUkF5akk4Qp9l7hTxUoEgeg&amp;oe=69BDA239&amp;_nc_sid=8b3546</t>
  </si>
  <si>
    <t>Растем, кайфуем 😛 | Все хорошо ❤️ | 😌 | 3 месяца в Таиланде. | Раз мы оказались в Бангкоке, то решили сходить на нового Аватара. В кинозал IMAX Laser (это залы, где IMAX проектор выдаёт супер чёткую картинку в 4k). В Россий есть два таких зала, в Москве. Давно хотел туда попасть, но увы, судьба распорядилась иначе.
Сеанс был на английском с тайскими субтитрами. | Хтонь российская | Дожил) мой сын меня фотографирует ) через несколько дней Мише исполняется 4 года | Мои любимые | День рождения Мамы. На фото 2021, 2019 и 2018 год. Двадцатый пропустил, по всем известным причинам. | 2 платочка</t>
  </si>
  <si>
    <t>https://instagram.com/p/DLxjq-tN07x, https://instagram.com/p/C20BclSN4Ng, https://instagram.com/p/C0tjNeJNjhs, https://instagram.com/p/CstrBP0N-m8, https://instagram.com/p/CpF0tmGJBKL, https://instagram.com/p/CoD_jylJvgv, https://instagram.com/p/Cmk4H4lpijl, https://instagram.com/p/Cbgu5O3qivL, https://instagram.com/p/CZwmXhaNexb, https://instagram.com/p/CRcFOy3FILl, https://instagram.com/p/COEzUdMlliz, https://instagram.com/p/CM71bO7FuvX</t>
  </si>
  <si>
    <t>69, 101, 41, 66, 22, 45, 35, 43, 105, 75, 97, 78</t>
  </si>
  <si>
    <t>0, 0, 5, 3, 2, 1, 0, 5, 3, 5, 2, 0</t>
  </si>
  <si>
    <t>2025-07-06, 2024-02-01, 2023-12-11, 2023-05-26, 2023-02-25, 2023-01-31, 2022-12-25, 2022-03-25, 2022-02-09, 2021-07-17, 2021-04-25, 2021-03-27</t>
  </si>
  <si>
    <t>Perm, Russia, Astana, Kazakhstan, เกาะล้าน - Koh Larn, Jomtien Beach Pattaya, Krungsri IMAX PARAGON, Жилой Квартал Гулливер</t>
  </si>
  <si>
    <t>Image, Image, Video, Image, Video, Image, Image, Image, Image, Image, Sidecar, Image</t>
  </si>
  <si>
    <t>https://instagram.frkh1-1.fna.fbcdn.net/v/t51.82787-15/516330184_18517712488003305_2401765942829467585_n.jpg?stp=dst-jpg_e35_p1080x1080_sh0.08_tt6&amp;_nc_ht=instagram.frkh1-1.fna.fbcdn.net&amp;_nc_cat=109&amp;_nc_oc=Q6cZ2QGow9pfrzzZYlMbUPVojukOimQzW0sluKkLREhniNVCyX4bJqS09AN1dGSso05TFsU&amp;_nc_ohc=Zre8fGYO0KUQ7kNvwHjwxky&amp;_nc_gid=83tZP7KffuPB9keOvQ5tTQ&amp;edm=AOQ1c0wBAAAA&amp;ccb=7-5&amp;ig_cache_key=MzY3MDg3MjA1NjQ2MDE2ODk0NQ%3D%3D.3-ccb7-5&amp;oh=00_Afz0rWpHA-08GE_FUniEnjs8dc45StK_MhYqc39X6a2pQw&amp;oe=69BD92B8&amp;_nc_sid=8b3546, https://instagram.frkh1-1.fna.fbcdn.net/v/t39.30808-6/470221414_18478929442003305_1312361425112952868_n.jpg?stp=dst-jpg_e35_p1080x1080_sh0.08_tt6&amp;_nc_ht=instagram.frkh1-1.fna.fbcdn.net&amp;_nc_cat=109&amp;_nc_oc=Q6cZ2QGow9pfrzzZYlMbUPVojukOimQzW0sluKkLREhniNVCyX4bJqS09AN1dGSso05TFsU&amp;_nc_ohc=4THmjcJ4TocQ7kNvwHmx-v6&amp;_nc_gid=83tZP7KffuPB9keOvQ5tTQ&amp;edm=AOQ1c0wAAAAA&amp;ccb=7-5&amp;ig_cache_key=MzI5MzI2MzU4OTc0MDYxMDQwMA%3D%3D.3-ccb7-5&amp;oh=00_Afzpqd_gqOWqH19JHKeNONuHs1BAoUGw8uBBc0Khp0ct3w&amp;oe=69BD8B8F&amp;_nc_sid=8b3546, https://instagram.frkh1-1.fna.fbcdn.net/v/t51.82787-15/623807513_18103365457798657_8928514835762523544_n.jpg?stp=dst-jpg_e35_p1080x1080_sh0.08_tt6&amp;_nc_ht=instagram.frkh1-1.fna.fbcdn.net&amp;_nc_cat=101&amp;_nc_oc=Q6cZ2QGow9pfrzzZYlMbUPVojukOimQzW0sluKkLREhniNVCyX4bJqS09AN1dGSso05TFsU&amp;_nc_ohc=NtEGFEmmgQQQ7kNvwHIqzvu&amp;_nc_gid=83tZP7KffuPB9keOvQ5tTQ&amp;edm=AOQ1c0wBAAAA&amp;ccb=7-5&amp;ig_cache_key=MzExMTMzMjExOTI4NDU0MTg4NA%3D%3D.3-ccb7-5&amp;oh=00_AfwqibptT9bLWXPGwi6yiFMjnF3dEWUBXk2Xk6tD-GRTpg&amp;oe=69BD8751&amp;_nc_sid=8b3546, https://instagram.frkh1-1.fna.fbcdn.net/v/t51.82787-15/619893242_18076998335608902_8811460928751093634_n.jpg?stp=dst-jpg_e35_s1080x1080_sh0.08_tt6&amp;_nc_ht=instagram.frkh1-1.fna.fbcdn.net&amp;_nc_cat=106&amp;_nc_oc=Q6cZ2QGow9pfrzzZYlMbUPVojukOimQzW0sluKkLREhniNVCyX4bJqS09AN1dGSso05TFsU&amp;_nc_ohc=Wk6Z-E_F1kgQ7kNvwFQ3ogY&amp;_nc_gid=83tZP7KffuPB9keOvQ5tTQ&amp;edm=AOQ1c0wBAAAA&amp;ccb=7-5&amp;ig_cache_key=MzAyNzU0MjkxMDk0NTM5MjY4Nw%3D%3D.3-ccb7-5&amp;oh=00_AfwXMP1GMwh2vR2DPQEDdUqu0imOVjKRCmS-EuOe4ypt-A&amp;oe=69BD8C38&amp;_nc_sid=8b3546, https://instagram.frkh1-1.fna.fbcdn.net/v/t51.82787-15/620521515_18034465799767786_2651653372744079620_n.jpg?stp=dst-jpg_e35_p1080x1080_sh0.08_tt6&amp;_nc_ht=instagram.frkh1-1.fna.fbcdn.net&amp;_nc_cat=110&amp;_nc_oc=Q6cZ2QGow9pfrzzZYlMbUPVojukOimQzW0sluKkLREhniNVCyX4bJqS09AN1dGSso05TFsU&amp;_nc_ohc=EkAgrnS2vdIQ7kNvwEUbtYU&amp;_nc_gid=83tZP7KffuPB9keOvQ5tTQ&amp;edm=AOQ1c0wBAAAA&amp;ccb=7-5&amp;ig_cache_key=MzAwMDc3MDA4NDEzNzc0MDUxNw%3D%3D.3-ccb7-5&amp;oh=00_AfxYfXkZQJNwBuS_mW3tyMbMTGLQxQxbQU6euzvZ-z_9DA&amp;oe=69BD95B2&amp;_nc_sid=8b3546, https://instagram.frkh1-1.fna.fbcdn.net/v/t51.82787-15/622107119_18078828914198249_36182914679054339_n.webp?stp=dst-jpg_e15_fr_s1080x1080_tt6&amp;_nc_ht=instagram.frkh1-1.fna.fbcdn.net&amp;_nc_cat=105&amp;_nc_oc=Q6cZ2QGow9pfrzzZYlMbUPVojukOimQzW0sluKkLREhniNVCyX4bJqS09AN1dGSso05TFsU&amp;_nc_ohc=UANEezpgQIYQ7kNvwE7MbrI&amp;_nc_gid=83tZP7KffuPB9keOvQ5tTQ&amp;edm=AOQ1c0wBAAAA&amp;ccb=7-5&amp;ig_cache_key=MjgwMTQ0NTIxMTM0MDQxNzk5NQ%3D%3D.3-ccb7-5&amp;oh=00_AfzWTIGQgj-OxWBHzFydF9NICCZfZXBOsT7IhhVp3oqkhQ&amp;oe=69BDA50A&amp;_nc_sid=8b3546, https://instagram.frkh1-1.fna.fbcdn.net/v/t51.82787-15/625189887_18099476995900064_6458375936944510859_n.webp?stp=dst-jpg_e15_fr_p1080x1080_tt6&amp;_nc_ht=instagram.frkh1-1.fna.fbcdn.net&amp;_nc_cat=108&amp;_nc_oc=Q6cZ2QGow9pfrzzZYlMbUPVojukOimQzW0sluKkLREhniNVCyX4bJqS09AN1dGSso05TFsU&amp;_nc_ohc=b9IEuP8vZ28Q7kNvwGqrONv&amp;_nc_gid=83tZP7KffuPB9keOvQ5tTQ&amp;edm=AOQ1c0wBAAAA&amp;ccb=7-5&amp;ig_cache_key=Mjc2OTg4MjUxMzAyMTQ2MzY0Mw%3D%3D.3-ccb7-5&amp;oh=00_AfxtUzhOGeQ4X3sxVx_65pXgRwhQedOn4x2c1C3L4TtUeg&amp;oe=69BDB2D9&amp;_nc_sid=8b3546, https://instagram.frkh1-1.fna.fbcdn.net/v/t51.82787-15/620848469_18071586038126483_4823617379172006824_n.jpg?stp=dst-jpg_e15_fr_s1080x1080_tt6&amp;_nc_ht=instagram.frkh1-1.fna.fbcdn.net&amp;_nc_cat=111&amp;_nc_oc=Q6cZ2QGow9pfrzzZYlMbUPVojukOimQzW0sluKkLREhniNVCyX4bJqS09AN1dGSso05TFsU&amp;_nc_ohc=u5jae_uaqe4Q7kNvwEcE6N5&amp;_nc_gid=83tZP7KffuPB9keOvQ5tTQ&amp;edm=AOQ1c0wBAAAA&amp;ccb=7-5&amp;ig_cache_key=MjYxOTk5MjA5MDEzOTE5ODE4MQ%3D%3D.3-ccb7-5&amp;oh=00_Afxvh2_f_qVT5EUpjLuVs1h37q-18Z795gX1u0LnKRya6A&amp;oe=69BD8772&amp;_nc_sid=8b3546, https://instagram.frkh1-1.fna.fbcdn.net/v/t51.82787-15/642352828_18079217567579482_8242144796348349407_n.jpg?stp=dst-jpg_e15_fr_s1080x1080_tt6&amp;_nc_ht=instagram.frkh1-1.fna.fbcdn.net&amp;_nc_cat=110&amp;_nc_oc=Q6cZ2QGow9pfrzzZYlMbUPVojukOimQzW0sluKkLREhniNVCyX4bJqS09AN1dGSso05TFsU&amp;_nc_ohc=hmfZH3nECrgQ7kNvwFvIfRN&amp;_nc_gid=83tZP7KffuPB9keOvQ5tTQ&amp;edm=AOQ1c0wBAAAA&amp;ccb=7-5&amp;ig_cache_key=MjU1OTM5NjE5MTk4MjE4MDAwNQ%3D%3D.3-ccb7-5&amp;oh=00_AfwmKG1o8Ylf-3qe3wBY3-xgjWfquiUvBjaN-hVK9Bcp6A&amp;oe=69BDA5A6&amp;_nc_sid=8b3546, https://instagram.frkh1-1.fna.fbcdn.net/v/t51.82787-15/642352828_18079217567579482_8242144796348349407_n.jpg?stp=dst-jpg_e15_fr_s1080x1080_tt6&amp;_nc_ht=instagram.frkh1-1.fna.fbcdn.net&amp;_nc_cat=110&amp;_nc_oc=Q6cZ2QGow9pfrzzZYlMbUPVojukOimQzW0sluKkLREhniNVCyX4bJqS09AN1dGSso05TFsU&amp;_nc_ohc=hmfZH3nECrgQ7kNvwFvIfRN&amp;_nc_gid=83tZP7KffuPB9keOvQ5tTQ&amp;edm=AOQ1c0wBAAAA&amp;ccb=7-5&amp;ig_cache_key=MjU1OTM5NjE5MTk4MjE4MDAwNQ%3D%3D.3-ccb7-5&amp;oh=00_AfwmKG1o8Ylf-3qe3wBY3-xgjWfquiUvBjaN-hVK9Bcp6A&amp;oe=69BDA5A6&amp;_nc_sid=8b3546, https://ins</t>
  </si>
  <si>
    <t>https://instagram.frkh1-1.fna.fbcdn.net/o1/v/t2/f2/m82/AQPc1Kv6MUBllHoGu8ul7_jrpDpRlfTgXZNYQPxo5j7DCx1zFvtSYKF6pwmk4Z-FLx4KNX-r9zXmS7xop6Ckzf99vbd7OcHukRMjFoc.mp4?_nc_cat=101&amp;_nc_oc=AdlQMDrkWVFZFkDkBFgmJtRojxp9yvEYMYmYovC2GYy7HkVltGSoPJ82V5KIJKPKrDY&amp;_nc_sid=5e9851&amp;_nc_ht=instagram.frkh1-1.fna.fbcdn.net&amp;_nc_ohc=JDEme_hF1CYQ7kNvwHS-tY3&amp;efg=eyJ2ZW5jb2RlX3RhZyI6Inhwdl9wcm9ncmVzc2l2ZS5JTlNUQUdSQU0uQ0xJUFMuQzMuNzIwLmRhc2hfYmFzZWxpbmVfMV92MSIsInhwdl9hc3NldF9pZCI6MTAyNTkzOTc4NTMzNTMxNCwiYXNzZXRfYWdlX2RheXMiOjgyNSwidmlfdXNlY2FzZV9pZCI6MTAwOTksImR1cmF0aW9uX3MiOjE2LCJ1cmxnZW5fc291cmNlIjoid3d3In0%3D&amp;ccb=17-1&amp;_nc_gid=83tZP7KffuPB9keOvQ5tTQ&amp;_nc_ss=1a&amp;_nc_zt=28&amp;vs=b81aca11417213ca&amp;_nc_vs=HBksFQIYT2lnX3hwdl9yZWVsc19wZXJtYW5lbnRfcHJvZC83QjQ5RTFCOUZCQ0MzRDJFRjhFNEMxNzE2OEQ5Rjc4RF92aWRlb19kYXNoaW5pdC5tcDQVAALIARIAFQIYOnBhc3N0aHJvdWdoX2V2ZXJzdG9yZS9HSWZaYWhpNjJvR01tQ3NEQUpyWWF3aEl3NHRUYnFfRUFBQUYVAgLIARIAKAAYABsCiAd1c2Vfb2lsATEScHJvZ3Jlc3NpdmVfcmVjaXBlATEVAAAmpIi6h8fF0gMVAigCQzMsF0AwP3ztkWhzGBJkYXNoX2Jhc2VsaW5lXzFfdjERAHX-B2XmnQEA&amp;oh=00_AfxUxH759WmSgLzs5Px7BjcPPCYb919w5sG7uwGf0GcpYQ&amp;oe=69B99586, https://instagram.frkh1-1.fna.fbcdn.net/o1/v/t2/f2/m82/AQOY0kW40bEwJWL_lv95k_vbl2LjCC_WjbXouljieZP9-a6GQm24OF13vfmge6mNlNPMLX8CUTTa2CYPlJ0JYswXkMDcefC0nn4fl-Y.mp4?_nc_cat=106&amp;_nc_oc=Adm7YDrYldpm9bkPuAzx8rYxQp3O96qhsX1aPz0B8fAj-mmZW3-4Zwp9SheNu-UUOyw&amp;_nc_sid=5e9851&amp;_nc_ht=instagram.frkh1-1.fna.fbcdn.net&amp;_nc_ohc=WVlklKv5h4oQ7kNvwHlSte5&amp;efg=eyJ2ZW5jb2RlX3RhZyI6Inhwdl9wcm9ncmVzc2l2ZS5JTlNUQUdSQU0uQ0xJUFMuQzMuNzIwLmRhc2hfYmFzZWxpbmVfMV92MSIsInhwdl9hc3NldF9pZCI6NTcwMDA3OTY1MDc1MDM0LCJhc3NldF9hZ2VfZGF5cyI6MTExNCwidmlfdXNlY2FzZV9pZCI6MTAwOTksImR1cmF0aW9uX3MiOjksInVybGdlbl9zb3VyY2UiOiJ3d3cifQ%3D%3D&amp;ccb=17-1&amp;vs=35e43f342ee31a85&amp;_nc_vs=HBksFQIYT2lnX3hwdl9yZWVsc19wZXJtYW5lbnRfcHJvZC9COTRDMkQ2NDQ4NDI4NjJFNzI1MDhDMjg4OTE1MjVCMl92aWRlb19kYXNoaW5pdC5tcDQVAALIARIAFQIYOnBhc3N0aHJvdWdoX2V2ZXJzdG9yZS9HTm1lekJNSmRDQjZleWtFQUZ2T1NUUDViNG9LYnFfRUFBQUYVAgLIARIAKAAYABsCiAd1c2Vfb2lsATEScHJvZ3Jlc3NpdmVfcmVjaXBlATEVAAAmtJm4pOqagwIVAigCQzMsF0AjZmZmZmZmGBJkYXNoX2Jhc2VsaW5lXzFfdjERAHX-B2XmnQEA&amp;_nc_gid=83tZP7KffuPB9keOvQ5tTQ&amp;_nc_ss=1a&amp;_nc_zt=28&amp;oh=00_Afw6thIT-t_CrtlexNAc18IcGLWDLwTbZOWfwsmjLyYFfw&amp;oe=69B9C7EB</t>
  </si>
  <si>
    <t>https://www.instagram.com/best_of_mosya</t>
  </si>
  <si>
    <t>dr_martirosyana</t>
  </si>
  <si>
    <t>Алекс Мартиросян</t>
  </si>
  <si>
    <t>Врач Уролог - Андролог</t>
  </si>
  <si>
    <t>https://scontent-ord5-1.cdninstagram.com/v/t51.82787-19/573766663_17902968327287075_3851156849724144802_n.jpg?stp=dst-jpg_e0_s150x150_tt6&amp;efg=eyJ2ZW5jb2RlX3RhZyI6InByb2ZpbGVfcGljLmRqYW5nby42ODMuYzIifQ&amp;_nc_ht=scontent-ord5-1.cdninstagram.com&amp;_nc_cat=111&amp;_nc_oc=Q6cZ2QEtKpkd057NnFZvU1iH7uaiPI-zaFKSx2GIs2EI2fAQfl2n0hcHp9gQw2dmlIj6H1g&amp;_nc_ohc=hx5T6mRz0psQ7kNvwFsay58&amp;_nc_gid=Sb0XGa7BO0SCVXmpdOUA5A&amp;edm=AOQ1c0wBAAAA&amp;ccb=7-5&amp;oh=00_AfwGRgaqBEJK6EJhCjPl3BLKbRjWimOya2C8-zKuMX9t3w&amp;oe=69BDAC6F&amp;_nc_sid=8b3546</t>
  </si>
  <si>
    <t>С близким | 👨‍⚕️Врач-уролог, андролог Мартиросян Алекс Арменович отвечает на ТОП-5 самых частых вопросов о цистите. 
Разбираем, почему возникает цистит, как его лечить и что делать, чтобы он не возвращался. | NK-клетки (от Natural killer), или естественные киллеры, представляют собой группу лимфоцитов врожденного иммунитета, образующихся в костном мозге. Выделение NK-клеток в отдельную популяцию лимфоцитов связано с открытием их способности индуцировать гибель опухолевых клеток без предварительной сенсиб | Не кидайтесь камнями коллеги 😅это исключительно мой опыт
Напиши в комментарии + и я дам одну подсказку по сдаче анализов | Сдавали ли ваше родственники старше 45 лет когда либо ПСА</t>
  </si>
  <si>
    <t>https://instagram.com/p/DBxpB0LoGGF, https://instagram.com/p/DVoXSHiCBAp, https://instagram.com/p/DSJ7OayCOec, https://instagram.com/p/DRj6amujAAt, https://instagram.com/p/DPpFEUVCLMS, https://instagram.com/p/DI8j8eGMgc2, https://instagram.com/p/DIbRa4gsa76, https://instagram.com/p/DIV2VH6MH5X, https://instagram.com/p/DIO8W6asjIX, https://instagram.com/p/DIGtPRgsAkz, https://instagram.com/p/DH-ulH-s3FV, https://instagram.com/p/DH6FSm5Mnh2</t>
  </si>
  <si>
    <t>103, 101, 99, 47, 130, 45, 79, 66, 57, 71, 52, 47</t>
  </si>
  <si>
    <t>0, 0, 0, 2, 0, 3, 2, 5, 2, 2, 7, 1</t>
  </si>
  <si>
    <t>2024-10-31, 2026-03-08, 2025-12-12, 2025-11-27, 2025-10-10, 2025-04-27, 2025-04-14, 2025-04-12, 2025-04-09, 2025-04-06, 2025-04-03, 2025-04-01</t>
  </si>
  <si>
    <t>Paris, France, Москва • Moscow, Московская клиника, Moscow, Russia</t>
  </si>
  <si>
    <t>Image, Image, Image, Video, Image, Video, Video, Video, Video, Video, Video, Video</t>
  </si>
  <si>
    <t>https://scontent-ord5-3.cdninstagram.com/v/t51.82787-15/624869660_18049435343704036_2812525131305836610_n.jpg?stp=dst-jpg_e35_p1080x1080_sh0.08_tt6&amp;_nc_ht=scontent-ord5-3.cdninstagram.com&amp;_nc_cat=104&amp;_nc_oc=Q6cZ2QEtKpkd057NnFZvU1iH7uaiPI-zaFKSx2GIs2EI2fAQfl2n0hcHp9gQw2dmlIj6H1g&amp;_nc_ohc=XMXko4XvboAQ7kNvwH0zyB8&amp;_nc_gid=Sb0XGa7BO0SCVXmpdOUA5A&amp;edm=AOQ1c0wBAAAA&amp;ccb=7-5&amp;ig_cache_key=MzQ5MDc1MTYzMDg0NDkxMjAwNQ%3D%3D.3-ccb7-5&amp;oh=00_AfyvR0WLZTsbRbaU6BTADq7OqqKFyhQHTiR9-uVfcSpXQg&amp;oe=69BDAB71&amp;_nc_sid=8b3546, https://scontent-ord5-1.cdninstagram.com/v/t51.82787-15/649225933_17917575069287075_2475786819745580217_n.jpg?stp=dst-jpg_e35_p1080x1080_sh0.08_tt6&amp;_nc_ht=scontent-ord5-1.cdninstagram.com&amp;_nc_cat=111&amp;_nc_oc=Q6cZ2QEtKpkd057NnFZvU1iH7uaiPI-zaFKSx2GIs2EI2fAQfl2n0hcHp9gQw2dmlIj6H1g&amp;_nc_ohc=2QptdRGzibkQ7kNvwE8lp96&amp;_nc_gid=Sb0XGa7BO0SCVXmpdOUA5A&amp;edm=AOQ1c0wBAAAA&amp;ccb=7-5&amp;ig_cache_key=Mzg0ODQyODI4MTY5NTU3MjAwOQ%3D%3D.3-ccb7-5&amp;oh=00_AfyCeBZGcc2CBtQM8OUypypoK2qKyAw3N2tGSxRK0zHOxg&amp;oe=69BDB6B3&amp;_nc_sid=8b3546, https://scontent-ord5-1.cdninstagram.com/v/t51.82787-15/587307204_17906747550287075_8556578671130340234_n.jpg?stp=dst-jpg_e35_s1080x1080_sh0.08_tt6&amp;_nc_ht=scontent-ord5-1.cdninstagram.com&amp;_nc_cat=111&amp;_nc_oc=Q6cZ2QEtKpkd057NnFZvU1iH7uaiPI-zaFKSx2GIs2EI2fAQfl2n0hcHp9gQw2dmlIj6H1g&amp;_nc_ohc=sSczNgr1VZQQ7kNvwHVYOKl&amp;_nc_gid=Sb0XGa7BO0SCVXmpdOUA5A&amp;edm=AOQ1c0wBAAAA&amp;ccb=7-5&amp;ig_cache_key=Mzc4NTgxNzQzNzM1NTE3Mzc4OA%3D%3D.3-ccb7-5&amp;oh=00_Afwc4yhaB7eKJznQTlqb9w4bXMO-dz-utkD2rj1gK89wVA&amp;oe=69BD939F&amp;_nc_sid=8b3546, https://scontent-ord5-1.cdninstagram.com/v/t51.82787-15/562324555_17900141352287075_2801583971568814090_n.jpg?stp=dst-jpg_e35_p1080x1080_sh0.08_tt6&amp;_nc_ht=scontent-ord5-1.cdninstagram.com&amp;_nc_cat=111&amp;_nc_oc=Q6cZ2QEtKpkd057NnFZvU1iH7uaiPI-zaFKSx2GIs2EI2fAQfl2n0hcHp9gQw2dmlIj6H1g&amp;_nc_ohc=GtOCy9xCr7MQ7kNvwH1GS_1&amp;_nc_gid=Sb0XGa7BO0SCVXmpdOUA5A&amp;edm=AOQ1c0wBAAAA&amp;ccb=7-5&amp;ig_cache_key=Mzc0MDU0MzI1MjQ0NjA5ODE5NA%3D%3D.3-ccb7-5&amp;oh=00_AfyFLWz4yNY4dPpM7F8mI9flWuun4MRc_FiG3LayPDqrwQ&amp;oe=69BDAE7C&amp;_nc_sid=8b3546</t>
  </si>
  <si>
    <t>https://scontent-ord5-2.cdninstagram.com/o1/v/t2/f2/m86/AQOqS62D0jrFG7CiJuNktcwrJ_Dcw1fOXRDs-w2I6yfw344s-pA95ovJg-skV3Wp6Xl324oF3L9Et9V15mCqk5TZOTZFn-UrgGQk4VQ.mp4?_nc_cat=110&amp;_nc_sid=5e9851&amp;_nc_ht=scontent-ord5-2.cdninstagram.com&amp;_nc_ohc=XDiXdWYRCF0Q7kNvwGnf7qZ&amp;efg=eyJ2ZW5jb2RlX3RhZyI6Inhwdl9wcm9ncmVzc2l2ZS5JTlNUQUdSQU0uQ0xJUFMuQzMuNzIwLmRhc2hfYmFzZWxpbmVfMV92MSIsInhwdl9hc3NldF9pZCI6ODIwMTQ5MDc0MTYzNTc3LCJhc3NldF9hZ2VfZGF5cyI6MTA4LCJ2aV91c2VjYXNlX2lkIjoxMDA5OSwiZHVyYXRpb25fcyI6MTExLCJ1cmxnZW5fc291cmNlIjoid3d3In0%3D&amp;ccb=17-1&amp;vs=6a40788a37f12ee8&amp;_nc_vs=HBksFQIYUmlnX3hwdl9yZWVsc19wZXJtYW5lbnRfc3JfcHJvZC9DQTQ5Q0NFNUJDNTQ2NTE2NDE5NUE5OTY1MEZGQ0Y4Ml92aWRlb19kYXNoaW5pdC5tcDQVAALIARIAFQIYRmlnX3hwdl9yZWVsc19wZXJtYW5lbnRfc3JfcHJvZC84NTIzNzI3ODA0ODIwMjFfNDA4MjcxODU4Mjc5Nzg5Nzc3Mi5tcDQVAgLIARIAKAAYABsCiAd1c2Vfb2lsATEScHJvZ3Jlc3NpdmVfcmVjaXBlATEVAAAm8t3T4_r69AIVAigCQzMsF0BbyIMSbpeNGBJkYXNoX2Jhc2VsaW5lXzFfdjERAHX-B2XmnQEA&amp;_nc_gid=Sb0XGa7BO0SCVXmpdOUA5A&amp;_nc_ss=1a&amp;_nc_zt=28&amp;oh=00_Afz6ukFxQQWwdDTOtKAABej-PCyoS85pItozPpPDBHglSA&amp;oe=69B9AED3, https://scontent-ord5-2.cdninstagram.com/o1/v/t2/f2/m367/AQPx9E4Zega2GkoT4GFSOlNwup19XqRetEjJAT6E_b780R3uOSAFC7fgjbrCedIK30Fvb8hL-6dmBi9iv3MoZ5mQ5TxUMuiieaCp17M.mp4?_nc_cat=105&amp;_nc_sid=5e9851&amp;_nc_ht=scontent-ord5-2.cdninstagram.com&amp;_nc_ohc=m9l61PNk_DAQ7kNvwGtBZtH&amp;efg=eyJ2ZW5jb2RlX3RhZyI6Inhwdl9wcm9ncmVzc2l2ZS5JTlNUQUdSQU0uQ0xJUFMuQzMuNzIwLmRhc2hfYmFzZWxpbmVfMV92MSIsInhwdl9hc3NldF9pZCI6Njg0MTcxNzIwNjM2OTc3LCJhc3NldF9hZ2VfZGF5cyI6MzIyLCJ2aV91c2VjYXNlX2lkIjoxMDA5OSwiZHVyYXRpb25fcyI6NjQsInVybGdlbl9zb3VyY2UiOiJ3d3cifQ%3D%3D&amp;ccb=17-1&amp;_nc_gid=Sb0XGa7BO0SCVXmpdOUA5A&amp;_nc_ss=1a&amp;_nc_zt=28&amp;vs=a691917fa1891fd9&amp;_nc_vs=HBksFQIYQGlnX2VwaGVtZXJhbC8yQzRBM0E5MzhGMTJFRDRFOUY3NkJDRDI5QjA0QzJCOF92aWRlb19kYXNoaW5pdC5tcDQVAALIARIAFQIYR2lnX3hwdl9yZWVsc19wZXJtYW5lbnRfc3JfcHJvZC8xNDQxMTkwNDQwNTc5NDAxXzIxNDE5OTc2MDIxMTc0NTA2NDYubXA0FQICyAESACgAGAAbAogHdXNlX29pbAExEnByb2dyZXNzaXZlX3JlY2lwZQExFQAAJuLo_cWEkLcCFQIoAkMzLBdAUCqfvnbItBgSZGFzaF9iYXNlbGluZV8xX3YxEQB1_gdl5p0BAA&amp;oh=00_AfzmBROhx3QJ8Q6llUNIAsy7YgqKMCFdhcAcwOWobczr1g&amp;oe=69BD9842, https://scontent-ord5-2.cdninstagram.com/o1/v/t2/f2/m367/AQNBuSJEefTsQww6-DPxntb481oXelzEvDpSN1Dqe0cbMpZE7GROaLxBdfeAwPSbs33UVpqdmfkSVF8zJ6RlwGA1P5OKRcehj2LleK8.mp4?_nc_cat=110&amp;_nc_sid=5e9851&amp;_nc_ht=scontent-ord5-2.cdninstagram.com&amp;_nc_ohc=CIoqQmhXQwUQ7kNvwGenURR&amp;efg=eyJ2ZW5jb2RlX3RhZyI6Inhwdl9wcm9ncmVzc2l2ZS5JTlNUQUdSQU0uQ0xJUFMuQzMuNzIwLmRhc2hfYmFzZWxpbmVfMV92MSIsInhwdl9hc3NldF9pZCI6MTAyODk5Nzc2ODY1NzEyOSwiYXNzZXRfYWdlX2RheXMiOjMzNSwidmlfdXNlY2FzZV9pZCI6MTAwOTksImR1cmF0aW9uX3MiOjY0LCJ1cmxnZW5fc291cmNlIjoid3d3In0%3D&amp;ccb=17-1&amp;_nc_gid=Sb0XGa7BO0SCVXmpdOUA5A&amp;_nc_ss=1a&amp;_nc_zt=28&amp;vs=8115c3b82056ec2d&amp;_nc_vs=HBksFQIYQGlnX2VwaGVtZXJhbC9FNTQxQjhBOTM0RTg2QzI5RUI0RjNFOTRCNjAzNzlCQ192aWRlb19kYXNoaW5pdC5tcDQVAALIARIAFQIYRmlnX3hwdl9yZWVsc19wZXJtYW5lbnRfc3JfcHJvZC8yOTU2MDY2NzYxMjI5NTk0Xzc2MTUzNTg0MDk1MDY2OTIwNS5tcDQVAgLIARIAKAAYABsCiAd1c2Vfb2lsATEScHJvZ3Jlc3NpdmVfcmVjaXBlATEVAAAm0uPN58b30wMVAigCQzMsF0BQEzMzMzMzGBJkYXNoX2Jhc2VsaW5lXzFfdjERAHX-B2XmnQEA&amp;oh=00_Afz3GLhCIMWoyrx0TZVngLCowwUDVD9CQ70tWJO-cp1GTA&amp;oe=69BD9387, https://scontent-ord5-1.cdninstagram.com/o1/v/t2/f2/m367/AQPrHMj81rha_B53-SIEVrNTp5KzXJU9jx_Pqq-wmrJ6BbdRbYqv4YDQub4B998hNBjgl8ETO9Vn3O5Jf4OfNihk2zqFtxuFvPNFxUM.mp4?_nc_cat=108&amp;_nc_sid=5e9851&amp;_nc_ht=scontent-ord5-1.cdninstagram.com&amp;_nc_ohc=mMyWoZoe2jMQ7kNvwEeWcF9&amp;efg=eyJ2ZW5jb2RlX3RhZyI6Inhwdl9wcm9ncmVzc2l2ZS5JTlNUQUdSQU0uQ0xJUFMuQzMuNzIwLmRhc2hfYmFzZWxpbmVfMV92MSIsInhwdl9hc3NldF9pZCI6MTM4MTY3NDUzNjU5MTA2MywiYXNzZXRfYWdlX2RheXMiOjMzOCwidmlfdXNlY2FzZV9pZCI6MTAwOTksImR1cmF0aW9uX3MiOjYyLCJ1cmxnZW5fc291cmNlIjoid3d3In0%3D&amp;ccb=17-1&amp;_nc_gid=Sb0XGa7BO0SCVXmpdOUA5A&amp;_nc_ss=1a&amp;_nc_zt=28&amp;vs=ba3a584dffa1f420&amp;_nc_vs=HBksFQIYQGlnX2VwaGVtZXJhbC8wRTQzOTM0Rjc5NzA4QzJFNjUzOUE0RTgwRjIxODY4NF92aWRlb19kYXNoaW5pdC5tcDQVAALIARIAFQIYR2lnX3hwdl9yZWVsc19wZXJtYW5lbnRfc3JfcHJvZC85NDU1NDQ3NTAxMTY5NzQ2Xzg3Njk0MDYxNTkxNzk3NDQxOTQubXA0FQICyAESACgAGAAbAogHdXNlX29pbAExEnByb2dyZXNzaXZlX3JlY2lwZQExFQAAJq77lr-FqPQEFQIoAkMzLBdATx3S8an75xgSZGFzaF9iYXNlbGluZV8xX3YxEQB1_gdl5p0BAA&amp;oh=00_Afyi80vs8aIeFEdHAER6rHsCRPCn3r6xVDmb3S-4mNRn9w&amp;oe=69BD9065, https://scontent-ord5-2.cdninstagram.com/o1/v/t2/f2/m367/AQP7fnj-G1hQbb9XIwuW9BPArw6ZKahetEG3ux28l8bA-qxozKQsLUqQaaaqsBbPIKuy-hGxu0FzpluFJ9RVN_AZ93XtvueI43gmGHQ.mp4?_nc_cat=105&amp;_nc_sid=5e9851&amp;_nc_ht=scontent-ord5-2.cdninstagram.com&amp;_nc_ohc=mAAXKnZJfcsQ7kNvwEL27PH&amp;efg=eyJ2ZW5jb2RlX3RhZyI6Inhwdl9wcm9ncmVzc2l2ZS5JTlNUQUdSQU0uQ0xJUFMuQzMuNzIwLmRhc2hfYmFzZWxpbmVfMV92MSIsInhwdl9hc3NldF9pZCI6MjA3NzIwMTI4Mjc4MzI5MSwiYXNzZXRfYWdlX2RheXMiOjM0MCwidmlfdXNlY2FzZV9pZCI6MTAwOTksImR1cmF0aW9uX3MiOjU5LCJ1cmxnZW5fc291cmNlIjoid3d3In0%3D&amp;ccb=17-1&amp;_nc_gid=Sb0XGa7BO0SCVXmpdOUA5A&amp;_nc_ss=1a&amp;_nc_zt=28&amp;vs=fad932a106a718ea&amp;_nc_vs=HBksFQIYQGlnX2VwaGVtZXJhbC85QjRENEZFNTQzMkU1QUM3RDNEODVBREE0NUQ0OEE4Ml92aWRlb19kYXNoaW5pdC5tcDQVAALIARIAFQIYRmlnX3hwdl9yZWVsc19wZXJtYW5lbnRfc3JfcHJvZC83MDEzNzEzMjU3OTU0MjNfNjM5MjIwMjI0OTg5NjQ4NDY3MS5tcDQVAgLIARIAKAAYABsCiAd1c2Vfb2lsATEScHJvZ3Jlc3NpdmVfcmVjaXBlATEVAAAm9uCyyYPNsAcVAigCQzMsF0BNj</t>
  </si>
  <si>
    <t>https://www.instagram.com/dr_martirosyana</t>
  </si>
  <si>
    <t>roal84</t>
  </si>
  <si>
    <t>Rogovtsov Alexandr</t>
  </si>
  <si>
    <t>https://scontent-iad3-2.cdninstagram.com/v/t51.2885-19/52090448_371298750381120_384669125139496960_n.jpg?stp=dst-jpg_e0_s150x150_tt6&amp;efg=eyJ2ZW5jb2RlX3RhZyI6InByb2ZpbGVfcGljLmRqYW5nby43MjAuYzIifQ&amp;_nc_ht=scontent-iad3-2.cdninstagram.com&amp;_nc_cat=100&amp;_nc_oc=Q6cZ2QEV7xAkhGpNkgo9p-PlNxUB1Xyw126Hahd0ZgIkvCEQa7VcIovNxb19Ru-_FQ0g7Ww&amp;_nc_ohc=vfq9le7WrKgQ7kNvwGc-1Vw&amp;_nc_gid=BMdHCIE1eOQ9TIWczGRFKw&amp;edm=AOQ1c0wBAAAA&amp;ccb=7-5&amp;oh=00_AfxcDHAp0Rcw8CbJ9mf4tr_vb8lA1elCc3ePOgIsLzcQhA&amp;oe=69BDA7F5&amp;_nc_sid=8b3546</t>
  </si>
  <si>
    <t>Ola! Vamos… | #днепрмогилев#торпедобелаз#клочков#ивашкапухляк#футбол | ⚽️ | Новый собакен)</t>
  </si>
  <si>
    <t>https://instagram.com/p/DQexJHUDMRS, https://instagram.com/p/C8q72zLoKvz, https://instagram.com/p/C64BaRvIy6u, https://instagram.com/p/C6MgsPCIQDE, https://instagram.com/p/C51nW6Fob_9, https://instagram.com/p/C5MHD93oOZA, https://instagram.com/p/C4teT-Hou9A, https://instagram.com/p/C4WIAA1oy5z, https://instagram.com/p/C3vBFO_IdFJ, https://instagram.com/p/CwsAL_2o2yg, https://instagram.com/p/CifYLnDo2tT, https://instagram.com/p/Ch4kAemoY4W</t>
  </si>
  <si>
    <t>37, 109, 56, 40, 40, 43, 50, 56, 27, 49, 38, 21</t>
  </si>
  <si>
    <t>1, 0, 0, 0, 0, 0, 0, 0, 0, 0, 0, 0</t>
  </si>
  <si>
    <t>2025-10-31, 2024-06-26, 2024-05-12, 2024-04-25, 2024-04-16, 2024-03-31, 2024-03-19, 2024-03-10, 2024-02-24, 2023-09-02, 2022-09-14, 2022-08-30</t>
  </si>
  <si>
    <t>Ялта Город Счастья, Slovenska Bistrica, Испания Марбелья, Benahavís, Andalucia, Spain, La Cala Golf, Warsaw, Poland</t>
  </si>
  <si>
    <t>Sidecar, Sidecar, Sidecar, Sidecar, Sidecar, Sidecar, Sidecar, Sidecar, Sidecar, Image, Image, Image</t>
  </si>
  <si>
    <t>https://scontent-iad3-2.cdninstagram.com/v/t51.82787-15/572709367_18543499645002348_7733314485073703312_n.jpg?stp=dst-jpg_e35_p1080x1080_sh0.08_tt6&amp;_nc_ht=scontent-iad3-2.cdninstagram.com&amp;_nc_cat=100&amp;_nc_oc=Q6cZ2QEV7xAkhGpNkgo9p-PlNxUB1Xyw126Hahd0ZgIkvCEQa7VcIovNxb19Ru-_FQ0g7Ww&amp;_nc_ohc=x4Bu3FSFN1IQ7kNvwGya0wa&amp;_nc_gid=BMdHCIE1eOQ9TIWczGRFKw&amp;edm=AOQ1c0wBAAAA&amp;ccb=7-5&amp;ig_cache_key=Mzc1NTY1NTI2MTgyNzQyMzA3MA%3D%3D.3-ccb7-5&amp;oh=00_AfzZr8irGXEK3VOep6O52GMfcDUw3j1E4oWgeL5NPf5vbw&amp;oe=69BDB15C&amp;_nc_sid=8b3546, https://scontent-iad3-2.cdninstagram.com/v/t51.82787-15/572709367_18543499645002348_7733314485073703312_n.jpg?stp=dst-jpg_e35_p1080x1080_sh0.08_tt6&amp;_nc_ht=scontent-iad3-2.cdninstagram.com&amp;_nc_cat=100&amp;_nc_oc=Q6cZ2QEV7xAkhGpNkgo9p-PlNxUB1Xyw126Hahd0ZgIkvCEQa7VcIovNxb19Ru-_FQ0g7Ww&amp;_nc_ohc=x4Bu3FSFN1IQ7kNvwGya0wa&amp;_nc_gid=BMdHCIE1eOQ9TIWczGRFKw&amp;edm=AOQ1c0wBAAAA&amp;ccb=7-5&amp;ig_cache_key=Mzc1NTY1NTI2MTgyNzQyMzA3MA%3D%3D.3-ccb7-5&amp;oh=00_AfzZr8irGXEK3VOep6O52GMfcDUw3j1E4oWgeL5NPf5vbw&amp;oe=69BDB15C&amp;_nc_sid=8b3546, https://scontent-iad3-2.cdninstagram.com/v/t51.82787-15/573185425_18543499672002348_1129861886037238865_n.jpg?stp=dst-jpg_e35_p1080x1080_sh0.08_tt6&amp;_nc_ht=scontent-iad3-2.cdninstagram.com&amp;_nc_cat=100&amp;_nc_oc=Q6cZ2QEV7xAkhGpNkgo9p-PlNxUB1Xyw126Hahd0ZgIkvCEQa7VcIovNxb19Ru-_FQ0g7Ww&amp;_nc_ohc=W2Baqbs-NTQQ7kNvwEZkQot&amp;_nc_gid=BMdHCIE1eOQ9TIWczGRFKw&amp;edm=AOQ1c0wBAAAA&amp;ccb=7-5&amp;ig_cache_key=Mzc1NTY1NTI2MTk2MTYwNjM3NA%3D%3D.3-ccb7-5&amp;oh=00_AfyUOKuagig-FTfaKFhU7r2J7BpuH1ADRaOC4JQQnfZImw&amp;oe=69BD9A4A&amp;_nc_sid=8b3546, https://scontent-iad3-2.cdninstagram.com/v/t51.82787-15/572589584_18543499693002348_6879902890853205766_n.jpg?stp=dst-jpg_e35_p1080x1080_sh0.08_tt6&amp;_nc_ht=scontent-iad3-2.cdninstagram.com&amp;_nc_cat=100&amp;_nc_oc=Q6cZ2QEV7xAkhGpNkgo9p-PlNxUB1Xyw126Hahd0ZgIkvCEQa7VcIovNxb19Ru-_FQ0g7Ww&amp;_nc_ohc=pdAVMvYMImEQ7kNvwEQqiUR&amp;_nc_gid=BMdHCIE1eOQ9TIWczGRFKw&amp;edm=AOQ1c0wBAAAA&amp;ccb=7-5&amp;ig_cache_key=Mzc1NTY1NTI2MTgxODk5NjEyOQ%3D%3D.3-ccb7-5&amp;oh=00_AfxO-GP16XGpdp37-_Wwh70-wKD437rPe_wdW1eKmlI4Fw&amp;oe=69BDA307&amp;_nc_sid=8b3546, https://scontent-iad3-2.cdninstagram.com/v/t51.82787-15/575204417_18543499717002348_2046168927829617504_n.jpg?stp=dst-jpg_e35_p1080x1080_sh0.08_tt6&amp;_nc_ht=scontent-iad3-2.cdninstagram.com&amp;_nc_cat=100&amp;_nc_oc=Q6cZ2QEV7xAkhGpNkgo9p-PlNxUB1Xyw126Hahd0ZgIkvCEQa7VcIovNxb19Ru-_FQ0g7Ww&amp;_nc_ohc=BSl-V28b9g4Q7kNvwG7hQgt&amp;_nc_gid=BMdHCIE1eOQ9TIWczGRFKw&amp;edm=AOQ1c0wBAAAA&amp;ccb=7-5&amp;ig_cache_key=Mzc1NTY1NTI2MTgyNzM5OTE4MA%3D%3D.3-ccb7-5&amp;oh=00_AfyGmbldtZCRAmAw_KtoyCFX-DBPmAG5kiowux_UMHV1Kw&amp;oe=69BDB55C&amp;_nc_sid=8b3546, https://scontent-iad3-2.cdninstagram.com/v/t51.82787-15/573464539_18543499702002348_5780104599700436454_n.jpg?stp=dst-jpg_e35_p1080x1080_sh0.08_tt6&amp;_nc_ht=scontent-iad3-2.cdninstagram.com&amp;_nc_cat=100&amp;_nc_oc=Q6cZ2QEV7xAkhGpNkgo9p-PlNxUB1Xyw126Hahd0ZgIkvCEQa7VcIovNxb19Ru-_FQ0g7Ww&amp;_nc_ohc=V4fdKCxWvmcQ7kNvwGs5NTj&amp;_nc_gid=BMdHCIE1eOQ9TIWczGRFKw&amp;edm=AOQ1c0wBAAAA&amp;ccb=7-5&amp;ig_cache_key=Mzc1NTY1NTI2MTgyNzQwODk2OQ%3D%3D.3-ccb7-5&amp;oh=00_AfxROcHQPOqQOyb8b8qRyZCVTB4eO6aXBHGRL4uGY61z_A&amp;oe=69BDB746&amp;_nc_sid=8b3546, https://scontent-iad3-2.cdninstagram.com/v/t51.82787-15/573145596_18543499720002348_4610404461756962168_n.jpg?stp=dst-jpg_e35_p1080x1080_sh0.08_tt6&amp;_nc_ht=scontent-iad3-2.cdninstagram.com&amp;_nc_cat=100&amp;_nc_oc=Q6cZ2QEV7xAkhGpNkgo9p-PlNxUB1Xyw126Hahd0ZgIkvCEQa7VcIovNxb19Ru-_FQ0g7Ww&amp;_nc_ohc=zTo3-QqLpfwQ7kNvwEba9EN&amp;_nc_gid=BMdHCIE1eOQ9TIWczGRFKw&amp;edm=AOQ1c0wBAAAA&amp;ccb=7-5&amp;ig_cache_key=Mzc1NTY1NTI2MjA1MzkxODY5OQ%3D%3D.3-ccb7-5&amp;oh=00_AfzLlkPFtd7PS2Ep-jP7Qsmh9aqLYixuK8A6uC61jfPbTQ&amp;oe=69BD9145&amp;_nc_sid=8b3546, https://scontent-iad3-1.cdninstagram.com/v/t51.29350-15/449211908_3363571963945449_3323849178382218415_n.jpg?stp=dst-jpg_e35_p1080x1080_tt6&amp;_nc_ht=scontent-iad3-1.cdninstagram.com&amp;_nc_cat=109&amp;_nc_oc=Q6cZ2QEV7xAkhGpNkgo9p-PlNxUB1Xyw126Hahd0ZgIkvCEQa7VcIovNxb19Ru-_FQ0g7Ww&amp;_nc_ohc=ZOc4hN1eP9AQ7kNvwE9kQm_&amp;_nc_gid=BMdHCIE1eOQ9TIWczGRFKw&amp;edm=AOQ1c0wBAAAA&amp;ccb=7-5&amp;ig_cache_key=MzM5ODc5MjEwMzg3MTA3Nzg2NA%3D%3D.3-ccb7-5&amp;oh=00_AfyQaG2OoWoQwkzGzYfLfv9JIO6NroFBIp26V1rXOPFtmw&amp;oe=69BDB7C9&amp;_nc_sid=8b3546, https://scontent-iad3-1.cdninstagram.com/v/t51.29350-15/449211908_3363571963945449_3323849178382218415_n.jpg?stp=dst-jpg_e35_p1080x1080_tt6&amp;_nc_ht=scontent-iad3-1.cdninstagram.com&amp;_nc_cat=109&amp;_nc_oc=Q6cZ2QEV7xAkhGpNkgo9p-PlNxUB1Xyw126Hahd0ZgIkvCEQa7VcIovNxb19Ru-_FQ0g7Ww&amp;_nc_ohc=ZOc4hN1eP9AQ7kNvwE9kQm_&amp;_nc_gid=BMdHCIE1eOQ9TIWczGRFKw&amp;edm=AOQ1c0wBAAAA&amp;ccb=7-5&amp;ig_cache_key=MzM5ODc5MjEwMzg3MTA3Nzg2NA%3D%3D.3-ccb7-5&amp;oh=00_AfyQaG2OoWoQwkzGzYfLfv9JIO6NroFBIp26V1rXOPFtmw&amp;oe=69BDB7C9&amp;_nc_sid=8b3546, https://scontent-iad3-2.cdninstagram.com/v/t51.29350-15/449198195_436899829239954_6132903134127524373_n.jpg?stp=dst-jpg_e35_p1080x1080_tt6&amp;_nc_ht=scontent-iad3-2.cdninstagram.com&amp;_nc_cat=106&amp;_nc_oc=Q6cZ2QEV7xAkhGpNkgo9p-PlNxUB1Xyw126Hahd0ZgIkvCEQa7VcIovNxb19Ru-_FQ0g7Ww&amp;_nc_ohc=tSpOhJrL46MQ7kNvwHBQ6xw&amp;_nc_gid=BMdHCIE1eOQ9TIWczGRFKw&amp;edm=AOQ1c0wBAAAA&amp;ccb=7-5&amp;ig_cache_key=MzM5ODc5MjEwMzg4Nzc4NTY5NA%3D%3D.3-ccb7-5&amp;oh=00_AfxVwn9dPtLKB_MjREtM3jcOKyOx66ey-PFj2arv1HIHWg&amp;oe=69BDBCD1&amp;_nc_sid=8b3</t>
  </si>
  <si>
    <t>https://www.instagram.com/roal84</t>
  </si>
  <si>
    <t>semendudkin</t>
  </si>
  <si>
    <t>Ведущий | Екатеринбург</t>
  </si>
  <si>
    <t>Семён Дудкин
🔥 Реально топ за свои деньги
💍 Режиссер уникальных моментов
🎤 Тактично и с заботой о каждом госте</t>
  </si>
  <si>
    <t>https://scontent-iad3-2.cdninstagram.com/v/t51.2885-19/314935486_469387688593680_353334768021403001_n.jpg?stp=dst-jpg_e0_s150x150_tt6&amp;efg=eyJ2ZW5jb2RlX3RhZyI6InByb2ZpbGVfcGljLmRqYW5nby4xMDgwLmMyIn0&amp;_nc_ht=scontent-iad3-2.cdninstagram.com&amp;_nc_cat=100&amp;_nc_oc=Q6cZ2QGU_uozzTy036fn3CW1_ZpcItvmJdnaM1o9z36-Dil2ggrYW-j6WCaGubgjaWC59TI&amp;_nc_ohc=CNNYIA3Ru4EQ7kNvwFAqun3&amp;_nc_gid=XBHs3o8ile6RwOTYto6hqQ&amp;edm=AOQ1c0wBAAAA&amp;ccb=7-5&amp;oh=00_AfzN5XUf7TbwyPGW41jPO8jJjb4yjbm2uH8puYrOAkljIg&amp;oe=69BDABAF&amp;_nc_sid=8b3546</t>
  </si>
  <si>
    <t>Который час?
#тайланд2025 | Наша красивая церемония! 💍
Один из самых трогательных моментов свадьбы.
Сказать, что я волновалась - ничего не сказать, но получилось все невероятно круто!
Сначала к гостям вышел Сема, потом появилась я в сопровождении папы под песню Umberto Tozzi - Ti Amo. 
Потом @berych рассказывал нашу истори | Свадебных фотографий много не бывает! 
📸 @tonimph | В конце реакция Семы, когда он узнал, что Светачка купила третье платье на свадьбу.. | Не бывает плохих национальностей, просто бывают плохие люди! ❤️ | - Красивый у тебя муж, Свет!
- Спасибо, это новый. | Как без Винни, если никак без Винни?! | Фамилию, кстати, поменяла. 
Светачка Дудкина - вайб? | Очень счастливые и готовые принимать поздравления!
В 2021 в этот день мы случайно разговорились на тусовке @egorstepanov_showmustgoon , а спустя 4 года стали мужем и женой! 🤵🏻‍♂️👰🏻‍♀️
28.08.25 состоялась регистрация нашего брака. День, наполненный любовью, счастьем и теплыми объятиями.
Спасиб | Весна в Гагре, определенно, приятнее уральской 💙 | Эта любовь - бесконечность
Photo: @barkoffivan_photo 
Organisation: @olga__wedding_planner 
Location: @la.bereg.bannoe 
Dress: @mylove_magnitogorsk 
Bouquet: @bouquet_mgn 
Hair &amp; Mua: @borisova_hairstylist @polli.make 
Video: @r.korolenko 
Bride: @darya.arturovna 
Banquet: @dozari_33 
Showman: @sem | Это я показываю сколько свободных дат осталось летом 2025
Успевайте бронировать</t>
  </si>
  <si>
    <t>@berych, @egorstepanov_showmustgoon, @tonimph, @aleksei_manasov, @ml_profile, @barkoffivan_photo, @olga__wedding_planner, @la.bereg.bannoe, @mylove_magnitogorsk, @bouquet_mgn, @borisova_hairstylist, @polli.make, @r.korolenko, @darya.arturovna, @dozari_33, @semendudkin, @lime_eventstudio_</t>
  </si>
  <si>
    <t>https://instagram.com/p/DRJnr03EiCA, https://instagram.com/p/DP1uN-lDJqL, https://instagram.com/p/DPjmjO8jBR0, https://instagram.com/p/DPcAeyBDA2m, https://instagram.com/p/DOYdpO4DMj0, https://instagram.com/p/DOT-MxXjDIv, https://instagram.com/p/DOQ0Kf6jPIH, https://instagram.com/p/DOQ0AVyjObA, https://instagram.com/p/DOEb3P4DAqv, https://instagram.com/p/DHJiY_dtfr_, https://instagram.com/p/DG8rBeTokF2, https://instagram.com/p/DGLXldgPkCR</t>
  </si>
  <si>
    <t>41, 110, 137, 160, 100, 144, 127, 196, 293, 89, 222, 33</t>
  </si>
  <si>
    <t>0, 3, 4, 6, 0, 2, 0, 11, 85, 1, 11, 0</t>
  </si>
  <si>
    <t>2025-11-17, 2025-10-15, 2025-10-08, 2025-10-05, 2025-09-09, 2025-09-07, 2025-09-06, 2025-09-06, 2025-09-01, 2025-03-13, 2025-03-08, 2025-02-17</t>
  </si>
  <si>
    <t>Koh Kho Khao, Yekaterinburg, Sverdlovskaya Oblast', Russia, Фотостудия Laboratory Екатеринбург, Tbilisi, Georgia</t>
  </si>
  <si>
    <t>Video, Sidecar, Sidecar, Sidecar, Sidecar, Sidecar, Sidecar, Sidecar, Video, Video, Sidecar, Image</t>
  </si>
  <si>
    <t>https://scontent-iad3-1.cdninstagram.com/v/t51.82787-15/565287683_18534795046005397_4416655311485874631_n.jpg?stp=dst-jpg_e35_s1080x1080_sh0.08_tt6&amp;_nc_ht=scontent-iad3-1.cdninstagram.com&amp;_nc_cat=101&amp;_nc_oc=Q6cZ2QGU_uozzTy036fn3CW1_ZpcItvmJdnaM1o9z36-Dil2ggrYW-j6WCaGubgjaWC59TI&amp;_nc_ohc=p7Q1ms4ymscQ7kNvwFuu625&amp;_nc_gid=XBHs3o8ile6RwOTYto6hqQ&amp;edm=AOQ1c0wBAAAA&amp;ccb=7-5&amp;ig_cache_key=Mzc0NDEwMTkxNjcyMTU5ODk1Mw%3D%3D.3-ccb7-5&amp;oh=00_AfwPFgoVW_LUNXtI9huh1chDMiilQya936iJzMfyVgjPGQ&amp;oe=69BD8B40&amp;_nc_sid=8b3546, https://scontent-iad3-1.cdninstagram.com/v/t51.82787-15/565287683_18534795046005397_4416655311485874631_n.jpg?stp=dst-jpg_e35_s1080x1080_sh0.08_tt6&amp;_nc_ht=scontent-iad3-1.cdninstagram.com&amp;_nc_cat=101&amp;_nc_oc=Q6cZ2QGU_uozzTy036fn3CW1_ZpcItvmJdnaM1o9z36-Dil2ggrYW-j6WCaGubgjaWC59TI&amp;_nc_ohc=p7Q1ms4ymscQ7kNvwFuu625&amp;_nc_gid=XBHs3o8ile6RwOTYto6hqQ&amp;edm=AOQ1c0wBAAAA&amp;ccb=7-5&amp;ig_cache_key=Mzc0NDEwMTkxNjcyMTU5ODk1Mw%3D%3D.3-ccb7-5&amp;oh=00_AfwPFgoVW_LUNXtI9huh1chDMiilQya936iJzMfyVgjPGQ&amp;oe=69BD8B40&amp;_nc_sid=8b3546, https://scontent-iad3-1.cdninstagram.com/v/t51.82787-15/565314357_18534795037005397_9091928509839722876_n.jpg?stp=dst-jpg_e35_s1080x1080_sh0.08_tt6&amp;_nc_ht=scontent-iad3-1.cdninstagram.com&amp;_nc_cat=101&amp;_nc_oc=Q6cZ2QGU_uozzTy036fn3CW1_ZpcItvmJdnaM1o9z36-Dil2ggrYW-j6WCaGubgjaWC59TI&amp;_nc_ohc=kRF1OjSRRUEQ7kNvwGSY7iT&amp;_nc_gid=XBHs3o8ile6RwOTYto6hqQ&amp;edm=AOQ1c0wBAAAA&amp;ccb=7-5&amp;ig_cache_key=Mzc0NDEwMTkxNjcyMTU0NjgxNA%3D%3D.3-ccb7-5&amp;oh=00_AfwMHJDHLXJazFYB5N28FPnaWvGS_UGA6kQ7p49LlFhRkw&amp;oe=69BD9282&amp;_nc_sid=8b3546, https://scontent-iad3-1.cdninstagram.com/v/t51.82787-15/565105564_18534795055005397_7008030760422306979_n.jpg?stp=dst-jpg_e35_s1080x1080_sh0.08_tt6&amp;_nc_ht=scontent-iad3-1.cdninstagram.com&amp;_nc_cat=101&amp;_nc_oc=Q6cZ2QGU_uozzTy036fn3CW1_ZpcItvmJdnaM1o9z36-Dil2ggrYW-j6WCaGubgjaWC59TI&amp;_nc_ohc=phywCNz5oZQQ7kNvwGiYwIm&amp;_nc_gid=XBHs3o8ile6RwOTYto6hqQ&amp;edm=AOQ1c0wBAAAA&amp;ccb=7-5&amp;ig_cache_key=Mzc0NDEwMTkxNjY5NjQyOTc2Mg%3D%3D.3-ccb7-5&amp;oh=00_AfxrZieraqQBJaLzka-V387EKFQs8-VhcirpYQ2Bk1dpeg&amp;oe=69BD95C3&amp;_nc_sid=8b3546, https://scontent-iad3-1.cdninstagram.com/v/t51.82787-15/565207207_18534795064005397_8431164737321968005_n.jpg?stp=dst-jpg_e35_s1080x1080_sh0.08_tt6&amp;_nc_ht=scontent-iad3-1.cdninstagram.com&amp;_nc_cat=101&amp;_nc_oc=Q6cZ2QGU_uozzTy036fn3CW1_ZpcItvmJdnaM1o9z36-Dil2ggrYW-j6WCaGubgjaWC59TI&amp;_nc_ohc=wfXFn7sEAosQ7kNvwExJWNu&amp;_nc_gid=XBHs3o8ile6RwOTYto6hqQ&amp;edm=AOQ1c0wBAAAA&amp;ccb=7-5&amp;ig_cache_key=Mzc0NDEwMTkxNjYzNzY5NTU1OQ%3D%3D.3-ccb7-5&amp;oh=00_Afz-CDQKSFuUzqqUHqryq6oUxClMY-ToI7NvsDvZrbqvKg&amp;oe=69BD9952&amp;_nc_sid=8b3546, https://scontent-iad3-1.cdninstagram.com/v/t51.82787-15/565412828_18534795073005397_5591130972854976176_n.jpg?stp=dst-jpg_e35_s1080x1080_sh0.08_tt6&amp;_nc_ht=scontent-iad3-1.cdninstagram.com&amp;_nc_cat=101&amp;_nc_oc=Q6cZ2QGU_uozzTy036fn3CW1_ZpcItvmJdnaM1o9z36-Dil2ggrYW-j6WCaGubgjaWC59TI&amp;_nc_ohc=HJ5jyppK-UkQ7kNvwHEnQiw&amp;_nc_gid=XBHs3o8ile6RwOTYto6hqQ&amp;edm=AOQ1c0wBAAAA&amp;ccb=7-5&amp;ig_cache_key=Mzc0NDEwMTkxNjY0NjA3MTc2NQ%3D%3D.3-ccb7-5&amp;oh=00_AfzXz-c-rE4EQVBDO9km1Adk3QzX77w7VN7AxhtoJe3GkQ&amp;oe=69BDA37D&amp;_nc_sid=8b3546, https://scontent-iad3-1.cdninstagram.com/v/t51.82787-15/565504325_18534795082005397_3436758463901464790_n.jpg?stp=dst-jpg_e35_s1080x1080_sh0.08_tt6&amp;_nc_ht=scontent-iad3-1.cdninstagram.com&amp;_nc_cat=101&amp;_nc_oc=Q6cZ2QGU_uozzTy036fn3CW1_ZpcItvmJdnaM1o9z36-Dil2ggrYW-j6WCaGubgjaWC59TI&amp;_nc_ohc=NijGT61UnYsQ7kNvwFtQfji&amp;_nc_gid=XBHs3o8ile6RwOTYto6hqQ&amp;edm=AOQ1c0wBAAAA&amp;ccb=7-5&amp;ig_cache_key=Mzc0NDEwMTkxNjY0NjA1MTIwNg%3D%3D.3-ccb7-5&amp;oh=00_AfzRU3ODbJ4nRSzFaBgw-DgOrkh2MfFiByoqGNcoqh8oEw&amp;oe=69BDA82E&amp;_nc_sid=8b3546, https://scontent-iad3-1.cdninstagram.com/v/t51.82787-15/565922532_18534795091005397_3806080552312441588_n.jpg?stp=dst-jpg_e35_s1080x1080_sh0.08_tt6&amp;_nc_ht=scontent-iad3-1.cdninstagram.com&amp;_nc_cat=101&amp;_nc_oc=Q6cZ2QGU_uozzTy036fn3CW1_ZpcItvmJdnaM1o9z36-Dil2ggrYW-j6WCaGubgjaWC59TI&amp;_nc_ohc=4e_f8xCVVLkQ7kNvwEXodUE&amp;_nc_gid=XBHs3o8ile6RwOTYto6hqQ&amp;edm=AOQ1c0wBAAAA&amp;ccb=7-5&amp;ig_cache_key=Mzc0NDEwMTkxNjY0NjEwOTg4Ng%3D%3D.3-ccb7-5&amp;oh=00_AfysAwnUEsTW9biwJ0mM3PBE39RAsrniMUdh-BHbOhq8fg&amp;oe=69BDB5CF&amp;_nc_sid=8b3546, https://scontent-iad3-1.cdninstagram.com/v/t51.82787-15/564901576_18534795100005397_3970304407145869223_n.jpg?stp=dst-jpg_e35_s1080x1080_sh0.08_tt6&amp;_nc_ht=scontent-iad3-1.cdninstagram.com&amp;_nc_cat=101&amp;_nc_oc=Q6cZ2QGU_uozzTy036fn3CW1_ZpcItvmJdnaM1o9z36-Dil2ggrYW-j6WCaGubgjaWC59TI&amp;_nc_ohc=XtX37zJsfc4Q7kNvwEoFp7i&amp;_nc_gid=XBHs3o8ile6RwOTYto6hqQ&amp;edm=AOQ1c0wBAAAA&amp;ccb=7-5&amp;ig_cache_key=Mzc0NDEwMTkxNjY0NjA5NzgxNA%3D%3D.3-ccb7-5&amp;oh=00_AfzhJxdi0KKB-GLq9TLjzdAfdMod0el4VDzGYdutlzpRSA&amp;oe=69BD90B7&amp;_nc_sid=8b3546, https://scontent-iad3-1.cdninstagram.com/v/t51.82787-15/564666113_18534795109005397_942743296006738599_n.jpg?stp=dst-jpg_e35_s1080x1080_sh0.08_tt6&amp;_nc_ht=scontent-iad3-1.cdninstagram.com&amp;_nc_cat=101&amp;_nc_oc=Q6cZ2QGU_uozzTy036fn3CW1_ZpcItvmJdnaM1o9z36-Dil2ggrYW-j6WCaGubgjaWC59TI&amp;_nc_ohc=3qG1xx6ic-IQ7kNvwHhOjvr&amp;_nc_gid=XBHs3o8ile6RwOTYto6hqQ&amp;edm=AOQ1c0wBAAAA&amp;ccb=7-5&amp;ig_cache_key=Mzc0NDEwMTkxNjg4MDk4NTIyNg%3D%3D.3-ccb7-5&amp;oh=00_AfzoMD8B-nSviI44tXdglCD4oNLnvdotiqslk8Y1dgf4wg</t>
  </si>
  <si>
    <t>https://scontent-iad3-2.cdninstagram.com/o1/v/t2/f2/m86/AQOtVlE69ngKnfOk5WKqwTF__Tyqukxv9qFIRUkGB8KDrt7IFH0pcqXdncETqQepCzcEMEMd46ybEoL4T6mQ8RcIEq5CqzH8VDlFROw.mp4?_nc_cat=111&amp;_nc_sid=5e9851&amp;_nc_ht=scontent-iad3-2.cdninstagram.com&amp;_nc_ohc=Xm_O1EaWYjMQ7kNvwGyIEw5&amp;efg=eyJ2ZW5jb2RlX3RhZyI6Inhwdl9wcm9ncmVzc2l2ZS5JTlNUQUdSQU0uQ0xJUFMuQzMuMzYwLmRhc2hfYmFzZWxpbmVfM192MSIsInhwdl9hc3NldF9pZCI6MTU5NTY4ODEzODQ0ODI3NiwiYXNzZXRfYWdlX2RheXMiOjExOSwidmlfdXNlY2FzZV9pZCI6MTAwOTksImR1cmF0aW9uX3MiOjksInVybGdlbl9zb3VyY2UiOiJ3d3cifQ%3D%3D&amp;ccb=17-1&amp;_nc_gid=XBHs3o8ile6RwOTYto6hqQ&amp;_nc_ss=1a&amp;_nc_zt=28&amp;vs=e085632c490a6c40&amp;_nc_vs=HBksFQIYUmlnX3hwdl9yZWVsc19wZXJtYW5lbnRfc3JfcHJvZC8yRDQwNEZENzc2RDY4QjdCOUQwMjZGQTY4OEZBMEQ4Ml92aWRlb19kYXNoaW5pdC5tcDQVAALIARIAFQIYR2lnX3hwdl9yZWVsc19wZXJtYW5lbnRfc3JfcHJvZC8xMzYyNTQwMjI4NTk2MzQxXzI0NTIyMjA4ODA2NjMxMzI0OTUubXA0FQICyAESACgAGAAbAogHdXNlX29pbAExEnByb2dyZXNzaXZlX3JlY2lwZQExFQAAJqj20Iqj0dUFFQIoAkMzLBdAI92yLQ5WBBgSZGFzaF9iYXNlbGluZV8zX3YxEQB1_gdl5p0BAA&amp;oh=00_AfxX0cNWJv--CfY5mawilvwg8jXHaMGFlYFOZKdfUlTPzA&amp;oe=69B9B6B8, https://scontent-iad3-2.cdninstagram.com/o1/v/t2/f2/m367/AQP6OVHUUyHGfVS6TsyBTIaV9kVtaZ7kABBWLBifdlWBedJLgwYCxcBScGP5wWe8VlgAE7vXFpl6BYzg6_Mt9zao8aIh922FR2TuhZI.mp4?_nc_cat=106&amp;_nc_sid=5e9851&amp;_nc_ht=scontent-iad3-2.cdninstagram.com&amp;_nc_ohc=tnCxRC3hUMsQ7kNvwHWp-Tx&amp;efg=eyJ2ZW5jb2RlX3RhZyI6Inhwdl9wcm9ncmVzc2l2ZS5JTlNUQUdSQU0uQ0FST1VTRUxfSVRFTS5DMy43MjAuZGFzaF9iYXNlbGluZV8xX3YxIiwieHB2X2Fzc2V0X2lkIjo3NjI1NDU4MTY1NDYzODUsImFzc2V0X2FnZV9kYXlzIjoxODcsInZpX3VzZWNhc2VfaWQiOjEwMTQ2LCJkdXJhdGlvbl9zIjoxOCwidXJsZ2VuX3NvdXJjZSI6Ind3dyJ9&amp;ccb=17-1&amp;vs=70b55ec9c554a9c0&amp;_nc_vs=HBksFQIYQGlnX2VwaGVtZXJhbC85RjQ5QTEzNENFNzREOEREMEE0NTNDRDM3MURGNTU5OF92aWRlb19kYXNoaW5pdC5tcDQVAALIARIAFQIYOnBhc3N0aHJvdWdoX2V2ZXJzdG9yZS9HT2Vma0NCR2F5cUFmRGdGQUM0Mk42QVVjWXROYmtZTEFBQUYVAgLIARIAKAAYABsCiAd1c2Vfb2lsATEScHJvZ3Jlc3NpdmVfcmVjaXBlATEVAAAmorGpiIHi2gIVAigCQzMsF0AyQEGJN0vHGBJkYXNoX2Jhc2VsaW5lXzFfdjERAHXuB2XEngEA&amp;_nc_gid=XBHs3o8ile6RwOTYto6hqQ&amp;_nc_ss=1a&amp;_nc_zt=28&amp;oh=00_AfwSI4YL9B7VTWtAesd8JgAYbYQHaXg9HCLckdP-yBl9qw&amp;oe=69BD9713, https://scontent-iad3-1.cdninstagram.com/o1/v/t2/f2/m367/AQM9qr0vzO5JOZ553CpWEJgeFtCpt0zkMQKRzJqKA3KaXzMg5WSgJZJSflRt9x1ry69gUSbiHpKUJ0f6vaxvtkHA8dirtreUAdt5hXI.mp4?_nc_cat=101&amp;_nc_sid=5e9851&amp;_nc_ht=scontent-iad3-1.cdninstagram.com&amp;_nc_ohc=8eTwsuYTtUMQ7kNvwG0-VOt&amp;efg=eyJ2ZW5jb2RlX3RhZyI6Inhwdl9wcm9ncmVzc2l2ZS5JTlNUQUdSQU0uQ0xJUFMuQzMuNzIwLmRhc2hfYmFzZWxpbmVfMV92MSIsInhwdl9hc3NldF9pZCI6MTQxMTMxNzM1NjYzMzIwOSwiYXNzZXRfYWdlX2RheXMiOjE5NSwidmlfdXNlY2FzZV9pZCI6MTAwOTksImR1cmF0aW9uX3MiOjUyLCJ1cmxnZW5fc291cmNlIjoid3d3In0%3D&amp;ccb=17-1&amp;vs=b2b819367904d48d&amp;_nc_vs=HBksFQIYQGlnX2VwaGVtZXJhbC8zRTQwNTk4QkE1MTM3OUYzNjRCREFDMThDOTZERUY5NV92aWRlb19kYXNoaW5pdC5tcDQVAALIARIAFQIYRmlnX3hwdl9yZWVsc19wZXJtYW5lbnRfc3JfcHJvZC84NjMyNDYzOTMyNTU3MTJfNzU1ODg1NDEzMDk0NzI3MzYwOS5tcDQVAgLIARIAKAAYABsCiAd1c2Vfb2lsATEScHJvZ3Jlc3NpdmVfcmVjaXBlATEVAAAm8vGo273lgQUVAigCQzMsF0BKEQYk3S8bGBJkYXNoX2Jhc2VsaW5lXzFfdjERAHX-B2XmnQEA&amp;_nc_gid=XBHs3o8ile6RwOTYto6hqQ&amp;_nc_ss=1a&amp;_nc_zt=28&amp;oh=00_AfzOVpk4q2K8_kTjZVHlyTIdSIU7IKBroJoQ4s7XJTmPPw&amp;oe=69BD8B56, https://scontent-iad3-1.cdninstagram.com/o1/v/t2/f2/m367/AQOCBVj44HISHXSz0TzZNQXXfiJF57ZDiQC_LsBjlui4gcLqdRmagysLYfJu9LEl-4kSy41FjG3VFwP4_M6c9u51TMqfO7UeRvCsUik.mp4?_nc_cat=101&amp;_nc_sid=5e9851&amp;_nc_ht=scontent-iad3-1.cdninstagram.com&amp;_nc_ohc=zC9kMwTyuN4Q7kNvwF_yhSk&amp;efg=eyJ2ZW5jb2RlX3RhZyI6Inhwdl9wcm9ncmVzc2l2ZS5JTlNUQUdSQU0uQ0xJUFMuQzMuNzIwLmRhc2hfYmFzZWxpbmVfMV92MSIsInhwdl9hc3NldF9pZCI6MTMwMjYzNzY5MTAxMzMxNiwiYXNzZXRfYWdlX2RheXMiOjM2NywidmlfdXNlY2FzZV9pZCI6MTAwOTksImR1cmF0aW9uX3MiOjksInVybGdlbl9zb3VyY2UiOiJ3d3cifQ%3D%3D&amp;ccb=17-1&amp;vs=bb238b63ea9a262a&amp;_nc_vs=HBksFQIYQGlnX2VwaGVtZXJhbC8xMjQxRDg4QkYxNzY3OTEwMUVENzZERkNCQzhFQTQ4Q192aWRlb19kYXNoaW5pdC5tcDQVAALIARIAFQIYR2lnX3hwdl9yZWVsc19wZXJtYW5lbnRfc3JfcHJvZC8xMDE5MTA0MjQwMDc1MjcxXzI0Njg0OTU1Mzc3Mzg1MTcyMzgubXA0FQICyAESACgAGAAbAogHdXNlX29pbAExEnByb2dyZXNzaXZlX3JlY2lwZQExFQAAJoijwI2_r9AEFQIoAkMzLBdAIndLxqfvnhgSZGFzaF9iYXNlbGluZV8xX3YxEQB1_gdl5p0BAA&amp;_nc_gid=XBHs3o8ile6RwOTYto6hqQ&amp;_nc_ss=1a&amp;_nc_zt=28&amp;oh=00_AfxHVPCF0T74anhAJtxUVYfgZ8imMvnrGZswV1CR-zpCAQ&amp;oe=69BDB2A6</t>
  </si>
  <si>
    <t>https://www.instagram.com/semendudkin</t>
  </si>
  <si>
    <t>kirchart4</t>
  </si>
  <si>
    <t>Artemy Stepanenko</t>
  </si>
  <si>
    <t>🎓MGIMO 14/16</t>
  </si>
  <si>
    <t>https://scontent-iad3-1.cdninstagram.com/v/t51.82787-19/645905297_18575330347057000_2369060176959395827_n.jpg?stp=dst-jpg_e0_s150x150_tt6&amp;efg=eyJ2ZW5jb2RlX3RhZyI6InByb2ZpbGVfcGljLmRqYW5nby4xMDgwLmMyIn0&amp;_nc_ht=scontent-iad3-1.cdninstagram.com&amp;_nc_cat=104&amp;_nc_oc=Q6cZ2QHNVNzbzYIA1GFG-T2pEJsBcDUF0pd9JE7CqRMmdaQuHApNKgUM7ZdlJvJtOPBwVh0&amp;_nc_ohc=jhGyR6KRt40Q7kNvwFglBLk&amp;_nc_gid=A_Ks3jDR9FqJejI20Ly5Ig&amp;edm=AOQ1c0wBAAAA&amp;ccb=7-5&amp;oh=00_AfwgyXSmQ8-_EHNSQ2dLInOze70FS1yhIWqz_ik7esPWzg&amp;oe=69BDAF7E&amp;_nc_sid=8b3546</t>
  </si>
  <si>
    <t>🍜🐉 | Как нас дома ни грей, не хватает всегда
Новых встреч нам и новых друзей, 
Будто с нами беда, 
Будто с ними теплей… | 🌑🥊 | 🔂 | behind the scenes | Совершенство красоты в туманной тиши | «Гиссарская аномальная зона» | Dubaifornia | Где восход встречает закат | Ведь климат на людей не может не влиять. | Mystic</t>
  </si>
  <si>
    <t>https://instagram.com/p/DQ4Y2j7jCfo, https://instagram.com/p/DLz5RbGMydh, https://instagram.com/p/DKDQtvssS8W, https://instagram.com/p/DE0Nj6wsHpm, https://instagram.com/p/DBUSJKcsO0C, https://instagram.com/p/DAaotNVsptu, https://instagram.com/p/DATz4uJMZzb, https://instagram.com/p/C8AZQEoMVZ4, https://instagram.com/p/C6rZKiSSBIy, https://instagram.com/p/CfpDAkKMYwA, https://instagram.com/p/CdgjcUCsUAy, https://instagram.com/p/CY2Cl_ysVWk</t>
  </si>
  <si>
    <t>136, 67, 90, 167, 101, 88, 121, 108, 78, 85, 76, 91</t>
  </si>
  <si>
    <t>5, 6, 1, 3, 1, 2, 3, 2, 0, 3, 3, 6</t>
  </si>
  <si>
    <t>2025-11-10, 2025-07-07, 2025-05-24, 2025-01-14, 2024-10-19, 2024-09-27, 2024-09-24, 2024-06-09, 2024-05-07, 2022-07-05, 2022-05-13, 2022-01-17</t>
  </si>
  <si>
    <t>Hongyadong, Chongqing China, Tajikistan, Dushanbe, United Arab Emirates, Dushanbe, Tajikistan, Riyadh - Kingdom Of Saudi Arabia, Tajikistan, Dubai, United Arab Emirates, Приднестровье, İstanbul Turkey, Brasov Centre, Romania</t>
  </si>
  <si>
    <t>Sidecar, Sidecar, Sidecar, Sidecar, Sidecar, Sidecar, Image, Sidecar, Sidecar, Sidecar, Sidecar, Sidecar</t>
  </si>
  <si>
    <t>https://scontent-iad3-1.cdninstagram.com/v/t51.82787-15/581240042_18545164051057000_3013665544254682141_n.jpg?stp=dst-jpg_e35_p1080x1080_sh0.08_tt6&amp;_nc_ht=scontent-iad3-1.cdninstagram.com&amp;_nc_cat=104&amp;_nc_oc=Q6cZ2QHNVNzbzYIA1GFG-T2pEJsBcDUF0pd9JE7CqRMmdaQuHApNKgUM7ZdlJvJtOPBwVh0&amp;_nc_ohc=2W8fR5yZUGIQ7kNvwFalupy&amp;_nc_gid=A_Ks3jDR9FqJejI20Ly5Ig&amp;edm=AOQ1c0wBAAAA&amp;ccb=7-5&amp;ig_cache_key=Mzc2Mjg2Njc3Mjc3NzkwNjc0Ng%3D%3D.3-ccb7-5&amp;oh=00_AfxoneqLZxKNVoeESMixngNT9RiFwXjA-dcG9E4lDCdPyA&amp;oe=69BDB686&amp;_nc_sid=8b3546, https://scontent-iad3-1.cdninstagram.com/v/t51.82787-15/581240042_18545164051057000_3013665544254682141_n.jpg?stp=dst-jpg_e35_p1080x1080_sh0.08_tt6&amp;_nc_ht=scontent-iad3-1.cdninstagram.com&amp;_nc_cat=104&amp;_nc_oc=Q6cZ2QHNVNzbzYIA1GFG-T2pEJsBcDUF0pd9JE7CqRMmdaQuHApNKgUM7ZdlJvJtOPBwVh0&amp;_nc_ohc=2W8fR5yZUGIQ7kNvwFalupy&amp;_nc_gid=A_Ks3jDR9FqJejI20Ly5Ig&amp;edm=AOQ1c0wBAAAA&amp;ccb=7-5&amp;ig_cache_key=Mzc2Mjg2Njc3Mjc3NzkwNjc0Ng%3D%3D.3-ccb7-5&amp;oh=00_AfxoneqLZxKNVoeESMixngNT9RiFwXjA-dcG9E4lDCdPyA&amp;oe=69BDB686&amp;_nc_sid=8b3546, https://scontent-iad3-1.cdninstagram.com/v/t51.82787-15/580491943_18545164069057000_1564519790261794217_n.jpg?stp=dst-jpg_e35_p1080x1080_sh0.08_tt6&amp;_nc_ht=scontent-iad3-1.cdninstagram.com&amp;_nc_cat=104&amp;_nc_oc=Q6cZ2QHNVNzbzYIA1GFG-T2pEJsBcDUF0pd9JE7CqRMmdaQuHApNKgUM7ZdlJvJtOPBwVh0&amp;_nc_ohc=1yXCpSaYdUsQ7kNvwE6oW2s&amp;_nc_gid=A_Ks3jDR9FqJejI20Ly5Ig&amp;edm=AOQ1c0wBAAAA&amp;ccb=7-5&amp;ig_cache_key=Mzc2Mjg2Njc3MjgyODI0OTA1Nw%3D%3D.3-ccb7-5&amp;oh=00_AfyJGX1C_a1PqAQey7RceqCk9z4Nd0t58GYM7rWMiXjUsw&amp;oe=69BDA71E&amp;_nc_sid=8b3546, https://scontent-iad3-1.cdninstagram.com/v/t51.82787-15/580038107_18545164108057000_7853925343033664003_n.jpg?stp=dst-jpg_e35_p1080x1080_sh0.08_tt6&amp;_nc_ht=scontent-iad3-1.cdninstagram.com&amp;_nc_cat=104&amp;_nc_oc=Q6cZ2QHNVNzbzYIA1GFG-T2pEJsBcDUF0pd9JE7CqRMmdaQuHApNKgUM7ZdlJvJtOPBwVh0&amp;_nc_ohc=CzVVglHolF4Q7kNvwEwMPuE&amp;_nc_gid=A_Ks3jDR9FqJejI20Ly5Ig&amp;edm=AOQ1c0wBAAAA&amp;ccb=7-5&amp;ig_cache_key=Mzc2Mjg2Njc3Mjc5NDY4Mzg2Ng%3D%3D.3-ccb7-5&amp;oh=00_AfyIYUqDzuShzI9hTtc1Uyz2iGENLA2sDGDvxM0xdHFzeg&amp;oe=69BDA44C&amp;_nc_sid=8b3546, https://scontent-iad3-1.cdninstagram.com/v/t51.82787-15/580875685_18545164162057000_399800309694526606_n.jpg?stp=dst-jpg_e35_p1080x1080_sh0.08_tt6&amp;_nc_ht=scontent-iad3-1.cdninstagram.com&amp;_nc_cat=104&amp;_nc_oc=Q6cZ2QHNVNzbzYIA1GFG-T2pEJsBcDUF0pd9JE7CqRMmdaQuHApNKgUM7ZdlJvJtOPBwVh0&amp;_nc_ohc=786sDLLspgoQ7kNvwGUQY6w&amp;_nc_gid=A_Ks3jDR9FqJejI20Ly5Ig&amp;edm=AOQ1c0wBAAAA&amp;ccb=7-5&amp;ig_cache_key=Mzc2Mjg2Njc3Mjg0NTAzOTEzMg%3D%3D.3-ccb7-5&amp;oh=00_AfzFYCTujj8ZkG31zXiNdX60_-_qp2RtNvURy5yyQbASaw&amp;oe=69BD9DFC&amp;_nc_sid=8b3546, https://scontent-iad3-1.cdninstagram.com/v/t51.82787-15/579882756_18545164126057000_8753915621756822228_n.jpg?stp=dst-jpg_e35_p1080x1080_sh0.08_tt6&amp;_nc_ht=scontent-iad3-1.cdninstagram.com&amp;_nc_cat=104&amp;_nc_oc=Q6cZ2QHNVNzbzYIA1GFG-T2pEJsBcDUF0pd9JE7CqRMmdaQuHApNKgUM7ZdlJvJtOPBwVh0&amp;_nc_ohc=b4-WiMNomaoQ7kNvwHjJ99a&amp;_nc_gid=A_Ks3jDR9FqJejI20Ly5Ig&amp;edm=AOQ1c0wBAAAA&amp;ccb=7-5&amp;ig_cache_key=Mzc2Mjg2Njc3MzA3MTU2MDY4Ng%3D%3D.3-ccb7-5&amp;oh=00_AfzSJc2onjHc8T9yCfhX7Tsv1ZwUHdXOeA0GMBXWPeUEXA&amp;oe=69BD92D8&amp;_nc_sid=8b3546, https://scontent-iad3-1.cdninstagram.com/v/t51.82787-15/575621958_18545164135057000_7621312359997854484_n.jpg?stp=dst-jpg_e35_p1080x1080_sh0.08_tt6&amp;_nc_ht=scontent-iad3-1.cdninstagram.com&amp;_nc_cat=104&amp;_nc_oc=Q6cZ2QHNVNzbzYIA1GFG-T2pEJsBcDUF0pd9JE7CqRMmdaQuHApNKgUM7ZdlJvJtOPBwVh0&amp;_nc_ohc=biYJrjcQKlcQ7kNvwFt9jp-&amp;_nc_gid=A_Ks3jDR9FqJejI20Ly5Ig&amp;edm=AOQ1c0wBAAAA&amp;ccb=7-5&amp;ig_cache_key=Mzc2Mjg2Njc3Mjg5NTM3NDg3OA%3D%3D.3-ccb7-5&amp;oh=00_Afy102wPuz5kUsCEdfH1qhkba3-DzU90oilRP4Owl3W0CA&amp;oe=69BD93F3&amp;_nc_sid=8b3546, https://scontent-iad3-1.cdninstagram.com/v/t51.82787-15/576105132_18545164153057000_6154559992236198994_n.jpg?stp=dst-jpg_e35_p1080x1080_sh0.08_tt6&amp;_nc_ht=scontent-iad3-1.cdninstagram.com&amp;_nc_cat=104&amp;_nc_oc=Q6cZ2QHNVNzbzYIA1GFG-T2pEJsBcDUF0pd9JE7CqRMmdaQuHApNKgUM7ZdlJvJtOPBwVh0&amp;_nc_ohc=JIY_Cstk4TMQ7kNvwHRfpLW&amp;_nc_gid=A_Ks3jDR9FqJejI20Ly5Ig&amp;edm=AOQ1c0wBAAAA&amp;ccb=7-5&amp;ig_cache_key=Mzc2Mjg2Njc3Mjc5NDcwMDkyMA%3D%3D.3-ccb7-5&amp;oh=00_AfxPmeIC5u5_IUJAXYIlPOELttSgE3PcgziX_6d6TItq8Q&amp;oe=69BDB854&amp;_nc_sid=8b3546, https://scontent-iad3-1.cdninstagram.com/v/t51.82787-15/580564224_18545164192057000_1520968520654289605_n.jpg?stp=dst-jpg_e35_p1080x1080_sh0.08_tt6&amp;_nc_ht=scontent-iad3-1.cdninstagram.com&amp;_nc_cat=104&amp;_nc_oc=Q6cZ2QHNVNzbzYIA1GFG-T2pEJsBcDUF0pd9JE7CqRMmdaQuHApNKgUM7ZdlJvJtOPBwVh0&amp;_nc_ohc=PoEfr1vWqLgQ7kNvwFo6D83&amp;_nc_gid=A_Ks3jDR9FqJejI20Ly5Ig&amp;edm=AOQ1c0wBAAAA&amp;ccb=7-5&amp;ig_cache_key=Mzc2Mjg2Njc3Mjc5NDY4ODM5Ng%3D%3D.3-ccb7-5&amp;oh=00_AfxQa2nib_q9vCqTJYhT1ntB1rzAkaSiKCMcSYcUGHtlRg&amp;oe=69BD96A7&amp;_nc_sid=8b3546, https://scontent-iad3-1.cdninstagram.com/v/t51.82787-15/579689342_18545164201057000_1801665212847412261_n.jpg?stp=dst-jpg_e35_p1080x1080_sh0.08_tt6&amp;_nc_ht=scontent-iad3-1.cdninstagram.com&amp;_nc_cat=104&amp;_nc_oc=Q6cZ2QHNVNzbzYIA1GFG-T2pEJsBcDUF0pd9JE7CqRMmdaQuHApNKgUM7ZdlJvJtOPBwVh0&amp;_nc_ohc=6mbheYEvZ-4Q7kNvwH-TbMR&amp;_nc_gid=A_Ks3jDR9FqJejI20Ly5Ig&amp;edm=AOQ1c0wBAAAA&amp;ccb=7-5&amp;ig_cache_key=Mzc2Mjg2Njc3Mjk1NDA4MTM2MQ%3D%3D.3-ccb7-5&amp;oh=00_Afytn-nQ260pP1bH6kaMKNOo-lHbhgVcVy-jhcrfMLvPPg</t>
  </si>
  <si>
    <t>https://scontent-iad3-1.cdninstagram.com/o1/v/t2/f2/m367/AQMzLlkFItcWOiLdjk5_eblZ4SZLMU1UE0HPbUAZ7iyYWIpqzfwRTvyCvUNgIynwFO9tm2-YsC4goym4Ul705yd2y054K02yE2KBNKM.mp4?_nc_cat=104&amp;_nc_sid=5e9851&amp;_nc_ht=scontent-iad3-1.cdninstagram.com&amp;_nc_ohc=Rk9keUctZ4UQ7kNvwFtloR1&amp;efg=eyJ2ZW5jb2RlX3RhZyI6Inhwdl9wcm9ncmVzc2l2ZS5JTlNUQUdSQU0uQ0FST1VTRUxfSVRFTS5DMy43MjAuZGFzaF9iYXNlbGluZV8xX3YxIiwieHB2X2Fzc2V0X2lkIjoxODYzNzg5MTM3ODQzMTg2LCJhc3NldF9hZ2VfZGF5cyI6MTI1LCJ2aV91c2VjYXNlX2lkIjoxMDE0NiwiZHVyYXRpb25fcyI6NiwidXJsZ2VuX3NvdXJjZSI6Ind3dyJ9&amp;ccb=17-1&amp;vs=96718e8af2179670&amp;_nc_vs=HBkcFQIYQGlnX2VwaGVtZXJhbC8xODRFQzYyRDg5RkQzNDI2MkE1NzQzNzEwNjIwQjE4Nl92aWRlb19kYXNoaW5pdC5tcDQVAALIARIAKAAYABsCiAd1c2Vfb2lsATEScHJvZ3Jlc3NpdmVfcmVjaXBlATEVAAAm5M_6l-fGzwYVAigCQzMsF0Aa7peNT987GBJkYXNoX2Jhc2VsaW5lXzFfdjERAHXuB2XEngEA&amp;_nc_gid=A_Ks3jDR9FqJejI20Ly5Ig&amp;_nc_ss=1a&amp;_nc_zt=28&amp;oh=00_AfxIcKrkmPR_3FzMHcFaHfi4rusVT-m7exWWNKfnvm-BEw&amp;oe=69BDBB99, https://scontent-iad3-1.cdninstagram.com/o1/v/t2/f2/m367/AQMFHzFVaJVOF5ltHC7GTV5W0-X-gmN72afTYHHmjIZ-tCBqPXl-jOB_rCG_FVKvuwOOglS2fTPFg2TEGJurpWigmRexWmVIElKVtgA.mp4?_nc_cat=104&amp;_nc_sid=5e9851&amp;_nc_ht=scontent-iad3-1.cdninstagram.com&amp;_nc_ohc=DMQ2sDjscUcQ7kNvwGg998o&amp;efg=eyJ2ZW5jb2RlX3RhZyI6Inhwdl9wcm9ncmVzc2l2ZS5JTlNUQUdSQU0uQ0FST1VTRUxfSVRFTS5DMy43MjAuZGFzaF9iYXNlbGluZV8xX3YxIiwieHB2X2Fzc2V0X2lkIjoxMzU2MDYwMjUyNzI1MTgyLCJhc3NldF9hZ2VfZGF5cyI6MTI1LCJ2aV91c2VjYXNlX2lkIjoxMDE0NiwiZHVyYXRpb25fcyI6OCwidXJsZ2VuX3NvdXJjZSI6Ind3dyJ9&amp;ccb=17-1&amp;vs=2ef047ade802227&amp;_nc_vs=HBkcFQIYQGlnX2VwaGVtZXJhbC80ODQ3RTM0M0E5NDMwRUEwNjJEMUJDMTAwOUY1M0U5NV92aWRlb19kYXNoaW5pdC5tcDQVAALIARIAKAAYABsCiAd1c2Vfb2lsATEScHJvZ3Jlc3NpdmVfcmVjaXBlATEVAAAm_P7CmozV6AQVAigCQzMsF0AhiDEm6XjVGBJkYXNoX2Jhc2VsaW5lXzFfdjERAHXuB2XEngEA&amp;_nc_gid=A_Ks3jDR9FqJejI20Ly5Ig&amp;_nc_ss=1a&amp;_nc_zt=28&amp;oh=00_Afw5uH6bW3d9NtxLCZlNCESFkAwEnY6sD-02FVpj4AS4hg&amp;oe=69BD8661, https://scontent-iad3-2.cdninstagram.com/o1/v/t2/f2/m367/AQPb30QosJo4_568_fNKimxCB0SjM-pwcjL2LU2mtCQ13ZhcY9QxK3cLF00stBm1Ys_gbewqaG0DpvQbKVO-ZbtqteIhNqsQl20BQQs.mp4?_nc_cat=105&amp;_nc_sid=5e9851&amp;_nc_ht=scontent-iad3-2.cdninstagram.com&amp;_nc_ohc=Rc7yjP-VLvsQ7kNvwFQkf33&amp;efg=eyJ2ZW5jb2RlX3RhZyI6Inhwdl9wcm9ncmVzc2l2ZS5JTlNUQUdSQU0uQ0FST1VTRUxfSVRFTS5DMy43MjAuZGFzaF9iYXNlbGluZV8xX3YxIiwieHB2X2Fzc2V0X2lkIjoxNDI0NDYxNTk4NzA1MjMzLCJhc3NldF9hZ2VfZGF5cyI6MjUxLCJ2aV91c2VjYXNlX2lkIjoxMDE0NiwiZHVyYXRpb25fcyI6NCwidXJsZ2VuX3NvdXJjZSI6Ind3dyJ9&amp;ccb=17-1&amp;vs=dffb40d54f319a7c&amp;_nc_vs=HBksFQIYQGlnX2VwaGVtZXJhbC8wNTRBMkVBMzA2RjA1QkE0QTQwOTA4QTFFRkU4RkRCOV92aWRlb19kYXNoaW5pdC5tcDQVAALIARIAFQIYOnBhc3N0aHJvdWdoX2V2ZXJzdG9yZS9HSzVBdEI2d1k1aUNZdnNEQUJRekJOUFh6X3hXYmtZTEFBQUYVAgLIARIAKAAYABsCiAd1c2Vfb2lsATEScHJvZ3Jlc3NpdmVfcmVjaXBlATEVAAAmopmy-cnihwUVAigCQzMsF0ARu2RaHKwIGBJkYXNoX2Jhc2VsaW5lXzFfdjERAHXuB2XEngEA&amp;_nc_gid=A_Ks3jDR9FqJejI20Ly5Ig&amp;_nc_ss=1a&amp;_nc_zt=28&amp;oh=00_AfzUWKPehBzqg7aSm8i0P3-QMrXLhwCEm_a4dGRK_72jGg&amp;oe=69BD891E, https://scontent-iad3-1.cdninstagram.com/o1/v/t2/f2/m367/AQO4iPbb8tXvyfTIyxSdiMtJ2o1EgyVkX4nbp78TsjBJVbO1M_f11y-tuHdApAH70ltveUBacMzdkp3yRJc2OT43upxvUR15grLFuH8.mp4?_nc_cat=101&amp;_nc_sid=5e9851&amp;_nc_ht=scontent-iad3-1.cdninstagram.com&amp;_nc_ohc=HGrIAL4AaowQ7kNvwERC1Kt&amp;efg=eyJ2ZW5jb2RlX3RhZyI6Inhwdl9wcm9ncmVzc2l2ZS5JTlNUQUdSQU0uQ0FST1VTRUxfSVRFTS5DMy43MjAuZGFzaF9iYXNlbGluZV8xX3YxIiwieHB2X2Fzc2V0X2lkIjoxMjQ3Njk1NTcwMTg2NDAzLCJhc3NldF9hZ2VfZGF5cyI6MjUxLCJ2aV91c2VjYXNlX2lkIjoxMDE0NiwiZHVyYXRpb25fcyI6MjAsInVybGdlbl9zb3VyY2UiOiJ3d3cifQ%3D%3D&amp;ccb=17-1&amp;vs=90d6ee142be10d4b&amp;_nc_vs=HBksFQIYQGlnX2VwaGVtZXJhbC8xMzQyRTc4RDBENzE2RkQ0M0JCRUQ2NzkwQkZDMzRCQl92aWRlb19kYXNoaW5pdC5tcDQVAALIARIAFQIYOnBhc3N0aHJvdWdoX2V2ZXJzdG9yZS9HSDAwdEI2YWtBUllxNElFQUlTZnM1ZWpKcWxEYmtZTEFBQUYVAgLIARIAKAAYABsCiAd1c2Vfb2lsATEScHJvZ3Jlc3NpdmVfcmVjaXBlATEVAAAmxsL9s7ixtwQVAigCQzMsF0A0nXCj1wo9GBJkYXNoX2Jhc2VsaW5lXzFfdjERAHXuB2XEngEA&amp;_nc_gid=A_Ks3jDR9FqJejI20Ly5Ig&amp;_nc_ss=1a&amp;_nc_zt=28&amp;oh=00_AfzaPajCJAtptfb0GeChp24DoFwFHWq6EBvLd8h3Jd-S9w&amp;oe=69BDA902, https://scontent-iad3-1.cdninstagram.com/o1/v/t2/f2/m367/AQPerNPFDsaJKPIbbPCLeO54shg8aw3IBUiDrNfE8K6-L3Z6IeOks0OfHw2kExBZWKkgX-unDK_Smp0h3UJAjLLNug48BatbhHN3mj8.mp4?_nc_cat=110&amp;_nc_sid=5e9851&amp;_nc_ht=scontent-iad3-1.cdninstagram.com&amp;_nc_ohc=z-0XiFNqx7cQ7kNvwG0gPwf&amp;efg=eyJ2ZW5jb2RlX3RhZyI6Inhwdl9wcm9ncmVzc2l2ZS5JTlNUQUdSQU0uQ0FST1VTRUxfSVRFTS5DMy43MjAuZGFzaF9iYXNlbGluZV8xX3YxIiwieHB2X2Fzc2V0X2lkIjo1NTcxOTM3MTQxMTQ0NzYsImFzc2V0X2FnZV9kYXlzIjoyOTUsInZpX3VzZWNhc2VfaWQiOjEwMTQ2LCJkdXJhdGlvbl9zIjozNywidXJsZ2VuX3NvdXJjZSI6Ind3dyJ9&amp;ccb=17-1&amp;vs=668fd520d4a81de0&amp;_nc_vs=HBksFQIYQGlnX2VwaGVtZXJhbC8wQTQ5MkQ3QTdGMTZFNzMzMTMwM0FBQjY2QjdDREM4Nl92aWRlb19kYXNoaW5pdC5tcDQVAALIARIAFQIYOnBhc3N0aHJvdWdoX2V2ZXJzdG9yZS9HTzhReHgwNEZpR0NaYmtGQUdTSjdYOXRQZFpDYmtZTEFBQUYVAgLIARIAKAAYABsCiAd1c2Vfb2lsATEScHJvZ3Jlc3NpdmVfcmVjaXBlATEVAAAm2P601viw_QEVAigCQzMsF0BCrtkWhysCGBJkYXNoX2Jhc2VsaW5lXzFfdjERAHXuB2XEngEA&amp;_nc_gid=A_Ks3jDR9FqJejI20Ly5Ig&amp;_nc_ss=1a&amp;_nc_zt=28&amp;oh=00_AfxbD3E1yxEnSbFm99xiL5JV7aZFg7hXOelq8Bl9j8gtTA&amp;oe=69BDA9AB</t>
  </si>
  <si>
    <t>https://www.instagram.com/kirchart4</t>
  </si>
  <si>
    <t>vadim.dubilin</t>
  </si>
  <si>
    <t>Vadim</t>
  </si>
  <si>
    <t>https://instagram.fsac1-2.fna.fbcdn.net/v/t51.2885-19/482562790_967655878788849_4790589054326179883_n.jpg?stp=dst-jpg_e0_s150x150_tt6&amp;efg=eyJ2ZW5jb2RlX3RhZyI6InByb2ZpbGVfcGljLmRqYW5nby4xMDgwLmMyIn0&amp;_nc_ht=instagram.fsac1-2.fna.fbcdn.net&amp;_nc_cat=109&amp;_nc_oc=Q6cZ2QGvrRkxZydG2mXLUCaG3E1uAFxtvXqdCg9RCQVzr2Lw6pyJg6VXuDciaKTUiRFyB1g&amp;_nc_ohc=rDr2c4RdbLYQ7kNvwEAHBYy&amp;_nc_gid=udQFKpYqmLPG-26Q0jEWjQ&amp;edm=AOQ1c0wBAAAA&amp;ccb=7-5&amp;oh=00_AfwE8sSqdEtlDfDIn0CkpwKWZmBBCC4m5RvmHW8VP19DSA&amp;oe=69BDBC72&amp;_nc_sid=8b3546</t>
  </si>
  <si>
    <t>Снег растает совсем скоро…) | Почему бы,собственно и нет… | Moscow City… | И еще одна… | Еще одна моя машина… | Giorgetto Giugiaro 🇮🇹</t>
  </si>
  <si>
    <t>https://instagram.com/p/DUgdHMWjmvM, https://instagram.com/p/DUf8eK9iHYf, https://instagram.com/p/DT6I3nAAWMu, https://instagram.com/p/DTyp7qlEuAK, https://instagram.com/p/DTXtuFzji-s, https://instagram.com/p/DTXtrN_Dqot, https://instagram.com/p/DTXpHGvjoeH, https://instagram.com/p/DS-ZJbzDl7z, https://instagram.com/p/DS-ZGuujtxY, https://instagram.com/p/DS-ZBfOjmuR, https://instagram.com/p/DS-Y-q2DvnD, https://instagram.com/p/DS-Y7xaDizL</t>
  </si>
  <si>
    <t>9, 4, 8, 3, 4, 8, 14, 8, 7, 5, 4, 3</t>
  </si>
  <si>
    <t>2026-02-08, 2026-02-08, 2026-01-24, 2026-01-21, 2026-01-11, 2026-01-11, 2026-01-11, 2026-01-01, 2026-01-01, 2026-01-01, 2026-01-01, 2026-01-01</t>
  </si>
  <si>
    <t>Image, Image, Image, Image, Image, Image, Video, Image, Image, Image, Image, Image</t>
  </si>
  <si>
    <t>https://instagram.fsac1-2.fna.fbcdn.net/v/t51.82787-15/627647099_17911972866296539_1642517879602281532_n.jpg?stp=dst-jpg_e35_p1080x1080_sh0.08_tt6&amp;_nc_ht=instagram.fsac1-2.fna.fbcdn.net&amp;_nc_cat=107&amp;_nc_oc=Q6cZ2QGvrRkxZydG2mXLUCaG3E1uAFxtvXqdCg9RCQVzr2Lw6pyJg6VXuDciaKTUiRFyB1g&amp;_nc_ohc=00yYlFpHWM8Q7kNvwG26vlz&amp;_nc_gid=udQFKpYqmLPG-26Q0jEWjQ&amp;edm=AOQ1c0wBAAAA&amp;ccb=7-5&amp;ig_cache_key=MzgyODE4NzcyMDkxMzQxNTExNg%3D%3D.3-ccb7-5&amp;oh=00_AfxtTwa9eLPa_5vy8rNG7qtVO_7VkHDBWmk06825eWk4Hw&amp;oe=69BD9E54&amp;_nc_sid=8b3546, https://instagram.fsac1-2.fna.fbcdn.net/v/t51.82787-15/626271200_17911942194296539_918014613330673738_n.jpg?stp=dst-jpg_e35_p1080x1080_sh0.08_tt6&amp;_nc_ht=instagram.fsac1-2.fna.fbcdn.net&amp;_nc_cat=107&amp;_nc_oc=Q6cZ2QGvrRkxZydG2mXLUCaG3E1uAFxtvXqdCg9RCQVzr2Lw6pyJg6VXuDciaKTUiRFyB1g&amp;_nc_ohc=auJKIdHHEfMQ7kNvwEbmdG4&amp;_nc_gid=udQFKpYqmLPG-26Q0jEWjQ&amp;edm=AOQ1c0wBAAAA&amp;ccb=7-5&amp;ig_cache_key=MzgyODA0NDE2NDQzMjk1MDgxNQ%3D%3D.3-ccb7-5&amp;oh=00_AfyFDA6QLZDe3hlFS7joqffP_6PtSTUJYWEplUkBJ--o2Q&amp;oe=69BDABAF&amp;_nc_sid=8b3546, https://instagram.fsac1-2.fna.fbcdn.net/v/t51.82787-15/622270623_17910143244296539_6368735212936471102_n.jpg?stp=dst-jpg_e35_p1080x1080_sh0.08_tt6&amp;_nc_ht=instagram.fsac1-2.fna.fbcdn.net&amp;_nc_cat=107&amp;_nc_oc=Q6cZ2QGvrRkxZydG2mXLUCaG3E1uAFxtvXqdCg9RCQVzr2Lw6pyJg6VXuDciaKTUiRFyB1g&amp;_nc_ohc=AwfCnV-7KmUQ7kNvwFn87sF&amp;_nc_gid=udQFKpYqmLPG-26Q0jEWjQ&amp;edm=AOQ1c0wBAAAA&amp;ccb=7-5&amp;ig_cache_key=MzgxNzQwMjYzOTk2OTI0ODA0Ng%3D%3D.3-ccb7-5&amp;oh=00_Afy7Wjrc5Qe0H-cjY9EDbyI88nHiH3Y9MEOxEBstpRw2dQ&amp;oe=69BDB22A&amp;_nc_sid=8b3546, https://instagram.fsac1-2.fna.fbcdn.net/v/t51.82787-15/619778106_17909772537296539_7209735449810984027_n.jpg?stp=dst-jpg_e35_p1080x1080_sh0.08_tt6&amp;_nc_ht=instagram.fsac1-2.fna.fbcdn.net&amp;_nc_cat=107&amp;_nc_oc=Q6cZ2QGvrRkxZydG2mXLUCaG3E1uAFxtvXqdCg9RCQVzr2Lw6pyJg6VXuDciaKTUiRFyB1g&amp;_nc_ohc=-gOIT5aD59UQ7kNvwGAgz62&amp;_nc_gid=udQFKpYqmLPG-26Q0jEWjQ&amp;edm=AOQ1c0wBAAAA&amp;ccb=7-5&amp;ig_cache_key=MzgxNTI5NjI1NDQxMTQ2NDcxNA%3D%3D.3-ccb7-5&amp;oh=00_AfzxretxSqgCWTtYsbhbLbA5nZ6r92FOSHQdRMvacAmqbA&amp;oe=69BDB61C&amp;_nc_sid=8b3546, https://instagram.fsac1-2.fna.fbcdn.net/v/t51.82787-15/611733359_17908549818296539_2308278243246352744_n.jpg?stp=dst-jpg_e35_p1080x1080_sh0.08_tt6&amp;_nc_ht=instagram.fsac1-2.fna.fbcdn.net&amp;_nc_cat=107&amp;_nc_oc=Q6cZ2QGvrRkxZydG2mXLUCaG3E1uAFxtvXqdCg9RCQVzr2Lw6pyJg6VXuDciaKTUiRFyB1g&amp;_nc_ohc=4cdzx8029UkQ7kNvwG8xF8R&amp;_nc_gid=udQFKpYqmLPG-26Q0jEWjQ&amp;edm=AOQ1c0wBAAAA&amp;ccb=7-5&amp;ig_cache_key=MzgwNzcxMzA4OTM4NzYzODcwMA%3D%3D.3-ccb7-5&amp;oh=00_Afx5oRncJ8G2k3-rN1Y_pE45XGCLUODCUs9DZnbbHJbfSQ&amp;oe=69BD8A2B&amp;_nc_sid=8b3546, https://instagram.fsac1-2.fna.fbcdn.net/v/t51.82787-15/614691708_17908549752296539_2433643011169755009_n.jpg?stp=dst-jpg_e35_p1080x1080_sh0.08_tt6&amp;_nc_ht=instagram.fsac1-2.fna.fbcdn.net&amp;_nc_cat=107&amp;_nc_oc=Q6cZ2QGvrRkxZydG2mXLUCaG3E1uAFxtvXqdCg9RCQVzr2Lw6pyJg6VXuDciaKTUiRFyB1g&amp;_nc_ohc=g0n2ERER1kcQ7kNvwEAjgFj&amp;_nc_gid=udQFKpYqmLPG-26Q0jEWjQ&amp;edm=AOQ1c0wBAAAA&amp;ccb=7-5&amp;ig_cache_key=MzgwNzcxMjg5MjAxMjExMjQyOQ%3D%3D.3-ccb7-5&amp;oh=00_AfxD_9NmTBXDvIiac1JQkoCjiOwIuRKtwj09zPCwpKUdcA&amp;oe=69BDB737&amp;_nc_sid=8b3546, https://instagram.fsac1-2.fna.fbcdn.net/v/t51.82787-15/607959052_17907486906296539_7108368889412130864_n.jpg?stp=dst-jpg_e35_p1080x1080_sh0.08_tt6&amp;_nc_ht=instagram.fsac1-2.fna.fbcdn.net&amp;_nc_cat=107&amp;_nc_oc=Q6cZ2QGvrRkxZydG2mXLUCaG3E1uAFxtvXqdCg9RCQVzr2Lw6pyJg6VXuDciaKTUiRFyB1g&amp;_nc_ohc=AfJy4D03tHcQ7kNvwEAdxzX&amp;_nc_gid=udQFKpYqmLPG-26Q0jEWjQ&amp;edm=AOQ1c0wBAAAA&amp;ccb=7-5&amp;ig_cache_key=MzgwMDU4NTczNTAzMjk1NDYxMQ%3D%3D.3-ccb7-5&amp;oh=00_AfzsWE7oLwv1ZDh2b-Qx4boHu8fLInw9QlcXfSNOgGvw2A&amp;oe=69BDA4A1&amp;_nc_sid=8b3546, https://instagram.fsac1-2.fna.fbcdn.net/v/t51.82787-15/608286685_17907486861296539_3738961336899725860_n.jpg?stp=dst-jpg_e35_p1080x1080_sh0.08_tt6&amp;_nc_ht=instagram.fsac1-2.fna.fbcdn.net&amp;_nc_cat=107&amp;_nc_oc=Q6cZ2QGvrRkxZydG2mXLUCaG3E1uAFxtvXqdCg9RCQVzr2Lw6pyJg6VXuDciaKTUiRFyB1g&amp;_nc_ohc=5CttQ2GA-NgQ7kNvwGOfyZ5&amp;_nc_gid=udQFKpYqmLPG-26Q0jEWjQ&amp;edm=AOQ1c0wBAAAA&amp;ccb=7-5&amp;ig_cache_key=MzgwMDU4NTU0OTIwMDE1MzY4OA%3D%3D.3-ccb7-5&amp;oh=00_Afw-nVg-deMvrtl0jJu9I-H-uJZsQzN9_Qv8Hk5tg0zOTg&amp;oe=69BDAEFD&amp;_nc_sid=8b3546, https://instagram.fsac1-2.fna.fbcdn.net/v/t51.82787-15/608839263_17907486792296539_5215191165541835150_n.jpg?stp=dst-jpg_e35_p1080x1080_sh0.08_tt6&amp;_nc_ht=instagram.fsac1-2.fna.fbcdn.net&amp;_nc_cat=107&amp;_nc_oc=Q6cZ2QGvrRkxZydG2mXLUCaG3E1uAFxtvXqdCg9RCQVzr2Lw6pyJg6VXuDciaKTUiRFyB1g&amp;_nc_ohc=VhvYyH1gvW0Q7kNvwGDFRkp&amp;_nc_gid=udQFKpYqmLPG-26Q0jEWjQ&amp;edm=AOQ1c0wBAAAA&amp;ccb=7-5&amp;ig_cache_key=MzgwMDU4NTE4ODk1OTc0Mjg2NQ%3D%3D.3-ccb7-5&amp;oh=00_AfxGkB2YSKf8kRPNWbx_ytg4uGXVCU77P2BYzalQ3YRXpg&amp;oe=69BD9B77&amp;_nc_sid=8b3546, https://instagram.fsac1-2.fna.fbcdn.net/v/t51.82787-15/610685084_17907486768296539_3558576891782755583_n.jpg?stp=dst-jpg_e35_p1080x1080_sh0.08_tt6&amp;_nc_ht=instagram.fsac1-2.fna.fbcdn.net&amp;_nc_cat=107&amp;_nc_oc=Q6cZ2QGvrRkxZydG2mXLUCaG3E1uAFxtvXqdCg9RCQVzr2Lw6pyJg6VXuDciaKTUiRFyB1g&amp;_nc_ohc=kZBZGiTNCyEQ7kNvwHiFl8E&amp;_nc_gid=udQFKpYqmLPG-26Q0jEWjQ&amp;edm=AOQ1c0wBAAAA&amp;ccb=7-5&amp;ig_cache_key=MzgwMDU4NDk5NTI3NTIwOTE1NQ%3D%3D.3-ccb7-5&amp;oh=00_Afyy-EBFNbewIk4W-SQbzERq8Hmm9tTBkMNsHVMhWnX1UA&amp;oe=69BDB80D&amp;_nc_sid</t>
  </si>
  <si>
    <t>https://instagram.fsac1-2.fna.fbcdn.net/o1/v/t16/f2/m69/AQPh2RXEYwgSby-2S8cuLBSSWV37eeiv2CWSfdJpX81eZ3TjAy2_Ql89g49Gs716BQhilX0mEriIPUyvT5f20ObF.mp4?strext=1&amp;_nc_cat=107&amp;_nc_oc=AdlxhzjOf0DPjaOpRsjoDg6w4y1D1WZ9ibHrQZ3Rgje52GXWfYkos16KQX2LGo1J1TI&amp;_nc_sid=5e9851&amp;_nc_ht=instagram.fsac1-2.fna.fbcdn.net&amp;_nc_ohc=JbXJfWGvi5UQ7kNvwEDRN6t&amp;efg=eyJ2ZW5jb2RlX3RhZyI6Inhwdl9wcm9ncmVzc2l2ZS5JTlNUQUdSQU0uQ0xJUFMuQzMuNzIwLmRhc2hfYmFzZWxpbmVfMV92MSIsInhwdl9hc3NldF9pZCI6ODExNDM4MDI4NjA0NjkyLCJhc3NldF9hZ2VfZGF5cyI6NjMsInZpX3VzZWNhc2VfaWQiOjEwMDk5LCJkdXJhdGlvbl9zIjoxMCwidXJsZ2VuX3NvdXJjZSI6Ind3dyJ9&amp;ccb=17-1&amp;vs=b16f2eb2d5c0fb25&amp;_nc_vs=HBksFQIYOnBhc3N0aHJvdWdoX2V2ZXJzdG9yZS9HUHZyZENRcUo3QkR1LUVGQU52OEVRZ242Tmh5YnNwVEFRQUYVAALIARIAFQIYRmlnX3hwdl9yZWVsc19wZXJtYW5lbnRfc3JfcHJvZC83NDQ4OTA4MDE5ODc5NzZfNDUwNDQ4NDc1MzMxMTM0NDQzMi5tcDQVAgLIARIAKAAYABsCiAd1c2Vfb2lsATEScHJvZ3Jlc3NpdmVfcmVjaXBlATEVAAAmqJSet_T_8AIVAigCQzMsF0AliDEm6XjVGBJkYXNoX2Jhc2VsaW5lXzFfdjERAHX-B2XmnQEA&amp;_nc_gid=udQFKpYqmLPG-26Q0jEWjQ&amp;_nc_ss=1a&amp;_nc_zt=28&amp;oh=00_AfxY2v9H3cAsZSLGQm_C8BnfS253061cariDoFWOWoLuew&amp;oe=69BDAA3D</t>
  </si>
  <si>
    <t>https://www.instagram.com/vadim.dubilin</t>
  </si>
  <si>
    <t>1vano1</t>
  </si>
  <si>
    <t>Ivan</t>
  </si>
  <si>
    <t>https://scontent-ord5-1.cdninstagram.com/v/t51.2885-19/481870273_601419996198073_8318205845885377359_n.jpg?stp=dst-jpg_e0_s150x150_tt6&amp;efg=eyJ2ZW5jb2RlX3RhZyI6InByb2ZpbGVfcGljLmRqYW5nby45NjAuYzIifQ&amp;_nc_ht=scontent-ord5-1.cdninstagram.com&amp;_nc_cat=101&amp;_nc_oc=Q6cZ2QFoh__mQZQ8KK3N48nXiu3zHTe0pf95rHwZWjnDj68B5V4WaRXtD0My7JWJcrnAG0o&amp;_nc_ohc=XC44SwScB7EQ7kNvwEUqMYl&amp;_nc_gid=B2bCiumv0G5qkG1zB3qQig&amp;edm=AOQ1c0wBAAAA&amp;ccb=7-5&amp;oh=00_AfyOA_kLCU564VZ8jND5xZPWLrrjzheCuVYGiuQrx-k7gQ&amp;oe=69BDAD97&amp;_nc_sid=8b3546</t>
  </si>
  <si>
    <t>Футбольный стадион наверное единственное место сплоченности людей в России .Было очень интересно находиться на одной требуне с Мясом из Конины | Ливень нам не помеха | Шахматы это спорт который объединяет все виды спорта.Всегда можно решить разногласия за шахматной доской или применить ее как орудие в помощи решения разногласий ) | Всегда рад видеть | На прикрытие. | Яркие в темноте | После продолжительного отсутствия показал лучший результат и побил свой рекорд 8.36
Colt 🤙 | Шахматы всегда приветствуются ! | Молния первый раз со мной в зале .Подружилась со всеми ) | Братуха</t>
  </si>
  <si>
    <t>https://instagram.com/p/DPdWvRUjIXL, https://instagram.com/p/DOOO1QDgnX4, https://instagram.com/p/DMTPDTxskw7, https://instagram.com/p/DMCV6PEIR4Y, https://instagram.com/p/DBtBxmiOjPB, https://instagram.com/p/CzzOhNtoQZQ, https://instagram.com/p/Cv2o_64IAd9, https://instagram.com/p/Cs_NNh7I8d6, https://instagram.com/p/Ci-iU4Jj-9D, https://instagram.com/p/CiNQmzEM0Gr, https://instagram.com/p/CdVqLHCswRi, https://instagram.com/p/CdTU6-3seq5</t>
  </si>
  <si>
    <t>16, 17, 16, 30, 18, 21, 30, 19, 18, 6, 31, 25</t>
  </si>
  <si>
    <t>1, 2, 0, 0, 0, 0, 0, 5, 1, 0, 0, 0</t>
  </si>
  <si>
    <t>2025-10-06, 2025-09-05, 2025-07-19, 2025-07-13, 2024-10-29, 2023-11-18, 2023-08-12, 2023-06-02, 2022-09-26, 2022-09-07, 2022-05-09, 2022-05-08</t>
  </si>
  <si>
    <t>Боксерский клуб BUPAS GYM, ЖК LIFE-Ботанический сад</t>
  </si>
  <si>
    <t>Image, Image, Image, Image, Image, Image, Image, Video, Image, Image, Sidecar, Image</t>
  </si>
  <si>
    <t>https://scontent-ord5-2.cdninstagram.com/v/t51.82787-15/559556908_18555622000009119_3951206632117770234_n.jpg?stp=dst-jpg_e35_p1080x1080_sh0.08_tt6&amp;_nc_ht=scontent-ord5-2.cdninstagram.com&amp;_nc_cat=103&amp;_nc_oc=Q6cZ2QFoh__mQZQ8KK3N48nXiu3zHTe0pf95rHwZWjnDj68B5V4WaRXtD0My7JWJcrnAG0o&amp;_nc_ohc=f_R8037Xtj0Q7kNvwFIYgR9&amp;_nc_gid=B2bCiumv0G5qkG1zB3qQig&amp;edm=AOQ1c0wBAAAA&amp;ccb=7-5&amp;ig_cache_key=MzczNzI0MzI3MTIyNDM5NTIxMQ%3D%3D.3-ccb7-5&amp;oh=00_AfwHouifFR0yq81DPhN3GbN9E_KJXAVyvdARGggc89IE8w&amp;oe=69BDB199&amp;_nc_sid=8b3546, https://scontent-ord5-2.cdninstagram.com/v/t51.82787-15/541524029_18549625249009119_1158342361669005091_n.jpg?stp=dst-jpg_e35_p1080x1080_sh0.08_tt6&amp;_nc_ht=scontent-ord5-2.cdninstagram.com&amp;_nc_cat=103&amp;_nc_oc=Q6cZ2QFoh__mQZQ8KK3N48nXiu3zHTe0pf95rHwZWjnDj68B5V4WaRXtD0My7JWJcrnAG0o&amp;_nc_ohc=9zosWILwi4oQ7kNvwFwKQY1&amp;_nc_gid=B2bCiumv0G5qkG1zB3qQig&amp;edm=AOQ1c0wBAAAA&amp;ccb=7-5&amp;ig_cache_key=MzcxNDk3MTk3NDY0OTQxMTA2NA%3D%3D.3-ccb7-5&amp;oh=00_AfydL66Flz4NKWa2lQCzstkDbFNOQyEUl6THIpScCERkQA&amp;oe=69BD9A5A&amp;_nc_sid=8b3546, https://scontent-ord5-2.cdninstagram.com/v/t51.82787-15/520339153_18540707623009119_3863769004657370377_n.jpg?stp=dst-jpg_e35_p1080x1080_sh0.08_tt6&amp;_nc_ht=scontent-ord5-2.cdninstagram.com&amp;_nc_cat=103&amp;_nc_oc=Q6cZ2QFoh__mQZQ8KK3N48nXiu3zHTe0pf95rHwZWjnDj68B5V4WaRXtD0My7JWJcrnAG0o&amp;_nc_ohc=b07hk2A0ADYQ7kNvwHbpKX-&amp;_nc_gid=B2bCiumv0G5qkG1zB3qQig&amp;edm=AOQ1c0wBAAAA&amp;ccb=7-5&amp;ig_cache_key=MzY4MDM1MTUxODU4Mjc4NzEzMQ%3D%3D.3-ccb7-5&amp;oh=00_Afz7oZffWhYOe1Gzr1wwOM3DejlqluupkFlAwJ6u-mUCKQ&amp;oe=69BD9C4F&amp;_nc_sid=8b3546, https://scontent-ord5-2.cdninstagram.com/v/t51.82787-15/518722609_18539506186009119_6319884425341568381_n.jpg?stp=dst-jpg_e35_p1080x1080_sh0.08_tt6&amp;_nc_ht=scontent-ord5-2.cdninstagram.com&amp;_nc_cat=103&amp;_nc_oc=Q6cZ2QFoh__mQZQ8KK3N48nXiu3zHTe0pf95rHwZWjnDj68B5V4WaRXtD0My7JWJcrnAG0o&amp;_nc_ohc=WpRLhadV1GoQ7kNvwF-mICh&amp;_nc_gid=B2bCiumv0G5qkG1zB3qQig&amp;edm=AOQ1c0wBAAAA&amp;ccb=7-5&amp;ig_cache_key=MzY3NTU5NjYwNjc2OTUzNjUzNg%3D%3D.3-ccb7-5&amp;oh=00_Afyn_31Lmem6njNG46JGR2MS3ivH6tJ_6zRthONSn1zhPA&amp;oe=69BD9C3B&amp;_nc_sid=8b3546, https://scontent-ord5-2.cdninstagram.com/v/t51.82787-15/624302219_18096558107313754_139542967597820622_n.jpg?stp=dst-jpg_e35_s1080x1080_sh0.08_tt6&amp;_nc_ht=scontent-ord5-2.cdninstagram.com&amp;_nc_cat=110&amp;_nc_oc=Q6cZ2QFoh__mQZQ8KK3N48nXiu3zHTe0pf95rHwZWjnDj68B5V4WaRXtD0My7JWJcrnAG0o&amp;_nc_ohc=AESLgVcV5ZIQ7kNvwGNNssT&amp;_nc_gid=B2bCiumv0G5qkG1zB3qQig&amp;edm=AOQ1c0wBAAAA&amp;ccb=7-5&amp;ig_cache_key=MzQ4OTQ1MzA5Mjk1OTMwMjU5Mw%3D%3D.3-ccb7-5&amp;oh=00_AfwBVmIl1_yQnGgQliQ_k0limWiccYamsKa1ttVKiN0z1w&amp;oe=69BD8C33&amp;_nc_sid=8b3546, https://scontent-ord5-1.cdninstagram.com/v/t51.82787-15/623032997_18039273614736287_6729248067005777921_n.jpg?stp=dst-jpg_e35_s1080x1080_sh0.08_tt6&amp;_nc_ht=scontent-ord5-1.cdninstagram.com&amp;_nc_cat=111&amp;_nc_oc=Q6cZ2QFoh__mQZQ8KK3N48nXiu3zHTe0pf95rHwZWjnDj68B5V4WaRXtD0My7JWJcrnAG0o&amp;_nc_ohc=a5ACCg3pcfAQ7kNvwFvd_c5&amp;_nc_gid=B2bCiumv0G5qkG1zB3qQig&amp;edm=AOQ1c0wBAAAA&amp;ccb=7-5&amp;ig_cache_key=MzIzODk5NjQxMjEyNzU3NzY4MA%3D%3D.3-ccb7-5&amp;oh=00_AfyjcJsMti5aDL1TqdenAP7E6G6nGIpEFDjPhAdPiXZMMA&amp;oe=69BD9F2E&amp;_nc_sid=8b3546, https://scontent-ord5-1.cdninstagram.com/v/t51.82787-15/623676251_18082006613244685_4384202394315851244_n.jpg?stp=dst-jpg_e35_s1080x1080_sh0.08_tt6&amp;_nc_ht=scontent-ord5-1.cdninstagram.com&amp;_nc_cat=101&amp;_nc_oc=Q6cZ2QFoh__mQZQ8KK3N48nXiu3zHTe0pf95rHwZWjnDj68B5V4WaRXtD0My7JWJcrnAG0o&amp;_nc_ohc=n811KGdgfwYQ7kNvwF28uDu&amp;_nc_gid=B2bCiumv0G5qkG1zB3qQig&amp;edm=AOQ1c0wBAAAA&amp;ccb=7-5&amp;ig_cache_key=MzE2Nzg5OTcwMjMwNzg1MDEwOQ%3D%3D.3-ccb7-5&amp;oh=00_AfzAohO_ENqWSLM_Qfc5jb7cBm9ZOGDC5uscyLJ3F5TROw&amp;oe=69BD89DD&amp;_nc_sid=8b3546, https://scontent-ord5-3.cdninstagram.com/v/t51.82787-15/631389255_18453998989101741_6954996449674934890_n.jpg?stp=dst-jpg_e15_tt6&amp;_nc_ht=scontent-ord5-3.cdninstagram.com&amp;_nc_cat=109&amp;_nc_oc=Q6cZ2QFoh__mQZQ8KK3N48nXiu3zHTe0pf95rHwZWjnDj68B5V4WaRXtD0My7JWJcrnAG0o&amp;_nc_ohc=aWXcZhflDoEQ7kNvwF2Aylj&amp;_nc_gid=B2bCiumv0G5qkG1zB3qQig&amp;edm=AOQ1c0wBAAAA&amp;ccb=7-5&amp;ig_cache_key=MjkzNTkzNDk3NTM1MzAyNDMyMw%3D%3D.3-ccb7-5&amp;oh=00_Afz--CPa_FSnLRMM5X-D8LW9z5m3sOAqcNy4KM7uZu9Hlw&amp;oe=69BDB36A&amp;_nc_sid=8b3546, https://scontent-ord5-3.cdninstagram.com/v/t51.82787-15/619514811_17977500470807836_6107597775118939329_n.jpg?stp=dst-jpg_e35_p1080x1080_sh0.08_tt6&amp;_nc_ht=scontent-ord5-3.cdninstagram.com&amp;_nc_cat=104&amp;_nc_oc=Q6cZ2QFoh__mQZQ8KK3N48nXiu3zHTe0pf95rHwZWjnDj68B5V4WaRXtD0My7JWJcrnAG0o&amp;_nc_ohc=ceQgZA5A5YcQ7kNvwGkUtVw&amp;_nc_gid=B2bCiumv0G5qkG1zB3qQig&amp;edm=AOQ1c0wBAAAA&amp;ccb=7-5&amp;ig_cache_key=MjkyMjA2NDc2ODE0ODkxNDYwMw%3D%3D.3-ccb7-5&amp;oh=00_Afw16EHX0yhptNzALW6Icas6UtaAjKfK6Ms-cghEEWLdUQ&amp;oe=69BD9B38&amp;_nc_sid=8b3546, https://scontent-ord5-2.cdninstagram.com/v/t51.29350-15/280266871_1049769252286190_6008459134587033657_n.jpg?stp=dst-jpg_e35_p1080x1080_tt6&amp;_nc_ht=scontent-ord5-2.cdninstagram.com&amp;_nc_cat=102&amp;_nc_oc=Q6cZ2QFoh__mQZQ8KK3N48nXiu3zHTe0pf95rHwZWjnDj68B5V4WaRXtD0My7JWJcrnAG0o&amp;_nc_ohc=DFAafZGwhZcQ7kNvwFRWhWQ&amp;_nc_gid=B2bCiumv0G5qkG1zB3qQig&amp;edm=AOQ1c0wBAAAA&amp;ccb=7-5&amp;ig_cache_key=MjgzNDM1NzAxODkzNDA2MDY1MQ%3D%3D.3-ccb7-5&amp;oh=00_AfwEMXu1JKkOZZyGQWcn7U56OgmK2TGWsuMdA4a-w8r2rw&amp;oe=69BD9AAF&amp;_nc_sid=8b354</t>
  </si>
  <si>
    <t>https://scontent-ord5-3.cdninstagram.com/o1/v/t2/f2/m82/AQOjKqzHEt3o0qsPNGYrOTBtrwg5takSTKaV6cz6Y6Lg-SW1pdMk4GEj7F0-9ndsRG-9ikVIEmSraoOp1Dj01R1ZgMWn5MfhJPOgQV4.mp4?_nc_cat=107&amp;_nc_sid=5e9851&amp;_nc_ht=scontent-ord5-3.cdninstagram.com&amp;_nc_ohc=HEEPWCRo3_IQ7kNvwFJfouu&amp;efg=eyJ2ZW5jb2RlX3RhZyI6Inhwdl9wcm9ncmVzc2l2ZS5JTlNUQUdSQU0uQ0xJUFMuQzMuMTI3Ni5kYXNoX2Jhc2VsaW5lXzFfdjEiLCJ4cHZfYXNzZXRfaWQiOjY0Njk1NDgzMzUxNTA3MCwiYXNzZXRfYWdlX2RheXMiOjEwMTcsInZpX3VzZWNhc2VfaWQiOjEwMDk5LCJkdXJhdGlvbl9zIjoyMywid2F0Y2hfdGltZV9zIjo2MSwidXJsZ2VuX3NvdXJjZSI6Ind3dyJ9&amp;ccb=17-1&amp;vs=34d20392f05b477f&amp;_nc_vs=HBksFQIYT2lnX3hwdl9yZWVsc19wZXJtYW5lbnRfcHJvZC82QjRFQ0FGMjE5QzhDRDc1MTc0NzYyMjlBODE1OERCOF92aWRlb19kYXNoaW5pdC5tcDQVAALIARIAFQIYOnBhc3N0aHJvdWdoX2V2ZXJzdG9yZS9HTTlINlJRNmVhUy0yLWtBQURSWFJ0bkF5M0p0YnFfRUFBQUYVAgLIARIAKAAYABsCiAd1c2Vfb2lsATEScHJvZ3Jlc3NpdmVfcmVjaXBlATEVAAAm_MjMkN2ZpgIVAigCQzMsF0A3EOVgQYk3GBJkYXNoX2Jhc2VsaW5lXzFfdjERAHX-B2XmnQEA&amp;_nc_gid=B2bCiumv0G5qkG1zB3qQig&amp;_nc_ss=1a&amp;_nc_zt=28&amp;oh=00_AfwJN-sCAkEcdghvuMvmCl68LDLYiUlSUydTV4JrNVNIlg&amp;oe=69B9A5EC</t>
  </si>
  <si>
    <t>https://www.instagram.com/1vano1</t>
  </si>
  <si>
    <t>daniliyants_armen</t>
  </si>
  <si>
    <t>Данильянц Армен</t>
  </si>
  <si>
    <t>▪️Москва | Травматология и ортопедия
▪️Врач-травматолог-ортопед ГКБ №31 🏥. Аспирант кафедры травматологии и ортопедии РУДН 🎓</t>
  </si>
  <si>
    <t>None,Surgeon</t>
  </si>
  <si>
    <t>https://scontent-atl3-3.cdninstagram.com/v/t51.82787-19/564014949_18529496839027833_9050608188968988802_n.jpg?stp=dst-jpg_e0_s150x150_tt6&amp;efg=eyJ2ZW5jb2RlX3RhZyI6InByb2ZpbGVfcGljLmRqYW5nby44NDcuYzIifQ&amp;_nc_ht=scontent-atl3-3.cdninstagram.com&amp;_nc_cat=109&amp;_nc_oc=Q6cZ2QHPv7KgCtngxbFHWaRY_P14cH75ZAsBFL10Zh50NuORHN8IOkGUdTMlmTB2vyAvbZA&amp;_nc_ohc=r3hWWz_AO3cQ7kNvwH49m1L&amp;_nc_gid=xF8-5OSjaQEakOq1GxKJZw&amp;edm=AOQ1c0wBAAAA&amp;ccb=7-5&amp;oh=00_AfzacreA-gyq4QN2aWfMm15ezpd665XqPcg41yGwtQ_v6Q&amp;oe=69BDB9BD&amp;_nc_sid=8b3546</t>
  </si>
  <si>
    <t>Лучший результат операции - это улыбка пациента.
Уже на следующий день после эндопротезирования тазобедренного сустава через малоинвазивный прямой передний доступ пациенты делятся своими эмоциями и первыми ощущениями новой жизни без боли. | В гостях у Е.В. Малышевой. История нашей пациентки после роботического эндопротезирования коленного сустава. Всегда приятно видеть довольных пациентов! | К профессиональному празднику - дню травматолога-ортопеда на 1 федеральном канале подготовлен выпуск про самые современные роботические технологии ГКБ №31 им. Академика Г.М. Савельевой ДЗМ | Из архива: небольшое интервью с Профессором Джавадом Парвизи - было интересно его мнение о будущем в ортопедии и способах лечения патологий крупных суставов | Две недели стажировки пролетели незаметно. Большое спасибо профессору Джаваду Парвизи и профессору @profdrituncay, а также всем докторам и сотрудникам International Joint Center (IJC) @acibadem.international! Отдельное спасибо @aida.miadfar | After 1-stage revision knee replacement by Prof. Javad Parvizi and Prof. Ibrahim Tuncay with my Netherlands friend Dr. Frank | #Ортопедия#Коксартроз#Тазобедренныйсустав | ✅</t>
  </si>
  <si>
    <t>@profdrituncay, @acibadem.international, @aida.miadfar</t>
  </si>
  <si>
    <t>https://instagram.com/p/DU_Sp3WiPbE, https://instagram.com/p/DPvuQEECD_2, https://instagram.com/p/DOoZgkniMor, https://instagram.com/p/DJ3pok1osx7, https://instagram.com/p/DIb59w6of96, https://instagram.com/p/DGDErkrIlqC, https://instagram.com/p/DFpe2hLICl-, https://instagram.com/p/DFFUkfiILkl, https://instagram.com/p/C2dPWIosJpz, https://instagram.com/p/Ct9MbC8sJ-2</t>
  </si>
  <si>
    <t>246, 128, 367, 207, 128, 127, 123, 115, 141, 191</t>
  </si>
  <si>
    <t>11, 2, 32, 16, 4, 2, 1, 13, 4, 45</t>
  </si>
  <si>
    <t>2026-02-20, 2025-10-13, 2025-09-15, 2025-05-20, 2025-04-14, 2025-02-14, 2025-02-04, 2025-01-21, 2024-01-23, 2023-06-26</t>
  </si>
  <si>
    <t>Отделение ортопедии ГКБ 31, Acıbadem Maslak Hastanesi, Moscow, Russia, Russian National Research Medical University</t>
  </si>
  <si>
    <t>Video, Image, Video, Video, Video, Sidecar, Sidecar, Video, Image, Sidecar</t>
  </si>
  <si>
    <t>https://scontent-atl3-3.cdninstagram.com/v/t51.82787-15/564004686_18529059337027833_242727028981964223_n.jpg?stp=dst-jpg_e35_p1080x1080_sh0.08_tt6&amp;_nc_ht=scontent-atl3-3.cdninstagram.com&amp;_nc_cat=109&amp;_nc_oc=Q6cZ2QHPv7KgCtngxbFHWaRY_P14cH75ZAsBFL10Zh50NuORHN8IOkGUdTMlmTB2vyAvbZA&amp;_nc_ohc=xM04H-Ti4LgQ7kNvwG3Gh_i&amp;_nc_gid=xF8-5OSjaQEakOq1GxKJZw&amp;edm=AOQ1c0wBAAAA&amp;ccb=7-5&amp;ig_cache_key=Mzc0MjQxMzIyOTM4MTkyNjkwMg%3D%3D.3-ccb7-5&amp;oh=00_Afw22CXk8o1LaGneMaDV6HeDQGJyvByQvlwKUWFSKXhnoQ&amp;oe=69BD96D7&amp;_nc_sid=8b3546, https://scontent-atl3-3.cdninstagram.com/v/t51.2885-15/478140339_18482880766027833_4229091907275750992_n.jpg?stp=dst-jpg_e35_p1080x1080_sh0.08_tt6&amp;_nc_ht=scontent-atl3-3.cdninstagram.com&amp;_nc_cat=109&amp;_nc_oc=Q6cZ2QHPv7KgCtngxbFHWaRY_P14cH75ZAsBFL10Zh50NuORHN8IOkGUdTMlmTB2vyAvbZA&amp;_nc_ohc=itP5X9KmV5MQ7kNvwEjNpkN&amp;_nc_gid=xF8-5OSjaQEakOq1GxKJZw&amp;edm=AOQ1c0wBAAAA&amp;ccb=7-5&amp;ig_cache_key=MzU2NzcxNTg5ODI0ODY3NDM0NA%3D%3D.3-ccb7-5&amp;oh=00_AfxWDjWIzKYlS3kPGl5XiVtRoV5qyw-gwA727vtB15DJ3A&amp;oe=69BDAF6A&amp;_nc_sid=8b3546, https://scontent-atl3-3.cdninstagram.com/v/t51.2885-15/478140339_18482880766027833_4229091907275750992_n.jpg?stp=dst-jpg_e35_p1080x1080_sh0.08_tt6&amp;_nc_ht=scontent-atl3-3.cdninstagram.com&amp;_nc_cat=109&amp;_nc_oc=Q6cZ2QHPv7KgCtngxbFHWaRY_P14cH75ZAsBFL10Zh50NuORHN8IOkGUdTMlmTB2vyAvbZA&amp;_nc_ohc=itP5X9KmV5MQ7kNvwEjNpkN&amp;_nc_gid=xF8-5OSjaQEakOq1GxKJZw&amp;edm=AOQ1c0wBAAAA&amp;ccb=7-5&amp;ig_cache_key=MzU2NzcxNTg5ODI0ODY3NDM0NA%3D%3D.3-ccb7-5&amp;oh=00_AfxWDjWIzKYlS3kPGl5XiVtRoV5qyw-gwA727vtB15DJ3A&amp;oe=69BDAF6A&amp;_nc_sid=8b3546, https://scontent-atl3-3.cdninstagram.com/v/t51.2885-15/478480620_18482880775027833_5610942606691107935_n.jpg?stp=dst-jpg_e35_p1080x1080_sh0.08_tt6&amp;_nc_ht=scontent-atl3-3.cdninstagram.com&amp;_nc_cat=109&amp;_nc_oc=Q6cZ2QHPv7KgCtngxbFHWaRY_P14cH75ZAsBFL10Zh50NuORHN8IOkGUdTMlmTB2vyAvbZA&amp;_nc_ohc=FHPMvZvHPzYQ7kNvwHWkLcM&amp;_nc_gid=xF8-5OSjaQEakOq1GxKJZw&amp;edm=AOQ1c0wBAAAA&amp;ccb=7-5&amp;ig_cache_key=MzU2NzcxNTg5ODU3NjA3Mzc1Mw%3D%3D.3-ccb7-5&amp;oh=00_AfyBPOYVrF-vwFxVbNMA3Cxc6d7VvfQEyyIL9Ly8ea4gbg&amp;oe=69BD90B5&amp;_nc_sid=8b3546, https://scontent-atl3-3.cdninstagram.com/v/t51.2885-15/479683006_18482880787027833_6140157656716919208_n.jpg?stp=dst-jpg_e35_p1080x1080_sh0.08_tt6&amp;_nc_ht=scontent-atl3-3.cdninstagram.com&amp;_nc_cat=109&amp;_nc_oc=Q6cZ2QHPv7KgCtngxbFHWaRY_P14cH75ZAsBFL10Zh50NuORHN8IOkGUdTMlmTB2vyAvbZA&amp;_nc_ohc=R329GzlzjtMQ7kNvwHShwoP&amp;_nc_gid=xF8-5OSjaQEakOq1GxKJZw&amp;edm=AOQ1c0wBAAAA&amp;ccb=7-5&amp;ig_cache_key=MzU2NzcxNTg5ODI0ODg4ODA1NQ%3D%3D.3-ccb7-5&amp;oh=00_AfwMRBqzXCAOKUH5N5Xwz5LB-4d0nsYOVZ8C60zfD55Tzg&amp;oe=69BD8837&amp;_nc_sid=8b3546, https://scontent-atl3-3.cdninstagram.com/v/t51.2885-15/476011923_18481143724027833_8759276191463535868_n.jpg?stp=dst-jpg_e35_p1080x1080_sh0.08_tt6&amp;_nc_ht=scontent-atl3-3.cdninstagram.com&amp;_nc_cat=109&amp;_nc_oc=Q6cZ2QHPv7KgCtngxbFHWaRY_P14cH75ZAsBFL10Zh50NuORHN8IOkGUdTMlmTB2vyAvbZA&amp;_nc_ohc=v_NHwq5veNwQ7kNvwFi9ICN&amp;_nc_gid=xF8-5OSjaQEakOq1GxKJZw&amp;edm=AOQ1c0wBAAAA&amp;ccb=7-5&amp;ig_cache_key=MzU2MDUxMjY1NTI5NDc5OTg1NQ%3D%3D.3-ccb7-5&amp;oh=00_AfyM4Z9O0ouDNC3kqOIc4b8ZV2VNCQcIWpfMtx2WgViDsA&amp;oe=69BDA272&amp;_nc_sid=8b3546, https://scontent-atl3-3.cdninstagram.com/v/t51.2885-15/476011923_18481143724027833_8759276191463535868_n.jpg?stp=dst-jpg_e35_p1080x1080_sh0.08_tt6&amp;_nc_ht=scontent-atl3-3.cdninstagram.com&amp;_nc_cat=109&amp;_nc_oc=Q6cZ2QHPv7KgCtngxbFHWaRY_P14cH75ZAsBFL10Zh50NuORHN8IOkGUdTMlmTB2vyAvbZA&amp;_nc_ohc=v_NHwq5veNwQ7kNvwFi9ICN&amp;_nc_gid=xF8-5OSjaQEakOq1GxKJZw&amp;edm=AOQ1c0wBAAAA&amp;ccb=7-5&amp;ig_cache_key=MzU2MDUxMjY1NTI5NDc5OTg1NQ%3D%3D.3-ccb7-5&amp;oh=00_AfyM4Z9O0ouDNC3kqOIc4b8ZV2VNCQcIWpfMtx2WgViDsA&amp;oe=69BDA272&amp;_nc_sid=8b3546, https://scontent-atl3-3.cdninstagram.com/v/t51.2885-15/476375333_18481143736027833_4548067166951816166_n.jpg?stp=dst-jpg_e35_p1080x1080_sh0.08_tt6&amp;_nc_ht=scontent-atl3-3.cdninstagram.com&amp;_nc_cat=109&amp;_nc_oc=Q6cZ2QHPv7KgCtngxbFHWaRY_P14cH75ZAsBFL10Zh50NuORHN8IOkGUdTMlmTB2vyAvbZA&amp;_nc_ohc=uL11hQHEjBwQ7kNvwFFYt9c&amp;_nc_gid=xF8-5OSjaQEakOq1GxKJZw&amp;edm=AOQ1c0wBAAAA&amp;ccb=7-5&amp;ig_cache_key=MzU2MDUxMjY1NTI3ODAyNjUwMw%3D%3D.3-ccb7-5&amp;oh=00_AfzVocYo2m-y5fVRtGuFMGYWGPy2CJf1EWBD6PJb_fH1YQ&amp;oe=69BDB1FB&amp;_nc_sid=8b3546, https://scontent-atl3-2.cdninstagram.com/v/t51.82787-15/626758552_18254105935293377_951468749780809574_n.jpg?stp=dst-jpg_e35_s1080x1080_sh0.08_tt6&amp;_nc_ht=scontent-atl3-2.cdninstagram.com&amp;_nc_cat=105&amp;_nc_oc=Q6cZ2QHPv7KgCtngxbFHWaRY_P14cH75ZAsBFL10Zh50NuORHN8IOkGUdTMlmTB2vyAvbZA&amp;_nc_ohc=9GrXXAu76UMQ7kNvwE0ORXb&amp;_nc_gid=xF8-5OSjaQEakOq1GxKJZw&amp;edm=AOQ1c0wBAAAA&amp;ccb=7-5&amp;ig_cache_key=MzI4Njg1MDc5NDg0OTA4MTk3MQ%3D%3D.3-ccb7-5&amp;oh=00_Afx51dNNCYeAQyeOyZV0sZmxg-FlV13IdpbIjBPngi9Tzg&amp;oe=69BDA8A0&amp;_nc_sid=8b3546, https://scontent-atl3-3.cdninstagram.com/v/t51.29350-15/356068927_289138610254307_7243336220963398901_n.jpg?stp=dst-jpg_e35_p1080x1080_tt6&amp;_nc_ht=scontent-atl3-3.cdninstagram.com&amp;_nc_cat=111&amp;_nc_oc=Q6cZ2QHPv7KgCtngxbFHWaRY_P14cH75ZAsBFL10Zh50NuORHN8IOkGUdTMlmTB2vyAvbZA&amp;_nc_ohc=QzSXk5HouDIQ7kNvwHka9PH&amp;_nc_gid=xF8-5OSjaQEakOq1GxKJZw&amp;edm=AOQ1c0wBAAAA&amp;ccb=7-5&amp;ig_cache_key=MzEzMzcxNTU0NDMzNDc0NTAxOQ%3D%3D.3-ccb7-5&amp;oh=00_AfwD6NXhizUZz2cpCJV8Ls_PIHXZ1YdECUFbIBn2CtwBHA&amp;oe=69BD8D82&amp;_nc_</t>
  </si>
  <si>
    <t>https://scontent-atl3-3.cdninstagram.com/o1/v/t16/f2/m69/AQMG4nlOrb3cdp6iLoR8jJBms735d0ddj5y3ZDdSoN9_r_WwoECV9Wp3HrwfU3pOXR-PkwgtZHvpj9MZnlNsMeJJ.mp4?strext=1&amp;_nc_cat=108&amp;_nc_sid=5e9851&amp;_nc_ht=scontent-atl3-3.cdninstagram.com&amp;_nc_ohc=9j5eFJ-7DYEQ7kNvwFHwF2p&amp;efg=eyJ2ZW5jb2RlX3RhZyI6Inhwdl9wcm9ncmVzc2l2ZS5JTlNUQUdSQU0uQ0xJUFMuQzMuNzIwLmRhc2hfYmFzZWxpbmVfMV92MSIsInhwdl9hc3NldF9pZCI6MTc4OTcxMzQwNjg0MDE0NzUsImFzc2V0X2FnZV9kYXlzIjoyMywidmlfdXNlY2FzZV9pZCI6MTAwOTksImR1cmF0aW9uX3MiOjExMSwidXJsZ2VuX3NvdXJjZSI6Ind3dyJ9&amp;ccb=17-1&amp;vs=2ed3b511f00cf97a&amp;_nc_vs=HBksFQIYOnBhc3N0aHJvdWdoX2V2ZXJzdG9yZS9HSURFQWlZU3l1TUZybzBHQUJLVTgycTJtWUVnYnNwVEFRQUYVAALIARIAFQIYUWlnX3hwdl9wbGFjZW1lbnRfcGVybWFuZW50X3YyL0ZBNERDNTQzQTNCQ0Y5MzAxRTVEODMyM0M5NjczMjkwX2F1ZGlvX2Rhc2hpbml0Lm1wNBUCAsgBEgAoABgAGwKIB3VzZV9vaWwBMRJwcm9ncmVzc2l2ZV9yZWNpcGUBMRUAACaGlajqp9bKPxUCKAJDMywXQFv5mZmZmZoYEmRhc2hfYmFzZWxpbmVfMV92MREAdf4HZeadAQA&amp;_nc_gid=xF8-5OSjaQEakOq1GxKJZw&amp;_nc_ss=1a&amp;_nc_zt=28&amp;oh=00_AfyD4VZdGzXxLIbAJxiRYkV9G5qlu20V8K5bwblr4UjInw&amp;oe=69BDB8C4, https://scontent-atl3-2.cdninstagram.com/o1/v/t2/f2/m86/AQOLMnWUCbhayK_OCDg7Arl_N7UIvzDgWotbEUUYUm6R30yI0TAxAUDbVDdyxnHe4KwUJHR9m9tlSoHuUDGWa2kfoEbL4b-Dw7_NWV4.mp4?_nc_cat=102&amp;_nc_sid=5e9851&amp;_nc_ht=scontent-atl3-2.cdninstagram.com&amp;_nc_ohc=TR-sJkzakRAQ7kNvwGYQ91L&amp;efg=eyJ2ZW5jb2RlX3RhZyI6Inhwdl9wcm9ncmVzc2l2ZS5JTlNUQUdSQU0uQ0xJUFMuQzMuODg4LmRhc2hfYmFzZWxpbmVfMV92MSIsInhwdl9hc3NldF9pZCI6ODEwNTYxNjY4MDg1ODY3LCJhc3NldF9hZ2VfZGF5cyI6MTgxLCJ2aV91c2VjYXNlX2lkIjoxMDA5OSwiZHVyYXRpb25fcyI6NDI5LCJ1cmxnZW5fc291cmNlIjoid3d3In0%3D&amp;ccb=17-1&amp;_nc_gid=xF8-5OSjaQEakOq1GxKJZw&amp;_nc_ss=1a&amp;_nc_zt=28&amp;vs=2c3eb8eaf539df2c&amp;_nc_vs=HBksFQIYUmlnX3hwdl9yZWVsc19wZXJtYW5lbnRfc3JfcHJvZC8zMTQ2NUI5MzRCN0E4RkUwNzIyMzZDOTIxQTFBRTFBOV92aWRlb19kYXNoaW5pdC5tcDQVAALIARIAFQIYRmlnX3hwdl9yZWVsc19wZXJtYW5lbnRfc3JfcHJvZC8xOTc0OTgzNjgzMjU5NjY4XzQ5MzUwNTI2NDQ3NjA4Nzg3NC5tcDQVAgLIARIAKAAYABsCiAd1c2Vfb2lsATEScHJvZ3Jlc3NpdmVfcmVjaXBlATEVAAAm1uHbhPPM8AIVAigCQzMsF0B61qwIMSbpGBJkYXNoX2Jhc2VsaW5lXzFfdjERAHX-B2XmnQEA&amp;oh=00_Afx6keGiEVeLCQfuPW59Hz7xc-w5wTWrOXJVPMeSJUt2Cw&amp;oe=69B99F97, https://scontent-atl3-3.cdninstagram.com/o1/v/t2/f2/m367/AQMKQtHBdjsuaZ8SuHLBi4ZEu-YKryjJThQEfxYXnZE7uDbDIt3aZ6dHCrFADSZ3x0yqfQNggNyhZjnNOjiAYTjj3O2Chwn_IpHCKMA.mp4?_nc_cat=111&amp;_nc_sid=5e9851&amp;_nc_ht=scontent-atl3-3.cdninstagram.com&amp;_nc_ohc=guuq4RAqbEAQ7kNvwE2FpsR&amp;efg=eyJ2ZW5jb2RlX3RhZyI6Inhwdl9wcm9ncmVzc2l2ZS5JTlNUQUdSQU0uQ0xJUFMuQzMuMTAyMC5kYXNoX2Jhc2VsaW5lXzFfdjEiLCJ4cHZfYXNzZXRfaWQiOjEyMjMxOTUzODk1MjYxODUsImFzc2V0X2FnZV9kYXlzIjozMDAsInZpX3VzZWNhc2VfaWQiOjEwMDk5LCJkdXJhdGlvbl9zIjoyMTcsInVybGdlbl9zb3VyY2UiOiJ3d3cifQ%3D%3D&amp;ccb=17-1&amp;_nc_gid=xF8-5OSjaQEakOq1GxKJZw&amp;_nc_ss=1a&amp;_nc_zt=28&amp;vs=2a4a483a23d20390&amp;_nc_vs=HBksFQIYQGlnX2VwaGVtZXJhbC81RjRGQkM0NTdCNENDMzBCNEYyMTA3RjMzOTIxRTk4N192aWRlb19kYXNoaW5pdC5tcDQVAALIARIAFQIYRmlnX3hwdl9yZWVsc19wZXJtYW5lbnRfc3JfcHJvZC8xNDk1ODczNjg4NTIwNTc4XzEwMDkxNjAyNDM1MTQ1NzM4OS5tcDQVAgLIARIAKAAYABsCiAd1c2Vfb2lsATEScHJvZ3Jlc3NpdmVfcmVjaXBlATEVAAAm0oL46qufrAQVAigCQzMsF0BrJ64UeuFIGBJkYXNoX2Jhc2VsaW5lXzFfdjERAHX-B2XmnQEA&amp;oh=00_Afxq0fAeyh6Vrfvb8CLP9SfzJesjeWzlWxH1RsGKNiDEFA&amp;oe=69BD9EDC, https://scontent-atl3-2.cdninstagram.com/o1/v/t2/f2/m367/AQM7I2-1kzFAAxr39qekzSgNp6yGHL_OTbfswPYpySOWBieDaxsavI1lt5fM_W4M-SrCbWQi2bhMu_Rs5Xqxf14qgnzlLXf9IKOj8pA.mp4?_nc_cat=101&amp;_nc_sid=5e9851&amp;_nc_ht=scontent-atl3-2.cdninstagram.com&amp;_nc_ohc=LUWYtDRPlHQQ7kNvwGP840I&amp;efg=eyJ2ZW5jb2RlX3RhZyI6Inhwdl9wcm9ncmVzc2l2ZS5JTlNUQUdSQU0uQ0xJUFMuQzMuNzIwLmRhc2hfYmFzZWxpbmVfMV92MSIsInhwdl9hc3NldF9pZCI6MTg2MDE4MzIwODA4NjMyNiwiYXNzZXRfYWdlX2RheXMiOjMzNSwidmlfdXNlY2FzZV9pZCI6MTAwOTksImR1cmF0aW9uX3MiOjE1MCwidXJsZ2VuX3NvdXJjZSI6Ind3dyJ9&amp;ccb=17-1&amp;vs=3fef2a2f5193b963&amp;_nc_vs=HBksFQIYQGlnX2VwaGVtZXJhbC9BRTRDRDc1ODhFOUVBQjZGMjU4NkUyQzg2QUY5MUFBQ192aWRlb19kYXNoaW5pdC5tcDQVAALIARIAFQIYRmlnX3hwdl9yZWVsc19wZXJtYW5lbnRfc3JfcHJvZC8xMTkyOTA1NTQ5MTYzOTM3XzUxMjY4MTkyNjE3MjE5NTcxMS5tcDQVAgLIARIAKAAYABsCiAd1c2Vfb2lsATEScHJvZ3Jlc3NpdmVfcmVjaXBlATEVAAAm7Kyu9fT0zQYVAigCQzMsF0Bi13S8an76GBJkYXNoX2Jhc2VsaW5lXzFfdjERAHX-B2XmnQEA&amp;_nc_gid=xF8-5OSjaQEakOq1GxKJZw&amp;_nc_ss=1a&amp;_nc_zt=28&amp;oh=00_Afx0o1wL_NFdhT1UgeD3ILsYCehTyeHTuc2F6oBIdLM_pQ&amp;oe=69BD8BE6, https://scontent-atl3-3.cdninstagram.com/o1/v/t2/f2/m367/AQOLnGjpNwAku8tO0pp56E0k8HsWKCnXVak5VNsY42WqNzmw9ywJ_T7ZiwXVzlDQaC3VwpAP9W9-Q7kHNdERaxxXlHKW3OW7dDur-fQ.mp4?_nc_cat=111&amp;_nc_sid=5e9851&amp;_nc_ht=scontent-atl3-3.cdninstagram.com&amp;_nc_ohc=bsLnNCZRlvgQ7kNvwFUUSPi&amp;efg=eyJ2ZW5jb2RlX3RhZyI6Inhwdl9wcm9ncmVzc2l2ZS5JTlNUQUdSQU0uQ0xJUFMuQzMuMTI3Ni5kYXNoX2Jhc2VsaW5lXzFfdjEiLCJ4cHZfYXNzZXRfaWQiOjE1MzM2NTUyODczNTM0MzMsImFzc2V0X2FnZV9kYXlzIjo0MTgsInZpX3VzZWNhc2VfaWQiOjEwMDk5LCJkdXJhdGlvbl9zIjo2MjYsInVybGdlbl9zb3VyY2UiOiJ3d3cifQ%3D%3D&amp;ccb=17-1&amp;_nc_gid=xF8-5OSjaQEakOq1GxKJZw&amp;_nc_ss=1a&amp;_nc_zt=28&amp;vs=a77c85d91a8fb5e6&amp;_nc_vs=HBksFQIYQGlnX2VwaGVtZXJhbC8wODQ5QjI1Njk0QkQzMzAzODIwMDA4OURCN0VDRjU5Ml92aWRlb19kYXNoaW5pdC5tcDQVAALIARIAFQIYR2lnX3hwdl9yZWVsc19wZXJtYW5lbnRfc3JfcHJvZC8xMTIyNTIzMTgyNjA2ODM4XzI0MTkwNzY1ODE1OTE5NDExNjIubXA0FQICyAESACgAGAAbAogHdXNlX29pbAExEnByb2dyZXNzaXZlX3JlY2lwZQExFQAAJrLB4qm-trkFFQIoAkMzLB</t>
  </si>
  <si>
    <t>https://www.instagram.com/daniliyants_armen</t>
  </si>
  <si>
    <t>sis.masis</t>
  </si>
  <si>
    <t>Григорий Есаян</t>
  </si>
  <si>
    <t>🇷🇺 🇦🇲 🇨🇳 🇹🇭 🇰🇭 🇻🇳 🇮🇩 🇲🇳 🇮🇳 🇰🇿 🇰🇬 🇺🇿 🇮🇷 🇬🇪 🇹🇷 🇶🇦 🇴🇲 🇦🇪 🇪🇬 🇯🇴 🇵🇸 🇮🇱 🇨🇾 🇩🇪 🇳🇱 🇫🇮 🇸🇪 🇭🇰 🇲🇴 🇰🇷</t>
  </si>
  <si>
    <t>https://t.me/mobileTrade</t>
  </si>
  <si>
    <t>https://scontent-ord5-3.cdninstagram.com/v/t51.2885-19/240947326_4624559770895959_914385670008763956_n.jpg?stp=dst-jpg_e0_s150x150_tt6&amp;efg=eyJ2ZW5jb2RlX3RhZyI6InByb2ZpbGVfcGljLmRqYW5nby4xMDgwLmMyIn0&amp;_nc_ht=scontent-ord5-3.cdninstagram.com&amp;_nc_cat=107&amp;_nc_oc=Q6cZ2QEekSo65riPyU5BqZ0LvG1fQ6R4DLGo-RD-EcZ0Iu8Il80Oa0QrNsB7syOfzL3SrOY&amp;_nc_ohc=8NYWgjPbGgYQ7kNvwH4VL07&amp;_nc_gid=EhvC_uYpmXxk-0zZ03iCGg&amp;edm=AOQ1c0wBAAAA&amp;ccb=7-5&amp;oh=00_AfzpR2-yJOw8dnWinIwf2fFjIJFIgfolltZ7MCKaJnymOw&amp;oe=69BD8C75&amp;_nc_sid=8b3546</t>
  </si>
  <si>
    <t>Непростая выдалась зима…
Lai Cai Lai… | Ереван-Спитак-Ташир-Аллаверд-Ванадзор-Ереван
 🇦🇲 | #Georgia 🇬🇪 in my heart | #Гудаури 🇬🇪 
Расположен на южном склоне Большого Кавказского хребта, на высоте около 2200 метров над уровнем моря, вдоль Военно-Грузинской дороги примерно в 120 км от Тбилиси - 2,5-3 часа и Вы на месте.
Сезон катания с декабря по апрель. Трассы более 70км.
Перепад высот с 1900м по 3300м.
Современн | #Ереван! Он вкусный, хмельной, кофейный, веселый, движняковый, вайбовый и очень милый) | #Tashkent was delicious 🥯 and warm)
#uzbekistan | Твой Кент с соседней махалля 🇺🇿 
#uzbekistan 
#tashkent | #Ельцинцентр - музей памяти Первого Президента РФ - Б.Н. Ельцина 🇷🇺 | Новогодний #Екатеринбург 🇷🇺 | Самый большой ботанический сад в Южной Корее выглядит так) 
#SouthKorea
#Сангхевон
#Jeju | Это как поиск смысла жизни или адреналиновая зависимость.)
В любом случаем, лучше, чем просто дома сидеть. | 🇰🇷 🇰🇷 🇰🇷 
Остров Чеджудо в Южной Корее - это рай для активного туриста! Это место с потрясающей вулканической природой, внесённой в список ЮНЕСКО, уникальной культурой, сохранившей матриархальные черты, и развитой туристической инфраструктурой. Остров предлагает отдых на любой вкус: от активн</t>
  </si>
  <si>
    <t>#Georgia, #Tashkent, #uzbekistan, #tashkent, #SouthKorea, #Jeju</t>
  </si>
  <si>
    <t>https://instagram.com/p/DV5wiwpjPsK, https://instagram.com/p/DVBeF3ZDKJl, https://instagram.com/p/DUr4InqjA5a, https://instagram.com/p/DUm4RkYDE-G, https://instagram.com/p/DUazy9fjGGQ, https://instagram.com/p/DTs_93zDG2k, https://instagram.com/p/DTh-Oy8DNLx, https://instagram.com/p/DTFmKC0jFd3, https://instagram.com/p/DTAqWDfjP_q, https://instagram.com/p/DS4a9lGDGd1, https://instagram.com/p/DS4ZRRIjK5q, https://instagram.com/p/DSg6iWGDPXM</t>
  </si>
  <si>
    <t>16, 52, 51, 57, 70, 40, 43, 28, 25, 19, 68, 38</t>
  </si>
  <si>
    <t>5, 5, 9, 5, 8, 3, 2, 2, 4, 2, 8, 6</t>
  </si>
  <si>
    <t>2026-03-15, 2026-02-21, 2026-02-13, 2026-02-11, 2026-02-06, 2026-01-19, 2026-01-15, 2026-01-04, 2026-01-02, 2025-12-30, 2025-12-30, 2025-12-21</t>
  </si>
  <si>
    <t>Мобил-Трейд, Yerevan, Armenia, Gudauri Ski Resort, Magic City, Ельцин Центр, Чайная Лавка у Али, Jeju, Korea</t>
  </si>
  <si>
    <t>Video, Sidecar, Video, Sidecar, Sidecar, Sidecar, Sidecar, Sidecar, Sidecar, Sidecar, Video, Sidecar</t>
  </si>
  <si>
    <t>https://scontent-ord5-1.cdninstagram.com/v/t51.82787-15/640254164_18325408174222091_5343461309657149730_n.jpg?stp=dst-jpg_e35_p1080x1080_sh0.08_tt6&amp;_nc_ht=scontent-ord5-1.cdninstagram.com&amp;_nc_cat=111&amp;_nc_oc=Q6cZ2QEekSo65riPyU5BqZ0LvG1fQ6R4DLGo-RD-EcZ0Iu8Il80Oa0QrNsB7syOfzL3SrOY&amp;_nc_ohc=Eljwj-JGOBoQ7kNvwEKCuab&amp;_nc_gid=EhvC_uYpmXxk-0zZ03iCGg&amp;edm=AOQ1c0wBAAAA&amp;ccb=7-5&amp;ig_cache_key=MzgzNzQ4MDAxMjk0MTY0MjQ2NQ%3D%3D.3-ccb7-5&amp;oh=00_AfyIy2lQjasvJckbFgzvebaC89mxC7NNf2f_bsyFnR8Zog&amp;oe=69BDB9D1&amp;_nc_sid=8b3546, https://scontent-ord5-1.cdninstagram.com/v/t51.82787-15/640254164_18325408174222091_5343461309657149730_n.jpg?stp=dst-jpg_e35_p1080x1080_sh0.08_tt6&amp;_nc_ht=scontent-ord5-1.cdninstagram.com&amp;_nc_cat=111&amp;_nc_oc=Q6cZ2QEekSo65riPyU5BqZ0LvG1fQ6R4DLGo-RD-EcZ0Iu8Il80Oa0QrNsB7syOfzL3SrOY&amp;_nc_ohc=Eljwj-JGOBoQ7kNvwEKCuab&amp;_nc_gid=EhvC_uYpmXxk-0zZ03iCGg&amp;edm=AOQ1c0wBAAAA&amp;ccb=7-5&amp;ig_cache_key=MzgzNzQ4MDAxMjk0MTY0MjQ2NQ%3D%3D.3-ccb7-5&amp;oh=00_AfyIy2lQjasvJckbFgzvebaC89mxC7NNf2f_bsyFnR8Zog&amp;oe=69BDB9D1&amp;_nc_sid=8b3546, https://scontent-ord5-1.cdninstagram.com/v/t51.82787-15/639932559_18325408192222091_4195278126666992039_n.jpg?stp=dst-jpg_e35_p1080x1080_sh0.08_tt6&amp;_nc_ht=scontent-ord5-1.cdninstagram.com&amp;_nc_cat=111&amp;_nc_oc=Q6cZ2QEekSo65riPyU5BqZ0LvG1fQ6R4DLGo-RD-EcZ0Iu8Il80Oa0QrNsB7syOfzL3SrOY&amp;_nc_ohc=H9y8EgXKPZIQ7kNvwERJgfY&amp;_nc_gid=EhvC_uYpmXxk-0zZ03iCGg&amp;edm=AOQ1c0wBAAAA&amp;ccb=7-5&amp;ig_cache_key=MzgzNzQ4MDAzNTgyNTc4MjYxMg%3D%3D.3-ccb7-5&amp;oh=00_AfzBUWjlP8Hjzk9HgtnhwTkyr6NQCO5TYdz6f8TVakMYyw&amp;oe=69BD9DDF&amp;_nc_sid=8b3546, https://scontent-ord5-1.cdninstagram.com/v/t51.82787-15/640856255_18325408213222091_8579921233414072650_n.jpg?stp=dst-jpg_e35_p1080x1080_sh0.08_tt6&amp;_nc_ht=scontent-ord5-1.cdninstagram.com&amp;_nc_cat=111&amp;_nc_oc=Q6cZ2QEekSo65riPyU5BqZ0LvG1fQ6R4DLGo-RD-EcZ0Iu8Il80Oa0QrNsB7syOfzL3SrOY&amp;_nc_ohc=JtC1hCdFcKIQ7kNvwGHhf6F&amp;_nc_gid=EhvC_uYpmXxk-0zZ03iCGg&amp;edm=AOQ1c0wBAAAA&amp;ccb=7-5&amp;ig_cache_key=MzgzNzQ4MDA4MDU3OTAyODg2Ng%3D%3D.3-ccb7-5&amp;oh=00_AfwSSAprcYsA_LwKLm0KA48CWlwxsRqom4CdrETpQEbP_Q&amp;oe=69BDB313&amp;_nc_sid=8b3546, https://scontent-ord5-1.cdninstagram.com/v/t51.82787-15/641044205_18325408240222091_4877331113077515151_n.jpg?stp=dst-jpg_e35_p1080x1080_sh0.08_tt6&amp;_nc_ht=scontent-ord5-1.cdninstagram.com&amp;_nc_cat=111&amp;_nc_oc=Q6cZ2QEekSo65riPyU5BqZ0LvG1fQ6R4DLGo-RD-EcZ0Iu8Il80Oa0QrNsB7syOfzL3SrOY&amp;_nc_ohc=mbrEXt5BGRAQ7kNvwHIOuZi&amp;_nc_gid=EhvC_uYpmXxk-0zZ03iCGg&amp;edm=AOQ1c0wBAAAA&amp;ccb=7-5&amp;ig_cache_key=MzgzNzQ4MDEzMjM2MTkwODU1Nw%3D%3D.3-ccb7-5&amp;oh=00_AfzussZCnIJExDMegC1SffrpDx6-ZmujqkJGMJ9r3T98GQ&amp;oe=69BDA4B0&amp;_nc_sid=8b3546, https://scontent-ord5-1.cdninstagram.com/v/t51.82787-15/639724193_18325408249222091_3174477633439748243_n.jpg?stp=dst-jpg_e15_tt6&amp;_nc_ht=scontent-ord5-1.cdninstagram.com&amp;_nc_cat=111&amp;_nc_oc=Q6cZ2QEekSo65riPyU5BqZ0LvG1fQ6R4DLGo-RD-EcZ0Iu8Il80Oa0QrNsB7syOfzL3SrOY&amp;_nc_ohc=Q-9WUHMjU4EQ7kNvwEUwi9c&amp;_nc_gid=EhvC_uYpmXxk-0zZ03iCGg&amp;edm=AOQ1c0wBAAAA&amp;ccb=7-5&amp;ig_cache_key=MzgzNzQ4MDIzNTAwNDg2MzY1Nw%3D%3D.3-ccb7-5&amp;oh=00_Afxxipa39q59t-Onp6pe7CA-tFURDHz-qmbvUYF9rqAPdg&amp;oe=69BD8CDD&amp;_nc_sid=8b3546, https://scontent-ord5-1.cdninstagram.com/v/t51.82787-15/639961179_18325408261222091_1956822049034157527_n.jpg?stp=dst-jpg_e15_fr_p1080x1080_tt6&amp;_nc_ht=scontent-ord5-1.cdninstagram.com&amp;_nc_cat=111&amp;_nc_oc=Q6cZ2QEekSo65riPyU5BqZ0LvG1fQ6R4DLGo-RD-EcZ0Iu8Il80Oa0QrNsB7syOfzL3SrOY&amp;_nc_ohc=v4fCy7hRikgQ7kNvwFoqbVX&amp;_nc_gid=EhvC_uYpmXxk-0zZ03iCGg&amp;edm=AOQ1c0wBAAAA&amp;ccb=7-5&amp;ig_cache_key=MzgzNzQ4MDI1ODA3MzUyNjMxMQ%3D%3D.3-ccb7-5&amp;oh=00_Afyzw9clKT4J5RQDT4GvA8JWeO4NrT4Bevesn86-rJJjDg&amp;oe=69BD9683&amp;_nc_sid=8b3546, https://scontent-ord5-1.cdninstagram.com/v/t51.82787-15/640807441_18325408273222091_9094281698383355162_n.jpg?stp=dst-jpg_e15_tt6&amp;_nc_ht=scontent-ord5-1.cdninstagram.com&amp;_nc_cat=111&amp;_nc_oc=Q6cZ2QEekSo65riPyU5BqZ0LvG1fQ6R4DLGo-RD-EcZ0Iu8Il80Oa0QrNsB7syOfzL3SrOY&amp;_nc_ohc=dtCTnMN51T0Q7kNvwHWCJz9&amp;_nc_gid=EhvC_uYpmXxk-0zZ03iCGg&amp;edm=AOQ1c0wBAAAA&amp;ccb=7-5&amp;ig_cache_key=MzgzNzQ4MDMwNDc4MTM2MDkyNQ%3D%3D.3-ccb7-5&amp;oh=00_Afxvc2B1BJgxNH48CVHI7lonrTX_IoZz_P2sGrhajzDYBg&amp;oe=69BD88F4&amp;_nc_sid=8b3546, https://scontent-ord5-1.cdninstagram.com/v/t51.82787-15/640241242_18325408288222091_273370055733768099_n.jpg?stp=dst-jpg_e35_p1080x1080_sh0.08_tt6&amp;_nc_ht=scontent-ord5-1.cdninstagram.com&amp;_nc_cat=111&amp;_nc_oc=Q6cZ2QEekSo65riPyU5BqZ0LvG1fQ6R4DLGo-RD-EcZ0Iu8Il80Oa0QrNsB7syOfzL3SrOY&amp;_nc_ohc=YKtRx0Om62sQ7kNvwE8A8HY&amp;_nc_gid=EhvC_uYpmXxk-0zZ03iCGg&amp;edm=AOQ1c0wBAAAA&amp;ccb=7-5&amp;ig_cache_key=MzgzNzQ4MDMzMjg3NDc2NjI1MQ%3D%3D.3-ccb7-5&amp;oh=00_AfxmJ2zWGV0ndZWmktNx9KZJBJcWF8oa1-rPtzSSEtkHOQ&amp;oe=69BDACD2&amp;_nc_sid=8b3546, https://scontent-ord5-1.cdninstagram.com/v/t51.82787-15/632682654_18324357196222091_4768707003180659985_n.jpg?stp=dst-jpg_e35_p1080x1080_sh0.08_tt6&amp;_nc_ht=scontent-ord5-1.cdninstagram.com&amp;_nc_cat=111&amp;_nc_oc=Q6cZ2QEekSo65riPyU5BqZ0LvG1fQ6R4DLGo-RD-EcZ0Iu8Il80Oa0QrNsB7syOfzL3SrOY&amp;_nc_ohc=CVsN9j5n-yYQ7kNvwFgA0hB&amp;_nc_gid=EhvC_uYpmXxk-0zZ03iCGg&amp;edm=AOQ1c0wBAAAA&amp;ccb=7-5&amp;ig_cache_key=MzgyOTk5NTY4MTQ0OTAyOTY1Mw%3D%3D.3-ccb7-5&amp;oh=00_AfwfKdtksk6C9IimZXpef6sOmRkC3xO8i2U9UWPOg9hImQ&amp;oe=69BD9B31&amp;_nc_sid=8b3546, https://sco</t>
  </si>
  <si>
    <t>https://scontent-ord5-3.cdninstagram.com/o1/v/t2/f2/m86/AQMrJHbpFJjH3P2p4LkyvLvMgfAEHM6TgfKNKnfiwnqvMt99N4OpWI3lvWW7eBymq27FdD7wwWVbdGPC6MouKhcank_IZyyy4gqmEEM.mp4?_nc_cat=104&amp;_nc_sid=5e9851&amp;_nc_ht=scontent-ord5-3.cdninstagram.com&amp;_nc_ohc=3bN7KV7JOLYQ7kNvwEzxxk1&amp;efg=eyJ2ZW5jb2RlX3RhZyI6Inhwdl9wcm9ncmVzc2l2ZS5JTlNUQUdSQU0uQ0xJUFMuQzMuNzIwLmRhc2hfYmFzZWxpbmVfMV92MSIsInhwdl9hc3NldF9pZCI6MTgzMjgwNjQ3ODUyMjIwOTEsImFzc2V0X2FnZV9kYXlzIjowLCJ2aV91c2VjYXNlX2lkIjoxMDgyNywiZHVyYXRpb25fcyI6NDQsInVybGdlbl9zb3VyY2UiOiJ3d3cifQ%3D%3D&amp;ccb=17-1&amp;_nc_gid=EhvC_uYpmXxk-0zZ03iCGg&amp;_nc_ss=1a&amp;_nc_zt=28&amp;vs=483b4680bf76c497&amp;_nc_vs=HBksFQIYUmlnX3hwdl9yZWVsc19wZXJtYW5lbnRfc3JfcHJvZC8xQTRENzE3MDREQjk0NDREMjA3QTU2RkM3MTI3NTBBOF92aWRlb19kYXNoaW5pdC5tcDQVAALIARIAFQIYUWlnX3hwdl9wbGFjZW1lbnRfcGVybWFuZW50X3YyL0U4NEVENDkwMUI5RTAyQTVFMjkxMUM3RTlCN0IwQThEX2F1ZGlvX2Rhc2hpbml0Lm1wNBUCAsgBEgAoABgAGwKIB3VzZV9vaWwBMRJwcm9ncmVzc2l2ZV9yZWNpcGUBMRUAACaWp4zv49GOQRUCKAJDMywXQEZ3bItDlYEYEmRhc2hfYmFzZWxpbmVfMV92MREAdf4HZZapAQA&amp;oh=00_AfwLXdAZ8ZZsVwM6mq2HISDkBulqWjSJQDb50vkKedqUhg&amp;oe=69B9C631, https://scontent-ord5-2.cdninstagram.com/o1/v/t16/f2/m84/AQNlnHT2qO6b18wjePyV8K9GFwuXqUhJ_TMzb5CGRDO7gEa4HILz5a-AhrTUb_4LnBEncV9TM2P4SQ7T1vmdM11U4KXEzCIRzrP-1Ew.mp4?_nc_cat=103&amp;_nc_sid=5e9851&amp;_nc_ht=scontent-ord5-2.cdninstagram.com&amp;_nc_ohc=IDEtZf-RnvwQ7kNvwFOuSwg&amp;efg=eyJ2ZW5jb2RlX3RhZyI6Inhwdl9wcm9ncmVzc2l2ZS5JTlNUQUdSQU0uQ0FST1VTRUxfSVRFTS5DMy43MjAuZGFzaF9iYXNlbGluZV8xX3YxIiwieHB2X2Fzc2V0X2lkIjoxODMyNTQwODA5MzIyMjA5MSwiYXNzZXRfYWdlX2RheXMiOjIyLCJ2aV91c2VjYXNlX2lkIjoxMDE0NiwiZHVyYXRpb25fcyI6MSwidXJsZ2VuX3NvdXJjZSI6Ind3dyJ9&amp;ccb=17-1&amp;_nc_gid=EhvC_uYpmXxk-0zZ03iCGg&amp;_nc_ss=1a&amp;_nc_zt=28&amp;vs=2d5db245c5c466f7&amp;_nc_vs=HBkcFQIYTGlnX2JhY2tmaWxsX3RpbWVsaW5lX3ZvZC85MTQ4MUJDOENEOUQzRjc1RUIwMDlENDMyOTg2RjZBNl92aWRlb19kYXNoaW5pdC5tcDQVAALIARIAKAAYABsCiAd1c2Vfb2lsATEScHJvZ3Jlc3NpdmVfcmVjaXBlATEVAAAmltOV_JG3jUEVAigCQzMsFz_27ZFocrAhGBJkYXNoX2Jhc2VsaW5lXzFfdjERAHXuB2XEngEA&amp;oh=00_AfyE8ZKtuAf_kgWSR5NqPsRBlNCt4U4NugKKepG57lIiNQ&amp;oe=69B9C1ED, https://scontent-ord5-3.cdninstagram.com/o1/v/t16/f2/m69/AQOM5huYLhl9V8nvKhoURzwUBygiCiNZ261t6HbjQ2iZVvqvC3BDCFGN17gafhSNqk6JpRTF_bbvj67Rr2YvjMOk.mp4?strext=1&amp;_nc_cat=109&amp;_nc_sid=5e9851&amp;_nc_ht=scontent-ord5-3.cdninstagram.com&amp;_nc_ohc=UDgjjYOIMHYQ7kNvwEV8ifG&amp;efg=eyJ2ZW5jb2RlX3RhZyI6Inhwdl9wcm9ncmVzc2l2ZS5JTlNUQUdSQU0uQ0xJUFMuQzMuNzIwLmRhc2hfYmFzZWxpbmVfMV92MSIsInhwdl9hc3NldF9pZCI6MTgzMjQ1Mjc5NDQyMjIwOTEsImFzc2V0X2FnZV9kYXlzIjozMSwidmlfdXNlY2FzZV9pZCI6MTAwOTksImR1cmF0aW9uX3MiOjgwLCJ1cmxnZW5fc291cmNlIjoid3d3In0%3D&amp;ccb=17-1&amp;vs=c6657ceffc9a8886&amp;_nc_vs=HBksFQIYOnBhc3N0aHJvdWdoX2V2ZXJzdG9yZS9HT3g4c1NYckczcXZCZ0lGQUpXaVo3MW0yV1lOYnNwVEFRQUYVAALIARIAFQIYUWlnX3hwdl9wbGFjZW1lbnRfcGVybWFuZW50X3YyLzU4NDBFMjE3OTEwQzM4NjE1NDlFNDlFRTdBNTk1QTg4X2F1ZGlvX2Rhc2hpbml0Lm1wNBUCAsgBEgAoABgAGwKIB3VzZV9vaWwBMRJwcm9ncmVzc2l2ZV9yZWNpcGUBMRUAACaWltas9IONQRUCKAJDMywXQFQbtkWhysEYEmRhc2hfYmFzZWxpbmVfMV92MREAdf4HZeadAQA&amp;_nc_gid=EhvC_uYpmXxk-0zZ03iCGg&amp;_nc_ss=1a&amp;_nc_zt=28&amp;oh=00_AfyVZzdaWWaHsTfp_0RhoEv9HPgd-U1k_HFRfMtleYL_iw&amp;oe=69BDB2EF, https://scontent-ord5-3.cdninstagram.com/o1/v/t16/f2/m84/AQPHuB1tyPj9Pm4mJPrAgBLDLNqW-Puluo3BnrT-1phaVc8tVRRmkaLMz6sciJo1MUAeoO39LnBqk190I4oAJCECoNK7tVrsdYucXzI.mp4?_nc_cat=106&amp;_nc_sid=5e9851&amp;_nc_ht=scontent-ord5-3.cdninstagram.com&amp;_nc_ohc=d_51sTtGPEcQ7kNvwFZF95Z&amp;efg=eyJ2ZW5jb2RlX3RhZyI6Inhwdl9wcm9ncmVzc2l2ZS5JTlNUQUdSQU0uQ0FST1VTRUxfSVRFTS5DMy43MjAuZGFzaF9iYXNlbGluZV8xX3YxIiwieHB2X2Fzc2V0X2lkIjoxODMyNDM1NzI0NzIyMjA5MSwiYXNzZXRfYWdlX2RheXMiOjMzLCJ2aV91c2VjYXNlX2lkIjoxMDE0NiwiZHVyYXRpb25fcyI6OSwidXJsZ2VuX3NvdXJjZSI6Ind3dyJ9&amp;ccb=17-1&amp;_nc_gid=EhvC_uYpmXxk-0zZ03iCGg&amp;_nc_ss=1a&amp;_nc_zt=28&amp;vs=d64c72aa1e69eed3&amp;_nc_vs=HBkcFQIYTGlnX2JhY2tmaWxsX3RpbWVsaW5lX3ZvZC85MDQyMDBGMkYzRjQwMThCQzFFMURBMkVFOEUxQ0Y5NF92aWRlb19kYXNoaW5pdC5tcDQVAALIARIAKAAYABsCiAd1c2Vfb2lsATEScHJvZ3Jlc3NpdmVfcmVjaXBlATEVAAAmloWqx_z5jEEVAigCQzMsF0AjzMzMzMzNGBJkYXNoX2Jhc2VsaW5lXzFfdjERAHXuB2XEngEA&amp;oh=00_AfxAb1UvMP2niYCQCVXtKgU0rt0NEO0dZVWwX9KaXcAFNA&amp;oe=69B9B6EE, https://scontent-ord5-1.cdninstagram.com/o1/v/t16/f2/m84/AQPbaqos_Yh1SxGF_9lHSfv6vVaKzNvUIn9wv7tJ7EDip_UZ5YCANhduTg-_Mf2UuI_se7S9rtaj1fgJsCWgc8MD8wuekOcAoA9AcPw.mp4?_nc_cat=111&amp;_nc_sid=5e9851&amp;_nc_ht=scontent-ord5-1.cdninstagram.com&amp;_nc_ohc=22FwPtdfLvMQ7kNvwH5gBs3&amp;efg=eyJ2ZW5jb2RlX3RhZyI6Inhwdl9wcm9ncmVzc2l2ZS5JTlNUQUdSQU0uQ0FST1VTRUxfSVRFTS5DMy43MjAuZGFzaF9iYXNlbGluZV8xX3YxIiwieHB2X2Fzc2V0X2lkIjo5MDA1NDI3MzkzMzY5NTgsImFzc2V0X2FnZV9kYXlzIjo1NSwidmlfdXNlY2FzZV9pZCI6MTAxNDYsImR1cmF0aW9uX3MiOjEwLCJ1cmxnZW5fc291cmNlIjoid3d3In0%3D&amp;ccb=17-1&amp;_nc_gid=EhvC_uYpmXxk-0zZ03iCGg&amp;_nc_ss=1a&amp;_nc_zt=28&amp;vs=cdac29cb771578a6&amp;_nc_vs=HBkcFQIYTGlnX2JhY2tmaWxsX3RpbWVsaW5lX3ZvZC9FRTRGMzg5OTk3M0FFRUQ5N0JCRjBDMjkzMUEwOTBCQV92aWRlb19kYXNoaW5pdC5tcDQVAALIARIAKAAYABsCiAd1c2Vfb2lsATEScHJvZ3Jlc3NpdmVfcmVjaXBlATEVAAAm_Luqob7CmQMVAigCQzMsF0AlRBiTdLxqGBJkYXNoX2Jhc2VsaW5lXzFfdjERAHXuB2XEngEA&amp;oh=00_AfxhxGTyzNhEEJK89puWJRRQQUaRCRhowmiBZCxrReFF1A&amp;oe=69B99D71</t>
  </si>
  <si>
    <t>https://www.instagram.com/sis.masis</t>
  </si>
  <si>
    <t>bedesten34</t>
  </si>
  <si>
    <t>Bedesten Watches&amp;Jewellery</t>
  </si>
  <si>
    <t>2. El Orjinal Saateler - Pre-owned Luxury Watches, only original, no counterfeits
📞+902163846385
📍 Suadiye, Ayşeçavuş Cd 4/E, 34740 Kadıköy/İstanbul</t>
  </si>
  <si>
    <t>Product/service</t>
  </si>
  <si>
    <t>https://www.chrono24.com.tr/search/index.htm?customerId=29022&amp;dosearch=true</t>
  </si>
  <si>
    <t>https://scontent-mia3-3.cdninstagram.com/v/t51.2885-19/91218416_726700954533706_3245919223259594752_n.jpg?stp=dst-jpg_e0_s150x150_tt6&amp;efg=eyJ2ZW5jb2RlX3RhZyI6InByb2ZpbGVfcGljLmRqYW5nby4xMDgwLmMyIn0&amp;_nc_ht=scontent-mia3-3.cdninstagram.com&amp;_nc_cat=110&amp;_nc_oc=Q6cZ2QEe2-LOD5C3-gRbROCHLsEK6bIw0hInB_AUzZIhzuOdBI3KnxEc2OSkBkuVn0doI_0&amp;_nc_ohc=qNyT8lW8u44Q7kNvwHbtC-s&amp;_nc_gid=d6CJZVV7FLMUtoJJKVEoug&amp;edm=AOQ1c0wBAAAA&amp;ccb=7-5&amp;oh=00_Afz9gZCX6qrMT7Pv7Wl9Pemz5M0WpSl8hIgaYEnJGmfe0A&amp;oe=69BDAD67&amp;_nc_sid=8b3546</t>
  </si>
  <si>
    <t>Royal Oak Rose Gold Diamond  37 -34-33 MM # | Patek Philippe
5168G-001 Aquanaut# | Patek Philippe Nautilus 7010G#patekphilippe | AUDEMARS PIGUET 77451ST ROYAL OAK BLUE DIAL 34MM#audemarspıguet | / Patek Philippe 5990/1A Nautilus&amp; 5726/1A#patekphilippe | Patek Philippe
Nautilus - 5980/60G-001#patekphilippe | Audemars piguet 34 mm stainless steel selfwinding model is embellished by a “Bleu Nuit, Nuage 50” “Grande Tapisserie” dial encircled by a diamond-set bezel. The piece also features the latest Royal Oak design evolution.# | Rolex ￼
Day-Date 40
Oyster, 40 mm, yellow gold and diamonds
Reference 228398TBR
#rolex | Patek Philippe Aquanaut Luce 5267/200A-010 Stainless Steel White Dial Diamond Bezel#</t>
  </si>
  <si>
    <t>#patekphilippe, #audemarsp, #rolex</t>
  </si>
  <si>
    <t>https://instagram.com/p/DVvhRyggoq9, https://instagram.com/p/DVofnfNgnDY, https://instagram.com/p/DVa_k8-gqQ2, https://instagram.com/p/DVLjK2nAp4Z, https://instagram.com/p/DVHRnepArTi, https://instagram.com/p/DU7vGa2Amfx, https://instagram.com/p/DU5Y2vdgq-3, https://instagram.com/p/DU5YRxegg_6, https://instagram.com/p/DU2rPXXggTZ, https://instagram.com/p/DUVQ4C6An3l, https://instagram.com/p/DUTqib9gg4d, https://instagram.com/p/DT90L18gqC3</t>
  </si>
  <si>
    <t>11, 14, 15, 16, 11, 18, 27, 22, 20, 15, 12, 22</t>
  </si>
  <si>
    <t>0, 0, 0, 0, 0, 0, 0, 0, 0, 0, 0, 1</t>
  </si>
  <si>
    <t>2026-03-11, 2026-03-08, 2026-03-03, 2026-02-25, 2026-02-23, 2026-02-19, 2026-02-18, 2026-02-18, 2026-02-17, 2026-02-04, 2026-02-03, 2026-01-26</t>
  </si>
  <si>
    <t>https://scontent-mia5-1.cdninstagram.com/o1/v/t16/f2/m69/AQNbiSgCqc-AHDWi5NWtjE9eDE6-GLCG-r6IhaJEpQRXVuuN-LgRabmrDwe56fbbjGpM8SqONJxqiVp8kspy_flj.mp4?strext=1&amp;_nc_cat=1&amp;_nc_sid=5e9851&amp;_nc_ht=scontent-mia5-1.cdninstagram.com&amp;_nc_ohc=kJtA4xDJXxAQ7kNvwGAroAE&amp;efg=eyJ2ZW5jb2RlX3RhZyI6Inhwdl9wcm9ncmVzc2l2ZS5JTlNUQUdSQU0uQ0xJUFMuQzMuNzIwLmRhc2hfYmFzZWxpbmVfMV92MSIsInhwdl9hc3NldF9pZCI6MTc5NTA4MDI5NTgxMDY5MDQsImFzc2V0X2FnZV9kYXlzIjo0LCJ2aV91c2VjYXNlX2lkIjoxMDA5OSwiZHVyYXRpb25fcyI6NSwidXJsZ2VuX3NvdXJjZSI6Ind3dyJ9&amp;ccb=17-1&amp;_nc_gid=d6CJZVV7FLMUtoJJKVEoug&amp;_nc_ss=1a&amp;_nc_zt=28&amp;vs=b92f2bd1a3fcb8ba&amp;_nc_vs=HBksFQIYOnBhc3N0aHJvdWdoX2V2ZXJzdG9yZS9HS0YxcHlaRjJsVjZtbzhFQUhTQVU1M1lTU3NzYnNwVEFRQUYVAALIARIAFQIYUWlnX3hwdl9wbGFjZW1lbnRfcGVybWFuZW50X3YyL0JCNEI3NDhEMjlEM0Y5Nzg3NTc2NTQxRTdBNkJCNjk5X2F1ZGlvX2Rhc2hpbml0Lm1wNBUCAsgBEgAoABgAGwKIB3VzZV9vaWwBMRJwcm9ncmVzc2l2ZV9yZWNpcGUBMRUAACawhIKcoIrjPxUCKAJDMywXQBcQYk3S8aoYEmRhc2hfYmFzZWxpbmVfMV92MREAdf4HZeadAQA&amp;oh=00_AfxFerOQAUXdmns7x6JI4P2hAa9wgmc3Dec-rWYYE4B0HQ&amp;oe=69BD8698, https://scontent-mia3-2.cdninstagram.com/o1/v/t16/f2/m69/AQPSCNJbUzUpkAUBw4qJlOTjzGcc4ayGFTPypqoYXH5-R4hKce2pmvKIkrtsEJKLQDWAxSZh6y4ARH3PP4dJn4OQ.mp4?strext=1&amp;_nc_cat=107&amp;_nc_sid=5e9851&amp;_nc_ht=scontent-mia3-2.cdninstagram.com&amp;_nc_ohc=eQT2ThDasngQ7kNvwGEfR_8&amp;efg=eyJ2ZW5jb2RlX3RhZyI6Inhwdl9wcm9ncmVzc2l2ZS5JTlNUQUdSQU0uQ0xJUFMuQzMuNzIwLmRhc2hfYmFzZWxpbmVfMV92MSIsInhwdl9hc3NldF9pZCI6MTc5NTAxNDg3NTExMDY5MDQsImFzc2V0X2FnZV9kYXlzIjo3LCJ2aV91c2VjYXNlX2lkIjoxMDA5OSwiZHVyYXRpb25fcyI6NywidXJsZ2VuX3NvdXJjZSI6Ind3dyJ9&amp;ccb=17-1&amp;_nc_gid=d6CJZVV7FLMUtoJJKVEoug&amp;_nc_ss=1a&amp;_nc_zt=28&amp;vs=6833789f3d33d128&amp;_nc_vs=HBksFQIYOnBhc3N0aHJvdWdoX2V2ZXJzdG9yZS9HRmtDcENaRGZfYWtOZ2NGQVBOR1A2cTJCRzBIYnNwVEFRQUYVAALIARIAFQIYUWlnX3hwdl9wbGFjZW1lbnRfcGVybWFuZW50X3YyLzRENEQ2MjI0RTA2ODY1RjU5MDlCQzZDMkZFQjg0Qzg2X2F1ZGlvX2Rhc2hpbml0Lm1wNBUCAsgBEgAoABgAGwKIB3VzZV9vaWwBMRJwcm9ncmVzc2l2ZV9yZWNpcGUBMRUAACawjc3_leTiPxUCKAJDMywXQB3dLxqfvncYEmRhc2hfYmFzZWxpbmVfMV92MREAdf4HZeadAQA&amp;oh=00_Afyx7RSQCSZmKRbTce4o-yoOuI8sGwlI94TdXzWz3v20Qg&amp;oe=69BD8DE9, https://scontent-mia3-2.cdninstagram.com/o1/v/t16/f2/m69/AQPY9-pAKms3466JHZwuHeBIbnHYy-GS2kO3LgTVArsQsjF8fMzkuomN3GKEqbL_05u0xUFRLNbeqvynazx-fbpx.mp4?strext=1&amp;_nc_cat=103&amp;_nc_sid=5e9851&amp;_nc_ht=scontent-mia3-2.cdninstagram.com&amp;_nc_ohc=5xtYYTWYVWsQ7kNvwE3SY3W&amp;efg=eyJ2ZW5jb2RlX3RhZyI6Inhwdl9wcm9ncmVzc2l2ZS5JTlNUQUdSQU0uQ0xJUFMuQzMuNzIwLmRhc2hfYmFzZWxpbmVfMV92MSIsInhwdl9hc3NldF9pZCI6MTc5NDg3NTYzMDcxMDY5MDQsImFzc2V0X2FnZV9kYXlzIjoxMiwidmlfdXNlY2FzZV9pZCI6MTAwOTksImR1cmF0aW9uX3MiOjEzLCJ1cmxnZW5fc291cmNlIjoid3d3In0%3D&amp;ccb=17-1&amp;vs=623791a6a7d5b169&amp;_nc_vs=HBksFQIYOnBhc3N0aHJvdWdoX2V2ZXJzdG9yZS9HRFJhZ0NhNG5oaHZndklGQUoxSTdNWWtmSUZjYnNwVEFRQUYVAALIARIAFQIYUWlnX3hwdl9wbGFjZW1lbnRfcGVybWFuZW50X3YyLzQzNEFCRUQxN0RCRjZBRUVFOTk0Nzk0QUNCQ0QwNzg0X2F1ZGlvX2Rhc2hpbml0Lm1wNBUCAsgBEgAoABgAGwKIB3VzZV9vaWwBMRJwcm9ncmVzc2l2ZV9yZWNpcGUBMRUAACaw8cK9j5PiPxUCKAJDMywXQCqZmZmZmZoYEmRhc2hfYmFzZWxpbmVfMV92MREAdf4HZeadAQA&amp;_nc_gid=d6CJZVV7FLMUtoJJKVEoug&amp;_nc_ss=1a&amp;_nc_zt=28&amp;oh=00_Afzicjy6d__kiK6ITMSLiBsKJD3WhJvAwdCZd3HUWsCEZA&amp;oe=69BDB3CD, https://scontent-mia3-1.cdninstagram.com/o1/v/t16/f2/m69/AQPMPWhPyGdlncDwqeIL2CR5z0EuwPHO997ZknoK1R6oKCGWnblCGPdYi5eSbcyBMYRMiBpHX-P3KZlB_8xFLoot.mp4?strext=1&amp;_nc_cat=106&amp;_nc_sid=5e9851&amp;_nc_ht=scontent-mia3-1.cdninstagram.com&amp;_nc_ohc=W1xddx6zufEQ7kNvwHyM8e0&amp;efg=eyJ2ZW5jb2RlX3RhZyI6Inhwdl9wcm9ncmVzc2l2ZS5JTlNUQUdSQU0uQ0xJUFMuQzMuNzIwLmRhc2hfYmFzZWxpbmVfMV92MSIsInhwdl9hc3NldF9pZCI6MTc5NDcyNzg4NDkxMDY5MDQsImFzc2V0X2FnZV9kYXlzIjoxOCwidmlfdXNlY2FzZV9pZCI6MTAwOTksImR1cmF0aW9uX3MiOjgsInVybGdlbl9zb3VyY2UiOiJ3d3cifQ%3D%3D&amp;ccb=17-1&amp;_nc_gid=d6CJZVV7FLMUtoJJKVEoug&amp;_nc_ss=1a&amp;_nc_zt=28&amp;vs=f9750fad12e67560&amp;_nc_vs=HBksFQIYOnBhc3N0aHJvdWdoX2V2ZXJzdG9yZS9HTUxsSGliQ0xRbkJ6bzBOQUZWaXlsaklad3drYnNwVEFRQUYVAALIARIAFQIYUWlnX3hwdl9wbGFjZW1lbnRfcGVybWFuZW50X3YyLzgwNEFFMUI1Q0U4MUQyRjMxMDE2OENFOUE4NDQ0MTkwX2F1ZGlvX2Rhc2hpbml0Lm1wNBUCAsgBEgAoABgAGwKIB3VzZV9vaWwBMRJwcm9ncmVzc2l2ZV9yZWNpcGUBMRUAACawj-PHj73hPxUCKAJDMywXQCBEGJN0vGoYEmRhc2hfYmFzZWxpbmVfMV92MREAdf4HZeadAQA&amp;oh=00_AfyzrSBqETaeAkdVfVf35v3bK8IdXGLifE34FZn6eoOa2Q&amp;oe=69BDB056, https://scontent-mia3-3.cdninstagram.com/o1/v/t16/f2/m69/AQN8F9JTexgO8YhBLbRTcKh3tyqOvaJJdDCONfijWs3pQEYoAiA_6hOhSQoZTysPM_ELiWE_Y9mfc7xiJNjtmXvh.mp4?strext=1&amp;_nc_cat=108&amp;_nc_sid=5e9851&amp;_nc_ht=scontent-mia3-3.cdninstagram.com&amp;_nc_ohc=mGFi9UQXersQ7kNvwGdfP0W&amp;efg=eyJ2ZW5jb2RlX3RhZyI6Inhwdl9wcm9ncmVzc2l2ZS5JTlNUQUdSQU0uQ0xJUFMuQzMuNzIwLmRhc2hfYmFzZWxpbmVfMV92MSIsInhwdl9hc3NldF9pZCI6MTc5NDY5MzQzNzcxMDY5MDQsImFzc2V0X2FnZV9kYXlzIjoyMCwidmlfdXNlY2FzZV9pZCI6MTAwOTksImR1cmF0aW9uX3MiOjcsInVybGdlbl9zb3VyY2UiOiJ3d3cifQ%3D%3D&amp;ccb=17-1&amp;vs=899b58a6c6e9c3aa&amp;_nc_vs=HBksFQIYOnBhc3N0aHJvdWdoX2V2ZXJzdG9yZS9HRlVqSlNiSkdKa1c5a1FFQUxyYlpiQWhHLWtpYnNwVEFRQUYVAALIARIAFQIYUWlnX3hwdl9wbGFjZW1lbnRfcGVybWFuZW50X3YyLzZENDk3Mjk0QTVCQjNEMEI0OTI5NjM2NEY1RjkyOTg5X2F1ZGlvX2Rhc2hpbml0Lm1wNBUCAsgBEgAoABgAGwKIB3VzZV9vaWwBMRJwcm9ncmVzc2l2ZV9yZWNpcGUBMRUAACawt9aFianhPxUCKAJDMywXQB4AAAAAAAAYEmRhc2hfYmFzZWxpbmVfMV92MREAdf4HZeadAQA&amp;_nc_gid=d6CJZVV7FLMUtoJJKVEoug&amp;_nc_ss</t>
  </si>
  <si>
    <t>https://www.instagram.com/bedesten34</t>
  </si>
  <si>
    <t>tsedro.d</t>
  </si>
  <si>
    <t>Tsedro Dmirty</t>
  </si>
  <si>
    <t>Если Вы ничего не можете сказать о своих часах,значит,Ваши часы ничего не скажут о Вас. 
Tel/Whatsapp: +7(903)790-92-29
Instagram direct</t>
  </si>
  <si>
    <t>https://scontent-lga3-2.cdninstagram.com/v/t51.82787-19/612064898_18437508682110912_8855496989769737215_n.jpg?stp=dst-jpg_e0_s150x150_tt6&amp;efg=eyJ2ZW5jb2RlX3RhZyI6InByb2ZpbGVfcGljLmRqYW5nby4xMDgwLmMyIn0&amp;_nc_ht=scontent-lga3-2.cdninstagram.com&amp;_nc_cat=100&amp;_nc_oc=Q6cZ2QHpnHKR_oZOwrOk6oTeWCZTJo7_eSsKkhB9Kbj1MSQ-EJU31vYvIjyWAg0_c-IAAPo&amp;_nc_ohc=atmEAUMv58cQ7kNvwG8evfF&amp;_nc_gid=nzk2WQ0bAbpyXGSBVjsakA&amp;edm=AOQ1c0wBAAAA&amp;ccb=7-5&amp;oh=00_Afzm9Q_g-d57M2vy2QRRE3OSKaAAtdnRgDDmmqW1oUHRbw&amp;oe=69BDBD1E&amp;_nc_sid=8b3546</t>
  </si>
  <si>
    <t>Попадаются и такие экземпляры #часы #ссср #наручныечасы #золотыечасы #время | Какие должны быть марьяжи и хоммажи #часы #наручныечасы #время #часы #watch | #watch #часы #время #женскиечасы #time | Москва,ручная гравировка #часы #москва #время #ручнаяработа #moscow | Москва #часы #москва #наручныечасы #время #ручнаяработа | 100 лет А.С.Зацепину. Здоровья и творчества #часы #мелодия #наручныечасы #100 #время | #часы #праздник #женщины #москва #8марта | Прилетел метеорит ☄️ #часы #женскиечасы #метеорит #ручнаяработа #время | #часы #наручныечасы #женскиечасы #время #женщина | Трус не играет в хоккей и другие настольные игры #часы #игры #хоккей #время #часы | Сделал себе подарок на 23 февраля. Ситизен 1967г. Для болельщиков футбола ☝️ #часы #футбол #гражданин #citizen #citizenwatch | #часы #время #россия #жизнь #мир</t>
  </si>
  <si>
    <t>#watch, #time, #moscow, #100, #8, #citizen, #citizenwatch</t>
  </si>
  <si>
    <t>https://instagram.com/p/DV7qJ0kiBZl, https://instagram.com/p/DV4g9N8CGWv, https://instagram.com/p/DV2ANTZCOv3, https://instagram.com/p/DV0becVCNd7, https://instagram.com/p/DVwThCOiCoG, https://instagram.com/p/DVshE-6iEDm, https://instagram.com/p/DVpmF-siPUF, https://instagram.com/p/DVh7sh_CB5D, https://instagram.com/p/DVgn_TgCDs1, https://instagram.com/p/DVVLtlgDcXW, https://instagram.com/p/DVIsMgtCFQE, https://instagram.com/p/DVFNP7kiOB2</t>
  </si>
  <si>
    <t>14, 19, 8, 6, 9, 10, 4, 8, 11, 25, 21, 6</t>
  </si>
  <si>
    <t>1, 0, 0, 0, 0, 0, 0, 0, 0, 2, 0, 0</t>
  </si>
  <si>
    <t>2026-03-16, 2026-03-14, 2026-03-13, 2026-03-13, 2026-03-11, 2026-03-10, 2026-03-09, 2026-03-06, 2026-03-05, 2026-03-01, 2026-02-24, 2026-02-23</t>
  </si>
  <si>
    <t>Москва • Moscow</t>
  </si>
  <si>
    <t>Video, Video, Sidecar, Sidecar, Sidecar, Sidecar, Video, Sidecar, Sidecar, Sidecar, Sidecar, Video</t>
  </si>
  <si>
    <t>https://scontent-lga3-2.cdninstagram.com/v/t51.82787-15/651282076_18449575294110912_7367890717154826150_n.jpg?stp=dst-jpg_e35_p1080x1080_sh0.08_tt6&amp;_nc_ht=scontent-lga3-2.cdninstagram.com&amp;_nc_cat=100&amp;_nc_oc=Q6cZ2QHpnHKR_oZOwrOk6oTeWCZTJo7_eSsKkhB9Kbj1MSQ-EJU31vYvIjyWAg0_c-IAAPo&amp;_nc_ohc=6qVpZA4s1x8Q7kNvwF19Kd3&amp;_nc_gid=nzk2WQ0bAbpyXGSBVjsakA&amp;edm=AOQ1c0wBAAAA&amp;ccb=7-5&amp;ig_cache_key=Mzg1MjI2Njk1NDY4NTk4Nzg4NA%3D%3D.3-ccb7-5&amp;oh=00_AfxGkRPjfdDELGnzxaF3HMtErOCdwIo6njxyzqasz0C1Xg&amp;oe=69BDB266&amp;_nc_sid=8b3546, https://scontent-lga3-2.cdninstagram.com/v/t51.82787-15/651282076_18449575294110912_7367890717154826150_n.jpg?stp=dst-jpg_e35_p1080x1080_sh0.08_tt6&amp;_nc_ht=scontent-lga3-2.cdninstagram.com&amp;_nc_cat=100&amp;_nc_oc=Q6cZ2QHpnHKR_oZOwrOk6oTeWCZTJo7_eSsKkhB9Kbj1MSQ-EJU31vYvIjyWAg0_c-IAAPo&amp;_nc_ohc=6qVpZA4s1x8Q7kNvwF19Kd3&amp;_nc_gid=nzk2WQ0bAbpyXGSBVjsakA&amp;edm=AOQ1c0wBAAAA&amp;ccb=7-5&amp;ig_cache_key=Mzg1MjI2Njk1NDY4NTk4Nzg4NA%3D%3D.3-ccb7-5&amp;oh=00_AfxGkRPjfdDELGnzxaF3HMtErOCdwIo6njxyzqasz0C1Xg&amp;oe=69BDB266&amp;_nc_sid=8b3546, https://scontent-lga3-2.cdninstagram.com/v/t51.82787-15/649504040_18449575312110912_4493646974015167025_n.jpg?stp=dst-jpg_e35_p1080x1080_sh0.08_tt6&amp;_nc_ht=scontent-lga3-2.cdninstagram.com&amp;_nc_cat=100&amp;_nc_oc=Q6cZ2QHpnHKR_oZOwrOk6oTeWCZTJo7_eSsKkhB9Kbj1MSQ-EJU31vYvIjyWAg0_c-IAAPo&amp;_nc_ohc=UlQNSL7NhpIQ7kNvwHz3-9d&amp;_nc_gid=nzk2WQ0bAbpyXGSBVjsakA&amp;edm=AOQ1c0wBAAAA&amp;ccb=7-5&amp;ig_cache_key=Mzg1MjI2Njk2MjA5MzA4NTY5Mw%3D%3D.3-ccb7-5&amp;oh=00_AfzqK0lsnI4DlIPxzxZehjWse5rpq6qVBQoWhqii4z44gg&amp;oe=69BDB40E&amp;_nc_sid=8b3546, https://scontent-lga3-2.cdninstagram.com/v/t51.82787-15/649662815_18449575303110912_7203192707353456451_n.jpg?stp=dst-jpg_e35_p1080x1080_sh0.08_tt6&amp;_nc_ht=scontent-lga3-2.cdninstagram.com&amp;_nc_cat=100&amp;_nc_oc=Q6cZ2QHpnHKR_oZOwrOk6oTeWCZTJo7_eSsKkhB9Kbj1MSQ-EJU31vYvIjyWAg0_c-IAAPo&amp;_nc_ohc=DHxMO74mFPsQ7kNvwHN5tDQ&amp;_nc_gid=nzk2WQ0bAbpyXGSBVjsakA&amp;edm=AOQ1c0wBAAAA&amp;ccb=7-5&amp;ig_cache_key=Mzg1MjI2Njk2NjU4OTM5MDAwMw%3D%3D.3-ccb7-5&amp;oh=00_Afxoiu4fxgw2UmTsTDgrpUJZF0-CYOJh6P8ort9rafPvYw&amp;oe=69BDB8B2&amp;_nc_sid=8b3546, https://scontent-lga3-2.cdninstagram.com/v/t51.82787-15/649888973_18449456323110912_5741493590402083370_n.jpg?stp=dst-jpg_e35_p1080x1080_sh0.08_tt6&amp;_nc_ht=scontent-lga3-2.cdninstagram.com&amp;_nc_cat=100&amp;_nc_oc=Q6cZ2QHpnHKR_oZOwrOk6oTeWCZTJo7_eSsKkhB9Kbj1MSQ-EJU31vYvIjyWAg0_c-IAAPo&amp;_nc_ohc=9SA3ASAY7vwQ7kNvwEZQThB&amp;_nc_gid=nzk2WQ0bAbpyXGSBVjsakA&amp;edm=AOQ1c0wBAAAA&amp;ccb=7-5&amp;ig_cache_key=Mzg1MTgyMzg4NDg3ODI1MTYxMQ%3D%3D.3-ccb7-5&amp;oh=00_AfwB-dkfK0Qy3koVQ3Y6I2hBWeRV8oOXPdyh8m6TyWUl5g&amp;oe=69BDA0F2&amp;_nc_sid=8b3546, https://scontent-lga3-2.cdninstagram.com/v/t51.82787-15/649888973_18449456323110912_5741493590402083370_n.jpg?stp=dst-jpg_e35_p1080x1080_sh0.08_tt6&amp;_nc_ht=scontent-lga3-2.cdninstagram.com&amp;_nc_cat=100&amp;_nc_oc=Q6cZ2QHpnHKR_oZOwrOk6oTeWCZTJo7_eSsKkhB9Kbj1MSQ-EJU31vYvIjyWAg0_c-IAAPo&amp;_nc_ohc=9SA3ASAY7vwQ7kNvwEZQThB&amp;_nc_gid=nzk2WQ0bAbpyXGSBVjsakA&amp;edm=AOQ1c0wBAAAA&amp;ccb=7-5&amp;ig_cache_key=Mzg1MTgyMzg4NDg3ODI1MTYxMQ%3D%3D.3-ccb7-5&amp;oh=00_AfwB-dkfK0Qy3koVQ3Y6I2hBWeRV8oOXPdyh8m6TyWUl5g&amp;oe=69BDA0F2&amp;_nc_sid=8b3546, https://scontent-lga3-2.cdninstagram.com/v/t51.82787-15/651165519_18449456332110912_3404739157931489295_n.jpg?stp=dst-jpg_e35_p1080x1080_sh0.08_tt6&amp;_nc_ht=scontent-lga3-2.cdninstagram.com&amp;_nc_cat=100&amp;_nc_oc=Q6cZ2QHpnHKR_oZOwrOk6oTeWCZTJo7_eSsKkhB9Kbj1MSQ-EJU31vYvIjyWAg0_c-IAAPo&amp;_nc_ohc=xccbRMN-oVEQ7kNvwEAUyAo&amp;_nc_gid=nzk2WQ0bAbpyXGSBVjsakA&amp;edm=AOQ1c0wBAAAA&amp;ccb=7-5&amp;ig_cache_key=Mzg1MTgyMzg4NTE2MzQyOTk4Mg%3D%3D.3-ccb7-5&amp;oh=00_Afxayi0N3UI3V8qtbZJM6KMJtdQG9iANHwvMHyWtIT3nwA&amp;oe=69BDAA26&amp;_nc_sid=8b3546, https://scontent-lga3-2.cdninstagram.com/v/t51.82787-15/650720269_18449456341110912_509198937114467603_n.jpg?stp=dst-jpg_e35_p1080x1080_sh0.08_tt6&amp;_nc_ht=scontent-lga3-2.cdninstagram.com&amp;_nc_cat=100&amp;_nc_oc=Q6cZ2QHpnHKR_oZOwrOk6oTeWCZTJo7_eSsKkhB9Kbj1MSQ-EJU31vYvIjyWAg0_c-IAAPo&amp;_nc_ohc=OCxxOSBQa9oQ7kNvwHLCR9i&amp;_nc_gid=nzk2WQ0bAbpyXGSBVjsakA&amp;edm=AOQ1c0wBAAAA&amp;ccb=7-5&amp;ig_cache_key=Mzg1MTgyMzg5MTI4NzE2ODM3NA%3D%3D.3-ccb7-5&amp;oh=00_AfxAhCcjMWS0Qzol96efD2gC0aueQVUt2BKa0Wa9pYKa4A&amp;oe=69BDB7F9&amp;_nc_sid=8b3546, https://scontent-lga3-2.cdninstagram.com/v/t51.82787-15/649219444_18449131180110912_1747476839174558620_n.jpg?stp=dst-jpg_e35_p1080x1080_sh0.08_tt6&amp;_nc_ht=scontent-lga3-2.cdninstagram.com&amp;_nc_cat=100&amp;_nc_oc=Q6cZ2QHpnHKR_oZOwrOk6oTeWCZTJo7_eSsKkhB9Kbj1MSQ-EJU31vYvIjyWAg0_c-IAAPo&amp;_nc_ohc=3AdZCkvp0tMQ7kNvwF7QK0j&amp;_nc_gid=nzk2WQ0bAbpyXGSBVjsakA&amp;edm=AOQ1c0wBAAAA&amp;ccb=7-5&amp;ig_cache_key=Mzg1MDY2Mjg4NjE1NDc2MjkyOA%3D%3D.3-ccb7-5&amp;oh=00_AfyAlyq7YLQohYTSOn__9nNsvvpCXCnnFtrCdGSd_lQBig&amp;oe=69BD920B&amp;_nc_sid=8b3546, https://scontent-lga3-2.cdninstagram.com/v/t51.82787-15/649219444_18449131180110912_1747476839174558620_n.jpg?stp=dst-jpg_e35_p1080x1080_sh0.08_tt6&amp;_nc_ht=scontent-lga3-2.cdninstagram.com&amp;_nc_cat=100&amp;_nc_oc=Q6cZ2QHpnHKR_oZOwrOk6oTeWCZTJo7_eSsKkhB9Kbj1MSQ-EJU31vYvIjyWAg0_c-IAAPo&amp;_nc_ohc=3AdZCkvp0tMQ7kNvwF7QK0j&amp;_nc_gid=nzk2WQ0bAbpyXGSBVjsakA&amp;edm=AOQ1c0wBAAAA&amp;ccb=7-5&amp;ig_cache_key=Mzg1MDY2Mjg4NjE1NDc2MjkyOA%3D%3D.3-ccb7-5&amp;oh=00_AfyAlyq7YLQohYTSOn__9nNsvvpCXCnnFtrCdGSd_lQBig</t>
  </si>
  <si>
    <t>https://scontent-lga3-2.cdninstagram.com/o1/v/t16/f2/m69/AQPm5eMRxJYlfGkdRO-WM9VlfMQZCpFuwqzdkXBQFvM77frs0QWS8yGnJkEsbg_s0J9CisFdLkryLNSGCv9RiKiU.mp4?strext=1&amp;_nc_cat=100&amp;_nc_sid=5e9851&amp;_nc_ht=scontent-lga3-2.cdninstagram.com&amp;_nc_ohc=4JvBUKpNsJcQ7kNvwGULSUI&amp;efg=eyJ2ZW5jb2RlX3RhZyI6Inhwdl9wcm9ncmVzc2l2ZS5JTlNUQUdSQU0uQ0xJUFMuQzMuNzIwLmRhc2hfYmFzZWxpbmVfMV92MSIsInhwdl9hc3NldF9pZCI6MTg0NTAwMTIxNDgxMTA5MTIsImFzc2V0X2FnZV9kYXlzIjowLCJ2aV91c2VjYXNlX2lkIjoxMDA5OSwiZHVyYXRpb25fcyI6NDksInVybGdlbl9zb3VyY2UiOiJ3d3cifQ%3D%3D&amp;ccb=17-1&amp;_nc_gid=nzk2WQ0bAbpyXGSBVjsakA&amp;_nc_ss=1a&amp;_nc_zt=28&amp;vs=b1ef9ea0e957eeac&amp;_nc_vs=HBksFQIYOnBhc3N0aHJvdWdoX2V2ZXJzdG9yZS9HRDdNdXlZUzV6Zm0wM1FFQUpKUXBlQmRRNDRxYnNwVEFRQUYVAALIARIAFQIYUWlnX3hwdl9wbGFjZW1lbnRfcGVybWFuZW50X3YyLzRDNDY4MEE1RDhCQUM0QUZGMkI5MDE4RDE1RjAzQjgzX2F1ZGlvX2Rhc2hpbml0Lm1wNBUCAsgBEgAoABgAGwKIB3VzZV9vaWwBMRJwcm9ncmVzc2l2ZV9yZWNpcGUBMRUAACaA2YTDhozGQRUCKAJDMywXQEimZmZmZmYYEmRhc2hfYmFzZWxpbmVfMV92MREAdf4HZeadAQA&amp;oh=00_Afz9BRBIpDDMGjiiXFAXWXw5UiZGOMXHUp971rBEgJqr7w&amp;oe=69BD9424, https://scontent-lga3-3.cdninstagram.com/o1/v/t16/f2/m69/AQP89btenqLtqcgczO1ywuV0uLNZNnwkK6pUI60dZtu6ksfYiBflgh3VxFNjEDsDW8M5k4LljUmme1b4FP6OEpiK.mp4?strext=1&amp;_nc_cat=106&amp;_nc_sid=5e9851&amp;_nc_ht=scontent-lga3-3.cdninstagram.com&amp;_nc_ohc=42PtnjtU5YYQ7kNvwFCJcAG&amp;efg=eyJ2ZW5jb2RlX3RhZyI6Inhwdl9wcm9ncmVzc2l2ZS5JTlNUQUdSQU0uQ0xJUFMuQzMuNzIwLmRhc2hfYmFzZWxpbmVfMV92MSIsInhwdl9hc3NldF9pZCI6MTg0NDk3NzA3ODkxMTA5MTIsImFzc2V0X2FnZV9kYXlzIjoxLCJ2aV91c2VjYXNlX2lkIjoxMDA5OSwiZHVyYXRpb25fcyI6NTcsInVybGdlbl9zb3VyY2UiOiJ3d3cifQ%3D%3D&amp;ccb=17-1&amp;_nc_gid=nzk2WQ0bAbpyXGSBVjsakA&amp;_nc_ss=1a&amp;_nc_zt=28&amp;vs=19035aa0a8929a10&amp;_nc_vs=HBksFQIYOnBhc3N0aHJvdWdoX2V2ZXJzdG9yZS9HSjRZMGliQzZBY1FpVjBEQUdwd01FYkFDYUZ6YnNwVEFRQUYVAALIARIAFQIYUWlnX3hwdl9wbGFjZW1lbnRfcGVybWFuZW50X3YyLzRENDc3REQ0RTU2MjZEMTFCRTk5RjIyQTQ5MjFCQUE0X2F1ZGlvX2Rhc2hpbml0Lm1wNBUCAsgBEgAoABgAGwKIB3VzZV9vaWwBMRJwcm9ncmVzc2l2ZV9yZWNpcGUBMRUAACaAkpShgP7FQRUCKAJDMywXQEyd0vGp--cYEmRhc2hfYmFzZWxpbmVfMV92MREAdf4HZeadAQA&amp;oh=00_AfwJdpJeFSkNnidFi1VR3oKJ2UXVylwvN-I4NmKp_UTeNQ&amp;oe=69BDA712, https://scontent-lga3-2.cdninstagram.com/o1/v/t16/f2/m69/AQMAEBFYWMkViBYqrd39FADor1py7-xaKz-RpiPJENleRM-4TbaRKwGSyhGSNb0HhC0N49dGPi_fUpvc8UK8fThG.mp4?strext=1&amp;_nc_cat=107&amp;_nc_sid=5e9851&amp;_nc_ht=scontent-lga3-2.cdninstagram.com&amp;_nc_ohc=jKT6zUmukLEQ7kNvwGG3mVM&amp;efg=eyJ2ZW5jb2RlX3RhZyI6Inhwdl9wcm9ncmVzc2l2ZS5JTlNUQUdSQU0uQ0xJUFMuQzMuNzA0LmRhc2hfYmFzZWxpbmVfMV92MSIsInhwdl9hc3NldF9pZCI6MTg0NDg2ODAzMzQxMTA5MTIsImFzc2V0X2FnZV9kYXlzIjo3LCJ2aV91c2VjYXNlX2lkIjoxMDA5OSwiZHVyYXRpb25fcyI6NTgsInVybGdlbl9zb3VyY2UiOiJ3d3cifQ%3D%3D&amp;ccb=17-1&amp;_nc_gid=nzk2WQ0bAbpyXGSBVjsakA&amp;_nc_ss=1a&amp;_nc_zt=28&amp;vs=83e003b0e5cece0b&amp;_nc_vs=HBksFQIYOnBhc3N0aHJvdWdoX2V2ZXJzdG9yZS9HTlUxZ3lZT0N3SzN4NzVhQU5xWklrRGVYZzF0YnNwVEFRQUYVAALIARIAFQIYUWlnX3hwdl9wbGFjZW1lbnRfcGVybWFuZW50X3YyLzYwNDkzQjgxMTY5Qzg3Njg0NjY0QzI4OTFGNzFEQzk0X2F1ZGlvX2Rhc2hpbml0Lm1wNBUCAsgBEgAoABgAGwKIB3VzZV9vaWwBMRJwcm9ncmVzc2l2ZV9yZWNpcGUBMRUAACaAw53ew77FQRUCKAJDMywXQE17peNT988YEmRhc2hfYmFzZWxpbmVfMV92MREAdf4HZeadAQA&amp;oh=00_AfyxJz2cvHGT--WTyC1Mj1EYw0Tjup7V_S3REkcPSmTDzg&amp;oe=69BDBB79, https://scontent-lga3-1.cdninstagram.com/o1/v/t16/f2/m84/AQMl3Zyg3f0pC4DfrhQsEQmW5Z-J2REuwDx9nzw9Fj8jdIqYE2K4HfFX0Pq_sMf8KFqdfzGxWkkO7f3gc_JVSJYQyJb3vZVBhtuYgJM.mp4?_nc_cat=110&amp;_nc_sid=5e9851&amp;_nc_ht=scontent-lga3-1.cdninstagram.com&amp;_nc_ohc=HQVmy1FFbZMQ7kNvwH55YzT&amp;efg=eyJ2ZW5jb2RlX3RhZyI6Inhwdl9wcm9ncmVzc2l2ZS5JTlNUQUdSQU0uQ0FST1VTRUxfSVRFTS5DMy43MjAuZGFzaF9iYXNlbGluZV8xX3YxIiwieHB2X2Fzc2V0X2lkIjoxODQ0Njc3NzAxMTExMDkxMiwiYXNzZXRfYWdlX2RheXMiOjIwLCJ2aV91c2VjYXNlX2lkIjoxMDE0NiwiZHVyYXRpb25fcyI6OCwid2F0Y2hfdGltZV9zIjozMDIzLCJ1cmxnZW5fc291cmNlIjoid3d3In0%3D&amp;ccb=17-1&amp;vs=a3eb48642dba88b5&amp;_nc_vs=HBkcFQIYTGlnX2JhY2tmaWxsX3RpbWVsaW5lX3ZvZC9EMzRDMDJCOTZFMEYwOEMwMzkyMUE4N0UxMDJDNTlCQV92aWRlb19kYXNoaW5pdC5tcDQVAALIARIAKAAYABsCiAd1c2Vfb2lsATEScHJvZ3Jlc3NpdmVfcmVjaXBlATEVAAAmgJD8797PxEEVAigCQzMsF0AgZmZmZmZmGBJkYXNoX2Jhc2VsaW5lXzFfdjERAHXuB2XEngEA&amp;_nc_gid=nzk2WQ0bAbpyXGSBVjsakA&amp;_nc_ss=1a&amp;_nc_zt=28&amp;oh=00_Afz8F7R_33ujVTb9qQOg5vnra4iU-yXngmvMOGkJBcc3ig&amp;oe=69B9C82E, https://scontent-lga3-2.cdninstagram.com/o1/v/t16/f2/m69/AQP0xd87SPnpAMIXo1LJAnjGIng2flnDfR-ISx-PYsBVRmVkIULOtZl1N9aNG-78TYu93FMgT-ywwJDVWoZe35tE.mp4?strext=1&amp;_nc_cat=100&amp;_nc_sid=5e9851&amp;_nc_ht=scontent-lga3-2.cdninstagram.com&amp;_nc_ohc=KzRGuO_UDVoQ7kNvwE8uES0&amp;efg=eyJ2ZW5jb2RlX3RhZyI6Inhwdl9wcm9ncmVzc2l2ZS5JTlNUQUdSQU0uQ0xJUFMuQzMuNDgwLmRhc2hfYmFzZWxpbmVfMV92MSIsInhwdl9hc3NldF9pZCI6MTg0NDY1OTkzODcxMTA5MTIsImFzc2V0X2FnZV9kYXlzIjoyMSwidmlfdXNlY2FzZV9pZCI6MTAwOTksImR1cmF0aW9uX3MiOjQ3LCJ1cmxnZW5fc291cmNlIjoid3d3In0%3D&amp;ccb=17-1&amp;_nc_gid=nzk2WQ0bAbpyXGSBVjsakA&amp;_nc_ss=1a&amp;_nc_zt=28&amp;vs=21ede920d3c8e30&amp;_nc_vs=HBksFQIYOnBhc3N0aHJvdWdoX2V2ZXJzdG9yZS9HTk0zTWliV1pBSXc2VFVEQUhkekNZWVlCbHhZYnNwVEFRQUYVAALIARIAFQIYUWlnX3hwdl9wbGFjZW1lbnRfcGVybWFuZW50X3YyL0VBNDJENzMyRUE4Qzk0NDVEQ0I0NzE4MzNGQzY5NkEzX2F1ZGlvX2Rhc2hpbml0Lm1wNBUCAsgBEgAoABgAGwKIB3VzZV9vaWwBMRJwcm9ncmVzc2l2ZV9yZWNpcGUBMRUAACaA-MK8s8XEQRUCKAJDMywXQEeqn752yLQYEmRhc2hfYmFzZWxpbmVfMV92MREAdf4HZeadAQA&amp;oh=00_AfxADxFX6aL9sqnkGueCnR</t>
  </si>
  <si>
    <t>https://www.instagram.com/tsedro.d</t>
  </si>
  <si>
    <t>seeverco</t>
  </si>
  <si>
    <t>Alex Kolesnikov</t>
  </si>
  <si>
    <t>I'm artist and engineer</t>
  </si>
  <si>
    <t>http://www.temz.ru/</t>
  </si>
  <si>
    <t>https://scontent-hou1-1.cdninstagram.com/v/t51.2885-19/11881726_1496037220707702_622256705_a.jpg?stp=dst-jpg_e0_s150x150_tt6&amp;efg=eyJ2ZW5jb2RlX3RhZyI6InByb2ZpbGVfcGljLmRqYW5nby4yOTYuYzIifQ&amp;_nc_ht=scontent-hou1-1.cdninstagram.com&amp;_nc_cat=106&amp;_nc_oc=Q6cZ2QGEmgk1UGwpqTzgX28rj3sdYIFP2G84xr1XX8dfXWKx4pWQ5hTZ4CCpumkuRbsI7lo&amp;_nc_ohc=tyUdi0PLeZ4Q7kNvwF1U_Yx&amp;_nc_gid=xQeCef8lTGD2dLeErFOm4w&amp;edm=AOQ1c0wBAAAA&amp;ccb=7-5&amp;oh=00_Afymdu31hxmgEyr1qz8ooPHgc3gUGMdvfInacPTsW4P7gQ&amp;oe=69BDA0F0&amp;_nc_sid=8b3546</t>
  </si>
  <si>
    <t>А в Африке горы вот такой вышины!.. в Ташле Покровской  конечно!!! #ташла #усадьбатимашева #усадьбатимашевых #горы | Приезжала тут особа из Санкт Петербурга #джекрасселтерьер #jackrussel | Этот ужин делает меня эстетом! Посудите сами, Camembert, omelette aux saucisses de porc au cognac и livre sur Napoléon. Такие дела… | Дед ёбнулся | А кто знает, что данная книжка породила?)) | Кавказ не может не волновать русского человека. Лермонтов, Пушкин, Толстой вот это вот всё… Еще предки, а они у меня кубанские казаки, вспоминаются. Да еще и в Ташле, где долгое время проживали предводители казачества местного - яицкого, господа Тимашевы. Дима, спасибо за подарок!! #ташла #ташла_тюл | Смотритель в дворце появился #усадьбатимашева #усадьбатимашевых #ташла #ташла_тюльганская #velasquez | Я и Ляля… | Надписи и мем… | Хмурое небо
В темном углу сада
Мальвы цветы
#хокку #ташла | Семья подарила любовь, коллектив казну 18 века, дерево и тоже любовь, дружбаны книжки, а я себе немецкие истребители ( хотел сначала Порше 911, но тяга к самолетикам пересилила…). Так и прошел полувековой мой юбилей..</t>
  </si>
  <si>
    <t>#jackrussel, #velasquez</t>
  </si>
  <si>
    <t>https://instagram.com/p/DNbS0KcMQjo, https://instagram.com/p/DL8FCrroXev, https://instagram.com/p/DJHjDJhohBd, https://instagram.com/p/DHG-90qoPEC, https://instagram.com/p/DF8T9K3gPLa, https://instagram.com/p/DF5ilGhIg-s, https://instagram.com/p/DFLe5Z0griN, https://instagram.com/p/DFJMn29th8T, https://instagram.com/p/DCRzkzOvNnp, https://instagram.com/p/C_KGA2LoSFL, https://instagram.com/p/C9IhZdig167, https://instagram.com/p/C8o-Whrougq</t>
  </si>
  <si>
    <t>27, 60, 38, 45, 19, 45, 29, 37, 21, 46, 49, 38</t>
  </si>
  <si>
    <t>0, 2, 4, 6, 3, 1, 0, 2, 0, 4, 0, 2</t>
  </si>
  <si>
    <t>2025-08-16, 2025-07-10, 2025-05-01, 2025-03-12, 2025-02-11, 2025-02-10, 2025-01-23, 2025-01-22, 2024-11-12, 2024-08-27, 2024-07-07, 2024-06-25</t>
  </si>
  <si>
    <t>Ташла (Тюльганский район), Ростоши, Оренбург., Kargala, Orenburgskaya Oblast', Russia</t>
  </si>
  <si>
    <t>Image, Video, Image, Image, Image, Sidecar, Image, Image, Sidecar, Sidecar, Image, Sidecar</t>
  </si>
  <si>
    <t>https://scontent-hou1-1.cdninstagram.com/v/t51.82787-15/532535467_18499958209068309_2640925348050262328_n.jpg?stp=dst-jpg_e35_s1080x1080_sh0.08_tt6&amp;_nc_ht=scontent-hou1-1.cdninstagram.com&amp;_nc_cat=109&amp;_nc_oc=Q6cZ2QGEmgk1UGwpqTzgX28rj3sdYIFP2G84xr1XX8dfXWKx4pWQ5hTZ4CCpumkuRbsI7lo&amp;_nc_ohc=8355QofWc6MQ7kNvwF-Uxn1&amp;_nc_gid=xQeCef8lTGD2dLeErFOm4w&amp;edm=AOQ1c0wBAAAA&amp;ccb=7-5&amp;ig_cache_key=MzcwMDYzNDI2ODI3NTM3ODQwOA%3D%3D.3-ccb7-5&amp;oh=00_AfzHFSBoBW6HsssrpPNnoG61_8Ezt5s-VQYEJ7cRPf-6dQ&amp;oe=69BDB822&amp;_nc_sid=8b3546, https://scontent-hou1-1.cdninstagram.com/v/t51.2885-15/491449236_18481439959068309_4831896522064474339_n.jpg?stp=dst-jpg_e35_s1080x1080_sh0.08_tt6&amp;_nc_ht=scontent-hou1-1.cdninstagram.com&amp;_nc_cat=109&amp;_nc_oc=Q6cZ2QGEmgk1UGwpqTzgX28rj3sdYIFP2G84xr1XX8dfXWKx4pWQ5hTZ4CCpumkuRbsI7lo&amp;_nc_ohc=9gOyFLW90dAQ7kNvwFZu7LS&amp;_nc_gid=xQeCef8lTGD2dLeErFOm4w&amp;edm=AOQ1c0wBAAAA&amp;ccb=7-5&amp;ig_cache_key=MzYyMzAxODU3MzI1NzExNzc4OQ%3D%3D.3-ccb7-5&amp;oh=00_AfwEyWonBs5jzrCo0HB_qyCm_EDptHwNGBapVd369P2PUQ&amp;oe=69BDB2B9&amp;_nc_sid=8b3546, https://scontent-hou1-1.cdninstagram.com/v/t51.2885-15/483287509_18471909922068309_1735568244788295396_n.jpg?stp=dst-jpg_e35_p1080x1080_sh0.08_tt6&amp;_nc_ht=scontent-hou1-1.cdninstagram.com&amp;_nc_cat=109&amp;_nc_oc=Q6cZ2QGEmgk1UGwpqTzgX28rj3sdYIFP2G84xr1XX8dfXWKx4pWQ5hTZ4CCpumkuRbsI7lo&amp;_nc_ohc=djPRifQ1OSoQ7kNvwFjzNK7&amp;_nc_gid=xQeCef8lTGD2dLeErFOm4w&amp;edm=AOQ1c0wBAAAA&amp;ccb=7-5&amp;ig_cache_key=MzU4NjgzMTA4MDU2ODcxMzQ3NA%3D%3D.3-ccb7-5&amp;oh=00_AfzSvFTBABF78cq1OhSXRZ_CFlWxxfcxlHVybVRfafAK3Q&amp;oe=69BD8B72&amp;_nc_sid=8b3546, https://scontent-hou1-1.cdninstagram.com/v/t51.2885-15/477117303_18466622917068309_101503086969190056_n.jpg?stp=dst-jpg_e35_p1080x1080_sh0.08_tt6&amp;_nc_ht=scontent-hou1-1.cdninstagram.com&amp;_nc_cat=109&amp;_nc_oc=Q6cZ2QGEmgk1UGwpqTzgX28rj3sdYIFP2G84xr1XX8dfXWKx4pWQ5hTZ4CCpumkuRbsI7lo&amp;_nc_ohc=1h58Hrba7DMQ7kNvwFAkJ_B&amp;_nc_gid=xQeCef8lTGD2dLeErFOm4w&amp;edm=AOQ1c0wBAAAA&amp;ccb=7-5&amp;ig_cache_key=MzU2NTgxMjc3MTQxMDk5Nzk3OA%3D%3D.3-ccb7-5&amp;oh=00_AfxMB8ZSq0oNxZawpcn_YVRt2IFUMil3u8knyW56eR7xmg&amp;oe=69BDA8A5&amp;_nc_sid=8b3546, https://scontent-hou1-1.cdninstagram.com/v/t51.2885-15/477145038_18466443565068309_5623739792769641588_n.jpg?stp=dst-jpg_e35_s1080x1080_sh0.08_tt6&amp;_nc_ht=scontent-hou1-1.cdninstagram.com&amp;_nc_cat=109&amp;_nc_oc=Q6cZ2QGEmgk1UGwpqTzgX28rj3sdYIFP2G84xr1XX8dfXWKx4pWQ5hTZ4CCpumkuRbsI7lo&amp;_nc_ohc=iP-rzs3EZAwQ7kNvwEyC9df&amp;_nc_gid=xQeCef8lTGD2dLeErFOm4w&amp;edm=AOQ1c0wBAAAA&amp;ccb=7-5&amp;ig_cache_key=MzU2NTAzMjY1MjQ2MTU1NzMyMw%3D%3D.3-ccb7-5&amp;oh=00_AfypneXl4uX2sIIWe69AGYqwzV71Z3qd4ip2ReJu-1Zu-Q&amp;oe=69BD9C93&amp;_nc_sid=8b3546, https://scontent-hou1-1.cdninstagram.com/v/t51.2885-15/477145038_18466443565068309_5623739792769641588_n.jpg?stp=dst-jpg_e35_s1080x1080_sh0.08_tt6&amp;_nc_ht=scontent-hou1-1.cdninstagram.com&amp;_nc_cat=109&amp;_nc_oc=Q6cZ2QGEmgk1UGwpqTzgX28rj3sdYIFP2G84xr1XX8dfXWKx4pWQ5hTZ4CCpumkuRbsI7lo&amp;_nc_ohc=iP-rzs3EZAwQ7kNvwEyC9df&amp;_nc_gid=xQeCef8lTGD2dLeErFOm4w&amp;edm=AOQ1c0wBAAAA&amp;ccb=7-5&amp;ig_cache_key=MzU2NTAzMjY1MjQ2MTU1NzMyMw%3D%3D.3-ccb7-5&amp;oh=00_AfypneXl4uX2sIIWe69AGYqwzV71Z3qd4ip2ReJu-1Zu-Q&amp;oe=69BD9C93&amp;_nc_sid=8b3546, https://scontent-hou1-1.cdninstagram.com/v/t51.2885-15/476907393_18466443568068309_4753796074698883530_n.jpg?stp=dst-jpg_e35_s1080x1080_sh0.08_tt6&amp;_nc_ht=scontent-hou1-1.cdninstagram.com&amp;_nc_cat=109&amp;_nc_oc=Q6cZ2QGEmgk1UGwpqTzgX28rj3sdYIFP2G84xr1XX8dfXWKx4pWQ5hTZ4CCpumkuRbsI7lo&amp;_nc_ohc=lxSCTZzoCIQQ7kNvwEyFK2D&amp;_nc_gid=xQeCef8lTGD2dLeErFOm4w&amp;edm=AOQ1c0wBAAAA&amp;ccb=7-5&amp;ig_cache_key=MzU2NTAzMjY1MjgyMjE0OTU1MQ%3D%3D.3-ccb7-5&amp;oh=00_AfyYLd3GIOb0LmfSBeLJSCiGbUf-26shEZwK6qC1rdiGQQ&amp;oe=69BD98D1&amp;_nc_sid=8b3546, https://scontent-hou1-1.cdninstagram.com/v/t51.2885-15/475026458_18463530055068309_6867009631931220787_n.jpg?stp=dst-jpg_e35_s1080x1080_sh0.08_tt6&amp;_nc_ht=scontent-hou1-1.cdninstagram.com&amp;_nc_cat=109&amp;_nc_oc=Q6cZ2QGEmgk1UGwpqTzgX28rj3sdYIFP2G84xr1XX8dfXWKx4pWQ5hTZ4CCpumkuRbsI7lo&amp;_nc_ohc=JGYW85teD2MQ7kNvwGBBYf-&amp;_nc_gid=xQeCef8lTGD2dLeErFOm4w&amp;edm=AOQ1c0wBAAAA&amp;ccb=7-5&amp;ig_cache_key=MzU1MjA2ODYxNzI0MTgwMjg5Mw%3D%3D.3-ccb7-5&amp;oh=00_AfyLbgBzVPMP3iKAeFypBJlyukfaI70e42yFtbAMUON48A&amp;oe=69BDABE8&amp;_nc_sid=8b3546, https://scontent-hou1-1.cdninstagram.com/v/t51.2885-15/474890653_18463379155068309_5755906655444985791_n.jpg?stp=dst-jpg_e35_p1080x1080_sh0.08_tt6&amp;_nc_ht=scontent-hou1-1.cdninstagram.com&amp;_nc_cat=109&amp;_nc_oc=Q6cZ2QGEmgk1UGwpqTzgX28rj3sdYIFP2G84xr1XX8dfXWKx4pWQ5hTZ4CCpumkuRbsI7lo&amp;_nc_ohc=u8cSlGbFaIMQ7kNvwEhl4Mg&amp;_nc_gid=xQeCef8lTGD2dLeErFOm4w&amp;edm=AOQ1c0wBAAAA&amp;ccb=7-5&amp;ig_cache_key=MzU1MTQyNTI5Njc5MzQ3Njg4Mw%3D%3D.3-ccb7-5&amp;oh=00_AfyOoUf92rnzNe6koAQPMDMUv5ON5jO4RtLLE6fdOi_cIA&amp;oe=69BDACDA&amp;_nc_sid=8b3546, https://scontent-hou1-1.cdninstagram.com/v/t51.29350-15/466504979_1268334610862166_3202624397223666923_n.jpg?stp=dst-jpg_e35_p1080x1080_tt6&amp;_nc_ht=scontent-hou1-1.cdninstagram.com&amp;_nc_cat=106&amp;_nc_oc=Q6cZ2QGEmgk1UGwpqTzgX28rj3sdYIFP2G84xr1XX8dfXWKx4pWQ5hTZ4CCpumkuRbsI7lo&amp;_nc_ohc=-9jnCwsqwugQ7kNvwH2rxx7&amp;_nc_gid=xQeCef8lTGD2dLeErFOm4w&amp;edm=AOQ1c0wBAAAA&amp;ccb=7-5&amp;ig_cache_key=MzQ5OTgwNTIwNDI1NTk5ODc3NA%3D%3D.3-ccb7-5&amp;oh=00_Afwfu8nRAjhpVVfptTz61EhbW9Kpr7dPmbXN0fLlhu5qSg&amp;oe=69BD9FCF&amp;_nc</t>
  </si>
  <si>
    <t>https://scontent-hou1-1.cdninstagram.com/o1/v/t2/f2/m367/AQNHkC1ePke8CsyjyB2FUl9jlZ_vbgfjoGtyesLbyySCpHty_3fY3tYIFvubzgTac2Gr5maXbdjzppON3DIGaVEjFbmUHtv4X3utWvM.mp4?_nc_cat=104&amp;_nc_sid=5e9851&amp;_nc_ht=scontent-hou1-1.cdninstagram.com&amp;_nc_ohc=2UNwcF5nyAAQ7kNvwHfF1Mm&amp;efg=eyJ2ZW5jb2RlX3RhZyI6Inhwdl9wcm9ncmVzc2l2ZS5JTlNUQUdSQU0uQ0xJUFMuQzMuNDgwLmRhc2hfYmFzZWxpbmVfMV92MSIsInhwdl9hc3NldF9pZCI6MTA1NjEyNTgyMzI5NDgzOCwiYXNzZXRfYWdlX2RheXMiOjI0OCwidmlfdXNlY2FzZV9pZCI6MTAwOTksImR1cmF0aW9uX3MiOjQ2LCJ1cmxnZW5fc291cmNlIjoid3d3In0%3D&amp;ccb=17-1&amp;_nc_gid=xQeCef8lTGD2dLeErFOm4w&amp;_nc_ss=1a&amp;_nc_zt=28&amp;vs=37a6eab0e2db5e40&amp;_nc_vs=HBksFQIYQGlnX2VwaGVtZXJhbC8zNTQ2MDBGQkFDRkY5RURBNjM3NkY4MEI3MjI3MzVCNF92aWRlb19kYXNoaW5pdC5tcDQVAALIARIAFQIYRWlnX3hwdl9yZWVsc19wZXJtYW5lbnRfc3JfcHJvZC83NTU5MTgyNDAxMTQ1MTlfODMzNTMyMzUzOTc0MTM4MDE5Lm1wNBUCAsgBEgAoABgAGwKIB3VzZV9vaWwBMRJwcm9ncmVzc2l2ZV9yZWNpcGUBMRUAACbs9cjIzqLgAxUCKAJDMywXQEcj1wo9cKQYEmRhc2hfYmFzZWxpbmVfMV92MREAdf4HZeadAQA&amp;oh=00_AfwSAzD35N5dGzAGpjERx_K13589LEDotSjJeDJkXfqyaQ&amp;oe=69BD9145, https://scontent-hou1-1.cdninstagram.com/o1/v/t16/f2/m69/AQNIGTCUNpVmzAizGsTETior__-j681FpcVgM9OjOnZf7uW0CcCmZn7g0F6d1ejxXD42RjaFV02kcZpmWadrxa9q.mp4?strext=1&amp;_nc_cat=105&amp;_nc_sid=5e9851&amp;_nc_ht=scontent-hou1-1.cdninstagram.com&amp;_nc_ohc=NAask5kfSFgQ7kNvwFp2xkE&amp;efg=eyJ2ZW5jb2RlX3RhZyI6Inhwdl9wcm9ncmVzc2l2ZS5JTlNUQUdSQU0uQ0FST1VTRUxfSVRFTS5DMy4zNjAuZGFzaF9iYXNlbGluZV8zX3YxIiwieHB2X2Fzc2V0X2lkIjoxNTYxODM1OTU0NzM2NjM3LCJhc3NldF9hZ2VfZGF5cyI6NTY2LCJ2aV91c2VjYXNlX2lkIjoxMDE0NiwiZHVyYXRpb25fcyI6NTAsInVybGdlbl9zb3VyY2UiOiJ3d3cifQ%3D%3D&amp;ccb=17-1&amp;_nc_gid=xQeCef8lTGD2dLeErFOm4w&amp;_nc_ss=1a&amp;_nc_zt=28&amp;vs=41479b08894f17e5&amp;_nc_vs=HBkcFQIYOnBhc3N0aHJvdWdoX2V2ZXJzdG9yZS9HSXEydmhvcjVYT2tOSmdCQU1HMk1HYkhXLVUwYmtZTEFBQUYVAALIARIAKAAYABsCiAd1c2Vfb2lsATEScHJvZ3Jlc3NpdmVfcmVjaXBlATEVAAAm-re81OiexgUVAigCQzMsF0BJFT987ZFoGBJkYXNoX2Jhc2VsaW5lXzNfdjERAHXuB2XEngEA&amp;oh=00_AfwBxoQ3L0CV4eL5JDxh5mNHcOzlhQSyMJYpVatBH0BBRw&amp;oe=69BD968B</t>
  </si>
  <si>
    <t>https://www.instagram.com/seeverco</t>
  </si>
  <si>
    <t>romandegaltsev</t>
  </si>
  <si>
    <t>Роман Дегальцев</t>
  </si>
  <si>
    <t>http://www.g-city.ru/</t>
  </si>
  <si>
    <t>https://scontent-ord5-3.cdninstagram.com/v/t51.2885-19/240630374_1245224482568224_1757101687813346992_n.jpg?stp=dst-jpg_e0_s150x150_tt6&amp;efg=eyJ2ZW5jb2RlX3RhZyI6InByb2ZpbGVfcGljLmRqYW5nby45NjAuYzIifQ&amp;_nc_ht=scontent-ord5-3.cdninstagram.com&amp;_nc_cat=104&amp;_nc_oc=Q6cZ2QHYdVX5NdeXsiyhkEFwY8npEqus6_eeREDKFSUSO8Om11kHojnZq4lmrcV6PxWFwakPpPHzL0SdfDEGq1soHokS&amp;_nc_ohc=gF9Hd85Z01sQ7kNvwEiNb9d&amp;_nc_gid=P6_5IUnxaAK-_SOINMTfdA&amp;edm=AOQ1c0wBAAAA&amp;ccb=7-5&amp;oh=00_AfzkbRbku9Vt4r2xoBzS-AVvt1QRf7zKmlQRVonzNsbKmQ&amp;oe=69BDB568&amp;_nc_sid=8b3546</t>
  </si>
  <si>
    <t>ФИФА | Замечательная погода</t>
  </si>
  <si>
    <t>https://instagram.com/p/CKMsVq0DCAO, https://instagram.com/p/BONDvS8hF6j, https://instagram.com/p/BMAvvT-hGQf, https://instagram.com/p/BL7oIGZhXYQ, https://instagram.com/p/1iNM0km04G, https://instagram.com/p/yhsk8hm0wq, https://instagram.com/p/yH2DXdm0wc, https://instagram.com/p/raDKDDG0wX, https://instagram.com/p/rRZqDdm093, https://instagram.com/p/rRZkkum09z, https://instagram.com/p/nxEqVnG025, https://instagram.com/p/jw7mU4G00i</t>
  </si>
  <si>
    <t>131, 125, 70, 69, 91, 50, 55, 38, 34, 23, 28, 31</t>
  </si>
  <si>
    <t>25, 3, 1, 1, 2, 1, 2, 0, 1, 1, 2, 0</t>
  </si>
  <si>
    <t>2021-01-18, 2016-12-19, 2016-10-26, 2016-10-24, 2015-04-16, 2015-01-31, 2015-01-21, 2014-08-07, 2014-08-04, 2014-08-04, 2014-05-09, 2014-01-29</t>
  </si>
  <si>
    <t>Kata Beach, Phuket Island, Thailand, Vinpearl Nha Trang</t>
  </si>
  <si>
    <t>https://scontent-ord5-3.cdninstagram.com/v/t51.82787-15/625110034_18312127357249857_7211716545743902090_n.jpg?stp=dst-jpg_e35_p1080x1080_sh0.08_tt6&amp;_nc_ht=scontent-ord5-3.cdninstagram.com&amp;_nc_cat=109&amp;_nc_oc=Q6cZ2QHYdVX5NdeXsiyhkEFwY8npEqus6_eeREDKFSUSO8Om11kHojnZq4lmrcV6PxWFwakPpPHzL0SdfDEGq1soHokS&amp;_nc_ohc=9F_Ybae8d2kQ7kNvwFezwd3&amp;_nc_gid=P6_5IUnxaAK-_SOINMTfdA&amp;edm=AOQ1c0wBAAAA&amp;ccb=7-5&amp;ig_cache_key=MjQ4OTU1OTY5NzE1NDkwODE3NA%3D%3D.3-ccb7-5&amp;oh=00_AfwIRwprLjYNYLtVXsFqchcNx2xasUwXsLB0amExb5IGCA&amp;oe=69BD985C&amp;_nc_sid=8b3546, https://scontent-ord5-1.cdninstagram.com/v/t51.82787-15/621571927_18422727289185575_6449478154908783013_n.jpg?stp=dst-jpg_e15_fr_s1080x1080_tt6&amp;_nc_ht=scontent-ord5-1.cdninstagram.com&amp;_nc_cat=111&amp;_nc_oc=Q6cZ2QHYdVX5NdeXsiyhkEFwY8npEqus6_eeREDKFSUSO8Om11kHojnZq4lmrcV6PxWFwakPpPHzL0SdfDEGq1soHokS&amp;_nc_ohc=0EKg1eZ2yeEQ7kNvwEi_0zF&amp;_nc_gid=P6_5IUnxaAK-_SOINMTfdA&amp;edm=AOQ1c0wBAAAA&amp;ccb=7-5&amp;ig_cache_key=MTQwODc5ODcwMjczNDQzMzk1NQ%3D%3D.3-ccb7-5&amp;oh=00_AfxiKnffAIEMDirPgXztW1rmGou2aM1ERmMYWCZ7jXpqUg&amp;oe=69BD9EFA&amp;_nc_sid=8b3546, https://scontent-ord5-2.cdninstagram.com/v/t51.82787-15/619079810_18358597882167329_1008486381371461408_n.jpg?stp=dst-jpg_e15_fr_s1080x1080_tt6&amp;_nc_ht=scontent-ord5-2.cdninstagram.com&amp;_nc_cat=105&amp;_nc_oc=Q6cZ2QHYdVX5NdeXsiyhkEFwY8npEqus6_eeREDKFSUSO8Om11kHojnZq4lmrcV6PxWFwakPpPHzL0SdfDEGq1soHokS&amp;_nc_ohc=18iYTN4KuokQ7kNvwFfJdSQ&amp;_nc_gid=P6_5IUnxaAK-_SOINMTfdA&amp;edm=AOQ1c0wBAAAA&amp;ccb=7-5&amp;ig_cache_key=MTM2OTMwNDI0NjE3MjAxNzY5NQ%3D%3D.3-ccb7-5&amp;oh=00_AfwN2yiL7OS4HcjcpqfccZl2TeT7J7_DxSpNpOnVoXd52Q&amp;oe=69BDBAF4&amp;_nc_sid=8b3546, https://scontent-ord5-1.cdninstagram.com/v/t51.82787-15/626293029_18498675274075676_318865738481803448_n.jpg?stp=dst-jpg_e15_fr_s1080x1080_tt6&amp;_nc_ht=scontent-ord5-1.cdninstagram.com&amp;_nc_cat=108&amp;_nc_oc=Q6cZ2QHYdVX5NdeXsiyhkEFwY8npEqus6_eeREDKFSUSO8Om11kHojnZq4lmrcV6PxWFwakPpPHzL0SdfDEGq1soHokS&amp;_nc_ohc=sEM0p_Q0zywQ7kNvwFClqbE&amp;_nc_gid=P6_5IUnxaAK-_SOINMTfdA&amp;edm=AOQ1c0wBAAAA&amp;ccb=7-5&amp;ig_cache_key=MTM2Nzg2MzM5MDMyMzk2MzQwOA%3D%3D.3-ccb7-5&amp;oh=00_AfxOv8PDX1Cl25nhYDqEqxk-P3YQqWi8JjBEvjIoahv_Fg&amp;oe=69BDB860&amp;_nc_sid=8b3546, https://scontent-ord5-3.cdninstagram.com/v/t51.82787-15/620227452_18560916526051747_7472990238477849467_n.jpg?stp=dst-jpg_e15_tt6&amp;_nc_ht=scontent-ord5-3.cdninstagram.com&amp;_nc_cat=107&amp;_nc_oc=Q6cZ2QHYdVX5NdeXsiyhkEFwY8npEqus6_eeREDKFSUSO8Om11kHojnZq4lmrcV6PxWFwakPpPHzL0SdfDEGq1soHokS&amp;_nc_ohc=DmNNIhoQoP8Q7kNvwGPSiep&amp;_nc_gid=P6_5IUnxaAK-_SOINMTfdA&amp;edm=AOQ1c0wBAAAA&amp;ccb=7-5&amp;ig_cache_key=OTY0MzkxMzI1ODk3ODA1MzE4.3-ccb7-5&amp;oh=00_Afwz2nSbykknX7bCgcz0taLIP2Oi58MBoZX-NdzgaLrO8g&amp;oe=69BD910C&amp;_nc_sid=8b3546, https://scontent-ord5-3.cdninstagram.com/v/t51.82787-15/621582798_18561643060051747_5082967373725430589_n.jpg?stp=dst-jpg_e15_tt6&amp;_nc_ht=scontent-ord5-3.cdninstagram.com&amp;_nc_cat=107&amp;_nc_oc=Q6cZ2QHYdVX5NdeXsiyhkEFwY8npEqus6_eeREDKFSUSO8Om11kHojnZq4lmrcV6PxWFwakPpPHzL0SdfDEGq1soHokS&amp;_nc_ohc=2nrkqOFmoSEQ7kNvwH-LIQm&amp;_nc_gid=P6_5IUnxaAK-_SOINMTfdA&amp;edm=AOQ1c0wBAAAA&amp;ccb=7-5&amp;ig_cache_key=OTEwMjA0NjUyNjQxNTM3MDY2.3-ccb7-5&amp;oh=00_AfzKAWmTEjdN_okG6haYBFhBPohBD9BjsrBSIy08yBoe9w&amp;oe=69BD90C0&amp;_nc_sid=8b3546, https://scontent-ord5-3.cdninstagram.com/v/t51.82787-15/619953789_18561508318051747_4178311210885795404_n.jpg?stp=dst-jpg_e15_tt6&amp;_nc_ht=scontent-ord5-3.cdninstagram.com&amp;_nc_cat=107&amp;_nc_oc=Q6cZ2QHYdVX5NdeXsiyhkEFwY8npEqus6_eeREDKFSUSO8Om11kHojnZq4lmrcV6PxWFwakPpPHzL0SdfDEGq1soHokS&amp;_nc_ohc=-iNSo9D0wb8Q7kNvwGN9vFk&amp;_nc_gid=P6_5IUnxaAK-_SOINMTfdA&amp;edm=AOQ1c0wBAAAA&amp;ccb=7-5&amp;ig_cache_key=OTAyOTI3OTc2MTczODgyMzk2.3-ccb7-5&amp;oh=00_Afz8KM14pJMFnvCtucQ8C7m1XVCWIkJfIsRDuez3mbJ36Q&amp;oe=69BD9447&amp;_nc_sid=8b3546, https://scontent-ord5-3.cdninstagram.com/v/t51.82787-15/622050468_18561260692051747_9113145613644912631_n.jpg?stp=dst-jpg_e15_tt6&amp;_nc_ht=scontent-ord5-3.cdninstagram.com&amp;_nc_cat=107&amp;_nc_oc=Q6cZ2QHYdVX5NdeXsiyhkEFwY8npEqus6_eeREDKFSUSO8Om11kHojnZq4lmrcV6PxWFwakPpPHzL0SdfDEGq1soHokS&amp;_nc_ohc=FLZFBLg5BksQ7kNvwHz7sSQ&amp;_nc_gid=P6_5IUnxaAK-_SOINMTfdA&amp;edm=AOQ1c0wBAAAA&amp;ccb=7-5&amp;ig_cache_key=NzgxOTUxMzY5OTA5ODQ5MTEx.3-ccb7-5&amp;oh=00_Afx1lS7fm2Tqh_xqU2UL8V609VDnQ8bf3Ru12-j9M0s9zw&amp;oe=69BDBC27&amp;_nc_sid=8b3546, https://scontent-ord5-3.cdninstagram.com/v/t51.82787-15/620503244_18561508489051747_8967762632222202866_n.jpg?stp=dst-jpg_e15_tt6&amp;_nc_ht=scontent-ord5-3.cdninstagram.com&amp;_nc_cat=107&amp;_nc_oc=Q6cZ2QHYdVX5NdeXsiyhkEFwY8npEqus6_eeREDKFSUSO8Om11kHojnZq4lmrcV6PxWFwakPpPHzL0SdfDEGq1soHokS&amp;_nc_ohc=0xqRwnk_3CwQ7kNvwFQskGH&amp;_nc_gid=P6_5IUnxaAK-_SOINMTfdA&amp;edm=AOQ1c0wBAAAA&amp;ccb=7-5&amp;ig_cache_key=Nzc5NTE3MDUxNjEwNTUwMTM1.3-ccb7-5&amp;oh=00_AfzdcxtkWjsFFdEVsGrO4rMxn9MAQNkOgwTzsXa8QvBDoQ&amp;oe=69BD9B7D&amp;_nc_sid=8b3546, https://scontent-ord5-3.cdninstagram.com/v/t51.82787-15/621582609_18561508216051747_2534497433503464384_n.jpg?stp=dst-jpg_e15_tt6&amp;_nc_ht=scontent-ord5-3.cdninstagram.com&amp;_nc_cat=107&amp;_nc_oc=Q6cZ2QHYdVX5NdeXsiyhkEFwY8npEqus6_eeREDKFSUSO8Om11kHojnZq4lmrcV6PxWFwakPpPHzL0SdfDEGq1soHokS&amp;_nc_ohc=i48A2rZV-10Q7kNvwG7WxLV&amp;_nc_gid=P6_5IUnxaAK-_SOINMTfdA&amp;edm=AOQ1c0wBAAAA&amp;ccb=7-5&amp;ig_cache_key=Nzc5NTE2Njc1MDEyMzgyNTc5.3-ccb7-5&amp;oh=00_Afzt</t>
  </si>
  <si>
    <t>https://www.instagram.com/romandegaltsev</t>
  </si>
  <si>
    <t>vladimir_okimo</t>
  </si>
  <si>
    <t>Владимир Кузнецов</t>
  </si>
  <si>
    <t>http://www.okimo.ru/</t>
  </si>
  <si>
    <t>https://scontent-atl3-1.cdninstagram.com/v/t51.2885-19/150935779_113738487394083_1587979253629818051_n.jpg?stp=dst-jpg_e0_s150x150_tt6&amp;efg=eyJ2ZW5jb2RlX3RhZyI6InByb2ZpbGVfcGljLmRqYW5nby44NjQuYzIifQ&amp;_nc_ht=scontent-atl3-1.cdninstagram.com&amp;_nc_cat=103&amp;_nc_oc=Q6cZ2QEPYD5wQE4x_kcBHhCdKomsAK83D1_T-tcfHuETdHz4qgtcTwCp4mcnvPqRPKLsn9I&amp;_nc_ohc=PHhVgKZuMNQQ7kNvwFlLPkw&amp;_nc_gid=PLKjIlGT6H_hgsAhKgsBNg&amp;edm=AOQ1c0wBAAAA&amp;ccb=7-5&amp;oh=00_AfwAEALTG7bAxpI-W_TZjTUmEWE8QO4hmdi4IQDkQNe8Nw&amp;oe=69BDB95A&amp;_nc_sid=8b3546</t>
  </si>
  <si>
    <t>г.Певек, Чукотка. #Севморпуть #okimo #окимо #Певек | Лафет 550х350мм, размер имеет значение!))) #окимо #okimo | Хозяйский дом! Сдан! #окимо #okimo | Баня! Сдал! #окимо #okimo | Дом для гостей! Сдал работу! #окимо #okimo | Стажировка в компании #goodwood | Лен область. #okimo #окимо #postandbeam #домаизкедра #рубленныедома</t>
  </si>
  <si>
    <t>#okimo, #goodwood, #postandbeam</t>
  </si>
  <si>
    <t>https://instagram.com/p/DVzHZu7DMWQ, https://instagram.com/p/DOiPBu2jD6G, https://instagram.com/p/DEQXOyPMepb, https://instagram.com/p/C_LHp63Mi54, https://instagram.com/p/C2QS_8_Mt6e, https://instagram.com/p/C0E7v5tsr_c, https://instagram.com/p/C0E7GcHs35S, https://instagram.com/p/C0E6YCKMmQH, https://instagram.com/p/C0E5gfYskFi, https://instagram.com/p/C0E5IDRMSP6, https://instagram.com/p/CqGgWNrMA99, https://instagram.com/p/Cl1tpA6Mwrp</t>
  </si>
  <si>
    <t>26, 28, 42, 50, 48, 38, 45, 39, 25, 63, 63, 67</t>
  </si>
  <si>
    <t>1, 1, 0, 3, 1, 0, 1, 1, 0, 2, 1, 5</t>
  </si>
  <si>
    <t>2026-03-12, 2025-09-13, 2024-12-31, 2024-08-27, 2024-01-18, 2023-11-25, 2023-11-25, 2023-11-25, 2023-11-25, 2023-11-25, 2023-03-22, 2022-12-06</t>
  </si>
  <si>
    <t>Sapernoye, Слободской, Садаковский, Рублёвка, Певек, Leningrad Oblast, Москва, Зеленоград</t>
  </si>
  <si>
    <t>Sidecar, Image, Image, Sidecar, Image, Sidecar, Sidecar, Sidecar, Video, Sidecar, Sidecar, Sidecar</t>
  </si>
  <si>
    <t>https://scontent-atl3-2.cdninstagram.com/v/t51.82787-15/649847768_18573986128034896_566245347912073344_n.jpg?stp=dst-jpg_e35_p1080x1080_sh0.08_tt6&amp;_nc_ht=scontent-atl3-2.cdninstagram.com&amp;_nc_cat=104&amp;_nc_oc=Q6cZ2QEPYD5wQE4x_kcBHhCdKomsAK83D1_T-tcfHuETdHz4qgtcTwCp4mcnvPqRPKLsn9I&amp;_nc_ohc=y8W_Z0gojWEQ7kNvwEUduCA&amp;_nc_gid=PLKjIlGT6H_hgsAhKgsBNg&amp;edm=AOQ1c0wBAAAA&amp;ccb=7-5&amp;ig_cache_key=Mzg1MTQ1NDMzMjIwMjE0MTQ3Mw%3D%3D.3-ccb7-5&amp;oh=00_AfwGBpqvOuRevvQWnNc02cmKDwcmBJobdS9FqkuDLpPmJw&amp;oe=69BD9229&amp;_nc_sid=8b3546, https://scontent-atl3-2.cdninstagram.com/v/t51.82787-15/649847768_18573986128034896_566245347912073344_n.jpg?stp=dst-jpg_e35_p1080x1080_sh0.08_tt6&amp;_nc_ht=scontent-atl3-2.cdninstagram.com&amp;_nc_cat=104&amp;_nc_oc=Q6cZ2QEPYD5wQE4x_kcBHhCdKomsAK83D1_T-tcfHuETdHz4qgtcTwCp4mcnvPqRPKLsn9I&amp;_nc_ohc=y8W_Z0gojWEQ7kNvwEUduCA&amp;_nc_gid=PLKjIlGT6H_hgsAhKgsBNg&amp;edm=AOQ1c0wBAAAA&amp;ccb=7-5&amp;ig_cache_key=Mzg1MTQ1NDMzMjIwMjE0MTQ3Mw%3D%3D.3-ccb7-5&amp;oh=00_AfwGBpqvOuRevvQWnNc02cmKDwcmBJobdS9FqkuDLpPmJw&amp;oe=69BD9229&amp;_nc_sid=8b3546, https://scontent-atl3-2.cdninstagram.com/v/t51.82787-15/650116243_18573986137034896_1743328291640998518_n.jpg?stp=dst-jpg_e35_p1080x1080_sh0.08_tt6&amp;_nc_ht=scontent-atl3-2.cdninstagram.com&amp;_nc_cat=104&amp;_nc_oc=Q6cZ2QEPYD5wQE4x_kcBHhCdKomsAK83D1_T-tcfHuETdHz4qgtcTwCp4mcnvPqRPKLsn9I&amp;_nc_ohc=wkjAJ1xlhw4Q7kNvwFr8-03&amp;_nc_gid=PLKjIlGT6H_hgsAhKgsBNg&amp;edm=AOQ1c0wBAAAA&amp;ccb=7-5&amp;ig_cache_key=Mzg1MTQ1NDM0MDQ0ODE3Mzk3Ng%3D%3D.3-ccb7-5&amp;oh=00_Afx9USr4e0NR-z78je6tK_vLgsSuDDJiaoK_MEfrklUQYA&amp;oe=69BDBC8E&amp;_nc_sid=8b3546, https://scontent-atl3-2.cdninstagram.com/v/t51.82787-15/649552882_18573986149034896_2004831142748030955_n.jpg?stp=dst-jpg_e35_p1080x1080_sh0.08_tt6&amp;_nc_ht=scontent-atl3-2.cdninstagram.com&amp;_nc_cat=104&amp;_nc_oc=Q6cZ2QEPYD5wQE4x_kcBHhCdKomsAK83D1_T-tcfHuETdHz4qgtcTwCp4mcnvPqRPKLsn9I&amp;_nc_ohc=cT2klqYvNfgQ7kNvwFXAWFU&amp;_nc_gid=PLKjIlGT6H_hgsAhKgsBNg&amp;edm=AOQ1c0wBAAAA&amp;ccb=7-5&amp;ig_cache_key=Mzg1MTQ1NDM0NjQwNDA1Mjc3NA%3D%3D.3-ccb7-5&amp;oh=00_AfyH-NDfwq_JyXTiBXSwEjyZw6jHI01Xe3zUApkaPH51YQ&amp;oe=69BDB0CE&amp;_nc_sid=8b3546, https://scontent-atl3-2.cdninstagram.com/v/t51.82787-15/651216509_18573986158034896_6717474814708932508_n.jpg?stp=dst-jpg_e35_p1080x1080_sh0.08_tt6&amp;_nc_ht=scontent-atl3-2.cdninstagram.com&amp;_nc_cat=104&amp;_nc_oc=Q6cZ2QEPYD5wQE4x_kcBHhCdKomsAK83D1_T-tcfHuETdHz4qgtcTwCp4mcnvPqRPKLsn9I&amp;_nc_ohc=hr27jLESHyMQ7kNvwGY4ul-&amp;_nc_gid=PLKjIlGT6H_hgsAhKgsBNg&amp;edm=AOQ1c0wBAAAA&amp;ccb=7-5&amp;ig_cache_key=Mzg1MTQ1NDM0ODY2ODk4OTM5Mg%3D%3D.3-ccb7-5&amp;oh=00_AfyQEg9TYhVjI1_vo7USyQexcRrCtrJ57IDrc3BMe4kNTA&amp;oe=69BD9575&amp;_nc_sid=8b3546, https://scontent-atl3-2.cdninstagram.com/v/t51.82787-15/650381336_18573986167034896_3976940148153760956_n.jpg?stp=dst-jpg_e35_p1080x1080_sh0.08_tt6&amp;_nc_ht=scontent-atl3-2.cdninstagram.com&amp;_nc_cat=104&amp;_nc_oc=Q6cZ2QEPYD5wQE4x_kcBHhCdKomsAK83D1_T-tcfHuETdHz4qgtcTwCp4mcnvPqRPKLsn9I&amp;_nc_ohc=Ahs2LhcJnBEQ7kNvwFKRJw6&amp;_nc_gid=PLKjIlGT6H_hgsAhKgsBNg&amp;edm=AOQ1c0wBAAAA&amp;ccb=7-5&amp;ig_cache_key=Mzg1MTQ1NDM1MTkxNTQxMjAzNQ%3D%3D.3-ccb7-5&amp;oh=00_AfxSeiLUn-jNk0MPTqr6LCeXBqk5H5vU1H3b_NeiWw7Hbg&amp;oe=69BDA87E&amp;_nc_sid=8b3546, https://scontent-atl3-2.cdninstagram.com/v/t51.82787-15/649853367_18573986176034896_5993580269264300405_n.jpg?stp=dst-jpg_e35_p1080x1080_sh0.08_tt6&amp;_nc_ht=scontent-atl3-2.cdninstagram.com&amp;_nc_cat=104&amp;_nc_oc=Q6cZ2QEPYD5wQE4x_kcBHhCdKomsAK83D1_T-tcfHuETdHz4qgtcTwCp4mcnvPqRPKLsn9I&amp;_nc_ohc=d9q40HiLZIgQ7kNvwFl7W6G&amp;_nc_gid=PLKjIlGT6H_hgsAhKgsBNg&amp;edm=AOQ1c0wBAAAA&amp;ccb=7-5&amp;ig_cache_key=Mzg1MTQ1NDM2MjgwMzc2ODc2MQ%3D%3D.3-ccb7-5&amp;oh=00_AfyO1rVW7w-14CsKYUNqJICc1_CDYpgLj0QmDFCSKeTVLA&amp;oe=69BD9D50&amp;_nc_sid=8b3546, https://scontent-atl3-2.cdninstagram.com/v/t51.82787-15/547787237_18530446882034896_9132800145319046993_n.jpg?stp=dst-jpg_e35_p1080x1080_sh0.08_tt6&amp;_nc_ht=scontent-atl3-2.cdninstagram.com&amp;_nc_cat=104&amp;_nc_oc=Q6cZ2QEPYD5wQE4x_kcBHhCdKomsAK83D1_T-tcfHuETdHz4qgtcTwCp4mcnvPqRPKLsn9I&amp;_nc_ohc=ZDSH4CNFsgQQ7kNvwH-6x02&amp;_nc_gid=PLKjIlGT6H_hgsAhKgsBNg&amp;edm=AOQ1c0wBAAAA&amp;ccb=7-5&amp;ig_cache_key=MzcyMDYwMjMzMTg4NTg3ODkxOA%3D%3D.3-ccb7-5&amp;oh=00_AfyazvfVfJFGZPX1z-0DiXjBeMpJFOv6tMZQ6xrCWtw04g&amp;oe=69BD9F97&amp;_nc_sid=8b3546, https://scontent-atl3-2.cdninstagram.com/v/t51.2885-15/470946455_18480969706034896_4047883277214726315_n.jpg?stp=dst-jpg_e35_p1080x1080_sh0.08_tt6&amp;_nc_ht=scontent-atl3-2.cdninstagram.com&amp;_nc_cat=104&amp;_nc_oc=Q6cZ2QEPYD5wQE4x_kcBHhCdKomsAK83D1_T-tcfHuETdHz4qgtcTwCp4mcnvPqRPKLsn9I&amp;_nc_ohc=ExeLDSD8mRkQ7kNvwEqZ5mA&amp;_nc_gid=PLKjIlGT6H_hgsAhKgsBNg&amp;edm=AOQ1c0wBAAAA&amp;ccb=7-5&amp;ig_cache_key=MzUzNTQyNzg3ODU3MDI4OTc1NQ%3D%3D.3-ccb7-5&amp;oh=00_AfyRqEnVMMT1id_Bcotf2FhxQ9THL4PGSHrpo6TKoefDgA&amp;oe=69BD9A2B&amp;_nc_sid=8b3546, https://scontent-atl3-2.cdninstagram.com/v/t39.30808-6/472991983_18482922676034896_1923942358660437011_n.jpg?stp=dst-jpg_e35_p1080x1080_sh0.08_tt6&amp;_nc_ht=scontent-atl3-2.cdninstagram.com&amp;_nc_cat=104&amp;_nc_oc=Q6cZ2QEPYD5wQE4x_kcBHhCdKomsAK83D1_T-tcfHuETdHz4qgtcTwCp4mcnvPqRPKLsn9I&amp;_nc_ohc=O5piSYqR7KAQ7kNvwGosCuV&amp;_nc_gid=PLKjIlGT6H_hgsAhKgsBNg&amp;edm=AOQ1c0wAAAAA&amp;ccb=7-5&amp;ig_cache_key=MzQ0Mzg4MDAwMDM1NDQzMTcxOA%3D%3D.3-ccb7-5&amp;oh=00_AfzzGnYOAoLAzAV1Jpy4OrqiicfQbIj-0D0axwXiPPuQww&amp;oe</t>
  </si>
  <si>
    <t>https://scontent-atl3-3.cdninstagram.com/o1/v/t16/f2/m69/AQNJXidXzwE5dyb01BoGm3THkKTC7NKoX_dsnrae4gGv6LVyxThrEfxjoJjvv-Gvl0GJmRxbdqWB83vur4areqQH.mp4?strext=1&amp;_nc_cat=111&amp;_nc_sid=5e9851&amp;_nc_ht=scontent-atl3-3.cdninstagram.com&amp;_nc_ohc=ldfil_JM7zoQ7kNvwGHzM_5&amp;efg=eyJ2ZW5jb2RlX3RhZyI6Inhwdl9wcm9ncmVzc2l2ZS5JTlNUQUdSQU0uQ0FST1VTRUxfSVRFTS5DMy43MjAuZGFzaF9iYXNlbGluZV8xX3YxIiwieHB2X2Fzc2V0X2lkIjoyOTk3MDE1NzMwMzI2MDMsImFzc2V0X2FnZV9kYXlzIjo4NDEsInZpX3VzZWNhc2VfaWQiOjEwMTA0LCJkdXJhdGlvbl9zIjoxMSwidXJsZ2VuX3NvdXJjZSI6Ind3dyJ9&amp;ccb=17-1&amp;_nc_gid=PLKjIlGT6H_hgsAhKgsBNg&amp;_nc_ss=1a&amp;_nc_zt=28&amp;vs=1c8461b4173858ed&amp;_nc_vs=HBksFQIYOnBhc3N0aHJvdWdoX2V2ZXJzdG9yZS9HQnRGS2hnMFJBRlRxZE1DQUNiX2VsT21oOW9MYmtZTEFBQUYVAALIARIAFQIYOnBhc3N0aHJvdWdoX2V2ZXJzdG9yZS9HRnFYTUJnQ3pIRlNZNHNGQUtaMy0tUHoxaG9RYmtZTEFBQUYVAgLIARIAKAAYABsCiAd1c2Vfb2lsATEScHJvZ3Jlc3NpdmVfcmVjaXBlATEVAAAmturk3PakiAEVAigCQzMsF0An3bItDlYEGBJkYXNoX2Jhc2VsaW5lXzFfdjERAHXuB2XwnQEA&amp;oh=00_AfzMTOCnt961Gm3oe9FbQeRi_1Vc7DWSmhsSZfs87it4Rw&amp;oe=69BDBA35, https://scontent-atl3-1.cdninstagram.com/o1/v/t2/f2/m82/AQMhRY2CF_Y5WzEVKwpir7YEUlmfrMyNMawYbEseZdeXU6cEkHwsh1o6dl4wkpXBuHrG83tF_84Osv2oX9TYIMVYLSkeV2dtLEXOCf4.mp4?_nc_cat=100&amp;_nc_sid=5e9851&amp;_nc_ht=scontent-atl3-1.cdninstagram.com&amp;_nc_ohc=KzqRXCXfhicQ7kNvwFvFNWS&amp;efg=eyJ2ZW5jb2RlX3RhZyI6Inhwdl9wcm9ncmVzc2l2ZS5JTlNUQUdSQU0uQ0xJUFMuQzMuNzIwLmRhc2hfYmFzZWxpbmVfMV92MSIsInhwdl9hc3NldF9pZCI6MTU5MjQ0MDk2NDkxODM0OCwiYXNzZXRfYWdlX2RheXMiOjg0MSwidmlfdXNlY2FzZV9pZCI6MTAwOTksImR1cmF0aW9uX3MiOjE3LCJ1cmxnZW5fc291cmNlIjoid3d3In0%3D&amp;ccb=17-1&amp;_nc_gid=PLKjIlGT6H_hgsAhKgsBNg&amp;_nc_ss=1a&amp;_nc_zt=28&amp;vs=feb63fdd0be5a06e&amp;_nc_vs=HBksFQIYT2lnX3hwdl9yZWVsc19wZXJtYW5lbnRfcHJvZC83MTQ1M0ZFMDI1OEQ1NThCNUU0NTNCOUI4RDU3N0ZCOV92aWRlb19kYXNoaW5pdC5tcDQVAALIARIAFQIYOnBhc3N0aHJvdWdoX2V2ZXJzdG9yZS9HT0pfTUJoSHhpbDJHWjRFQVBPd2hFelRia3BYYnFfRUFBQUYVAgLIARIAKAAYABsCiAd1c2Vfb2lsATEScHJvZ3Jlc3NpdmVfcmVjaXBlATEVAAAmmLHR4KGU1AUVAigCQzMsF0AxWRaHKwIMGBJkYXNoX2Jhc2VsaW5lXzFfdjERAHX-B2XmnQEA&amp;oh=00_AfxetXTYRyaT3AACccYDwaiJi6-NqNXv3n-ZqvAGDSNA6A&amp;oe=69B9B781, https://scontent-atl3-1.cdninstagram.com/o1/v/t16/f2/m69/AQNGEXaEUzV6AU0igMnDb0tcbGi7XIPoE4ShwDf5BX5D_6m35fLC7NuwCALMfrq_z9SOIO_YFlgVzEiu02OFpIlU.mp4?strext=1&amp;_nc_cat=106&amp;_nc_sid=5e9851&amp;_nc_ht=scontent-atl3-1.cdninstagram.com&amp;_nc_ohc=OGrHteaN7hUQ7kNvwHMLnY5&amp;efg=eyJ2ZW5jb2RlX3RhZyI6Inhwdl9wcm9ncmVzc2l2ZS5JTlNUQUdSQU0uQ0FST1VTRUxfSVRFTS5DMy43MjAuZGFzaF9iYXNlbGluZV8xX3YxIiwieHB2X2Fzc2V0X2lkIjo3NTg5ODQ1NjU1NDc1OTgsImFzc2V0X2FnZV9kYXlzIjoxMDg5LCJ2aV91c2VjYXNlX2lkIjoxMDEwNCwiZHVyYXRpb25fcyI6MTIsInVybGdlbl9zb3VyY2UiOiJ3d3cifQ%3D%3D&amp;ccb=17-1&amp;vs=3b10f88661fd2e62&amp;_nc_vs=HBksFQIYOnBhc3N0aHJvdWdoX2V2ZXJzdG9yZS9HQUxUSGhSVGVKdlRiNmdMQUZscnpEWU50X2MwYmtZTEFBQUYVAALIARIAFQIYOnBhc3N0aHJvdWdoX2V2ZXJzdG9yZS9HTTd0OHhOaExkbVhXZGtMQUprTVZWZlg4TXBHYmtZTEFBQUYVAgLIARIAKAAYABsCiAd1c2Vfb2lsATEScHJvZ3Jlc3NpdmVfcmVjaXBlATEVAAAmnInb1tuS2QIVAigCQzMsF0An7peNT987GBJkYXNoX2Jhc2VsaW5lXzFfdjERAHXuB2XwnQEA&amp;_nc_gid=PLKjIlGT6H_hgsAhKgsBNg&amp;_nc_ss=1a&amp;_nc_zt=28&amp;oh=00_AfyvWNNkl85XCkq4htFZ5fORrW3ap-scReKvG6WASKdlmQ&amp;oe=69BD95CE, https://scontent-atl3-3.cdninstagram.com/o1/v/t16/f2/m69/AQNzKvMeEvbQNrcKjqk04-HMr7TBwdDH3fOJZCCld4hHZThuCcO9B-MyD4QOb4OXqnxfoXXDa-aYSLyvLWHJlDtm.mp4?strext=1&amp;_nc_cat=111&amp;_nc_sid=5e9851&amp;_nc_ht=scontent-atl3-3.cdninstagram.com&amp;_nc_ohc=p8Dx3m6t5p0Q7kNvwEoE1_8&amp;efg=eyJ2ZW5jb2RlX3RhZyI6Inhwdl9wcm9ncmVzc2l2ZS5JTlNUQUdSQU0uQ0FST1VTRUxfSVRFTS5DMy43MjAuZGFzaF9iYXNlbGluZV8xX3YxIiwieHB2X2Fzc2V0X2lkIjo2MDg5MTk0NzQwMzczOTYsImFzc2V0X2FnZV9kYXlzIjoxMDg5LCJ2aV91c2VjYXNlX2lkIjoxMDEwNCwiZHVyYXRpb25fcyI6OCwidXJsZ2VuX3NvdXJjZSI6Ind3dyJ9&amp;ccb=17-1&amp;_nc_gid=PLKjIlGT6H_hgsAhKgsBNg&amp;_nc_ss=1a&amp;_nc_zt=28&amp;vs=bb05a250ca78100b&amp;_nc_vs=HBksFQIYOnBhc3N0aHJvdWdoX2V2ZXJzdG9yZS9HR0paSGhUT0NzampGNzRBQU9kM0l1QzE1dXQtYmtZTEFBQUYVAALIARIAFQIYOnBhc3N0aHJvdWdoX2V2ZXJzdG9yZS9HS2FSN3hQajF5ejlMckFNQU0tdXVSREItMWw3YmtZTEFBQUYVAgLIARIAKAAYABsCiAd1c2Vfb2lsATEScHJvZ3Jlc3NpdmVfcmVjaXBlATEVAAAmqIqTz-PzlAIVAigCQzMsF0AhRBiTdLxqGBJkYXNoX2Jhc2VsaW5lXzFfdjERAHXuB2XwnQEA&amp;oh=00_AfzK2K2K5ezFBvc_1PIE_yLvi9F4XTuZeL4KvV6xnVO2Gw&amp;oe=69BDA02D</t>
  </si>
  <si>
    <t>https://www.instagram.com/vladimir_okimo</t>
  </si>
  <si>
    <t>toxin1900</t>
  </si>
  <si>
    <t>Anton Dmi</t>
  </si>
  <si>
    <t>photo, moto and travel</t>
  </si>
  <si>
    <t>https://youtube.com/@antondmi1900</t>
  </si>
  <si>
    <t>https://scontent-atl3-2.cdninstagram.com/v/t51.2885-19/486823891_1656457532414093_6866943588939063477_n.jpg?stp=dst-jpg_e0_s150x150_tt6&amp;efg=eyJ2ZW5jb2RlX3RhZyI6InByb2ZpbGVfcGljLmRqYW5nby45MTcuYzIifQ&amp;_nc_ht=scontent-atl3-2.cdninstagram.com&amp;_nc_cat=105&amp;_nc_oc=Q6cZ2QFYG7gRU8HdnOQKwqOTBX9nm7IBVrqkrosP06pEPXVoYYUTWJOfc-gWE8iW8BQuono&amp;_nc_ohc=xxEO6CIpkU4Q7kNvwF-VYdU&amp;_nc_gid=gkHBvMaYqthb9kCuWKTs7w&amp;edm=AOQ1c0wBAAAA&amp;ccb=7-5&amp;oh=00_AfzwB70Fw_MuZztMD8wLznvE4gMtcATJoxJodM6YMRlQOg&amp;oe=69BD8F38&amp;_nc_sid=8b3546</t>
  </si>
  <si>
    <t>#переходинатемнуюсторону</t>
  </si>
  <si>
    <t>https://instagram.com/p/DT4LhmLktYJ, https://instagram.com/p/DTmxMCEkpj1, https://instagram.com/p/DThT3w7kmO7, https://instagram.com/p/DThOQb6kvyA, https://instagram.com/p/DS7PKmVCLp4, https://instagram.com/p/DRkIjegiGqy, https://instagram.com/p/DRXXPtkiNDp, https://instagram.com/p/DRWHQXrCDzo, https://instagram.com/p/DRPXOADCN3O, https://instagram.com/p/DGKBZT1oej6, https://instagram.com/p/DF7RvJoO5OG, https://instagram.com/p/DF3qDUvyUvK</t>
  </si>
  <si>
    <t>17, 11, 4, 11, 30, 5, 5, 6, 8, 45, 20, 15</t>
  </si>
  <si>
    <t>0, 0, 0, 0, 5, 1, 0, 0, 0, 0, 0, 0</t>
  </si>
  <si>
    <t>2026-01-24, 2026-01-17, 2026-01-15, 2026-01-15, 2025-12-31, 2025-11-27, 2025-11-22, 2025-11-22, 2025-11-19, 2025-02-17, 2025-02-11, 2025-02-09</t>
  </si>
  <si>
    <t>Tailand, Санкт-Петербург, Архангельск, Montañita, Ecuador, Baños - Ecuador</t>
  </si>
  <si>
    <t>Video, Video, Video, Video, Video, Image, Sidecar, Video, Video, Sidecar, Image, Image</t>
  </si>
  <si>
    <t>https://scontent-atl3-3.cdninstagram.com/v/t51.82787-15/586395063_18400184896120355_4691808504298130228_n.jpg?stp=dst-jpg_e35_p1080x1080_sh0.08_tt6&amp;_nc_ht=scontent-atl3-3.cdninstagram.com&amp;_nc_cat=111&amp;_nc_oc=Q6cZ2QFYG7gRU8HdnOQKwqOTBX9nm7IBVrqkrosP06pEPXVoYYUTWJOfc-gWE8iW8BQuono&amp;_nc_ohc=tBnrsv3FTEUQ7kNvwFFS0xd&amp;_nc_gid=gkHBvMaYqthb9kCuWKTs7w&amp;edm=AOQ1c0wBAAAA&amp;ccb=7-5&amp;ig_cache_key=Mzc3NTE4MDAwOTk1NTE1ODcwNg%3D%3D.3-ccb7-5&amp;oh=00_Afw0JwuMI7pgIOIL0LkaG1QUx4va5smrR3NPZ32aeggthQ&amp;oe=69BD8CEE&amp;_nc_sid=8b3546, https://scontent-atl3-3.cdninstagram.com/v/t51.82787-15/587304299_18399618145120355_4352471336695515048_n.webp?stp=dst-jpg_e35_s1080x1080_sh0.08_tt6&amp;_nc_ht=scontent-atl3-3.cdninstagram.com&amp;_nc_cat=111&amp;_nc_oc=Q6cZ2QFYG7gRU8HdnOQKwqOTBX9nm7IBVrqkrosP06pEPXVoYYUTWJOfc-gWE8iW8BQuono&amp;_nc_ohc=qR5S8KXiZRsQ7kNvwGLEcgL&amp;_nc_gid=gkHBvMaYqthb9kCuWKTs7w&amp;edm=AOQ1c0wBAAAA&amp;ccb=7-5&amp;ig_cache_key=Mzc3MTU4NDc3NjI4MTU4MjgyMg%3D%3D.3-ccb7-5&amp;oh=00_AfzgQ2UMhwWSNUw8pcvLOzdZ02d8kKKlkMxE8QcsPxG9pQ&amp;oe=69BD908E&amp;_nc_sid=8b3546, https://scontent-atl3-3.cdninstagram.com/v/t51.82787-15/587304299_18399618145120355_4352471336695515048_n.webp?stp=dst-jpg_e35_s1080x1080_sh0.08_tt6&amp;_nc_ht=scontent-atl3-3.cdninstagram.com&amp;_nc_cat=111&amp;_nc_oc=Q6cZ2QFYG7gRU8HdnOQKwqOTBX9nm7IBVrqkrosP06pEPXVoYYUTWJOfc-gWE8iW8BQuono&amp;_nc_ohc=qR5S8KXiZRsQ7kNvwGLEcgL&amp;_nc_gid=gkHBvMaYqthb9kCuWKTs7w&amp;edm=AOQ1c0wBAAAA&amp;ccb=7-5&amp;ig_cache_key=Mzc3MTU4NDc3NjI4MTU4MjgyMg%3D%3D.3-ccb7-5&amp;oh=00_AfzgQ2UMhwWSNUw8pcvLOzdZ02d8kKKlkMxE8QcsPxG9pQ&amp;oe=69BD908E&amp;_nc_sid=8b3546, https://scontent-atl3-3.cdninstagram.com/v/t51.82787-15/584401957_18399618154120355_4154240368182675414_n.jpg?stp=dst-jpg_e35_s1080x1080_sh0.08_tt6&amp;_nc_ht=scontent-atl3-3.cdninstagram.com&amp;_nc_cat=111&amp;_nc_oc=Q6cZ2QFYG7gRU8HdnOQKwqOTBX9nm7IBVrqkrosP06pEPXVoYYUTWJOfc-gWE8iW8BQuono&amp;_nc_ohc=9Lamxd3U4H4Q7kNvwHwF2fr&amp;_nc_gid=gkHBvMaYqthb9kCuWKTs7w&amp;edm=AOQ1c0wBAAAA&amp;ccb=7-5&amp;ig_cache_key=Mzc3MTU4NDc4NzM1NDQ4OTMyMg%3D%3D.3-ccb7-5&amp;oh=00_Afxm2VOrOd4Fz5kyE6Jt9mSxkKk90K25aho8ttasZe1YOw&amp;oe=69BDA70F&amp;_nc_sid=8b3546, https://scontent-atl3-3.cdninstagram.com/v/t51.29350-15/480344516_1475604373420906_8577545071258110800_n.heic?stp=dst-jpg_e35_s1080x1080_tt6&amp;_nc_ht=scontent-atl3-3.cdninstagram.com&amp;_nc_cat=110&amp;_nc_oc=Q6cZ2QFYG7gRU8HdnOQKwqOTBX9nm7IBVrqkrosP06pEPXVoYYUTWJOfc-gWE8iW8BQuono&amp;_nc_ohc=L4KPN0l7GZ4Q7kNvwHSdlN8&amp;_nc_gid=gkHBvMaYqthb9kCuWKTs7w&amp;edm=AOQ1c0wBAAAA&amp;ccb=7-5&amp;ig_cache_key=MzU2OTY3MTc3NjU2MDUxNTc3MA%3D%3D.3-ccb7-5&amp;oh=00_AfwC5ckgJEFD3PJmQz08tVvhEg3LgnmXOMD0q3X4F_DFAg&amp;oe=69BD93E1&amp;_nc_sid=8b3546, https://scontent-atl3-3.cdninstagram.com/v/t51.29350-15/480344516_1475604373420906_8577545071258110800_n.heic?stp=dst-jpg_e35_s1080x1080_tt6&amp;_nc_ht=scontent-atl3-3.cdninstagram.com&amp;_nc_cat=110&amp;_nc_oc=Q6cZ2QFYG7gRU8HdnOQKwqOTBX9nm7IBVrqkrosP06pEPXVoYYUTWJOfc-gWE8iW8BQuono&amp;_nc_ohc=L4KPN0l7GZ4Q7kNvwHSdlN8&amp;_nc_gid=gkHBvMaYqthb9kCuWKTs7w&amp;edm=AOQ1c0wBAAAA&amp;ccb=7-5&amp;ig_cache_key=MzU2OTY3MTc3NjU2MDUxNTc3MA%3D%3D.3-ccb7-5&amp;oh=00_AfwC5ckgJEFD3PJmQz08tVvhEg3LgnmXOMD0q3X4F_DFAg&amp;oe=69BD93E1&amp;_nc_sid=8b3546, https://scontent-atl3-3.cdninstagram.com/v/t51.29350-15/480316260_1257390795329999_3641903165935165984_n.heic?stp=dst-jpg_e35_s1080x1080_tt6&amp;_nc_ht=scontent-atl3-3.cdninstagram.com&amp;_nc_cat=111&amp;_nc_oc=Q6cZ2QFYG7gRU8HdnOQKwqOTBX9nm7IBVrqkrosP06pEPXVoYYUTWJOfc-gWE8iW8BQuono&amp;_nc_ohc=7kUoltHkgzwQ7kNvwERYKUC&amp;_nc_gid=gkHBvMaYqthb9kCuWKTs7w&amp;edm=AOQ1c0wBAAAA&amp;ccb=7-5&amp;ig_cache_key=MzU2OTY3MTc3NjUyNjkzMjMyMA%3D%3D.3-ccb7-5&amp;oh=00_AfxOF3O90CBUfgJq-AHMwf81qtTep1f5-anStglIC2L5Dw&amp;oe=69BD8A72&amp;_nc_sid=8b3546, https://scontent-atl3-2.cdninstagram.com/v/t51.29350-15/480039051_1731661901120593_6633624144806845907_n.heic?stp=dst-jpg_e35_s1080x1080_tt6&amp;_nc_ht=scontent-atl3-2.cdninstagram.com&amp;_nc_cat=101&amp;_nc_oc=Q6cZ2QFYG7gRU8HdnOQKwqOTBX9nm7IBVrqkrosP06pEPXVoYYUTWJOfc-gWE8iW8BQuono&amp;_nc_ohc=sLsv9dgmt2cQ7kNvwGwUK6b&amp;_nc_gid=gkHBvMaYqthb9kCuWKTs7w&amp;edm=AOQ1c0wBAAAA&amp;ccb=7-5&amp;ig_cache_key=MzU2OTY3MTc3NjU0MzcyMDYyOQ%3D%3D.3-ccb7-5&amp;oh=00_AfzZLumy9CgOujyeR9N3o3Q6N69RJcHgxLTFRGLaNwfgxg&amp;oe=69BDB6E7&amp;_nc_sid=8b3546, https://scontent-atl3-1.cdninstagram.com/v/t51.82787-15/641964892_18575774017032924_4996936032630693598_n.jpg?stp=dst-jpg_e35_p1080x1080_sh0.08_tt6&amp;_nc_ht=scontent-atl3-1.cdninstagram.com&amp;_nc_cat=100&amp;_nc_oc=Q6cZ2QFYG7gRU8HdnOQKwqOTBX9nm7IBVrqkrosP06pEPXVoYYUTWJOfc-gWE8iW8BQuono&amp;_nc_ohc=gjQPjyZCnhQQ7kNvwEUjdIQ&amp;_nc_gid=gkHBvMaYqthb9kCuWKTs7w&amp;edm=AOQ1c0wBAAAA&amp;ccb=7-5&amp;ig_cache_key=MzU2NTUyMTUzNjkzODY0NDM1OA%3D%3D.3-ccb7-5&amp;oh=00_Afw6sypM4B3GglfS92qSfIhkJUBeHrWQMZdiC2YV6UJNHg&amp;oe=69BD8C55&amp;_nc_sid=8b3546, https://scontent-atl3-3.cdninstagram.com/v/t51.82787-15/622489580_17950047407947675_4445538161413180987_n.jpg?stp=dst-jpg_e35_p1080x1080_sh0.08_tt6&amp;_nc_ht=scontent-atl3-3.cdninstagram.com&amp;_nc_cat=107&amp;_nc_oc=Q6cZ2QFYG7gRU8HdnOQKwqOTBX9nm7IBVrqkrosP06pEPXVoYYUTWJOfc-gWE8iW8BQuono&amp;_nc_ohc=mOqEdWdAytUQ7kNvwGzhD72&amp;_nc_gid=gkHBvMaYqthb9kCuWKTs7w&amp;edm=AOQ1c0wBAAAA&amp;ccb=7-5&amp;ig_cache_key=MzU2NDUwMjU3NjQ3NTQ5MTI3NA%3D%3D.3-ccb7-5&amp;oh=00_AfyfVvhXp3Hmsgr7RaBmc4GvwZKX-pRXC1oOoQSlipoNqA&amp;oe=69BDB8E5&amp;_nc_sid=8b35</t>
  </si>
  <si>
    <t>https://scontent-atl3-1.cdninstagram.com/o1/v/t16/f2/m69/AQPw-Zcs9khEtUy_FomefZ3vZG4clgtCc8WKUzwYZkv9T2QITnJDWlmlPTBeNC1tS9cK3gAGXaCR7WK_Lzj2QUJ1.mp4?strext=1&amp;_nc_cat=106&amp;_nc_sid=5e9851&amp;_nc_ht=scontent-atl3-1.cdninstagram.com&amp;_nc_ohc=98audrHFQJ4Q7kNvwGqaVrf&amp;efg=eyJ2ZW5jb2RlX3RhZyI6Inhwdl9wcm9ncmVzc2l2ZS5JTlNUQUdSQU0uQ0xJUFMuQzMuNzIwLmRhc2hfYmFzZWxpbmVfMV92MSIsInhwdl9hc3NldF9pZCI6MTc4OTE1ODk2Mzk0MDQ4MTQsImFzc2V0X2FnZV9kYXlzIjo1MSwidmlfdXNlY2FzZV9pZCI6MTAwOTksImR1cmF0aW9uX3MiOjc1LCJ1cmxnZW5fc291cmNlIjoid3d3In0%3D&amp;ccb=17-1&amp;_nc_gid=gkHBvMaYqthb9kCuWKTs7w&amp;_nc_ss=1a&amp;_nc_zt=28&amp;vs=1e7c98d1f54d2007&amp;_nc_vs=HBksFQIYOnBhc3N0aHJvdWdoX2V2ZXJzdG9yZS9HSHhoNHlSejlDcEE2ZzBEQUtQX054R0RYN05FYnNwVEFRQUYVAALIARIAFQIYUWlnX3hwdl9wbGFjZW1lbnRfcGVybWFuZW50X3YyL0Y3NDEyODFFRDM0QjZFNDI3OTA1OTQ2NDYwREE3MEE4X2F1ZGlvX2Rhc2hpbml0Lm1wNBUCAsgBEgAoABgAGwKIB3VzZV9vaWwBMRJwcm9ncmVzc2l2ZV9yZWNpcGUBMRUAACac9OPOypPIPxUCKAJDMywXQFLBmZmZmZoYEmRhc2hfYmFzZWxpbmVfMV92MREAdf4HZeadAQA&amp;oh=00_Afxqyw34fpsr9H3KvJUnNKt8NZvCEzf4wCfeOiwdq0EOtg&amp;oe=69BD9F12, https://scontent-atl3-2.cdninstagram.com/o1/v/t16/f2/m69/AQNKVzB7engByJwFrfiAAMTBG7AJooqCz-kXSy6p5zIBKYvX0DdEl1v2VSy7FCQvXscepHcn0hLYRtodomhpkb6a.mp4?strext=1&amp;_nc_cat=101&amp;_nc_sid=5e9851&amp;_nc_ht=scontent-atl3-2.cdninstagram.com&amp;_nc_ohc=bVGVhCZe9S8Q7kNvwGvo-Kw&amp;efg=eyJ2ZW5jb2RlX3RhZyI6Inhwdl9wcm9ncmVzc2l2ZS5JTlNUQUdSQU0uQ0xJUFMuQzMuNzIwLmRhc2hfYmFzZWxpbmVfMV92MSIsInhwdl9hc3NldF9pZCI6MTc4OTA3NDcyNTQ0MDQ4MTQsImFzc2V0X2FnZV9kYXlzIjo1OCwidmlfdXNlY2FzZV9pZCI6MTAwOTksImR1cmF0aW9uX3MiOjUsInVybGdlbl9zb3VyY2UiOiJ3d3cifQ%3D%3D&amp;ccb=17-1&amp;vs=db69c6b95403da87&amp;_nc_vs=HBksFQIYOnBhc3N0aHJvdWdoX2V2ZXJzdG9yZS9HR3hnaVNUU0dvSnMyUzREQU16eXJ6c0x3TmtDYnNwVEFRQUYVAALIARIAFQIYUWlnX3hwdl9wbGFjZW1lbnRfcGVybWFuZW50X3YyL0RCNDZGNjIxMTU0NDdBOTJFMjZGRDYwQUUzNTUzMEIyX2F1ZGlvX2Rhc2hpbml0Lm1wNBUCAsgBEgAoABgAGwKIB3VzZV9vaWwBMRJwcm9ncmVzc2l2ZV9yZWNpcGUBMRUAACac2-utxuLHPxUCKAJDMywXQBQhysCDEm8YEmRhc2hfYmFzZWxpbmVfMV92MREAdf4HZeadAQA&amp;_nc_gid=gkHBvMaYqthb9kCuWKTs7w&amp;_nc_ss=1a&amp;_nc_zt=28&amp;oh=00_AfwqSewn_3bU1MxVH9GbSzjBRb_GGrE-GCgyArJ22D6rnA&amp;oe=69BDB193, https://scontent-atl3-3.cdninstagram.com/o1/v/t16/f2/m69/AQOmSTDR8ks1YtS2ghykbPgJjH9CxOydp3Zjxn0BEyKthZd1-byYziiFnEKzpWCUCoO7Ni-cAZa1BnYgS5UWPrDJ.mp4?strext=1&amp;_nc_cat=109&amp;_nc_sid=5e9851&amp;_nc_ht=scontent-atl3-3.cdninstagram.com&amp;_nc_ohc=xkfnfO03FSIQ7kNvwF49udS&amp;efg=eyJ2ZW5jb2RlX3RhZyI6Inhwdl9wcm9ncmVzc2l2ZS5JTlNUQUdSQU0uQ0xJUFMuQzMuNzIwLmRhc2hfYmFzZWxpbmVfMV92MSIsInhwdl9hc3NldF9pZCI6MTIwMzE0MTg2ODAzODkyOSwiYXNzZXRfYWdlX2RheXMiOjYwLCJ2aV91c2VjYXNlX2lkIjoxMDA5OSwiZHVyYXRpb25fcyI6NSwidXJsZ2VuX3NvdXJjZSI6Ind3dyJ9&amp;ccb=17-1&amp;_nc_gid=gkHBvMaYqthb9kCuWKTs7w&amp;_nc_ss=1a&amp;_nc_zt=28&amp;vs=ff41d57ef4c1663&amp;_nc_vs=HBksFQIYOnBhc3N0aHJvdWdoX2V2ZXJzdG9yZS9HRkVDeENULTNSZTk1bW9FQUxZYjRxNC1fcGtzYnNwVEFRQUYVAALIARIAFQIYR2lnX3hwdl9yZWVsc19wZXJtYW5lbnRfc3JfcHJvZC8xNjMyMjE4NDk0ODgwNjk1XzY5Mzg1Njc2MTk3MDM3OTczODgubXA0FQICyAESACgAGAAbAogHdXNlX29pbAExEnByb2dyZXNzaXZlX3JlY2lwZQExFQAAJqKsxbqJkKMEFQIoAkMzLBdAFCHKwIMSbxgSZGFzaF9iYXNlbGluZV8xX3YxEQB1_gdl5p0BAA&amp;oh=00_AfzzP4mSEcUp17UBN8N7jIFPG3R3mR_QBlQ0tS3DPDM16A&amp;oe=69BDB6EF, https://scontent-atl3-2.cdninstagram.com/o1/v/t16/f2/m69/AQMUCf_cU7mNHYIhMJUIEm8pl-eUVhA6aA2ipVTlQQcQ6UGotQTdQosg8pSDjhZxatAiVNXc8bW7XyDusH2NYWT0.mp4?strext=1&amp;_nc_cat=101&amp;_nc_sid=5e9851&amp;_nc_ht=scontent-atl3-2.cdninstagram.com&amp;_nc_ohc=Hvx7SyQokIsQ7kNvwF5wfxZ&amp;efg=eyJ2ZW5jb2RlX3RhZyI6Inhwdl9wcm9ncmVzc2l2ZS5JTlNUQUdSQU0uQ0xJUFMuQzMuNzIwLmRhc2hfYmFzZWxpbmVfMV92MSIsInhwdl9hc3NldF9pZCI6NzQ3NjU5MzU1MDU0MjkyLCJhc3NldF9hZ2VfZGF5cyI6NjAsInZpX3VzZWNhc2VfaWQiOjEwMDk5LCJkdXJhdGlvbl9zIjoxOCwidXJsZ2VuX3NvdXJjZSI6Ind3dyJ9&amp;ccb=17-1&amp;vs=33a837bb2eb9f296&amp;_nc_vs=HBksFQIYOnBhc3N0aHJvdWdoX2V2ZXJzdG9yZS9HUEx0dVNSSDRMU1JaeElGQU5UQVJfM21GRVl0YnNwVEFRQUYVAALIARIAFQIYRmlnX3hwdl9yZWVsc19wZXJtYW5lbnRfc3JfcHJvZC84NjE5OTIyOTY0NTA3MzdfMTc3OTA2OTc4MTk1MzkwNzI3MC5tcDQVAgLIARIAKAAYABsCiAd1c2Vfb2lsATEScHJvZ3Jlc3NpdmVfcmVjaXBlATEVAAAmqIOrpMD_0wIVAigCQzMsF0Ayu6XjU_fPGBJkYXNoX2Jhc2VsaW5lXzFfdjERAHX-B2XmnQEA&amp;_nc_gid=gkHBvMaYqthb9kCuWKTs7w&amp;_nc_ss=1a&amp;_nc_zt=28&amp;oh=00_AfwV68Nx3T-HacCezQ2jEQF4QyKu4nhUiSsJidZMFVH5ng&amp;oe=69BD87BF, https://scontent-atl3-3.cdninstagram.com/o1/v/t2/f2/m86/AQM8vpM3tmqkqYIsTbDBpshLi63c7L2SJhFzMkDMfjIFqeKflLdxGpQdhe5_w7wuStCBA9fbqPKDW3o08lKY5OFMVfolwYJojY2v0SM.mp4?_nc_cat=108&amp;_nc_sid=5e9851&amp;_nc_ht=scontent-atl3-3.cdninstagram.com&amp;_nc_ohc=e2qlOEiQem8Q7kNvwEEX256&amp;efg=eyJ2ZW5jb2RlX3RhZyI6Inhwdl9wcm9ncmVzc2l2ZS5JTlNUQUdSQU0uQ0xJUFMuQzMuNzIwLmRhc2hfYmFzZWxpbmVfMV92MSIsInhwdl9hc3NldF9pZCI6ODU1MDg2OTUzNzgwNzQ1LCJhc3NldF9hZ2VfZGF5cyI6NzQsInZpX3VzZWNhc2VfaWQiOjEwMDk5LCJkdXJhdGlvbl9zIjoxNywidXJsZ2VuX3NvdXJjZSI6Ind3dyJ9&amp;ccb=17-1&amp;_nc_gid=gkHBvMaYqthb9kCuWKTs7w&amp;_nc_ss=1a&amp;_nc_zt=28&amp;vs=28bcf6a8ba0acec2&amp;_nc_vs=HBksFQIYUmlnX3hwdl9yZWVsc19wZXJtYW5lbnRfc3JfcHJvZC9BMjQ0MTMzMTA3MTE1MDRCRThCMDVFRkZDRjI1NTBCQl92aWRlb19kYXNoaW5pdC5tcDQVAALIARIAFQIYR2lnX3hwdl9yZWVsc19wZXJtYW5lbnRfc3JfcHJvZC8xNDQ3MzMxMTQzNjYwOTUzXzU5NzIxODg2MjYwOTE2MzExNTYubXA0FQICyAESACgAGAAbAogHdXNlX29pbAExEnByb2dyZXNzaXZlX3JlY2lwZQExFQAAJpLYjqLO7IQDFQIoAkMzLBdAMThR64UeuBgSZGFzaF9iYXNlbGluZV8xX3YxEQB1_gdl5p0B</t>
  </si>
  <si>
    <t>https://www.instagram.com/toxin1900</t>
  </si>
  <si>
    <t>stanislavpylypenko</t>
  </si>
  <si>
    <t>Stanislav Pylypenko</t>
  </si>
  <si>
    <t>🇨🇭</t>
  </si>
  <si>
    <t>https://scontent-phl2-1.cdninstagram.com/v/t51.2885-19/167852326_1400344343638997_1115450956936965660_n.jpg?stp=dst-jpg_e0_s150x150_tt6&amp;efg=eyJ2ZW5jb2RlX3RhZyI6InByb2ZpbGVfcGljLmRqYW5nby4xMDgwLmMyIn0&amp;_nc_ht=scontent-phl2-1.cdninstagram.com&amp;_nc_cat=105&amp;_nc_oc=Q6cZ2QEEr_AmQpthOEbr12TZpidzINMbReqoJ0gY5aQMQYNQsw-Gv7ItgO6DVSd5lBINSR8&amp;_nc_ohc=0N1-sj9eLEcQ7kNvwEg9CWZ&amp;_nc_gid=Iq1lzPTC97EhQ3_nqIa9fg&amp;edm=AOQ1c0wBAAAA&amp;ccb=7-5&amp;oh=00_AfwkMtyEIBmSLvKOq2AJPrygnatSH3S2CS1hskOdE6Pb3A&amp;oe=69BDA01C&amp;_nc_sid=8b3546</t>
  </si>
  <si>
    <t>Человек без цели, как корабль без штурвала 🧭🌊 | #cartagena #españa</t>
  </si>
  <si>
    <t>#cartagena, #espa</t>
  </si>
  <si>
    <t>https://instagram.com/p/CQO_RAUHGZV, https://instagram.com/p/CQDNI9UHX4t, https://instagram.com/p/CNPPG8OntIV, https://instagram.com/p/CDPVp72n7ZF, https://instagram.com/p/CA59BwwHGSG, https://instagram.com/p/CAiFSu0n2Cl, https://instagram.com/p/CAdr3NFHLd7, https://instagram.com/p/B_HanEVHAmV, https://instagram.com/p/B-z5ZOZH1SU, https://instagram.com/p/B63yWkLnJpr, https://instagram.com/p/BxDoV0wnTIC, https://instagram.com/p/Bm6R7KVFG-2</t>
  </si>
  <si>
    <t>72, 47, 45, 50, 41, 29, 57, 37, 35, 39, 57, 43</t>
  </si>
  <si>
    <t>0, 0, 0, 3, 1, 0, 2, 1, 1, 1, 1, 0</t>
  </si>
  <si>
    <t>2021-06-17, 2021-06-13, 2021-04-04, 2020-07-29, 2020-06-01, 2020-05-23, 2020-05-21, 2020-04-18, 2020-04-10, 2020-01-03, 2019-05-04, 2018-08-25</t>
  </si>
  <si>
    <t>Oeschinensee, Jura, Switzerland, Grindelwald, Switzerland, Spain, en españa mula Murcia, Cresta del Gallo, Alicante, Spain, Cartagena, España</t>
  </si>
  <si>
    <t>Image, Image, Image, Image, Image, Video, Image, Image, Image, Image, Image, Image</t>
  </si>
  <si>
    <t>https://scontent-phl2-1.cdninstagram.com/v/t51.82787-15/623511164_18185486068361349_2078052691973525315_n.jpg?stp=dst-jpg_e35_s1080x1080_sh0.08_tt6&amp;_nc_ht=scontent-phl2-1.cdninstagram.com&amp;_nc_cat=109&amp;_nc_oc=Q6cZ2QEEr_AmQpthOEbr12TZpidzINMbReqoJ0gY5aQMQYNQsw-Gv7ItgO6DVSd5lBINSR8&amp;_nc_ohc=WlLu47wUFx0Q7kNvwG7O-xx&amp;_nc_gid=Iq1lzPTC97EhQ3_nqIa9fg&amp;edm=AOQ1c0wBAAAA&amp;ccb=7-5&amp;ig_cache_key=MjU5ODI5MjI4MDUzODA2NDQ2OQ%3D%3D.3-ccb7-5&amp;oh=00_Afzq8Lh3Qyllyv7dSAwwGzqDWSJJBeOJUWdSyxQqalgxCg&amp;oe=69BDAF4B&amp;_nc_sid=8b3546, https://scontent-phl2-1.cdninstagram.com/v/t51.82787-15/621161959_18101556199839066_731630320326735042_n.jpg?stp=dst-jpg_e35_s1080x1080_sh0.08_tt6&amp;_nc_ht=scontent-phl2-1.cdninstagram.com&amp;_nc_cat=106&amp;_nc_oc=Q6cZ2QEEr_AmQpthOEbr12TZpidzINMbReqoJ0gY5aQMQYNQsw-Gv7ItgO6DVSd5lBINSR8&amp;_nc_ohc=wzswG0JvLx4Q7kNvwG_Nx8P&amp;_nc_gid=Iq1lzPTC97EhQ3_nqIa9fg&amp;edm=AOQ1c0wBAAAA&amp;ccb=7-5&amp;ig_cache_key=MjU5NDk3NTYwMDQ5MTcyNDMzMw%3D%3D.3-ccb7-5&amp;oh=00_AfxidvZ9XVHIdnstpyOFkffXamH5NtkTDLYiaLW4dwSQJQ&amp;oe=69BD929F&amp;_nc_sid=8b3546, https://scontent-phl2-1.cdninstagram.com/v/t51.82787-15/619599989_18074707964090235_7081818714770809920_n.jpg?stp=dst-jpg_e35_s1080x1080_sh0.08_tt6&amp;_nc_ht=scontent-phl2-1.cdninstagram.com&amp;_nc_cat=103&amp;_nc_oc=Q6cZ2QEEr_AmQpthOEbr12TZpidzINMbReqoJ0gY5aQMQYNQsw-Gv7ItgO6DVSd5lBINSR8&amp;_nc_ohc=MjLZ4JlowMgQ7kNvwHuNSBa&amp;_nc_gid=Iq1lzPTC97EhQ3_nqIa9fg&amp;edm=AOQ1c0wBAAAA&amp;ccb=7-5&amp;ig_cache_key=MjU0NDMxODc2MjE3MTk0NTQ5Mw%3D%3D.3-ccb7-5&amp;oh=00_AfwHfO2ucRlc3DPmjCFuBgSdCa5nzzNIQHTobTJhBdEU9w&amp;oe=69BD9391&amp;_nc_sid=8b3546, https://scontent-phl2-1.cdninstagram.com/v/t51.82787-15/624463112_18102745300836273_32053442087266997_n.jpg?stp=dst-jpg_e35_p1080x1080_sh0.08_tt6&amp;_nc_ht=scontent-phl2-1.cdninstagram.com&amp;_nc_cat=109&amp;_nc_oc=Q6cZ2QEEr_AmQpthOEbr12TZpidzINMbReqoJ0gY5aQMQYNQsw-Gv7ItgO6DVSd5lBINSR8&amp;_nc_ohc=Z5Tt39orff0Q7kNvwHPkZaR&amp;_nc_gid=Iq1lzPTC97EhQ3_nqIa9fg&amp;edm=AOQ1c0wBAAAA&amp;ccb=7-5&amp;ig_cache_key=MjM2NDIwMzU3MDEzNTI4MzI2OQ%3D%3D.3-ccb7-5&amp;oh=00_Afx_WLEhq0UwdvxLqywoDodAYP-mqm26uGcsgAo2gAw-NA&amp;oe=69BDA928&amp;_nc_sid=8b3546, https://scontent-phl2-1.cdninstagram.com/v/t51.82787-15/623370211_18180637558364789_5852713943034515188_n.jpg?stp=dst-jpg_e15_tt6&amp;_nc_ht=scontent-phl2-1.cdninstagram.com&amp;_nc_cat=105&amp;_nc_oc=Q6cZ2QEEr_AmQpthOEbr12TZpidzINMbReqoJ0gY5aQMQYNQsw-Gv7ItgO6DVSd5lBINSR8&amp;_nc_ohc=RokzdrikskEQ7kNvwH7_HhW&amp;_nc_gid=Iq1lzPTC97EhQ3_nqIa9fg&amp;edm=AOQ1c0wBAAAA&amp;ccb=7-5&amp;ig_cache_key=MjMyMjE1NTQ4NDc4OTYzMDA4Ng%3D%3D.3-ccb7-5&amp;oh=00_Afx2ucBn-h1tgFZv1TDS-Ke5g8UA5C6vyBHLNhI1rYgBwQ&amp;oe=69BDAA9B&amp;_nc_sid=8b3546, https://scontent-phl2-1.cdninstagram.com/v/t51.82787-15/620424074_18105108076810427_6644094640660042214_n.jpg?stp=dst-jpg_e35_s1080x1080_sh0.08_tt6&amp;_nc_ht=scontent-phl2-1.cdninstagram.com&amp;_nc_cat=111&amp;_nc_oc=Q6cZ2QEEr_AmQpthOEbr12TZpidzINMbReqoJ0gY5aQMQYNQsw-Gv7ItgO6DVSd5lBINSR8&amp;_nc_ohc=fL-SLkvo1sAQ7kNvwFBSGcW&amp;_nc_gid=Iq1lzPTC97EhQ3_nqIa9fg&amp;edm=AOQ1c0wBAAAA&amp;ccb=7-5&amp;ig_cache_key=MjMxNDE5ODY5MzE1MzkxMjY5OQ%3D%3D.3-ccb7-5&amp;oh=00_Afxc0u4C_XkHHzRIiPZxaJB3DZ-b8rP3zCmeIcIsl89mTQ&amp;oe=69BD87E2&amp;_nc_sid=8b3546, https://scontent-phl2-1.cdninstagram.com/v/t51.82787-15/618636422_18075968480053578_7518836942232440073_n.jpg?stp=dst-jpg_e15_tt6&amp;_nc_ht=scontent-phl2-1.cdninstagram.com&amp;_nc_cat=106&amp;_nc_oc=Q6cZ2QEEr_AmQpthOEbr12TZpidzINMbReqoJ0gY5aQMQYNQsw-Gv7ItgO6DVSd5lBINSR8&amp;_nc_ohc=9QjVL7CU2-EQ7kNvwHWMUjG&amp;_nc_gid=Iq1lzPTC97EhQ3_nqIa9fg&amp;edm=AOQ1c0wBAAAA&amp;ccb=7-5&amp;ig_cache_key=MjI4OTkxNTk2OTQ1OTE5NDI2MQ%3D%3D.3-ccb7-5&amp;oh=00_AfyIzQ7Nspo-86gBLfIUSGuuTZwyS1NBhPVvcwmnVotBaQ&amp;oe=69BD970C&amp;_nc_sid=8b3546, https://scontent-phl2-1.cdninstagram.com/v/t51.82787-15/626545020_18301261177274701_7334884578304856788_n.jpg?stp=dst-jpg_e35_s1080x1080_sh0.08_tt6&amp;_nc_ht=scontent-phl2-1.cdninstagram.com&amp;_nc_cat=101&amp;_nc_oc=Q6cZ2QEEr_AmQpthOEbr12TZpidzINMbReqoJ0gY5aQMQYNQsw-Gv7ItgO6DVSd5lBINSR8&amp;_nc_ohc=eEvQOmhrOMEQ7kNvwE15Dz3&amp;_nc_gid=Iq1lzPTC97EhQ3_nqIa9fg&amp;edm=AOQ1c0wBAAAA&amp;ccb=7-5&amp;ig_cache_key=MjI4NDQyMTg1ODA5ODg5Mzk3Mg%3D%3D.3-ccb7-5&amp;oh=00_AfxuYqfWqZlvgnTer2wGslkiGauYvxHou1Qf6UqJOE7row&amp;oe=69BD9D0A&amp;_nc_sid=8b3546, https://scontent-phl2-1.cdninstagram.com/v/t51.82787-15/623868150_18124674124549981_2260467512199096821_n.jpg?stp=dst-jpg_e15_fr_s1080x1080_tt6&amp;_nc_ht=scontent-phl2-1.cdninstagram.com&amp;_nc_cat=101&amp;_nc_oc=Q6cZ2QEEr_AmQpthOEbr12TZpidzINMbReqoJ0gY5aQMQYNQsw-Gv7ItgO6DVSd5lBINSR8&amp;_nc_ohc=yCIsdtnVlA4Q7kNvwEZf47R&amp;_nc_gid=Iq1lzPTC97EhQ3_nqIa9fg&amp;edm=AOQ1c0wBAAAA&amp;ccb=7-5&amp;ig_cache_key=MjIxMzQ1OTE5NDg3OTQ0OTcwNw%3D%3D.3-ccb7-5&amp;oh=00_AfxBqLgn5WT45HUE9i3b13pMC77jriezgi5_sxMGqkTSig&amp;oe=69BDBC45&amp;_nc_sid=8b3546, https://scontent-phl2-1.cdninstagram.com/v/t51.82787-15/636929934_18564983617019052_5879387926609012550_n.jpg?stp=dst-jpg_e15_fr_s1080x1080_tt6&amp;_nc_ht=scontent-phl2-1.cdninstagram.com&amp;_nc_cat=100&amp;_nc_oc=Q6cZ2QEEr_AmQpthOEbr12TZpidzINMbReqoJ0gY5aQMQYNQsw-Gv7ItgO6DVSd5lBINSR8&amp;_nc_ohc=-tWJZokvfv0Q7kNvwEdyF3v&amp;_nc_gid=Iq1lzPTC97EhQ3_nqIa9fg&amp;edm=AOQ1c0wBAAAA&amp;ccb=7-5&amp;ig_cache_key=MjAzNjY0ODg3ODEyMTIzNDk0Ng%3D%3D.3-ccb7-5&amp;oh=00_AfxHHdxpVuMlGdncSM_auqC6FSIQy8mrSb-CD2LyAcXJmA&amp;oe=69BD90AF&amp;_nc_sid=8b3546, https://scontent-</t>
  </si>
  <si>
    <t>https://scontent-phl2-1.cdninstagram.com/o1/v/t16/f2/m84/AQOQex60nBONjLAEuCCGw4r-TrQNtYNGGFQPJlfux6G6UzuxtdEDn19BlhvogcCBUgJSP3joyq3dLCfUrxcOgk9ldVXs_tMV-IvpdWQ.mp4?_nc_cat=109&amp;_nc_sid=5e9851&amp;_nc_ht=scontent-phl2-1.cdninstagram.com&amp;_nc_ohc=KjBQr7QFFpAQ7kNvwHE3-ZT&amp;efg=eyJ2ZW5jb2RlX3RhZyI6Inhwdl9wcm9ncmVzc2l2ZS5JTlNUQUdSQU0uRkVFRC5DMy43MjAuZGFzaF9iYXNlbGluZV8xX3YxIiwieHB2X2Fzc2V0X2lkIjo1NTc3ODc1Nzk5MjE2NzQsImFzc2V0X2FnZV9kYXlzIjoyMTIyLCJ2aV91c2VjYXNlX2lkIjoxMDE0NiwiZHVyYXRpb25fcyI6MjYsInVybGdlbl9zb3VyY2UiOiJ3d3cifQ%3D%3D&amp;ccb=17-1&amp;_nc_gid=Iq1lzPTC97EhQ3_nqIa9fg&amp;_nc_ss=1a&amp;_nc_zt=28&amp;vs=4df0e4915cac8474&amp;_nc_vs=HBksFQIYTGlnX2JhY2tmaWxsX3RpbWVsaW5lX3ZvZC9EQjREMTQ2NzYyRkY0NkYzNTkxNDRENkUxRjlBMDVCMF92aWRlb19kYXNoaW5pdC5tcDQVAALIARIAFQIYOnBhc3N0aHJvdWdoX2V2ZXJzdG9yZS9HT0xnYmh0U25ZU3h4MXNCQVBrallCdE1lbUUwYnBrd0FBQUYVAgLIARIAKAAYABsCiAd1c2Vfb2lsATEScHJvZ3Jlc3NpdmVfcmVjaXBlATEVAAAmlNT9qMHT_QEVAigCQzMsF0A6ZmZmZmZmGBJkYXNoX2Jhc2VsaW5lXzFfdjERAHXqB2XEngEA&amp;oh=00_AfyEqwbc35KeLnfJtrRfnu4i0qGk9_1AAh0ckIhhzd9Ihg&amp;oe=69B9BB97</t>
  </si>
  <si>
    <t>https://www.instagram.com/stanislavpylypenko</t>
  </si>
  <si>
    <t>adilet_abdulin</t>
  </si>
  <si>
    <t>Adilet Abdulin</t>
  </si>
  <si>
    <t>Основатель @dom_chasov_kz
Сооснователь @swissness_kz
Наручные часы, автомобили, мотоциклы
Первый подкаст Dom Chasov 👇🏼</t>
  </si>
  <si>
    <t>https://share.kz/g8Dw</t>
  </si>
  <si>
    <t>https://instagram.flas1-2.fna.fbcdn.net/v/t51.2885-19/383825467_697297075588719_7850161925386626997_n.jpg?stp=dst-jpg_e0_s150x150_tt6&amp;efg=eyJ2ZW5jb2RlX3RhZyI6InByb2ZpbGVfcGljLmRqYW5nby42NDUuYzIifQ&amp;_nc_ht=instagram.flas1-2.fna.fbcdn.net&amp;_nc_cat=103&amp;_nc_oc=Q6cZ2QHebXjyNY-IO8VRkwbpi3EtIXEG9Gephpr0CgW-kajD2rmXqV0-4HXS7-dPhaVlrrM&amp;_nc_ohc=AK60phRqgjgQ7kNvwEi1O9D&amp;_nc_gid=il16cmoGZw1icxfAogjL_g&amp;edm=AOQ1c0wBAAAA&amp;ccb=7-5&amp;oh=00_AfyTVmCmCYuE8za-JptRBj8pHat_ZJVTAfBrj1inp_s2SA&amp;oe=69BD8B08&amp;_nc_sid=8b3546</t>
  </si>
  <si>
    <t>Мужские часы бренда Victorinox 🔥
⠀
Характеристики:
▫️Производство: Швейцария
▫️Механизм: кварцевые
▫️Функции: хронограф, тахиметр
📍Стоимость: 900 000 тг
⠀
Алматы:
⠀
ТРЦ FORUM, 3 этаж
ТРЦ DOSTYK PLAZA, 1 этаж
⠀
Астана:
⠀
ТРЦ MEGA SILK WAY, 1 этаж
⠀
Атырау:
⠀
ТРЦ INFINITY MALL, 1 этаж
⠀
Шымкент:
⠀
Т | Казнить нельзя помиловать 
где ставим запятую?
#наручныечасы #часыалматы #часыастана | С праздником, дорогие💐
⠀
Пусть время бережно хранит самые счастливые моменты вашей жизни:  объятия близких, искренние улыбки и мгновения, которые хочется проживать снова и снова.
⠀
С любовью, команда Dom Chasov 💜
⠀
Алматы:
⠀
ТРЦ FORUM, 3 этаж
ТРЦ DOSTYK PLAZA, 1 этаж
⠀
Астана:
⠀
ТРЦ MEGA SILK WAY, | Будь тем самым вместе с Dom Chasov 💜
Алматы:
⠀
ТРЦ FORUM, 3 этаж
ТРЦ DOSTYK PLAZA, 1 этаж
⠀
Астана:
⠀
ТРЦ MEGA SILK WAY, 1 этаж
⠀
Атырау:
⠀
ТРЦ INFINITY MALL, 1 этаж
⠀
Шымкент:
⠀
ТРЦ SHYMKENT CITY MALL, 1 этаж
⠀
Актау:
⠀
ТРЦ SAYA PARK, 1 этаж
⠀
✈️ Бесплатная доставка по всему Казахстану
⠀
#женские | Идея подарка на 8 Марта: сертификат на покупку часов от Dom Chasov ♥️
⠀
Алматы:
⠀
ТРЦ FORUM, 3 этаж
ТРЦ DOSTYK PLAZA, 1 этаж
⠀
Астана:
⠀
ТРЦ MEGA SILK WAY, 1 этаж
⠀
Атырау:
⠀
ТРЦ INFINITY MALL, 1 этаж
⠀
Шымкент:
⠀
ТРЦ SHYMKENT CITY MALL, 1 этаж
⠀
Актау:
⠀
ТРЦ SAYA PARK, 1 этаж
⠀
✈️ Бесплатная достав | Часы - это не просто аксессуар, это момент, который вы дарите важному человеку навсегда.
⠀
Их надевают на важные встречи.
С ними отмечают победы.
В них проживают обычные, но такие ценные дни.
⠀
Это подарок, который каждый день будет рядом,
и каждый раз будет напоминать о вас.
⠀
Алматы:
⠀
ТРЦ FORUM,  | Сегодня были в прямом эфире Таңғы STUDIO на AlmatyTV 🔥 @tangy_studio @almaty.tv 
⠀
Поговорили о тенденциях часового мира: что сейчас действительно модно, какие модели выбирают сегодня, как меняется вкус и почему часы всё чаще становятся не просто аксессуаром, а частью образа и характера.
⠀
Спасибо  | Ждём вас в наших магазинах 💜
⠀
Алматы:
⠀
ТРЦ FORUM, 3 этаж
ТРЦ DOSTYK PLAZA, 1 этаж
⠀
Астана:
⠀
ТРЦ MEGA SILK WAY, 1 этаж
⠀
Атырау:
⠀
ТРЦ INFINITY MALL, 1 этаж
⠀
Шымкент:
⠀
ТРЦ SHYMKENT CITY MALL, 1 этаж
⠀
Актау:
⠀
ТРЦ SAYA PARK, 1 этаж
⠀
✈️ Бесплатная доставка по всему Казахстану
⠀
#женскиечасы #ч | Наш #2016 💜
⠀
Тогда у нас был всего один шоу-рум и часы европейских брендов.
⠀
Но мы следили за трендами, повышали качество и работали с душой для вас.
⠀
Прошли годы, формат менялся, а ценности - нет.
⠀
Мы всё так же про стиль, качество и актуальность.
⠀
Если вы с нами с тех времён - Вы часть нашей | Часы - это не про приметы✖️
⠀
✔️ Это про моменты,
которые хочется прожить вместе.
⠀
✔️ Это забота и внимание к чужому времени.
⠀
Часы дарят тем,
кого хочется беречь.
⠀
Потому что самый ценный подарок - время💜
⠀
Алматы:
⠀
ТРЦ FORUM, 3 этаж
ТРЦ DOSTYK PLAZA, 1 этаж
⠀
Астана:
⠀
ТРЦ MEGA SILK WAY, 1 эт | В Dom Chasov новый бренд смарт-часов - Suunto!
Теперь у нас в продаже легендарные спортивные часы, которые выбирают профессионалы и любители активного образа жизни.
📍 Надёжные, точные, с GPS, измерением пульса и сотнями функций для тренировок, путешествий и повседневной жизни.
💪 Поднимите свой  | С наступающим Новым годом💜
Алматы:
⠀
ТРЦ FORUM, 3 этаж
ТРЦ DOSTYK PLAZA, 1 этаж
⠀
Астана:
⠀
ТРЦ MEGA SILK WAY, 1 этаж
⠀
Атырау:
⠀
ТРЦ INFINITY MALL, 1 этаж
⠀
Шымкент:
⠀
ТРЦ SHYMKENT CITY MALL, 1 этаж
⠀
Актау:
⠀
ТРЦ SAYA PARK, 1 этаж
⠀
✈️ Бесплатная доставка по всему Казахстану
⠀
#мужскиечасы #часы</t>
  </si>
  <si>
    <t>#2016</t>
  </si>
  <si>
    <t>@tangy_studio, @almaty.tv</t>
  </si>
  <si>
    <t>https://instagram.com/p/DV3Z6QQtR3r, https://instagram.com/p/DVyPitntMl3, https://instagram.com/p/DVnIbngMmPO, https://instagram.com/p/DVi08ZADMj9, https://instagram.com/p/DVQkezMjc-U, https://instagram.com/p/DVGotlojR2q, https://instagram.com/p/DUGba7hDcE_, https://instagram.com/p/DT-PXeIDfyQ, https://instagram.com/p/DTsP_8SDcbh, https://instagram.com/p/DTnCLN0jR9h, https://instagram.com/p/DTh8PUFDaxF, https://instagram.com/p/DS6lDPzjM0N</t>
  </si>
  <si>
    <t>22, 115, 1295, 125, 44, 83, 33, 199, 121, 105, 151, 56</t>
  </si>
  <si>
    <t>1, 70, 34, 14, 6, 7, 12, 46, 14, 0, 22, 2</t>
  </si>
  <si>
    <t>2026-03-14, 2026-03-12, 2026-03-08, 2026-03-06, 2026-02-27, 2026-02-23, 2026-01-29, 2026-01-26, 2026-01-19, 2026-01-17, 2026-01-15, 2025-12-31</t>
  </si>
  <si>
    <t>Almaty, Kazakhstan</t>
  </si>
  <si>
    <t>Video, Video, Video, Video, Video, Video, Video, Video, Sidecar, Video, Video, Video</t>
  </si>
  <si>
    <t>https://instagram.flas1-1.fna.fbcdn.net/v/t51.82787-15/619601879_18549704035034278_581667311630116638_n.jpg?stp=dst-jpg_e15_fr_p1080x1080_tt6&amp;_nc_ht=instagram.flas1-1.fna.fbcdn.net&amp;_nc_cat=110&amp;_nc_oc=Q6cZ2QHebXjyNY-IO8VRkwbpi3EtIXEG9Gephpr0CgW-kajD2rmXqV0-4HXS7-dPhaVlrrM&amp;_nc_ohc=pxiL8vVNUgkQ7kNvwE6WRR9&amp;_nc_gid=il16cmoGZw1icxfAogjL_g&amp;edm=AOQ1c0wBAAAA&amp;ccb=7-5&amp;ig_cache_key=MzgxMzQ5MzMzNzkzNjk2NzExMA%3D%3D.3-ccb7-5&amp;oh=00_AfzGwP1b7iAVzIjap9mAlZtdjpZ1_AGXRc3-ScM4-lixaQ&amp;oe=69BDB74A&amp;_nc_sid=8b3546, https://instagram.flas1-1.fna.fbcdn.net/v/t51.82787-15/619601879_18549704035034278_581667311630116638_n.jpg?stp=dst-jpg_e15_fr_p1080x1080_tt6&amp;_nc_ht=instagram.flas1-1.fna.fbcdn.net&amp;_nc_cat=110&amp;_nc_oc=Q6cZ2QHebXjyNY-IO8VRkwbpi3EtIXEG9Gephpr0CgW-kajD2rmXqV0-4HXS7-dPhaVlrrM&amp;_nc_ohc=pxiL8vVNUgkQ7kNvwE6WRR9&amp;_nc_gid=il16cmoGZw1icxfAogjL_g&amp;edm=AOQ1c0wBAAAA&amp;ccb=7-5&amp;ig_cache_key=MzgxMzQ5MzMzNzkzNjk2NzExMA%3D%3D.3-ccb7-5&amp;oh=00_AfzGwP1b7iAVzIjap9mAlZtdjpZ1_AGXRc3-ScM4-lixaQ&amp;oe=69BDB74A&amp;_nc_sid=8b3546, https://instagram.flas1-1.fna.fbcdn.net/v/t51.82787-15/619393894_18549704044034278_2290390473832698399_n.jpg?stp=dst-jpg_e15_fr_p1080x1080_tt6&amp;_nc_ht=instagram.flas1-1.fna.fbcdn.net&amp;_nc_cat=110&amp;_nc_oc=Q6cZ2QHebXjyNY-IO8VRkwbpi3EtIXEG9Gephpr0CgW-kajD2rmXqV0-4HXS7-dPhaVlrrM&amp;_nc_ohc=l-lt1WZNFBkQ7kNvwGoW4HF&amp;_nc_gid=il16cmoGZw1icxfAogjL_g&amp;edm=AOQ1c0wBAAAA&amp;ccb=7-5&amp;ig_cache_key=MzgxMzQ5MzMzNzk3MDUwODczMg%3D%3D.3-ccb7-5&amp;oh=00_Afyf-Vkk61weqgbwttephIqpTT_JKrbb39PecDzY6QXiVQ&amp;oe=69BD89A5&amp;_nc_sid=8b3546, https://instagram.flas1-1.fna.fbcdn.net/v/t51.82787-15/619449232_18549704053034278_5498108232943268818_n.jpg?stp=dst-jpg_e15_fr_p1080x1080_tt6&amp;_nc_ht=instagram.flas1-1.fna.fbcdn.net&amp;_nc_cat=110&amp;_nc_oc=Q6cZ2QHebXjyNY-IO8VRkwbpi3EtIXEG9Gephpr0CgW-kajD2rmXqV0-4HXS7-dPhaVlrrM&amp;_nc_ohc=GR9WAFtOJv8Q7kNvwELJfO-&amp;_nc_gid=il16cmoGZw1icxfAogjL_g&amp;edm=AOQ1c0wBAAAA&amp;ccb=7-5&amp;ig_cache_key=MzgxMzQ5MzMzODEyOTkzNTgwNg%3D%3D.3-ccb7-5&amp;oh=00_AfxwlN8vURRLHGrhJs4MnRC_BLVlS1zYhiZ-PAXTcubbqA&amp;oe=69BDB795&amp;_nc_sid=8b3546, https://instagram.flas1-1.fna.fbcdn.net/v/t51.82787-15/619519414_18549704062034278_2081810117304746041_n.jpg?stp=dst-jpg_e15_fr_p1080x1080_tt6&amp;_nc_ht=instagram.flas1-1.fna.fbcdn.net&amp;_nc_cat=110&amp;_nc_oc=Q6cZ2QHebXjyNY-IO8VRkwbpi3EtIXEG9Gephpr0CgW-kajD2rmXqV0-4HXS7-dPhaVlrrM&amp;_nc_ohc=GoaCEV2AHbgQ7kNvwGmp1eu&amp;_nc_gid=il16cmoGZw1icxfAogjL_g&amp;edm=AOQ1c0wBAAAA&amp;ccb=7-5&amp;ig_cache_key=MzgxMzQ5MzMzNzk1Mzc0MjIzMw%3D%3D.3-ccb7-5&amp;oh=00_Afy4p10hF5BuGGXD9ELKJqq7x2SWJzmDahV3fN9X3z_fTQ&amp;oe=69BDBDA1&amp;_nc_sid=8b3546, https://instagram.flas1-1.fna.fbcdn.net/v/t51.82787-15/619849624_18549704071034278_5512267832840795458_n.jpg?stp=dst-jpg_e15_fr_p1080x1080_tt6&amp;_nc_ht=instagram.flas1-1.fna.fbcdn.net&amp;_nc_cat=110&amp;_nc_oc=Q6cZ2QHebXjyNY-IO8VRkwbpi3EtIXEG9Gephpr0CgW-kajD2rmXqV0-4HXS7-dPhaVlrrM&amp;_nc_ohc=G08hgfx9HBAQ7kNvwFQb-l3&amp;_nc_gid=il16cmoGZw1icxfAogjL_g&amp;edm=AOQ1c0wBAAAA&amp;ccb=7-5&amp;ig_cache_key=MzgxMzQ5MzMzODEyOTg5NDQyNA%3D%3D.3-ccb7-5&amp;oh=00_AfyFbIc_UfAUE1SA-33LsA6GjgyLtM6OPWnJRBpT6XgwOQ&amp;oe=69BDA164&amp;_nc_sid=8b3546, https://instagram.flas1-1.fna.fbcdn.net/v/t51.82787-15/619847682_18549704080034278_1072961895422404465_n.jpg?stp=dst-jpg_e15_fr_p1080x1080_tt6&amp;_nc_ht=instagram.flas1-1.fna.fbcdn.net&amp;_nc_cat=110&amp;_nc_oc=Q6cZ2QHebXjyNY-IO8VRkwbpi3EtIXEG9Gephpr0CgW-kajD2rmXqV0-4HXS7-dPhaVlrrM&amp;_nc_ohc=bFovQTpQoW0Q7kNvwEKGLoD&amp;_nc_gid=il16cmoGZw1icxfAogjL_g&amp;edm=AOQ1c0wBAAAA&amp;ccb=7-5&amp;ig_cache_key=MzgxMzQ5MzMzNzk2MjE3MzAyNw%3D%3D.3-ccb7-5&amp;oh=00_AfxgktY2qI7J6RFdvH4_6ZHohu6BB6saoCT8BRCopY-NWA&amp;oe=69BD867F&amp;_nc_sid=8b3546, https://instagram.flas1-1.fna.fbcdn.net/v/t51.82787-15/619507501_18549704089034278_2823563665265600960_n.jpg?stp=dst-jpg_e15_fr_p1080x1080_tt6&amp;_nc_ht=instagram.flas1-1.fna.fbcdn.net&amp;_nc_cat=110&amp;_nc_oc=Q6cZ2QHebXjyNY-IO8VRkwbpi3EtIXEG9Gephpr0CgW-kajD2rmXqV0-4HXS7-dPhaVlrrM&amp;_nc_ohc=Q9TVhJN0qFYQ7kNvwHuRlur&amp;_nc_gid=il16cmoGZw1icxfAogjL_g&amp;edm=AOQ1c0wBAAAA&amp;ccb=7-5&amp;ig_cache_key=MzgxMzQ5MzMzNzkzNjk4MDgxNQ%3D%3D.3-ccb7-5&amp;oh=00_AfwSSXIL2B8fagXQFszxRJBZjDQhwwYjnjiITVODvQ45Ng&amp;oe=69BDA42E&amp;_nc_sid=8b3546, https://instagram.flas1-1.fna.fbcdn.net/v/t51.82787-15/619526593_18549704101034278_4134670302148697696_n.jpg?stp=dst-jpg_e15_fr_p1080x1080_tt6&amp;_nc_ht=instagram.flas1-1.fna.fbcdn.net&amp;_nc_cat=110&amp;_nc_oc=Q6cZ2QHebXjyNY-IO8VRkwbpi3EtIXEG9Gephpr0CgW-kajD2rmXqV0-4HXS7-dPhaVlrrM&amp;_nc_ohc=fop_83Ew_vIQ7kNvwET5qBj&amp;_nc_gid=il16cmoGZw1icxfAogjL_g&amp;edm=AOQ1c0wBAAAA&amp;ccb=7-5&amp;ig_cache_key=MzgxMzQ5MzMzODAzNzY1NDAyNQ%3D%3D.3-ccb7-5&amp;oh=00_AfxsOimuzfNpJ60U-aToKgNQFmo3q1jD1FYckYRcasmOcg&amp;oe=69BDB00B&amp;_nc_sid=8b3546, https://instagram.flas1-1.fna.fbcdn.net/v/t51.82787-15/619786668_18549704116034278_7990618600252852286_n.jpg?stp=dst-jpg_e15_fr_p1080x1080_tt6&amp;_nc_ht=instagram.flas1-1.fna.fbcdn.net&amp;_nc_cat=110&amp;_nc_oc=Q6cZ2QHebXjyNY-IO8VRkwbpi3EtIXEG9Gephpr0CgW-kajD2rmXqV0-4HXS7-dPhaVlrrM&amp;_nc_ohc=tqUZeOgHeCMQ7kNvwEWztS8&amp;_nc_gid=il16cmoGZw1icxfAogjL_g&amp;edm=AOQ1c0wBAAAA&amp;ccb=7-5&amp;ig_cache_key=MzgxMzQ5MzMzNzkzNjk5NjIzMw%3D%3D.3-ccb7-5&amp;oh=00_Afyz3AuOfKpLhyKIs8M5TOpbxVFGnyxGt_cbUH4HJjTRiQ&amp;oe=69BDB911&amp;_nc_sid=8b3546, https://instagram.flas1-1.fna.fb</t>
  </si>
  <si>
    <t>https://instagram.flas1-1.fna.fbcdn.net/o1/v/t16/f2/m69/AQNyCGW3YP24dTXgcvBbn4UC9rrtn1nVHANgqDbUETkLEkC9zv1Tgqx4X9NMjHjLrMiVGxjJB1ROokg-da7Cs6XX.mp4?strext=1&amp;_nc_cat=109&amp;_nc_oc=AdmbhcITYjLp_KGU9H2LjE1C-trtHUVmzuQgHEILBbyv48B6Nh_ontvnkxh_vUPHhj8&amp;_nc_sid=5e9851&amp;_nc_ht=instagram.flas1-1.fna.fbcdn.net&amp;_nc_ohc=rE95LBl6L18Q7kNvwEu1XiN&amp;efg=eyJ2ZW5jb2RlX3RhZyI6Inhwdl9wcm9ncmVzc2l2ZS5JTlNUQUdSQU0uQ0xJUFMuQzMuNzIwLmRhc2hfYmFzZWxpbmVfMV92MSIsInhwdl9hc3NldF9pZCI6MTI0OTk4NjE2MDY2MjY0NiwiYXNzZXRfYWdlX2RheXMiOjEsInZpX3VzZWNhc2VfaWQiOjEwMDk5LCJkdXJhdGlvbl9zIjoxMywidXJsZ2VuX3NvdXJjZSI6Ind3dyJ9&amp;ccb=17-1&amp;_nc_gid=il16cmoGZw1icxfAogjL_g&amp;_nc_ss=1a&amp;_nc_zt=28&amp;vs=c55e02b12056aa7b&amp;_nc_vs=HBksFQIYOnBhc3N0aHJvdWdoX2V2ZXJzdG9yZS9HTW96dmlablEySnBnUVFRQU5wSzRYbnlXUFFSYnNwVEFRQUYVAALIARIAFQIYUWlnX3hwdl9wbGFjZW1lbnRfcGVybWFuZW50X3YyL0UxNEIyNEIzM0M5QTAwQkZFRkU4MUVBRUFFQTQxRUJCX2F1ZGlvX2Rhc2hpbml0Lm1wNBUCAsgBEgAoABgAGwKIB3VzZV9vaWwBMRJwcm9ncmVzc2l2ZV9yZWNpcGUBMRUAACbs4aTR4ra4BBUCKAJDMywXQCp3S8an754YEmRhc2hfYmFzZWxpbmVfMV92MREAdf4HZeadAQA&amp;oh=00_AfwqPTGYk1sJLxO2nZAtYunRfGs6OFKEt67EU1xlEW4Mnw&amp;oe=69BD9003, https://instagram.flas1-2.fna.fbcdn.net/o1/v/t16/f2/m69/AQPCFbzCfoV_tIwgv6COmsvBRl4SEw6S7DOmiyl-UGpddeMbazIdkK1LAsI1H3CAeVuLxolfCmQ9VRMyHftRwfiO.mp4?strext=1&amp;_nc_cat=106&amp;_nc_oc=Admw_8XJfGYBkYBOvD5oNWca3EdLyCF_5JP8OuZ8l0utCkljJcUQZzAR-lZM3khp0FE&amp;_nc_sid=5e9851&amp;_nc_ht=instagram.flas1-2.fna.fbcdn.net&amp;_nc_ohc=2mBKBqntsDoQ7kNvwF4CZow&amp;efg=eyJ2ZW5jb2RlX3RhZyI6Inhwdl9wcm9ncmVzc2l2ZS5JTlNUQUdSQU0uQ0xJUFMuQzMuNzIwLmRhc2hfYmFzZWxpbmVfMV92MSIsInhwdl9hc3NldF9pZCI6MjA5NjA1MDM0Nzg1NDc2MywiYXNzZXRfYWdlX2RheXMiOjMsInZpX3VzZWNhc2VfaWQiOjEwMDk5LCJkdXJhdGlvbl9zIjo0MiwidXJsZ2VuX3NvdXJjZSI6Ind3dyJ9&amp;ccb=17-1&amp;_nc_gid=il16cmoGZw1icxfAogjL_g&amp;_nc_ss=1a&amp;_nc_zt=28&amp;vs=cbd06fdfb0e2e8f9&amp;_nc_vs=HBksFQIYOnBhc3N0aHJvdWdoX2V2ZXJzdG9yZS9HRzZRdHlaM1VqVnE0dkVGQUlLQ0Y5bnVCbVk5YnNwVEFRQUYVAALIARIAFQIYUWlnX3hwdl9wbGFjZW1lbnRfcGVybWFuZW50X3YyL0Y5NDg4QjkxNzQ2NTU0ODQ2NzQzM0M3NDM1QTcwMUE5X2F1ZGlvX2Rhc2hpbml0Lm1wNBUCAsgBEgAoABgAGwKIB3VzZV9vaWwBMRJwcm9ncmVzc2l2ZV9yZWNpcGUBMRUAACbWrtKGmJa5BxUCKAJDMywXQEUzMzMzMzMYEmRhc2hfYmFzZWxpbmVfMV92MREAdf4HZeadAQA&amp;oh=00_AfwTOjvvUPGckkZ69yxHSI8xTq8oOr8jJbicm_EFGnt-VQ&amp;oe=69BD9A8E, https://instagram.flas1-1.fna.fbcdn.net/o1/v/t16/f2/m69/AQNFq0UGScjt7PRRU6PIcgYkvK_cvR--XgrPyAWh4cuwmhX1uev49PF4i5grpDAZ-5gGRqyC70KQtXAyGQT5jbta.mp4?strext=1&amp;_nc_cat=104&amp;_nc_oc=AdlfSSw-eMX_TEY8mZqLKYHNy1plFBnRpxFU7P64LdAsFjrGdjZ73mmu2DMSNpkFFwY&amp;_nc_sid=5e9851&amp;_nc_ht=instagram.flas1-1.fna.fbcdn.net&amp;_nc_ohc=NYIvQBDKMEIQ7kNvwFrV9oY&amp;efg=eyJ2ZW5jb2RlX3RhZyI6Inhwdl9wcm9ncmVzc2l2ZS5JTlNUQUdSQU0uQ0xJUFMuQzMuNzIwLmRhc2hfYmFzZWxpbmVfMV92MSIsInhwdl9hc3NldF9pZCI6ODk1MTcyMTY2Njg3MzIwLCJhc3NldF9hZ2VfZGF5cyI6OCwidmlfdXNlY2FzZV9pZCI6MTAwOTksImR1cmF0aW9uX3MiOjI5LCJ1cmxnZW5fc291cmNlIjoid3d3In0%3D&amp;ccb=17-1&amp;vs=941912057891210b&amp;_nc_vs=HBksFQIYOnBhc3N0aHJvdWdoX2V2ZXJzdG9yZS9HSW15Y2lhb21RSTU5VThGQUkyZDYybHZLV29iYnNwVEFRQUYVAALIARIAFQIYUWlnX3hwdl9wbGFjZW1lbnRfcGVybWFuZW50X3YyLzAzNDIyMkY3M0FGMTA0QUMxQ0NCRDU4MEM0QTUyRDkyX2F1ZGlvX2Rhc2hpbml0Lm1wNBUCAsgBEgAoABgAGwKIB3VzZV9vaWwBMRJwcm9ncmVzc2l2ZV9yZWNpcGUBMRUAACaw6ZCw8ImXAxUCKAJDMywXQD0AAAAAAAAYEmRhc2hfYmFzZWxpbmVfMV92MREAdf4HZeadAQA&amp;_nc_gid=il16cmoGZw1icxfAogjL_g&amp;_nc_ss=1a&amp;_nc_zt=28&amp;oh=00_Afw_L_93gPHCre778hrka6RvwgSYD2eladx-Qh0n381zvQ&amp;oe=69BD8C24, https://instagram.flas1-2.fna.fbcdn.net/o1/v/t16/f2/m69/AQNh-pimKRi6XILFbrfhjavdj8vGAhHccbhuRSkKxiQgc0ATnyYMrgN3qek2BiFX0KqtFrlK7j-KUUb7MdueU5I9.mp4?strext=1&amp;_nc_cat=107&amp;_nc_oc=Adn2c7WZyssHHJ2BXPW4uzQhLdDHvlQ_19hmTKRpWhPuJcgjq2A5M1772P3I1rrKHEQ&amp;_nc_sid=5e9851&amp;_nc_ht=instagram.flas1-2.fna.fbcdn.net&amp;_nc_ohc=7OlPL0syFvYQ7kNvwGXvODa&amp;efg=eyJ2ZW5jb2RlX3RhZyI6Inhwdl9wcm9ncmVzc2l2ZS5JTlNUQUdSQU0uQ0xJUFMuQzMuNzIwLmRhc2hfYmFzZWxpbmVfMV92MSIsInhwdl9hc3NldF9pZCI6MTg1NjUzNDMyOTYwMzQyNzgsImFzc2V0X2FnZV9kYXlzIjo5LCJ2aV91c2VjYXNlX2lkIjoxMDA5OSwiZHVyYXRpb25fcyI6MjUsInVybGdlbl9zb3VyY2UiOiJ3d3cifQ%3D%3D&amp;ccb=17-1&amp;_nc_gid=il16cmoGZw1icxfAogjL_g&amp;_nc_ss=1a&amp;_nc_zt=28&amp;vs=f2fd58f42ec5fa76&amp;_nc_vs=HBksFQIYOnBhc3N0aHJvdWdoX2V2ZXJzdG9yZS9HRVdDcXlaX0szb3JyV0VGQURTN1pLQlpXRFl5YnNwVEFRQUYVAALIARIAFQIYUWlnX3hwdl9wbGFjZW1lbnRfcGVybWFuZW50X3YyLzdBNDNFQTYzMThFNEFDRDIzQjE0QjFBMDRCRTJBMkJDX2F1ZGlvX2Rhc2hpbml0Lm1wNBUCAsgBEgAoABgAGwKIB3VzZV9vaWwBMRJwcm9ncmVzc2l2ZV9yZWNpcGUBMRUAACbM19jEmsX6QRUCKAJDMywXQDkzMzMzMzMYEmRhc2hfYmFzZWxpbmVfMV92MREAdf4HZeadAQA&amp;oh=00_AfwNnbN-mllMZ8YjAlrJsLa89TFpf-C8PncJ2nQF55E6bQ&amp;oe=69BDAA11, https://instagram.flas1-1.fna.fbcdn.net/o1/v/t16/f2/m69/AQNwrz-urG8su1As516hS8_TKbAy706q878qc6rG_AdIOEMDchckoVHLnqVNEcInMKR8E7MNbi_m7s_e7swvIGKp.mp4?strext=1&amp;_nc_cat=102&amp;_nc_oc=AdkF7sS65OMs_aKCSpu_gIED3SfqSxjlpHURcmtrkkeYu2gI3HTJrE9j5JvsUbMaFy4&amp;_nc_sid=5e9851&amp;_nc_ht=instagram.flas1-1.fna.fbcdn.net&amp;_nc_ohc=JSVRVD6-4aAQ7kNvwFmw8HH&amp;efg=eyJ2ZW5jb2RlX3RhZyI6Inhwdl9wcm9ncmVzc2l2ZS5JTlNUQUdSQU0uQ0xJUFMuQzMuNzIwLmRhc2hfYmFzZWxpbmVfMV92MSIsInhwdl9hc3NldF9pZCI6MTg1NjM4ODA5NTIwMzQyNzgsImFzc2V0X2FnZV9kYXlzIjoxNiwidmlfdXNlY2FzZV9pZCI6MTAwOTksImR1cmF0aW9uX3MiOjIwLCJ1cmxnZW5fc291cmNlIjoid3d3In0%3D&amp;ccb=17-1&amp;_nc_gid=il16cmoGZw1icxfAogjL_g&amp;_nc_ss=1a&amp;_nc_zt=28&amp;</t>
  </si>
  <si>
    <t>https://www.instagram.com/adilet_abdulin</t>
  </si>
  <si>
    <t>navruzovdavron</t>
  </si>
  <si>
    <t>Davron Navruzov</t>
  </si>
  <si>
    <t>https://scontent-iad3-1.cdninstagram.com/v/t51.2885-19/424896376_1533819524125030_4513553373728045058_n.jpg?stp=dst-jpg_e0_s150x150_tt6&amp;efg=eyJ2ZW5jb2RlX3RhZyI6InByb2ZpbGVfcGljLmRqYW5nby4xMDgwLmMyIn0&amp;_nc_ht=scontent-iad3-1.cdninstagram.com&amp;_nc_cat=110&amp;_nc_oc=Q6cZ2QG0HIu-T_1zZDslxyG0b2HniaFZLPH1ZUclKox5zJQRNjcfTVNnbyd_E7WJmfehI4k&amp;_nc_ohc=1VViOK-4cQAQ7kNvwHX_5tO&amp;_nc_gid=eciVKNNlt7i5d15aHvzbAw&amp;edm=AOQ1c0wBAAAA&amp;ccb=7-5&amp;oh=00_AfyV7pzUEg6CfCkTgKkXQrE_g4mOGf6jSJkArDzXnQO1fQ&amp;oe=69BD8BA5&amp;_nc_sid=8b3546</t>
  </si>
  <si>
    <t>https://instagram.com/p/B2mnVHRH58r, https://instagram.com/p/B2mnRFqHov6, https://instagram.com/p/B2mnLg5HSIL, https://instagram.com/p/B2mnGu3nNqK, https://instagram.com/p/B2mnC3Bn95B, https://instagram.com/p/B2mm9d-H5sb, https://instagram.com/p/B2mm7O9HwfN, https://instagram.com/p/B2mm4OpHe24, https://instagram.com/p/B2mm0G6nDH5, https://instagram.com/p/BZB0APfhiPt, https://instagram.com/p/BYygmUhhrd4, https://instagram.com/p/BYygfrVB8aL</t>
  </si>
  <si>
    <t>38, 26, 32, 30, 34, 24, 40, 30, 33, 10, 15, 17</t>
  </si>
  <si>
    <t>1, 1, 0, 0, 1, 0, 0, 0, 1, 0, 0, 0</t>
  </si>
  <si>
    <t>2019-09-19, 2019-09-19, 2019-09-19, 2019-09-19, 2019-09-19, 2019-09-19, 2019-09-19, 2019-09-19, 2019-09-19, 2017-09-14, 2017-09-08, 2017-09-08</t>
  </si>
  <si>
    <t>https://scontent-iad3-1.cdninstagram.com/v/t51.82787-15/624721706_18304047970286761_5673503289858430337_n.jpg?stp=dst-jpg_e35_s1080x1080_sh0.08_tt6&amp;_nc_ht=scontent-iad3-1.cdninstagram.com&amp;_nc_cat=101&amp;_nc_oc=Q6cZ2QG0HIu-T_1zZDslxyG0b2HniaFZLPH1ZUclKox5zJQRNjcfTVNnbyd_E7WJmfehI4k&amp;_nc_ohc=k_mQNWyMRR0Q7kNvwFCYk4i&amp;_nc_gid=eciVKNNlt7i5d15aHvzbAw&amp;edm=AOQ1c0wBAAAA&amp;ccb=7-5&amp;ig_cache_key=MjEzNjU2ODA0Nzk2MDMwMTM1NQ%3D%3D.3-ccb7-5&amp;oh=00_Afxk9ktKYpUWtGjMcdWBQ4Z__FPTjdch3SXxvNNwr1ptmQ&amp;oe=69BD8B77&amp;_nc_sid=8b3546, https://scontent-iad3-1.cdninstagram.com/v/t51.82787-15/625050095_18342408412224489_7927977146095269062_n.jpg?stp=dst-jpg_e35_s1080x1080_sh0.08_tt6&amp;_nc_ht=scontent-iad3-1.cdninstagram.com&amp;_nc_cat=109&amp;_nc_oc=Q6cZ2QG0HIu-T_1zZDslxyG0b2HniaFZLPH1ZUclKox5zJQRNjcfTVNnbyd_E7WJmfehI4k&amp;_nc_ohc=pDETR4ak-T0Q7kNvwHd8-XX&amp;_nc_gid=eciVKNNlt7i5d15aHvzbAw&amp;edm=AOQ1c0wBAAAA&amp;ccb=7-5&amp;ig_cache_key=MjEzNjU2Nzc3MTM1NDI3MDcxNA%3D%3D.3-ccb7-5&amp;oh=00_AfyGmEso1kEYfraLYYCoYTIGssjvq8pFMHbYNGgelAuYpQ&amp;oe=69BDAEF2&amp;_nc_sid=8b3546, https://scontent-iad3-2.cdninstagram.com/v/t51.82787-15/628760756_18510538975078443_1913018463240558431_n.jpg?stp=dst-jpg_e35_s1080x1080_sh0.08_tt6&amp;_nc_ht=scontent-iad3-2.cdninstagram.com&amp;_nc_cat=103&amp;_nc_oc=Q6cZ2QG0HIu-T_1zZDslxyG0b2HniaFZLPH1ZUclKox5zJQRNjcfTVNnbyd_E7WJmfehI4k&amp;_nc_ohc=qmU0PnDTahkQ7kNvwGPRHuS&amp;_nc_gid=eciVKNNlt7i5d15aHvzbAw&amp;edm=AOQ1c0wBAAAA&amp;ccb=7-5&amp;ig_cache_key=MjEzNjU2NzM4ODI4MDAwNTEzMQ%3D%3D.3-ccb7-5&amp;oh=00_Afwf-SXwDUae1oDpJuSk39CKpIMapSnQqpeGPGh2aYuagg&amp;oe=69BD8851&amp;_nc_sid=8b3546, https://scontent-iad3-1.cdninstagram.com/v/t51.82787-15/641174213_18564498394029964_3772931221048009492_n.jpg?stp=dst-jpg_e35_s1080x1080_sh0.08_tt6&amp;_nc_ht=scontent-iad3-1.cdninstagram.com&amp;_nc_cat=104&amp;_nc_oc=Q6cZ2QG0HIu-T_1zZDslxyG0b2HniaFZLPH1ZUclKox5zJQRNjcfTVNnbyd_E7WJmfehI4k&amp;_nc_ohc=uo44_JDT4O4Q7kNvwEh-R3m&amp;_nc_gid=eciVKNNlt7i5d15aHvzbAw&amp;edm=AOQ1c0wBAAAA&amp;ccb=7-5&amp;ig_cache_key=MjEzNjU2NzA1OTY4OTgyMjg1OA%3D%3D.3-ccb7-5&amp;oh=00_AfwHTV_LqyARSvTKEpxG3cjMsaiOhGFjUWkWX2wbzgBhIw&amp;oe=69BD996E&amp;_nc_sid=8b3546, https://scontent-iad3-2.cdninstagram.com/v/t51.82787-15/619308093_18120518080562532_6538067961181490725_n.jpg?stp=dst-jpg_e35_s1080x1080_sh0.08_tt6&amp;_nc_ht=scontent-iad3-2.cdninstagram.com&amp;_nc_cat=100&amp;_nc_oc=Q6cZ2QG0HIu-T_1zZDslxyG0b2HniaFZLPH1ZUclKox5zJQRNjcfTVNnbyd_E7WJmfehI4k&amp;_nc_ohc=MDr44ZiEwigQ7kNvwGP0HLq&amp;_nc_gid=eciVKNNlt7i5d15aHvzbAw&amp;edm=AOQ1c0wBAAAA&amp;ccb=7-5&amp;ig_cache_key=MjEzNjU2Njc5MzU2OTgyMDIyNQ%3D%3D.3-ccb7-5&amp;oh=00_AfwyvnbgXg8Be5_sGj_faG3QaFGDeEdArdFz93g0VhxoIw&amp;oe=69BDB97F&amp;_nc_sid=8b3546, https://scontent-iad3-1.cdninstagram.com/v/t51.82787-15/621590199_18318710773301470_5710244149908615245_n.jpg?stp=dst-jpg_e35_s1080x1080_sh0.08_tt6&amp;_nc_ht=scontent-iad3-1.cdninstagram.com&amp;_nc_cat=110&amp;_nc_oc=Q6cZ2QG0HIu-T_1zZDslxyG0b2HniaFZLPH1ZUclKox5zJQRNjcfTVNnbyd_E7WJmfehI4k&amp;_nc_ohc=AravY2loPLcQ7kNvwFq2wtk&amp;_nc_gid=eciVKNNlt7i5d15aHvzbAw&amp;edm=AOQ1c0wBAAAA&amp;ccb=7-5&amp;ig_cache_key=MjEzNjU2NjQyMzA3MDE1MzQ5OQ%3D%3D.3-ccb7-5&amp;oh=00_Afwa4Cb9xiiHseFQg8RFJLGbbDnbiEMHUJQu82QosEImAg&amp;oe=69BDA7E5&amp;_nc_sid=8b3546, https://scontent-iad3-1.cdninstagram.com/v/t51.82787-15/619336759_18141593248461962_6356513795988898011_n.jpg?stp=dst-jpg_e35_s1080x1080_sh0.08_tt6&amp;_nc_ht=scontent-iad3-1.cdninstagram.com&amp;_nc_cat=102&amp;_nc_oc=Q6cZ2QG0HIu-T_1zZDslxyG0b2HniaFZLPH1ZUclKox5zJQRNjcfTVNnbyd_E7WJmfehI4k&amp;_nc_ohc=0bWiki7jBSUQ7kNvwH4Se1X&amp;_nc_gid=eciVKNNlt7i5d15aHvzbAw&amp;edm=AOQ1c0wBAAAA&amp;ccb=7-5&amp;ig_cache_key=MjEzNjU2NjI2OTUwODI1Nzc0MQ%3D%3D.3-ccb7-5&amp;oh=00_AfxV8sQk_5_RicqIK52FQSlWlBm5OVtAgsEH9D1Q-x0hFA&amp;oe=69BDB829&amp;_nc_sid=8b3546, https://scontent-iad3-2.cdninstagram.com/v/t51.82787-15/616366429_18101402815655207_6029587377243807485_n.jpg?stp=dst-jpg_e15_tt6&amp;_nc_ht=scontent-iad3-2.cdninstagram.com&amp;_nc_cat=111&amp;_nc_oc=Q6cZ2QG0HIu-T_1zZDslxyG0b2HniaFZLPH1ZUclKox5zJQRNjcfTVNnbyd_E7WJmfehI4k&amp;_nc_ohc=3Ic9BVqjTs8Q7kNvwGowL7k&amp;_nc_gid=eciVKNNlt7i5d15aHvzbAw&amp;edm=AOQ1c0wBAAAA&amp;ccb=7-5&amp;ig_cache_key=MjEzNjU2NjA2MzAxNDIxMTAwMA%3D%3D.3-ccb7-5&amp;oh=00_AfwI0ixB3JXE0ZYIZngFIAzcNq7WUeSOpZNjiPUWxkKobw&amp;oe=69BDB03D&amp;_nc_sid=8b3546, https://scontent-iad3-2.cdninstagram.com/v/t51.82787-15/617605802_18134856814441787_534839169433841025_n.jpg?stp=dst-jpg_e15_tt6&amp;_nc_ht=scontent-iad3-2.cdninstagram.com&amp;_nc_cat=111&amp;_nc_oc=Q6cZ2QG0HIu-T_1zZDslxyG0b2HniaFZLPH1ZUclKox5zJQRNjcfTVNnbyd_E7WJmfehI4k&amp;_nc_ohc=yUEWOeRPmwAQ7kNvwFpr_RG&amp;_nc_gid=eciVKNNlt7i5d15aHvzbAw&amp;edm=AOQ1c0wBAAAA&amp;ccb=7-5&amp;ig_cache_key=MjEzNjU2NTc3OTgzOTg1NzE0NQ%3D%3D.3-ccb7-5&amp;oh=00_AfwCBOozYDMrahlQ-AyTU_HRtFrLf51c_0baFBqgBePuMg&amp;oe=69BDA965&amp;_nc_sid=8b3546, https://scontent-iad3-2.cdninstagram.com/v/t51.82787-15/639852243_18559304662040867_7369428012315831834_n.jpg?stp=dst-jpg_e15_fr_s1080x1080_tt6&amp;_nc_ht=scontent-iad3-2.cdninstagram.com&amp;_nc_cat=111&amp;_nc_oc=Q6cZ2QG0HIu-T_1zZDslxyG0b2HniaFZLPH1ZUclKox5zJQRNjcfTVNnbyd_E7WJmfehI4k&amp;_nc_ohc=CwGF2_VPgw4Q7kNvwEpII4n&amp;_nc_gid=eciVKNNlt7i5d15aHvzbAw&amp;edm=AOQ1c0wBAAAA&amp;ccb=7-5&amp;ig_cache_key=MTYwMzc5MTY1NzM3NDE5NjcxNw%3D%3D.3-ccb7-5&amp;oh=00_AfyTw1MxbC-nR9Js6oHRGlZcAYjM43O2wFT4ArEpjjS6cw&amp;oe=69BDB217&amp;_nc_sid=8b3546, https://sco</t>
  </si>
  <si>
    <t>https://www.instagram.com/navruzovdavron</t>
  </si>
  <si>
    <t>sasharadkovets</t>
  </si>
  <si>
    <t>A.R.</t>
  </si>
  <si>
    <t>🇧🇾 🇵🇱</t>
  </si>
  <si>
    <t>https://scontent-phl2-1.cdninstagram.com/v/t51.2885-19/351416683_557378463230894_3120570558782460726_n.jpg?stp=dst-jpg_e0_s150x150_tt6&amp;efg=eyJ2ZW5jb2RlX3RhZyI6InByb2ZpbGVfcGljLmRqYW5nby4xMDgwLmMyIn0&amp;_nc_ht=scontent-phl2-1.cdninstagram.com&amp;_nc_cat=102&amp;_nc_oc=Q6cZ2QG55xr4PY4FibrwUkA8-Pz36Dz92azfniU52w0xbA_cdN0nc_FW7jvBNyS2yqaIPjs&amp;_nc_ohc=HYo11PtT27wQ7kNvwHBed-r&amp;_nc_gid=lbayGKcr_4_keFtMNHWMFg&amp;edm=AOQ1c0wBAAAA&amp;ccb=7-5&amp;oh=00_Afwcp5Hgo3BsfuCZPq05fyikSvm5H-2r4Txp6q3mBkd-tg&amp;oe=69BDA6E6&amp;_nc_sid=8b3546</t>
  </si>
  <si>
    <t>🇲🇺 ✌🏽 | I hit the motherlode 🤍 
📹 @le.createur.studio 
🕯️ @bubbleland.flowers.balloons 
🍽️ @restauracja_belvedere | 🤍 | 🏝️ | 🥶❄️☃️ | 🫶🏻✨ | ⛷️</t>
  </si>
  <si>
    <t>@le.createur.studio, @bubbleland.flowers.balloons, @restauracja_belvedere</t>
  </si>
  <si>
    <t>https://instagram.com/p/DU-NGzzCG89, https://instagram.com/p/DTVzD7xCBPE, https://instagram.com/p/DSYW4NhiBPn, https://instagram.com/p/DO0_QZcDGVc, https://instagram.com/p/DOlQz2bCE3Q, https://instagram.com/p/DLX5UDMIOd9, https://instagram.com/p/DEZfVkJosip, https://instagram.com/p/C9M1VhgoyrO, https://instagram.com/p/C8ewG-EJPPe, https://instagram.com/p/C66iygfondX, https://instagram.com/p/C64Mte7s8gG, https://instagram.com/p/C3f_mNfMudC</t>
  </si>
  <si>
    <t>63, 39, 61, 184, 91, 85, 69, 112, 91, 64, 82, 55</t>
  </si>
  <si>
    <t>1, 1, 2, 26, 4, 2, 0, 13, 2, 0, 4, 1</t>
  </si>
  <si>
    <t>2026-02-20, 2026-01-10, 2025-12-17, 2025-09-20, 2025-09-14, 2025-06-26, 2025-01-04, 2024-07-09, 2024-06-21, 2024-05-13, 2024-05-12, 2024-02-18</t>
  </si>
  <si>
    <t>Mauritius, Africa, London, Austria, Restauracja Belvedere, Maldives, Lapland, Finland, Warszawa, Dubai, UAE, Como, Italy, Lugano, Switzerland, Jasná</t>
  </si>
  <si>
    <t>Sidecar, Sidecar, Sidecar, Video, Sidecar, Sidecar, Sidecar, Video, Sidecar, Sidecar, Sidecar, Sidecar</t>
  </si>
  <si>
    <t>https://scontent-phl2-1.cdninstagram.com/v/t51.82787-15/638293196_18566582836055884_7296106055800217117_n.jpg?stp=dst-jpg_e35_p1080x1080_sh0.08_tt6&amp;_nc_ht=scontent-phl2-1.cdninstagram.com&amp;_nc_cat=104&amp;_nc_oc=Q6cZ2QG55xr4PY4FibrwUkA8-Pz36Dz92azfniU52w0xbA_cdN0nc_FW7jvBNyS2yqaIPjs&amp;_nc_ohc=yvBgczg7H5MQ7kNvwETOPox&amp;_nc_gid=lbayGKcr_4_keFtMNHWMFg&amp;edm=AOQ1c0wBAAAA&amp;ccb=7-5&amp;ig_cache_key=MzgzNjU2MTIxMDUzNTg5MzI3MQ%3D%3D.3-ccb7-5&amp;oh=00_AfxAl1Dwx8X5gwKPkd5BmEuFQpCNGkUI-pWhZFdLyb9TMg&amp;oe=69BDBAC6&amp;_nc_sid=8b3546, https://scontent-phl2-1.cdninstagram.com/v/t51.82787-15/638293196_18566582836055884_7296106055800217117_n.jpg?stp=dst-jpg_e35_p1080x1080_sh0.08_tt6&amp;_nc_ht=scontent-phl2-1.cdninstagram.com&amp;_nc_cat=104&amp;_nc_oc=Q6cZ2QG55xr4PY4FibrwUkA8-Pz36Dz92azfniU52w0xbA_cdN0nc_FW7jvBNyS2yqaIPjs&amp;_nc_ohc=yvBgczg7H5MQ7kNvwETOPox&amp;_nc_gid=lbayGKcr_4_keFtMNHWMFg&amp;edm=AOQ1c0wBAAAA&amp;ccb=7-5&amp;ig_cache_key=MzgzNjU2MTIxMDUzNTg5MzI3MQ%3D%3D.3-ccb7-5&amp;oh=00_AfxAl1Dwx8X5gwKPkd5BmEuFQpCNGkUI-pWhZFdLyb9TMg&amp;oe=69BDBAC6&amp;_nc_sid=8b3546, https://scontent-phl2-1.cdninstagram.com/v/t51.82787-15/639830678_18566582845055884_2918215896084726540_n.jpg?stp=dst-jpg_e35_p1080x1080_sh0.08_tt6&amp;_nc_ht=scontent-phl2-1.cdninstagram.com&amp;_nc_cat=104&amp;_nc_oc=Q6cZ2QG55xr4PY4FibrwUkA8-Pz36Dz92azfniU52w0xbA_cdN0nc_FW7jvBNyS2yqaIPjs&amp;_nc_ohc=T-vs0lx7QTsQ7kNvwGWg-ZS&amp;_nc_gid=lbayGKcr_4_keFtMNHWMFg&amp;edm=AOQ1c0wBAAAA&amp;ccb=7-5&amp;ig_cache_key=MzgzNjU2MTIyMjc1ODA1NDk3Nw%3D%3D.3-ccb7-5&amp;oh=00_AfybwLUju1ch1oNsk1fy0NYmkZiOxB2s6Bb1E4wb767hlg&amp;oe=69BDB580&amp;_nc_sid=8b3546, https://scontent-phl2-1.cdninstagram.com/v/t51.82787-15/633224376_18566582854055884_4428450044936665362_n.jpg?stp=dst-jpg_e35_p1080x1080_sh0.08_tt6&amp;_nc_ht=scontent-phl2-1.cdninstagram.com&amp;_nc_cat=104&amp;_nc_oc=Q6cZ2QG55xr4PY4FibrwUkA8-Pz36Dz92azfniU52w0xbA_cdN0nc_FW7jvBNyS2yqaIPjs&amp;_nc_ohc=-SUGCKJTvuAQ7kNvwHrJia-&amp;_nc_gid=lbayGKcr_4_keFtMNHWMFg&amp;edm=AOQ1c0wBAAAA&amp;ccb=7-5&amp;ig_cache_key=MzgzNjU2MTIyODY0Njg5MDY5Nw%3D%3D.3-ccb7-5&amp;oh=00_Afzu7hTwsdNAyDB0-1aNXF23BL_x-P2gwGU700QbSLkEQQ&amp;oe=69BD90D0&amp;_nc_sid=8b3546, https://scontent-phl2-1.cdninstagram.com/v/t51.82787-15/634296161_18566582863055884_363325075796704646_n.jpg?stp=dst-jpg_e35_p1080x1080_sh0.08_tt6&amp;_nc_ht=scontent-phl2-1.cdninstagram.com&amp;_nc_cat=104&amp;_nc_oc=Q6cZ2QG55xr4PY4FibrwUkA8-Pz36Dz92azfniU52w0xbA_cdN0nc_FW7jvBNyS2yqaIPjs&amp;_nc_ohc=2yV3Pp8CqT8Q7kNvwHpMu3J&amp;_nc_gid=lbayGKcr_4_keFtMNHWMFg&amp;edm=AOQ1c0wBAAAA&amp;ccb=7-5&amp;ig_cache_key=MzgzNjU2MTIzMTA3OTU2ODAzNg%3D%3D.3-ccb7-5&amp;oh=00_AfxNuXGBE3O8Elob6v5zL7zHYp3Vxp4eizEV2ZYyw-4fMw&amp;oe=69BDA643&amp;_nc_sid=8b3546, https://scontent-phl2-1.cdninstagram.com/v/t51.82787-15/629719606_18566582872055884_1548074161977087124_n.jpg?stp=dst-jpg_e35_p1080x1080_sh0.08_tt6&amp;_nc_ht=scontent-phl2-1.cdninstagram.com&amp;_nc_cat=104&amp;_nc_oc=Q6cZ2QG55xr4PY4FibrwUkA8-Pz36Dz92azfniU52w0xbA_cdN0nc_FW7jvBNyS2yqaIPjs&amp;_nc_ohc=Uv7XJUA4SY4Q7kNvwGabEjZ&amp;_nc_gid=lbayGKcr_4_keFtMNHWMFg&amp;edm=AOQ1c0wBAAAA&amp;ccb=7-5&amp;ig_cache_key=MzgzNjU2MTIzMDcxMDQ4MzIzMQ%3D%3D.3-ccb7-5&amp;oh=00_Afxgshy_-Yl0NMZmYsKnEdM1WbPiih3i0T71piTdbB4Lfg&amp;oe=69BDB578&amp;_nc_sid=8b3546, https://scontent-phl2-1.cdninstagram.com/v/t51.82787-15/640207793_18566582902055884_4590824893901888268_n.jpg?stp=dst-jpg_e35_p1080x1080_sh0.08_tt6&amp;_nc_ht=scontent-phl2-1.cdninstagram.com&amp;_nc_cat=104&amp;_nc_oc=Q6cZ2QG55xr4PY4FibrwUkA8-Pz36Dz92azfniU52w0xbA_cdN0nc_FW7jvBNyS2yqaIPjs&amp;_nc_ohc=JU1_VryzQc0Q7kNvwHe-eDH&amp;_nc_gid=lbayGKcr_4_keFtMNHWMFg&amp;edm=AOQ1c0wBAAAA&amp;ccb=7-5&amp;ig_cache_key=MzgzNjU2MTI1ODk1NDkwMTc5Nw%3D%3D.3-ccb7-5&amp;oh=00_AfyuLwIqADsgKo_Kmw54C-IaNhWtrK3uwPL4ALqPO-lDNQ&amp;oe=69BDAC81&amp;_nc_sid=8b3546, https://scontent-phl2-1.cdninstagram.com/v/t51.82787-15/639734838_18566582893055884_1521881900113404761_n.jpg?stp=dst-jpg_e35_p1080x1080_sh0.08_tt6&amp;_nc_ht=scontent-phl2-1.cdninstagram.com&amp;_nc_cat=104&amp;_nc_oc=Q6cZ2QG55xr4PY4FibrwUkA8-Pz36Dz92azfniU52w0xbA_cdN0nc_FW7jvBNyS2yqaIPjs&amp;_nc_ohc=4lvVl5nIdF4Q7kNvwGRTcgD&amp;_nc_gid=lbayGKcr_4_keFtMNHWMFg&amp;edm=AOQ1c0wBAAAA&amp;ccb=7-5&amp;ig_cache_key=MzgzNjU2MTI2MjM3NzQ5ODEwMw%3D%3D.3-ccb7-5&amp;oh=00_Afwv85IfroM9UkA2jMdAXHeD2ikAU_LV3rFat37Qw2hm_Q&amp;oe=69BD9561&amp;_nc_sid=8b3546, https://scontent-phl2-1.cdninstagram.com/v/t51.82787-15/638315614_18566582920055884_2553416920148239383_n.jpg?stp=dst-jpg_e35_p1080x1080_sh0.08_tt6&amp;_nc_ht=scontent-phl2-1.cdninstagram.com&amp;_nc_cat=104&amp;_nc_oc=Q6cZ2QG55xr4PY4FibrwUkA8-Pz36Dz92azfniU52w0xbA_cdN0nc_FW7jvBNyS2yqaIPjs&amp;_nc_ohc=7ERtlj9nMMwQ7kNvwFpZYHV&amp;_nc_gid=lbayGKcr_4_keFtMNHWMFg&amp;edm=AOQ1c0wBAAAA&amp;ccb=7-5&amp;ig_cache_key=MzgzNjU2MTI4OTEwMzU3MTA2Mg%3D%3D.3-ccb7-5&amp;oh=00_Afyah50fA_vk27lLmH2f4mrfTR4K76L0XBl1fp77iHsD2Q&amp;oe=69BD9BFF&amp;_nc_sid=8b3546, https://scontent-phl2-1.cdninstagram.com/v/t51.82787-15/638294898_18566582929055884_6039291123871026143_n.jpg?stp=dst-jpg_e35_p1080x1080_sh0.08_tt6&amp;_nc_ht=scontent-phl2-1.cdninstagram.com&amp;_nc_cat=104&amp;_nc_oc=Q6cZ2QG55xr4PY4FibrwUkA8-Pz36Dz92azfniU52w0xbA_cdN0nc_FW7jvBNyS2yqaIPjs&amp;_nc_ohc=jDstg5Fb2OMQ7kNvwFWxxgF&amp;_nc_gid=lbayGKcr_4_keFtMNHWMFg&amp;edm=AOQ1c0wBAAAA&amp;ccb=7-5&amp;ig_cache_key=MzgzNjU2MTI5MjI4MjgyMzMzNg%3D%3D.3-ccb7-5&amp;oh=00_AfyoWikQSR8caQVWcJ1AUnE98smkI5FyMOaTUOmEll9t1g</t>
  </si>
  <si>
    <t>https://scontent-phl2-1.cdninstagram.com/o1/v/t16/f2/m84/AQP6rhCaQ37u5BJPmdM226_kLkRMUw9EEx3R0J-MvFTtQrFZJWIkI9QVDt01hPCMC4-0RyykckR8rutHaSk_t3u3QlPrQ1Ob3NLf0qY.mp4?_nc_cat=109&amp;_nc_sid=5e9851&amp;_nc_ht=scontent-phl2-1.cdninstagram.com&amp;_nc_ohc=BQ3r7CCrlL8Q7kNvwH1wTth&amp;efg=eyJ2ZW5jb2RlX3RhZyI6Inhwdl9wcm9ncmVzc2l2ZS5JTlNUQUdSQU0uQ0FST1VTRUxfSVRFTS5DMy43MjAuZGFzaF9iYXNlbGluZV8xX3YxIiwieHB2X2Fzc2V0X2lkIjoxODU2NjU4Mjg3ODA1NTg4NCwiYXNzZXRfYWdlX2RheXMiOjI0LCJ2aV91c2VjYXNlX2lkIjoxMDE0NiwiZHVyYXRpb25fcyI6MTAsInVybGdlbl9zb3VyY2UiOiJ3d3cifQ%3D%3D&amp;ccb=17-1&amp;vs=f7b0051abea5b024&amp;_nc_vs=HBkcFQIYTGlnX2JhY2tmaWxsX3RpbWVsaW5lX3ZvZC8yODQ0NDZBMjE4RjU2QjlCN0M0N0U5QURDQkMzREI4Ml92aWRlb19kYXNoaW5pdC5tcDQVAALIARIAKAAYABsCiAd1c2Vfb2lsATEScHJvZ3Jlc3NpdmVfcmVjaXBlATEVAAAmmLedkq6N-0EVAigCQzMsF0AkMzMzMzMzGBJkYXNoX2Jhc2VsaW5lXzFfdjERAHXuB2XEngEA&amp;_nc_gid=lbayGKcr_4_keFtMNHWMFg&amp;_nc_ss=1a&amp;_nc_zt=28&amp;oh=00_AfwNgu2YVPhnKGCcMxLBTVHYiqQwzMDYly0wxGA0zHkUWQ&amp;oe=69B9AFEB, https://scontent-phl2-1.cdninstagram.com/o1/v/t16/f2/m84/AQM_2lmSJPN2EPq_V_vKTTuB0c4IAoRempv6PU5aNw3utgaTyi1MmrnDkZ0MkozboPlAbWjif3i45WUmhz8KM2UltaQehKF8YoMCkxE.mp4?_nc_cat=103&amp;_nc_sid=5e9851&amp;_nc_ht=scontent-phl2-1.cdninstagram.com&amp;_nc_ohc=ruxmEy2JCxoQ7kNvwFPe2WR&amp;efg=eyJ2ZW5jb2RlX3RhZyI6Inhwdl9wcm9ncmVzc2l2ZS5JTlNUQUdSQU0uQ0FST1VTRUxfSVRFTS5DMy43MjAuZGFzaF9iYXNlbGluZV8xX3YxIiwieHB2X2Fzc2V0X2lkIjoxODU2NjU4MjkwODA1NTg4NCwiYXNzZXRfYWdlX2RheXMiOjI0LCJ2aV91c2VjYXNlX2lkIjoxMDE0NiwiZHVyYXRpb25fcyI6NCwidXJsZ2VuX3NvdXJjZSI6Ind3dyJ9&amp;ccb=17-1&amp;vs=dcdc347e76196987&amp;_nc_vs=HBkcFQIYTGlnX2JhY2tmaWxsX3RpbWVsaW5lX3ZvZC8zOTQ5NDA5MjNBQjMyN0MxOEQ2OEI1QzA0MTFCRTdCRF92aWRlb19kYXNoaW5pdC5tcDQVAALIARIAKAAYABsCiAd1c2Vfb2lsATEScHJvZ3Jlc3NpdmVfcmVjaXBlATEVAAAmmMXrrq6N-0EVAigCQzMsF0ASAAAAAAAAGBJkYXNoX2Jhc2VsaW5lXzFfdjERAHXuB2XEngEA&amp;_nc_gid=lbayGKcr_4_keFtMNHWMFg&amp;_nc_ss=1a&amp;_nc_zt=28&amp;oh=00_AfzVR3oHjMqp29AhSca_vNKZx18YGWh6Q41z3Pzbq6LNdw&amp;oe=69B99E6D, https://scontent-phl2-1.cdninstagram.com/o1/v/t16/f2/m84/AQNplPME3aP625ULImggDzTURiqBrHmr-D20cCFVRSmjYNS7McquCaiqQ92x1Rkyz_7QObstGu7d5QT405n1UuQm2g4bSa6ZJu9vlPs.mp4?_nc_cat=101&amp;_nc_sid=5e9851&amp;_nc_ht=scontent-phl2-1.cdninstagram.com&amp;_nc_ohc=lSviq4tI7JQQ7kNvwHBavaj&amp;efg=eyJ2ZW5jb2RlX3RhZyI6Inhwdl9wcm9ncmVzc2l2ZS5JTlNUQUdSQU0uQ0FST1VTRUxfSVRFTS5DMy43MjAuZGFzaF9iYXNlbGluZV8xX3YxIiwieHB2X2Fzc2V0X2lkIjoxNDM0MzA1ODg0NzgxMjA0LCJhc3NldF9hZ2VfZGF5cyI6NjQsInZpX3VzZWNhc2VfaWQiOjEwMTQ2LCJkdXJhdGlvbl9zIjo0LCJ1cmxnZW5fc291cmNlIjoid3d3In0%3D&amp;ccb=17-1&amp;vs=9e0282cae48d1d2f&amp;_nc_vs=HBkcFQIYTGlnX2JhY2tmaWxsX3RpbWVsaW5lX3ZvZC8zMDRGNUEwMEVCODg4RTQ1RTc3NTUxN0NCNDUyNTdBQ192aWRlb19kYXNoaW5pdC5tcDQVAALIARIAKAAYABsCiAd1c2Vfb2lsATEScHJvZ3Jlc3NpdmVfcmVjaXBlATEVAAAmqOqXzMufjAUVAigCQzMsF0AQQ5WBBiTdGBJkYXNoX2Jhc2VsaW5lXzFfdjERAHXuB2XEngEA&amp;_nc_gid=lbayGKcr_4_keFtMNHWMFg&amp;_nc_ss=1a&amp;_nc_zt=28&amp;oh=00_AfzwBSlEEVusHggS0J4Mcu1oFZLGPgDnwe3Es1okAI3PQQ&amp;oe=69B9C6EB, https://scontent-phl2-1.cdninstagram.com/o1/v/t2/f2/m86/AQM_NHFV3vBTGdWkN3Vbk_prCmgphfkT3nhOJYdD_r2CQqMabMRyTEn8EsF6FqukJuppE-ZKRRBbU81ZMiEQH-EfhG5-Y6o9Dz5yVxo.mp4?_nc_cat=111&amp;_nc_sid=5e9851&amp;_nc_ht=scontent-phl2-1.cdninstagram.com&amp;_nc_ohc=k5lY-pE4hvoQ7kNvwFDeh5S&amp;efg=eyJ2ZW5jb2RlX3RhZyI6Inhwdl9wcm9ncmVzc2l2ZS5JTlNUQUdSQU0uQ0xJUFMuQzMuNzIwLmRhc2hfYmFzZWxpbmVfMV92MSIsInhwdl9hc3NldF9pZCI6MTI4NTMxNTc1OTQ1NzY4NiwiYXNzZXRfYWdlX2RheXMiOjE3NiwidmlfdXNlY2FzZV9pZCI6MTAwOTksImR1cmF0aW9uX3MiOjM5LCJ1cmxnZW5fc291cmNlIjoid3d3In0%3D&amp;ccb=17-1&amp;_nc_gid=lbayGKcr_4_keFtMNHWMFg&amp;_nc_ss=1a&amp;_nc_zt=28&amp;vs=dec9495654a025c8&amp;_nc_vs=HBksFQIYUmlnX3hwdl9yZWVsc19wZXJtYW5lbnRfc3JfcHJvZC9ENjRBNjg3NzE4NkM1QTE5QTI1RThFREQ2MTg3RUY4RF92aWRlb19kYXNoaW5pdC5tcDQVAALIARIAFQIYR2lnX3hwdl9yZWVsc19wZXJtYW5lbnRfc3JfcHJvZC8xNTM5NzM1MjUwNjgxMjE2XzMzMDU0MjAyMjgxNzM3MTI4OTEubXA0FQICyAESACgAGAAbAogHdXNlX29pbAExEnByb2dyZXNzaXZlX3JlY2lwZQExFQAAJqyWotScv8gEFQIoAkMzLBdAQ6IMSbpeNRgSZGFzaF9iYXNlbGluZV8xX3YxEQB1_gdl5p0BAA&amp;oh=00_Afy4TP-Q9HDItf8ulkd3L3_No2pfN05tO74fx7dH_Qd0Sg&amp;oe=69B99834, https://scontent-phl2-1.cdninstagram.com/o1/v/t2/f2/m367/AQNov3ylAa1bj1A_RrWc9lNcINwkbgmtfiqCfe4TPj9IUMXPgltfhon0rHzUeAp-i3tBNoJxzzhpeEFtkRycG0oidPmWvcArt7wH9AM.mp4?_nc_cat=105&amp;_nc_sid=5e9851&amp;_nc_ht=scontent-phl2-1.cdninstagram.com&amp;_nc_ohc=Perzf_PmONUQ7kNvwHyP6cU&amp;efg=eyJ2ZW5jb2RlX3RhZyI6Inhwdl9wcm9ncmVzc2l2ZS5JTlNUQUdSQU0uQ0FST1VTRUxfSVRFTS5DMy43MjAuZGFzaF9iYXNlbGluZV8xX3YxIiwieHB2X2Fzc2V0X2lkIjo4NTU3OTIyNTY1MjYxOTgsImFzc2V0X2FnZV9kYXlzIjo0MzYsInZpX3VzZWNhc2VfaWQiOjEwMTQ2LCJkdXJhdGlvbl9zIjoxMSwidXJsZ2VuX3NvdXJjZSI6Ind3dyJ9&amp;ccb=17-1&amp;vs=e5351126bcc6c1dc&amp;_nc_vs=HBkcFQIYQGlnX2VwaGVtZXJhbC81MzRCRjFDRkQ4M0M3RjMwNUQxRUUwOUUxRUE5N0Y5N192aWRlb19kYXNoaW5pdC5tcDQVAALIARIAKAAYABsCiAd1c2Vfb2lsATEScHJvZ3Jlc3NpdmVfcmVjaXBlATEVAAAm7J2dl9WVhQMVAigCQzMsF0Amd0vGp--eGBJkYXNoX2Jhc2VsaW5lXzFfdjERAHXuB2XEngEA&amp;_nc_gid=lbayGKcr_4_keFtMNHWMFg&amp;_nc_ss=1a&amp;_nc_zt=28&amp;oh=00_Afxr6-c0WohAQpDYDN60wFSxW5Gn6_l0-HpVlBUvZyYjvg&amp;oe=69BDB932</t>
  </si>
  <si>
    <t>https://www.instagram.com/sasharadkovets</t>
  </si>
  <si>
    <t>upthrust_vsa</t>
  </si>
  <si>
    <t>Aleksei</t>
  </si>
  <si>
    <t>https://scontent-atl3-3.cdninstagram.com/v/t51.2885-19/100996113_251533326069250_1037436843404034048_n.jpg?stp=dst-jpg_e0_s150x150_tt6&amp;efg=eyJ2ZW5jb2RlX3RhZyI6InByb2ZpbGVfcGljLmRqYW5nby42OTEuYzIifQ&amp;_nc_ht=scontent-atl3-3.cdninstagram.com&amp;_nc_cat=110&amp;_nc_oc=Q6cZ2QH17ac6uDeEohzKI0h_S4qxX3WuJ2DJHJigMqOcP2cMYGyuJeS6oh54DTOxSbscIBtYxWarLPiWZ1axOxw29tH1&amp;_nc_ohc=gMLsidrTHYsQ7kNvwFh3FbN&amp;_nc_gid=0qXqoXVmnbxH83R9UqJPNw&amp;edm=AOQ1c0wBAAAA&amp;ccb=7-5&amp;oh=00_AfyZA1H0eQ3bQTdMwHimRt3dbL5N3MyrtbW6WbtAIg2M0w&amp;oe=69BD8FA9&amp;_nc_sid=8b3546</t>
  </si>
  <si>
    <t>Как вам такое? Город Переславль | В этом году на коньках не покататься 🏒 | Доброго вечерочка | Остатки празднования Крещения | По хардкору сегодня выступаю) 
Лыжню! 
#лыжи #неедут #толияособенный | Кто видел Ягуар xf универсалом? Практичные голландцы заказали и такой. | Первое международное турне Битлов. Проходило в районе знаковой улицы Риппербан в Гамбурге. Того клуба, где они играли целых два месяца за 2£ на нос в день, уже нет, осталось памятная Стелла. | Шарф футбольного клуба Санкт Паули, в одноименном фаншопе. Нет-Вайтпауэру!)</t>
  </si>
  <si>
    <t>https://instagram.com/p/CPBILmFDSfA, https://instagram.com/p/B8Vi70Hox8M, https://instagram.com/p/B1rPGq4nKI9, https://instagram.com/p/B0_xxK2n9Ko, https://instagram.com/p/Bs2O-D2H_go, https://instagram.com/p/BsS4si8HusD, https://instagram.com/p/BmnwbYMDx0_, https://instagram.com/p/BhBgP7yAfNx, https://instagram.com/p/uSjMjyySf5, https://instagram.com/p/uSi5lESSfp, https://instagram.com/p/uSh5rBySe7, https://instagram.com/p/tGBkf0SSQM</t>
  </si>
  <si>
    <t>10, 18, 15, 8, 13, 15, 19, 22, 30, 21, 28, 13</t>
  </si>
  <si>
    <t>4, 0, 1, 0, 1, 3, 0, 2, 2, 1, 3, 0</t>
  </si>
  <si>
    <t>2021-05-18, 2020-02-09, 2019-08-27, 2019-08-10, 2019-01-20, 2019-01-06, 2018-08-18, 2018-04-01, 2014-10-18, 2014-10-18, 2014-10-18, 2014-09-18</t>
  </si>
  <si>
    <t>Pereslavlzalesskiy, Yaroslavskaya Oblast', Russia, Красная площадь   Red Square, Лосиный Остров</t>
  </si>
  <si>
    <t>Sidecar, Sidecar, Image, Image, Image, Video, Video, Image, Image, Image, Image, Image</t>
  </si>
  <si>
    <t>https://scontent-atl3-2.cdninstagram.com/v/t51.29350-15/187571009_204356441524445_3894423659215577726_n.jpg?stp=dst-jpg_e35_s1080x1080_tt6&amp;_nc_ht=scontent-atl3-2.cdninstagram.com&amp;_nc_cat=105&amp;_nc_oc=Q6cZ2QH17ac6uDeEohzKI0h_S4qxX3WuJ2DJHJigMqOcP2cMYGyuJeS6oh54DTOxSbscIBtYxWarLPiWZ1axOxw29tH1&amp;_nc_ohc=cVZF8Io_BwYQ7kNvwFDs-jQ&amp;_nc_gid=0qXqoXVmnbxH83R9UqJPNw&amp;edm=AOQ1c0wBAAAA&amp;ccb=7-5&amp;ig_cache_key=MjU3NjM3NjQzODg3ODgzNDI0Nw%3D%3D.3-ccb7-5&amp;oh=00_AfwYFpxnK8fEC1X7xko1LCpE4vz__KW0syr2bdFoXfOJgw&amp;oe=69BDBB1E&amp;_nc_sid=8b3546, https://scontent-atl3-2.cdninstagram.com/v/t51.29350-15/187571009_204356441524445_3894423659215577726_n.jpg?stp=dst-jpg_e35_s1080x1080_tt6&amp;_nc_ht=scontent-atl3-2.cdninstagram.com&amp;_nc_cat=105&amp;_nc_oc=Q6cZ2QH17ac6uDeEohzKI0h_S4qxX3WuJ2DJHJigMqOcP2cMYGyuJeS6oh54DTOxSbscIBtYxWarLPiWZ1axOxw29tH1&amp;_nc_ohc=cVZF8Io_BwYQ7kNvwFDs-jQ&amp;_nc_gid=0qXqoXVmnbxH83R9UqJPNw&amp;edm=AOQ1c0wBAAAA&amp;ccb=7-5&amp;ig_cache_key=MjU3NjM3NjQzODg3ODgzNDI0Nw%3D%3D.3-ccb7-5&amp;oh=00_AfwYFpxnK8fEC1X7xko1LCpE4vz__KW0syr2bdFoXfOJgw&amp;oe=69BDBB1E&amp;_nc_sid=8b3546, https://scontent-atl3-3.cdninstagram.com/v/t51.82787-15/651192648_18074175341434807_6398884192778109517_n.jpg?stp=dst-jpg_e35_s1080x1080_sh0.08_tt6&amp;_nc_ht=scontent-atl3-3.cdninstagram.com&amp;_nc_cat=107&amp;_nc_oc=Q6cZ2QH17ac6uDeEohzKI0h_S4qxX3WuJ2DJHJigMqOcP2cMYGyuJeS6oh54DTOxSbscIBtYxWarLPiWZ1axOxw29tH1&amp;_nc_ohc=BO7DvVUyEqEQ7kNvwFfdajg&amp;_nc_gid=0qXqoXVmnbxH83R9UqJPNw&amp;edm=AOQ1c0wBAAAA&amp;ccb=7-5&amp;ig_cache_key=MjU3NjM3NjQzODg1MzU5NDk0OQ%3D%3D.3-ccb7-5&amp;oh=00_AfzmM4IRxG2HxXFLvfk5468gaSJsn_SrXXgK8kQgTeWPpA&amp;oe=69BD8E39&amp;_nc_sid=8b3546, https://scontent-atl3-3.cdninstagram.com/v/t51.29350-15/188539203_1217297012056833_5617412724924599724_n.jpg?stp=dst-jpg_e35_s1080x1080_tt6&amp;_nc_ht=scontent-atl3-3.cdninstagram.com&amp;_nc_cat=109&amp;_nc_oc=Q6cZ2QH17ac6uDeEohzKI0h_S4qxX3WuJ2DJHJigMqOcP2cMYGyuJeS6oh54DTOxSbscIBtYxWarLPiWZ1axOxw29tH1&amp;_nc_ohc=xSNBCyZOTEUQ7kNvwEAeNI0&amp;_nc_gid=0qXqoXVmnbxH83R9UqJPNw&amp;edm=AOQ1c0wBAAAA&amp;ccb=7-5&amp;ig_cache_key=MjU3NjM3NjQzODgzNjkwMTg1MA%3D%3D.3-ccb7-5&amp;oh=00_AfygeYkXgvEKPi9koJwO3keywKqC32Hjgfej_RLLhZWqUw&amp;oe=69BD91CB&amp;_nc_sid=8b3546, https://scontent-atl3-3.cdninstagram.com/v/t51.2885-15/84427235_223642998660307_1186708300708915533_n.jpg?stp=dst-jpg_e35_s1080x1080_tt6&amp;_nc_ht=scontent-atl3-3.cdninstagram.com&amp;_nc_cat=107&amp;_nc_oc=Q6cZ2QH17ac6uDeEohzKI0h_S4qxX3WuJ2DJHJigMqOcP2cMYGyuJeS6oh54DTOxSbscIBtYxWarLPiWZ1axOxw29tH1&amp;_nc_ohc=FDoKDtvtuGEQ7kNvwE_JwZ2&amp;_nc_gid=0qXqoXVmnbxH83R9UqJPNw&amp;edm=AOQ1c0wBAAAA&amp;ccb=7-5&amp;ig_cache_key=MjIzOTg1MDAyMzEzNTM2OTg0Mg%3D%3D.3-ccb7-5&amp;oh=00_AfxUyuP2RILdikX3rxajImvfzT7kze0Ldqy5Xjvus1BWrQ&amp;oe=69BDA5A8&amp;_nc_sid=8b3546, https://scontent-atl3-3.cdninstagram.com/v/t51.2885-15/84427235_223642998660307_1186708300708915533_n.jpg?stp=dst-jpg_e35_s1080x1080_tt6&amp;_nc_ht=scontent-atl3-3.cdninstagram.com&amp;_nc_cat=107&amp;_nc_oc=Q6cZ2QH17ac6uDeEohzKI0h_S4qxX3WuJ2DJHJigMqOcP2cMYGyuJeS6oh54DTOxSbscIBtYxWarLPiWZ1axOxw29tH1&amp;_nc_ohc=FDoKDtvtuGEQ7kNvwE_JwZ2&amp;_nc_gid=0qXqoXVmnbxH83R9UqJPNw&amp;edm=AOQ1c0wBAAAA&amp;ccb=7-5&amp;ig_cache_key=MjIzOTg1MDAyMzEzNTM2OTg0Mg%3D%3D.3-ccb7-5&amp;oh=00_AfxUyuP2RILdikX3rxajImvfzT7kze0Ldqy5Xjvus1BWrQ&amp;oe=69BDA5A8&amp;_nc_sid=8b3546, https://scontent-atl3-1.cdninstagram.com/v/t51.2885-15/83209883_499440867427722_6574973921359867378_n.jpg?stp=dst-jpg_e35_s1080x1080_tt6&amp;_nc_ht=scontent-atl3-1.cdninstagram.com&amp;_nc_cat=106&amp;_nc_oc=Q6cZ2QH17ac6uDeEohzKI0h_S4qxX3WuJ2DJHJigMqOcP2cMYGyuJeS6oh54DTOxSbscIBtYxWarLPiWZ1axOxw29tH1&amp;_nc_ohc=AKXJGoTgMDUQ7kNvwEiMPUl&amp;_nc_gid=0qXqoXVmnbxH83R9UqJPNw&amp;edm=AOQ1c0wBAAAA&amp;ccb=7-5&amp;ig_cache_key=MjIzOTg1MDAyMzExMDI4MjY3Ng%3D%3D.3-ccb7-5&amp;oh=00_AfwMXdrzwnZynsKYz6DsPXsf0rEEF4UBuS0EUTC5ZdD4PQ&amp;oe=69BD98BD&amp;_nc_sid=8b3546, https://scontent-atl3-3.cdninstagram.com/v/t51.82787-15/649235533_18104052433686873_2230436255559216442_n.jpg?stp=dst-jpg_e35_s1080x1080_sh0.08_tt6&amp;_nc_ht=scontent-atl3-3.cdninstagram.com&amp;_nc_cat=109&amp;_nc_oc=Q6cZ2QH17ac6uDeEohzKI0h_S4qxX3WuJ2DJHJigMqOcP2cMYGyuJeS6oh54DTOxSbscIBtYxWarLPiWZ1axOxw29tH1&amp;_nc_ohc=8sivpy7wynUQ7kNvwFhozdA&amp;_nc_gid=0qXqoXVmnbxH83R9UqJPNw&amp;edm=AOQ1c0wBAAAA&amp;ccb=7-5&amp;ig_cache_key=MjIzOTg1MDAyMzEzNTI2MTA2MQ%3D%3D.3-ccb7-5&amp;oh=00_AfyjnCV3dbsVxr_I4YkvNeh257pa498OF-3NGZAAzAdr2g&amp;oe=69BD9E13&amp;_nc_sid=8b3546, https://scontent-atl3-2.cdninstagram.com/v/t51.82787-15/649145091_18110155531614580_1660773350312388310_n.jpg?stp=dst-jpg_e35_s1080x1080_sh0.08_tt6&amp;_nc_ht=scontent-atl3-2.cdninstagram.com&amp;_nc_cat=104&amp;_nc_oc=Q6cZ2QH17ac6uDeEohzKI0h_S4qxX3WuJ2DJHJigMqOcP2cMYGyuJeS6oh54DTOxSbscIBtYxWarLPiWZ1axOxw29tH1&amp;_nc_ohc=04azELfShQMQ7kNvwGCwVRV&amp;_nc_gid=0qXqoXVmnbxH83R9UqJPNw&amp;edm=AOQ1c0wBAAAA&amp;ccb=7-5&amp;ig_cache_key=MjIzOTg1MDAyMzEyNjk1NjU5Ng%3D%3D.3-ccb7-5&amp;oh=00_AfyWqCdT2p3_1JUVIodKfwXXuD63vw1P_2wm8P6UJyFVEg&amp;oe=69BDBCE5&amp;_nc_sid=8b3546, https://scontent-atl3-1.cdninstagram.com/v/t51.82787-15/620847543_18171094261390275_5548743103698223539_n.jpg?stp=dst-jpg_e35_s1080x1080_sh0.08_tt6&amp;_nc_ht=scontent-atl3-1.cdninstagram.com&amp;_nc_cat=103&amp;_nc_oc=Q6cZ2QH17ac6uDeEohzKI0h_S4qxX3WuJ2DJHJigMqOcP2cMYGyuJeS6oh54DTOxSbscIBtYxWarLPiWZ1axOxw29tH1&amp;_nc_ohc=mVEDtmKJcBkQ7kNvwHl2M4b&amp;_nc_gid=0qX</t>
  </si>
  <si>
    <t>https://scontent-atl3-3.cdninstagram.com/o1/v/t16/f2/m84/AQOwbpiq5kuSwQw7m6dlez0-niQFa_t6l-AvZDv1mUB_Z7NmPdtRjrVBwmxUuSQ3fJOwMBQ8WaRFW3vF8kFS0Ka842sFfYYLMTDzszQ.mp4?_nc_cat=111&amp;_nc_sid=5e9851&amp;_nc_ht=scontent-atl3-3.cdninstagram.com&amp;_nc_ohc=qnxsx7Qt_i0Q7kNvwFftlWn&amp;efg=eyJ2ZW5jb2RlX3RhZyI6Inhwdl9wcm9ncmVzc2l2ZS5JTlNUQUdSQU0uRkVFRC5DMy42NDAuZGFzaF9iYXNlbGluZV8xX3YxIiwieHB2X2Fzc2V0X2lkIjo2NDE5NDE3MTQ1ODkyMTksImFzc2V0X2FnZV9kYXlzIjoyNjI1LCJ2aV91c2VjYXNlX2lkIjoxMDE0NiwiZHVyYXRpb25fcyI6MjIsInVybGdlbl9zb3VyY2UiOiJ3d3cifQ%3D%3D&amp;ccb=17-1&amp;_nc_gid=0qXqoXVmnbxH83R9UqJPNw&amp;_nc_ss=1a&amp;_nc_zt=28&amp;vs=7f0b6044d4dfb09e&amp;_nc_vs=HBksFQIYTGlnX2JhY2tmaWxsX3RpbWVsaW5lX3ZvZC83QjRBRUU0RjBGREQ3RTVFODcwMTgzMTZEODVENjNCMl92aWRlb19kYXNoaW5pdC5tcDQVAALIARIAFQIYOnBhc3N0aHJvdWdoX2V2ZXJzdG9yZS9HR0RwRFJhclVJR21HWDREQUxXRXBPSmZkdllJYnBrd0FBQUYVAgLIARIAKAAYABsCiAd1c2Vfb2lsATEScHJvZ3Jlc3NpdmVfcmVjaXBlATEVAAAmxtjqvfb1owIVAigCQzMsF0A2zMzMzMzNGBJkYXNoX2Jhc2VsaW5lXzFfdjERAHXqB2XEngEA&amp;oh=00_AfyG_dZ9RcZ-dGt0GejQcG3XRoG5Y65GpI_oVwWeAH_Y3Q&amp;oe=69B9BAF5, https://scontent-atl3-1.cdninstagram.com/o1/v/t16/f2/m84/AQMEAc0mdua7a4TDHcRnu07IalnSVa15SRpK6kCAKDL8u51xs-Ceu-2w55vFHQzSSnQwAxPZYU9GvJhZ5DKUpyz2PZv9FYzC72em7XE.mp4?_nc_cat=106&amp;_nc_sid=5e9851&amp;_nc_ht=scontent-atl3-1.cdninstagram.com&amp;_nc_ohc=sUuG4vFJCWIQ7kNvwFGd5yT&amp;efg=eyJ2ZW5jb2RlX3RhZyI6Inhwdl9wcm9ncmVzc2l2ZS5JTlNUQUdSQU0uRkVFRC5DMy42NDAuZGFzaF9iYXNlbGluZV8xX3YxIiwieHB2X2Fzc2V0X2lkIjo4NzcyMDI3NDA0MDU4MDAsImFzc2V0X2FnZV9kYXlzIjoyNjUxLCJ2aV91c2VjYXNlX2lkIjoxMDE0NiwiZHVyYXRpb25fcyI6MTUsInVybGdlbl9zb3VyY2UiOiJ3d3cifQ%3D%3D&amp;ccb=17-1&amp;_nc_gid=0qXqoXVmnbxH83R9UqJPNw&amp;_nc_ss=1a&amp;_nc_zt=28&amp;vs=c2641199a50ddb8e&amp;_nc_vs=HBksFQIYTGlnX2JhY2tmaWxsX3RpbWVsaW5lX3ZvZC83MDQ2ODRFNTQ5MDY4Qjg1QjhDNDQ0OTI3OUQ1MkY4NF92aWRlb19kYXNoaW5pdC5tcDQVAALIARIAFQIYOnBhc3N0aHJvdWdoX2V2ZXJzdG9yZS9HQVFtWkJmQUlQYktUR0VFQU13MnJDa0RIazhFYnBrd0FBQUYVAgLIARIAKAAYABsCiAd1c2Vfb2lsATEScHJvZ3Jlc3NpdmVfcmVjaXBlATEVAAAm0Jjn2_XzjgMVAigCQzMsF0AuEOVgQYk3GBJkYXNoX2Jhc2VsaW5lXzFfdjERAHXqB2XEngEA&amp;oh=00_Afz7L7V0LhDVEOK0vYP9WBjnFMBbvv5Q25dGughamAzBoQ&amp;oe=69B9C6D6</t>
  </si>
  <si>
    <t>https://www.instagram.com/upthrust_vsa</t>
  </si>
  <si>
    <t>maxbrioni</t>
  </si>
  <si>
    <t>M V</t>
  </si>
  <si>
    <t>https://instagram.fsjc1-3.fna.fbcdn.net/v/t51.2885-19/12353411_1493478470960824_745035327_a.jpg?stp=dst-jpg_e0_s150x150_tt6&amp;efg=eyJ2ZW5jb2RlX3RhZyI6InByb2ZpbGVfcGljLmRqYW5nby43NTAuYzIifQ&amp;_nc_ht=instagram.fsjc1-3.fna.fbcdn.net&amp;_nc_cat=104&amp;_nc_oc=Q6cZ2QFZrG1stoJd_wW06ZAspgWLbRBFgXijX8la-YQ1SWetxmyrmbzF7Qdae3FiiHORVYU&amp;_nc_ohc=l8mYU3YBwPUQ7kNvwGRK831&amp;_nc_gid=H1pUZI65g9u5DDIO8a-6KQ&amp;edm=AOQ1c0wBAAAA&amp;ccb=7-5&amp;oh=00_AfwCgBviYZP0gs3dOsnOY9xbqwvFdNJ1OTwElDcJoDMOMQ&amp;oe=69BD93E4&amp;_nc_sid=8b3546</t>
  </si>
  <si>
    <t>В поход готов🌋 | Покатался, с Ямахой как обычно хорошо, а вот что то с  Кавой в который раз не складывается)</t>
  </si>
  <si>
    <t>https://instagram.com/p/DQ3bTIoiADW, https://instagram.com/p/DLa1V-vi_h9, https://instagram.com/p/DLa1NHrCbuk, https://instagram.com/p/C5K9iLKPHSs, https://instagram.com/p/C4xxn0SP35z, https://instagram.com/p/C3shQ5nCwHy, https://instagram.com/p/CpS05XBPk5e, https://instagram.com/p/CoEJuYlvIax, https://instagram.com/p/CnmGHyyPGuY, https://instagram.com/p/Ch1hHBArYBI, https://instagram.com/p/CgtALXMqvHg, https://instagram.com/p/CgqkI0oqRCZ</t>
  </si>
  <si>
    <t>3, 28, 13, 43, 13, 15, 40, 31, 23, 30, 41, 21</t>
  </si>
  <si>
    <t>0, 6, 0, 1, 0, 5, 4, 2, 1, 0, 0, 0</t>
  </si>
  <si>
    <t>2025-11-10, 2025-06-27, 2025-06-27, 2024-03-31, 2024-03-21, 2024-02-23, 2023-03-02, 2023-01-31, 2023-01-19, 2022-08-29, 2022-08-01, 2022-07-31</t>
  </si>
  <si>
    <t>Wat Arun, Kalim Beach, Pukhet, Нью-Васюки</t>
  </si>
  <si>
    <t>Video, Image, Image, Image, Sidecar, Sidecar, Image, Sidecar, Sidecar, Image, Video, Sidecar</t>
  </si>
  <si>
    <t>https://instagram.fsjc1-3.fna.fbcdn.net/v/t51.2885-15/503665084_18509803384051875_5709052362345369230_n.jpg?stp=dst-jpg_e15_fr_p1080x1080_tt6&amp;_nc_ht=instagram.fsjc1-3.fna.fbcdn.net&amp;_nc_cat=103&amp;_nc_oc=Q6cZ2QFZrG1stoJd_wW06ZAspgWLbRBFgXijX8la-YQ1SWetxmyrmbzF7Qdae3FiiHORVYU&amp;_nc_ohc=t26j3vMcvu4Q7kNvwGCPzly&amp;_nc_gid=H1pUZI65g9u5DDIO8a-6KQ&amp;edm=AOQ1c0wBAAAA&amp;ccb=7-5&amp;ig_cache_key=MzY2NDQ3NTg1Mzc2MzExNTEzMw%3D%3D.3-ccb7-5&amp;oh=00_AfwUvQN9aKKzZjXXY2QS3wxoxniupKznZ8nOJWstnuS0JQ&amp;oe=69BDB4CA&amp;_nc_sid=8b3546, https://instagram.fsjc1-3.fna.fbcdn.net/v/t51.2885-15/510447071_18509803189051875_3614883594757006284_n.jpg?stp=dst-jpg_e15_fr_p1080x1080_tt6&amp;_nc_ht=instagram.fsjc1-3.fna.fbcdn.net&amp;_nc_cat=103&amp;_nc_oc=Q6cZ2QFZrG1stoJd_wW06ZAspgWLbRBFgXijX8la-YQ1SWetxmyrmbzF7Qdae3FiiHORVYU&amp;_nc_ohc=EKygndl3GrQQ7kNvwEIVygQ&amp;_nc_gid=H1pUZI65g9u5DDIO8a-6KQ&amp;edm=AOQ1c0wBAAAA&amp;ccb=7-5&amp;ig_cache_key=MzY2NDQ3NTI0NDg3NTg1NjgwNA%3D%3D.3-ccb7-5&amp;oh=00_Afzkvtv2I2sJ2AY11id37cLWU4CNJXuLWvnRvymFaCCHnA&amp;oe=69BDB3A2&amp;_nc_sid=8b3546, https://instagram.fsjc1-3.fna.fbcdn.net/v/t51.82787-15/622419325_18092854682485462_7121894410259138298_n.jpg?stp=dst-jpg_e35_s1080x1080_sh0.08_tt6&amp;_nc_ht=instagram.fsjc1-3.fna.fbcdn.net&amp;_nc_cat=110&amp;_nc_oc=Q6cZ2QFZrG1stoJd_wW06ZAspgWLbRBFgXijX8la-YQ1SWetxmyrmbzF7Qdae3FiiHORVYU&amp;_nc_ohc=p2ca5jgv0LEQ7kNvwHv3Et9&amp;_nc_gid=H1pUZI65g9u5DDIO8a-6KQ&amp;edm=AOQ1c0wBAAAA&amp;ccb=7-5&amp;ig_cache_key=MzMzNTc0OTEwMzMwMzU1NDIyMA%3D%3D.3-ccb7-5&amp;oh=00_Afw-BKo7YLYnQp-vvgsUSv2MctzABq2Z6N1afA94AVnl6g&amp;oe=69BDBA96&amp;_nc_sid=8b3546, https://instagram.fsjc1-3.fna.fbcdn.net/v/t51.29350-15/434146823_953462573071102_2157271894205824548_n.jpg?stp=dst-jpg_e35_p1080x1080_tt6&amp;_nc_ht=instagram.fsjc1-3.fna.fbcdn.net&amp;_nc_cat=110&amp;_nc_oc=Q6cZ2QFZrG1stoJd_wW06ZAspgWLbRBFgXijX8la-YQ1SWetxmyrmbzF7Qdae3FiiHORVYU&amp;_nc_ohc=hLgOY3YsAJYQ7kNvwHA9tnM&amp;_nc_gid=H1pUZI65g9u5DDIO8a-6KQ&amp;edm=AOQ1c0wBAAAA&amp;ccb=7-5&amp;ig_cache_key=MzMyODY1OTgzNjA2NDU3NTkyNg%3D%3D.3-ccb7-5&amp;oh=00_AfzywbUWMClLKUraIWG63yY4BqHLdnlfhbfh8yxuI0KVcA&amp;oe=69BDAD33&amp;_nc_sid=8b3546, https://instagram.fsjc1-3.fna.fbcdn.net/v/t51.29350-15/434146823_953462573071102_2157271894205824548_n.jpg?stp=dst-jpg_e35_p1080x1080_tt6&amp;_nc_ht=instagram.fsjc1-3.fna.fbcdn.net&amp;_nc_cat=110&amp;_nc_oc=Q6cZ2QFZrG1stoJd_wW06ZAspgWLbRBFgXijX8la-YQ1SWetxmyrmbzF7Qdae3FiiHORVYU&amp;_nc_ohc=hLgOY3YsAJYQ7kNvwHA9tnM&amp;_nc_gid=H1pUZI65g9u5DDIO8a-6KQ&amp;edm=AOQ1c0wBAAAA&amp;ccb=7-5&amp;ig_cache_key=MzMyODY1OTgzNjA2NDU3NTkyNg%3D%3D.3-ccb7-5&amp;oh=00_AfzywbUWMClLKUraIWG63yY4BqHLdnlfhbfh8yxuI0KVcA&amp;oe=69BDAD33&amp;_nc_sid=8b3546, https://instagram.fsjc1-3.fna.fbcdn.net/v/t51.29350-15/434144787_931361985365221_1739303476409503610_n.jpg?stp=dst-jpg_e35_p1080x1080_tt6&amp;_nc_ht=instagram.fsjc1-3.fna.fbcdn.net&amp;_nc_cat=101&amp;_nc_oc=Q6cZ2QFZrG1stoJd_wW06ZAspgWLbRBFgXijX8la-YQ1SWetxmyrmbzF7Qdae3FiiHORVYU&amp;_nc_ohc=ULUyp4d0TSUQ7kNvwF5PyhX&amp;_nc_gid=H1pUZI65g9u5DDIO8a-6KQ&amp;edm=AOQ1c0wBAAAA&amp;ccb=7-5&amp;ig_cache_key=MzMyODY1OTgzNTkzMDM2NjUxNw%3D%3D.3-ccb7-5&amp;oh=00_Afxhwsj64Di6Urr5I1U2H08GCB90057tshQWCl9ndNpqxw&amp;oe=69BD8FFC&amp;_nc_sid=8b3546, https://instagram.fsjc1-3.fna.fbcdn.net/v/t51.29350-15/409056678_926835245504679_8719688275212704067_n.jpg?stp=dst-jpg_e35_p1080x1080_tt6&amp;_nc_ht=instagram.fsjc1-3.fna.fbcdn.net&amp;_nc_cat=103&amp;_nc_oc=Q6cZ2QFZrG1stoJd_wW06ZAspgWLbRBFgXijX8la-YQ1SWetxmyrmbzF7Qdae3FiiHORVYU&amp;_nc_ohc=sENGxg9h-1kQ7kNvwFejOPj&amp;_nc_gid=H1pUZI65g9u5DDIO8a-6KQ&amp;edm=AOQ1c0wBAAAA&amp;ccb=7-5&amp;ig_cache_key=MzMwOTE2NjExMDY3NDk4MDk2OA%3D%3D.3-ccb7-5&amp;oh=00_Afztwv6polIYVrsOJZEbGrGU5zF75lStd9RGs2r70EC_mg&amp;oe=69BDA976&amp;_nc_sid=8b3546, https://instagram.fsjc1-3.fna.fbcdn.net/v/t51.29350-15/409056678_926835245504679_8719688275212704067_n.jpg?stp=dst-jpg_e35_p1080x1080_tt6&amp;_nc_ht=instagram.fsjc1-3.fna.fbcdn.net&amp;_nc_cat=103&amp;_nc_oc=Q6cZ2QFZrG1stoJd_wW06ZAspgWLbRBFgXijX8la-YQ1SWetxmyrmbzF7Qdae3FiiHORVYU&amp;_nc_ohc=sENGxg9h-1kQ7kNvwFejOPj&amp;_nc_gid=H1pUZI65g9u5DDIO8a-6KQ&amp;edm=AOQ1c0wBAAAA&amp;ccb=7-5&amp;ig_cache_key=MzMwOTE2NjExMDY3NDk4MDk2OA%3D%3D.3-ccb7-5&amp;oh=00_Afztwv6polIYVrsOJZEbGrGU5zF75lStd9RGs2r70EC_mg&amp;oe=69BDA976&amp;_nc_sid=8b3546, https://instagram.fsjc1-3.fna.fbcdn.net/v/t51.29350-15/429707294_299117346196001_7981665748697597030_n.jpg?stp=dst-jpg_e35_p1080x1080_tt6&amp;_nc_ht=instagram.fsjc1-3.fna.fbcdn.net&amp;_nc_cat=105&amp;_nc_oc=Q6cZ2QFZrG1stoJd_wW06ZAspgWLbRBFgXijX8la-YQ1SWetxmyrmbzF7Qdae3FiiHORVYU&amp;_nc_ohc=7Yn5JR9d1U4Q7kNvwEqTrNP&amp;_nc_gid=H1pUZI65g9u5DDIO8a-6KQ&amp;edm=AOQ1c0wBAAAA&amp;ccb=7-5&amp;ig_cache_key=MzMwOTE2NjExMDY4MzE5NzU3MQ%3D%3D.3-ccb7-5&amp;oh=00_Afyswp8yv50CfgV31v3DeA2hinpE-z1-Td0_zK-P35gO7w&amp;oe=69BDA040&amp;_nc_sid=8b3546, https://instagram.fsjc1-3.fna.fbcdn.net/v/t51.29350-15/429478692_1250588079663170_4168013849153739250_n.jpg?stp=dst-jpg_e35_p1080x1080_tt6&amp;_nc_ht=instagram.fsjc1-3.fna.fbcdn.net&amp;_nc_cat=102&amp;_nc_oc=Q6cZ2QFZrG1stoJd_wW06ZAspgWLbRBFgXijX8la-YQ1SWetxmyrmbzF7Qdae3FiiHORVYU&amp;_nc_ohc=mDxQHhfDdUkQ7kNvwEDGXNF&amp;_nc_gid=H1pUZI65g9u5DDIO8a-6KQ&amp;edm=AOQ1c0wBAAAA&amp;ccb=7-5&amp;ig_cache_key=MzMwOTE2NjExMDY5MTY2NzE5NA%3D%3D.3-ccb7-5&amp;oh=00_AfxQQm64T3j0eiPukMYwc3mPzfn8JHb-U3pYmEs3VgCMcA&amp;oe=69BDB370&amp;_nc_sid=8b3546, https://instagram.fsjc1-3.fna.fbcdn.net/v/t51.29350-15/4293146</t>
  </si>
  <si>
    <t>https://instagram.fsjc1-3.fna.fbcdn.net/o1/v/t2/f2/m86/AQOv1NxgwuLjTzfe3EOj19fuMH_oK3zZsr8-08pnUBfuvbFBSD7mUH61-D34V5QeHjcQzOj1tv1AhQJ1O6ujY9iv1qbeDfq8eOA2RyU.mp4?_nc_cat=110&amp;_nc_oc=Admt81KvNeF9bJqQZ4-kKmSGtePWPPXwQcnB5WZr5vqA39mUWitC05HjTszoJyx_75I&amp;_nc_sid=5e9851&amp;_nc_ht=instagram.fsjc1-3.fna.fbcdn.net&amp;_nc_ohc=h6H6BT8npGUQ7kNvwHQoGq5&amp;efg=eyJ2ZW5jb2RlX3RhZyI6Inhwdl9wcm9ncmVzc2l2ZS5JTlNUQUdSQU0uQ0xJUFMuQzMuNzIwLmRhc2hfYmFzZWxpbmVfMV92MSIsInhwdl9hc3NldF9pZCI6Njg1OTUyMTUwOTEzNzM3LCJhc3NldF9hZ2VfZGF5cyI6MTI2LCJ2aV91c2VjYXNlX2lkIjoxMDA5OSwiZHVyYXRpb25fcyI6NSwidXJsZ2VuX3NvdXJjZSI6Ind3dyJ9&amp;ccb=17-1&amp;_nc_gid=H1pUZI65g9u5DDIO8a-6KQ&amp;_nc_ss=1a&amp;_nc_zt=28&amp;vs=e2a74e53110ad3b5&amp;_nc_vs=HBksFQIYUmlnX3hwdl9yZWVsc19wZXJtYW5lbnRfc3JfcHJvZC9FRjRGRkEzRjQ3Q0MxNENDNzFEQ0Q3NzFFRTdFRTVCRF92aWRlb19kYXNoaW5pdC5tcDQVAALIARIAFQIYR2lnX3hwdl9yZWVsc19wZXJtYW5lbnRfc3JfcHJvZC8xNzQ5MjUzNDI1NzM5ODczXzQxMjc1MjIwNzgzNTI4MDcyOTYubXA0FQICyAESACgAGAAbAogHdXNlX29pbAExEnByb2dyZXNzaXZlX3JlY2lwZQExFQAAJpKLzuTV97cCFQIoAkMzLBdAFIgxJul41RgSZGFzaF9iYXNlbGluZV8xX3YxEQB1_gdl5p0BAA&amp;oh=00_AfweEqP7nYJGXLzZE9q5UwddcwbcqziY05upEvlVThr82g&amp;oe=69B9A82F, https://instagram.fsjc1-3.fna.fbcdn.net/o1/v/t16/f2/m69/AQMorMkroS7tomvpGnlq9_coPyOtSwRvdCZsOBG4-yZsJIPgTGdUCu1frC4vZsCNq_Yoa_gEOl_ddVNGi4qK9Rd6.mp4?strext=1&amp;_nc_cat=105&amp;_nc_oc=AdlU0pQI7roMUaGComae9XZ-cSf7QZDVgogtgSCt9-elNIzne22Gj0xp34834X-1cnU&amp;_nc_sid=5e9851&amp;_nc_ht=instagram.fsjc1-3.fna.fbcdn.net&amp;_nc_ohc=bJK_xIYqsIMQ7kNvwFy44GV&amp;efg=eyJ2ZW5jb2RlX3RhZyI6Inhwdl9wcm9ncmVzc2l2ZS5JTlNUQUdSQU0uQ0FST1VTRUxfSVRFTS5DMy43MjAuZGFzaF9iYXNlbGluZV8xX3YxIiwieHB2X2Fzc2V0X2lkIjozODExMDIxMzQ3NDc4NTYsImFzc2V0X2FnZV9kYXlzIjo3MjQsInZpX3VzZWNhc2VfaWQiOjEwMTA0LCJkdXJhdGlvbl9zIjo2LCJ1cmxnZW5fc291cmNlIjoid3d3In0%3D&amp;ccb=17-1&amp;_nc_gid=H1pUZI65g9u5DDIO8a-6KQ&amp;_nc_ss=1a&amp;_nc_zt=28&amp;vs=2dcf52893877e522&amp;_nc_vs=HBksFQIYOnBhc3N0aHJvdWdoX2V2ZXJzdG9yZS9HTjZnNEJtcnRETGRDTVVEQU02QUsyNENWM1lEYmtZTEFBQUYVAALIARIAFQIYOnBhc3N0aHJvdWdoX2V2ZXJzdG9yZS9HS2xWemhubnJRTHNrOGNDQU55d0tUQ0Y1dVp1YmtZTEFBQUYVAgLIARIAKAAYABsCiAd1c2Vfb2lsATEScHJvZ3Jlc3NpdmVfcmVjaXBlATEVAAAmoIvrlYinrQEVAigCQzMsF0AY7peNT987GBJkYXNoX2Jhc2VsaW5lXzFfdjERAHXuB2XwnQEA&amp;oh=00_AfwtLWpjKuOW3ewN2oXkN0gmnTsYneS_safEVQJJIepF9Q&amp;oe=69BDB2D3, https://instagram.fsjc1-3.fna.fbcdn.net/o1/v/t16/f2/m69/AQMLb7kC2K-CtRQ6b_zuWj_2WBsOFevybw8lPHool6u6HGL0Vd2ZtBie4BgqubevzpQhP8aIo3y8_od1wW8XjngS.mp4?strext=1&amp;_nc_cat=108&amp;_nc_oc=Adlg779vYLYEwO8xGOb6wQHVH_MSoEMnq_b5eGi1vmeDy4Q818_qmP241sdF5UYmYLU&amp;_nc_sid=5e9851&amp;_nc_ht=instagram.fsjc1-3.fna.fbcdn.net&amp;_nc_ohc=R02WdjumFIcQ7kNvwEMHYfU&amp;efg=eyJ2ZW5jb2RlX3RhZyI6Inhwdl9wcm9ncmVzc2l2ZS5JTlNUQUdSQU0uQ0FST1VTRUxfSVRFTS5DMy43MjAuZGFzaF9iYXNlbGluZV8xX3YxIiwieHB2X2Fzc2V0X2lkIjoxODA0OTM2MDg5ODkwMjQwLCJhc3NldF9hZ2VfZGF5cyI6MTE0MCwidmlfdXNlY2FzZV9pZCI6MTAxMDQsImR1cmF0aW9uX3MiOjUsInVybGdlbl9zb3VyY2UiOiJ3d3cifQ%3D%3D&amp;ccb=17-1&amp;_nc_gid=H1pUZI65g9u5DDIO8a-6KQ&amp;_nc_ss=1a&amp;_nc_zt=28&amp;vs=d202fb4fc1350c9f&amp;_nc_vs=HBksFQIYOnBhc3N0aHJvdWdoX2V2ZXJzdG9yZS9HRUNuakJOVV9ReGE5TG9GQUV0akthR3l1QXg1YmtZTEFBQUYVAALIARIAFQIYOnBhc3N0aHJvdWdoX2V2ZXJzdG9yZS9HR191aWhNc3pGNE5fd2NEQUxzSHJscFZIUEU5YmtZTEFBQUYVAgLIARIAKAAYABsCiAd1c2Vfb2lsATEScHJvZ3Jlc3NpdmVfcmVjaXBlATEVAAAmgLfX543ltAYVAigCQzMsF0AT3S8an753GBJkYXNoX2Jhc2VsaW5lXzFfdjERAHXuB2XwnQEA&amp;oh=00_AfxLBnt0iijrpbpH2TlgmHOW1B7OlEEbfXUJb4wMayB5UQ&amp;oe=69BDA8E4, https://instagram.fsjc1-3.fna.fbcdn.net/o1/v/t2/f2/m86/AQPxaTFdxqBLIsjv9kL1GH2D25HLQeNx2rSQVP1cTLw9AzQ1t8YlbkKqzU24gcoaTBqoSmkpe2cmo-_Ly8Wb2TYcUFicDw0eGCZF94s.mp4?_nc_cat=109&amp;_nc_oc=Adm-fRaM1NJXEWQp7ckVxWqE38XgNYbcJ-8-85xlkqVNBbHFL870JtyoFjSnQIufqZg&amp;_nc_sid=5e9851&amp;_nc_ht=instagram.fsjc1-3.fna.fbcdn.net&amp;_nc_ohc=1B36i-JJu6IQ7kNvwHqZf4s&amp;efg=eyJ2ZW5jb2RlX3RhZyI6Inhwdl9wcm9ncmVzc2l2ZS5JTlNUQUdSQU0uQ0xJUFMuQzMuNDgwLmRhc2hfYmFzZWxpbmVfMl92MSIsInhwdl9hc3NldF9pZCI6MTcyNjQ1NzU1NDQwMTA4NiwiYXNzZXRfYWdlX2RheXMiOjEzMjMsInZpX3VzZWNhc2VfaWQiOjEwMDk5LCJkdXJhdGlvbl9zIjo3LCJ1cmxnZW5fc291cmNlIjoid3d3In0%3D&amp;ccb=17-1&amp;_nc_gid=H1pUZI65g9u5DDIO8a-6KQ&amp;_nc_ss=1a&amp;_nc_zt=28&amp;vs=e57bb05d76429fbb&amp;_nc_vs=HBksFQIYUmlnX3hwdl9yZWVsc19wZXJtYW5lbnRfc3JfcHJvZC83ODRDMTBEMDc5RThEQjA5OEFDNjQyNTQ5NjUyMDVBMl92aWRlb19kYXNoaW5pdC5tcDQVAALIARIAFQIYOnBhc3N0aHJvdWdoX2V2ZXJzdG9yZS9HQTdzcEJIY19QQ3NhOUlJQUJ4TUZsN3lZU0p3YnFfRUFBQUYVAgLIARIAKAAYABsCiAd1c2Vfb2lsATEScHJvZ3Jlc3NpdmVfcmVjaXBlATEVAAAm_Nz_k4eNkQYVAigCQzMsF0AcIcrAgxJvGBJkYXNoX2Jhc2VsaW5lXzJfdjERAHX-B2XmnQEA&amp;oh=00_AfwFYqDicJG-9sMYvoBcc7qJ3TW9nmqO2EvLwwqZW_AxxQ&amp;oe=69B9B06E, https://instagram.fsjc1-3.fna.fbcdn.net/o1/v/t16/f2/m69/AQMRUkvp74KGoAZhwigw9-obzgn__YHlChUoLTt9dXKMgZyg27G3r7xU-RRxZUBIVQuZbdHVAweJEwpHGRy7j4kB.mp4?strext=1&amp;_nc_cat=108&amp;_nc_oc=AdmAjIqTjtWZbd-hzKSXeVSsZ_xpy3pvtj-my6Zz6KkdwaAQ-hU42D6tz9UpotvaQAs&amp;_nc_sid=5e9851&amp;_nc_ht=instagram.fsjc1-3.fna.fbcdn.net&amp;_nc_ohc=qzOK7VFtGToQ7kNvwGrbDnN&amp;efg=eyJ2ZW5jb2RlX3RhZyI6Inhwdl9wcm9ncmVzc2l2ZS5JTlNUQUdSQU0uQ0FST1VTRUxfSVRFTS5DMy43MjAuZGFzaF9iYXNlbGluZV8xX3YxIiwieHB2X2Fzc2V0X2lkIjoxOTkwOTQwNDQxMDk4MjU2LCJhc3NldF9hZ2VfZGF5cyI6MTMyNCwidmlfdXNlY2FzZV9pZCI6MTAxMDQsImR1cmF0aW9uX3MiOjE1LCJ1cmxnZW5fc291cmNlIjoid3d3In0%3D&amp;ccb=17-1&amp;_nc_gid=H1pUZI65g9u5DDIO8a-6KQ&amp;_nc_ss=1a&amp;</t>
  </si>
  <si>
    <t>https://www.instagram.com/maxbrioni</t>
  </si>
  <si>
    <t>k.d_from_blg</t>
  </si>
  <si>
    <t>Kirill</t>
  </si>
  <si>
    <t>19 лет живу в Китае🇨🇳
Производство кованых дисков🛞
Огромный ассортимент в наличии📦 
➕Изготовление по индивидуальным дизайнам🛠️
➕Тюнинг для автомобилей</t>
  </si>
  <si>
    <t>https://t.me/china_car_dragon</t>
  </si>
  <si>
    <t>https://scontent-yyz1-1.cdninstagram.com/v/t51.2885-19/488901466_2061407784358155_2405656882871066944_n.jpg?stp=dst-jpg_e0_s150x150_tt6&amp;efg=eyJ2ZW5jb2RlX3RhZyI6InByb2ZpbGVfcGljLmRqYW5nby4xMDgwLmMyIn0&amp;_nc_ht=scontent-yyz1-1.cdninstagram.com&amp;_nc_cat=103&amp;_nc_oc=Q6cZ2QGc7jWmB9cGFK0CeSj55M4PJlapJzR1aFu7G3GoPhphv_jC0KwV-zIoJ_Qeg3nLQ-A&amp;_nc_ohc=Dcik7vOHhN8Q7kNvwGyD4yy&amp;_nc_gid=xv4GdihdTd4OqPLkUdEg1A&amp;edm=AOQ1c0wBAAAA&amp;ccb=7-5&amp;oh=00_AfzBpzFAEJe9o9Tnmy-9ZdsZWSqAPo_sqC4BtkVnsbBwPw&amp;oe=69BDB45E&amp;_nc_sid=8b3546</t>
  </si>
  <si>
    <t>Ваш автомобиль заслуживает уникальности. Изготовим кованые диски по вашему дизайну, любой сложности. | Карбон для BMW M2
✅ Капот 
✅ Крылья 
✅ Крышка багажника 
Материал сухой карбон высокого качества от SOOQOO | Подготовка к отправке 🚚 | Подготовили на отправку 🚚
Три комплекта обвесов EFG
специально для ZEEKR 9X.
Поедут они в Москву, кому интересно 
обращайтесь 🤝 | Представляем вашему вниманию эксклюзивный комплект кованых дисков, который мы изготовили для нашей клиентки и её стильного ZEEKR 001.
Мы тщательно подбирали дизайн, а цвет согласовывали с заказчицей, чьим главным пожеланием была яркость. 
В результате было принято смелое решение: розовый браш для це | Заказ доставлен и установлен ✅ 
Комплект кованых дисков по индивидуальному дизайну клиента для 
Lamborghini Urus в 21 диаметре.
Спасибо за оказанное доверие 🤝 | Выделяйся смело‼️ Твой автомобиль это 
отражение твоего стиля и твоих правил.
На видео заряженный ZEEKR 9X
✅ Комплект обвеса 
✅ Спойлер 
✅ Кованые диски 
✅ Тормозная система | BMW X3M в комплекте из кованого карбона от наших партеров 
ателье AE DESIGN 
Все выполнено из сухого карбона высокого, не нужно подгонять и допиливать, все встает bolt on. 
➕ Стильные кованые диски с конкейвом | Комплект из сухого карбона 
под матовым лаком для Audi Q8/RsQ8 | Кованые диски созданные 
специально для JAC Hunter T9 
Эти диски в стиле off-road станут идеальным дополнением вашего внедорожника. Выполненные в элегантном черном матовом цвете, они не только подчеркнут брутальный облик автомобиля, но и обеспечат максимальный комфорт на любых препятствиях. 
Наши ин | Подборка тюнинга и аксессуаров специально для
 XIAOMI YU7 
➕Обвес 
➕Кованые диски
➕Подсветка салона 
➕Звездный потолок 
➕Коврики
➕Чехлы на сиденья
➕Различные органайзеры | Хотите, чтобы ваш Xiaomi YU7 выглядел по-настоящему особенным? 
Мы создали комплект стильных кованых дисков диаметром 22 дюйма, который точно придется вам по вкусу! 
Пожелание клиента было сделать что-то действительно необычное, и мы помогли воплотить эту идею в жизнь. 
Посмотрите на этот дизайн: сл</t>
  </si>
  <si>
    <t>https://instagram.com/p/DV7o3FKCvpB, https://instagram.com/p/DV545i3CpY1, https://instagram.com/p/DV3ayjPinkI, https://instagram.com/p/DV1l4alkneI, https://instagram.com/p/DV0nkZYCqWJ, https://instagram.com/p/DVy48ypAXxq, https://instagram.com/p/DVywoKFivJD, https://instagram.com/p/DVxfwGoCovw, https://instagram.com/p/DVwDhs2ijmA, https://instagram.com/p/DVvzBSpCiin, https://instagram.com/p/DVsuHEOCpwn, https://instagram.com/p/DVsGxVBEWLg</t>
  </si>
  <si>
    <t>19, 21, 56, 35, 35, 23, 73, 31, 36, 18, 74, 45</t>
  </si>
  <si>
    <t>0, 0, 8, 10, 2, 0, 0, 0, 0, 2, 4, 4</t>
  </si>
  <si>
    <t>2026-03-16, 2026-03-15, 2026-03-14, 2026-03-13, 2026-03-13, 2026-03-12, 2026-03-12, 2026-03-12, 2026-03-11, 2026-03-11, 2026-03-10, 2026-03-10</t>
  </si>
  <si>
    <t>Китай, Гуанчжоу, Астана Казахстан, Москва, Патрики, Москва • Moscow, Гуанчжоу, Китай, Красноярск, Сибирь, Ташкент, Узбекистан</t>
  </si>
  <si>
    <t>https://scontent-yyz1-1.cdninstagram.com/o1/v/t16/f2/m69/AQNv3NZZ0_9hMyhSPAyPE6Da4Pub5pOXxLVy8p-P10czh4xXBu2A4SeyzoP3zMrVeMg_QuBUsXdFOrD5e-vHNH8G.mp4?strext=1&amp;_nc_cat=106&amp;_nc_sid=5e9851&amp;_nc_ht=scontent-yyz1-1.cdninstagram.com&amp;_nc_ohc=OSK43NmULdcQ7kNvwHu7D1s&amp;efg=eyJ2ZW5jb2RlX3RhZyI6Inhwdl9wcm9ncmVzc2l2ZS5JTlNUQUdSQU0uQ0xJUFMuQzMuNzIwLmRhc2hfYmFzZWxpbmVfMV92MSIsInhwdl9hc3NldF9pZCI6MTgzMTE4OTIwNTgyODQ0NTgsImFzc2V0X2FnZV9kYXlzIjowLCJ2aV91c2VjYXNlX2lkIjoxMDA5OSwiZHVyYXRpb25fcyI6MTIsInVybGdlbl9zb3VyY2UiOiJ3d3cifQ%3D%3D&amp;ccb=17-1&amp;_nc_gid=xv4GdihdTd4OqPLkUdEg1A&amp;_nc_ss=1a&amp;_nc_zt=28&amp;vs=563d309f28720bcb&amp;_nc_vs=HBksFQIYOnBhc3N0aHJvdWdoX2V2ZXJzdG9yZS9HQk9JeFNaMVVOaUZCNGNJQUJlTVIwc0hHSTBjYnNwVEFRQUYVAALIARIAFQIYUWlnX3hwdl9wbGFjZW1lbnRfcGVybWFuZW50X3YyLzBFNDk1QjU1NjA1MDZCNEM0M0UwMTYxRDZBMjQ5RjhGX2F1ZGlvX2Rhc2hpbml0Lm1wNBUCAsgBEgAoABgAGwKIB3VzZV9vaWwBMRJwcm9ncmVzc2l2ZV9yZWNpcGUBMRUAACbUhuXUs6SHQRUCKAJDMywXQCi7ZFocrAgYEmRhc2hfYmFzZWxpbmVfMV92MREAdf4HZeadAQA&amp;oh=00_AfxJvZq98uA1dsvvMqMrCYbSmhy-OKqt-nlnIgsb-Qq_og&amp;oe=69BDADDE, https://scontent-yyz1-1.cdninstagram.com/o1/v/t16/f2/m69/AQNSVcXKdlw0HEkINVeg7XyNv5_fnsfEd4PBpIMRl-kDWx7xvBb5v094qijBJh-7NvXbq83_EXA2W_EsbXPJKysj.mp4?strext=1&amp;_nc_cat=111&amp;_nc_sid=5e9851&amp;_nc_ht=scontent-yyz1-1.cdninstagram.com&amp;_nc_ohc=aXP3yAdNQYQQ7kNvwENC9Eh&amp;efg=eyJ2ZW5jb2RlX3RhZyI6Inhwdl9wcm9ncmVzc2l2ZS5JTlNUQUdSQU0uQ0xJUFMuQzMuNzIwLmRhc2hfYmFzZWxpbmVfMV92MSIsInhwdl9hc3NldF9pZCI6MTgzMTE3ODgwNzUyODQ0NTgsImFzc2V0X2FnZV9kYXlzIjowLCJ2aV91c2VjYXNlX2lkIjoxMDA5OSwiZHVyYXRpb25fcyI6MjEsInVybGdlbl9zb3VyY2UiOiJ3d3cifQ%3D%3D&amp;ccb=17-1&amp;_nc_gid=xv4GdihdTd4OqPLkUdEg1A&amp;_nc_ss=1a&amp;_nc_zt=28&amp;vs=7e2fa5cf9fafa3c5&amp;_nc_vs=HBksFQIYOnBhc3N0aHJvdWdoX2V2ZXJzdG9yZS9HR2hWd0NhRTl5cVlkajBHQUZPa1lEZWtXYXgxYnNwVEFRQUYVAALIARIAFQIYUWlnX3hwdl9wbGFjZW1lbnRfcGVybWFuZW50X3YyLzBGNDE3NjNFMzVDNjczRUM1QTY0MTdBMDU2QUY3MDk0X2F1ZGlvX2Rhc2hpbml0Lm1wNBUCAsgBEgAoABgAGwKIB3VzZV9vaWwBMRJwcm9ncmVzc2l2ZV9yZWNpcGUBMRUAACbU3-_2rJ6HQRUCKAJDMywXQDWiDEm6XjUYEmRhc2hfYmFzZWxpbmVfMV92MREAdf4HZeadAQA&amp;oh=00_AfxkF2L08RDmrQHiiIfpzyhwmOsmvs51K4A9lnaknj8bxA&amp;oe=69BD9CC5, https://scontent-yyz1-1.cdninstagram.com/o1/v/t16/f2/m69/AQNFzCRlVJfBueTdA7ZnK-mHy6P26153S99y0vfzgqC8HVTFtw7wAT5GcHvqQM76HsDgiCCbfC6D2HsDIbKFoyWj.mp4?strext=1&amp;_nc_cat=103&amp;_nc_sid=5e9851&amp;_nc_ht=scontent-yyz1-1.cdninstagram.com&amp;_nc_ohc=c7QsNaKUrlQQ7kNvwF13cy7&amp;efg=eyJ2ZW5jb2RlX3RhZyI6Inhwdl9wcm9ncmVzc2l2ZS5JTlNUQUdSQU0uQ0xJUFMuQzMuNzIwLmRhc2hfYmFzZWxpbmVfMV92MSIsInhwdl9hc3NldF9pZCI6MTgzMTE2NTQzNDcyODQ0NTgsImFzc2V0X2FnZV9kYXlzIjoxLCJ2aV91c2VjYXNlX2lkIjoxMDA5OSwiZHVyYXRpb25fcyI6NTYsIndhdGNoX3RpbWVfcyI6MzI3MzAsInVybGdlbl9zb3VyY2UiOiJ3d3cifQ%3D%3D&amp;ccb=17-1&amp;vs=42966b8b0937d904&amp;_nc_vs=HBksFQIYOnBhc3N0aHJvdWdoX2V2ZXJzdG9yZS9HR1NrcXlhR1RrX1pUWk1IQUh4c3BaMEJHQW84YnNwVEFRQUYVAALIARIAFQIYUWlnX3hwdl9wbGFjZW1lbnRfcGVybWFuZW50X3YyL0RCNDA2MTkxNzYxOEM1NkU4OEQwMTAwMkM4RjhDQzkyX2F1ZGlvX2Rhc2hpbml0Lm1wNBUCAsgBEgAoABgAGwKIB3VzZV9vaWwBMRJwcm9ncmVzc2l2ZV9yZWNpcGUBMRUAACbU__TJyJaHQRUCKAJDMywXQExRBiTdLxsYEmRhc2hfYmFzZWxpbmVfMV92MREAdf4HZeadAQA&amp;_nc_gid=xv4GdihdTd4OqPLkUdEg1A&amp;_nc_ss=1a&amp;_nc_zt=28&amp;oh=00_AfwreFn5e9ivhievXOe3BS73Kl1B6HckTezBOEChqqYafg&amp;oe=69BDB9AD, https://scontent-yyz1-1.cdninstagram.com/o1/v/t16/f2/m69/AQOSv6yn995vA2r8QCKihgxN5nKJVZFhC7EZ-k5FVWbuvEQKsHWFLYJbiz3DJn4Jyb8_QhVlF6uajPg-a_tTfZr8.mp4?strext=1&amp;_nc_cat=103&amp;_nc_sid=5e9851&amp;_nc_ht=scontent-yyz1-1.cdninstagram.com&amp;_nc_ohc=RNDq_2itqswQ7kNvwHQPgTP&amp;efg=eyJ2ZW5jb2RlX3RhZyI6Inhwdl9wcm9ncmVzc2l2ZS5JTlNUQUdSQU0uQ0xJUFMuQzMuNzIwLmRhc2hfYmFzZWxpbmVfMV92MSIsInhwdl9hc3NldF9pZCI6MTgzMTE1NTM0OTYyODQ0NTgsImFzc2V0X2FnZV9kYXlzIjoyLCJ2aV91c2VjYXNlX2lkIjoxMDA5OSwiZHVyYXRpb25fcyI6NTYsInVybGdlbl9zb3VyY2UiOiJ3d3cifQ%3D%3D&amp;ccb=17-1&amp;_nc_gid=xv4GdihdTd4OqPLkUdEg1A&amp;_nc_ss=1a&amp;_nc_zt=28&amp;vs=524b3048bd801080&amp;_nc_vs=HBksFQIYOnBhc3N0aHJvdWdoX2V2ZXJzdG9yZS9HQlp5dHlhMGcwVDAxQlFFQUJRaDlJdVM4ZU5IYnNwVEFRQUYVAALIARIAFQIYUWlnX3hwdl9wbGFjZW1lbnRfcGVybWFuZW50X3YyLzJFNEU2ODZCMTE4QTE1NTE2RkJFNzU3RjMwQkIwQ0FCX2F1ZGlvX2Rhc2hpbml0Lm1wNBUCAsgBEgAoABgAGwKIB3VzZV9vaWwBMRJwcm9ncmVzc2l2ZV9yZWNpcGUBMRUAACbU9POW2ZCHQRUCKAJDMywXQEwMzMzMzM0YEmRhc2hfYmFzZWxpbmVfMV92MREAdf4HZeadAQA&amp;oh=00_AfwlWLjxLMGeJgJ1zDtl2CbFH9lfroXG-c_PIRWqW6wsIQ&amp;oe=69BD9261, https://scontent-yyz1-1.cdninstagram.com/o1/v/t16/f2/m69/AQPrNKnrqS5uFATE0vcZtyWvpB1YFo8sxqeDqNfqtCCchkA1kwFVE8Yj2iyWjuR6UJJcJwLlgrymDTcYkZ4uaNQC.mp4?strext=1&amp;_nc_cat=106&amp;_nc_sid=5e9851&amp;_nc_ht=scontent-yyz1-1.cdninstagram.com&amp;_nc_ohc=Ggo1LnEb58UQ7kNvwETRcvs&amp;efg=eyJ2ZW5jb2RlX3RhZyI6Inhwdl9wcm9ncmVzc2l2ZS5JTlNUQUdSQU0uQ0xJUFMuQzMuNzIwLmRhc2hfYmFzZWxpbmVfMV92MSIsInhwdl9hc3NldF9pZCI6MTgzMTE0OTg0MjgyODQ0NTgsImFzc2V0X2FnZV9kYXlzIjoyLCJ2aV91c2VjYXNlX2lkIjoxMDA5OSwiZHVyYXRpb25fcyI6MjAsInVybGdlbl9zb3VyY2UiOiJ3d3cifQ%3D%3D&amp;ccb=17-1&amp;_nc_gid=xv4GdihdTd4OqPLkUdEg1A&amp;_nc_ss=1a&amp;_nc_zt=28&amp;vs=88a9715b948787cc&amp;_nc_vs=HBksFQIYOnBhc3N0aHJvdWdoX2V2ZXJzdG9yZS9HQTlrdlNaWE95NGtNNnBhQUpLZUhsSXZuVThBYnNwVEFRQUYVAALIARIAFQIYUWlnX3hwdl9wbGFjZW1lbnRfcGVybWFuZW50X3YyLzIwNDE3NkFGQjhFNjA5MkE0QkQ3MEY3QzI1NEE1NkE5X2F1ZGlvX2Rhc2hpbml0Lm1wNBUCAsgBEgAoABgAGwKIB3VzZV9vaWwBMRJwcm9ncmVzc2l2ZV9yZWNpcGUBMRUAACbU-Pvxvo2HQR</t>
  </si>
  <si>
    <t>https://www.instagram.com/k.d_from_blg</t>
  </si>
  <si>
    <t>boyarin_moscow</t>
  </si>
  <si>
    <t>https://scontent-hou1-1.cdninstagram.com/v/t51.2885-19/75214643_1397925393711856_3499553504698040320_n.jpg?stp=dst-jpg_e0_s150x150_tt6&amp;efg=eyJ2ZW5jb2RlX3RhZyI6InByb2ZpbGVfcGljLmRqYW5nby4xMDgwLmMyIn0&amp;_nc_ht=scontent-hou1-1.cdninstagram.com&amp;_nc_cat=104&amp;_nc_oc=Q6cZ2QFJA0xu7Xk5ZaPDEdVabEJJXhnAVDbWvHATpLefF6cBnAxe2iyXRMNAi7WqcgL6I5I&amp;_nc_ohc=Vzwp9J8UXvgQ7kNvwGZKIT-&amp;_nc_gid=FULNg2i1UimvR9AUYXevYg&amp;edm=AOQ1c0wBAAAA&amp;ccb=7-5&amp;oh=00_AfwF0tGq-3uVWh1gnSwQ0bLATj4BmiQ413E6brVzFU9peQ&amp;oe=69BDB92D&amp;_nc_sid=8b3546</t>
  </si>
  <si>
    <t>Вы что-то слышали про санкции? | Увидел подарок твоего парня на 14 февраля. Улыбаюсь. | Если твой парень уже купил билеты на сапсан, чтоб отметить Новый год в СПб, забудь это фото. | Эти патриотические снимки сделаны специально для дня выборов | Анапа, Геленджик, Лазаревское, Алушта, Калининград, Казань, Санкт-Петербург. Выше перечислен список городов, куда тебя может отвезти твой парень. | В комментариях вы пишите, что я слишком красивый. Вы правы. | В кофейне у дедушки☕️ | Это концептуальное фото. Подпись тут не требуется. | На этом фото вы можете увидеть спортивное, подтянутое мужское тело.  И меня. | Фото сделано после собеседования на должность директора фонда Рональда Макдональда | Для этого фото я использовал фильтр эффектный прохладный. Тебя использовал твой бывший. | Мы не хотим иметь дело с досками, поэтому предпочитаем лыжи</t>
  </si>
  <si>
    <t>https://instagram.com/p/CfTJA8wsqPN, https://instagram.com/p/CZ-FTKRs5sZ, https://instagram.com/p/CXstsYBITjH, https://instagram.com/p/CUAP3-BIGNE, https://instagram.com/p/CT3YfAto4bF, https://instagram.com/p/CTzqKHhFtv_, https://instagram.com/p/CTukB0qFMM6, https://instagram.com/p/CTmgiKurPuD, https://instagram.com/p/CTj-LIGLyl3, https://instagram.com/p/CQoALaZh3z-, https://instagram.com/p/COhjlwFBnFL, https://instagram.com/p/CLmvdzEh7td</t>
  </si>
  <si>
    <t>72, 82, 61, 73, 75, 65, 69, 110, 80, 72, 54, 62</t>
  </si>
  <si>
    <t>2, 1, 2, 2, 3, 3, 2, 2, 6, 1, 2, 3</t>
  </si>
  <si>
    <t>2022-06-27, 2022-02-14, 2021-12-20, 2021-09-19, 2021-09-16, 2021-09-14, 2021-09-12, 2021-09-09, 2021-09-08, 2021-06-27, 2021-05-06, 2021-02-22</t>
  </si>
  <si>
    <t>Saint Petersburg, Russia, Подарки для любимых, Туры по России, Central Park, New York, St. Patrick's Cathedral, Brooklyn Bridge, W New York - Times Square, Северное Бутово</t>
  </si>
  <si>
    <t>Image, Sidecar, Image, Sidecar, Image, Sidecar, Image, Sidecar, Image, Image, Image, Image</t>
  </si>
  <si>
    <t>https://scontent-hou1-1.cdninstagram.com/v/t51.82787-15/626831542_18115563787542473_3997980576372453744_n.jpg?stp=dst-jpg_e35_p1080x1080_sh0.08_tt6&amp;_nc_ht=scontent-hou1-1.cdninstagram.com&amp;_nc_cat=105&amp;_nc_oc=Q6cZ2QFJA0xu7Xk5ZaPDEdVabEJJXhnAVDbWvHATpLefF6cBnAxe2iyXRMNAi7WqcgL6I5I&amp;_nc_ohc=I5mCO_fv29gQ7kNvwFgmG2A&amp;_nc_gid=FULNg2i1UimvR9AUYXevYg&amp;edm=AOQ1c0wBAAAA&amp;ccb=7-5&amp;ig_cache_key=Mjg2OTY3NzAzNTIyNTI2MTAwNQ%3D%3D.3-ccb7-5&amp;oh=00_AfxzmBDa665MTaUfYyLXOfZ2QKMfV8bLmdO8rEb2vKRB3A&amp;oe=69BD9985&amp;_nc_sid=8b3546, https://scontent-hou1-1.cdninstagram.com/v/t51.82787-15/650650912_18074153792442019_6269387438482086486_n.jpg?stp=dst-jpg_e35_p1080x1080_sh0.08_tt6&amp;_nc_ht=scontent-hou1-1.cdninstagram.com&amp;_nc_cat=107&amp;_nc_oc=Q6cZ2QFJA0xu7Xk5ZaPDEdVabEJJXhnAVDbWvHATpLefF6cBnAxe2iyXRMNAi7WqcgL6I5I&amp;_nc_ohc=Zrpns6I7vZMQ7kNvwGEywWg&amp;_nc_gid=FULNg2i1UimvR9AUYXevYg&amp;edm=AOQ1c0wBAAAA&amp;ccb=7-5&amp;ig_cache_key=Mjc3MzY3NzcyMzczNTk0MTI2Nw%3D%3D.3-ccb7-5&amp;oh=00_AfyPJvgqozb27ayCMj8Pf-bw5aB135rOjYtZ7uqp3eAlNw&amp;oe=69BDBAEB&amp;_nc_sid=8b3546, https://scontent-hou1-1.cdninstagram.com/v/t51.82787-15/650650912_18074153792442019_6269387438482086486_n.jpg?stp=dst-jpg_e35_p1080x1080_sh0.08_tt6&amp;_nc_ht=scontent-hou1-1.cdninstagram.com&amp;_nc_cat=107&amp;_nc_oc=Q6cZ2QFJA0xu7Xk5ZaPDEdVabEJJXhnAVDbWvHATpLefF6cBnAxe2iyXRMNAi7WqcgL6I5I&amp;_nc_ohc=Zrpns6I7vZMQ7kNvwGEywWg&amp;_nc_gid=FULNg2i1UimvR9AUYXevYg&amp;edm=AOQ1c0wBAAAA&amp;ccb=7-5&amp;ig_cache_key=Mjc3MzY3NzcyMzczNTk0MTI2Nw%3D%3D.3-ccb7-5&amp;oh=00_AfyPJvgqozb27ayCMj8Pf-bw5aB135rOjYtZ7uqp3eAlNw&amp;oe=69BDBAEB&amp;_nc_sid=8b3546, https://scontent-hou1-1.cdninstagram.com/v/t51.82787-15/650980569_18092908568029986_5369497597604624614_n.jpg?stp=dst-jpg_e35_p1080x1080_sh0.08_tt6&amp;_nc_ht=scontent-hou1-1.cdninstagram.com&amp;_nc_cat=106&amp;_nc_oc=Q6cZ2QFJA0xu7Xk5ZaPDEdVabEJJXhnAVDbWvHATpLefF6cBnAxe2iyXRMNAi7WqcgL6I5I&amp;_nc_ohc=pM0bJimGh5gQ7kNvwFrwqs1&amp;_nc_gid=FULNg2i1UimvR9AUYXevYg&amp;edm=AOQ1c0wBAAAA&amp;ccb=7-5&amp;ig_cache_key=Mjc3MzY3NzcyMzc1MjY3ODgzOA%3D%3D.3-ccb7-5&amp;oh=00_AfyuHCPq3IoGxQbuQ7olGfuqq4yPL-cMSlD5A2mvoQ5wbg&amp;oe=69BD9B81&amp;_nc_sid=8b3546, https://scontent-hou1-1.cdninstagram.com/v/t51.82787-15/622222669_18054707927688836_865863755258683331_n.jpg?stp=dst-jpg_e35_p1080x1080_sh0.08_tt6&amp;_nc_ht=scontent-hou1-1.cdninstagram.com&amp;_nc_cat=108&amp;_nc_oc=Q6cZ2QFJA0xu7Xk5ZaPDEdVabEJJXhnAVDbWvHATpLefF6cBnAxe2iyXRMNAi7WqcgL6I5I&amp;_nc_ohc=z2JhM2bBum0Q7kNvwEqjseG&amp;_nc_gid=FULNg2i1UimvR9AUYXevYg&amp;edm=AOQ1c0wBAAAA&amp;ccb=7-5&amp;ig_cache_key=MjczMjc2MDAzNTQ0NTc4MjcyNw%3D%3D.3-ccb7-5&amp;oh=00_AfyEEzQ8t3lK2ZUz6f6jMhEiGz8PU9UxjEP5XwMmHnr0jQ&amp;oe=69BD99C9&amp;_nc_sid=8b3546, https://scontent-hou1-1.cdninstagram.com/v/t51.82787-15/650396654_18076559324424690_8474773506542474282_n.jpg?stp=dst-jpg_e35_p1080x1080_sh0.08_tt6&amp;_nc_ht=scontent-hou1-1.cdninstagram.com&amp;_nc_cat=106&amp;_nc_oc=Q6cZ2QFJA0xu7Xk5ZaPDEdVabEJJXhnAVDbWvHATpLefF6cBnAxe2iyXRMNAi7WqcgL6I5I&amp;_nc_ohc=01trcSrSh3gQ7kNvwEifWas&amp;_nc_gid=FULNg2i1UimvR9AUYXevYg&amp;edm=AOQ1c0wBAAAA&amp;ccb=7-5&amp;ig_cache_key=MjY2NjIwMDc5MDA3MjQwNjQ5Ng%3D%3D.3-ccb7-5&amp;oh=00_AfwblR_KBXxouB7_J9IQzH0-fTxncEJAhNYNmSntY47HHw&amp;oe=69BD999B&amp;_nc_sid=8b3546, https://scontent-hou1-1.cdninstagram.com/v/t51.82787-15/650396654_18076559324424690_8474773506542474282_n.jpg?stp=dst-jpg_e35_p1080x1080_sh0.08_tt6&amp;_nc_ht=scontent-hou1-1.cdninstagram.com&amp;_nc_cat=106&amp;_nc_oc=Q6cZ2QFJA0xu7Xk5ZaPDEdVabEJJXhnAVDbWvHATpLefF6cBnAxe2iyXRMNAi7WqcgL6I5I&amp;_nc_ohc=01trcSrSh3gQ7kNvwEifWas&amp;_nc_gid=FULNg2i1UimvR9AUYXevYg&amp;edm=AOQ1c0wBAAAA&amp;ccb=7-5&amp;ig_cache_key=MjY2NjIwMDc5MDA3MjQwNjQ5Ng%3D%3D.3-ccb7-5&amp;oh=00_AfwblR_KBXxouB7_J9IQzH0-fTxncEJAhNYNmSntY47HHw&amp;oe=69BD999B&amp;_nc_sid=8b3546, https://scontent-hou1-1.cdninstagram.com/v/t51.82787-15/629227841_18085609174986228_4669749948527376053_n.jpg?stp=dst-jpg_e35_p1080x1080_sh0.08_tt6&amp;_nc_ht=scontent-hou1-1.cdninstagram.com&amp;_nc_cat=100&amp;_nc_oc=Q6cZ2QFJA0xu7Xk5ZaPDEdVabEJJXhnAVDbWvHATpLefF6cBnAxe2iyXRMNAi7WqcgL6I5I&amp;_nc_ohc=YK-Q4xvGLNQQ7kNvwEmBgBQ&amp;_nc_gid=FULNg2i1UimvR9AUYXevYg&amp;edm=AOQ1c0wBAAAA&amp;ccb=7-5&amp;ig_cache_key=MjY2NjIwMDc5MDA0NzMyNTQwMw%3D%3D.3-ccb7-5&amp;oh=00_AfzsmDroLlOZIK2xgwdseyKgji8hVmIrAmOqlBzmP2VGYA&amp;oe=69BDB08B&amp;_nc_sid=8b3546, https://scontent-hou1-1.cdninstagram.com/v/t51.82787-15/651521575_18094480982008825_3124059089538776075_n.jpg?stp=dst-jpg_e35_p1080x1080_sh0.08_tt6&amp;_nc_ht=scontent-hou1-1.cdninstagram.com&amp;_nc_cat=101&amp;_nc_oc=Q6cZ2QFJA0xu7Xk5ZaPDEdVabEJJXhnAVDbWvHATpLefF6cBnAxe2iyXRMNAi7WqcgL6I5I&amp;_nc_ohc=Y_OPw4cKWVsQ7kNvwF0HcP-&amp;_nc_gid=FULNg2i1UimvR9AUYXevYg&amp;edm=AOQ1c0wBAAAA&amp;ccb=7-5&amp;ig_cache_key=MjY2NjIwMDc5MDA2Mzk1NDk4OA%3D%3D.3-ccb7-5&amp;oh=00_AfzA4e0Q77PgirjjoW9B_99KRjdUWAFTONf62b4vCDpejQ&amp;oe=69BD8A22&amp;_nc_sid=8b3546, https://scontent-hou1-1.cdninstagram.com/v/t51.82787-15/626718068_18325365904220976_7934332380973425608_n.jpg?stp=dst-jpg_e35_p1080x1080_sh0.08_tt6&amp;_nc_ht=scontent-hou1-1.cdninstagram.com&amp;_nc_cat=100&amp;_nc_oc=Q6cZ2QFJA0xu7Xk5ZaPDEdVabEJJXhnAVDbWvHATpLefF6cBnAxe2iyXRMNAi7WqcgL6I5I&amp;_nc_ohc=ytdul9u3ODkQ7kNvwErnjri&amp;_nc_gid=FULNg2i1UimvR9AUYXevYg&amp;edm=AOQ1c0wBAAAA&amp;ccb=7-5&amp;ig_cache_key=MjY2MzcwNTM4ODc5ODY3NDYyOQ%3D%3D.3-ccb7-5&amp;oh=00_AfzyKgQE3TLFA79qsNIuet3wbV4QxsaVh8vW0qMQ6v8-2g</t>
  </si>
  <si>
    <t>https://www.instagram.com/boyarin_moscow</t>
  </si>
  <si>
    <t>yikovk</t>
  </si>
  <si>
    <t>Vladimir Uyko</t>
  </si>
  <si>
    <t>None,Athlete</t>
  </si>
  <si>
    <t>https://scontent-atl3-3.cdninstagram.com/v/t51.2885-19/167026342_281267896951711_4115973150371449437_n.jpg?stp=dst-jpg_e0_s150x150_tt6&amp;efg=eyJ2ZW5jb2RlX3RhZyI6InByb2ZpbGVfcGljLmRqYW5nby4xMDgwLmMyIn0&amp;_nc_ht=scontent-atl3-3.cdninstagram.com&amp;_nc_cat=107&amp;_nc_oc=Q6cZ2QGfinS8otk24wQdasPBiDjDV2xXDnmlTYMmhyTo4rs-cI1-F-MFHEnq1gLtNfTvHx4&amp;_nc_ohc=8txXuiMqBH8Q7kNvwE5EUEe&amp;_nc_gid=y_7DQPfKYVKNV_U1NUcazg&amp;edm=AOQ1c0wBAAAA&amp;ccb=7-5&amp;oh=00_AfylMCRJExpSmZCC5nb0x6REN9UYIGGDX2hcYk6RiNyLgg&amp;oe=69BDAE6F&amp;_nc_sid=8b3546</t>
  </si>
  <si>
    <t>Маяк, в котором хочется потеряться на пару дней 🗝️
Это не просто номер. Это единственный в своем роде маяк посреди Югры.
Первый. И пока единственный.
Знаете, чего чаще всего не хватает в повседневности? Тишины и нормального сна.
В нашем номере на маяке мы закрыли этот вопрос на 100%.
📍 Черта го | За окном серо и сыро.
А мы вспомнили, что так и не рассказали про поездку в августе на Алтай. 
Самое время согреваться воспоминаниями | #indianmotorcycle #indianscout | Тёплые дни в @grillpark_finland — самое время ловить солнце, играть и радоваться простым моментам вместе | Залетели в Верхнюю Пышму на Drift Games 🚗💨
Пилоты жгли резину перед музеем, а чуть дальше, между настоящими самолётами, устроили автовыставку. ✈️🚘
Экспозиция в такой локации выглядит нереально круто, по-киношному 🔥
И даже без дрифта такие кадры цепляют — будто сцена из фильма про скорость и неб | Лето закончилось, но до конца мотосезона еще есть несколько дней.
Не накатался ещё 🏍 | 🇧🇾 Беларусь, привет!
Поехали в небольшое летнее путешествие — и уже понимаю, что это одно из самых ярких приключений сезона.
Маршрут:
📍 Минск → Брест → Беловежская пуща → Гродно → Минск. Но это еще не точно)
И начну я с самого мощного и яркого события:
🎸 Рок-фестиваль "Солнцестояние" в Пружанах | #indianmotorcycle</t>
  </si>
  <si>
    <t>#indianmotorcycle, #indianscout</t>
  </si>
  <si>
    <t>@grillpark_finland</t>
  </si>
  <si>
    <t>https://instagram.com/p/DUnXD5cCHlm, https://instagram.com/p/DUlnVViExY3, https://instagram.com/p/DUlmORMkymz, https://instagram.com/p/DQfEb1ZDLD8, https://instagram.com/p/DPGL14fk9LY, https://instagram.com/p/DO4AjbsETPo, https://instagram.com/p/DO1JvpODINm, https://instagram.com/p/DOq0e8YjOJd, https://instagram.com/p/DOIkXj-DnPM, https://instagram.com/p/DOEbrL4DNOe, https://instagram.com/p/DLiMvK4spaO, https://instagram.com/p/DJ_Gx7eMk5w</t>
  </si>
  <si>
    <t>143, 60, 34, 36, 29, 33, 21, 49, 18, 65, 20, 62</t>
  </si>
  <si>
    <t>10, 3, 0, 4, 1, 1, 0, 1, 0, 3, 0, 5</t>
  </si>
  <si>
    <t>2026-02-11, 2026-02-10, 2026-02-10, 2025-10-31, 2025-09-27, 2025-09-21, 2025-09-20, 2025-09-16, 2025-09-03, 2025-09-01, 2025-06-30, 2025-05-23</t>
  </si>
  <si>
    <t>Ханты-Мансийск Югра, Хошимин Вьетнам, Пружаны</t>
  </si>
  <si>
    <t>Sidecar, Video, Video, Video, Video, Video, Video, Video, Video, Image, Video, Video</t>
  </si>
  <si>
    <t>https://scontent-atl3-3.cdninstagram.com/v/t51.82787-15/626278434_18106283482763672_2364999000091437777_n.jpg?stp=dst-jpg_e15_tt6&amp;_nc_ht=scontent-atl3-3.cdninstagram.com&amp;_nc_cat=108&amp;_nc_oc=Q6cZ2QGfinS8otk24wQdasPBiDjDV2xXDnmlTYMmhyTo4rs-cI1-F-MFHEnq1gLtNfTvHx4&amp;_nc_ohc=zUgKgjyZ5X8Q7kNvwGJB6n2&amp;_nc_gid=y_7DQPfKYVKNV_U1NUcazg&amp;edm=AOQ1c0wBAAAA&amp;ccb=7-5&amp;ig_cache_key=MzgzMDEyODc0ODc3OTgxNDI3Nw%3D%3D.3-ccb7-5&amp;oh=00_AfygBqz6zGo4U4flsaugt7duzLoCJnUjzUw_DmGTkZsGZA&amp;oe=69BD9C07&amp;_nc_sid=8b3546, https://scontent-atl3-3.cdninstagram.com/v/t51.82787-15/626278434_18106283482763672_2364999000091437777_n.jpg?stp=dst-jpg_e15_tt6&amp;_nc_ht=scontent-atl3-3.cdninstagram.com&amp;_nc_cat=108&amp;_nc_oc=Q6cZ2QGfinS8otk24wQdasPBiDjDV2xXDnmlTYMmhyTo4rs-cI1-F-MFHEnq1gLtNfTvHx4&amp;_nc_ohc=zUgKgjyZ5X8Q7kNvwGJB6n2&amp;_nc_gid=y_7DQPfKYVKNV_U1NUcazg&amp;edm=AOQ1c0wBAAAA&amp;ccb=7-5&amp;ig_cache_key=MzgzMDEyODc0ODc3OTgxNDI3Nw%3D%3D.3-ccb7-5&amp;oh=00_AfygBqz6zGo4U4flsaugt7duzLoCJnUjzUw_DmGTkZsGZA&amp;oe=69BD9C07&amp;_nc_sid=8b3546, https://scontent-atl3-3.cdninstagram.com/v/t51.82787-15/632072727_18106283491763672_640944200446300244_n.jpg?stp=dst-jpg_e35_p1080x1080_sh0.08_tt6&amp;_nc_ht=scontent-atl3-3.cdninstagram.com&amp;_nc_cat=108&amp;_nc_oc=Q6cZ2QGfinS8otk24wQdasPBiDjDV2xXDnmlTYMmhyTo4rs-cI1-F-MFHEnq1gLtNfTvHx4&amp;_nc_ohc=OR9R9fH4mUIQ7kNvwEhu2ye&amp;_nc_gid=y_7DQPfKYVKNV_U1NUcazg&amp;edm=AOQ1c0wBAAAA&amp;ccb=7-5&amp;ig_cache_key=MzgzMDEyODc0ODczNzg4MzU1Ng%3D%3D.3-ccb7-5&amp;oh=00_AfxJU1cuFyxcG5IARV0jr7iaiYJdtYxy7cTPQ9yhrnZOBQ&amp;oe=69BD970D&amp;_nc_sid=8b3546, https://scontent-atl3-3.cdninstagram.com/v/t51.82787-15/626285305_18106283476763672_7311193224869444727_n.jpg?stp=dst-jpg_e15_tt6&amp;_nc_ht=scontent-atl3-3.cdninstagram.com&amp;_nc_cat=108&amp;_nc_oc=Q6cZ2QGfinS8otk24wQdasPBiDjDV2xXDnmlTYMmhyTo4rs-cI1-F-MFHEnq1gLtNfTvHx4&amp;_nc_ohc=FJb7q0Wk1-YQ7kNvwEQKtzl&amp;_nc_gid=y_7DQPfKYVKNV_U1NUcazg&amp;edm=AOQ1c0wBAAAA&amp;ccb=7-5&amp;ig_cache_key=MzgzMDEyODc0OTg3ODczNDE1MA%3D%3D.3-ccb7-5&amp;oh=00_AfxyuOs57uRpxvGRzomhUk921lxKr_p_wFDjd7vS98DjAQ&amp;oe=69BD9771&amp;_nc_sid=8b3546, https://scontent-atl3-3.cdninstagram.com/v/t51.82787-15/626263821_18106283479763672_4400084177199186926_n.jpg?stp=dst-jpg_e35_p1080x1080_sh0.08_tt6&amp;_nc_ht=scontent-atl3-3.cdninstagram.com&amp;_nc_cat=108&amp;_nc_oc=Q6cZ2QGfinS8otk24wQdasPBiDjDV2xXDnmlTYMmhyTo4rs-cI1-F-MFHEnq1gLtNfTvHx4&amp;_nc_ohc=RCq1q_vZM8oQ7kNvwEmMcmc&amp;_nc_gid=y_7DQPfKYVKNV_U1NUcazg&amp;edm=AOQ1c0wBAAAA&amp;ccb=7-5&amp;ig_cache_key=MzgzMDEyODc1MTc4MjkyOTYyMw%3D%3D.3-ccb7-5&amp;oh=00_Afzf7z_aonRRDsngtHfWByucztjSxvRSS_sYNtISJ34stg&amp;oe=69BD95F5&amp;_nc_sid=8b3546, https://scontent-atl3-3.cdninstagram.com/v/t51.82787-15/626288554_18106283527763672_1099261894990235635_n.jpg?stp=dst-jpg_e15_tt6&amp;_nc_ht=scontent-atl3-3.cdninstagram.com&amp;_nc_cat=108&amp;_nc_oc=Q6cZ2QGfinS8otk24wQdasPBiDjDV2xXDnmlTYMmhyTo4rs-cI1-F-MFHEnq1gLtNfTvHx4&amp;_nc_ohc=m3juXrbqrooQ7kNvwHE5guf&amp;_nc_gid=y_7DQPfKYVKNV_U1NUcazg&amp;edm=AOQ1c0wBAAAA&amp;ccb=7-5&amp;ig_cache_key=MzgzMDEyODc1NDE5ODg2NzUwMQ%3D%3D.3-ccb7-5&amp;oh=00_AfwgHPiCCW2bSE1qu3v5WTH0kP_l-i1ThEuoWL04CkdPFQ&amp;oe=69BD9675&amp;_nc_sid=8b3546, https://scontent-atl3-3.cdninstagram.com/v/t51.82787-15/626299186_18106283557763672_3787165154611746193_n.jpg?stp=dst-jpg_e15_tt6&amp;_nc_ht=scontent-atl3-3.cdninstagram.com&amp;_nc_cat=108&amp;_nc_oc=Q6cZ2QGfinS8otk24wQdasPBiDjDV2xXDnmlTYMmhyTo4rs-cI1-F-MFHEnq1gLtNfTvHx4&amp;_nc_ohc=BXxw6cmBUVIQ7kNvwFS-bDb&amp;_nc_gid=y_7DQPfKYVKNV_U1NUcazg&amp;edm=AOQ1c0wBAAAA&amp;ccb=7-5&amp;ig_cache_key=MzgzMDEyODc1NzUxMjM3MDIyMQ%3D%3D.3-ccb7-5&amp;oh=00_AfxkcZefVmawyVVgZetZ59OVTr3rfZKAglLHw1B-eZG71A&amp;oe=69BD9378&amp;_nc_sid=8b3546, https://scontent-atl3-3.cdninstagram.com/v/t51.82787-15/632686017_18106283572763672_1983759251842750190_n.jpg?stp=dst-jpg_e15_tt6&amp;_nc_ht=scontent-atl3-3.cdninstagram.com&amp;_nc_cat=108&amp;_nc_oc=Q6cZ2QGfinS8otk24wQdasPBiDjDV2xXDnmlTYMmhyTo4rs-cI1-F-MFHEnq1gLtNfTvHx4&amp;_nc_ohc=nWchGuUI3kQQ7kNvwGSxeae&amp;_nc_gid=y_7DQPfKYVKNV_U1NUcazg&amp;edm=AOQ1c0wBAAAA&amp;ccb=7-5&amp;ig_cache_key=MzgzMDEyODc3NzQ3NzI4NTEzMA%3D%3D.3-ccb7-5&amp;oh=00_AfyFhTd4mTyJvguV7pOaOoEWiq6PzUi9Ci--JReYIkpwEg&amp;oe=69BDA487&amp;_nc_sid=8b3546, https://scontent-atl3-3.cdninstagram.com/v/t51.82787-15/626213284_18106283617763672_7430468316756742809_n.jpg?stp=dst-jpg_e35_p1080x1080_sh0.08_tt6&amp;_nc_ht=scontent-atl3-3.cdninstagram.com&amp;_nc_cat=108&amp;_nc_oc=Q6cZ2QGfinS8otk24wQdasPBiDjDV2xXDnmlTYMmhyTo4rs-cI1-F-MFHEnq1gLtNfTvHx4&amp;_nc_ohc=tRm3IaVLnSYQ7kNvwH6EEYK&amp;_nc_gid=y_7DQPfKYVKNV_U1NUcazg&amp;edm=AOQ1c0wBAAAA&amp;ccb=7-5&amp;ig_cache_key=MzgzMDEyODc3OTU3NDM4NTQ0Nw%3D%3D.3-ccb7-5&amp;oh=00_Afx-YHW1y7wpUuuvYnKLrRj8SwNMhXOCn5Q8v4LVHx_BVA&amp;oe=69BDA3D6&amp;_nc_sid=8b3546, https://scontent-atl3-3.cdninstagram.com/v/t51.82787-15/632133503_18106283596763672_5144842950417290415_n.jpg?stp=dst-jpg_e35_p1080x1080_sh0.08_tt6&amp;_nc_ht=scontent-atl3-3.cdninstagram.com&amp;_nc_cat=108&amp;_nc_oc=Q6cZ2QGfinS8otk24wQdasPBiDjDV2xXDnmlTYMmhyTo4rs-cI1-F-MFHEnq1gLtNfTvHx4&amp;_nc_ohc=PHQmbal2TwkQ7kNvwGH-cDi&amp;_nc_gid=y_7DQPfKYVKNV_U1NUcazg&amp;edm=AOQ1c0wBAAAA&amp;ccb=7-5&amp;ig_cache_key=MzgzMDEyODc4NDY3NDY2NjQ3Nw%3D%3D.3-ccb7-5&amp;oh=00_Afw-8jfRMmk6y15U9yO0Qa8ZCvrfM47nG-lfkT6hH7Bcdg&amp;oe=69BDAC58&amp;_nc_sid=8b3546, https://scontent-atl3-3.cdninstagram.com/v/t51.82787-15/626198225_1810628361176</t>
  </si>
  <si>
    <t>https://scontent-atl3-2.cdninstagram.com/o1/v/t16/f2/m69/AQPPu2mS31Lp4dD8FstxJcrN3D6-ftGovSSF13dQUx3Yp0yi69IBDofzKolUXP-587bMJkOJ447ng4zVDxFkHyuz.mp4?strext=1&amp;_nc_cat=104&amp;_nc_sid=5e9851&amp;_nc_ht=scontent-atl3-2.cdninstagram.com&amp;_nc_ohc=_7cCFyNVbewQ7kNvwGtOD6v&amp;efg=eyJ2ZW5jb2RlX3RhZyI6Inhwdl9wcm9ncmVzc2l2ZS5JTlNUQUdSQU0uQ0xJUFMuQzMuNzIwLmRhc2hfYmFzZWxpbmVfMV92MSIsInhwdl9hc3NldF9pZCI6MTg1NTU4NzUzMjkwNTY3NzQsImFzc2V0X2FnZV9kYXlzIjozMywidmlfdXNlY2FzZV9pZCI6MTAwOTksImR1cmF0aW9uX3MiOjEwNSwidXJsZ2VuX3NvdXJjZSI6Ind3dyJ9&amp;ccb=17-1&amp;_nc_gid=y_7DQPfKYVKNV_U1NUcazg&amp;_nc_ss=1a&amp;_nc_zt=28&amp;vs=7a518971597ef4e0&amp;_nc_vs=HBksFQIYOnBhc3N0aHJvdWdoX2V2ZXJzdG9yZS9HR29kdUNYRU40aGVGODhKQUt0WERjLWo4YUlYYnNwVEFRQUYVAALIARIAFQIYUWlnX3hwdl9wbGFjZW1lbnRfcGVybWFuZW50X3YyL0JGNDIxODFGQUQ2MUYzQzQxMEIxNUUxMzNEN0YwRjhGX2F1ZGlvX2Rhc2hpbml0Lm1wNBUCAsgBEgAoABgAGwKIB3VzZV9vaWwBMRJwcm9ncmVzc2l2ZV9yZWNpcGUBMRUAACaMgOHXjJ72QRUCKAJDMywXQFpIgxJul40YEmRhc2hfYmFzZWxpbmVfMV92MREAdf4HZeadAQA&amp;oh=00_AfwTtXuRNGc1AO0NwDq7cstVe46seFXugUuag9obNSVpKA&amp;oe=69BDB7EC, https://scontent-atl3-1.cdninstagram.com/o1/v/t16/f2/m69/AQP4ZLnBPFEa3Mz8y9sXnxclWcEZg9UCNT7xqdjDvMxj0f_DwRdNf_2yY-k0uGttIi5TzcfyBHdmnMWJXfchIpdy.mp4?strext=1&amp;_nc_cat=100&amp;_nc_sid=5e9851&amp;_nc_ht=scontent-atl3-1.cdninstagram.com&amp;_nc_ohc=PJw4s0SGTBwQ7kNvwEnqqN9&amp;efg=eyJ2ZW5jb2RlX3RhZyI6Inhwdl9wcm9ncmVzc2l2ZS5JTlNUQUdSQU0uQ0xJUFMuQzMuNzIwLmRhc2hfYmFzZWxpbmVfMV92MSIsInhwdl9hc3NldF9pZCI6MTg1NTUwNzM3MDgwNDQ2NzIsImFzc2V0X2FnZV9kYXlzIjozMywidmlfdXNlY2FzZV9pZCI6MTAwOTksImR1cmF0aW9uX3MiOjQ2LCJ1cmxnZW5fc291cmNlIjoid3d3In0%3D&amp;ccb=17-1&amp;_nc_gid=y_7DQPfKYVKNV_U1NUcazg&amp;_nc_ss=1a&amp;_nc_zt=28&amp;vs=5b50aa8bc35b9c92&amp;_nc_vs=HBksFQIYOnBhc3N0aHJvdWdoX2V2ZXJzdG9yZS9HTUk3Z1NYMzExVjdWSnNFQUdUamUzTU8wNGdPYnNwVEFRQUYVAALIARIAFQIYUWlnX3hwdl9wbGFjZW1lbnRfcGVybWFuZW50X3YyL0JCNEM3NDYwQUZGQUVENzZGRUFDMDU1RUQyMTVBREE4X2F1ZGlvX2Rhc2hpbml0Lm1wNBUCAsgBEgAoABgAGwKIB3VzZV9vaWwBMRJwcm9ncmVzc2l2ZV9yZWNpcGUBMRUAACaAxrGSuO_1QRUCKAJDMywXQEbAAAAAAAAYEmRhc2hfYmFzZWxpbmVfMV92MREAdf4HZeadAQA&amp;oh=00_AfzR2qBUN3v1Vwxg5A5m-kPPSqpD1ikR_CZx5LaxlIz7EA&amp;oe=69BDACF4, https://scontent-atl3-2.cdninstagram.com/o1/v/t2/f2/m367/AQOTzcrteEE3tUpxjaFmfkmFSYtrSESEsA02HYdNkjO1xTeSRWmIlpK9mcn5SvmRv2WlWO9jlpC4ncVA7fufMWajkRhqZhrliPcZKDQ.mp4?_nc_cat=101&amp;_nc_sid=5e9851&amp;_nc_ht=scontent-atl3-2.cdninstagram.com&amp;_nc_ohc=WhjKJ46bcwcQ7kNvwHmHG4y&amp;efg=eyJ2ZW5jb2RlX3RhZyI6Inhwdl9wcm9ncmVzc2l2ZS5JTlNUQUdSQU0uQ0xJUFMuQzMuNzIwLmRhc2hfYmFzZWxpbmVfMV92MSIsInhwdl9hc3NldF9pZCI6MTgzMzYzMTg1NzI0Nzc4MCwiYXNzZXRfYWdlX2RheXMiOjEzNSwidmlfdXNlY2FzZV9pZCI6MTAwOTksImR1cmF0aW9uX3MiOjYwLCJ1cmxnZW5fc291cmNlIjoid3d3In0%3D&amp;ccb=17-1&amp;_nc_gid=y_7DQPfKYVKNV_U1NUcazg&amp;_nc_ss=1a&amp;_nc_zt=28&amp;vs=ff631667157c3190&amp;_nc_vs=HBksFQIYQGlnX2VwaGVtZXJhbC9EMTQ3RUVCRTU2Mjg1QUVDRUM4NThCRTFERTFCRUQ4NV92aWRlb19kYXNoaW5pdC5tcDQVAALIARIAFQIYRWlnX3hwdl9yZWVsc19wZXJtYW5lbnRfc3JfcHJvZC8xMzQ2MjcyMDYwMjg5MjIwXzQwMzA4NjAzNTk5MTA1OTkzLm1wNBUCAsgBEgAoABgAGwKIB3VzZV9vaWwBMRJwcm9ncmVzc2l2ZV9yZWNpcGUBMRUAACbImID4tevBBhUCKAJDMywXQE4d0vGp--cYEmRhc2hfYmFzZWxpbmVfMV92MREAdf4HZeadAQA&amp;oh=00_AfyTc7zTgA9blxCFezByMIXXCc4sWXjJqUW2vnH5t0_yKA&amp;oe=69BD8E0A, https://scontent-atl3-1.cdninstagram.com/o1/v/t2/f2/m367/AQPyATEHKAl54yg6Sk0F-7ZrIHnM9NtbZc-pJjpe8Q02X3Qlh_6gLMswQzG2wVWgqhKpTrZYUOEmV-It2Ekz9WFY0LGmu3hMeyya9ec.mp4?_nc_cat=103&amp;_nc_sid=5e9851&amp;_nc_ht=scontent-atl3-1.cdninstagram.com&amp;_nc_ohc=z3WyvoWRB54Q7kNvwHrkEIR&amp;efg=eyJ2ZW5jb2RlX3RhZyI6Inhwdl9wcm9ncmVzc2l2ZS5JTlNUQUdSQU0uQ0xJUFMuQzMuNzIwLmRhc2hfYmFzZWxpbmVfMV92MSIsInhwdl9hc3NldF9pZCI6Nzg0NjM0MTY3NzkzNDM3LCJhc3NldF9hZ2VfZGF5cyI6MTcwLCJ2aV91c2VjYXNlX2lkIjoxMDA5OSwiZHVyYXRpb25fcyI6NjUsInVybGdlbl9zb3VyY2UiOiJ3d3cifQ%3D%3D&amp;ccb=17-1&amp;vs=31ea4d65bd0dcbce&amp;_nc_vs=HBksFQIYQGlnX2VwaGVtZXJhbC9CODQxQjc3N0E4MzkxQjIwMzIwRUZCOUE1RkVDNTFCM192aWRlb19kYXNoaW5pdC5tcDQVAALIARIAFQIYR2lnX3hwdl9yZWVsc19wZXJtYW5lbnRfc3JfcHJvZC8yMjQ3NzQ4ODUyMzU2NTUyXzQ1NzUyMjMyMDY5Njg2MTY0ODgubXA0FQICyAESACgAGAAbAogHdXNlX29pbAExEnByb2dyZXNzaXZlX3JlY2lwZQExFQAAJrrczI3c5-QCFQIoAkMzLBdAUDMzMzMzMxgSZGFzaF9iYXNlbGluZV8xX3YxEQB1_gdl5p0BAA&amp;_nc_gid=y_7DQPfKYVKNV_U1NUcazg&amp;_nc_ss=1a&amp;_nc_zt=28&amp;oh=00_AfxzmsSTc1LHczlNYgKY9TaZLz0j9pZXJ97aVA9YXLuuxQ&amp;oe=69BDAD20, https://scontent-atl3-3.cdninstagram.com/o1/v/t2/f2/m367/AQMXY85UbVDzJ0I9QEIHhz1qNL1VppgYUWVCUHns1pi9F1yHFZX46g2w_Xb-2ImUHXvInH5_VZdygPbiRuXVDEZ9HJq6sQzLHbMWpco.mp4?_nc_cat=108&amp;_nc_sid=5e9851&amp;_nc_ht=scontent-atl3-3.cdninstagram.com&amp;_nc_ohc=Qeuxmw16k5kQ7kNvwE4YwgJ&amp;efg=eyJ2ZW5jb2RlX3RhZyI6Inhwdl9wcm9ncmVzc2l2ZS5JTlNUQUdSQU0uQ0xJUFMuQzMuNzIwLmRhc2hfYmFzZWxpbmVfMV92MSIsInhwdl9hc3NldF9pZCI6MTQ3NTQ0ODA1Mzc5MTEwMSwiYXNzZXRfYWdlX2RheXMiOjE3NSwidmlfdXNlY2FzZV9pZCI6MTAwOTksImR1cmF0aW9uX3MiOjE5LCJ1cmxnZW5fc291cmNlIjoid3d3In0%3D&amp;ccb=17-1&amp;_nc_gid=y_7DQPfKYVKNV_U1NUcazg&amp;_nc_ss=1a&amp;_nc_zt=28&amp;vs=e989b039383d487&amp;_nc_vs=HBksFQIYQGlnX2VwaGVtZXJhbC9CRDQ2MDkwQTU2MDkzM0NFMjY5NjA1NkMwQ0ZFNkU4NF92aWRlb19kYXNoaW5pdC5tcDQVAALIARIAFQIYRmlnX3hwdl9yZWVsc19wZXJtYW5lbnRfc3JfcHJvZC8xMjgwNjcwNTQzMzM3OTMyXzYyNjQ5MTA1MzI4ODg4MjkwNS5tcDQVAgLIARIAKAAYABsCiAd1c2Vfb2lsATEScHJvZ3Jlc3NpdmVfcmVjaXBlATEVAAAm-uWL0rD6ngUVAigCQzMsF0AzXbItDlYEGBJkYXNoX2Jhc2VsaW5l</t>
  </si>
  <si>
    <t>https://www.instagram.com/yikovk</t>
  </si>
  <si>
    <t>egorivanov22</t>
  </si>
  <si>
    <t>Егор Иванов</t>
  </si>
  <si>
    <t>https://instagram.fppg2-1.fna.fbcdn.net/v/t51.2885-19/573323465_1219825463302212_7278921664109726296_n.png?stp=dst-jpg_e0_s150x150_tt6&amp;efg=eyJ2ZW5jb2RlX3RhZyI6InByb2ZpbGVfcGljLmRqYW5nby4xNTAuYzIifQ&amp;_nc_ht=instagram.fppg2-1.fna.fbcdn.net&amp;_nc_cat=1&amp;_nc_oc=Q6cZ2QEUGiFz-GJvHZ4VSW05JfIsVQAhNYBwq8WPEWRMSoFDvmUtgTSRaSoVE1rKl-O7RdI&amp;_nc_ohc=Q5ZxwdoozHMQ7kNvwH46gwt&amp;_nc_gid=WqlyC7jySl_CzPLu4AnTLg&amp;edm=ALbqBD0BAAAA&amp;ccb=7-5&amp;ig_cache_key=YW5vbnltb3VzX3Byb2ZpbGVfcGlj.3-ccb7-5&amp;oh=00_Afxc5gpNuZZ2zKAnN0reb-mviFdG-QAz99dK0_BD_WSd9w&amp;oe=69BDABAA&amp;_nc_sid=847350</t>
  </si>
  <si>
    <t>🏠Альтернативу ипотеке предложили в Центробанке
ЦБ РФ прорабатывает вариант, который позволит приобретать жилье в лизинг (аренда с правом выкупа). 
Это поможет приобрести жилье людям без кредитной истории, тем, кто прошел процедуру банкротства и тем, кто не имеет средств на первоначальный взнос. 
 | На это можно смотреть вечно! Нет ничего прекраснее зимним вечером, чем любоваться танцем живого огня. | #банкротствофизлиц #банкротствофизическихлиц #банкротствограждан #списаниедолгов #списаниедолговзаконным #списаниекредитов #списаниедолговпокредитам #люди #историяжизни | Банку выгодно ваше банкротство! #банкроствофизлиц #банкротствофизическихлиц #банкротствограждан #списатьдолги #списатьдолгизаконно | Как вы проводите воскресенье?😉
У меня в планах деловые переговоры, участие в конференции, а потом подготовка к списанию долгов для троих новых клиентов 🔥🔥🔥
Я Егор Иванов. Я помогаю хорошим людям, которые оказались в плохой ситуации!
#банкротство #банкротствофизлиц #банкротствограждан #банкротств | https://t.me/orda_mordora/12102 достаточно просто перестать ее замечать #игнорхаматова #ignorekhamatova #ignorehamatova #ignore | С Днём Победы! | Работайте, братья! Всем вернуться живыми! | Профессор Карапетов пишет, что он уверен в правдивости очередного фильма одного оппозиционера. Просто обидно смотреть, как чистая юридическая доказательная логика подменяется в голове одного из самых выдающихся цивилистов нашего времени категориями веры: верю - не верю. Собственно говоря, вся полити</t>
  </si>
  <si>
    <t>#ignorekhamatova, #ignorehamatova, #ignore</t>
  </si>
  <si>
    <t>https://instagram.com/p/CubeOYANejG, https://instagram.com/p/Co-gX3BquvY, https://instagram.com/p/Co7tU3roE8Z, https://instagram.com/p/Co5FdiwqdwJ, https://instagram.com/p/Co1zVBHI_H4, https://instagram.com/p/Co1gh2NNHED, https://instagram.com/p/Cozv5qPK2Ps, https://instagram.com/p/Col0gdWIlRf, https://instagram.com/p/Cd5JmYjOSDp, https://instagram.com/p/CdU1dy8tsLX, https://instagram.com/p/CahjY6Yqydk, https://instagram.com/p/CKRagqyF1w6</t>
  </si>
  <si>
    <t>5, 6, 11, 13, 4, 4, 7, 3, 0, 1, 3, 6</t>
  </si>
  <si>
    <t>0, 3, 2, 0, 0, 0, 0, 0, 0, 0, 1, 1</t>
  </si>
  <si>
    <t>2023-07-08, 2023-02-22, 2023-02-21, 2023-02-20, 2023-02-19, 2023-02-19, 2023-02-18, 2023-02-13, 2022-05-23, 2022-05-09, 2022-02-28, 2021-01-20</t>
  </si>
  <si>
    <t>Image, Video, Video, Video, Video, Image, Video, Video, Image, Image, Video, Image</t>
  </si>
  <si>
    <t>https://scontent-lax3-2.cdninstagram.com/v/t51.82787-15/626185905_18157321693423926_8614085860885120334_n.jpg?stp=dst-jpg_e35_s1080x1080_sh0.08_tt6&amp;_nc_ht=scontent-lax3-2.cdninstagram.com&amp;_nc_cat=106&amp;_nc_oc=Q6cZ2QGFcd_kvDuwctDR7CxCD113Qe4lmtWUpj1WzjU8T3VN0CdVikYzjzPxWzXce0WQCpZpLDMV73NYNNKso22ZttFS&amp;_nc_ohc=gYuMGpokNxgQ7kNvwG3fYkO&amp;_nc_gid=ns5HUXGH2v7581TiGtxnOg&amp;edm=AOQ1c0wBAAAA&amp;ccb=7-5&amp;ig_cache_key=MzE0MjIzODA5NDI2MjM5NzEyNg%3D%3D.3-ccb7-5&amp;oh=00_AfzFojgG4YkmmsTr3tiyFhsPaw86mPf6NgwKzSq35V_UKA&amp;oe=69BD98AF&amp;_nc_sid=8b3546, https://scontent-lax7-1.cdninstagram.com/v/t51.82787-15/622379488_18100812547868921_4021300345226731487_n.jpg?stp=dst-jpg_e35_s1080x1080_sh0.08_tt6&amp;_nc_ht=scontent-lax7-1.cdninstagram.com&amp;_nc_cat=105&amp;_nc_oc=Q6cZ2QGFcd_kvDuwctDR7CxCD113Qe4lmtWUpj1WzjU8T3VN0CdVikYzjzPxWzXce0WQCpZpLDMV73NYNNKso22ZttFS&amp;_nc_ohc=-28SwFqs0RsQ7kNvwFDBFgx&amp;_nc_gid=ns5HUXGH2v7581TiGtxnOg&amp;edm=AOQ1c0wBAAAA&amp;ccb=7-5&amp;ig_cache_key=MzA0MTQ4MDE4Njc5MzMyNDgwMw%3D%3D.3-ccb7-5&amp;oh=00_Afy7tm2EPdLcRIIX5EtU-Y3LlkaqUa86ZmQbqzeUTATnFA&amp;oe=69BD9E04&amp;_nc_sid=8b3546, https://scontent-lax3-1.cdninstagram.com/v/t51.82787-15/622745748_18069597989391884_6986596482652418296_n.jpg?stp=dst-jpg_e15_tt6&amp;_nc_ht=scontent-lax3-1.cdninstagram.com&amp;_nc_cat=108&amp;_nc_oc=Q6cZ2QGFcd_kvDuwctDR7CxCD113Qe4lmtWUpj1WzjU8T3VN0CdVikYzjzPxWzXce0WQCpZpLDMV73NYNNKso22ZttFS&amp;_nc_ohc=fTVoxkQ3vq4Q7kNvwGibtuu&amp;_nc_gid=ns5HUXGH2v7581TiGtxnOg&amp;edm=AOQ1c0wBAAAA&amp;ccb=7-5&amp;ig_cache_key=Mjg0NDM0Njg1OTc4MDY0NTA5Nw%3D%3D.3-ccb7-5&amp;oh=00_AfwNzJWiXEtmWBxKfNu1sSF-dcCtleOduU9_7eBGczXKjw&amp;oe=69BDA3A0&amp;_nc_sid=8b3546, https://scontent-lax7-1.cdninstagram.com/v/t51.82787-15/620486671_18105321109704965_5227010361329512151_n.jpg?stp=dst-jpg_e15_tt6&amp;_nc_ht=scontent-lax7-1.cdninstagram.com&amp;_nc_cat=105&amp;_nc_oc=Q6cZ2QGFcd_kvDuwctDR7CxCD113Qe4lmtWUpj1WzjU8T3VN0CdVikYzjzPxWzXce0WQCpZpLDMV73NYNNKso22ZttFS&amp;_nc_ohc=xEBZzGxl08gQ7kNvwHajxSC&amp;_nc_gid=ns5HUXGH2v7581TiGtxnOg&amp;edm=AOQ1c0wBAAAA&amp;ccb=7-5&amp;ig_cache_key=MjgzNDEyNTIwOTU1ODUwMDA1NQ%3D%3D.3-ccb7-5&amp;oh=00_Afy84n5f9KIaSVv72kMBXhmBEoSWikhmS1tzEm9F7c1IUA&amp;oe=69BD8840&amp;_nc_sid=8b3546, https://scontent-lax3-1.cdninstagram.com/v/t51.82787-15/618627673_18061235423319165_5295694124730914554_n.jpg?stp=dst-jpg_e15_fr_s1080x1080_tt6&amp;_nc_ht=scontent-lax3-1.cdninstagram.com&amp;_nc_cat=109&amp;_nc_oc=Q6cZ2QGFcd_kvDuwctDR7CxCD113Qe4lmtWUpj1WzjU8T3VN0CdVikYzjzPxWzXce0WQCpZpLDMV73NYNNKso22ZttFS&amp;_nc_ohc=GFyKcDwlGYcQ7kNvwGSwhsD&amp;_nc_gid=ns5HUXGH2v7581TiGtxnOg&amp;edm=AOQ1c0wBAAAA&amp;ccb=7-5&amp;ig_cache_key=MjQ5MDg4ODY2MzA4MjY4NzU0Ng%3D%3D.3-ccb7-5&amp;oh=00_Afw4_AbXkPj_NVytQBrnXgr-VybEoMp-vfZHz6o4lEV4Hw&amp;oe=69BDB11B&amp;_nc_sid=8b3546</t>
  </si>
  <si>
    <t>https://scontent-lax3-1.cdninstagram.com/o1/v/t2/f2/m82/AQNJjyPFUAvVhh9d2nNvWUlRIsRWVM6Yj2TT1CGotTuzUaVX6anB8mDrKeyts26wcn-WTxe0PN8JTgmhVwBI_FOIik5IONxpORKLt2Y.mp4?_nc_cat=102&amp;_nc_sid=5e9851&amp;_nc_ht=scontent-lax3-1.cdninstagram.com&amp;_nc_ohc=5byZ9u0jjYoQ7kNvwHMkxzt&amp;efg=eyJ2ZW5jb2RlX3RhZyI6Inhwdl9wcm9ncmVzc2l2ZS5JTlNUQUdSQU0uQ0xJUFMuQzMuNzIwLmRhc2hfYmFzZWxpbmVfMV92MSIsInhwdl9hc3NldF9pZCI6NzQ1NTQ5NzkzNTU2NjQ1LCJhc3NldF9hZ2VfZGF5cyI6MTExNywidmlfdXNlY2FzZV9pZCI6MTAwOTksImR1cmF0aW9uX3MiOjkwLCJ1cmxnZW5fc291cmNlIjoid3d3In0%3D&amp;ccb=17-1&amp;_nc_gid=ns5HUXGH2v7581TiGtxnOg&amp;_nc_ss=1a&amp;_nc_zt=28&amp;vs=e4446850c6845f78&amp;_nc_vs=HBksFQIYT2lnX3hwdl9yZWVsc19wZXJtYW5lbnRfcHJvZC81MTQ5NzI4RkRGMzAyRjQwOThGNkI0NzFDMTU1RDQ5Ql92aWRlb19kYXNoaW5pdC5tcDQVAALIARIAFQIYOnBhc3N0aHJvdWdoX2V2ZXJzdG9yZS9HRUFGMGhQdHBmb182NzhBQUlhZWZtUU5FbGxRYnFfRUFBQUYVAgLIARIAKAAYABsCiAd1c2Vfb2lsATEScHJvZ3Jlc3NpdmVfcmVjaXBlATEVAAAmyuLb6dqE0wIVAigCQzMsF0BWghysCDEnGBJkYXNoX2Jhc2VsaW5lXzFfdjERAHX-B2XmnQEA&amp;oh=00_AfzSHeVjro4tkIexD4LvPC98hBgXjxTK3FJitoAtH8iTdA&amp;oe=69B9B3B3, https://scontent-lax3-2.cdninstagram.com/o1/v/t2/f2/m82/AQMTukXLXfn6RoU_BS9M_5du0-B7lqzxJGHQl3Lph4iCS7_0kKV3NtB1Fo6zTftCwDExq2x8rWhBp-gUzrchQta8D1_sBdkeUyJoZ44.mp4?_nc_cat=103&amp;_nc_sid=5e9851&amp;_nc_ht=scontent-lax3-2.cdninstagram.com&amp;_nc_ohc=nRvh2vP37qkQ7kNvwGhW13W&amp;efg=eyJ2ZW5jb2RlX3RhZyI6Inhwdl9wcm9ncmVzc2l2ZS5JTlNUQUdSQU0uQ0xJUFMuQzMuNzIwLmRhc2hfYmFzZWxpbmVfMV92MSIsInhwdl9hc3NldF9pZCI6NzIzNzI5NDE5NDY5NDQ2LCJhc3NldF9hZ2VfZGF5cyI6MTExOCwidmlfdXNlY2FzZV9pZCI6MTAwOTksImR1cmF0aW9uX3MiOjY4LCJ1cmxnZW5fc291cmNlIjoid3d3In0%3D&amp;ccb=17-1&amp;_nc_gid=ns5HUXGH2v7581TiGtxnOg&amp;_nc_ss=1a&amp;_nc_zt=28&amp;vs=2c28eb4fbfb61d1f&amp;_nc_vs=HBksFQIYT2lnX3hwdl9yZWVsc19wZXJtYW5lbnRfcHJvZC9GRTQwRTEzRTI4MkVCNDJFMTU5N0MxNTEwRUJDODU5Ml92aWRlb19kYXNoaW5pdC5tcDQVAALIARIAFQIYRmlnX3hwdl9yZWVsc19wZXJtYW5lbnRfc3JfcHJvZC85MzE2NDA1MTQ1MTcxMTBfMzY5Nzk1Mzg4OTMzMjgwNjQ0Ny5tcDQVAgLIARIAKAAYABsCiAd1c2Vfb2lsATEScHJvZ3Jlc3NpdmVfcmVjaXBlATEVAAAmjIqwr8yOyQIVAigCQzMsF0BRLMzMzMzNGBJkYXNoX2Jhc2VsaW5lXzFfdjERAHX-B2XmnQEA&amp;oh=00_AfzdL18JHoETT3o76dtcoaGo6AucYAHqdA-Jn5kraoYO7A&amp;oe=69B9A7DC, https://scontent-lax7-1.cdninstagram.com/o1/v/t2/f2/m82/AQMWYDrBkxpi8-jI6ANiWjL88SUFUSjyEivP5Ks2JijtlrJEQN9Cq1TADT2Xq1W44w5p1MahsUeIO0_XH69LJsQtMGN4gt05yUSbphs.mp4?_nc_cat=101&amp;_nc_sid=5e9851&amp;_nc_ht=scontent-lax7-1.cdninstagram.com&amp;_nc_ohc=rlcWlDUWUWoQ7kNvwEkJtdH&amp;efg=eyJ2ZW5jb2RlX3RhZyI6Inhwdl9wcm9ncmVzc2l2ZS5JTlNUQUdSQU0uQ0xJUFMuQzMuNzIwLmRhc2hfYmFzZWxpbmVfMV92MSIsInhwdl9hc3NldF9pZCI6OTE5OTQzODA5MTYxMTcxLCJhc3NldF9hZ2VfZGF5cyI6MTExOSwidmlfdXNlY2FzZV9pZCI6MTAwOTksImR1cmF0aW9uX3MiOjYwLCJ1cmxnZW5fc291cmNlIjoid3d3In0%3D&amp;ccb=17-1&amp;_nc_gid=ns5HUXGH2v7581TiGtxnOg&amp;_nc_ss=1a&amp;_nc_zt=28&amp;vs=f93c8dbf1049552&amp;_nc_vs=HBksFQIYT2lnX3hwdl9yZWVsc19wZXJtYW5lbnRfcHJvZC9BRDQ2N0U1OTBERENCNEJDN0M3MDRFRjc1QTI2NDI4RV92aWRlb19kYXNoaW5pdC5tcDQVAALIARIAFQIYRmlnX3hwdl9yZWVsc19wZXJtYW5lbnRfc3JfcHJvZC84OTQ1MzAxODE4NjgzMjRfMjIyNzg2MzgzMTUzOTM5NzcxNC5tcDQVAgLIARIAKAAYABsCiAd1c2Vfb2lsATEScHJvZ3Jlc3NpdmVfcmVjaXBlATEVAAAmpt-qv-OrogMVAigCQzMsF0BOZmZmZmZmGBJkYXNoX2Jhc2VsaW5lXzFfdjERAHX-B2XmnQEA&amp;oh=00_AfzBdpIjOsv-IQVgzcD3JBX5pbivefU5SgUUqbF_cctmxg&amp;oe=69B9B0DE, https://scontent-lax3-1.cdninstagram.com/o1/v/t2/f2/m82/AQOcQz3O0hdwX_JpeOEKih4qKBLE5edRNrMIF1CDPVMfOnLGbDAv8PgD_Q4SuL9-WcIZ3tDBsV-M8-Xyiqj6rl5U5xY-F0AMnfWkmvg.mp4?_nc_cat=109&amp;_nc_sid=5e9851&amp;_nc_ht=scontent-lax3-1.cdninstagram.com&amp;_nc_ohc=EXS_4LVBPT8Q7kNvwFwUY_u&amp;efg=eyJ2ZW5jb2RlX3RhZyI6Inhwdl9wcm9ncmVzc2l2ZS5JTlNUQUdSQU0uQ0xJUFMuQzMuNzIwLmRhc2hfYmFzZWxpbmVfMV92MSIsInhwdl9hc3NldF9pZCI6MTIwODAyMDIyNjUwNDA5MiwiYXNzZXRfYWdlX2RheXMiOjExMjAsInZpX3VzZWNhc2VfaWQiOjEwMDk5LCJkdXJhdGlvbl9zIjoyNSwidXJsZ2VuX3NvdXJjZSI6Ind3dyJ9&amp;ccb=17-1&amp;vs=2a02772203f84573&amp;_nc_vs=HBksFQIYT2lnX3hwdl9yZWVsc19wZXJtYW5lbnRfcHJvZC8zNzQyRDQ3MUE5RTNFNDZFOTBDMTE0QjdEREZFQTZBM192aWRlb19kYXNoaW5pdC5tcDQVAALIARIAFQIYOnBhc3N0aHJvdWdoX2V2ZXJzdG9yZS9HS0JNemhNS3dJN2trWjRBQURhVUV2Wkhfd3BsYnFfRUFBQUYVAgLIARIAKAAYABsCiAd1c2Vfb2lsATEScHJvZ3Jlc3NpdmVfcmVjaXBlATEVAAAmuNbbh4SspQQVAigCQzMsF0A5MzMzMzMzGBJkYXNoX2Jhc2VsaW5lXzFfdjERAHX-B2XmnQEA&amp;_nc_gid=ns5HUXGH2v7581TiGtxnOg&amp;_nc_ss=1a&amp;_nc_zt=28&amp;oh=00_AfxXk4pE6ebtPfEU4DqKB5Nkdeb1FCbLhPbA_92daiLk7g&amp;oe=69B9AA86, https://scontent-lax7-1.cdninstagram.com/o1/v/t2/f2/m82/AQOiJDOubyJYWP7Xm0UyFvCFOaOAgZEkDehJdeEUGEHgXxH19QW4p9Xu_FMGE-WyDoc3X7vT8uwfHqDN2JBQO7wLUrK4Y_FeXZSNRNQ.mp4?_nc_cat=111&amp;_nc_sid=5e9851&amp;_nc_ht=scontent-lax7-1.cdninstagram.com&amp;_nc_ohc=HJRYd-hU-KgQ7kNvwFwbmAt&amp;efg=eyJ2ZW5jb2RlX3RhZyI6Inhwdl9wcm9ncmVzc2l2ZS5JTlNUQUdSQU0uQ0xJUFMuQzMuNzIwLmRhc2hfYmFzZWxpbmVfMV92MSIsInhwdl9hc3NldF9pZCI6NTA1OTg0NzA1MDMwOTgwLCJhc3NldF9hZ2VfZGF5cyI6MTEyMSwidmlfdXNlY2FzZV9pZCI6MTAwOTksImR1cmF0aW9uX3MiOjQxLCJ1cmxnZW5fc291cmNlIjoid3d3In0%3D&amp;ccb=17-1&amp;_nc_gid=ns5HUXGH2v7581TiGtxnOg&amp;_nc_ss=1a&amp;_nc_zt=28&amp;vs=93f54e82e21ad1f4&amp;_nc_vs=HBksFQIYT2lnX3hwdl9yZWVsc19wZXJtYW5lbnRfcHJvZC9BRjQ5MUU5RjE3MTNBNjYzODZDQTM1OTQ3Njk0REVBQ192aWRlb19kYXNoaW5pdC5tcDQVAALIARIAFQIYRmlnX3hwdl9yZWVsc19wZXJtYW5lbnRfc3JfcHJvZC8xNTgzNTk3NDAyMTUzNDI1XzU3NDE1MzU2NzE4NTA0Njk4Ni5tcDQVAgLIARIAKAAYABsCiAd1c2Vfb2lsATEScHJvZ3Jlc3NpdmVfcmVjaXBlAT</t>
  </si>
  <si>
    <t>https://www.instagram.com/egorivanov22</t>
  </si>
  <si>
    <t>anatole_lazareff</t>
  </si>
  <si>
    <t>Anatole Lazarev</t>
  </si>
  <si>
    <t>https://scontent-sea5-1.cdninstagram.com/v/t51.2885-19/279393202_1159953198074093_7716243271957209193_n.jpg?stp=dst-jpg_e0_s150x150_tt6&amp;efg=eyJ2ZW5jb2RlX3RhZyI6InByb2ZpbGVfcGljLmRqYW5nby43NjkuYzIifQ&amp;_nc_ht=scontent-sea5-1.cdninstagram.com&amp;_nc_cat=105&amp;_nc_oc=Q6cZ2QES0jBXL-Lwpv1fAZM3YPpauKwKsawBxYGmYH01G7lHyHC7t6e2Q0PhBs61QhPjnO8&amp;_nc_ohc=iWvSWFs9gIQQ7kNvwHKYME5&amp;_nc_gid=oDwxy11TPzSslhOMqfPrXg&amp;edm=AOQ1c0wBAAAA&amp;ccb=7-5&amp;oh=00_Afxbku8szZpjFDcfhXK1iDCIhkMneKh7rMl7NS5rKximHw&amp;oe=69BDB342&amp;_nc_sid=8b3546</t>
  </si>
  <si>
    <t>И снова потянуло на морЯ! 😂😂😂 | Ну вот и закончились дачные тайские посевные. Ананасы прополоты, дуриан подвязан, папайя перекочевала с подоконника в конец огорода ))) и только манго в этом году не колосится. Как сказал старик Мичурин -  не можем ждать милостей от природы !😂 в следующий сезон добавим навозу 😂😂😂 | #мурманск #арктика | Плановый brunch с видом на Хибины)))) или думаете, что brunch во вторник  mauvais ton и правильно использовать формат “fruhschoppen”? Тяжело аристократу в …. первом поколении 😂😂👌 | … а то вдруг заскучали ?!😘🤙🏼 | Лечу на контракт, потому что, у моей жены, видели те, нет средств содержать Меня! Куда мир катится??? 😂😂😂🤙🏼 | В рабочую неделю с ноги …. 😂🤙🏼 | Из +8 в …+28))) продлеваю лето 🤙🏼😂 | #что_то_там_жизнеутверждающее 🤙🏼😊 | Северный vibe 🤙🏼😂 | Романтик 😂, взрослею наверно… 😂😂😂</t>
  </si>
  <si>
    <t>https://instagram.com/p/DVqghX6jOWB, https://instagram.com/p/DVlX85njD6N, https://instagram.com/p/DTV1jJKgAl5, https://instagram.com/p/DSUNYvyANfA, https://instagram.com/p/DPfnL6MCPiT, https://instagram.com/p/DPOCp3EiMI2, https://instagram.com/p/DPDf8c2CCeu, https://instagram.com/p/DOXpCmPiOLT, https://instagram.com/p/DN3M1lL4h7M, https://instagram.com/p/DNhUcJLRibW, https://instagram.com/p/DNXmhxHtnU2, https://instagram.com/p/DM_Y-MJtdiO</t>
  </si>
  <si>
    <t>32, 88, 64, 43, 28, 33, 25, 35, 30, 27, 28, 70</t>
  </si>
  <si>
    <t>0, 2, 4, 1, 2, 1, 0, 1, 1, 0, 0, 2</t>
  </si>
  <si>
    <t>2026-03-09, 2026-03-07, 2026-01-10, 2025-12-16, 2025-10-07, 2025-09-30, 2025-09-26, 2025-09-09, 2025-08-27, 2025-08-19, 2025-08-15, 2025-08-05</t>
  </si>
  <si>
    <t>Международный аэропорт Шереметьево, Laguna Phuket, Murmansk, Russia, SVO - Sheremetyevo International Airport Moscow, Шереметьево Терминал B, г. Мурманск, Мурманск (аэропорт), Vladivostok International Airport</t>
  </si>
  <si>
    <t>Image, Sidecar, Video, Sidecar, Image, Image, Image, Image, Image, Image, Image, Sidecar</t>
  </si>
  <si>
    <t>https://scontent-sea1-1.cdninstagram.com/v/t51.82787-15/649219771_18315007336265588_1807138691543617753_n.jpg?stp=dst-jpg_e35_s1080x1080_sh0.08_tt6&amp;_nc_ht=scontent-sea1-1.cdninstagram.com&amp;_nc_cat=108&amp;_nc_oc=Q6cZ2QES0jBXL-Lwpv1fAZM3YPpauKwKsawBxYGmYH01G7lHyHC7t6e2Q0PhBs61QhPjnO8&amp;_nc_ohc=FKVLie1n_DkQ7kNvwGCQdVW&amp;_nc_gid=oDwxy11TPzSslhOMqfPrXg&amp;edm=AOQ1c0wBAAAA&amp;ccb=7-5&amp;ig_cache_key=Mzg0OTAzMTg2MjQ1MDk3MjAzMw%3D%3D.3-ccb7-5&amp;oh=00_AfzLMTPC1nYcKxA5YoNRbMcr91-3Xrb0PryKBFDb0XL2KQ&amp;oe=69BD86CB&amp;_nc_sid=8b3546, https://scontent-sea1-1.cdninstagram.com/v/t51.82787-15/649083230_18314704597265588_5807776941501126405_n.jpg?stp=dst-jpg_e35_p1080x1080_sh0.08_tt6&amp;_nc_ht=scontent-sea1-1.cdninstagram.com&amp;_nc_cat=108&amp;_nc_oc=Q6cZ2QES0jBXL-Lwpv1fAZM3YPpauKwKsawBxYGmYH01G7lHyHC7t6e2Q0PhBs61QhPjnO8&amp;_nc_ohc=Qckd4jX7Gd0Q7kNvwH3CK1u&amp;_nc_gid=oDwxy11TPzSslhOMqfPrXg&amp;edm=AOQ1c0wBAAAA&amp;ccb=7-5&amp;ig_cache_key=Mzg0NzU4NjQ1ODIyNDA1MjQ5Nw%3D%3D.3-ccb7-5&amp;oh=00_AfxDX7caTopnE8Jyzi-2Wzo0atKYsxy69uRx8vmETSP3Kg&amp;oe=69BDB95A&amp;_nc_sid=8b3546, https://scontent-sea1-1.cdninstagram.com/v/t51.82787-15/649083230_18314704597265588_5807776941501126405_n.jpg?stp=dst-jpg_e35_p1080x1080_sh0.08_tt6&amp;_nc_ht=scontent-sea1-1.cdninstagram.com&amp;_nc_cat=108&amp;_nc_oc=Q6cZ2QES0jBXL-Lwpv1fAZM3YPpauKwKsawBxYGmYH01G7lHyHC7t6e2Q0PhBs61QhPjnO8&amp;_nc_ohc=Qckd4jX7Gd0Q7kNvwH3CK1u&amp;_nc_gid=oDwxy11TPzSslhOMqfPrXg&amp;edm=AOQ1c0wBAAAA&amp;ccb=7-5&amp;ig_cache_key=Mzg0NzU4NjQ1ODIyNDA1MjQ5Nw%3D%3D.3-ccb7-5&amp;oh=00_AfxDX7caTopnE8Jyzi-2Wzo0atKYsxy69uRx8vmETSP3Kg&amp;oe=69BDB95A&amp;_nc_sid=8b3546, https://scontent-sea1-1.cdninstagram.com/v/t51.82787-15/648672999_18314704615265588_6884150841892687986_n.jpg?stp=dst-jpg_e35_p1080x1080_sh0.08_tt6&amp;_nc_ht=scontent-sea1-1.cdninstagram.com&amp;_nc_cat=108&amp;_nc_oc=Q6cZ2QES0jBXL-Lwpv1fAZM3YPpauKwKsawBxYGmYH01G7lHyHC7t6e2Q0PhBs61QhPjnO8&amp;_nc_ohc=7F13AL-ghzUQ7kNvwFNpci0&amp;_nc_gid=oDwxy11TPzSslhOMqfPrXg&amp;edm=AOQ1c0wBAAAA&amp;ccb=7-5&amp;ig_cache_key=Mzg0NzU4NjQ2MDY1Njc3OTk5OQ%3D%3D.3-ccb7-5&amp;oh=00_AfyI4YvgupIwW68W8Q67SxpIItW9OYk3ZLDp78t4no_hgg&amp;oe=69BD990F&amp;_nc_sid=8b3546, https://scontent-sea1-1.cdninstagram.com/v/t51.82787-15/649217939_18314704612265588_9028338495369331570_n.jpg?stp=dst-jpg_e35_p1080x1080_sh0.08_tt6&amp;_nc_ht=scontent-sea1-1.cdninstagram.com&amp;_nc_cat=108&amp;_nc_oc=Q6cZ2QES0jBXL-Lwpv1fAZM3YPpauKwKsawBxYGmYH01G7lHyHC7t6e2Q0PhBs61QhPjnO8&amp;_nc_ohc=eFxlVBTTzC8Q7kNvwFXC0_L&amp;_nc_gid=oDwxy11TPzSslhOMqfPrXg&amp;edm=AOQ1c0wBAAAA&amp;ccb=7-5&amp;ig_cache_key=Mzg0NzU4NjQ2MDc2NTgwNjY2NQ%3D%3D.3-ccb7-5&amp;oh=00_AfxcLy05BbzLk_6BHXWyg_-CALwg4yNC_fgGBQsFe2Oaig&amp;oe=69BD8A5E&amp;_nc_sid=8b3546, https://scontent-sea1-1.cdninstagram.com/v/t51.82787-15/649114608_18314704624265588_4878871725151795615_n.jpg?stp=dst-jpg_e35_p1080x1080_sh0.08_tt6&amp;_nc_ht=scontent-sea1-1.cdninstagram.com&amp;_nc_cat=108&amp;_nc_oc=Q6cZ2QES0jBXL-Lwpv1fAZM3YPpauKwKsawBxYGmYH01G7lHyHC7t6e2Q0PhBs61QhPjnO8&amp;_nc_ohc=Z3DrJO-vKN8Q7kNvwGlw-pj&amp;_nc_gid=oDwxy11TPzSslhOMqfPrXg&amp;edm=AOQ1c0wBAAAA&amp;ccb=7-5&amp;ig_cache_key=Mzg0NzU4NjQ2MjM3NjQyNzAyOQ%3D%3D.3-ccb7-5&amp;oh=00_AfwidGk7Be54wzMKwjuSiUREZGiRZ8UmoL5IwFRlLb4IJQ&amp;oe=69BDB7E4&amp;_nc_sid=8b3546, https://scontent-sea1-1.cdninstagram.com/v/t51.82787-15/649231798_18314704630265588_7706429466967886107_n.jpg?stp=dst-jpg_e35_p1080x1080_sh0.08_tt6&amp;_nc_ht=scontent-sea1-1.cdninstagram.com&amp;_nc_cat=108&amp;_nc_oc=Q6cZ2QES0jBXL-Lwpv1fAZM3YPpauKwKsawBxYGmYH01G7lHyHC7t6e2Q0PhBs61QhPjnO8&amp;_nc_ohc=zKWtQGl8kJ4Q7kNvwG4A_cL&amp;_nc_gid=oDwxy11TPzSslhOMqfPrXg&amp;edm=AOQ1c0wBAAAA&amp;ccb=7-5&amp;ig_cache_key=Mzg0NzU4NjQ2MjA4MjgxNjExNA%3D%3D.3-ccb7-5&amp;oh=00_AfzD8P8UdHOQ8HVVOIS0kIgUNJ8uAt89ZU4oGwAL1MVxfQ&amp;oe=69BD9DDE&amp;_nc_sid=8b3546, https://scontent-sea1-1.cdninstagram.com/v/t51.82787-15/649251150_18314704645265588_8398101175094490496_n.jpg?stp=dst-jpg_e35_p1080x1080_sh0.08_tt6&amp;_nc_ht=scontent-sea1-1.cdninstagram.com&amp;_nc_cat=108&amp;_nc_oc=Q6cZ2QES0jBXL-Lwpv1fAZM3YPpauKwKsawBxYGmYH01G7lHyHC7t6e2Q0PhBs61QhPjnO8&amp;_nc_ohc=yI5-MIjUd7AQ7kNvwFyyioM&amp;_nc_gid=oDwxy11TPzSslhOMqfPrXg&amp;edm=AOQ1c0wBAAAA&amp;ccb=7-5&amp;ig_cache_key=Mzg0NzU4NjQ2ODk2MTQ5MDU2NA%3D%3D.3-ccb7-5&amp;oh=00_AfzN1yHJklFzSYaTuq-TZwkjNpCbTdLeAvGeP5ZHAoGBjQ&amp;oe=69BD8C2F&amp;_nc_sid=8b3546, https://scontent-sea1-1.cdninstagram.com/v/t51.82787-15/598110592_18305274541265588_1310543335658058210_n.jpg?stp=dst-jpg_e35_p1080x1080_sh0.08_tt6&amp;_nc_ht=scontent-sea1-1.cdninstagram.com&amp;_nc_cat=108&amp;_nc_oc=Q6cZ2QES0jBXL-Lwpv1fAZM3YPpauKwKsawBxYGmYH01G7lHyHC7t6e2Q0PhBs61QhPjnO8&amp;_nc_ohc=Qc7dKb2UltsQ7kNvwG7TkOf&amp;_nc_gid=oDwxy11TPzSslhOMqfPrXg&amp;edm=AOQ1c0wBAAAA&amp;ccb=7-5&amp;ig_cache_key=Mzc4ODcxMjA1MTc5NTMwMzAwOA%3D%3D.3-ccb7-5&amp;oh=00_Afz868z9NX0GfSSF1wP0L3atorNQyeWARtey-jnXpIBfkw&amp;oe=69BDA317&amp;_nc_sid=8b3546, https://scontent-sea1-1.cdninstagram.com/v/t51.82787-15/598110592_18305274541265588_1310543335658058210_n.jpg?stp=dst-jpg_e35_p1080x1080_sh0.08_tt6&amp;_nc_ht=scontent-sea1-1.cdninstagram.com&amp;_nc_cat=108&amp;_nc_oc=Q6cZ2QES0jBXL-Lwpv1fAZM3YPpauKwKsawBxYGmYH01G7lHyHC7t6e2Q0PhBs61QhPjnO8&amp;_nc_ohc=Qc7dKb2UltsQ7kNvwG7TkOf&amp;_nc_gid=oDwxy11TPzSslhOMqfPrXg&amp;edm=AOQ1c0wBAAAA&amp;ccb=7-5&amp;ig_cache_key=Mzc4ODcxMjA1MTc5NTMwMzAwOA%3D%3D.3-ccb7-5&amp;oh=00_Afz868z9NX0GfSSF1wP0L3atorNQyeWARtey-jnXpIBfk</t>
  </si>
  <si>
    <t>https://scontent-sea5-1.cdninstagram.com/o1/v/t16/f2/m69/AQPdDg2JkkV3LXY3KJm28wmkMHjXerlvfxwaH4n9mSQho7BRzszH58fSdlc3Yew_8E7xF9XASGTpBBLUIEhifxxf.mp4?strext=1&amp;_nc_cat=103&amp;_nc_sid=5e9851&amp;_nc_ht=scontent-sea5-1.cdninstagram.com&amp;_nc_ohc=Wznb0AA00I8Q7kNvwGf-IBs&amp;efg=eyJ2ZW5jb2RlX3RhZyI6Inhwdl9wcm9ncmVzc2l2ZS5JTlNUQUdSQU0uQ0xJUFMuQzMuNzIwLmRhc2hfYmFzZWxpbmVfMV92MSIsInhwdl9hc3NldF9pZCI6MTU1OTMxNTQ2ODc1MDgwMCwiYXNzZXRfYWdlX2RheXMiOjY0LCJ2aV91c2VjYXNlX2lkIjoxMDA5OSwiZHVyYXRpb25fcyI6MjgsInVybGdlbl9zb3VyY2UiOiJ3d3cifQ%3D%3D&amp;ccb=17-1&amp;vs=32825d6432964200&amp;_nc_vs=HBksFQIYOnBhc3N0aHJvdWdoX2V2ZXJzdG9yZS9HSWZuZ2lUUFJQRGZpeHNEQUNUWGdpSmhvazlNYnNwVEFRQUYVAALIARIAFQIYR2lnX3hwdl9yZWVsc19wZXJtYW5lbnRfc3JfcHJvZC8xNTMwNjUzNTc4MjIxMTU2XzkyMTE0ODIwNjU1NjA2NDQ0MTAubXA0FQICyAESACgAGAAbAogHdXNlX29pbAExEnByb2dyZXNzaXZlX3JlY2lwZQExFQAAJqC_3MmNjMUFFQIoAkMzLBdAPAhysCDEnBgSZGFzaF9iYXNlbGluZV8xX3YxEQB1_gdl5p0BAA&amp;_nc_gid=oDwxy11TPzSslhOMqfPrXg&amp;_nc_ss=1a&amp;_nc_zt=28&amp;oh=00_AfyL8uNhFa0_qMCGqkApNrEVQaNl8aKZQCB--Hq4Z4Ma0w&amp;oe=69BDA06D</t>
  </si>
  <si>
    <t>https://www.instagram.com/anatole_lazareff</t>
  </si>
  <si>
    <t>alexey__borisov</t>
  </si>
  <si>
    <t>Алексей Борисов</t>
  </si>
  <si>
    <t>Предприниматель</t>
  </si>
  <si>
    <t>https://scontent-iad3-1.cdninstagram.com/v/t51.2885-19/14624686_131617334083576_6173834553912721408_a.jpg?stp=dst-jpg_e0_s150x150_tt6&amp;efg=eyJ2ZW5jb2RlX3RhZyI6InByb2ZpbGVfcGljLmRqYW5nby4xMDgwLmMyIn0&amp;_nc_ht=scontent-iad3-1.cdninstagram.com&amp;_nc_cat=104&amp;_nc_oc=Q6cZ2QGb_TJLHgrXtknjPHAUcfGp_aL1t70NcMETUvlSX1453zphnIZgMSDElIRSw79BMaU&amp;_nc_ohc=E6HJUP2vcscQ7kNvwGioHBO&amp;_nc_gid=ZAAqyi5mBLDderFYm19nHQ&amp;edm=AOQ1c0wBAAAA&amp;ccb=7-5&amp;oh=00_Afw06u4jF-t0P5ZO1nOhqrjg4KC9B7R_jIcD2y4GPH-Ugg&amp;oe=69BD8D9C&amp;_nc_sid=8b3546</t>
  </si>
  <si>
    <t>10 лет вместе</t>
  </si>
  <si>
    <t>https://instagram.com/p/CURdH2_jP0-, https://instagram.com/p/B0MFud9Jh6G, https://instagram.com/p/B0JeTbkJu03, https://instagram.com/p/BVkufBrFmsK, https://instagram.com/p/BL1HmXFhzyH, https://instagram.com/p/BJV_QLfDw76, https://instagram.com/p/BJV-gnGjha_, https://instagram.com/p/7Lu_uCjn9u, https://instagram.com/p/7Lu29ejn9Z, https://instagram.com/p/3OEHChDn-P, https://instagram.com/p/3DZ0IVjny8, https://instagram.com/p/pgU0XxDn6B</t>
  </si>
  <si>
    <t>149, 149, 83, 336, 150, 124, 119, 85, 104, 100, 59, 98</t>
  </si>
  <si>
    <t>12, 5, 1, 15, 4, 5, 2, 0, 0, 2, 1, 2</t>
  </si>
  <si>
    <t>2021-09-26, 2019-07-21, 2019-07-20, 2017-06-20, 2016-10-21, 2016-08-20, 2016-08-20, 2015-09-03, 2015-09-03, 2015-05-28, 2015-05-24, 2014-06-21</t>
  </si>
  <si>
    <t>Santorini, Greece, Top of the Rock NYC, 9/11 Memorial Museum, Vilnius Old Town, Luxembourg Gardens, Paris France, Cathédrale Notre-Dame de Paris, Bremen Zentrum, Bremer Marktplatz, Sagrada Família, Domodedovo International Airport</t>
  </si>
  <si>
    <t>https://scontent-iad3-2.cdninstagram.com/v/t51.82787-15/624640306_18110698081648925_3367014592973272257_n.jpg?stp=dst-jpg_e35_p1080x1080_sh0.08_tt6&amp;_nc_ht=scontent-iad3-2.cdninstagram.com&amp;_nc_cat=105&amp;_nc_oc=Q6cZ2QGb_TJLHgrXtknjPHAUcfGp_aL1t70NcMETUvlSX1453zphnIZgMSDElIRSw79BMaU&amp;_nc_ohc=24KhjgjOT00Q7kNvwFWRT9n&amp;_nc_gid=ZAAqyi5mBLDderFYm19nHQ&amp;edm=AOQ1c0wBAAAA&amp;ccb=7-5&amp;ig_cache_key=MjY3MTA0NDEzNzQ0MDgzNjkyNg%3D%3D.3-ccb7-5&amp;oh=00_AfzsxZDP11mWBn0KwBKxzoooaqNKUXKUvC-QV0qZixwLDg&amp;oe=69BD9606&amp;_nc_sid=8b3546, https://scontent-iad3-1.cdninstagram.com/v/t51.82787-15/618022410_18124881889536537_1515655331909751258_n.jpg?stp=dst-jpg_e35_s1080x1080_sh0.08_tt6&amp;_nc_ht=scontent-iad3-1.cdninstagram.com&amp;_nc_cat=109&amp;_nc_oc=Q6cZ2QGb_TJLHgrXtknjPHAUcfGp_aL1t70NcMETUvlSX1453zphnIZgMSDElIRSw79BMaU&amp;_nc_ohc=L7BMLSXxc4sQ7kNvwEKa17S&amp;_nc_gid=ZAAqyi5mBLDderFYm19nHQ&amp;edm=AOQ1c0wBAAAA&amp;ccb=7-5&amp;ig_cache_key=MjA5MzA3MzExMDMxMzM0NDY0Ng%3D%3D.3-ccb7-5&amp;oh=00_AfzFtD9XELopSeJ9hQLYOfbBdqxZRS3Rn1JG6Y1ExKhCqQ&amp;oe=69BDA1FA&amp;_nc_sid=8b3546, https://scontent-iad3-1.cdninstagram.com/v/t51.82787-15/629268341_18405520126192780_8666857303834208732_n.jpg?stp=dst-jpg_e35_s1080x1080_sh0.08_tt6&amp;_nc_ht=scontent-iad3-1.cdninstagram.com&amp;_nc_cat=104&amp;_nc_oc=Q6cZ2QGb_TJLHgrXtknjPHAUcfGp_aL1t70NcMETUvlSX1453zphnIZgMSDElIRSw79BMaU&amp;_nc_ohc=s5yqXxaHGn0Q7kNvwH_VIou&amp;_nc_gid=ZAAqyi5mBLDderFYm19nHQ&amp;edm=AOQ1c0wBAAAA&amp;ccb=7-5&amp;ig_cache_key=MjA5MjMzNjc3ODU1MzI1NzI3MQ%3D%3D.3-ccb7-5&amp;oh=00_AfyUwn1mIaiJZRuuf7NC4KPKG96jIGIoL6z3_6KsjNEmKg&amp;oe=69BD9972&amp;_nc_sid=8b3546, https://scontent-iad3-1.cdninstagram.com/v/t51.82787-15/629154002_18377520484083560_5421591849325718505_n.jpg?stp=dst-jpg_e15_fr_s1080x1080_tt6&amp;_nc_ht=scontent-iad3-1.cdninstagram.com&amp;_nc_cat=108&amp;_nc_oc=Q6cZ2QGb_TJLHgrXtknjPHAUcfGp_aL1t70NcMETUvlSX1453zphnIZgMSDElIRSw79BMaU&amp;_nc_ohc=GespnnkBD8YQ7kNvwEQkyMv&amp;_nc_gid=ZAAqyi5mBLDderFYm19nHQ&amp;edm=AOQ1c0wBAAAA&amp;ccb=7-5&amp;ig_cache_key=MTU0MTU2MTQxNDcwNzQ3MzE2Mg%3D%3D.3-ccb7-5&amp;oh=00_AfzHnhnGCo1vJiIDGWe2-V85zhdo9nKg_NdvxE6DzBtqvQ&amp;oe=69BD9C13&amp;_nc_sid=8b3546, https://scontent-iad3-1.cdninstagram.com/v/t51.82787-15/618660786_18356036614161469_5917475801025172150_n.jpg?stp=dst-jpg_e15_fr_p1080x1080_tt6&amp;_nc_ht=scontent-iad3-1.cdninstagram.com&amp;_nc_cat=101&amp;_nc_oc=Q6cZ2QGb_TJLHgrXtknjPHAUcfGp_aL1t70NcMETUvlSX1453zphnIZgMSDElIRSw79BMaU&amp;_nc_ohc=_Iv2MENM3ksQ7kNvwE_Usre&amp;_nc_gid=ZAAqyi5mBLDderFYm19nHQ&amp;edm=AOQ1c0wBAAAA&amp;ccb=7-5&amp;ig_cache_key=MTM2NjAzMTQ4NDQzMTMxODE1MQ%3D%3D.3-ccb7-5&amp;oh=00_Afy454CqO0W0PlRTZkgM1rokhGGsvgYtDlHMp1tOyA7L4g&amp;oe=69BD8EAA&amp;_nc_sid=8b3546, https://scontent-iad3-1.cdninstagram.com/v/t51.82787-15/625245251_18523214071071608_7374961271721524274_n.jpg?stp=dst-jpg_e15_fr_s1080x1080_tt6&amp;_nc_ht=scontent-iad3-1.cdninstagram.com&amp;_nc_cat=108&amp;_nc_oc=Q6cZ2QGb_TJLHgrXtknjPHAUcfGp_aL1t70NcMETUvlSX1453zphnIZgMSDElIRSw79BMaU&amp;_nc_ohc=jc6snJnZ1dsQ7kNvwEKMwzq&amp;_nc_gid=ZAAqyi5mBLDderFYm19nHQ&amp;edm=AOQ1c0wBAAAA&amp;ccb=7-5&amp;ig_cache_key=MTMyMTI0MDI1NDQ3NzE3NjU3MA%3D%3D.3-ccb7-5&amp;oh=00_AfwZX4vHV8Ki4IhumoKdB6geqtITr7qDVWg5d9-ayTloKQ&amp;oe=69BDA3D4&amp;_nc_sid=8b3546, https://scontent-iad3-1.cdninstagram.com/v/t51.82787-15/632244220_18567723466001287_4320910123914606394_n.jpg?stp=dst-jpg_e15_fr_s1080x1080_tt6&amp;_nc_ht=scontent-iad3-1.cdninstagram.com&amp;_nc_cat=107&amp;_nc_oc=Q6cZ2QGb_TJLHgrXtknjPHAUcfGp_aL1t70NcMETUvlSX1453zphnIZgMSDElIRSw79BMaU&amp;_nc_ohc=sHFe1reWEfgQ7kNvwE1F74T&amp;_nc_gid=ZAAqyi5mBLDderFYm19nHQ&amp;edm=AOQ1c0wBAAAA&amp;ccb=7-5&amp;ig_cache_key=MTMyMTIzNjk4NTU5NTk1ODk3NQ%3D%3D.3-ccb7-5&amp;oh=00_Afz11-57w3xasopnu3t8b34_OqadTMsn5IlRpwAUDQxJ8g&amp;oe=69BDA40C&amp;_nc_sid=8b3546, https://scontent-iad3-2.cdninstagram.com/v/t51.82787-15/632210115_18564867178041927_3948404664728684211_n.jpg?stp=dst-jpg_e15_fr_s1080x1080_tt6&amp;_nc_ht=scontent-iad3-2.cdninstagram.com&amp;_nc_cat=103&amp;_nc_oc=Q6cZ2QGb_TJLHgrXtknjPHAUcfGp_aL1t70NcMETUvlSX1453zphnIZgMSDElIRSw79BMaU&amp;_nc_ohc=ocy7Kez136YQ7kNvwG4neTa&amp;_nc_gid=ZAAqyi5mBLDderFYm19nHQ&amp;edm=AOQ1c0wBAAAA&amp;ccb=7-5&amp;ig_cache_key=MTA2NjE1MjQyNTcwNDgxNjQ5NA%3D%3D.3-ccb7-5&amp;oh=00_AfxI4o2TdsAJ9WhWjC0R25LR5w3zOq0x0y-A6g5szoPdKA&amp;oe=69BD94EB&amp;_nc_sid=8b3546, https://scontent-iad3-2.cdninstagram.com/v/t51.82787-15/633850223_18564867172041927_7787302475152295192_n.jpg?stp=dst-jpg_e15_fr_s1080x1080_tt6&amp;_nc_ht=scontent-iad3-2.cdninstagram.com&amp;_nc_cat=103&amp;_nc_oc=Q6cZ2QGb_TJLHgrXtknjPHAUcfGp_aL1t70NcMETUvlSX1453zphnIZgMSDElIRSw79BMaU&amp;_nc_ohc=WRv8sLnLn00Q7kNvwHKrU31&amp;_nc_gid=ZAAqyi5mBLDderFYm19nHQ&amp;edm=AOQ1c0wBAAAA&amp;ccb=7-5&amp;ig_cache_key=MTA2NjE1MTgyMzgwNTQxNTI1Nw%3D%3D.3-ccb7-5&amp;oh=00_AfyzHKTXMU_TLJxltO04mrRva2bDdLT-rtsRaGjroUr3Nw&amp;oe=69BD9297&amp;_nc_sid=8b3546, https://scontent-iad3-2.cdninstagram.com/v/t51.82787-15/622414623_18558514240041927_4697303347390559650_n.jpg?stp=dst-jpg_e15_tt6&amp;_nc_ht=scontent-iad3-2.cdninstagram.com&amp;_nc_cat=103&amp;_nc_oc=Q6cZ2QGb_TJLHgrXtknjPHAUcfGp_aL1t70NcMETUvlSX1453zphnIZgMSDElIRSw79BMaU&amp;_nc_ohc=Cc1p2DugHOEQ7kNvwGvFlFD&amp;_nc_gid=ZAAqyi5mBLDderFYm19nHQ&amp;edm=AOQ1c0wBAAAA&amp;ccb=7-5&amp;ig_cache_key=OTk0NzUwNjQzNjE5OTIxODA3.3-ccb7-5&amp;oh=00_Afy2IA9hLR3Te8gL38zlkveSp85uvD0klxgBmVkT2PLW3Q&amp;oe=69BDA7D4&amp;_nc_sid=8b3546, https://scontent-iad</t>
  </si>
  <si>
    <t>https://www.instagram.com/alexey__borisov</t>
  </si>
  <si>
    <t>aleksandrtkachen</t>
  </si>
  <si>
    <t>Александр Ткаченко</t>
  </si>
  <si>
    <t>Строим крутые детские площадки @shelby.play</t>
  </si>
  <si>
    <t>http://shelby.ru/</t>
  </si>
  <si>
    <t>https://scontent-atl3-2.cdninstagram.com/v/t51.2885-19/496089566_18455001730073884_2316555639962138036_n.jpg?stp=dst-jpg_e0_s150x150_tt6&amp;efg=eyJ2ZW5jb2RlX3RhZyI6InByb2ZpbGVfcGljLmRqYW5nby4xMDgwLmV4cGVyaW1lbnRhbCJ9&amp;_nc_ht=scontent-atl3-2.cdninstagram.com&amp;_nc_cat=104&amp;_nc_oc=Q6cZ2QEB9XbRu2tkxFLfmnJszhCsAiX3k9p28NIAr1YVd89vpaKZJ6YWCnSTmClhyD89LqBz0jeJgIi_CUh0CSRAoXH_&amp;_nc_ohc=JW5c7sTJTW8Q7kNvwGOALdE&amp;_nc_gid=Z-f6iUERSFJgRDqNmu-amg&amp;edm=AOQ1c0wBAAAA&amp;ccb=7-5&amp;oh=00_Afw2wlnFX4Q2nurySxXis8k0gZ5jEDfpmQN4Sc1D-iTl6g&amp;oe=69BDBD69&amp;_nc_sid=8b3546</t>
  </si>
  <si>
    <t>Моя первая полноценная зимняя рыбалка 🎣 | Врываемся в 2026 год …. #тайланд2026 | 2025 год стал годом роста, интересных колобораций, и новых испытаний. Все это мы презентуем в 2026 году, пристегивайтесь #2025год🐍 @shelby.play | Достопримечательности. 
Самая интересная которая мне понравилась - Лестница Селарона (у него был фетиш на беременных негритянок, плитки с ними везде, на одной он изобразил себя беременным)(порт. Escadaria Selarón) — достопримечательность Рио-де-Жанейро, произведение уличного искусства. Самая большая | Пляжная линия вся искусственно созданная, было завезено огромное кол-во песка. Весь пляж общественный, нет частной территории или участка который принадлежал бы отелю. #riodejaneiro | Подведение итогов 2025 года в Торгово-промышленной палате | Первое, что я сделал, высадившись в Рио-де-Жанейро, — это фото рядом с песчаной экспозицией) … После мне пришлось заплатить — это оказалось не бесплатно 😎. Ребята с фавелы (*смуглый парень в белой кепке)  быстро взяли оплату за свои труды))) — 20 реалов.
Поэтому эта фотография мне особенно дорога). | Мое первое путешествие на круизном лайнере #msccruises | Мне всегда говорили, что Аргентинские стейки 🥩 самые вкусные, решил в этом лично убедиться. Аргентинский рибай (21-дневная выдержка) + бокал 🍷Malbec, когда мы еще побываем в Буэнос-Айрес 🇦🇷. Итог: в #торрогриль на Белорусской подадут стейк не хуже 👌 | Ноябрь 2025 года… Аргентина 🇦🇷 Буэнос-Айрес | Это я на утро после 18 часового перелета, счастливый в Буэнос-Айрес пью Кортадо, и слушаю восхищение проссеко) | Найди меня на фото 👀</t>
  </si>
  <si>
    <t>#2025, #riodejaneiro, #msccruises</t>
  </si>
  <si>
    <t>@shelby.play</t>
  </si>
  <si>
    <t>https://instagram.com/p/DT7kXL1DSmD, https://instagram.com/p/DTVqUQHEk4Z, https://instagram.com/p/DS7WAl0jdLf, https://instagram.com/p/DS5LScPjZsv, https://instagram.com/p/DS4NLmCDXEA, https://instagram.com/p/DSrgz16DToj, https://instagram.com/p/DSVxd0HEuc3, https://instagram.com/p/DSTHRc1Eopl, https://instagram.com/p/DR-c6uCksEQ, https://instagram.com/p/DRr7kiRiZXA, https://instagram.com/p/DRpIIe7DURJ, https://instagram.com/p/DRk0bNEkvIp</t>
  </si>
  <si>
    <t>22, 11, 16, 21, 27, 19, 26, 25, 21, 27, 24, 11</t>
  </si>
  <si>
    <t>0, 1, 0, 0, 1, 0, 2, 1, 0, 0, 0, 0</t>
  </si>
  <si>
    <t>2026-01-25, 2026-01-10, 2025-12-31, 2025-12-30, 2025-12-30, 2025-12-25, 2025-12-16, 2025-12-15, 2025-12-07, 2025-11-30, 2025-11-29, 2025-11-27</t>
  </si>
  <si>
    <t>Moscow, Russia, Phuket, Thailand, Stroganoff Steak House, Escadaria Selarón, Arpoador, Rio de Janeiro, Brazil, Торгово-промышленная палата Российской Федерации, Copacabana, Rio de Janeiro, Буенос-Айрес, Argentina, Buenos Aires, Plaza de Mayo, Buenos Aires, Argentina</t>
  </si>
  <si>
    <t>Sidecar, Video, Sidecar, Sidecar, Sidecar, Sidecar, Sidecar, Sidecar, Sidecar, Sidecar, Sidecar, Image</t>
  </si>
  <si>
    <t>https://scontent-atl3-2.cdninstagram.com/v/t51.82787-15/622758296_18498885163073884_8700520445697184151_n.jpg?stp=dst-jpg_e35_p1080x1080_sh0.08_tt6&amp;_nc_ht=scontent-atl3-2.cdninstagram.com&amp;_nc_cat=104&amp;_nc_oc=Q6cZ2QEB9XbRu2tkxFLfmnJszhCsAiX3k9p28NIAr1YVd89vpaKZJ6YWCnSTmClhyD89LqBz0jeJgIi_CUh0CSRAoXH_&amp;_nc_ohc=1xrURNLeTWUQ7kNvwF2yZtA&amp;_nc_gid=Z-f6iUERSFJgRDqNmu-amg&amp;edm=AOQ1c0wBAAAA&amp;ccb=7-5&amp;ig_cache_key=MzgxNzgwNDYyOTMzODMxMzQ1MA%3D%3D.3-ccb7-5&amp;oh=00_Afz2SW1JIO5MearmX87Ba5JWCwvlk_JH4zE89pt2TwB4dw&amp;oe=69BDB8BE&amp;_nc_sid=8b3546, https://scontent-atl3-2.cdninstagram.com/v/t51.82787-15/622758296_18498885163073884_8700520445697184151_n.jpg?stp=dst-jpg_e35_p1080x1080_sh0.08_tt6&amp;_nc_ht=scontent-atl3-2.cdninstagram.com&amp;_nc_cat=104&amp;_nc_oc=Q6cZ2QEB9XbRu2tkxFLfmnJszhCsAiX3k9p28NIAr1YVd89vpaKZJ6YWCnSTmClhyD89LqBz0jeJgIi_CUh0CSRAoXH_&amp;_nc_ohc=1xrURNLeTWUQ7kNvwF2yZtA&amp;_nc_gid=Z-f6iUERSFJgRDqNmu-amg&amp;edm=AOQ1c0wBAAAA&amp;ccb=7-5&amp;ig_cache_key=MzgxNzgwNDYyOTMzODMxMzQ1MA%3D%3D.3-ccb7-5&amp;oh=00_Afz2SW1JIO5MearmX87Ba5JWCwvlk_JH4zE89pt2TwB4dw&amp;oe=69BDB8BE&amp;_nc_sid=8b3546, https://scontent-atl3-2.cdninstagram.com/v/t51.82787-15/622914523_18498885172073884_7511971118130446580_n.jpg?stp=dst-jpg_e35_p1080x1080_sh0.08_tt6&amp;_nc_ht=scontent-atl3-2.cdninstagram.com&amp;_nc_cat=104&amp;_nc_oc=Q6cZ2QEB9XbRu2tkxFLfmnJszhCsAiX3k9p28NIAr1YVd89vpaKZJ6YWCnSTmClhyD89LqBz0jeJgIi_CUh0CSRAoXH_&amp;_nc_ohc=RBDRau-gWxYQ7kNvwHrWRt7&amp;_nc_gid=Z-f6iUERSFJgRDqNmu-amg&amp;edm=AOQ1c0wBAAAA&amp;ccb=7-5&amp;ig_cache_key=MzgxNzgwNDYzMjk2MjIzMDYyNg%3D%3D.3-ccb7-5&amp;oh=00_AfyEjaaeCEYO86QwBgafwzZWYHDoUqxtbcy43E0aLgOV1w&amp;oe=69BD96C1&amp;_nc_sid=8b3546, https://scontent-atl3-2.cdninstagram.com/v/t51.82787-15/622835777_18498885181073884_3933026064131320721_n.jpg?stp=dst-jpg_e35_p1080x1080_sh0.08_tt6&amp;_nc_ht=scontent-atl3-2.cdninstagram.com&amp;_nc_cat=104&amp;_nc_oc=Q6cZ2QEB9XbRu2tkxFLfmnJszhCsAiX3k9p28NIAr1YVd89vpaKZJ6YWCnSTmClhyD89LqBz0jeJgIi_CUh0CSRAoXH_&amp;_nc_ohc=gA_YLynj8LwQ7kNvwGpARcB&amp;_nc_gid=Z-f6iUERSFJgRDqNmu-amg&amp;edm=AOQ1c0wBAAAA&amp;ccb=7-5&amp;ig_cache_key=MzgxNzgwNDYzNDkxNjc0NDQyOQ%3D%3D.3-ccb7-5&amp;oh=00_Afy7eyctRuvnNTDrZagjfjAY455i43URfnzyHYb_Q2fzmA&amp;oe=69BDAA93&amp;_nc_sid=8b3546, https://scontent-atl3-2.cdninstagram.com/v/t51.82787-15/608559252_18495026044073884_5898890262168416846_n.jpg?stp=dst-jpg_e15_tt6&amp;_nc_ht=scontent-atl3-2.cdninstagram.com&amp;_nc_cat=104&amp;_nc_oc=Q6cZ2QEB9XbRu2tkxFLfmnJszhCsAiX3k9p28NIAr1YVd89vpaKZJ6YWCnSTmClhyD89LqBz0jeJgIi_CUh0CSRAoXH_&amp;_nc_ohc=HE6xYZ3jcuYQ7kNvwGxFwY-&amp;_nc_gid=Z-f6iUERSFJgRDqNmu-amg&amp;edm=AOQ1c0wBAAAA&amp;ccb=7-5&amp;ig_cache_key=Mzc5OTcyNzQ5ODY2MjM1ODk4MA%3D%3D.3-ccb7-5&amp;oh=00_Afxxianye7hXKBLdPpEDoXOSJ_cgEjB3fd-7FY79NopCkw&amp;oe=69BD89CB&amp;_nc_sid=8b3546, https://scontent-atl3-2.cdninstagram.com/v/t51.82787-15/608559252_18495026044073884_5898890262168416846_n.jpg?stp=dst-jpg_e15_tt6&amp;_nc_ht=scontent-atl3-2.cdninstagram.com&amp;_nc_cat=104&amp;_nc_oc=Q6cZ2QEB9XbRu2tkxFLfmnJszhCsAiX3k9p28NIAr1YVd89vpaKZJ6YWCnSTmClhyD89LqBz0jeJgIi_CUh0CSRAoXH_&amp;_nc_ohc=HE6xYZ3jcuYQ7kNvwGxFwY-&amp;_nc_gid=Z-f6iUERSFJgRDqNmu-amg&amp;edm=AOQ1c0wBAAAA&amp;ccb=7-5&amp;ig_cache_key=Mzc5OTcyNzQ5ODY2MjM1ODk4MA%3D%3D.3-ccb7-5&amp;oh=00_Afxxianye7hXKBLdPpEDoXOSJ_cgEjB3fd-7FY79NopCkw&amp;oe=69BD89CB&amp;_nc_sid=8b3546, https://scontent-atl3-2.cdninstagram.com/v/t51.82787-15/609443326_18495026059073884_1367395469456183843_n.jpg?stp=dst-jpg_e15_tt6&amp;_nc_ht=scontent-atl3-2.cdninstagram.com&amp;_nc_cat=104&amp;_nc_oc=Q6cZ2QEB9XbRu2tkxFLfmnJszhCsAiX3k9p28NIAr1YVd89vpaKZJ6YWCnSTmClhyD89LqBz0jeJgIi_CUh0CSRAoXH_&amp;_nc_ohc=zjVvMlDJxAcQ7kNvwE1fxfz&amp;_nc_gid=Z-f6iUERSFJgRDqNmu-amg&amp;edm=AOQ1c0wBAAAA&amp;ccb=7-5&amp;ig_cache_key=Mzc5OTcyNzQ5ODY1MzkzMzUyOA%3D%3D.3-ccb7-5&amp;oh=00_AfywLPTnie_IHUbNIytlP6c6lR650p588JIXS3DnZe_eAQ&amp;oe=69BD99F9&amp;_nc_sid=8b3546, https://scontent-atl3-2.cdninstagram.com/v/t51.82787-15/608541500_18494897572073884_1848932706516403824_n.jpg?stp=dst-jpg_e35_p1080x1080_sh0.08_tt6&amp;_nc_ht=scontent-atl3-2.cdninstagram.com&amp;_nc_cat=104&amp;_nc_oc=Q6cZ2QEB9XbRu2tkxFLfmnJszhCsAiX3k9p28NIAr1YVd89vpaKZJ6YWCnSTmClhyD89LqBz0jeJgIi_CUh0CSRAoXH_&amp;_nc_ohc=MqlBsXRw-q0Q7kNvwGOuqOy&amp;_nc_gid=Z-f6iUERSFJgRDqNmu-amg&amp;edm=AOQ1c0wBAAAA&amp;ccb=7-5&amp;ig_cache_key=Mzc5OTExNzQwMDE3NjkyNDg3MA%3D%3D.3-ccb7-5&amp;oh=00_AfxNPCm3l-7tJcvSk_yy9w0PL9WtWMAOYr47yEBE_-vnUw&amp;oe=69BDB372&amp;_nc_sid=8b3546, https://scontent-atl3-2.cdninstagram.com/v/t51.82787-15/608541500_18494897572073884_1848932706516403824_n.jpg?stp=dst-jpg_e35_p1080x1080_sh0.08_tt6&amp;_nc_ht=scontent-atl3-2.cdninstagram.com&amp;_nc_cat=104&amp;_nc_oc=Q6cZ2QEB9XbRu2tkxFLfmnJszhCsAiX3k9p28NIAr1YVd89vpaKZJ6YWCnSTmClhyD89LqBz0jeJgIi_CUh0CSRAoXH_&amp;_nc_ohc=MqlBsXRw-q0Q7kNvwGOuqOy&amp;_nc_gid=Z-f6iUERSFJgRDqNmu-amg&amp;edm=AOQ1c0wBAAAA&amp;ccb=7-5&amp;ig_cache_key=Mzc5OTExNzQwMDE3NjkyNDg3MA%3D%3D.3-ccb7-5&amp;oh=00_AfxNPCm3l-7tJcvSk_yy9w0PL9WtWMAOYr47yEBE_-vnUw&amp;oe=69BDB372&amp;_nc_sid=8b3546, https://scontent-atl3-2.cdninstagram.com/v/t51.82787-15/608347786_18494897584073884_1643775067252970014_n.jpg?stp=dst-jpg_e35_p1080x1080_sh0.08_tt6&amp;_nc_ht=scontent-atl3-2.cdninstagram.com&amp;_nc_cat=104&amp;_nc_oc=Q6cZ2QEB9XbRu2tkxFLfmnJszhCsAiX3k9p28NIAr1YVd89vpaKZJ6YWCnSTmClhyD89LqBz0jeJgIi_CUh0CSRAoXH_&amp;_nc_ohc=3zOlsMmPg_IQ7kNvwEUv8Pb&amp;_nc_gi</t>
  </si>
  <si>
    <t>https://scontent-atl3-3.cdninstagram.com/o1/v/t16/f2/m84/AQOllTjU09pTv8fqm5ucu6SdTWm8HkGcIRueP_AKx55g2QaMuCrIE5YISHX_o7SuV-Zrwki2WsjqpG10uk_bJ9R9Iy9zjt1i7xgdkZ4.mp4?_nc_cat=111&amp;_nc_sid=5e9851&amp;_nc_ht=scontent-atl3-3.cdninstagram.com&amp;_nc_ohc=UfnMlLhmRe4Q7kNvwFZ0gWZ&amp;efg=eyJ2ZW5jb2RlX3RhZyI6Inhwdl9wcm9ncmVzc2l2ZS5JTlNUQUdSQU0uQ0FST1VTRUxfSVRFTS5DMy43MjAuZGFzaF9iYXNlbGluZV8xX3YxIiwieHB2X2Fzc2V0X2lkIjoxMjA2MTc5ODQ1MDM2MzE3LCJhc3NldF9hZ2VfZGF5cyI6NDksInZpX3VzZWNhc2VfaWQiOjEwMTQ2LCJkdXJhdGlvbl9zIjoxMCwidXJsZ2VuX3NvdXJjZSI6Ind3dyJ9&amp;ccb=17-1&amp;_nc_gid=Z-f6iUERSFJgRDqNmu-amg&amp;_nc_ss=1a&amp;_nc_zt=28&amp;vs=3997f201619334bb&amp;_nc_vs=HBksFQIYTGlnX2JhY2tmaWxsX3RpbWVsaW5lX3ZvZC80RTRBRUNDRjE1NjQwRTYxRkFDNjJFRkZBNDdCOTk4OF92aWRlb19kYXNoaW5pdC5tcDQVAALIARIAFQIYUWlnX3hwdl9wbGFjZW1lbnRfcGVybWFuZW50X3YyLzc1NEU1OUE3OTkwMjFBQTkzNjIzMTRFODkzRjhEQThFX2F1ZGlvX2Rhc2hpbml0Lm1wNBUCAsgBEgAoABgAGwKIB3VzZV9vaWwBMRJwcm9ncmVzc2l2ZV9yZWNpcGUBMRUAACa65JaT9MCkBBUCKAJDMywXQCW7ZFocrAgYEmRhc2hfYmFzZWxpbmVfMV92MREAde4HZcSeAQA&amp;oh=00_AfwtFfZyhdr0TBReXNT-Busoh4ZlJG27XcvWOb3JaJwZSg&amp;oe=69B99C45, https://scontent-atl3-2.cdninstagram.com/o1/v/t16/f2/m69/AQOJA9F_3uoWKMl6Gt8Z2fiB5xrciPt4nBwcwdk8WlpwhuVY_g1kLLy3psk9qeMaylQHRjfkUh7mzbnNPrtjBuva.mp4?strext=1&amp;_nc_cat=102&amp;_nc_sid=5e9851&amp;_nc_ht=scontent-atl3-2.cdninstagram.com&amp;_nc_ohc=1F-XbEJVHqcQ7kNvwFwYSs1&amp;efg=eyJ2ZW5jb2RlX3RhZyI6Inhwdl9wcm9ncmVzc2l2ZS5JTlNUQUdSQU0uQ0xJUFMuQzMuMTI3Ni5kYXNoX2Jhc2VsaW5lXzFfdjEiLCJ4cHZfYXNzZXRfaWQiOjE1NzUyNDI2MDcxNTA0MDUsImFzc2V0X2FnZV9kYXlzIjo2NCwidmlfdXNlY2FzZV9pZCI6MTAwOTksImR1cmF0aW9uX3MiOjYwLCJ1cmxnZW5fc291cmNlIjoid3d3In0%3D&amp;ccb=17-1&amp;vs=ec4888f84ac82cbb&amp;_nc_vs=HBksFQIYOnBhc3N0aHJvdWdoX2V2ZXJzdG9yZS9HQWFXaWlRazA5RFo0d01GQUtpTGVJLUZSX0lGYnNwVEFRQUYVAALIARIAFQIYRmlnX3hwdl9yZWVsc19wZXJtYW5lbnRfc3JfcHJvZC8xMjEwNDk5NTA0NTU0NDg3Xzk1OTM5NjUzMTkxNDY5ODA0Ny5tcDQVAgLIARIAKAAYABsCiAd1c2Vfb2lsATEScHJvZ3Jlc3NpdmVfcmVjaXBlATEVAAAmipXGgJirzAUVAigCQzMsF0BOAAAAAAAAGBJkYXNoX2Jhc2VsaW5lXzFfdjERAHX-B2XmnQEA&amp;_nc_gid=Z-f6iUERSFJgRDqNmu-amg&amp;_nc_ss=1a&amp;_nc_zt=28&amp;oh=00_AfzWTMv5LfqEFCulFs6UpDYj6wQxTffdIRu0foQhZ-rMyQ&amp;oe=69BDBD22, https://scontent-atl3-1.cdninstagram.com/o1/v/t16/f2/m84/AQOEVCdakuzviRbyC6KecXEhc88HRgbIpZwauKjQf33BFSvfFrGOJYnOYWeMp8NN6ph8FM0ibl9gKmAmD0sqzeAIbIiF6DzY3qCSScI.mp4?_nc_cat=100&amp;_nc_sid=5e9851&amp;_nc_ht=scontent-atl3-1.cdninstagram.com&amp;_nc_ohc=t3aUkLEdMlwQ7kNvwH58M85&amp;efg=eyJ2ZW5jb2RlX3RhZyI6Inhwdl9wcm9ncmVzc2l2ZS5JTlNUQUdSQU0uQ0FST1VTRUxfSVRFTS5DMy43MjAuZGFzaF9iYXNlbGluZV8xX3YxIiwieHB2X2Fzc2V0X2lkIjo4NTI3ODY2NjA5NzM4MzgsImFzc2V0X2FnZV9kYXlzIjo3NCwidmlfdXNlY2FzZV9pZCI6MTAxNDYsImR1cmF0aW9uX3MiOjI2LCJ1cmxnZW5fc291cmNlIjoid3d3In0%3D&amp;ccb=17-1&amp;_nc_gid=Z-f6iUERSFJgRDqNmu-amg&amp;_nc_ss=1a&amp;_nc_zt=28&amp;vs=d5601c6b30be0b36&amp;_nc_vs=HBksFQIYTGlnX2JhY2tmaWxsX3RpbWVsaW5lX3ZvZC8zRDQxQkRGMTI0ODFCODM0MDM0QUE5OEVERTlENjZCNV92aWRlb19kYXNoaW5pdC5tcDQVAALIARIAFQIYOnBhc3N0aHJvdWdoX2V2ZXJzdG9yZS9HRmgwWENSbElGd1hCNmtGQUNYRHNQTDZ3ODg1YnNwVEFRQUYVAgLIARIAKAAYABsCiAd1c2Vfb2lsATEScHJvZ3Jlc3NpdmVfcmVjaXBlATEVAAAmnPT439vmgwMVAigCQzMsF0A6MzMzMzMzGBJkYXNoX2Jhc2VsaW5lXzFfdjERAHXuB2XEngEA&amp;oh=00_AfwZ5FVylcPOLlh0hN2zrt6JoeDoEJTgenuiUHSwEFPc1w&amp;oe=69B9C988, https://scontent-atl3-3.cdninstagram.com/o1/v/t16/f2/m84/AQOxXXGCUMlPrEpEV3PuvcivGJpPn5YTuWZc6npTK19eI4Bf2yrYrDLXYyD6cJSi5oEz-Do_0xkU0D2yS6ze9e3RD93SQ-mKcfIVXnM.mp4?_nc_cat=107&amp;_nc_sid=5e9851&amp;_nc_ht=scontent-atl3-3.cdninstagram.com&amp;_nc_ohc=ndGwGyqfoBQQ7kNvwEVcZGD&amp;efg=eyJ2ZW5jb2RlX3RhZyI6Inhwdl9wcm9ncmVzc2l2ZS5JTlNUQUdSQU0uQ0FST1VTRUxfSVRFTS5DMy43MjAuZGFzaF9iYXNlbGluZV8xX3YxIiwieHB2X2Fzc2V0X2lkIjoxMjAyOTczNjYxMjIxODYwLCJhc3NldF9hZ2VfZGF5cyI6NzUsInZpX3VzZWNhc2VfaWQiOjEwMTQ2LCJkdXJhdGlvbl9zIjoxMywidXJsZ2VuX3NvdXJjZSI6Ind3dyJ9&amp;ccb=17-1&amp;vs=7677aadbdd6ff506&amp;_nc_vs=HBksFQIYTGlnX2JhY2tmaWxsX3RpbWVsaW5lX3ZvZC84RTQ2MUIwMDU5Nzc2MEJCRjczODc5RjVEMjg4MDNBNV92aWRlb19kYXNoaW5pdC5tcDQVAALIARIAFQIYOnBhc3N0aHJvdWdoX2V2ZXJzdG9yZS9HS3BaRFNSNl94M08td01IQVBxakI4Nm1UbkFBYnNwVEFRQUYVAgLIARIAKAAYABsCiAd1c2Vfb2lsATEScHJvZ3Jlc3NpdmVfcmVjaXBlATEVAAAmyM-CnKSGowQVAigCQzMsF0AqAAAAAAAAGBJkYXNoX2Jhc2VsaW5lXzFfdjERAHXuB2XEngEA&amp;_nc_gid=Z-f6iUERSFJgRDqNmu-amg&amp;_nc_ss=1a&amp;_nc_zt=28&amp;oh=00_Afwumf86-dXcfad6iQ9OkF4nTT5UVgPesc2VzggTW7ZFRg&amp;oe=69B9C3F5, https://scontent-atl3-2.cdninstagram.com/o1/v/t16/f2/m84/AQPH2mmbHi5I_b7JbLpkYYNV_ITUNAzzcGKOUZMwq5eIFHSdmKYmSEwgsEzsatPoNUSRxx6lwX5cWCrJGLMQ5DsFx91LyAZMAy18gqQ.mp4?_nc_cat=105&amp;_nc_sid=5e9851&amp;_nc_ht=scontent-atl3-2.cdninstagram.com&amp;_nc_ohc=picL-7vx2KMQ7kNvwHWk-0p&amp;efg=eyJ2ZW5jb2RlX3RhZyI6Inhwdl9wcm9ncmVzc2l2ZS5JTlNUQUdSQU0uQ0FST1VTRUxfSVRFTS5DMy43MjAuZGFzaF9iYXNlbGluZV8xX3YxIiwieHB2X2Fzc2V0X2lkIjoxMzgwNTY2MDQyOTY0NzE5LCJhc3NldF9hZ2VfZGF5cyI6NzYsInZpX3VzZWNhc2VfaWQiOjEwMTQ2LCJkdXJhdGlvbl9zIjo0OCwidXJsZ2VuX3NvdXJjZSI6Ind3dyJ9&amp;ccb=17-1&amp;_nc_gid=Z-f6iUERSFJgRDqNmu-amg&amp;_nc_ss=1a&amp;_nc_zt=28&amp;vs=b3e14bcb94c746ec&amp;_nc_vs=HBksFQIYTGlnX2JhY2tmaWxsX3RpbWVsaW5lX3ZvZC8wMDQ5NURGRjZDMzQ3RjY1QTlEMDc0M0FFMEIwMjBBOV92aWRlb19kYXNoaW5pdC5tcDQVAALIARIAFQIYOnBhc3N0aHJvdWdoX2V2ZXJzdG9yZS9HT0xjVlNRek16Q3A1c3dHQUxhSi1UVFBtQ1JYYnNwVEFRQUYVAgLIARIAKAAYABsCiAd1c2Vfb2lsATEScHJvZ3Jlc3NpdmVfcmVjaXBlATEVAAAm3sujycLn8wQ</t>
  </si>
  <si>
    <t>https://www.instagram.com/aleksandrtkachen</t>
  </si>
  <si>
    <t>sloktev</t>
  </si>
  <si>
    <t>Локтев Сергей CEO Pampadu.ru</t>
  </si>
  <si>
    <t>ПРЕДПРИНИМАТЕЛЬ И ИНВЕСТОР
Основатель и ген. дир. 💜Pampadu.ru
💰 2.7 млрд. руб. заработали с нами на страховании и банковских продуктах
Подкаст👇🏻</t>
  </si>
  <si>
    <t>https://youtu.be/Vt-ikxoTXg4</t>
  </si>
  <si>
    <t>https://scontent-atl3-3.cdninstagram.com/v/t51.2885-19/459511816_540461118355343_7518052586258408112_n.jpg?stp=dst-jpg_e0_s150x150_tt6&amp;efg=eyJ2ZW5jb2RlX3RhZyI6InByb2ZpbGVfcGljLmRqYW5nby4xMDgwLmMyIn0&amp;_nc_ht=scontent-atl3-3.cdninstagram.com&amp;_nc_cat=111&amp;_nc_oc=Q6cZ2QGZAcEaIljuFg1EGS69pPTWqu7PMILlTFooyMlzcYA6X7CnW0aMTUhJ4A61y5dXRQ4&amp;_nc_ohc=Cq3wKILDhPoQ7kNvwEgi8D9&amp;_nc_gid=X-nllRPkUxd-bJJxPqgQzA&amp;edm=AOQ1c0wBAAAA&amp;ccb=7-5&amp;oh=00_AfxOmKIIm3i3qCrhDgCQmuvQdJ2cTYJy7ua3PxOIG1Xqqg&amp;oe=69BDBB97&amp;_nc_sid=8b3546</t>
  </si>
  <si>
    <t>Что это за блог и для кого?
Если вы предприниматель, руководитель или хотите выйти на новый уровень в карьере , инвестициях и бизнесе — этот канал для вас. 
Здесь я делюсь твердым опытом о строительстве компании и об инвестициях, но так же и своими заметками из жизни, чувствами и удивительными соб | Вчера я начал составлять коллажи и был в шоке: как много событий происходило за один месяц. Я долгие минуты не мог выбрать какие четыре основные фотографии выбрать для каждого из них. Мои эмоции были: «СТОП! Да ладно, это все было за один месяц?»
За год 45 перелетов, 4 выезда мастермайнда в разных  | Итоги 2025 года. Пользователи Пампаду заработали с нами МИЛЛИАРД!
На прошлой неделе мы встретились с командой на корпоративе, чтобы подвести итоги 2025 и вместе вдохновиться своими же результатами.
В 2025 году мы выросли более чем на 60% по финансовым показателям, а ежемесячная выручка сопоставима  | Какое-то утро выходного дня. 
Morning sport running vibe. 🏃🏼‍♂️ | Заповедник абрамцево, русская зима, снега по колено. Гулял по лесу, где часто гостил Тургенев, Гоголь читал вторую часть мертвых душ, Репин вдохновлялся пейзажами, Васнецов писал трех богатырей. Я ел блины с икрой, после бани залезал на снежную гору и строил снеговика.
Рядом местные мастера лично  | В феврале собрали на ламповое мероприятие Пампаду почти все страховые компании РФ. Мы вместе готовили, общались в теплой атмосфере вечернего четверга. 
В том числе ради таких событий стоит строить большой и прибыльный бизнес.
Значимый в своем рынке. Чтобы устраивать встречи, объединяющие участнико | В Январе приезжал в Ташкент, где у нас с партнерами компания iMoped.uz. Провели стратегическую сессию и обозначили квартал порядка. Когда у тебя 1000 юнитов, большая часть из которых сдана и каждый день катаются в городе, процессы начинают трещать. Взял на себя маркетинг и создание ERP (системы для  | Думал в этом году уже не успею покататься, но вдруг прилетело предложение на выходные полететь в Сочи. Все сложилось. Друзья, два дня, выброс эндорфинов и простое счастье от скорости, воздуха и снега. Смена места, окружения и деятельности суперски помогает быстро ментально отдохнуть и перезагрузитьс | Статегическая сессия Пампаду. Два дня, сбербанк университет, подведение итогов и планы на 1-3 года вперед. Важнейшее событие в любой компании, которое помогает нам мощно расти каждый год. В этом году уже 4+ млрд. руб. продаж и 1.7 млрд. руб. выручки. Вскрываются все проблемы и возможности бизнеса. Ч | Моменты Шанхая январь 2026.
Китайцы молодцы. Одним словом. Тихо и постепенно становятся лидерами во всем. Технологии, транспорт, инфраструктура. То, чем многие страны кичатся: “Мол смотрите как у нас!”. В китае уже давно и сильно лучше.
Для себя понял – азиатская кальтара мне ближе других. Ближе с | Горы ОАЭ - Jebel Jais Mountains. Хайкинг. | В музей Шейха Заида в Абу-Даби — короткая, но для меня поучительная история ОАЭ. 🇦🇪 
Про силу личности и лидера.
Это история о том, как намерение и сила одного человека могут объединить людей под одним флагом и кардинально улучшить их жизнь, сделав, казалось бы, невероятное в пустыне.
За счёт сил</t>
  </si>
  <si>
    <t>https://instagram.com/p/DNOHjUxNr4p, https://instagram.com/p/DS7O6Zpk92v, https://instagram.com/p/DS4R3_gDc7w, https://instagram.com/p/DV4XY5rgC-Y, https://instagram.com/p/DVvRSs_DXiN, https://instagram.com/p/DVs1RRzjU9E, https://instagram.com/p/DVmQzf-AEDe, https://instagram.com/p/DVgsr5pDbBr, https://instagram.com/p/DVd6pTjgrXD, https://instagram.com/p/DVbsLzFgHXJ, https://instagram.com/p/DVbqR_XgIhl, https://instagram.com/p/DVbpe-ZDSZX</t>
  </si>
  <si>
    <t>50, 67, 53, 30, 37, 34, 29, 40, 47, 18, 31, 34</t>
  </si>
  <si>
    <t>0, 2, 0, 0, 1, 1, 2, 0, 1, 0, 0, 1</t>
  </si>
  <si>
    <t>2025-08-11, 2025-12-31, 2025-12-30, 2026-03-14, 2026-03-11, 2026-03-10, 2026-03-07, 2026-03-05, 2026-03-04, 2026-03-03, 2026-03-03, 2026-03-03</t>
  </si>
  <si>
    <t>Москва • Moscow, Kyte Beach Jumerah, Абрамцево, Maya Restaurant, Ташкент, Узбекистан, Горный курорт Роза Хутор, СберУниверситет, Shanghai 上海 外灘, Jebel Jais (Ras Al Khaimah) - Highest Point Of UAE, Zayed National Museum</t>
  </si>
  <si>
    <t>https://scontent-atl3-2.cdninstagram.com/v/t51.82787-15/530864768_18523494340043201_4259241941849094234_n.jpg?stp=dst-jpg_e15_tt6&amp;_nc_ht=scontent-atl3-2.cdninstagram.com&amp;_nc_cat=105&amp;_nc_oc=Q6cZ2QGZAcEaIljuFg1EGS69pPTWqu7PMILlTFooyMlzcYA6X7CnW0aMTUhJ4A61y5dXRQ4&amp;_nc_ohc=KOdfdG9WXlQQ7kNvwHvhZvI&amp;_nc_gid=X-nllRPkUxd-bJJxPqgQzA&amp;edm=AOQ1c0wBAAAA&amp;ccb=7-5&amp;ig_cache_key=MzY5NjkyNTU0ODMzNzM3OTQxNg%3D%3D.3-ccb7-5&amp;oh=00_AfxGEAu-n_EEB34gC3NV-X0F9OCdXiLppObotiyyPE1dJw&amp;oe=69BDB2C8&amp;_nc_sid=8b3546, https://scontent-atl3-2.cdninstagram.com/v/t51.82787-15/530864768_18523494340043201_4259241941849094234_n.jpg?stp=dst-jpg_e15_tt6&amp;_nc_ht=scontent-atl3-2.cdninstagram.com&amp;_nc_cat=105&amp;_nc_oc=Q6cZ2QGZAcEaIljuFg1EGS69pPTWqu7PMILlTFooyMlzcYA6X7CnW0aMTUhJ4A61y5dXRQ4&amp;_nc_ohc=KOdfdG9WXlQQ7kNvwHvhZvI&amp;_nc_gid=X-nllRPkUxd-bJJxPqgQzA&amp;edm=AOQ1c0wBAAAA&amp;ccb=7-5&amp;ig_cache_key=MzY5NjkyNTU0ODMzNzM3OTQxNg%3D%3D.3-ccb7-5&amp;oh=00_AfxGEAu-n_EEB34gC3NV-X0F9OCdXiLppObotiyyPE1dJw&amp;oe=69BDB2C8&amp;_nc_sid=8b3546, https://scontent-atl3-2.cdninstagram.com/v/t51.82787-15/531199904_18523494325043201_3590107281101546022_n.jpg?stp=dst-jpg_e15_tt6&amp;_nc_ht=scontent-atl3-2.cdninstagram.com&amp;_nc_cat=105&amp;_nc_oc=Q6cZ2QGZAcEaIljuFg1EGS69pPTWqu7PMILlTFooyMlzcYA6X7CnW0aMTUhJ4A61y5dXRQ4&amp;_nc_ohc=Osrq0iH4htcQ7kNvwErSFz4&amp;_nc_gid=X-nllRPkUxd-bJJxPqgQzA&amp;edm=AOQ1c0wBAAAA&amp;ccb=7-5&amp;ig_cache_key=MzY5NjkyNTU0ODMzNzMzMDYyMA%3D%3D.3-ccb7-5&amp;oh=00_AfwHmGZ0ReL2UD7M-BuTkUCZ2-Gn8inuHDPC16UliQ2c7g&amp;oe=69BD98F0&amp;_nc_sid=8b3546, https://scontent-atl3-2.cdninstagram.com/v/t51.82787-15/530571665_18523494343043201_3944773921629413545_n.jpg?stp=dst-jpg_e15_tt6&amp;_nc_ht=scontent-atl3-2.cdninstagram.com&amp;_nc_cat=105&amp;_nc_oc=Q6cZ2QGZAcEaIljuFg1EGS69pPTWqu7PMILlTFooyMlzcYA6X7CnW0aMTUhJ4A61y5dXRQ4&amp;_nc_ohc=LoxyQYBPQGkQ7kNvwFKBWac&amp;_nc_gid=X-nllRPkUxd-bJJxPqgQzA&amp;edm=AOQ1c0wBAAAA&amp;ccb=7-5&amp;ig_cache_key=MzY5NjkyNTU0ODM0NTc4NzA0Mg%3D%3D.3-ccb7-5&amp;oh=00_AfzyllB0HywEBPZFRkO7-_VvASuOXJiBPNq1Y6SIzylvlA&amp;oe=69BD8F71&amp;_nc_sid=8b3546, https://scontent-atl3-2.cdninstagram.com/v/t51.82787-15/531115853_18523494361043201_8651229223349393840_n.jpg?stp=dst-jpg_e15_tt6&amp;_nc_ht=scontent-atl3-2.cdninstagram.com&amp;_nc_cat=105&amp;_nc_oc=Q6cZ2QGZAcEaIljuFg1EGS69pPTWqu7PMILlTFooyMlzcYA6X7CnW0aMTUhJ4A61y5dXRQ4&amp;_nc_ohc=MztsRhFHEVAQ7kNvwFeU-PK&amp;_nc_gid=X-nllRPkUxd-bJJxPqgQzA&amp;edm=AOQ1c0wBAAAA&amp;ccb=7-5&amp;ig_cache_key=MzY5NjkyNTU0ODM0NTU3NjA5OQ%3D%3D.3-ccb7-5&amp;oh=00_AfzbNnyJjsqMIRYkMw1CtZkVUMexIY7VaSCdH9-IceEaEg&amp;oe=69BDB8A2&amp;_nc_sid=8b3546, https://scontent-atl3-2.cdninstagram.com/v/t51.82787-15/530751339_18523494352043201_89168231477282870_n.jpg?stp=dst-jpg_e15_tt6&amp;_nc_ht=scontent-atl3-2.cdninstagram.com&amp;_nc_cat=105&amp;_nc_oc=Q6cZ2QGZAcEaIljuFg1EGS69pPTWqu7PMILlTFooyMlzcYA6X7CnW0aMTUhJ4A61y5dXRQ4&amp;_nc_ohc=aKlSkrLootwQ7kNvwEO8mKQ&amp;_nc_gid=X-nllRPkUxd-bJJxPqgQzA&amp;edm=AOQ1c0wBAAAA&amp;ccb=7-5&amp;ig_cache_key=MzY5NjkyNTU0ODM1Mzk0ODM4Mw%3D%3D.3-ccb7-5&amp;oh=00_AfxsNjh3jNr0g604b_A7x1AQeIskG40t1WPnHB1F3Xklmw&amp;oe=69BD9417&amp;_nc_sid=8b3546, https://scontent-atl3-2.cdninstagram.com/v/t51.82787-15/531569647_18523494379043201_7714367974014950203_n.jpg?stp=dst-jpg_e15_tt6&amp;_nc_ht=scontent-atl3-2.cdninstagram.com&amp;_nc_cat=105&amp;_nc_oc=Q6cZ2QGZAcEaIljuFg1EGS69pPTWqu7PMILlTFooyMlzcYA6X7CnW0aMTUhJ4A61y5dXRQ4&amp;_nc_ohc=AzqA_DKFQzcQ7kNvwFyVNx5&amp;_nc_gid=X-nllRPkUxd-bJJxPqgQzA&amp;edm=AOQ1c0wBAAAA&amp;ccb=7-5&amp;ig_cache_key=MzY5NjkyNTU0ODQyMTI4MzUzMw%3D%3D.3-ccb7-5&amp;oh=00_Afw9A0HSVk3xfjL2xVkQOsWiOI-XGz3BDRLo0Z_m2KdPPQ&amp;oe=69BD8D2E&amp;_nc_sid=8b3546, https://scontent-atl3-2.cdninstagram.com/v/t51.82787-15/530453157_18523494370043201_7220213353397387266_n.jpg?stp=dst-jpg_e15_tt6&amp;_nc_ht=scontent-atl3-2.cdninstagram.com&amp;_nc_cat=105&amp;_nc_oc=Q6cZ2QGZAcEaIljuFg1EGS69pPTWqu7PMILlTFooyMlzcYA6X7CnW0aMTUhJ4A61y5dXRQ4&amp;_nc_ohc=IwLfYoK1wQoQ7kNvwH9wHcX&amp;_nc_gid=X-nllRPkUxd-bJJxPqgQzA&amp;edm=AOQ1c0wBAAAA&amp;ccb=7-5&amp;ig_cache_key=MzY5NjkyNTU0ODUxMzQ5MTEwMA%3D%3D.3-ccb7-5&amp;oh=00_AfzQNg_-pOeB88dNNWydKhe7fh8Kqd10sZ7S5uToLc3hww&amp;oe=69BDBAC9&amp;_nc_sid=8b3546, https://scontent-atl3-2.cdninstagram.com/v/t51.82787-15/608789614_18551899711043201_4844571792745391037_n.jpg?stp=dst-jpg_e15_fr_p1080x1080_tt6&amp;_nc_ht=scontent-atl3-2.cdninstagram.com&amp;_nc_cat=105&amp;_nc_oc=Q6cZ2QGZAcEaIljuFg1EGS69pPTWqu7PMILlTFooyMlzcYA6X7CnW0aMTUhJ4A61y5dXRQ4&amp;_nc_ohc=HaBXGtTR1UkQ7kNvwHqIMQu&amp;_nc_gid=X-nllRPkUxd-bJJxPqgQzA&amp;edm=AOQ1c0wBAAAA&amp;ccb=7-5&amp;ig_cache_key=Mzc5OTY5NjI4MzY3MDkzMTQwMw%3D%3D.3-ccb7-5&amp;oh=00_Afz2N4qxXZLjTsCot8OAdIMVd5CNl3nRVW1zvHLa4MB4fQ&amp;oe=69BDA0FC&amp;_nc_sid=8b3546, https://scontent-atl3-2.cdninstagram.com/v/t51.82787-15/608789614_18551899711043201_4844571792745391037_n.jpg?stp=dst-jpg_e15_fr_p1080x1080_tt6&amp;_nc_ht=scontent-atl3-2.cdninstagram.com&amp;_nc_cat=105&amp;_nc_oc=Q6cZ2QGZAcEaIljuFg1EGS69pPTWqu7PMILlTFooyMlzcYA6X7CnW0aMTUhJ4A61y5dXRQ4&amp;_nc_ohc=HaBXGtTR1UkQ7kNvwHqIMQu&amp;_nc_gid=X-nllRPkUxd-bJJxPqgQzA&amp;edm=AOQ1c0wBAAAA&amp;ccb=7-5&amp;ig_cache_key=Mzc5OTY5NjI4MzY3MDkzMTQwMw%3D%3D.3-ccb7-5&amp;oh=00_Afz2N4qxXZLjTsCot8OAdIMVd5CNl3nRVW1zvHLa4MB4fQ&amp;oe=69BDA0FC&amp;_nc_sid=8b3546, https://scontent-atl3-2.cdninstagram.com/v/t51.82787-15/608290252_18551899720043201_5051098826821785379_n.jpg?stp=dst-jpg_e3</t>
  </si>
  <si>
    <t>https://scontent-atl3-2.cdninstagram.com/o1/v/t16/f2/m84/AQMiIG6kunYue4NYbAOuxzz2C8_KZbjagF9ezAtSXM2vBZ3p1HO7MtPG0lwzJzhZ1jl3msdAkkrWiFxRrkOPPJfEAToQEbHOBzYII7I.mp4?_nc_cat=102&amp;_nc_sid=5e9851&amp;_nc_ht=scontent-atl3-2.cdninstagram.com&amp;_nc_ohc=IbDiZG1FnUEQ7kNvwHVfCbP&amp;efg=eyJ2ZW5jb2RlX3RhZyI6Inhwdl9wcm9ncmVzc2l2ZS5JTlNUQUdSQU0uQ0FST1VTRUxfSVRFTS5DMy43MjAuZGFzaF9iYXNlbGluZV8xX3YxIiwieHB2X2Fzc2V0X2lkIjoxNTMyMTY3Nzc0NTY5MTkwLCJhc3NldF9hZ2VfZGF5cyI6NzYsInZpX3VzZWNhc2VfaWQiOjEwMTQ2LCJkdXJhdGlvbl9zIjoxMiwidXJsZ2VuX3NvdXJjZSI6Ind3dyJ9&amp;ccb=17-1&amp;_nc_gid=X-nllRPkUxd-bJJxPqgQzA&amp;_nc_ss=1a&amp;_nc_zt=28&amp;vs=d1b050875a5563b6&amp;_nc_vs=HBksFQIYTGlnX2JhY2tmaWxsX3RpbWVsaW5lX3ZvZC84MjRBMjkwNTUwM0Q3MDU5OTVFMzRDNzExRjNENDJCRF92aWRlb19kYXNoaW5pdC5tcDQVAALIARIAFQIYOnBhc3N0aHJvdWdoX2V2ZXJzdG9yZS9HR3JkTlNTR0R4TjlLVWNFQUI2M1FBc3BtekVFYnNwVEFRQUYVAgLIARIAKAAYABsCiAd1c2Vfb2lsATEScHJvZ3Jlc3NpdmVfcmVjaXBlATEVAAAmzIuEv_PfuAUVAigCQzMsF0Ao3bItDlYEGBJkYXNoX2Jhc2VsaW5lXzFfdjERAHXuB2XEngEA&amp;oh=00_Afx-grFla0QRyUXfmQhiS_ieuD5XogpYgOsQRITDcB_h5A&amp;oe=69B99F7E, https://scontent-atl3-2.cdninstagram.com/o1/v/t16/f2/m84/AQNWUtGJc1QQT5-H-_hVTQBqBWtQ1KjyAxizlkk0-1XKOIoKhRopQATOHwmM2oJ1Ub_uTVsBMunQbhx8QVviuIYVEvMUoCXaRQ6ZZ4Q.mp4?_nc_cat=105&amp;_nc_sid=5e9851&amp;_nc_ht=scontent-atl3-2.cdninstagram.com&amp;_nc_ohc=Rsq0WsOIFasQ7kNvwFBHyb4&amp;efg=eyJ2ZW5jb2RlX3RhZyI6Inhwdl9wcm9ncmVzc2l2ZS5JTlNUQUdSQU0uQ0FST1VTRUxfSVRFTS5DMy43MjAuZGFzaF9iYXNlbGluZV8xX3YxIiwieHB2X2Fzc2V0X2lkIjoyODE0OTcwOTg1NTI0NTA0LCJhc3NldF9hZ2VfZGF5cyI6NzYsInZpX3VzZWNhc2VfaWQiOjEwMTQ2LCJkdXJhdGlvbl9zIjoxOCwidXJsZ2VuX3NvdXJjZSI6Ind3dyJ9&amp;ccb=17-1&amp;_nc_gid=X-nllRPkUxd-bJJxPqgQzA&amp;_nc_ss=1a&amp;_nc_zt=28&amp;vs=f0cc5786bac371fa&amp;_nc_vs=HBksFQIYTGlnX2JhY2tmaWxsX3RpbWVsaW5lX3ZvZC82RjREODFGRTZEREFCMTc4RTA3MDAxODE1Mzc5ODBBMV92aWRlb19kYXNoaW5pdC5tcDQVAALIARIAFQIYOnBhc3N0aHJvdWdoX2V2ZXJzdG9yZS9HQ04zU0NUOFVyQW9kMWdDQUVZOUxOYnFsT0ZaYnNwVEFRQUYVAgLIARIAKAAYABsCiAd1c2Vfb2lsATEScHJvZ3Jlc3NpdmVfcmVjaXBlATEVAAAmsLSpmvCMgAoVAigCQzMsF0Ay3bItDlYEGBJkYXNoX2Jhc2VsaW5lXzFfdjERAHXuB2XEngEA&amp;oh=00_AfwwVxECwPHb3nQRadNvR60v8_jKMgqU7FYzL1TLXTxjww&amp;oe=69B9BC5B, https://scontent-atl3-3.cdninstagram.com/o1/v/t16/f2/m84/AQOJ7IBmPw5bylYLREz9pxLwVjVxqaKLCDFuxOHdrroaZuvQ4ulUCP5TU3-XVLuNoniq_Qq7WkoYYeuy1wrvW24OpXVQDPZuOZNLW20.mp4?_nc_cat=107&amp;_nc_sid=5e9851&amp;_nc_ht=scontent-atl3-3.cdninstagram.com&amp;_nc_ohc=ZsuT2ZqLDB0Q7kNvwE9uMvh&amp;efg=eyJ2ZW5jb2RlX3RhZyI6Inhwdl9wcm9ncmVzc2l2ZS5JTlNUQUdSQU0uQ0FST1VTRUxfSVRFTS5DMy43MjAuZGFzaF9iYXNlbGluZV8xX3YxIiwieHB2X2Fzc2V0X2lkIjoxNTcyNjY4MzM3NDEyODY2LCJhc3NldF9hZ2VfZGF5cyI6NzYsInZpX3VzZWNhc2VfaWQiOjEwMTQ2LCJkdXJhdGlvbl9zIjo0LCJ1cmxnZW5fc291cmNlIjoid3d3In0%3D&amp;ccb=17-1&amp;_nc_gid=X-nllRPkUxd-bJJxPqgQzA&amp;_nc_ss=1a&amp;_nc_zt=28&amp;vs=49afe87697e33ae0&amp;_nc_vs=HBksFQIYTGlnX2JhY2tmaWxsX3RpbWVsaW5lX3ZvZC8wRjQxNTc0OUU2QzkwNkQwOEI3MkU2MTc5NUUzQkQ4MV92aWRlb19kYXNoaW5pdC5tcDQVAALIARIAFQIYOnBhc3N0aHJvdWdoX2V2ZXJzdG9yZS9HRTI2VnlUT2JEdUlGX29IQU5LVVYtR0k2RnB4YnNwVEFRQUYVAgLIARIAKAAYABsCiAd1c2Vfb2lsATEScHJvZ3Jlc3NpdmVfcmVjaXBlATEVAAAmhOzOmayVywUVAigCQzMsF0AQzMzMzMzNGBJkYXNoX2Jhc2VsaW5lXzFfdjERAHXuB2XEngEA&amp;oh=00_AfxMWK-ADQ24Baunt5QnJJQhbIR_-B9BODH1Vv0-dDcQ0A&amp;oe=69B992C1, https://scontent-atl3-2.cdninstagram.com/o1/v/t16/f2/m69/AQPf7encoJbwQ4QNQBtPaq-2aYB0NrEC_f4W-Cpqj966FzV3PMT7lUNoeQePd67KElnss3AFxbLvnxcLMdODixJd.mp4?strext=1&amp;_nc_cat=104&amp;_nc_sid=5e9851&amp;_nc_ht=scontent-atl3-2.cdninstagram.com&amp;_nc_ohc=Wnwax97Xh3IQ7kNvwHkqv4f&amp;efg=eyJ2ZW5jb2RlX3RhZyI6Inhwdl9wcm9ncmVzc2l2ZS5JTlNUQUdSQU0uQ0FST1VTRUxfSVRFTS5DMy43MjAuZGFzaF9iYXNlbGluZV8xX3YxIiwieHB2X2Fzc2V0X2lkIjoxNzg3NzUzMjUwOTUxNzEwNCwiYXNzZXRfYWdlX2RheXMiOjEsInZpX3VzZWNhc2VfaWQiOjEwMTQ2LCJkdXJhdGlvbl9zIjoxNSwidXJsZ2VuX3NvdXJjZSI6Ind3dyJ9&amp;ccb=17-1&amp;_nc_gid=X-nllRPkUxd-bJJxPqgQzA&amp;_nc_ss=1a&amp;_nc_zt=28&amp;vs=3d3c8bc755415ca5&amp;_nc_vs=HBkcFQIYOnBhc3N0aHJvdWdoX2V2ZXJzdG9yZS9HTzZDeUNaZnBreU9mSVFFQU1pVDNlV2h4VGtWYnNwVEFRQUYVAALIARIAKAAYABsCiAd1c2Vfb2lsATEScHJvZ3Jlc3NpdmVfcmVjaXBlATEVAAAm4NSF66zhwT8VAigCQzMsF0AuAAAAAAAAGBJkYXNoX2Jhc2VsaW5lXzFfdjERAHXuB2XEngEA&amp;oh=00_Afz304YtV5g2lcpQAKdFCLuekbyyxtBw0rRUA5LneAhCzg&amp;oe=69BD9030, https://scontent-atl3-3.cdninstagram.com/o1/v/t16/f2/m69/AQOps1lkx90rFiDvbHy-CQTIbgYT5gQMHf0x7N98VSGoLn1xhy3ZsLAVfVuKhlSoB3tBII7Zqw7y47U5hG3xOt_7.mp4?strext=1&amp;_nc_cat=108&amp;_nc_sid=5e9851&amp;_nc_ht=scontent-atl3-3.cdninstagram.com&amp;_nc_ohc=fS2k4UUBocQQ7kNvwHMlkDV&amp;efg=eyJ2ZW5jb2RlX3RhZyI6Inhwdl9wcm9ncmVzc2l2ZS5JTlNUQUdSQU0uQ0FST1VTRUxfSVRFTS5DMy43MjAuZGFzaF9iYXNlbGluZV8xX3YxIiwieHB2X2Fzc2V0X2lkIjoxNzg3Njg2MDg2MDUxNzEwNCwiYXNzZXRfYWdlX2RheXMiOjUsInZpX3VzZWNhc2VfaWQiOjEwMTQ2LCJkdXJhdGlvbl9zIjoyMCwidXJsZ2VuX3NvdXJjZSI6Ind3dyJ9&amp;ccb=17-1&amp;_nc_gid=X-nllRPkUxd-bJJxPqgQzA&amp;_nc_ss=1a&amp;_nc_zt=28&amp;vs=66ad96e7bfde160a&amp;_nc_vs=HBkcFQIYOnBhc3N0aHJvdWdoX2V2ZXJzdG9yZS9HTjNqdENaLTFXaE14VHdEQUp3alF5T2ExVjEtYnNwVEFRQUYVAALIARIAKAAYABsCiAd1c2Vfb2lsATEScHJvZ3Jlc3NpdmVfcmVjaXBlATEVAAAm4KvS1KC6wT8VAigCQzMsF0A0AAAAAAAAGBJkYXNoX2Jhc2VsaW5lXzFfdjERAHXuB2XEngEA&amp;oh=00_AfzEW8kbABoezHyEchlAybf5caBzuG0YebhSg8000dK2lA&amp;oe=69BD8D68</t>
  </si>
  <si>
    <t>https://www.instagram.com/sloktev</t>
  </si>
  <si>
    <t>alexandr.ratushniak</t>
  </si>
  <si>
    <t>Недвижимость в Одессе.  Не «впарю», а подберу как себе</t>
  </si>
  <si>
    <t>Агенство недвижимости .
-Работаю на результат, а не на разговоры
-Выбираю объекты, что принесут +$
-Говорю честно — делаю выгодно</t>
  </si>
  <si>
    <t>https://scontent-lga3-1.cdninstagram.com/v/t51.2885-19/376798061_1077745943207991_5919670133753826627_n.jpg?stp=dst-jpg_e0_s150x150_tt6&amp;efg=eyJ2ZW5jb2RlX3RhZyI6InByb2ZpbGVfcGljLmRqYW5nby4zMjAuYzIifQ&amp;_nc_ht=scontent-lga3-1.cdninstagram.com&amp;_nc_cat=103&amp;_nc_oc=Q6cZ2QGlHAa6MjT2rRhDApxjjmqUXTsiVDr0-wGeg914VeBWK0s4wxRQrumHt_EvSIavqmE&amp;_nc_ohc=8OmaYVEGFSEQ7kNvwEXMng6&amp;_nc_gid=lyz_so7sUJERvHvKtTVE0w&amp;edm=AOQ1c0wBAAAA&amp;ccb=7-5&amp;oh=00_AfynJMGJ8VBJC5rRvmhYWIS3pTeXUpE4uLaQqEwmlmJ1_w&amp;oe=69BD9DD2&amp;_nc_sid=8b3546</t>
  </si>
  <si>
    <t>Если вы искали квартиру с террасой на Фонтане — посмотрите этот вариант.
ЖК Корфу
17 этаж
45 м²
терраса на всю квартиру.
Цена 67 000 $.
Напишите «Корфу» — отправлю планировку и детали.#одесса #жккорфу #фонтан #квартираодесса | #новостройодесса #юмор #квартиры #хорошеенастроение #виднаморе | Это самая большая квартира-студия в комплексе — площадь 35,6 м².
Квартира расположена на 18 этаже, благодаря панорамному остеклению в помещении очень много естественного света и ощущается простор.
Планировка уже грамотно зонирована:
	•	отдельная спальная зона
	•	кухонная зона с местом для стола
	• | Продажа 1-комнатной квартиры с ремонтом в ЖК «Акрополь-2»
Площадь квартиры — 43 м².
Квартира расположена на 12 этаже — комфортная высота.
В квартире выполнен качественный современный ремонт, полностью готова к проживанию.
Осталось только завезти диван и кровать — и можно заезжать.
	•	встроенная кух | Продам современную 1-комнатную квартиру в жилом комплексе Акрополь-2.
Секция Б. Дом сдан.
Площадь квартиры — 43 м².
Квартира расположена на 12 этаже — комфортная высота с хорошим видом.
В квартире выполнен качественный современный ремонт, полностью готова к проживанию.
Осталось только завезти дива | «Багато хто думає, що в Акрополь вже не залишилося квартир.
Але насправді в будинку від Гефест ще є 4 квартири, які можна придбати в розстрочку.
Будинок вводиться в експлуатацію вже цього року.
Напишіть у директ слово “Акрополь” — надішлю планування, ціни та розкажу, які квартири ще доступні.»#од | Ищу квартиры для моих инвесторов.
Сейчас есть несколько покупателей, которые готовы быстро выходить на сделку.
Рассматриваем разные варианты квартир. Если вы собственник и задумываетесь о продаже — напишите мне в личные сообщения.
Возможно, именно на вашу квартиру уже есть покупатель.
📩 Напишите | Офис в современном бизнес-центре «Платон» — для бизнеса, который ценит комфорт и статус.
📍 Одесса
🏢 14 этаж
📐 101,82 м²
Современное коммерческое помещение с удобной планировкой. Подойдёт для офиса компании, IT-команды, представительства или инвестиции под аренду.
В бизнес-центре предусмотрена  | ЖК «Еллада-6»
З 15 березня 2026 року відбудеться планове підвищення цін на квартири.
До цієї дати ще можна придбати житло за чинною вартістю.
Залишилось 10 днів.
Якщо ви розглядали покупку — зараз саме той період, коли можна зайти в проєкт на вигідніших умовах.
Кількість доступних квартир обмеже | Я сопровождаю процесс полностью — от аванса до подписания. Контролирую каждый этап, чтобы в итоге всё спокойно вышло на результат.#квартирауморя #недвижимость #продамодесса #аркадия #риелтор | Аренда в ЖК «Корфу» | 10 ст. Большого Фонтана
Средний этаж.
Свежий современный ремонт — только завершён, использованы качественные дорогие материалы. В квартире никто не проживал.
— просторная кухня-гостиная
— две отдельные спальни
— гардеробная
— два санузла
Квартира полностью укомплектована меб | #realestate #оаэ #украина #инвестиции #нерухомість</t>
  </si>
  <si>
    <t>#realestate</t>
  </si>
  <si>
    <t>https://instagram.com/p/DV1DrdHDcUM, https://instagram.com/p/DV0nm0NjYRn, https://instagram.com/p/DVydHlDCHWZ, https://instagram.com/p/DVxqaj0jdqI, https://instagram.com/p/DVshufyjSrd, https://instagram.com/p/DVqd9vACOV1, https://instagram.com/p/DViOAGpjf5P, https://instagram.com/p/DVfncFOCFla, https://instagram.com/p/DVdETvFCH65, https://instagram.com/p/DVbmVQdDY5y, https://instagram.com/p/DVaf-sxjaqw, https://instagram.com/p/DVYvl0BCJEh</t>
  </si>
  <si>
    <t>8, 8, 8, 9, 9, 6, 9, 3, 3, 13, 7, 5</t>
  </si>
  <si>
    <t>0, 0, 0, 1, 2, 4, 0, 0, 0, 0, 0, 0</t>
  </si>
  <si>
    <t>2026-03-13, 2026-03-13, 2026-03-12, 2026-03-12, 2026-03-10, 2026-03-09, 2026-03-06, 2026-03-05, 2026-03-04, 2026-03-03, 2026-03-03, 2026-03-02</t>
  </si>
  <si>
    <t>10 Станция Большого Фонтана, ЖК «Акрополь», Одесса Аркадия, Одеса, Україна, Odessa, Ukraine, ЖК «Корфу»</t>
  </si>
  <si>
    <t>Video, Video, Video, Sidecar, Video, Video, Video, Sidecar, Image, Video, Video, Video</t>
  </si>
  <si>
    <t>https://scontent-lga3-2.cdninstagram.com/v/t51.82787-15/651051131_18571703674029744_2487802758417417187_n.jpg?stp=dst-jpg_e35_p1080x1080_sh0.08_tt6&amp;_nc_ht=scontent-lga3-2.cdninstagram.com&amp;_nc_cat=100&amp;_nc_oc=Q6cZ2QGlHAa6MjT2rRhDApxjjmqUXTsiVDr0-wGeg914VeBWK0s4wxRQrumHt_EvSIavqmE&amp;_nc_ohc=41a4Rx4Mgv0Q7kNvwEenomV&amp;_nc_gid=lyz_so7sUJERvHvKtTVE0w&amp;edm=AOQ1c0wBAAAA&amp;ccb=7-5&amp;ig_cache_key=Mzg1MTA0MDg0MzEzNDQ3ODgxNg%3D%3D.3-ccb7-5&amp;oh=00_Afx7dBJbU4kJBM5o-R-lkPpEvdV1929snX_X75Jr_wtZEQ&amp;oe=69BDB0DA&amp;_nc_sid=8b3546, https://scontent-lga3-2.cdninstagram.com/v/t51.82787-15/651051131_18571703674029744_2487802758417417187_n.jpg?stp=dst-jpg_e35_p1080x1080_sh0.08_tt6&amp;_nc_ht=scontent-lga3-2.cdninstagram.com&amp;_nc_cat=100&amp;_nc_oc=Q6cZ2QGlHAa6MjT2rRhDApxjjmqUXTsiVDr0-wGeg914VeBWK0s4wxRQrumHt_EvSIavqmE&amp;_nc_ohc=41a4Rx4Mgv0Q7kNvwEenomV&amp;_nc_gid=lyz_so7sUJERvHvKtTVE0w&amp;edm=AOQ1c0wBAAAA&amp;ccb=7-5&amp;ig_cache_key=Mzg1MTA0MDg0MzEzNDQ3ODgxNg%3D%3D.3-ccb7-5&amp;oh=00_Afx7dBJbU4kJBM5o-R-lkPpEvdV1929snX_X75Jr_wtZEQ&amp;oe=69BDB0DA&amp;_nc_sid=8b3546, https://scontent-lga3-2.cdninstagram.com/v/t51.82787-15/650840423_18571703842029744_1919655536297686877_n.jpg?stp=dst-jpg_e35_p1080x1080_sh0.08_tt6&amp;_nc_ht=scontent-lga3-2.cdninstagram.com&amp;_nc_cat=100&amp;_nc_oc=Q6cZ2QGlHAa6MjT2rRhDApxjjmqUXTsiVDr0-wGeg914VeBWK0s4wxRQrumHt_EvSIavqmE&amp;_nc_ohc=Q0Tgw7ZoNf8Q7kNvwGES4vo&amp;_nc_gid=lyz_so7sUJERvHvKtTVE0w&amp;edm=AOQ1c0wBAAAA&amp;ccb=7-5&amp;ig_cache_key=Mzg1MTA0MjA2NTk0MTg5NTQ5Mg%3D%3D.3-ccb7-5&amp;oh=00_AfwLHIxrcTrWY_8nFBrQR2ad0gj8XfU03ovbtUr0v8WTkg&amp;oe=69BD9204&amp;_nc_sid=8b3546, https://scontent-lga3-2.cdninstagram.com/v/t51.82787-15/650839166_18571703833029744_6395270343088483621_n.jpg?stp=dst-jpg_e35_p1080x1080_sh0.08_tt6&amp;_nc_ht=scontent-lga3-2.cdninstagram.com&amp;_nc_cat=100&amp;_nc_oc=Q6cZ2QGlHAa6MjT2rRhDApxjjmqUXTsiVDr0-wGeg914VeBWK0s4wxRQrumHt_EvSIavqmE&amp;_nc_ohc=gWpUgho5ge0Q7kNvwF4VN8C&amp;_nc_gid=lyz_so7sUJERvHvKtTVE0w&amp;edm=AOQ1c0wBAAAA&amp;ccb=7-5&amp;ig_cache_key=Mzg1MTA0MjA2ODQzMzI5MTkwNA%3D%3D.3-ccb7-5&amp;oh=00_AfxFhYjlMrTIA5vYK8yRR7rnu3af8sIaokhJ-JZGyWgQbQ&amp;oe=69BD919A&amp;_nc_sid=8b3546, https://scontent-lga3-2.cdninstagram.com/v/t51.82787-15/650994223_18571703851029744_3926827547408329586_n.jpg?stp=dst-jpg_e35_p1080x1080_sh0.08_tt6&amp;_nc_ht=scontent-lga3-2.cdninstagram.com&amp;_nc_cat=100&amp;_nc_oc=Q6cZ2QGlHAa6MjT2rRhDApxjjmqUXTsiVDr0-wGeg914VeBWK0s4wxRQrumHt_EvSIavqmE&amp;_nc_ohc=u3uCLodxKIoQ7kNvwFuntpH&amp;_nc_gid=lyz_so7sUJERvHvKtTVE0w&amp;edm=AOQ1c0wBAAAA&amp;ccb=7-5&amp;ig_cache_key=Mzg1MTA0MjA3MTk0ODE1ODQ3Ng%3D%3D.3-ccb7-5&amp;oh=00_Afw7n-qir29xwKi1VGGVq_Rro2ZfCZF73irXwtjcd93mIw&amp;oe=69BD8B06&amp;_nc_sid=8b3546, https://scontent-lga3-2.cdninstagram.com/v/t51.82787-15/650834866_18571703860029744_6461882288722403746_n.jpg?stp=dst-jpg_e35_p1080x1080_sh0.08_tt6&amp;_nc_ht=scontent-lga3-2.cdninstagram.com&amp;_nc_cat=100&amp;_nc_oc=Q6cZ2QGlHAa6MjT2rRhDApxjjmqUXTsiVDr0-wGeg914VeBWK0s4wxRQrumHt_EvSIavqmE&amp;_nc_ohc=xdA5_sUDs00Q7kNvwGjersu&amp;_nc_gid=lyz_so7sUJERvHvKtTVE0w&amp;edm=AOQ1c0wBAAAA&amp;ccb=7-5&amp;ig_cache_key=Mzg1MTA0MjA3MzMxNTQ1ODM3NQ%3D%3D.3-ccb7-5&amp;oh=00_AfxzKCuS-3tSSheAkRXbTWMn4M9pr7T-xDRlT213m8VH7w&amp;oe=69BDAD22&amp;_nc_sid=8b3546, https://scontent-lga3-2.cdninstagram.com/v/t51.82787-15/651007987_18571703869029744_5544989874909552194_n.jpg?stp=dst-jpg_e35_p1080x1080_sh0.08_tt6&amp;_nc_ht=scontent-lga3-2.cdninstagram.com&amp;_nc_cat=100&amp;_nc_oc=Q6cZ2QGlHAa6MjT2rRhDApxjjmqUXTsiVDr0-wGeg914VeBWK0s4wxRQrumHt_EvSIavqmE&amp;_nc_ohc=z4x59RtXFUIQ7kNvwFwURH9&amp;_nc_gid=lyz_so7sUJERvHvKtTVE0w&amp;edm=AOQ1c0wBAAAA&amp;ccb=7-5&amp;ig_cache_key=Mzg1MTA0MjA3NjI5MzQ0ODE5MA%3D%3D.3-ccb7-5&amp;oh=00_AfyW8wJPZ4r6FKGctVFavLtQTWs04vFPj9LoZEPjyNt3Mw&amp;oe=69BDB33A&amp;_nc_sid=8b3546, https://scontent-lga3-2.cdninstagram.com/v/t51.82787-15/650828749_18571703989029744_95398709627861838_n.jpg?stp=dst-jpg_e35_p1080x1080_sh0.08_tt6&amp;_nc_ht=scontent-lga3-2.cdninstagram.com&amp;_nc_cat=100&amp;_nc_oc=Q6cZ2QGlHAa6MjT2rRhDApxjjmqUXTsiVDr0-wGeg914VeBWK0s4wxRQrumHt_EvSIavqmE&amp;_nc_ohc=PXfvszLYKLIQ7kNvwHF4UJG&amp;_nc_gid=lyz_so7sUJERvHvKtTVE0w&amp;edm=AOQ1c0wBAAAA&amp;ccb=7-5&amp;ig_cache_key=Mzg1MTA0MjA4MDQ3OTMzNjExNA%3D%3D.3-ccb7-5&amp;oh=00_Afzjooxxnrden_oF0wgta7_C2nDqJFR2jgenTIhnhX2CWg&amp;oe=69BDA530&amp;_nc_sid=8b3546, https://scontent-lga3-2.cdninstagram.com/v/t51.82787-15/650992108_18571704001029744_3783228157678995519_n.jpg?stp=dst-jpg_e35_p1080x1080_sh0.08_tt6&amp;_nc_ht=scontent-lga3-2.cdninstagram.com&amp;_nc_cat=100&amp;_nc_oc=Q6cZ2QGlHAa6MjT2rRhDApxjjmqUXTsiVDr0-wGeg914VeBWK0s4wxRQrumHt_EvSIavqmE&amp;_nc_ohc=PhYp-1Tky-8Q7kNvwGXpLpN&amp;_nc_gid=lyz_so7sUJERvHvKtTVE0w&amp;edm=AOQ1c0wBAAAA&amp;ccb=7-5&amp;ig_cache_key=Mzg1MTA0MjA4MzYwODI3MDI5Mg%3D%3D.3-ccb7-5&amp;oh=00_Afzd1tW149mTDYjRIfMALIT0GxHuPeDbUGcPQNjVWLVlAQ&amp;oe=69BDB5AE&amp;_nc_sid=8b3546, https://scontent-lga3-2.cdninstagram.com/v/t51.82787-15/651276910_18571704016029744_8215979942268445854_n.jpg?stp=dst-jpg_e35_p1080x1080_sh0.08_tt6&amp;_nc_ht=scontent-lga3-2.cdninstagram.com&amp;_nc_cat=100&amp;_nc_oc=Q6cZ2QGlHAa6MjT2rRhDApxjjmqUXTsiVDr0-wGeg914VeBWK0s4wxRQrumHt_EvSIavqmE&amp;_nc_ohc=USIGrRIQhNMQ7kNvwHckp_7&amp;_nc_gid=lyz_so7sUJERvHvKtTVE0w&amp;edm=AOQ1c0wBAAAA&amp;ccb=7-5&amp;ig_cache_key=Mzg1MTA0MjA5MDMzNTk0NTQ3NA%3D%3D.3-ccb7-5&amp;oh=00_AfxY0t2rWWmYn_3OiMnIiwCzjRXP3jvQFjR4SyUBFSkENg&amp;</t>
  </si>
  <si>
    <t>https://scontent-lga3-1.cdninstagram.com/o1/v/t16/f2/m69/AQMsGNn-sp2fDJsy1mmwCj6qemnd85BIpJwy2QqrS5PuTnIssy_mOXaXDLxeJebRsOSAhN1_t7lO2Yq7TYBe3lyC.mp4?strext=1&amp;_nc_cat=111&amp;_nc_sid=5e9851&amp;_nc_ht=scontent-lga3-1.cdninstagram.com&amp;_nc_ohc=ulWZx8iQU3oQ7kNvwF9U-yD&amp;efg=eyJ2ZW5jb2RlX3RhZyI6Inhwdl9wcm9ncmVzc2l2ZS5JTlNUQUdSQU0uQ0xJUFMuQzMuNzIwLmRhc2hfYmFzZWxpbmVfMV92MSIsInhwdl9hc3NldF9pZCI6MTc5MDE4ODMwMjA0MDk5OTcsImFzc2V0X2FnZV9kYXlzIjozLCJ2aV91c2VjYXNlX2lkIjoxMDA5OSwiZHVyYXRpb25fcyI6MzEsInVybGdlbl9zb3VyY2UiOiJ3d3cifQ%3D%3D&amp;ccb=17-1&amp;vs=cbbba62d93b2666&amp;_nc_vs=HBksFQIYOnBhc3N0aHJvdWdoX2V2ZXJzdG9yZS9HS09TdHliT0hGeXpFUjBGQU93Skp4RWJwQ0VDYnNwVEFRQUYVAALIARIAFQIYUWlnX3hwdl9wbGFjZW1lbnRfcGVybWFuZW50X3YyLzRDNEIyRkU4RkE2NTQ2ODczM0I4MkRFQkIzREZCNzhEX2F1ZGlvX2Rhc2hpbml0Lm1wNBUCAsgBEgAoABgAGwKIB3VzZV9vaWwBMRJwcm9ncmVzc2l2ZV9yZWNpcGUBMRUAACaa8u-j3urMPxUCKAJDMywXQD-zMzMzMzMYEmRhc2hfYmFzZWxpbmVfMV92MREAdf4HZeadAQA&amp;_nc_gid=lyz_so7sUJERvHvKtTVE0w&amp;_nc_ss=1a&amp;_nc_zt=28&amp;oh=00_Afw8PZ0JXOPO2nzeSFpb46M8WODdnM9hhn_gyAc1HbGKUQ&amp;oe=69BD9BF9, https://scontent-lga3-1.cdninstagram.com/o1/v/t16/f2/m69/AQM9Jf_JnFK_A21InaByO59ZiFaxnWx3ICC1Ns8_FoSUha97DpfhhR0w3UqB_7h-S8kB1_YbGsHjWpCINbwNQWhp.mp4?strext=1&amp;_nc_cat=111&amp;_nc_sid=5e9851&amp;_nc_ht=scontent-lga3-1.cdninstagram.com&amp;_nc_ohc=pTlUeGGa080Q7kNvwH3GH0r&amp;efg=eyJ2ZW5jb2RlX3RhZyI6Inhwdl9wcm9ncmVzc2l2ZS5JTlNUQUdSQU0uQ0xJUFMuQzMuNzIwLmRhc2hfYmFzZWxpbmVfMV92MSIsInhwdl9hc3NldF9pZCI6MTc5MDE5MDUxMDY0MDk5OTcsImFzc2V0X2FnZV9kYXlzIjoyLCJ2aV91c2VjYXNlX2lkIjoxMDA5OSwiZHVyYXRpb25fcyI6MTAsInVybGdlbl9zb3VyY2UiOiJ3d3cifQ%3D%3D&amp;ccb=17-1&amp;vs=6971881d1c4f8a6f&amp;_nc_vs=HBksFQIYOnBhc3N0aHJvdWdoX2V2ZXJzdG9yZS9HUGJCckNab21FN2prRVVHQUFxMEJLWUdZVFVRYnNwVEFRQUYVAALIARIAFQIYUWlnX3hwdl9wbGFjZW1lbnRfcGVybWFuZW50X3YyLzNGNDVFRjU2NTBDRjgwMDVFNkM2NTA1MTAzNjQ3MDg1X2F1ZGlvX2Rhc2hpbml0Lm1wNBUCAsgBEgAoABgAGwKIB3VzZV9vaWwBMRJwcm9ncmVzc2l2ZV9yZWNpcGUBMRUAACaa6NzqguzMPxUCKAJDMywXQCYAAAAAAAAYEmRhc2hfYmFzZWxpbmVfMV92MREAdf4HZeadAQA&amp;_nc_gid=lyz_so7sUJERvHvKtTVE0w&amp;_nc_ss=1a&amp;_nc_zt=28&amp;oh=00_AfyTBR55n6gw7HNoJlE_6vcp_AkJ4VUHRf2DlqJpXUp5ZQ&amp;oe=69BD9B09, https://scontent-lga3-2.cdninstagram.com/o1/v/t16/f2/m69/AQOjDAlcF3-AYA6gltUXERGAxY2B9nxpc30M2YEb03I8k9uHBxOqZum0KFG7-kkECkT6mf0B-EU7H2jq_K_LUB4Z.mp4?strext=1&amp;_nc_cat=100&amp;_nc_sid=5e9851&amp;_nc_ht=scontent-lga3-2.cdninstagram.com&amp;_nc_ohc=m9wagDbgrwsQ7kNvwEFhz-l&amp;efg=eyJ2ZW5jb2RlX3RhZyI6Inhwdl9wcm9ncmVzc2l2ZS5JTlNUQUdSQU0uQ0xJUFMuQzMuNzIwLmRhc2hfYmFzZWxpbmVfMV92MSIsInhwdl9hc3NldF9pZCI6MTc5MDE3NjYxMjg0MDk5OTcsImFzc2V0X2FnZV9kYXlzIjozLCJ2aV91c2VjYXNlX2lkIjoxMDA5OSwiZHVyYXRpb25fcyI6ODYsInVybGdlbl9zb3VyY2UiOiJ3d3cifQ%3D%3D&amp;ccb=17-1&amp;_nc_gid=lyz_so7sUJERvHvKtTVE0w&amp;_nc_ss=1a&amp;_nc_zt=28&amp;vs=463add04ccda2c17&amp;_nc_vs=HBksFQIYOnBhc3N0aHJvdWdoX2V2ZXJzdG9yZS9HQ0lJZWlaWXpLUzg5VFVQQUFsNGVyVGlidFZXYnNwVEFRQUYVAALIARIAFQIYUWlnX3hwdl9wbGFjZW1lbnRfcGVybWFuZW50X3YyLzlENDI1OTk3ODg1QzVEQTYwNzNBNEMyRjRBODc1QkI4X2F1ZGlvX2Rhc2hpbml0Lm1wNBUCAsgBEgAoABgAGwKIB3VzZV9vaWwBMRJwcm9ncmVzc2l2ZV9yZWNpcGUBMRUAACaa9vyu9-PMPxUCKAJDMywXQFWzMzMzMzMYEmRhc2hfYmFzZWxpbmVfMV92MREAdf4HZeadAQA&amp;oh=00_Afzu6kucNEBhx91pzPysqrqheuyc7D2P1CRVo3Wc8L_oMA&amp;oe=69BD922C, https://scontent-lga3-1.cdninstagram.com/o1/v/t16/f2/m69/AQPhcNlkerl0nGzG5UctQi75vqKYwdUEwx6tbJ_ZEksumUw69Xzr-ogDMqRsClK5qcni-vQUaR28kymT2L7n_Sqp.mp4?strext=1&amp;_nc_cat=111&amp;_nc_sid=5e9851&amp;_nc_ht=scontent-lga3-1.cdninstagram.com&amp;_nc_ohc=ftKrxtha9EAQ7kNvwGz2Ev5&amp;efg=eyJ2ZW5jb2RlX3RhZyI6Inhwdl9wcm9ncmVzc2l2ZS5JTlNUQUdSQU0uQ0xJUFMuQzMuNzIwLmRhc2hfYmFzZWxpbmVfMV92MSIsInhwdl9hc3NldF9pZCI6MTc5MDEzNDA5MjM0MDk5OTcsImFzc2V0X2FnZV9kYXlzIjo2LCJ2aV91c2VjYXNlX2lkIjoxMDA5OSwiZHVyYXRpb25fcyI6NDksInVybGdlbl9zb3VyY2UiOiJ3d3cifQ%3D%3D&amp;ccb=17-1&amp;_nc_gid=lyz_so7sUJERvHvKtTVE0w&amp;_nc_ss=1a&amp;_nc_zt=28&amp;vs=cf7487c29e3814c1&amp;_nc_vs=HBksFQIYOnBhc3N0aHJvdWdoX2V2ZXJzdG9yZS9HSi1DcXlZN3U2VENMOWtDQUd6OVItdDVSb1pDYnNwVEFRQUYVAALIARIAFQIYUWlnX3hwdl9wbGFjZW1lbnRfcGVybWFuZW50X3YyLzRFNEFGQ0UyQkIzMkYyQzU1OEM2N0ExNUZBNEVDNTg0X2F1ZGlvX2Rhc2hpbml0Lm1wNBUCAsgBEgAoABgAGwKIB3VzZV9vaWwBMRJwcm9ncmVzc2l2ZV9yZWNpcGUBMRUAACaa2fGrl8vMPxUCKAJDMywXQEiVP3ztkWgYEmRhc2hfYmFzZWxpbmVfMV92MREAdf4HZeadAQA&amp;oh=00_AfwNE4-ADoD0HAMDn2P-K-gcnAWUDDMoFW6by7s3O2hzww&amp;oe=69BDA8FD, https://scontent-lga3-2.cdninstagram.com/o1/v/t16/f2/m69/AQMH7WMZw14BP3Us7zyAfCPe3sGQOQpk4a66ET148saB1PcUTFT9dUOh_aQ60JAJYYLdv1WB7RYL4C7lyEJwDoT9.mp4?strext=1&amp;_nc_cat=107&amp;_nc_sid=5e9851&amp;_nc_ht=scontent-lga3-2.cdninstagram.com&amp;_nc_ohc=-c_7G3C0pPIQ7kNvwFzxj3I&amp;efg=eyJ2ZW5jb2RlX3RhZyI6Inhwdl9wcm9ncmVzc2l2ZS5JTlNUQUdSQU0uQ0xJUFMuQzMuNzIwLmRhc2hfYmFzZWxpbmVfMV92MSIsInhwdl9hc3NldF9pZCI6MTc5MDExODc4MTU0MDk5OTcsImFzc2V0X2FnZV9kYXlzIjo2LCJ2aV91c2VjYXNlX2lkIjoxMDA5OSwiZHVyYXRpb25fcyI6MzMsInVybGdlbl9zb3VyY2UiOiJ3d3cifQ%3D%3D&amp;ccb=17-1&amp;vs=adf8b279dd841bed&amp;_nc_vs=HBksFQIYOnBhc3N0aHJvdWdoX2V2ZXJzdG9yZS9HTGJHbGlheG9KeWJ5YXNIQUlMeGRoNkEwd3hXYnNwVEFRQUYVAALIARIAFQIYUWlnX3hwdl9wbGFjZW1lbnRfcGVybWFuZW50X3YyL0NENDlBMkQwMzBBNjM1MzlGMUIwRTBGRDkwQzJEOEIzX2F1ZGlvX2Rhc2hpbml0Lm1wNBUCAsgBEgAoABgAGwKIB3VzZV9vaWwBMRJwcm9ncmVzc2l2ZV9yZWNpcGUBMRUAACaapdzMosLMPxUCKAJDMywXQEDRBiTdLxsYEmRhc2hfYmFzZWxpbmVfMV92MREAdf4HZeadAQA&amp;_nc_gid=lyz_so7sUJ</t>
  </si>
  <si>
    <t>https://www.instagram.com/alexandr.ratushniak</t>
  </si>
  <si>
    <t>mura_kadyrov</t>
  </si>
  <si>
    <t>Murat Kadyrov</t>
  </si>
  <si>
    <t>https://instagram.fmci1-3.fna.fbcdn.net/v/t51.2885-19/256427756_3376055312519167_6668268356802948117_n.jpg?stp=dst-jpg_e0_s150x150_tt6&amp;efg=eyJ2ZW5jb2RlX3RhZyI6InByb2ZpbGVfcGljLmRqYW5nby4xMDgwLmMyIn0&amp;_nc_ht=instagram.fmci1-3.fna.fbcdn.net&amp;_nc_cat=107&amp;_nc_oc=Q6cZ2QE_p0iP5_dbg6Xkjcm86sw4uBonTBiSZAPYHmQAV3TD2WCDNFXDZOVOEmVv9r3CnXM&amp;_nc_ohc=5n1Vu_uB55UQ7kNvwG6jdW6&amp;_nc_gid=xm2bZ3Enm0HQMnw0QFtojA&amp;edm=AOQ1c0wBAAAA&amp;ccb=7-5&amp;oh=00_Afw66-rJoMSnl0ccAjfYiwfgmA9yfHT2q5gVYTPoVoxaJA&amp;oe=69BD8710&amp;_nc_sid=8b3546</t>
  </si>
  <si>
    <t>Палящее солнце, мощные порывы ветра с дождем, миллионы огромных летающих и ползающих насекомых, пугающие тебя каждую минуту, все это ерунда. 
Полученные эмоции от сделанного, захватывают до сих пор.
Неделя пролетела как один миг, часть моей души все ещё носится где-то в Азербайджанских горах. 
Спа</t>
  </si>
  <si>
    <t>@salman_taghiyev</t>
  </si>
  <si>
    <t>https://instagram.com/p/CjAwenHs1SH, https://instagram.com/p/Ce4pqpXjQhW, https://instagram.com/p/CetKoLVMoZB, https://instagram.com/p/CeI-T5sMg2g, https://instagram.com/p/CZMy475sIIT, https://instagram.com/p/CZJYTIgMsPo, https://instagram.com/p/CZBI9hFIcVG, https://instagram.com/p/CYZLes_sa2m, https://instagram.com/p/CX-DTdRoPFW, https://instagram.com/p/CV_hf8ysgO5, https://instagram.com/p/CNN-6Ztsco8, https://instagram.com/p/CNN-yYus0Hw</t>
  </si>
  <si>
    <t>45, 44, 37, 67, 38, 41, 38, 37, 57, 51, 63, 49</t>
  </si>
  <si>
    <t>0, 2, 0, 2, 0, 2, 0, 0, 0, 8, 1, 0</t>
  </si>
  <si>
    <t>2022-09-27, 2022-06-16, 2022-06-12, 2022-05-29, 2022-01-26, 2022-01-25, 2022-01-22, 2022-01-06, 2021-12-27, 2021-11-07, 2021-04-03, 2021-04-03</t>
  </si>
  <si>
    <t>Astana, Kazakhstan, Lahıc, Ismayıllı, Azerbaijan, Baku City Circuit, 43 Км Казахстан Актау Каспийское Море, Jinvali, Stephantsminda - Kazbegi, Georgia, Bellagio, Italy, Pas de la Casa, Milano Stadio San Siro, Tossa De Mar, Costa Brava</t>
  </si>
  <si>
    <t>https://instagram.fmci1-3.fna.fbcdn.net/v/t51.82787-15/619839761_18010163414821575_4847642234320283677_n.jpg?stp=dst-jpg_e35_p1080x1080_sh0.08_tt6&amp;_nc_ht=instagram.fmci1-3.fna.fbcdn.net&amp;_nc_cat=103&amp;_nc_oc=Q6cZ2QE_p0iP5_dbg6Xkjcm86sw4uBonTBiSZAPYHmQAV3TD2WCDNFXDZOVOEmVv9r3CnXM&amp;_nc_ohc=srh_BceRyh8Q7kNvwGnOTci&amp;_nc_gid=xm2bZ3Enm0HQMnw0QFtojA&amp;edm=AOQ1c0wBAAAA&amp;ccb=7-5&amp;ig_cache_key=MjkzNjU2MDE2Njg2NzUyMjY5NQ%3D%3D.3-ccb7-5&amp;oh=00_Afy1mD4M7SJcN7R6g3_mYY7M6m3hLjOrgoYba8MmBeKSQQ&amp;oe=69BD8A27&amp;_nc_sid=8b3546, https://instagram.fmci1-4.fna.fbcdn.net/v/t51.82787-15/623299930_18102097411669045_1177520442736096208_n.jpg?stp=dst-jpg_e35_p1080x1080_sh0.08_tt6&amp;_nc_ht=instagram.fmci1-4.fna.fbcdn.net&amp;_nc_cat=101&amp;_nc_oc=Q6cZ2QE_p0iP5_dbg6Xkjcm86sw4uBonTBiSZAPYHmQAV3TD2WCDNFXDZOVOEmVv9r3CnXM&amp;_nc_ohc=2yZmd7FmiuwQ7kNvwGAKb9p&amp;_nc_gid=xm2bZ3Enm0HQMnw0QFtojA&amp;edm=AOQ1c0wBAAAA&amp;ccb=7-5&amp;ig_cache_key=Mjg2MjIyMDgxMzczNzQ2MTg0Ng%3D%3D.3-ccb7-5&amp;oh=00_AfywvNfWwNNrF7OnKmDSneg-3VnSeCC54fXDY9R9GARtXA&amp;oe=69BD9349&amp;_nc_sid=8b3546, https://instagram.fmci1-4.fna.fbcdn.net/v/t51.82787-15/624250878_18103531342889018_5911582890172233094_n.jpg?stp=dst-jpg_e35_s1080x1080_sh0.08_tt6&amp;_nc_ht=instagram.fmci1-4.fna.fbcdn.net&amp;_nc_cat=102&amp;_nc_oc=Q6cZ2QE_p0iP5_dbg6Xkjcm86sw4uBonTBiSZAPYHmQAV3TD2WCDNFXDZOVOEmVv9r3CnXM&amp;_nc_ohc=4X9ovEhSNNIQ7kNvwF_1TLI&amp;_nc_gid=xm2bZ3Enm0HQMnw0QFtojA&amp;edm=AOQ1c0wBAAAA&amp;ccb=7-5&amp;ig_cache_key=Mjg1ODk4ODA3OTg2MTEwNjI0MQ%3D%3D.3-ccb7-5&amp;oh=00_AfwWwQizmjX_fpoYib3gtCPg_oD4HyBy3X1XwhdDy_dBdw&amp;oe=69BDB6BD&amp;_nc_sid=8b3546, https://instagram.fmci1-4.fna.fbcdn.net/v/t51.82787-15/623293044_18064528721641096_937987620151322857_n.jpg?stp=dst-jpg_e35_p1080x1080_sh0.08_tt6&amp;_nc_ht=instagram.fmci1-4.fna.fbcdn.net&amp;_nc_cat=104&amp;_nc_oc=Q6cZ2QE_p0iP5_dbg6Xkjcm86sw4uBonTBiSZAPYHmQAV3TD2WCDNFXDZOVOEmVv9r3CnXM&amp;_nc_ohc=RX9pvCXgDM4Q7kNvwErkZyf&amp;_nc_gid=xm2bZ3Enm0HQMnw0QFtojA&amp;edm=AOQ1c0wBAAAA&amp;ccb=7-5&amp;ig_cache_key=Mjg0ODgwMDgxMDgxMDM0NjkxMg%3D%3D.3-ccb7-5&amp;oh=00_Afx6yAJF77vLDSwfATxhQafDLWH5xCZMePFo6X4r-F1VyQ&amp;oe=69BDAFA1&amp;_nc_sid=8b3546, https://instagram.fmci1-4.fna.fbcdn.net/v/t51.82787-15/622406456_18089780401853869_4139308981265032381_n.jpg?stp=dst-jpg_e35_p1080x1080_sh0.08_tt6&amp;_nc_ht=instagram.fmci1-4.fna.fbcdn.net&amp;_nc_cat=101&amp;_nc_oc=Q6cZ2QE_p0iP5_dbg6Xkjcm86sw4uBonTBiSZAPYHmQAV3TD2WCDNFXDZOVOEmVv9r3CnXM&amp;_nc_ohc=AcNhFe8RMEgQ7kNvwHeJL3i&amp;_nc_gid=xm2bZ3Enm0HQMnw0QFtojA&amp;edm=AOQ1c0wBAAAA&amp;ccb=7-5&amp;ig_cache_key=Mjc1OTgwNDQ4NjYwNjE2MDQwMw%3D%3D.3-ccb7-5&amp;oh=00_Afx_aCushriUvDeSBLHt6itXwPfdMItKMHVuwEdo595rjQ&amp;oe=69BD8C13&amp;_nc_sid=8b3546, https://instagram.fmci1-4.fna.fbcdn.net/v/t51.82787-15/624620305_18097661575904365_5470433637222395515_n.jpg?stp=dst-jpg_e35_p1080x1080_sh0.08_tt6&amp;_nc_ht=instagram.fmci1-4.fna.fbcdn.net&amp;_nc_cat=101&amp;_nc_oc=Q6cZ2QE_p0iP5_dbg6Xkjcm86sw4uBonTBiSZAPYHmQAV3TD2WCDNFXDZOVOEmVv9r3CnXM&amp;_nc_ohc=nidJmYFY5jMQ7kNvwG-RqLW&amp;_nc_gid=xm2bZ3Enm0HQMnw0QFtojA&amp;edm=AOQ1c0wBAAAA&amp;ccb=7-5&amp;ig_cache_key=Mjc1ODg0MzExNDY1NzU5NjM5Mg%3D%3D.3-ccb7-5&amp;oh=00_AfzPH4Gj7XF9xgE9KK6SYfKm-RD5nAMkC1GGxiP4iFUMVQ&amp;oe=69BD9886&amp;_nc_sid=8b3546, https://instagram.fmci1-3.fna.fbcdn.net/v/t51.82787-15/620968787_18080704784340080_3653394118657220453_n.jpg?stp=dst-jpg_e35_p1080x1080_sh0.08_tt6&amp;_nc_ht=instagram.fmci1-3.fna.fbcdn.net&amp;_nc_cat=108&amp;_nc_oc=Q6cZ2QE_p0iP5_dbg6Xkjcm86sw4uBonTBiSZAPYHmQAV3TD2WCDNFXDZOVOEmVv9r3CnXM&amp;_nc_ohc=FVqNN1cgKD0Q7kNvwHzvb89&amp;_nc_gid=xm2bZ3Enm0HQMnw0QFtojA&amp;edm=AOQ1c0wBAAAA&amp;ccb=7-5&amp;ig_cache_key=Mjc1NjUyMzg1ODcwNzIwMzM5OA%3D%3D.3-ccb7-5&amp;oh=00_AfyMeDh6S_POxRWqHuP7ZHJBiCABQWgst7qSvM7Ewjjhtg&amp;oe=69BD9E04&amp;_nc_sid=8b3546, https://instagram.fmci1-4.fna.fbcdn.net/v/t51.82787-15/625046455_18220418905312401_4339321715414920994_n.jpg?stp=dst-jpg_e35_p1080x1080_sh0.08_tt6&amp;_nc_ht=instagram.fmci1-4.fna.fbcdn.net&amp;_nc_cat=109&amp;_nc_oc=Q6cZ2QE_p0iP5_dbg6Xkjcm86sw4uBonTBiSZAPYHmQAV3TD2WCDNFXDZOVOEmVv9r3CnXM&amp;_nc_ohc=tUua1OOHegAQ7kNvwE7DrUO&amp;_nc_gid=xm2bZ3Enm0HQMnw0QFtojA&amp;edm=AOQ1c0wBAAAA&amp;ccb=7-5&amp;ig_cache_key=Mjc0NTI3NTkzNjI2ODIwMTM4Mg%3D%3D.3-ccb7-5&amp;oh=00_AfxJPjlYputpjQm0n0ikv16-jty6RYmNv5ZxYwksNUxrDA&amp;oe=69BDB18F&amp;_nc_sid=8b3546, https://instagram.fmci1-3.fna.fbcdn.net/v/t51.82787-15/619737367_18068866226167218_926574733987580933_n.jpg?stp=dst-jpg_e35_p1080x1080_sh0.08_tt6&amp;_nc_ht=instagram.fmci1-3.fna.fbcdn.net&amp;_nc_cat=106&amp;_nc_oc=Q6cZ2QE_p0iP5_dbg6Xkjcm86sw4uBonTBiSZAPYHmQAV3TD2WCDNFXDZOVOEmVv9r3CnXM&amp;_nc_ohc=WWUTgz9sBloQ7kNvwGFXeO4&amp;_nc_gid=xm2bZ3Enm0HQMnw0QFtojA&amp;edm=AOQ1c0wBAAAA&amp;ccb=7-5&amp;ig_cache_key=MjczNzY0MDE1NDczMTcwNDY2Mg%3D%3D.3-ccb7-5&amp;oh=00_Afw-P6JpTIig4K-Y10VI90gnGtme0D277kKbd3UP-EU-FQ&amp;oe=69BD9438&amp;_nc_sid=8b3546, https://instagram.fmci1-4.fna.fbcdn.net/v/t51.82787-15/622990307_18114609961548904_6302631263178442554_n.jpg?stp=dst-jpg_e35_p1080x1080_sh0.08_tt6&amp;_nc_ht=instagram.fmci1-4.fna.fbcdn.net&amp;_nc_cat=104&amp;_nc_oc=Q6cZ2QE_p0iP5_dbg6Xkjcm86sw4uBonTBiSZAPYHmQAV3TD2WCDNFXDZOVOEmVv9r3CnXM&amp;_nc_ohc=7AX5ZMiz2E4Q7kNvwH7eH5d&amp;_nc_gid=xm2bZ3Enm0HQMnw0QFtojA&amp;edm=AOQ1c0wBAAAA&amp;ccb=7-5&amp;ig_cache_key=MjcwMjAyNTYzMjU1OTI2ODc5Mw%3D%3D.3-ccb7-5&amp;oh=00_AfyyF-KKsb_6JaUQ_YeD_V79twsGfAJwHpLgViN_hwAlFg&amp;oe=69BD88EB&amp;_nc_sid=</t>
  </si>
  <si>
    <t>https://www.instagram.com/mura_kadyrov</t>
  </si>
  <si>
    <t>leonid.need.help_</t>
  </si>
  <si>
    <t>Я-волонтёр @leonid.need.help     Диагноз :младенческий лейкоз                                       Шанс:ТКМ в Израиле              
Сбор:25000000 ₽</t>
  </si>
  <si>
    <t>https://www.sberbank.com/sms/pbpn?requisiteNumber=79064100455</t>
  </si>
  <si>
    <t>https://scontent-atl3-3.cdninstagram.com/v/t51.82787-19/641038254_18305533207262566_4174861141355091163_n.jpg?stp=dst-jpg_e0_s150x150_tt6&amp;efg=eyJ2ZW5jb2RlX3RhZyI6InByb2ZpbGVfcGljLmRqYW5nby4xMDgwLmMyIn0&amp;_nc_ht=scontent-atl3-3.cdninstagram.com&amp;_nc_cat=110&amp;_nc_oc=Q6cZ2QFogfqT6vC21lDNxP343fHcXTXTmxnb5x51H0iHuf3kJjXQBH0Lll8QKG_m7p3ybmM&amp;_nc_ohc=QoT3yCD8ozgQ7kNvwGd3TM0&amp;_nc_gid=CzRI-blu4qr9-kBit7LxOQ&amp;edm=AOQ1c0wBAAAA&amp;ccb=7-5&amp;oh=00_AfznwPolZy3hI4Ray12fmYOOqw0GhYhsQ2Z-1T4-V6-Znw&amp;oe=69BDB481&amp;_nc_sid=8b3546</t>
  </si>
  <si>
    <t>«Человек, который делает добро, чувствует себя счастливым», — писал М.Горький. Добро – это благородное, абсолютно бескорыстное, душевное стремление помочь кому-то. Оно всегда возвращается к своему источнику, о человеке всегда остаётся вечная, благородная память в сердцах тех, кому оно было подарено. | 13 СЕКУНД
вашего внимания! 
Лёне нужна срочная трансплантация костного мозга. Без вашего милосердия, сострадания и ваших добрых сердец нам не обойтись!🙏🏻 
Вся информация, документы тут: 
@leonid.need.help  мама Лёни❤️
@leonid.need.help_ 
@leonid.need.help__ 
#благотворительность #reels #дети #н | Поддержите нас комментариями🙏🏻
Даже один смайлик - большая помощь в продвижении❤️
@leonid.need.help
 Сбер или Т-БАНК 
#89064100455 Евгений Евгеньевич Н 
#89061677711  Анастасия Дмитриевна Н
Помочь не из РФ
перевод с карты на карту- 2202206956299247 
Имя фамилия NIKEKHINA ANASTASIIA DMITRIEVNA
Нам | Иногда так случается, что самое ценное-ЖИЗНЬ зависит от нас…
Давайте сделаем, что в наших силах, чтобы спасти Лёнечку!!!
Ему всего 11 месяцев, он борется с лейкозом и он очень хочет жить!!!
Не проходите мимо, давайте подарим Лёне долгую счастливую жизнь!!! 
‼Реквизиты для помощи‼ 
Перевод по номеру  | Дорогие друзья, потратьте 2 минуты своего времени и досмотрите до конца, Варя очень старалась! 
Давайте все объединимся и станем волшебниками для моих любимых детей!
Поддержите нас комментариями🙏🏻
Даже один смайлик - большая помощь в продвижении❤️
@leonid.need.help
 Сбер или Т-БАНК 
#89064100455 Е | Поддержите нас комментариями🙏🏻
Даже один смайлик - большая помощь в продвижении❤️
@leonid.need.help
 Сбер или Т-БАНК 
#89064100455 Евгений Евгеньевич Н 
#89061677711  Анастасия Дмитриевна Н
Нам поможет любая сумма 🫶🏻
Я верю,что смогу закрыть сбор и вылечить своего сыночка.
#дети#сбор#маминосчаст | Поддержите нас комментариями🙏🏻
Даже один смайлик - большая помощь в продвижении❤️
@leonid.need.help
 Сбер или Т-БАНК 
#89064100455 Евгений Евгеньевич Н 
#89061677711  Анастасия Дмитриевна Н
Нам поможет любая сумма 🫶🏻
Я верю,что смогу закрыть сбор и вылечить своего сыночка.
#дети#сбор#папиносчаст | Реквизиты для помощи‼ 
Перевод по номеру карт : 
✅Сбербанк #2202208834237365
+7 9064100455
Получатель:
Евгений Евгеньевич Н., папа
✅ТБанк #40817810100072700161
+7 9061677711
Получатель:
Анастасия Дмитриевна Н., мама
‼ ‼ Важно в комментарии писать: "пожертвование" | Никехин Леонид, 11 мес
Диагноз:младенческий лейкоз. Любая помощь имеет значение!!! 
Сумма сбора 25000000
Помогите маленькому человечку!!! ‼Реквизиты для помощи‼ 
✅Сбербанк #89064100455
https://www.sberbank.com/sms/pbpn?requisiteNumber=79064100455
Евгений Евгеньевич Н., папа
✅ТБанк #89061677711
https | Наш Лёнечка - наше солнышко! 
У малыша рак, ему всего лишь 11 месяцев😰 Подарите мальчику билет в будущее🙏 
‼Реквизиты для помощи‼ 
Перевод по номеру карт : 
✅Сбербанк #2202208834237365
+7 9064100455
Получатель:
Евгений Евгеньевич Н., папа
✅ТБанк #40817810100072700161
+7 9061677711
Получатель:
Ан | Спасибо всем добрым людям за колоссальную поддержку семьи Никехиных🙏 
Без вас, без людей с добрыми, умеющими сострадать сердцами, у них ничего не получится 😭 Просто невозможно собрать своими силами такую сумму! 
На то мы и люди, чтобы помогать друг другу🙏❤️ 
Этим видео хочется сказать маме Насте  | АКТИВНАЯ ССЫЛКА ДЛЯ ПЕРЕВОДА В ШАПКЕ ПРОФИЛЯ
‼Реквизиты для помощи‼ 
✅Сбербанк #89064100455
https://www.sberbank.com/sms/pbpn?requisiteNumber=79064100455
Евгений Евгеньевич Н., папа
✅ТБанк #89061677711
https://www.tinkoff.ru/rm/r_mQbzdaYbip.NAslpStBzo/xicMX88973
Анастасия Дмитриевна Н., мама</t>
  </si>
  <si>
    <t>#reels, #89064100455, #89061677711, #2202208834237365, #40817810100072700161</t>
  </si>
  <si>
    <t>@leonid.need.help, @leonid.need.help_, @leonid.need.help__, @nikesha_evgeshin</t>
  </si>
  <si>
    <t>https://instagram.com/p/DV8GCKkDPE7, https://instagram.com/p/DV6eGo_jWV8, https://instagram.com/p/DV572gZCjwA, https://instagram.com/p/DV4V6jgjOFv, https://instagram.com/p/DV3Mr_QDQWB, https://instagram.com/p/DV3H2PqClxk, https://instagram.com/p/DV3EX12jUR1, https://instagram.com/p/DV0YiRQjZXw, https://instagram.com/p/DVyEXR2DFCo, https://instagram.com/p/DVyDdXzDGLK, https://instagram.com/p/DVx5TrzDDx9, https://instagram.com/p/DVxz8G2jEeF</t>
  </si>
  <si>
    <t>28, 109, 111, 127, 248, 154, 165, 147, 103, 147, 133, 146</t>
  </si>
  <si>
    <t>182, 265, 459, 166, 228, 176, 205, 121, 81, 105, 35, 100</t>
  </si>
  <si>
    <t>2026-03-16, 2026-03-15, 2026-03-15, 2026-03-14, 2026-03-14, 2026-03-14, 2026-03-14, 2026-03-13, 2026-03-12, 2026-03-12, 2026-03-12, 2026-03-12</t>
  </si>
  <si>
    <t>Krasnodar</t>
  </si>
  <si>
    <t>https://scontent-atl3-3.cdninstagram.com/o1/v/t16/f2/m69/AQO3xFCRl2J7GluTZIrqV8HzvSDpYQimHH0LuP-7Z9m_R6J6KLArnszgbdy36lfywOaP3Fl-KXd1mDW1lETlAqrb.mp4?strext=1&amp;_nc_cat=111&amp;_nc_sid=5e9851&amp;_nc_ht=scontent-atl3-3.cdninstagram.com&amp;_nc_ohc=L7iG4IOAM5kQ7kNvwEU_fOV&amp;efg=eyJ2ZW5jb2RlX3RhZyI6Inhwdl9wcm9ncmVzc2l2ZS5JTlNUQUdSQU0uQ0xJUFMuQzMuNzIwLmRhc2hfYmFzZWxpbmVfMV92MSIsInhwdl9hc3NldF9pZCI6MTc5ODg5NzM4NjU5MzkxNDYsImFzc2V0X2FnZV9kYXlzIjowLCJ2aV91c2VjYXNlX2lkIjoxMDA5OSwiZHVyYXRpb25fcyI6OCwidXJsZ2VuX3NvdXJjZSI6Ind3dyJ9&amp;ccb=17-1&amp;_nc_gid=CzRI-blu4qr9-kBit7LxOQ&amp;_nc_ss=1a&amp;_nc_zt=28&amp;vs=47bf2638d685c79e&amp;_nc_vs=HBksFQIYOnBhc3N0aHJvdWdoX2V2ZXJzdG9yZS9HR2oweVNidmlURTYwcDhFQUg4S1htTnRzakk5YnNwVEFRQUYVAALIARIAFQIYUWlnX3hwdl9wbGFjZW1lbnRfcGVybWFuZW50X3YyLzBGNEM0QkU1MzUwMkMyOUY5N0MyRDVGNzVEOTNBRTk4X2F1ZGlvX2Rhc2hpbml0Lm1wNBUCAsgBEgAoABgAGwKIB3VzZV9vaWwBMRJwcm9ncmVzc2l2ZV9yZWNpcGUBMRUAACaUw7nSi7j0PxUCKAJDMywXQCHMzMzMzM0YEmRhc2hfYmFzZWxpbmVfMV92MREAdf4HZeadAQA&amp;oh=00_AfyVldWA1khQuTuhin34JoQ3r-yVo8uYnFiJemvW2Ip18g&amp;oe=69BDBC55, https://scontent-atl3-1.cdninstagram.com/o1/v/t16/f2/m69/AQNCzapc4nkBKaj7RQUpT-rN_PJ3UZcSJ-Hamiul8lgYwfqsgcdX2aJLizcY4imLDOCCW9FwiMCOUZEMJuuSt3xd.mp4?strext=1&amp;_nc_cat=103&amp;_nc_sid=5e9851&amp;_nc_ht=scontent-atl3-1.cdninstagram.com&amp;_nc_ohc=D7HNVrE0WXQQ7kNvwEm9DXV&amp;efg=eyJ2ZW5jb2RlX3RhZyI6Inhwdl9wcm9ncmVzc2l2ZS5JTlNUQUdSQU0uQ0xJUFMuQzMuNzIwLmRhc2hfYmFzZWxpbmVfMV92MSIsInhwdl9hc3NldF9pZCI6MTc5NjU0OTU5NDcwMzM2NjMsImFzc2V0X2FnZV9kYXlzIjowLCJ2aV91c2VjYXNlX2lkIjoxMDA5OSwiZHVyYXRpb25fcyI6MTMsIndhdGNoX3RpbWVfcyI6NzIyNywidXJsZ2VuX3NvdXJjZSI6Ind3dyJ9&amp;ccb=17-1&amp;vs=3fda103d271e5e1&amp;_nc_vs=HBksFQIYOnBhc3N0aHJvdWdoX2V2ZXJzdG9yZS9HQTBxdmlhdm9JVGRZYm9HQUlOa0NyRHNJbkZIYnNwVEFRQUYVAALIARIAFQIYUWlnX3hwdl9wbGFjZW1lbnRfcGVybWFuZW50X3YyLzczNDdEM0RGQjMyRkZDMUEzMjQ3NTEyNUFFMkQ4OUFFX2F1ZGlvX2Rhc2hpbml0Lm1wNBUCAsgBEgAoABgAGwKIB3VzZV9vaWwBMRJwcm9ncmVzc2l2ZV9yZWNpcGUBMRUAACb-8JfCv-HpPxUCKAJDMywXQCsQ5WBBiTcYEmRhc2hfYmFzZWxpbmVfMV92MREAdf4HZeadAQA&amp;_nc_gid=CzRI-blu4qr9-kBit7LxOQ&amp;_nc_ss=1a&amp;_nc_zt=28&amp;oh=00_AfxN1Q3pvwpm-RrIj05sq4V4o9JyCYusFife0H1M4BmZpA&amp;oe=69BD8F1D, https://scontent-atl3-3.cdninstagram.com/o1/v/t16/f2/m69/AQOSD3W3CJba5ej_NqgAdR8Bqlq1RNbihrPA1Gxb_Hfxqk0WtlJazipkV1ZedwAOyDAeYGU-q4Am5KLUjDrzVih3.mp4?strext=1&amp;_nc_cat=107&amp;_nc_sid=5e9851&amp;_nc_ht=scontent-atl3-3.cdninstagram.com&amp;_nc_ohc=LpjgXZBaFYQQ7kNvwGCKB09&amp;efg=eyJ2ZW5jb2RlX3RhZyI6Inhwdl9wcm9ncmVzc2l2ZS5JTlNUQUdSQU0uQ0xJUFMuQzMuNDgwLmRhc2hfYmFzZWxpbmVfMV92MSIsInhwdl9hc3NldF9pZCI6MTgwNDQ5NzcyMTc1MzgxOTQsImFzc2V0X2FnZV9kYXlzIjowLCJ2aV91c2VjYXNlX2lkIjoxMDA5OSwiZHVyYXRpb25fcyI6NiwidXJsZ2VuX3NvdXJjZSI6Ind3dyJ9&amp;ccb=17-1&amp;_nc_gid=CzRI-blu4qr9-kBit7LxOQ&amp;_nc_ss=1a&amp;_nc_zt=28&amp;vs=bf8f70c61e71092b&amp;_nc_vs=HBksFQIYOnBhc3N0aHJvdWdoX2V2ZXJzdG9yZS9HS3EtdnlhazBnTUtCU0FEQUJVVEI3aEMxdkUxYnNwVEFRQUYVAALIARIAFQIYUWlnX3hwdl9wbGFjZW1lbnRfcGVybWFuZW50X3YyLzBFNEE5MUUxOUQyRTE5MEUzRDRCOTQxQkRGQUU2QkEyX2F1ZGlvX2Rhc2hpbml0Lm1wNBUCAsgBEgAoABgAGwKIB3VzZV9vaWwBMRJwcm9ncmVzc2l2ZV9yZWNpcGUBMRUAACakosCQ9fONQBUCKAJDMywXQBvdLxqfvncYEmRhc2hfYmFzZWxpbmVfMV92MREAdf4HZeadAQA&amp;oh=00_Afy_b72ubSqk9J6Uk6yqxfQ4NmNfcp6KdLu9xZKbw3b2Ww&amp;oe=69BDA1B5, https://scontent-atl3-2.cdninstagram.com/o1/v/t16/f2/m69/AQM-QOcQUfEAogy-yocVtvqIb_qy-nwRDsoUQ6XboN2puauQQErKoir4EtKAcqXwm7BD5eOmQW08EH2FNVCc8-OM.mp4?strext=1&amp;_nc_cat=102&amp;_nc_sid=5e9851&amp;_nc_ht=scontent-atl3-2.cdninstagram.com&amp;_nc_ohc=7QmaAwDhxqsQ7kNvwG820om&amp;efg=eyJ2ZW5jb2RlX3RhZyI6Inhwdl9wcm9ncmVzc2l2ZS5JTlNUQUdSQU0uQ0xJUFMuQzMuNDgwLmRhc2hfYmFzZWxpbmVfMV92MSIsInhwdl9hc3NldF9pZCI6MTc5ODg3NjEzMDY5MzkxNDYsImFzc2V0X2FnZV9kYXlzIjoxLCJ2aV91c2VjYXNlX2lkIjoxMDA5OSwiZHVyYXRpb25fcyI6NywidXJsZ2VuX3NvdXJjZSI6Ind3dyJ9&amp;ccb=17-1&amp;_nc_gid=CzRI-blu4qr9-kBit7LxOQ&amp;_nc_ss=1a&amp;_nc_zt=28&amp;vs=220ea8d24b0dfe19&amp;_nc_vs=HBksFQIYOnBhc3N0aHJvdWdoX2V2ZXJzdG9yZS9HR210elNZS1hPR2t0X2NDQUEtMm9NeXBQczVXYnNwVEFRQUYVAALIARIAFQIYUWlnX3hwdl9wbGFjZW1lbnRfcGVybWFuZW50X3YyLzJFNDYwOTlGMTY2Q0NBM0RFNEEwNjFGM0Y5OTg5M0JEX2F1ZGlvX2Rhc2hpbml0Lm1wNBUCAsgBEgAoABgAGwKIB3VzZV9vaWwBMRJwcm9ncmVzc2l2ZV9yZWNpcGUBMRUAACaU_LH626v0PxUCKAJDMywXQB8zMzMzMzMYEmRhc2hfYmFzZWxpbmVfMV92MREAdf4HZeadAQA&amp;oh=00_AfzP0i6JqKuFULnChIlshSxleF1z7StAnQLwU9BBr-i-eA&amp;oe=69BD9072, https://scontent-atl3-3.cdninstagram.com/o1/v/t16/f2/m69/AQMvQg89EkLb6OhQ-0FjyKJbSO_eN3oNfq3v26WD9K4Cb_O57mbTWARaaPudXE_qfl6sxTe-M5Qc5OqKGGLI7ZXd.mp4?strext=1&amp;_nc_cat=108&amp;_nc_sid=5e9851&amp;_nc_ht=scontent-atl3-3.cdninstagram.com&amp;_nc_ohc=ah0h3P0YuT8Q7kNvwEUzK3r&amp;efg=eyJ2ZW5jb2RlX3RhZyI6Inhwdl9wcm9ncmVzc2l2ZS5JTlNUQUdSQU0uQ0xJUFMuQzMuNzIwLmRhc2hfYmFzZWxpbmVfMV92MSIsInhwdl9hc3NldF9pZCI6MTg1NzA3NDQxODcwMTU5ODEsImFzc2V0X2FnZV9kYXlzIjoxLCJ2aV91c2VjYXNlX2lkIjoxMDA5OSwiZHVyYXRpb25fcyI6MTQ0LCJ1cmxnZW5fc291cmNlIjoid3d3In0%3D&amp;ccb=17-1&amp;_nc_gid=CzRI-blu4qr9-kBit7LxOQ&amp;_nc_ss=1a&amp;_nc_zt=28&amp;vs=2b839026b23851c4&amp;_nc_vs=HBksFQIYOnBhc3N0aHJvdWdoX2V2ZXJzdG9yZS9HSXNQd1NZSHB1ampyV0VJQUpLQ3ZzSUZTbnhTYnNwVEFRQUYVAALIARIAFQIYUWlnX3hwdl9wbGFjZW1lbnRfcGVybWFuZW50X3YyL0NGNDg5MEMzRTM3REFBNkQ5NTc1NTJFMEQ0NDgyOTg3X2F1ZGlvX2Rhc2hpbml0Lm1wNBUCAsgBEgAoABgAGwKIB3VzZV9vaWwBMRJwcm9ncmVzc2l2ZV9yZWNpcGUBMRUAACbazNqnyv_8QRUCKAJDMywXQGIYxJul41QYEmRhc2hfYmFzZ</t>
  </si>
  <si>
    <t>https://www.instagram.com/leonid.need.help_</t>
  </si>
  <si>
    <t>babajanov.dilshod.1981</t>
  </si>
  <si>
    <t>Дильшод Бабажанов</t>
  </si>
  <si>
    <t>Услуги пескоструй +998993639999</t>
  </si>
  <si>
    <t>https://scontent-lga3-3.cdninstagram.com/v/t51.2885-19/358500772_6160991544012278_688732506185616218_n.jpg?stp=dst-jpg_e0_s150x150_tt6&amp;efg=eyJ2ZW5jb2RlX3RhZyI6InByb2ZpbGVfcGljLmRqYW5nby42ODIuYzIifQ&amp;_nc_ht=scontent-lga3-3.cdninstagram.com&amp;_nc_cat=102&amp;_nc_oc=Q6cZ2QEIi8zoZFtHdvs6UAWNHx5hL6KY-hfMAE9Z8wU3XDnHPBpLJHRfeGe9oGrXzxTMaeU&amp;_nc_ohc=3F95MmqZn7oQ7kNvwEtvJRE&amp;_nc_gid=lEKYe5GMEN_YK4EX0FMp1A&amp;edm=AOQ1c0wBAAAA&amp;ccb=7-5&amp;oh=00_AfwLnlif0g9d5cTZWwZHfUhu1dFVbF2uBZqu6xaefJZPEQ&amp;oe=69BDBCF7&amp;_nc_sid=8b3546</t>
  </si>
  <si>
    <t>https://instagram.com/p/DLWP19Do6ZT, https://instagram.com/p/DKBfEyKoRJ5, https://instagram.com/p/DIVBS-lokJw, https://instagram.com/p/DINiXRZNnx5, https://instagram.com/p/DINiCdSo1X8, https://instagram.com/p/DIK4uK9IoPQ, https://instagram.com/p/DII4qcNMUvZ, https://instagram.com/p/DIDR1KbI7I8, https://instagram.com/p/DGKGEUdIBwu, https://instagram.com/p/DGBZEGJsNMI, https://instagram.com/p/DGBZBydMmaH, https://instagram.com/p/DB34tfgorMb</t>
  </si>
  <si>
    <t>31, 8, 17, 12, 25, 9, 12, 10, 13, 14, 13, 139</t>
  </si>
  <si>
    <t>2, 0, 0, 0, 1, 0, 0, 0, 0, 0, 0, 3</t>
  </si>
  <si>
    <t>2025-06-26, 2025-05-24, 2025-04-12, 2025-04-09, 2025-04-09, 2025-04-08, 2025-04-07, 2025-04-05, 2025-02-17, 2025-02-13, 2025-02-13, 2024-11-02</t>
  </si>
  <si>
    <t>Video, Video, Video, Video, Video, Video, Video, Video, Video, Image, Image, Video</t>
  </si>
  <si>
    <t>https://scontent-lga3-1.cdninstagram.com/v/t51.82787-15/624725916_18105994729753907_4964846914953343354_n.jpg?stp=dst-jpg_e35_s1080x1080_sh0.08_tt6&amp;_nc_ht=scontent-lga3-1.cdninstagram.com&amp;_nc_cat=111&amp;_nc_oc=Q6cZ2QEIi8zoZFtHdvs6UAWNHx5hL6KY-hfMAE9Z8wU3XDnHPBpLJHRfeGe9oGrXzxTMaeU&amp;_nc_ohc=e44ID4Us5GcQ7kNvwH4lFfT&amp;_nc_gid=lEKYe5GMEN_YK4EX0FMp1A&amp;edm=AOQ1c0wBAAAA&amp;ccb=7-5&amp;ig_cache_key=MzU2NzI0MjYxMjQ5OTg2MjI4MA%3D%3D.3-ccb7-5&amp;oh=00_AfzK4WjlasniqUdaPaCtENDxfjyikkpRS1Obs1lf1o3pVQ&amp;oe=69BDA9BD&amp;_nc_sid=8b3546, https://scontent-lga3-3.cdninstagram.com/v/t51.82787-15/625141312_18093613039954540_6077014391007323793_n.jpg?stp=dst-jpg_e35_s1080x1080_sh0.08_tt6&amp;_nc_ht=scontent-lga3-3.cdninstagram.com&amp;_nc_cat=104&amp;_nc_oc=Q6cZ2QEIi8zoZFtHdvs6UAWNHx5hL6KY-hfMAE9Z8wU3XDnHPBpLJHRfeGe9oGrXzxTMaeU&amp;_nc_ohc=1r0ZLEK49u0Q7kNvwFtBZld&amp;_nc_gid=lEKYe5GMEN_YK4EX0FMp1A&amp;edm=AOQ1c0wBAAAA&amp;ccb=7-5&amp;ig_cache_key=MzU2NzI0MjQ1MzkxMzMzMTMzNQ%3D%3D.3-ccb7-5&amp;oh=00_AfxAUAh-HipE2ulA2Fz-A5p8IxIEGrDRh90_FZi9qD6zFg&amp;oe=69BDB8CA&amp;_nc_sid=8b3546</t>
  </si>
  <si>
    <t>https://scontent-lga3-2.cdninstagram.com/o1/v/t2/f2/m367/AQPVgMEEAVuXzd6vQtpKD5dXb8LMOVP6aRVCqNwQiXMMjEmFQMy3tVGeHoCJOqYi4TL6altAh_aXbL_ZKmph999QDm2lZWP4hieKkOI.mp4?_nc_cat=107&amp;_nc_sid=5e9851&amp;_nc_ht=scontent-lga3-2.cdninstagram.com&amp;_nc_ohc=WTl-rgdm-ssQ7kNvwE50r5T&amp;efg=eyJ2ZW5jb2RlX3RhZyI6Inhwdl9wcm9ncmVzc2l2ZS5JTlNUQUdSQU0uQ0xJUFMuQzMuNzIwLmRhc2hfYmFzZWxpbmVfMV92MSIsInhwdl9hc3NldF9pZCI6NzQyNjYyOTM0ODkwMzQ2LCJhc3NldF9hZ2VfZGF5cyI6MjYzLCJ2aV91c2VjYXNlX2lkIjoxMDA5OSwiZHVyYXRpb25fcyI6MjksInVybGdlbl9zb3VyY2UiOiJ3d3cifQ%3D%3D&amp;ccb=17-1&amp;vs=fd67b2c4f3944ae&amp;_nc_vs=HBksFQIYQGlnX2VwaGVtZXJhbC85QzQ2M0Q2QzVCODk5QURDRTUxRjVEODE5MEQ4NURCMV92aWRlb19kYXNoaW5pdC5tcDQVAALIARIAFQIYR2lnX3hwdl9yZWVsc19wZXJtYW5lbnRfc3JfcHJvZC8xMzU0ODc3MzQ1NjE5MjcxXzI4NjExNDM1OTEwMjI0MTAwMDYubXA0FQICyAESACgAGAAbAogHdXNlX29pbAExEnByb2dyZXNzaXZlX3JlY2lwZQExFQAAJtSd4IbW3NECFQIoAkMzLBdAPZrhR64UexgSZGFzaF9iYXNlbGluZV8xX3YxEQB1_gdl5p0BAA&amp;_nc_gid=lEKYe5GMEN_YK4EX0FMp1A&amp;_nc_ss=1a&amp;_nc_zt=28&amp;oh=00_AfzfxxORnGCfgDE9mpG_sdbKZvMturkI4LDhlxWzXbyoOg&amp;oe=69BDA15C, https://scontent-lga3-2.cdninstagram.com/o1/v/t2/f2/m367/AQPmM6TnXT4A6AwyXy-mUoLUzLi34YK6rjv9ajCUtIwaKIlTr65RQ1_Igu7FwNE7zrzvsH0PXVDjmplbnq0baOOL3H1qFSD6Tf3d-b4.mp4?_nc_cat=100&amp;_nc_sid=5e9851&amp;_nc_ht=scontent-lga3-2.cdninstagram.com&amp;_nc_ohc=aOtCI5lB8VsQ7kNvwEBkxPy&amp;efg=eyJ2ZW5jb2RlX3RhZyI6Inhwdl9wcm9ncmVzc2l2ZS5JTlNUQUdSQU0uQ0xJUFMuQzIuNzIwLmRhc2hfYmFzZWxpbmVfMV92MSIsInhwdl9hc3NldF9pZCI6MjI0MDExOTk3NjUwMjA1MSwiYXNzZXRfYWdlX2RheXMiOjI5NiwidmlfdXNlY2FzZV9pZCI6MTAwOTksImR1cmF0aW9uX3MiOjE5LCJ1cmxnZW5fc291cmNlIjoid3d3In0%3D&amp;ccb=17-1&amp;vs=66c30277d63dcef9&amp;_nc_vs=HBkcFQIYQGlnX2VwaGVtZXJhbC9ENTRDQkM2QTZENzgwNEZBNEJDREEzMEJBM0ZCNEI5NV92aWRlb19kYXNoaW5pdC5tcDQVAALIARIAKAAYABsCiAd1c2Vfb2lsATEScHJvZ3Jlc3NpdmVfcmVjaXBlATEVAAAmxoyht5LY-gcVAigCQzIsF0A0CHKwIMScGBJkYXNoX2Jhc2VsaW5lXzFfdjERAHX-B2XmnQEA&amp;_nc_gid=lEKYe5GMEN_YK4EX0FMp1A&amp;_nc_ss=1a&amp;_nc_zt=28&amp;oh=00_AfyQNpU7MCpdXXUyTZB_8YcW9zEzlJ7lU9EVMG5N51z3TQ&amp;oe=69BDB809, https://scontent-lga3-1.cdninstagram.com/o1/v/t2/f2/m367/AQNRs71v8GT0qIseoRHvzQxp9jLoGQk_EUR9lTInNeBuPj1dpIeRLeFoFeb1NsYqmWgA05MlY7H3OI8-Ba81HWGIKqBQDrIYHYtLa9c.mp4?_nc_cat=109&amp;_nc_sid=5e9851&amp;_nc_ht=scontent-lga3-1.cdninstagram.com&amp;_nc_ohc=H5IZ2DdCV9wQ7kNvwHquTq0&amp;efg=eyJ2ZW5jb2RlX3RhZyI6Inhwdl9wcm9ncmVzc2l2ZS5JTlNUQUdSQU0uQ0xJUFMuQzMuNzIwLmRhc2hfYmFzZWxpbmVfMV92MSIsInhwdl9hc3NldF9pZCI6MTAwMzEwMzYwNTExNDkzMiwiYXNzZXRfYWdlX2RheXMiOjMzOCwidmlfdXNlY2FzZV9pZCI6MTAwOTksImR1cmF0aW9uX3MiOjI4LCJ1cmxnZW5fc291cmNlIjoid3d3In0%3D&amp;ccb=17-1&amp;vs=2fe6f710f96b081e&amp;_nc_vs=HBksFQIYQGlnX2VwaGVtZXJhbC8wMDQ1QTRDOUEzQjI4Q0JEMTVEQTJBMUMyREQ5RThCM192aWRlb19kYXNoaW5pdC5tcDQVAALIARIAFQIYR2lnX3hwdl9yZWVsc19wZXJtYW5lbnRfc3JfcHJvZC8xMTIwMjQyODQ2NTc1MDUzXzc2NzA5MjM1OTYxMDkyMTkzMDMubXA0FQICyAESACgAGAAbAogHdXNlX29pbAExEnByb2dyZXNzaXZlX3JlY2lwZQExFQAAJuig8qColMgDFQIoAkMzLBdAPDul41P3zxgSZGFzaF9iYXNlbGluZV8xX3YxEQB1_gdl5p0BAA&amp;_nc_gid=lEKYe5GMEN_YK4EX0FMp1A&amp;_nc_ss=1a&amp;_nc_zt=28&amp;oh=00_Afy4aaKO8F5CLk2nRPDk7R9SGYWdOaNSuTY57fMyhQ6rBA&amp;oe=69BD996E, https://scontent-lga3-1.cdninstagram.com/o1/v/t2/f2/m367/AQOngzB8H3TAF-Z9yI_eV-83N_Jfs6xnOR-joR4UILGUjHsp7LFP_d62c2gHE2oX45aqSUb2Rij4hMXviMs94182PfVY1QMe8Zbx7T4.mp4?_nc_cat=111&amp;_nc_sid=5e9851&amp;_nc_ht=scontent-lga3-1.cdninstagram.com&amp;_nc_ohc=DjY1GkmyhwMQ7kNvwFSUVRO&amp;efg=eyJ2ZW5jb2RlX3RhZyI6Inhwdl9wcm9ncmVzc2l2ZS5JTlNUQUdSQU0uQ0xJUFMuQzMuNzIwLmRhc2hfYmFzZWxpbmVfMV92MSIsInhwdl9hc3NldF9pZCI6Mzk4MjI3MDY5ODcxNDgxNSwiYXNzZXRfYWdlX2RheXMiOjM0MSwidmlfdXNlY2FzZV9pZCI6MTAwOTksImR1cmF0aW9uX3MiOjEzLCJ1cmxnZW5fc291cmNlIjoid3d3In0%3D&amp;ccb=17-1&amp;vs=2810b700068f5e8e&amp;_nc_vs=HBksFQIYQGlnX2VwaGVtZXJhbC8xRDQyN0JDNzM5QkMyMTY2MjI1OTJDRjJGRTc5MzY4OF92aWRlb19kYXNoaW5pdC5tcDQVAALIARIAFQIYR2lnX3hwdl9yZWVsc19wZXJtYW5lbnRfc3JfcHJvZC8xMTk2NTI4NTY4NjEyNTMxXzQ5MjIwMTk1MjAyMTg3NDMzMDQubXA0FQICyAESACgAGAAbAogHdXNlX29pbAExEnByb2dyZXNzaXZlX3JlY2lwZQExFQAAJv7aq-bU9pIOFQIoAkMzLBdAKjQ5WBBiThgSZGFzaF9iYXNlbGluZV8xX3YxEQB1_gdl5p0BAA&amp;_nc_gid=lEKYe5GMEN_YK4EX0FMp1A&amp;_nc_ss=1a&amp;_nc_zt=28&amp;oh=00_AfxWa3lvXMIt7gM34SzpB-Yj6IkiQq7jeOf1xQTQz2VCwg&amp;oe=69BDAF80, https://scontent-lga3-1.cdninstagram.com/o1/v/t2/f2/m367/AQMOyWCGlqrguMD1T8HOWcYqCcUFriaD746t6o4w-MEtgoIsJQfgnzzHqWi6u2APVpE0Nya1g7SzxTzQV3jQfOM9Und7Vf7CHLLVxZw.mp4?_nc_cat=111&amp;_nc_sid=5e9851&amp;_nc_ht=scontent-lga3-1.cdninstagram.com&amp;_nc_ohc=aWI5WSZDUewQ7kNvwEhQ42H&amp;efg=eyJ2ZW5jb2RlX3RhZyI6Inhwdl9wcm9ncmVzc2l2ZS5JTlNUQUdSQU0uQ0xJUFMuQzMuNzIwLmRhc2hfYmFzZWxpbmVfMV92MSIsInhwdl9hc3NldF9pZCI6MTAwMTg5OTM0ODE5Mjc2NSwiYXNzZXRfYWdlX2RheXMiOjM0MSwidmlfdXNlY2FzZV9pZCI6MTAwOTksImR1cmF0aW9uX3MiOjI5LCJ1cmxnZW5fc291cmNlIjoid3d3In0%3D&amp;ccb=17-1&amp;vs=36d160b9d6b3699c&amp;_nc_vs=HBksFQIYQGlnX2VwaGVtZXJhbC8xQzQyQUM5MDNFM0ZBRTI4RjRCOUM2Q0E3RDQ0RUJCRF92aWRlb19kYXNoaW5pdC5tcDQVAALIARIAFQIYR2lnX3hwdl9yZWVsc19wZXJtYW5lbnRfc3JfcHJvZC8xMDc3NDUxMTk0NDEyODU4XzE4Mzg4NDQ2MTkzNDY2NjYzNjUubXA0FQICyAESACgAGAAbAogHdXNlX29pbAExEnByb2dyZXNzaXZlX3JlY2lwZQExFQAAJvq3_-ubzscDFQIoAkMzLBdAPaIMSbpeNRgSZGFzaF9iYXNlbGluZV8xX3YxEQB1_gdl5p0BAA&amp;_nc_gid=lEKYe5GMEN_YK4EX0FMp1A&amp;_nc_ss=1a&amp;_nc_zt=28&amp;oh=00_AfwfEWvwB_50gsg32DOYD8OL9yCudmhpcH6B1malz6TT_w&amp;oe=69BD8BEC</t>
  </si>
  <si>
    <t>https://www.instagram.com/babajanov.dilshod.1981</t>
  </si>
  <si>
    <t>salon_ostrova</t>
  </si>
  <si>
    <t>Салон красоты "Острова"</t>
  </si>
  <si>
    <t>8(499)322-10-22 Парикмахерский зал/ Маникюрный, педикюрный зал/ Косметология/ SPA-зона/ Солярий/ Медицинская косметология</t>
  </si>
  <si>
    <t>http://salonostrova.ru/</t>
  </si>
  <si>
    <t>https://scontent-phl2-1.cdninstagram.com/v/t51.2885-19/13671081_230755013988474_294646100_a.jpg?stp=dst-jpg_e0_s150x150_tt6&amp;efg=eyJ2ZW5jb2RlX3RhZyI6InByb2ZpbGVfcGljLmRqYW5nby4yMDAuYzIifQ&amp;_nc_ht=scontent-phl2-1.cdninstagram.com&amp;_nc_cat=106&amp;_nc_oc=Q6cZ2QECxjSkmmu-BwCjN8alBWyiG56MhwJPle2VqOYC0eLtbEF9ieCJgVLJecWkVYyKBr6krRHwbm3eHsf5NFX-C8xJ&amp;_nc_ohc=YthddV2vTAEQ7kNvwEO36Pv&amp;_nc_gid=hvGFm3K5cKFo2bovJVIN3w&amp;edm=AOQ1c0wBAAAA&amp;ccb=7-5&amp;oh=00_Afw8UlRDsBRU0H1o2fYEVxU2I97Rm3NStLFTbXIcUgSNqw&amp;oe=69BDB11F&amp;_nc_sid=8b3546</t>
  </si>
  <si>
    <t>https://instagram.com/p/BUxOYb9lUeg, https://instagram.com/p/BUxOUboFX_x, https://instagram.com/p/BJGglIcjCuN, https://instagram.com/p/BJGghamj6iB, https://instagram.com/p/BJGgeN8D4gz, https://instagram.com/p/BJGgTaLjiD1, https://instagram.com/p/BJGgMcSjoKo, https://instagram.com/p/BJGgJsPjI5W, https://instagram.com/p/BJGgGyMDCxa, https://instagram.com/p/BJGgBUnDNYQ, https://instagram.com/p/BJGf5ooDWNn, https://instagram.com/p/BJGf1UXjDND</t>
  </si>
  <si>
    <t>51, 29, 71, 24, 20, 8, 5, 9, 10, 12, 4, 7</t>
  </si>
  <si>
    <t>2, 0, 2, 0, 2, 1, 0, 1, 0, 0, 0, 1</t>
  </si>
  <si>
    <t>2017-05-31, 2017-05-31, 2016-08-14, 2016-08-14, 2016-08-14, 2016-08-14, 2016-08-14, 2016-08-14, 2016-08-14, 2016-08-14, 2016-08-14, 2016-08-14</t>
  </si>
  <si>
    <t>https://scontent-phl2-1.cdninstagram.com/v/t51.82787-15/625165910_18327224476168405_5352369224480599857_n.jpg?stp=dst-jpg_e15_tt6&amp;_nc_ht=scontent-phl2-1.cdninstagram.com&amp;_nc_cat=101&amp;_nc_oc=Q6cZ2QECxjSkmmu-BwCjN8alBWyiG56MhwJPle2VqOYC0eLtbEF9ieCJgVLJecWkVYyKBr6krRHwbm3eHsf5NFX-C8xJ&amp;_nc_ohc=GudobFT_QTwQ7kNvwHbR8vP&amp;_nc_gid=hvGFm3K5cKFo2bovJVIN3w&amp;edm=AOQ1c0wBAAAA&amp;ccb=7-5&amp;ig_cache_key=MTUyNzA2NTAwMDU5ODEyODU0NA%3D%3D.3-ccb7-5&amp;oh=00_AfyJNLJxwGlMjhIuydkoMZIa4Vw-eDEpQ6l-JZunCpd54Q&amp;oe=69BD9C61&amp;_nc_sid=8b3546, https://scontent-phl2-1.cdninstagram.com/v/t51.82787-15/625010175_18419081866139218_7539754745308766004_n.jpg?stp=dst-jpg_e15_tt6&amp;_nc_ht=scontent-phl2-1.cdninstagram.com&amp;_nc_cat=110&amp;_nc_oc=Q6cZ2QECxjSkmmu-BwCjN8alBWyiG56MhwJPle2VqOYC0eLtbEF9ieCJgVLJecWkVYyKBr6krRHwbm3eHsf5NFX-C8xJ&amp;_nc_ohc=JEXT5F_XchAQ7kNvwGhtLOe&amp;_nc_gid=hvGFm3K5cKFo2bovJVIN3w&amp;edm=AOQ1c0wBAAAA&amp;ccb=7-5&amp;ig_cache_key=MTUyNzA2NDcyNTM1OTUyNTg3Mw%3D%3D.3-ccb7-5&amp;oh=00_AfwCg9Mw9YYcUDrGgjYL7el0BCKcP-niUv3Or79iuCZq8Q&amp;oe=69BD899C&amp;_nc_sid=8b3546, https://scontent-phl2-1.cdninstagram.com/v/t51.82787-15/639612131_18558857656005227_2107023728626963647_n.jpg?stp=dst-jpg_e15_tt6&amp;_nc_ht=scontent-phl2-1.cdninstagram.com&amp;_nc_cat=111&amp;_nc_oc=Q6cZ2QECxjSkmmu-BwCjN8alBWyiG56MhwJPle2VqOYC0eLtbEF9ieCJgVLJecWkVYyKBr6krRHwbm3eHsf5NFX-C8xJ&amp;_nc_ohc=vNk1aRNVlfkQ7kNvwEouUi1&amp;_nc_gid=hvGFm3K5cKFo2bovJVIN3w&amp;edm=AOQ1c0wBAAAA&amp;ccb=7-5&amp;ig_cache_key=MTMxNjg4MzIzMDIzMDMyNjE1Nw%3D%3D.3-ccb7-5&amp;oh=00_Afy0yig-isfL6EB4_3wFvqH-3sa8c9spHXTwMmRz-3hQWw&amp;oe=69BDADDD&amp;_nc_sid=8b3546, https://scontent-phl2-1.cdninstagram.com/v/t51.82787-15/626107301_18531448936066874_792328750907663268_n.jpg?stp=dst-jpg_e15_tt6&amp;_nc_ht=scontent-phl2-1.cdninstagram.com&amp;_nc_cat=102&amp;_nc_oc=Q6cZ2QECxjSkmmu-BwCjN8alBWyiG56MhwJPle2VqOYC0eLtbEF9ieCJgVLJecWkVYyKBr6krRHwbm3eHsf5NFX-C8xJ&amp;_nc_ohc=82tMWuPXg4IQ7kNvwHzcAVY&amp;_nc_gid=hvGFm3K5cKFo2bovJVIN3w&amp;edm=AOQ1c0wBAAAA&amp;ccb=7-5&amp;ig_cache_key=MTMxNjg4Mjk3NDg0Nzc3MjgwMQ%3D%3D.3-ccb7-5&amp;oh=00_AfytQ30odAA0RO1eKyzHG_mo3AbzLXTj25CYw8rDVw-2Gg&amp;oe=69BD9AE6&amp;_nc_sid=8b3546, https://scontent-phl2-1.cdninstagram.com/v/t51.82787-15/636961298_18558003664051330_7130373855288456904_n.jpg?stp=dst-jpg_e15_tt6&amp;_nc_ht=scontent-phl2-1.cdninstagram.com&amp;_nc_cat=110&amp;_nc_oc=Q6cZ2QECxjSkmmu-BwCjN8alBWyiG56MhwJPle2VqOYC0eLtbEF9ieCJgVLJecWkVYyKBr6krRHwbm3eHsf5NFX-C8xJ&amp;_nc_ohc=7r2tBFEJImkQ7kNvwEl0WmF&amp;_nc_gid=hvGFm3K5cKFo2bovJVIN3w&amp;edm=AOQ1c0wBAAAA&amp;ccb=7-5&amp;ig_cache_key=MTMxNjg4Mjc1NTA5MTQwMDc1NQ%3D%3D.3-ccb7-5&amp;oh=00_Afznk0sLt5gtNzyM5Zl7YsyGYmpg1xYED3Cd1oC3TP59Og&amp;oe=69BD9ACC&amp;_nc_sid=8b3546, https://scontent-phl2-1.cdninstagram.com/v/t51.82787-15/637173209_18574032871018993_1287622694997859885_n.jpg?stp=dst-jpg_e15_tt6&amp;_nc_ht=scontent-phl2-1.cdninstagram.com&amp;_nc_cat=101&amp;_nc_oc=Q6cZ2QECxjSkmmu-BwCjN8alBWyiG56MhwJPle2VqOYC0eLtbEF9ieCJgVLJecWkVYyKBr6krRHwbm3eHsf5NFX-C8xJ&amp;_nc_ohc=hlhM2ifAxrEQ7kNvwFbSic-&amp;_nc_gid=hvGFm3K5cKFo2bovJVIN3w&amp;edm=AOQ1c0wBAAAA&amp;ccb=7-5&amp;ig_cache_key=MTMxNjg4MjAxMjMyMjAxMzQyOQ%3D%3D.3-ccb7-5&amp;oh=00_AfyHl1NEpcYl8bBgkyKDmFkjC4z4T-0BtbqzTt-tZBwYmA&amp;oe=69BDB229&amp;_nc_sid=8b3546, https://scontent-phl2-1.cdninstagram.com/v/t51.82787-15/631604674_18558397456025077_8133505945458803905_n.jpg?stp=dst-jpg_e15_tt6&amp;_nc_ht=scontent-phl2-1.cdninstagram.com&amp;_nc_cat=101&amp;_nc_oc=Q6cZ2QECxjSkmmu-BwCjN8alBWyiG56MhwJPle2VqOYC0eLtbEF9ieCJgVLJecWkVYyKBr6krRHwbm3eHsf5NFX-C8xJ&amp;_nc_ohc=C3QzbdWnuTIQ7kNvwG7eR0C&amp;_nc_gid=hvGFm3K5cKFo2bovJVIN3w&amp;edm=AOQ1c0wBAAAA&amp;ccb=7-5&amp;ig_cache_key=MTMxNjg4MTUzMzU1MDYyNTQ0OA%3D%3D.3-ccb7-5&amp;oh=00_Afy6JO_KTR2vF-NhVuSiu748LJJKiAUfgEdHXRk1Pc9pZQ&amp;oe=69BD9FCB&amp;_nc_sid=8b3546, https://scontent-phl2-1.cdninstagram.com/v/t51.82787-15/624608128_18450907084103443_6965584582627113600_n.jpg?stp=dst-jpg_e15_tt6&amp;_nc_ht=scontent-phl2-1.cdninstagram.com&amp;_nc_cat=107&amp;_nc_oc=Q6cZ2QECxjSkmmu-BwCjN8alBWyiG56MhwJPle2VqOYC0eLtbEF9ieCJgVLJecWkVYyKBr6krRHwbm3eHsf5NFX-C8xJ&amp;_nc_ohc=GTggRl00SDwQ7kNvwHivcQa&amp;_nc_gid=hvGFm3K5cKFo2bovJVIN3w&amp;edm=AOQ1c0wBAAAA&amp;ccb=7-5&amp;ig_cache_key=MTMxNjg4MTM0NDUyMTYwNDY5NA%3D%3D.3-ccb7-5&amp;oh=00_Afz7TtTQNXHu2JCprdZy684G6i8E6e4EcrOV8B9M78fxgQ&amp;oe=69BD8F5D&amp;_nc_sid=8b3546, https://scontent-phl2-1.cdninstagram.com/v/t51.82787-15/639724634_18566925859016003_3764951118639461751_n.jpg?stp=dst-jpg_e15_tt6&amp;_nc_ht=scontent-phl2-1.cdninstagram.com&amp;_nc_cat=111&amp;_nc_oc=Q6cZ2QECxjSkmmu-BwCjN8alBWyiG56MhwJPle2VqOYC0eLtbEF9ieCJgVLJecWkVYyKBr6krRHwbm3eHsf5NFX-C8xJ&amp;_nc_ohc=poa8fXf9IloQ7kNvwFZ7LKO&amp;_nc_gid=hvGFm3K5cKFo2bovJVIN3w&amp;edm=AOQ1c0wBAAAA&amp;ccb=7-5&amp;ig_cache_key=MTMxNjg4MTE0NDc0Njg4MDA5MA%3D%3D.3-ccb7-5&amp;oh=00_AfzNt54e5xpIRGGKFafvX10UklvGLZBO1dcuq8HHv3U-2g&amp;oe=69BDA7E7&amp;_nc_sid=8b3546, https://scontent-phl2-1.cdninstagram.com/v/t51.82787-15/639706307_18561932521032325_6964045701300886455_n.jpg?stp=dst-jpg_e15_tt6&amp;_nc_ht=scontent-phl2-1.cdninstagram.com&amp;_nc_cat=101&amp;_nc_oc=Q6cZ2QECxjSkmmu-BwCjN8alBWyiG56MhwJPle2VqOYC0eLtbEF9ieCJgVLJecWkVYyKBr6krRHwbm3eHsf5NFX-C8xJ&amp;_nc_ohc=T7SN1A0FNjkQ7kNvwEeI0mz&amp;_nc_gid=hvGFm3K5cKFo2bovJVIN3w&amp;edm=AOQ1c0wBAAAA&amp;ccb=7-5&amp;ig_cache_key=MTMxNjg4MDc2OTM5MDI2OTk2OA%3D%3D.3-ccb7-5&amp;oh=00_AfwXOw2SWCbQmm2u</t>
  </si>
  <si>
    <t>https://www.instagram.com/salon_ostrova</t>
  </si>
  <si>
    <t>dimakovtyn</t>
  </si>
  <si>
    <t>Dmytro Kovtun</t>
  </si>
  <si>
    <t>🌟Serial Entrepreneur | 
📈Streamlined Solutions for Car Dealers 
🌍Worldwide Luxury Car Shipping</t>
  </si>
  <si>
    <t>https://scontent-sea5-1.cdninstagram.com/v/t51.2885-19/40028625_1963620493676309_6636843332775444480_n.jpg?stp=dst-jpg_e0_s150x150_tt6&amp;efg=eyJ2ZW5jb2RlX3RhZyI6InByb2ZpbGVfcGljLmRqYW5nby4xMDgwLmMyIn0&amp;_nc_ht=scontent-sea5-1.cdninstagram.com&amp;_nc_cat=105&amp;_nc_oc=Q6cZ2QFruD5sn1_K22Jz_5n1JFrwL_EV9rye9brxl8PET1kR3_WgXi8ZdFNVxNTDp9cwyJc&amp;_nc_ohc=6mm-Ud1BIEUQ7kNvwEjg53D&amp;_nc_gid=7n5Keu0B6LuvVlPdDDmETw&amp;edm=AOQ1c0wBAAAA&amp;ccb=7-5&amp;oh=00_Afz3_PtY5YY-DB7sCWv_gb1_yNDCTkk-uDhK58JNE1hDjA&amp;oe=69BDAF3E&amp;_nc_sid=8b3546</t>
  </si>
  <si>
    <t>#Tbilisi #Georgia #ferrari #sf90xxstradale #ferrari812superfast #ferrari488pista | Этот ваш дубайск 😎 | Buy now! | Эмоции делают нас живыми</t>
  </si>
  <si>
    <t>#Tbilisi, #Georgia, #ferrari, #sf90xxstradale, #ferrari812superfast, #ferrari488pista</t>
  </si>
  <si>
    <t>https://instagram.com/p/DU_oBhpDA8e, https://instagram.com/p/DSf5_-2DEEA, https://instagram.com/p/DBao1H0tgJm, https://instagram.com/p/C8feZJut65L, https://instagram.com/p/C5rd_6lSnhI, https://instagram.com/p/CytnQf9NSOn, https://instagram.com/p/CwZQ-82NcyY, https://instagram.com/p/CuQCyfLtDYA, https://instagram.com/p/CuNYT-iNizf, https://instagram.com/p/CuIN4rtNR8K, https://instagram.com/p/CtxIzP0NwhC, https://instagram.com/p/Cs65qDZN5jF</t>
  </si>
  <si>
    <t>162, 224, 138, 247, 205, 185, 180, 157, 144, 160, 206, 156</t>
  </si>
  <si>
    <t>6, 10, 1, 6, 8, 1, 1, 2, 5, 1, 4, 1</t>
  </si>
  <si>
    <t>2026-02-20, 2025-12-20, 2024-10-22, 2024-06-21, 2024-04-12, 2023-10-22, 2023-08-26, 2023-07-03, 2023-07-02, 2023-06-30, 2023-06-21, 2023-05-31</t>
  </si>
  <si>
    <t>Tbilisi, Georgia, Tivat, Montenegro, Sveti Stasije, Kotor, Montenegro, Prague, Czech Republic</t>
  </si>
  <si>
    <t>Image, Video, Sidecar, Sidecar, Sidecar, Sidecar, Sidecar, Image, Sidecar, Sidecar, Image, Sidecar</t>
  </si>
  <si>
    <t>https://scontent-sea5-1.cdninstagram.com/v/t51.82787-15/640390286_18556970995041843_44732792514080300_n.jpg?stp=dst-jpg_e35_p1080x1080_sh0.08_tt6&amp;_nc_ht=scontent-sea5-1.cdninstagram.com&amp;_nc_cat=103&amp;_nc_oc=Q6cZ2QFruD5sn1_K22Jz_5n1JFrwL_EV9rye9brxl8PET1kR3_WgXi8ZdFNVxNTDp9cwyJc&amp;_nc_ohc=739ZGGRIqkMQ7kNvwEyr0MP&amp;_nc_gid=7n5Keu0B6LuvVlPdDDmETw&amp;edm=AOQ1c0wBAAAA&amp;ccb=7-5&amp;ig_cache_key=MzgzNjk2MTQzNDI0NTAwOTE4Mg%3D%3D.3-ccb7-5&amp;oh=00_AfwgtBhcwQbKpoNjtEmvyVOeGAA-OUfgH1JiD1j2Txkanw&amp;oe=69BD9901&amp;_nc_sid=8b3546, https://scontent-sea5-1.cdninstagram.com/v/t51.2885-15/464254299_18459364252041843_4725117347853230481_n.jpg?stp=dst-jpg_e35_p1080x1080_sh0.08_tt6&amp;_nc_ht=scontent-sea5-1.cdninstagram.com&amp;_nc_cat=103&amp;_nc_oc=Q6cZ2QFruD5sn1_K22Jz_5n1JFrwL_EV9rye9brxl8PET1kR3_WgXi8ZdFNVxNTDp9cwyJc&amp;_nc_ohc=S6fE1Y_Tg-EQ7kNvwFZ2dsj&amp;_nc_gid=7n5Keu0B6LuvVlPdDDmETw&amp;edm=AOQ1c0wBAAAA&amp;ccb=7-5&amp;ig_cache_key=MzQ4NDI3NjgyMzMzMDExOTMwOQ%3D%3D.3-ccb7-5&amp;oh=00_Afx15lMyIxe9qDaayNE5jWGH7BVvcVrQmZGds0XgFQj78Q&amp;oe=69BDA450&amp;_nc_sid=8b3546, https://scontent-sea5-1.cdninstagram.com/v/t51.2885-15/464254299_18459364252041843_4725117347853230481_n.jpg?stp=dst-jpg_e35_p1080x1080_sh0.08_tt6&amp;_nc_ht=scontent-sea5-1.cdninstagram.com&amp;_nc_cat=103&amp;_nc_oc=Q6cZ2QFruD5sn1_K22Jz_5n1JFrwL_EV9rye9brxl8PET1kR3_WgXi8ZdFNVxNTDp9cwyJc&amp;_nc_ohc=S6fE1Y_Tg-EQ7kNvwFZ2dsj&amp;_nc_gid=7n5Keu0B6LuvVlPdDDmETw&amp;edm=AOQ1c0wBAAAA&amp;ccb=7-5&amp;ig_cache_key=MzQ4NDI3NjgyMzMzMDExOTMwOQ%3D%3D.3-ccb7-5&amp;oh=00_Afx15lMyIxe9qDaayNE5jWGH7BVvcVrQmZGds0XgFQj78Q&amp;oe=69BDA450&amp;_nc_sid=8b3546, https://scontent-sea5-1.cdninstagram.com/v/t51.2885-15/464213803_18459364261041843_4425317820774542023_n.jpg?stp=dst-jpg_e35_p1080x1080_sh0.08_tt6&amp;_nc_ht=scontent-sea5-1.cdninstagram.com&amp;_nc_cat=103&amp;_nc_oc=Q6cZ2QFruD5sn1_K22Jz_5n1JFrwL_EV9rye9brxl8PET1kR3_WgXi8ZdFNVxNTDp9cwyJc&amp;_nc_ohc=Q1EbXbRTPJ8Q7kNvwFAIfvR&amp;_nc_gid=7n5Keu0B6LuvVlPdDDmETw&amp;edm=AOQ1c0wBAAAA&amp;ccb=7-5&amp;ig_cache_key=MzQ4NDI3NjgyMzE4NzQ3OTY0OA%3D%3D.3-ccb7-5&amp;oh=00_AfyOIYldqwEcKGbD6i62wagcFRnoceP8ta1613keS1K9kQ&amp;oe=69BD863F&amp;_nc_sid=8b3546, https://scontent-sea5-1.cdninstagram.com/v/t51.2885-15/464303563_18459364270041843_4034943377272964263_n.jpg?stp=dst-jpg_e35_p1080x1080_sh0.08_tt6&amp;_nc_ht=scontent-sea5-1.cdninstagram.com&amp;_nc_cat=103&amp;_nc_oc=Q6cZ2QFruD5sn1_K22Jz_5n1JFrwL_EV9rye9brxl8PET1kR3_WgXi8ZdFNVxNTDp9cwyJc&amp;_nc_ohc=M-tiTWfydYYQ7kNvwG1K9v1&amp;_nc_gid=7n5Keu0B6LuvVlPdDDmETw&amp;edm=AOQ1c0wBAAAA&amp;ccb=7-5&amp;ig_cache_key=MzQ4NDI3NjgyMzIwNDEwMzUzMg%3D%3D.3-ccb7-5&amp;oh=00_Afw1ku9Q-cbESHLFMXAHi6Hn142lNN4AfVpJ7uWePt12NA&amp;oe=69BD8B30&amp;_nc_sid=8b3546, https://scontent-sea5-1.cdninstagram.com/v/t51.2885-15/464162954_18459364279041843_1012647264398975154_n.jpg?stp=dst-jpg_e35_p1080x1080_sh0.08_tt6&amp;_nc_ht=scontent-sea5-1.cdninstagram.com&amp;_nc_cat=103&amp;_nc_oc=Q6cZ2QFruD5sn1_K22Jz_5n1JFrwL_EV9rye9brxl8PET1kR3_WgXi8ZdFNVxNTDp9cwyJc&amp;_nc_ohc=aAiUu0CCeH8Q7kNvwFCCl_U&amp;_nc_gid=7n5Keu0B6LuvVlPdDDmETw&amp;edm=AOQ1c0wBAAAA&amp;ccb=7-5&amp;ig_cache_key=MzQ4NDI3NjgyMzMyMTUxMjQ0OA%3D%3D.3-ccb7-5&amp;oh=00_Afz8MLNR_3a4KLCL-5JBbNPOvnn0zedIJdNiT_6V3L8bsg&amp;oe=69BDB367&amp;_nc_sid=8b3546, https://scontent-sea5-1.cdninstagram.com/v/t51.2885-15/464213397_18459364288041843_8825852982871782794_n.jpg?stp=dst-jpg_e35_p1080x1080_sh0.08_tt6&amp;_nc_ht=scontent-sea5-1.cdninstagram.com&amp;_nc_cat=103&amp;_nc_oc=Q6cZ2QFruD5sn1_K22Jz_5n1JFrwL_EV9rye9brxl8PET1kR3_WgXi8ZdFNVxNTDp9cwyJc&amp;_nc_ohc=xYNh7ux2fC4Q7kNvwHQ7ZAU&amp;_nc_gid=7n5Keu0B6LuvVlPdDDmETw&amp;edm=AOQ1c0wBAAAA&amp;ccb=7-5&amp;ig_cache_key=MzQ4NDI3NjgyMzE5NTcxNTE5Nw%3D%3D.3-ccb7-5&amp;oh=00_Afw9y5lZLGIiLUn91BH_7eHvQpQ0h6SxmjotAhANVg5D1A&amp;oe=69BDBDAA&amp;_nc_sid=8b3546, https://scontent-sea5-1.cdninstagram.com/v/t51.2885-15/464265731_18459364297041843_2045316125144785887_n.jpg?stp=dst-jpg_e35_p1080x1080_sh0.08_tt6&amp;_nc_ht=scontent-sea5-1.cdninstagram.com&amp;_nc_cat=103&amp;_nc_oc=Q6cZ2QFruD5sn1_K22Jz_5n1JFrwL_EV9rye9brxl8PET1kR3_WgXi8ZdFNVxNTDp9cwyJc&amp;_nc_ohc=Mf-Zhe00cJEQ7kNvwF-hbHZ&amp;_nc_gid=7n5Keu0B6LuvVlPdDDmETw&amp;edm=AOQ1c0wBAAAA&amp;ccb=7-5&amp;ig_cache_key=MzQ4NDI3NjgyMzM1NTEzNjY1OA%3D%3D.3-ccb7-5&amp;oh=00_Afy8x5Vq9F-KT0oQJKDrf_uDGioboC1-UK8VgcsOXewY8A&amp;oe=69BDA4C4&amp;_nc_sid=8b3546, https://scontent-sea5-1.cdninstagram.com/v/t51.2885-15/464213399_18459364309041843_7080203026491880429_n.jpg?stp=dst-jpg_e35_p1080x1080_sh0.08_tt6&amp;_nc_ht=scontent-sea5-1.cdninstagram.com&amp;_nc_cat=103&amp;_nc_oc=Q6cZ2QFruD5sn1_K22Jz_5n1JFrwL_EV9rye9brxl8PET1kR3_WgXi8ZdFNVxNTDp9cwyJc&amp;_nc_ohc=0M-uDbMT7N4Q7kNvwG8zQAa&amp;_nc_gid=7n5Keu0B6LuvVlPdDDmETw&amp;edm=AOQ1c0wBAAAA&amp;ccb=7-5&amp;ig_cache_key=MzQ4NDI3NjgyMzE4NzI2Mjg5OQ%3D%3D.3-ccb7-5&amp;oh=00_AfxsCBsups4HIMc1EzsiI-Kb9cLlsFyxPLtvuT6msJuEug&amp;oe=69BD9405&amp;_nc_sid=8b3546, https://scontent-sea5-1.cdninstagram.com/v/t51.2885-15/464162954_18459364318041843_4340373986195577200_n.jpg?stp=dst-jpg_e35_p1080x1080_sh0.08_tt6&amp;_nc_ht=scontent-sea5-1.cdninstagram.com&amp;_nc_cat=103&amp;_nc_oc=Q6cZ2QFruD5sn1_K22Jz_5n1JFrwL_EV9rye9brxl8PET1kR3_WgXi8ZdFNVxNTDp9cwyJc&amp;_nc_ohc=Q1oiT6hkRQQQ7kNvwEnBN4V&amp;_nc_gid=7n5Keu0B6LuvVlPdDDmETw&amp;edm=AOQ1c0wBAAAA&amp;ccb=7-5&amp;ig_cache_key=MzQ4NDI3NjgyMzM0Njg5MDc4Mw%3D%3D.3-ccb7-5&amp;oh=00_AfyBGfiEmOwEQe4_bssKx1OmeSCEt8TqL4_o0c9UB4Jm0w&amp;oe=69BD95</t>
  </si>
  <si>
    <t>https://scontent-sea1-1.cdninstagram.com/o1/v/t2/f2/m86/AQNS1TwsFuAE5w07i3-ZQ0KlqPgrtmvPrSxCfCz55zhHuDSMdD8OCOO2IKpDqv_XZKsBSwEbRJvFzl-bR2CY6lT13CWo7SV_UBFauQI.mp4?_nc_cat=106&amp;_nc_sid=5e9851&amp;_nc_ht=scontent-sea1-1.cdninstagram.com&amp;_nc_ohc=-Ch_4z5C4iAQ7kNvwFpjOsX&amp;efg=eyJ2ZW5jb2RlX3RhZyI6Inhwdl9wcm9ncmVzc2l2ZS5JTlNUQUdSQU0uQ0xJUFMuQzMuNzIwLmRhc2hfYmFzZWxpbmVfMV92MSIsInhwdl9hc3NldF9pZCI6ODQzNjM5NDY1MzMzMTEwLCJhc3NldF9hZ2VfZGF5cyI6ODUsInZpX3VzZWNhc2VfaWQiOjEwMDk5LCJkdXJhdGlvbl9zIjoyOSwidXJsZ2VuX3NvdXJjZSI6Ind3dyJ9&amp;ccb=17-1&amp;vs=26ca339fefccde26&amp;_nc_vs=HBksFQIYUmlnX3hwdl9yZWVsc19wZXJtYW5lbnRfc3JfcHJvZC82NTRBMkE3RTEzQzYwNDAyRUU4NTM2MjlCNUM4RDBCRV92aWRlb19kYXNoaW5pdC5tcDQVAALIARIAFQIYR2lnX3hwdl9yZWVsc19wZXJtYW5lbnRfc3JfcHJvZC8xMjMyNDAwMzE1NDM0MzI3XzQ0NTk2MDM5NjgxNjgyNDI3ODEubXA0FQICyAESACgAGAAbAogHdXNlX29pbAExEnByb2dyZXNzaXZlX3JlY2lwZQExFQAAJuzFsuqj0v8CFQIoAkMzLBdAPbul41P3zxgSZGFzaF9iYXNlbGluZV8xX3YxEQB1_gdl5p0BAA&amp;_nc_gid=7n5Keu0B6LuvVlPdDDmETw&amp;_nc_ss=1a&amp;_nc_zt=28&amp;oh=00_AfzC15YgdrFyur6VIIgKUGU2cRiCdLlJqK11Xqf6NAr99w&amp;oe=69B993BB, https://scontent-sea5-1.cdninstagram.com/o1/v/t2/f2/m367/AQNnYTmPfYy9f18cr1wiD1w5KeWXBcghb_hK1QZuG5CejYtFS6I0bd2C4EGuDXJbgI3dZZAk-vnZV_cC4iUbidBfQ_r4EkIlNCddtJM.mp4?_nc_cat=105&amp;_nc_sid=5e9851&amp;_nc_ht=scontent-sea5-1.cdninstagram.com&amp;_nc_ohc=0vvQ7qiHOZ0Q7kNvwFgRDD4&amp;efg=eyJ2ZW5jb2RlX3RhZyI6Inhwdl9wcm9ncmVzc2l2ZS5JTlNUQUdSQU0uQ0FST1VTRUxfSVRFTS5DMy43MjAuZGFzaF9iYXNlbGluZV8xX3YxIiwieHB2X2Fzc2V0X2lkIjo0NDEzMDA0NTU2NDU3NjIsImFzc2V0X2FnZV9kYXlzIjo1MTAsInZpX3VzZWNhc2VfaWQiOjEwMTQ2LCJkdXJhdGlvbl9zIjo4LCJ1cmxnZW5fc291cmNlIjoid3d3In0%3D&amp;ccb=17-1&amp;vs=de1f5e7ab08987bb&amp;_nc_vs=HBksFQIYQGlnX2VwaGVtZXJhbC82RjQ4QzNEOUE4Q0U1MjlERUM1NUZCNDEyNkU1Qjg5MF92aWRlb19kYXNoaW5pdC5tcDQVAALIARIAFQIYOnBhc3N0aHJvdWdoX2V2ZXJzdG9yZS9HQXJvcXhzZFNEYkp3aklGQUstLW9JcTR2TllFYmtZTEFBQUYVAgLIARIAKAAYABsCiAd1c2Vfb2lsATEScHJvZ3Jlc3NpdmVfcmVjaXBlATEVAAAmhImvzojXyAEVAigCQzMsF0AhAAAAAAAAGBJkYXNoX2Jhc2VsaW5lXzFfdjERAHXuB2XEngEA&amp;_nc_gid=7n5Keu0B6LuvVlPdDDmETw&amp;_nc_ss=1a&amp;_nc_zt=28&amp;oh=00_Afy7mYMcvETN1lVLURw_Zz5CfcK02uTf62Be8vXUIpCSsw&amp;oe=69BD9AB6, https://scontent-sea1-1.cdninstagram.com/o1/v/t16/f2/m69/AQMBjzKbDR2iQPaoeCUUVpz9U14Yn5Zz3Jt4Dw2SBRC5jW_uCue-0Dox4sAZmF5IHsbaHnoZcUQ24W1jcU8QcJzO.mp4?strext=1&amp;_nc_cat=100&amp;_nc_sid=5e9851&amp;_nc_ht=scontent-sea1-1.cdninstagram.com&amp;_nc_ohc=cfaTwDzTohoQ7kNvwFo3EH5&amp;efg=eyJ2ZW5jb2RlX3RhZyI6Inhwdl9wcm9ncmVzc2l2ZS5JTlNUQUdSQU0uQ0FST1VTRUxfSVRFTS5DMy43MjAuZGFzaF9iYXNlbGluZV8xX3YxIiwieHB2X2Fzc2V0X2lkIjozMTYwMTQxMzE1Nzg3ODQsImFzc2V0X2FnZV9kYXlzIjo2MzIsInZpX3VzZWNhc2VfaWQiOjEwMTQ2LCJkdXJhdGlvbl9zIjoxNSwidXJsZ2VuX3NvdXJjZSI6Ind3dyJ9&amp;ccb=17-1&amp;_nc_gid=7n5Keu0B6LuvVlPdDDmETw&amp;_nc_ss=1a&amp;_nc_zt=28&amp;vs=9b927095bbc31d0a&amp;_nc_vs=HBksFQIYOnBhc3N0aHJvdWdoX2V2ZXJzdG9yZS9HRHVFdlJycm1LaTVJOE1CQUlEcWdsWlVtTTlEYmtZTEFBQUYVAALIARIAFQIYOnBhc3N0aHJvdWdoX2V2ZXJzdG9yZS9HRUUwd0JyWFg5UTFtUVVFQUdMamRtY21yVG9SYmtZTEFBQUYVAgLIARIAKAAYABsCiAd1c2Vfb2lsATEScHJvZ3Jlc3NpdmVfcmVjaXBlATEVAAAmwJ704LjajwEVAigCQzMsF0AvCLQ5WBBiGBJkYXNoX2Jhc2VsaW5lXzFfdjERAHXuB2XEngEA&amp;oh=00_AfzbO49niN54P9tXag4W0ZruVSATwyWV1E-bPB5r4k8xEA&amp;oe=69BDB538, https://scontent-sea5-1.cdninstagram.com/o1/v/t16/f2/m69/AQMTe4xMjfD5Qwj6CBJe7qatrm82rm8YXulex4YSLxuWWjlgHUssrb3ACp3g_JAu4gJLuu13CuH25ATqI3qYBhEy.mp4?strext=1&amp;_nc_cat=103&amp;_nc_sid=5e9851&amp;_nc_ht=scontent-sea5-1.cdninstagram.com&amp;_nc_ohc=1e_JhcddLvAQ7kNvwHIs1ER&amp;efg=eyJ2ZW5jb2RlX3RhZyI6Inhwdl9wcm9ncmVzc2l2ZS5JTlNUQUdSQU0uQ0FST1VTRUxfSVRFTS5DMy43MjAuZGFzaF9iYXNlbGluZV8xX3YxIiwieHB2X2Fzc2V0X2lkIjo5NjgxMzg3NzQ0MTA2NDEsImFzc2V0X2FnZV9kYXlzIjo5MzMsInZpX3VzZWNhc2VfaWQiOjEwMTQ2LCJkdXJhdGlvbl9zIjoxOSwidXJsZ2VuX3NvdXJjZSI6Ind3dyJ9&amp;ccb=17-1&amp;_nc_gid=7n5Keu0B6LuvVlPdDDmETw&amp;_nc_ss=1a&amp;_nc_zt=28&amp;vs=48c62ecc0d72b5d&amp;_nc_vs=HBksFQIYOnBhc3N0aHJvdWdoX2V2ZXJzdG9yZS9HSGNRR1JZVzRORWhkbThEQUt6YVozdDJTNmNTYmtZTEFBQUYVAALIARIAFQIYOnBhc3N0aHJvdWdoX2V2ZXJzdG9yZS9HT2E0RmhicDY4WDJsQTBHQUtYQzdTS2JVYUFYYmtZTEFBQUYVAgLIARIAKAAYABsCiAd1c2Vfb2lsATEScHJvZ3Jlc3NpdmVfcmVjaXBlATEVAAAmotbv-4uhuAMVAigCQzMsF0AzTMzMzMzNGBJkYXNoX2Jhc2VsaW5lXzFfdjERAHXuB2XEngEA&amp;oh=00_Afyd-P5VQsyWxKg_5C58V4xpHleaPi_Ht4pbog4dVTKJcg&amp;oe=69BD9F4D, https://scontent-sea1-1.cdninstagram.com/o1/v/t16/f2/m69/AQMco4hHMEAG6CEewSLSo8Y1cJNQFaG-ng2OEM2wX6GgSsIDzdF8oDg_nrzIJcmagYlO-4_chTQinKBxB8xrYOHT.mp4?strext=1&amp;_nc_cat=104&amp;_nc_sid=5e9851&amp;_nc_ht=scontent-sea1-1.cdninstagram.com&amp;_nc_ohc=SKTk52ZZx_IQ7kNvwFEB-h1&amp;efg=eyJ2ZW5jb2RlX3RhZyI6Inhwdl9wcm9ncmVzc2l2ZS5JTlNUQUdSQU0uQ0FST1VTRUxfSVRFTS5DMy43MjAuZGFzaF9iYXNlbGluZV8xX3YxIiwieHB2X2Fzc2V0X2lkIjoxNzM5MjIzMjU5ODY5NjExLCJhc3NldF9hZ2VfZGF5cyI6OTMzLCJ2aV91c2VjYXNlX2lkIjoxMDE0NiwiZHVyYXRpb25fcyI6OCwidXJsZ2VuX3NvdXJjZSI6Ind3dyJ9&amp;ccb=17-1&amp;_nc_gid=7n5Keu0B6LuvVlPdDDmETw&amp;_nc_ss=1a&amp;_nc_zt=28&amp;vs=dcf503f545fc620a&amp;_nc_vs=HBksFQIYOnBhc3N0aHJvdWdoX2V2ZXJzdG9yZS9HRnduSlJZYmVSTW9rQ3dCQUktYVU1MTZvMGtaYmtZTEFBQUYVAALIARIAFQIYOnBhc3N0aHJvdWdoX2V2ZXJzdG9yZS9HQUE2RnhiMlRIVEF5d2dCQUJYcWpvUVJ4TGtRYmtZTEFBQUYVAgLIARIAKAAYABsCiAd1c2Vfb2lsATEScHJvZ3Jlc3NpdmVfcmVjaXBlATEVAAAm1sa3iY_0lgYVAigCQzMsF0AhIcrAgxJvGBJkYXNoX2Jhc2VsaW5lXzFfdjERAHXuB2XEngEA&amp;oh=00_AfzKp5vNm8HV14u3vHllYGeZzU7BEwHsPEC78</t>
  </si>
  <si>
    <t>https://www.instagram.com/dimakovtyn</t>
  </si>
  <si>
    <t>evgeny_aldonin</t>
  </si>
  <si>
    <t>Evgeny Aldonin</t>
  </si>
  <si>
    <t>Посол фонда Жизнь в Движении ЗМС Запись в детскую футбольную академию  Алдонина:тел.89296281288 www.cskavatutinki.ru @cska_vatutinki @aldonin_academy</t>
  </si>
  <si>
    <t>https://scontent-hou1-1.cdninstagram.com/v/t51.2885-19/315111752_1337920800374344_8549647502344059725_n.jpg?stp=dst-jpg_e0_s150x150_tt6&amp;efg=eyJ2ZW5jb2RlX3RhZyI6InByb2ZpbGVfcGljLmRqYW5nby4xMDgwLmMyIn0&amp;_nc_ht=scontent-hou1-1.cdninstagram.com&amp;_nc_cat=104&amp;_nc_oc=Q6cZ2QGuhk-rpJv0cTitXEM-aYZEfTn7qtXg5I6T58lHefi8OGMc8rul03FmFuyvrKyReYY&amp;_nc_ohc=_MT0ai7BYJEQ7kNvwGa2RNs&amp;_nc_gid=Zsk803SmfSy6UKH1FPHlIw&amp;edm=AOQ1c0wBAAAA&amp;ccb=7-5&amp;oh=00_Afx9HC6SNkFseqLBRKoSYhT24ligg0nVUd_HPJpiil8-Cw&amp;oe=69BDB84F&amp;_nc_sid=8b3546</t>
  </si>
  <si>
    <t>Женя, мы с тобой!
Экс-капитан сборной России, двукратный чемпион страны и обладатель Кубка УЕФА в составе ЦСКА Евгений Алдонин столкнулся с тяжёлой болезнью. 
Мы присоединяемся ко всем небезразличным болельщикам, желаем Алдонину здоровья и скорейшего выздоровления!
Официальный благотворительный п | В эксклюзивном интервью для Jet Arena легендарный футболист и телеведущий Евгений Алдонин @evgeny_aldonin поделился своими впечатлениями от нашего комплекса. 
Он рассказал, чем его привлекли падел-корты и отметил, как атмосфера создают идеальные условия для интенсивной игры и отдыха 🎾 | Как обыграть соперника, если он за спиной?
Вариантом обыгрыша поделился с юными футболистами Профессионал с большой буквы – Евгений Алдонин @evgeny_aldonin !🔥
Тренировка в @rixospremiumtekirova ☀️
____________________
#футбол #футболисты #школафутбола #обучениефутболу #футболказань #football #foo | И по ночам мне снится вся красота, что в Дагестане ✨🏆 | Почему все так любят падел? Отвечают легенды нашего футбола! 😎
Уже сегодня стартует масштабный Winline Padel Tour – турнир, который меняет правила в этом спорте 🎾 | Евгений Алдонин – победитель медиа-турнира по паделу в футболке Jet Arena 🔥
Когда на корте появляется чемпион по духу, результат становится предсказуем – победа 💪 
Евгений Алдонин @evgeny_aldonin , экс-игрок сборной России и ЦСКА, доказал, что сильные спортсмены остаются сильными в любом виде спо | Наш Любимый Турнир по паделу, BANDEJA CUP!!! | 🤩Не скроем: приставали к нашим звёздным участникам итогового турнира Bandeja Cup с вопросами. Зато какой контент получился! 
На вопрос о самом сильном игроке серии турниров Bandeja Cup, все участники ответили одинаково. 
😏Угадайте, кто? | Я Кубок и это моя первая пещера ⛰️🏆
В надёжных руках Алдонина и Гасилина FONBET Кубок России спустился в Кунгурскую ледяную пещеру 😍 | @russiancup_official в Перми🏆 
С Реальными пацанами ⚽️
#кубокнаш #кубокроссии #футбол #амкар #черномерец | 🏆 Трофи-тур FONBET Кубка России в Перми стартует уже завтра!
23 и 24 сентября все желающие смогут сфотографироваться с трофеем и амбассадорами Российского футбольного союза. 
• 23 сентября в ТРЦ «Планета» с 20:00 до 21:30 на втором этаже около фаншопа «Амкара»
• 24 сентября в чаше стадиона «Звез</t>
  </si>
  <si>
    <t>#football, #foo</t>
  </si>
  <si>
    <t>@evgeny_aldonin, @rixospremiumtekirova, @jet_arena, @russiancup_official</t>
  </si>
  <si>
    <t>https://instagram.com/p/DRc9RlWCP41, https://instagram.com/p/DJEiBPHC-hi, https://instagram.com/p/DIwTftMozII, https://instagram.com/p/DHDI8Igoyx2, https://instagram.com/p/DGX1Jwuoa4F, https://instagram.com/p/DF8EmdYiZLm, https://instagram.com/p/DF3DUkUsNPO, https://instagram.com/p/DD67NaGIyBJ, https://instagram.com/p/DD623YBMQOE, https://instagram.com/p/DASvViLu3Ss, https://instagram.com/p/DASUugDN8OS, https://instagram.com/p/DAN9ZQ7tHkO</t>
  </si>
  <si>
    <t>7227, 299, 219, 4393, 428, 181, 239, 205, 3734, 276, 598, 138</t>
  </si>
  <si>
    <t>191, 3, 3, 41, 6, 1, 2, 5, 35, 5, 2, 0</t>
  </si>
  <si>
    <t>2025-11-24, 2025-04-30, 2025-04-22, 2025-03-11, 2025-02-22, 2025-02-11, 2025-02-09, 2024-12-23, 2024-12-23, 2024-09-24, 2024-09-24, 2024-09-22</t>
  </si>
  <si>
    <t>Rixos Premium Tekirova, Дагестан, Дворец тенниса «Лужники», Kungur</t>
  </si>
  <si>
    <t>Sidecar, Video, Video, Sidecar, Video, Image, Video, Image, Video, Video, Video, Sidecar</t>
  </si>
  <si>
    <t>https://scontent-hou1-1.cdninstagram.com/v/t51.82787-15/586914458_18549911938057682_3171512775511681681_n.jpg?stp=dst-jpg_e35_p1080x1080_sh0.08_tt6&amp;_nc_ht=scontent-hou1-1.cdninstagram.com&amp;_nc_cat=102&amp;_nc_oc=Q6cZ2QGuhk-rpJv0cTitXEM-aYZEfTn7qtXg5I6T58lHefi8OGMc8rul03FmFuyvrKyReYY&amp;_nc_ohc=Ln-uk6UokkIQ7kNvwHpE2O2&amp;_nc_gid=Zsk803SmfSy6UKH1FPHlIw&amp;edm=AOQ1c0wBAAAA&amp;ccb=7-5&amp;ig_cache_key=Mzc3MzE2MDA2Mjk5NTQ1MzcyMA%3D%3D.3-ccb7-5&amp;oh=00_AfxiQ38dz_B3pIhsY6r7NISf1B2vGwYxjPzrgeWQssrsqA&amp;oe=69BD8B56&amp;_nc_sid=8b3546, https://scontent-hou1-1.cdninstagram.com/v/t51.82787-15/586914458_18549911938057682_3171512775511681681_n.jpg?stp=dst-jpg_e35_p1080x1080_sh0.08_tt6&amp;_nc_ht=scontent-hou1-1.cdninstagram.com&amp;_nc_cat=102&amp;_nc_oc=Q6cZ2QGuhk-rpJv0cTitXEM-aYZEfTn7qtXg5I6T58lHefi8OGMc8rul03FmFuyvrKyReYY&amp;_nc_ohc=Ln-uk6UokkIQ7kNvwHpE2O2&amp;_nc_gid=Zsk803SmfSy6UKH1FPHlIw&amp;edm=AOQ1c0wBAAAA&amp;ccb=7-5&amp;ig_cache_key=Mzc3MzE2MDA2Mjk5NTQ1MzcyMA%3D%3D.3-ccb7-5&amp;oh=00_AfxiQ38dz_B3pIhsY6r7NISf1B2vGwYxjPzrgeWQssrsqA&amp;oe=69BD8B56&amp;_nc_sid=8b3546, https://scontent-hou1-1.cdninstagram.com/v/t51.82787-15/587268079_18549911953057682_4120361465405687358_n.jpg?stp=dst-jpg_e35_p1080x1080_sh0.08_tt6&amp;_nc_ht=scontent-hou1-1.cdninstagram.com&amp;_nc_cat=102&amp;_nc_oc=Q6cZ2QGuhk-rpJv0cTitXEM-aYZEfTn7qtXg5I6T58lHefi8OGMc8rul03FmFuyvrKyReYY&amp;_nc_ohc=JW7p3V2R71sQ7kNvwHkI2ME&amp;_nc_gid=Zsk803SmfSy6UKH1FPHlIw&amp;edm=AOQ1c0wBAAAA&amp;ccb=7-5&amp;ig_cache_key=Mzc3MzE2MDA2Mjk4NzAyMjU5OA%3D%3D.3-ccb7-5&amp;oh=00_Afx9ibL2vvY4uTCIvzuqBvt3A_iPGIQdcdK0OSFmUwoeRA&amp;oe=69BDA0C8&amp;_nc_sid=8b3546, https://scontent-hou1-1.cdninstagram.com/v/t51.82787-15/586697459_18549911968057682_3259732432645751020_n.jpg?stp=dst-jpg_e35_p1080x1080_sh0.08_tt6&amp;_nc_ht=scontent-hou1-1.cdninstagram.com&amp;_nc_cat=102&amp;_nc_oc=Q6cZ2QGuhk-rpJv0cTitXEM-aYZEfTn7qtXg5I6T58lHefi8OGMc8rul03FmFuyvrKyReYY&amp;_nc_ohc=GNo8qQqoL8MQ7kNvwFtlKgi&amp;_nc_gid=Zsk803SmfSy6UKH1FPHlIw&amp;edm=AOQ1c0wBAAAA&amp;ccb=7-5&amp;ig_cache_key=Mzc3MzE2MDA2MzI4OTAyNjc4NQ%3D%3D.3-ccb7-5&amp;oh=00_AfzSxddl3CNMlgyd65uXnH4zF1KXucdN1NACaTElyobF8g&amp;oe=69BD8A63&amp;_nc_sid=8b3546, https://scontent-hou1-1.cdninstagram.com/v/t51.82787-15/586658115_18549911971057682_3244734736206923390_n.jpg?stp=dst-jpg_e35_p1080x1080_sh0.08_tt6&amp;_nc_ht=scontent-hou1-1.cdninstagram.com&amp;_nc_cat=102&amp;_nc_oc=Q6cZ2QGuhk-rpJv0cTitXEM-aYZEfTn7qtXg5I6T58lHefi8OGMc8rul03FmFuyvrKyReYY&amp;_nc_ohc=XE12hURBtroQ7kNvwFxvIYx&amp;_nc_gid=Zsk803SmfSy6UKH1FPHlIw&amp;edm=AOQ1c0wBAAAA&amp;ccb=7-5&amp;ig_cache_key=Mzc3MzE2MDA2Mjk3ODY1NjA4Mw%3D%3D.3-ccb7-5&amp;oh=00_AfwSubV_cJNBataE__e0bc04txy0IlIMrHT8JzCslzpsHQ&amp;oe=69BDA355&amp;_nc_sid=8b3546, https://scontent-hou1-1.cdninstagram.com/v/t51.82787-15/585216041_18549911980057682_1066621001157579713_n.jpg?stp=dst-jpg_e35_p1080x1080_sh0.08_tt6&amp;_nc_ht=scontent-hou1-1.cdninstagram.com&amp;_nc_cat=102&amp;_nc_oc=Q6cZ2QGuhk-rpJv0cTitXEM-aYZEfTn7qtXg5I6T58lHefi8OGMc8rul03FmFuyvrKyReYY&amp;_nc_ohc=41FpSElRm38Q7kNvwHZTCYc&amp;_nc_gid=Zsk803SmfSy6UKH1FPHlIw&amp;edm=AOQ1c0wBAAAA&amp;ccb=7-5&amp;ig_cache_key=Mzc3MzE2MDA2Mjk3MDI4MzQ2Nw%3D%3D.3-ccb7-5&amp;oh=00_Afz_Ynb_HrhfSnR_r3M_esnUH3dO71gMK5BP7IRtHT3rOg&amp;oe=69BD91BB&amp;_nc_sid=8b3546, https://scontent-hou1-1.cdninstagram.com/v/t51.82787-15/587377839_18549912001057682_110076009189555987_n.jpg?stp=dst-jpg_e35_p1080x1080_sh0.08_tt6&amp;_nc_ht=scontent-hou1-1.cdninstagram.com&amp;_nc_cat=102&amp;_nc_oc=Q6cZ2QGuhk-rpJv0cTitXEM-aYZEfTn7qtXg5I6T58lHefi8OGMc8rul03FmFuyvrKyReYY&amp;_nc_ohc=3ZiNVgzX7ZAQ7kNvwGgasf9&amp;_nc_gid=Zsk803SmfSy6UKH1FPHlIw&amp;edm=AOQ1c0wBAAAA&amp;ccb=7-5&amp;ig_cache_key=Mzc3MzE2MDA2Mjk5NTQ1MzczNA%3D%3D.3-ccb7-5&amp;oh=00_AfwZf_T3C8iY-wZhexOuv5znV7kTgySQ7ygBxPWzmWfm8Q&amp;oe=69BD8ADB&amp;_nc_sid=8b3546, https://scontent-hou1-1.cdninstagram.com/v/t51.82787-15/586709348_18549911992057682_4700147191429898121_n.jpg?stp=dst-jpg_e35_p1080x1080_sh0.08_tt6&amp;_nc_ht=scontent-hou1-1.cdninstagram.com&amp;_nc_cat=102&amp;_nc_oc=Q6cZ2QGuhk-rpJv0cTitXEM-aYZEfTn7qtXg5I6T58lHefi8OGMc8rul03FmFuyvrKyReYY&amp;_nc_ohc=48cqeCDoAX8Q7kNvwGUJaGE&amp;_nc_gid=Zsk803SmfSy6UKH1FPHlIw&amp;edm=AOQ1c0wBAAAA&amp;ccb=7-5&amp;ig_cache_key=Mzc3MzE2MDA2Mjk5NTQxNDU1OA%3D%3D.3-ccb7-5&amp;oh=00_AfzT-6Gmm7oEbmRIyQnjtb8lx1DK2FSP5UwU5CjC3CJ9bQ&amp;oe=69BD89BE&amp;_nc_sid=8b3546, https://scontent-hou1-1.cdninstagram.com/v/t51.2885-15/483379139_17985111755798933_3778064785447989835_n.jpg?stp=dst-jpg_e35_p1080x1080_sh0.08_tt6&amp;_nc_ht=scontent-hou1-1.cdninstagram.com&amp;_nc_cat=105&amp;_nc_oc=Q6cZ2QGuhk-rpJv0cTitXEM-aYZEfTn7qtXg5I6T58lHefi8OGMc8rul03FmFuyvrKyReYY&amp;_nc_ohc=f7FhPIlP7-wQ7kNvwFlgtno&amp;_nc_gid=Zsk803SmfSy6UKH1FPHlIw&amp;edm=AOQ1c0wBAAAA&amp;ccb=7-5&amp;ig_cache_key=MzU4NTc0OTAyNjEyOTI2NzA4OA%3D%3D.3-ccb7-5&amp;oh=00_Afyxkj7Uk4qqCcw6f8rnfg8cfP0NYUfw9LstLGt_KBq9UA&amp;oe=69BD9213&amp;_nc_sid=8b3546, https://scontent-hou1-1.cdninstagram.com/v/t51.2885-15/483379139_17985111755798933_3778064785447989835_n.jpg?stp=dst-jpg_e35_p1080x1080_sh0.08_tt6&amp;_nc_ht=scontent-hou1-1.cdninstagram.com&amp;_nc_cat=105&amp;_nc_oc=Q6cZ2QGuhk-rpJv0cTitXEM-aYZEfTn7qtXg5I6T58lHefi8OGMc8rul03FmFuyvrKyReYY&amp;_nc_ohc=f7FhPIlP7-wQ7kNvwFlgtno&amp;_nc_gid=Zsk803SmfSy6UKH1FPHlIw&amp;edm=AOQ1c0wBAAAA&amp;ccb=7-5&amp;ig_cache_key=MzU4NTc0OTAyNjEyOTI2NzA4OA%3D%3D.3-ccb7-5&amp;oh=00_Afyxkj7Uk4qqCcw6f8rnfg8cfP0NYUfw9LstLGt_KBq9UA&amp;o</t>
  </si>
  <si>
    <t>https://scontent-hou1-1.cdninstagram.com/o1/v/t2/f2/m367/AQPDq0SokANeYtXOppOQX78vMxBjIAMAe_G-WZf61z3u8rwElqOxRvCqd_7njDsL32Ij8qRBVN8cHzXotw-lummy8vHoGom41A5DD-s.mp4?_nc_cat=108&amp;_nc_sid=5e9851&amp;_nc_ht=scontent-hou1-1.cdninstagram.com&amp;_nc_ohc=5qn7aSdNE8IQ7kNvwExoe_G&amp;efg=eyJ2ZW5jb2RlX3RhZyI6Inhwdl9wcm9ncmVzc2l2ZS5JTlNUQUdSQU0uQ0xJUFMuQzMuNzIwLmRhc2hfYmFzZWxpbmVfMV92MSIsInhwdl9hc3NldF9pZCI6OTc0NTIyNjU3ODkxODE2MSwiYXNzZXRfYWdlX2RheXMiOjMxOSwidmlfdXNlY2FzZV9pZCI6MTAwOTksImR1cmF0aW9uX3MiOjE1MywidXJsZ2VuX3NvdXJjZSI6Ind3dyJ9&amp;ccb=17-1&amp;_nc_gid=Zsk803SmfSy6UKH1FPHlIw&amp;_nc_ss=1a&amp;_nc_zt=28&amp;vs=3e44f84fbe0b5451&amp;_nc_vs=HBksFQIYQGlnX2VwaGVtZXJhbC9DOTQ5NEY3RTIyNjY5MjhDOEY2MjY3Q0I2QUIyMTZCRV92aWRlb19kYXNoaW5pdC5tcDQVAALIARIAFQIYRmlnX3hwdl9yZWVsc19wZXJtYW5lbnRfc3JfcHJvZC81ODc5MjI2NTAzMjI0NjBfOTEzNDkzMjMwOTE4NDgxMjA4NC5tcDQVAgLIARIAKAAYABsCiAd1c2Vfb2lsATEScHJvZ3Jlc3NpdmVfcmVjaXBlATEVAAAmouzvh-zOzyIVAigCQzMsF0BjNEGJN0vHGBJkYXNoX2Jhc2VsaW5lXzFfdjERAHX-B2XmnQEA&amp;oh=00_AfxiPQ094TkBGXEnq_0wlK673UOFAGGiC1bdM7Jrzv3IDA&amp;oe=69BD90ED, https://scontent-hou1-1.cdninstagram.com/o1/v/t2/f2/m367/AQNjJim_x4uzSRA3U3kxOzrHuUKQVDHy0e4wfV7PeTfE0r5PCSbRdJDuhId85yykSYhzqDZD9odjzpl76iAoltTudxWt_c8k9Dl5wZk.mp4?_nc_cat=102&amp;_nc_sid=5e9851&amp;_nc_ht=scontent-hou1-1.cdninstagram.com&amp;_nc_ohc=n79B_aW5oNkQ7kNvwEy0Q3i&amp;efg=eyJ2ZW5jb2RlX3RhZyI6Inhwdl9wcm9ncmVzc2l2ZS5JTlNUQUdSQU0uQ0xJUFMuQzMuNzIwLmRhc2hfYmFzZWxpbmVfMV92MSIsInhwdl9hc3NldF9pZCI6MTMzNTM4ODkwNzcyMzI1OSwiYXNzZXRfYWdlX2RheXMiOjMyNywidmlfdXNlY2FzZV9pZCI6MTAwOTksImR1cmF0aW9uX3MiOjE1LCJ1cmxnZW5fc291cmNlIjoid3d3In0%3D&amp;ccb=17-1&amp;_nc_gid=Zsk803SmfSy6UKH1FPHlIw&amp;_nc_ss=1a&amp;_nc_zt=28&amp;vs=8aa107f8a3c2019e&amp;_nc_vs=HBksFQIYQGlnX2VwaGVtZXJhbC85MjRFNjQ4MzE4Qjc1MjhENEU4MUNFNTAxMEQ5Q0JBMl92aWRlb19kYXNoaW5pdC5tcDQVAALIARIAFQIYR2lnX3hwdl9yZWVsc19wZXJtYW5lbnRfc3JfcHJvZC8yMTU1NTQ1MTU4MjA3Mjc0XzIwNDQ1NDk1MTQyMjMyNzAyNDcubXA0FQICyAESACgAGAAbAogHdXNlX29pbAExEnByb2dyZXNzaXZlX3JlY2lwZQExFQAAJvbn2tfuod8EFQIoAkMzLBdALyHKwIMSbxgSZGFzaF9iYXNlbGluZV8xX3YxEQB1_gdl5p0BAA&amp;oh=00_AfzQyk7fcKEJPkjmPY9m_yRGgNW6m--Rl_THf34qwhpM2Q&amp;oe=69BD962B, https://scontent-hou1-1.cdninstagram.com/o1/v/t2/f2/m367/AQNUAF_qpiIdbyPh4-pvRjDp26SrbqwHPrm15LBBJJJpcmxl1qInLO1lnIHEIYxISaU4QEF6eXWFn78bmfmm-3IC6obMFLsKnZln0Rs.mp4?_nc_cat=110&amp;_nc_sid=5e9851&amp;_nc_ht=scontent-hou1-1.cdninstagram.com&amp;_nc_ohc=dtDCjBt0He4Q7kNvwGvT510&amp;efg=eyJ2ZW5jb2RlX3RhZyI6Inhwdl9wcm9ncmVzc2l2ZS5JTlNUQUdSQU0uQ0xJUFMuQzMuNzIwLmRhc2hfYmFzZWxpbmVfMV92MSIsInhwdl9hc3NldF9pZCI6MTg1OTQ2MTk3NDgyNjM5NywiYXNzZXRfYWdlX2RheXMiOjM4NiwidmlfdXNlY2FzZV9pZCI6MTAwOTksImR1cmF0aW9uX3MiOjQwLCJ1cmxnZW5fc291cmNlIjoid3d3In0%3D&amp;ccb=17-1&amp;_nc_gid=Zsk803SmfSy6UKH1FPHlIw&amp;_nc_ss=1a&amp;_nc_zt=28&amp;vs=54a090fb3c1ef734&amp;_nc_vs=HBksFQIYQGlnX2VwaGVtZXJhbC82RjRGQTVGOEJFRTIxMEQzNjIxOUY0MzQ0RjZEMEFBQV92aWRlb19kYXNoaW5pdC5tcDQVAALIARIAFQIYRmlnX3hwdl9yZWVsc19wZXJtYW5lbnRfc3JfcHJvZC82OTAwOTQ1ODM1ODg1MDNfNzg3Mjc0NzY1MTAyOTAzNDM4Mi5tcDQVAgLIARIAKAAYABsCiAd1c2Vfb2lsATEScHJvZ3Jlc3NpdmVfcmVjaXBlATEVAAAmuvbcp_fKzQYVAigCQzMsF0BEK4UeuFHsGBJkYXNoX2Jhc2VsaW5lXzFfdjERAHX-B2XmnQEA&amp;oh=00_AfzCiYOGTq7m5801HJdR3dzKbLMxFPvJLTa9fFKA0hCUFA&amp;oe=69BDA84F, https://scontent-hou1-1.cdninstagram.com/o1/v/t2/f2/m367/AQPZSkL8sfVEpPZ1aLcbaJaTU--_5svX0kuw8-GgEk1wdtqagicStAriKDu-67JeSjm6UV04Hgx73anLPiDECngiH_r__4ab__5oYic.mp4?_nc_cat=108&amp;_nc_sid=5e9851&amp;_nc_ht=scontent-hou1-1.cdninstagram.com&amp;_nc_ohc=j4i83Z4LE7oQ7kNvwHaUHiv&amp;efg=eyJ2ZW5jb2RlX3RhZyI6Inhwdl9wcm9ncmVzc2l2ZS5JTlNUQUdSQU0uQ0xJUFMuQzIuNzE4LmRhc2hfYmFzZWxpbmVfMV92MSIsInhwdl9hc3NldF9pZCI6MTA3OTY1NzQ4Mzk2MTQ0MywiYXNzZXRfYWdlX2RheXMiOjM5OSwidmlfdXNlY2FzZV9pZCI6MTAwOTksImR1cmF0aW9uX3MiOjE3LCJ1cmxnZW5fc291cmNlIjoid3d3In0%3D&amp;ccb=17-1&amp;_nc_gid=Zsk803SmfSy6UKH1FPHlIw&amp;_nc_ss=1a&amp;_nc_zt=28&amp;vs=6463669f4b0882dd&amp;_nc_vs=HBksFQIYQGlnX2VwaGVtZXJhbC8zMTQ4RjYzQ0FDQzRCREI2MzE2NjA4MEZGODBBMDE5MF92aWRlb19kYXNoaW5pdC5tcDQVAALIARIAFQIYR2lnX3hwdl9yZWVsc19wZXJtYW5lbnRfc3JfcHJvZC8yMDQxNjg2MzQ5NTkyNDY2XzQ3NzI2OTM3OTMxNzQ3ODYxNjUubXA0FQICyAESACgAGAAbAogHdXNlX29pbAExEnByb2dyZXNzaXZlX3JlY2lwZQExFQAAJsaR_Iyr_OoDFQIoAkMyLBdAMVU_fO2RaBgSZGFzaF9iYXNlbGluZV8xX3YxEQB1_gdl5p0BAA&amp;oh=00_Afyz6wJVR7YWFK4muBt7WUeUv-mRN7a7k2j1gVFlys4K4w&amp;oe=69BDBC69, https://scontent-hou1-1.cdninstagram.com/o1/v/t2/f2/m367/AQMy1V9KtaxFw60A-pYqsgqMpiPOBp390XjLOhJNcXxpB5EEAv4ngTpZ5Xy9YSh4mTJcZ2MTCHeGtQPETmc-EJSRgfWLh_795fZyTY4.mp4?_nc_cat=101&amp;_nc_sid=5e9851&amp;_nc_ht=scontent-hou1-1.cdninstagram.com&amp;_nc_ohc=b4votRVY70MQ7kNvwFMb_Kz&amp;efg=eyJ2ZW5jb2RlX3RhZyI6Inhwdl9wcm9ncmVzc2l2ZS5JTlNUQUdSQU0uQ0xJUFMuQzMuNzIwLmRhc2hfYmFzZWxpbmVfMV92MSIsInhwdl9hc3NldF9pZCI6MTc4MjMwMTYxNTk0MjEzOSwiYXNzZXRfYWdlX2RheXMiOjQ0NywidmlfdXNlY2FzZV9pZCI6MTAwOTksImR1cmF0aW9uX3MiOjE4LCJ1cmxnZW5fc291cmNlIjoid3d3In0%3D&amp;ccb=17-1&amp;_nc_gid=Zsk803SmfSy6UKH1FPHlIw&amp;_nc_ss=1a&amp;_nc_zt=28&amp;vs=98477d1f30035736&amp;_nc_vs=HBksFQIYQGlnX2VwaGVtZXJhbC85RTQ1RDE0RkMwQTEyNkQwMDQxQTgwNTBCRjA5QUFCMl92aWRlb19kYXNoaW5pdC5tcDQVAALIARIAFQIYR2lnX3hwdl9yZWVsc19wZXJtYW5lbnRfc3JfcHJvZC8xMzI0NjEyMjgxOTAzNjY1XzU0MzE1MzAyODQzOTI1ODU3OTQubXA0FQICyAESACgAGAAbAogHdXNlX29pbAExEnByb2dyZXNzaXZlX3JlY2lwZQExFQAAJvanm-vNv6oGFQIoAkMzLBdAMqIMSbpeNRgSZGFzaF9iYXNlbGlu</t>
  </si>
  <si>
    <t>https://www.instagram.com/evgeny_aldonin</t>
  </si>
  <si>
    <t>elnar.saparbek</t>
  </si>
  <si>
    <t>Elnar Saparbek</t>
  </si>
  <si>
    <t>Владелец мебельной компании Huntberg (производство премиальной мебели на заказ в Алматы) @huntberg.kz</t>
  </si>
  <si>
    <t>https://instagram.com/huntberg.kz?igshid=ZDdkNTZiNTM%3D</t>
  </si>
  <si>
    <t>https://scontent-lga3-2.cdninstagram.com/v/t51.2885-19/331116829_892209538592796_8231317421989086803_n.jpg?stp=dst-jpg_e0_s150x150_tt6&amp;efg=eyJ2ZW5jb2RlX3RhZyI6InByb2ZpbGVfcGljLmRqYW5nby4xMDgwLmMyIn0&amp;_nc_ht=scontent-lga3-2.cdninstagram.com&amp;_nc_cat=100&amp;_nc_oc=Q6cZ2QH7cI4qV1xfOETLdZ7ISLDlv_PfELm9f6MTX0nY2Gi_nGTiGF-u9Bgzc3zP71JS_3g&amp;_nc_ohc=DxAgvNGm8D8Q7kNvwH0VUBb&amp;_nc_gid=CV-Q8I1TS_8hz0YBfab_TA&amp;edm=AOQ1c0wBAAAA&amp;ccb=7-5&amp;oh=00_Afz07tBPuwUNSqFM1aRCSeBHPB317fdag4nnoKLpMI9AbQ&amp;oe=69BDBB39&amp;_nc_sid=8b3546</t>
  </si>
  <si>
    <t>Это наш Дияр. 
Не все знают, что у него есть задержка в развитии и ему поставили диагноз расстройство аутистического спектра (РАС).
Это был очень сильный эмоциональный удар в первую очередь по моей супруге Ажаре. 
Она первая заметила определенные задержки в развитии.
Я до последнего не верил, думая, | Сегодня отмечаем четвертый год нашей совместной жизни с @azharadiyar. Хочу сказать спасибо тебе @azharadiyar за прекрасных детей, за твою любовь и новый этап развития моей жизни😘. | Посетил разбор с @abay.gpt получил много нужной информации. Ранее не был знаком с Абаем, но, много хорошего слышал о нем и это действительно так! Очень интеллектуально развитый и интересный человек. Ведет много интересных проектов, как например - @dauyskit и что немаловажно его цель - развитие предп | Прошел курс по «Технике эффективного мышления» и я еще больше начал понимать, что реальные эксперты, с большим багажем знаний, могут открыть тебе глаза, развернуть  на 180 твое мышление и взгляды на вещи, которые когда-то для тебя самого были сложными. Оказывается жизнь сама по себе очень проста, мы | Для меня этот год становится годом обучения🧐 и я очень рад этому! | Впервые побывал в Ташкенте. Ажара ранее уже была. Очень впечатлен как наши соседи развиваются! С услугами конечно есть небольшие проблемы (мало кафе, различных салонов и тп), но, думаю, это дело времени. Сейчас идет активная застройка города. Мы жили в отеле Hilton, вид из которого открывается на ве | мой хороший друг, брат Медет. мы вместе начинали работать в банке более 10 лет назад и сейчас он уже отец двоих детей и директор филиала Даму! очень рад был увидеться брат✊ | После переезда в Алматы было мало времени на отдых, но на этих выходных удалось выехать с семьей на горнолыжный курорт Акбулак и заодно проехались по местным базам отдыха. Как красива природа в Казахстане 🤗 | Начали обучение в HR Capital. Новые знакомства, новые знания! Уверен, что будет очень интересно 🧐 | Прошёл интенсив в HR Capital. Очень интересная технология работы с людьми🤔. Как говорится - «Кадры решают всё!». Считаю, что данное обучение будет очень полезным для всех предпринимателей. | Дорогие друзья, многие знают, что моя компания “Huntberg” занимается производством премиальной мебели на заказ. Зачастую многие люди думают, что в производстве мебели нет ничего сложного, взял шуруповерт, прикрутил шуруп и всё, что тут может быть сложного 🤷🏻. Хочу сказать, что это ложное утвержден</t>
  </si>
  <si>
    <t>@azharadiyar, @azharadiyar., @abay.gpt, @dauyskit</t>
  </si>
  <si>
    <t>https://instagram.com/p/C6xvX7XNFUl, https://instagram.com/p/C4VxIMMt2Ye, https://instagram.com/p/C4QXhFaNfCq, https://instagram.com/p/CvNfR11NFb3, https://instagram.com/p/CugIDt-tPur, https://instagram.com/p/CuP0ZUKgYY8, https://instagram.com/p/CsOrASqNTJe, https://instagram.com/p/CruRFcyIlRs, https://instagram.com/p/CroWpMctxBv, https://instagram.com/p/CrOdXoTLpSN, https://instagram.com/p/CrAqHHVgdQV, https://instagram.com/p/CqyE9hYNnuS</t>
  </si>
  <si>
    <t>164, 149, 40, 120, 83, 123, 97, 100, 81, 70, 94, 109</t>
  </si>
  <si>
    <t>41, 20, 1, 9, 0, 3, 7, 4, 0, 3, 4, 16</t>
  </si>
  <si>
    <t>2024-05-10, 2024-03-10, 2024-03-08, 2023-07-27, 2023-07-10, 2023-07-03, 2023-05-14, 2023-05-02, 2023-04-29, 2023-04-19, 2023-04-14, 2023-04-08</t>
  </si>
  <si>
    <t>Almaty, Kazakhstan, Rixos Almaty, Tashkent City, Горнолыжный Курорт Акбулак, HR Капитал</t>
  </si>
  <si>
    <t>Sidecar, Sidecar, Image, Sidecar, Image, Sidecar, Image, Sidecar, Image, Video, Sidecar, Sidecar</t>
  </si>
  <si>
    <t>https://scontent-lga3-2.cdninstagram.com/v/t39.30808-6/474171794_18459882781066632_7551221360037703549_n.jpg?stp=dst-jpg_e35_p1080x1080_sh0.08_tt6&amp;_nc_ht=scontent-lga3-2.cdninstagram.com&amp;_nc_cat=100&amp;_nc_oc=Q6cZ2QH7cI4qV1xfOETLdZ7ISLDlv_PfELm9f6MTX0nY2Gi_nGTiGF-u9Bgzc3zP71JS_3g&amp;_nc_ohc=hiuyr0dad98Q7kNvwFlXXME&amp;_nc_gid=CV-Q8I1TS_8hz0YBfab_TA&amp;edm=AOQ1c0wAAAAA&amp;ccb=7-5&amp;ig_cache_key=MzM2NDY3ODczNTM5ODExMjU0OQ%3D%3D.3-ccb7-5&amp;oh=00_AfySiCqv9whK-1xzkHnVP6wgLlACBkcI8qth8LXmSlcFTQ&amp;oe=69BD9C65&amp;_nc_sid=8b3546, https://scontent-lga3-2.cdninstagram.com/v/t39.30808-6/474171794_18459882781066632_7551221360037703549_n.jpg?stp=dst-jpg_e35_p1080x1080_sh0.08_tt6&amp;_nc_ht=scontent-lga3-2.cdninstagram.com&amp;_nc_cat=100&amp;_nc_oc=Q6cZ2QH7cI4qV1xfOETLdZ7ISLDlv_PfELm9f6MTX0nY2Gi_nGTiGF-u9Bgzc3zP71JS_3g&amp;_nc_ohc=hiuyr0dad98Q7kNvwFlXXME&amp;_nc_gid=CV-Q8I1TS_8hz0YBfab_TA&amp;edm=AOQ1c0wAAAAA&amp;ccb=7-5&amp;ig_cache_key=MzM2NDY3ODczNTM5ODExMjU0OQ%3D%3D.3-ccb7-5&amp;oh=00_AfySiCqv9whK-1xzkHnVP6wgLlACBkcI8qth8LXmSlcFTQ&amp;oe=69BD9C65&amp;_nc_sid=8b3546, https://scontent-lga3-2.cdninstagram.com/v/t39.30808-6/473817401_18459882703066632_3721372276047222122_n.jpg?stp=dst-jpg_e35_p1080x1080_sh0.08_tt6&amp;_nc_ht=scontent-lga3-2.cdninstagram.com&amp;_nc_cat=100&amp;_nc_oc=Q6cZ2QH7cI4qV1xfOETLdZ7ISLDlv_PfELm9f6MTX0nY2Gi_nGTiGF-u9Bgzc3zP71JS_3g&amp;_nc_ohc=lCUH7eQEV24Q7kNvwETiDg-&amp;_nc_gid=CV-Q8I1TS_8hz0YBfab_TA&amp;edm=AOQ1c0wAAAAA&amp;ccb=7-5&amp;ig_cache_key=MzM2NDY3ODczNTA5NjE2Nzk1NQ%3D%3D.3-ccb7-5&amp;oh=00_Afyf0ezA574orG8P8lDOZ2Z3qu9CjrLZh3Uj9JieijHxEA&amp;oe=69BDA866&amp;_nc_sid=8b3546, https://scontent-lga3-3.cdninstagram.com/v/t51.29350-15/432227351_939483907443344_963041010629508962_n.jpg?stp=dst-jpg_e35_p1080x1080_tt6&amp;_nc_ht=scontent-lga3-3.cdninstagram.com&amp;_nc_cat=108&amp;_nc_oc=Q6cZ2QH7cI4qV1xfOETLdZ7ISLDlv_PfELm9f6MTX0nY2Gi_nGTiGF-u9Bgzc3zP71JS_3g&amp;_nc_ohc=yG-PQCfSxcwQ7kNvwEdcYXh&amp;_nc_gid=CV-Q8I1TS_8hz0YBfab_TA&amp;edm=AOQ1c0wBAAAA&amp;ccb=7-5&amp;ig_cache_key=MzMyMDc3NjM2MjcwNzczNzk4Mw%3D%3D.3-ccb7-5&amp;oh=00_AfwV8fYZczwKug6eJYcTYZGpSsn5Dz30ObcnQ6orVG1dnw&amp;oe=69BDA882&amp;_nc_sid=8b3546, https://scontent-lga3-3.cdninstagram.com/v/t51.29350-15/432227351_939483907443344_963041010629508962_n.jpg?stp=dst-jpg_e35_p1080x1080_tt6&amp;_nc_ht=scontent-lga3-3.cdninstagram.com&amp;_nc_cat=108&amp;_nc_oc=Q6cZ2QH7cI4qV1xfOETLdZ7ISLDlv_PfELm9f6MTX0nY2Gi_nGTiGF-u9Bgzc3zP71JS_3g&amp;_nc_ohc=yG-PQCfSxcwQ7kNvwEdcYXh&amp;_nc_gid=CV-Q8I1TS_8hz0YBfab_TA&amp;edm=AOQ1c0wBAAAA&amp;ccb=7-5&amp;ig_cache_key=MzMyMDc3NjM2MjcwNzczNzk4Mw%3D%3D.3-ccb7-5&amp;oh=00_AfwV8fYZczwKug6eJYcTYZGpSsn5Dz30ObcnQ6orVG1dnw&amp;oe=69BDA882&amp;_nc_sid=8b3546, https://scontent-lga3-3.cdninstagram.com/v/t51.29350-15/432260372_374230622111120_3454211247845850366_n.jpg?stp=dst-jpg_e35_p1080x1080_tt6&amp;_nc_ht=scontent-lga3-3.cdninstagram.com&amp;_nc_cat=108&amp;_nc_oc=Q6cZ2QH7cI4qV1xfOETLdZ7ISLDlv_PfELm9f6MTX0nY2Gi_nGTiGF-u9Bgzc3zP71JS_3g&amp;_nc_ohc=TQsu0PwrjJYQ7kNvwGPjLMm&amp;_nc_gid=CV-Q8I1TS_8hz0YBfab_TA&amp;edm=AOQ1c0wBAAAA&amp;ccb=7-5&amp;ig_cache_key=MzMyMDc3NjM2MjY5OTI4ODIzMw%3D%3D.3-ccb7-5&amp;oh=00_AfxpXY6LECghWIP7N9V7vBufRmUNxLaA2UOkN5TSpsimtQ&amp;oe=69BDA686&amp;_nc_sid=8b3546, https://scontent-lga3-1.cdninstagram.com/v/t51.29350-15/432299489_780825120140367_27686800877962059_n.jpg?stp=dst-jpg_e35_p1080x1080_tt6&amp;_nc_ht=scontent-lga3-1.cdninstagram.com&amp;_nc_cat=103&amp;_nc_oc=Q6cZ2QH7cI4qV1xfOETLdZ7ISLDlv_PfELm9f6MTX0nY2Gi_nGTiGF-u9Bgzc3zP71JS_3g&amp;_nc_ohc=xxhkrV5SYUUQ7kNvwEx4Mr3&amp;_nc_gid=CV-Q8I1TS_8hz0YBfab_TA&amp;edm=AOQ1c0wBAAAA&amp;ccb=7-5&amp;ig_cache_key=MzMyMDc3NjM2MjcwNzczMDY2MQ%3D%3D.3-ccb7-5&amp;oh=00_AfwMAc_9lCXXeopDF5bPlIrdMmMlIQPYDbUDE-DsABO7Gg&amp;oe=69BDB9BB&amp;_nc_sid=8b3546, https://scontent-lga3-1.cdninstagram.com/v/t51.29350-15/432257650_312476228146587_506059048250958812_n.jpg?stp=dst-jpg_e35_p1080x1080_tt6&amp;_nc_ht=scontent-lga3-1.cdninstagram.com&amp;_nc_cat=103&amp;_nc_oc=Q6cZ2QH7cI4qV1xfOETLdZ7ISLDlv_PfELm9f6MTX0nY2Gi_nGTiGF-u9Bgzc3zP71JS_3g&amp;_nc_ohc=BGUmGricBGUQ7kNvwF2akY6&amp;_nc_gid=CV-Q8I1TS_8hz0YBfab_TA&amp;edm=AOQ1c0wBAAAA&amp;ccb=7-5&amp;ig_cache_key=MzMyMDc3NjM2MjcwNzY3OTM2Ng%3D%3D.3-ccb7-5&amp;oh=00_AfwHZ0yIDs01qPlty2tCzB19KJl6Yei9eGqshxGa4_-GVg&amp;oe=69BD8820&amp;_nc_sid=8b3546, https://scontent-lga3-2.cdninstagram.com/v/t51.82787-15/622807723_18065094758647385_4360895416848207530_n.jpg?stp=dst-jpg_e35_s1080x1080_sh0.08_tt6&amp;_nc_ht=scontent-lga3-2.cdninstagram.com&amp;_nc_cat=105&amp;_nc_oc=Q6cZ2QH7cI4qV1xfOETLdZ7ISLDlv_PfELm9f6MTX0nY2Gi_nGTiGF-u9Bgzc3zP71JS_3g&amp;_nc_ohc=aQyIeJuJxj4Q7kNvwG-9_ia&amp;_nc_gid=CV-Q8I1TS_8hz0YBfab_TA&amp;edm=AOQ1c0wBAAAA&amp;ccb=7-5&amp;ig_cache_key=MzMxOTI1NjM1Mzk5Mjk5NDk4Ng%3D%3D.3-ccb7-5&amp;oh=00_AfywacflIEl8T7OZgt96lIqz2n5kyfAgFcekLhozv6rFdw&amp;oe=69BDA2C9&amp;_nc_sid=8b3546, https://scontent-lga3-1.cdninstagram.com/v/t51.29350-15/363495970_251526704357387_6180295329164079056_n.jpg?stp=dst-jpg_e35_s1080x1080_tt6&amp;_nc_ht=scontent-lga3-1.cdninstagram.com&amp;_nc_cat=111&amp;_nc_oc=Q6cZ2QH7cI4qV1xfOETLdZ7ISLDlv_PfELm9f6MTX0nY2Gi_nGTiGF-u9Bgzc3zP71JS_3g&amp;_nc_ohc=cFDmwng4TGoQ7kNvwHnWd5R&amp;_nc_gid=CV-Q8I1TS_8hz0YBfab_TA&amp;edm=AOQ1c0wBAAAA&amp;ccb=7-5&amp;ig_cache_key=MzE1NjMxNjQ3MzYxODAxMzgxNw%3D%3D.3-ccb7-5&amp;oh=00_AfwauBBrrG86VXf9QV1PQWbiqHG8IPQ56V0BHXVlbnSrCg&amp;oe=69BDBA61&amp;_nc_sid=8b3546, https://scontent-lga3-1.cdninsta</t>
  </si>
  <si>
    <t>https://scontent-lga3-1.cdninstagram.com/o1/v/t16/f2/m69/AQMGk0O9E0Mv5qKRmmlv9e45ga1crObImUUj3nw5uBBWl557myAOsM-NkAwoZWwj8IJiTxFZkePJryodcHjC8urD.mp4?strext=1&amp;_nc_cat=103&amp;_nc_sid=5e9851&amp;_nc_ht=scontent-lga3-1.cdninstagram.com&amp;_nc_ohc=NbRXIaBSPhAQ7kNvwGykOpk&amp;efg=eyJ2ZW5jb2RlX3RhZyI6Inhwdl9wcm9ncmVzc2l2ZS5JTlNUQUdSQU0uQ0FST1VTRUxfSVRFTS5DMy43MjAuZGFzaF9iYXNlbGluZV8xX3YxIiwieHB2X2Fzc2V0X2lkIjoyOTg5ODY1MzI0Njk2NzUsImFzc2V0X2FnZV9kYXlzIjo5ODYsInZpX3VzZWNhc2VfaWQiOjEwMTA0LCJkdXJhdGlvbl9zIjoyOCwidXJsZ2VuX3NvdXJjZSI6Ind3dyJ9&amp;ccb=17-1&amp;_nc_gid=CV-Q8I1TS_8hz0YBfab_TA&amp;_nc_ss=1a&amp;_nc_zt=28&amp;vs=de1ed7f7a355a664&amp;_nc_vs=HBksFQIYOnBhc3N0aHJvdWdoX2V2ZXJzdG9yZS9HQTRrV3hYRkdROFJYX1VBQUlVVkZ2ZDJqakVnYmtZTEFBQUYVAALIARIAFQIYOnBhc3N0aHJvdWdoX2V2ZXJzdG9yZS9HS3dNVnhYMFlyNW1WMmdEQUtvVnBPTGV4TlpRYmtZTEFBQUYVAgLIARIAKAAYABsCiAd1c2Vfb2lsATEScHJvZ3Jlc3NpdmVfcmVjaXBlATEVAAAm1u77oKf7hwEVAigCQzMsF0A8IgxJul41GBJkYXNoX2Jhc2VsaW5lXzFfdjERAHXuB2XwnQEA&amp;oh=00_Afwxq6SBOPVh8c_4_Ha5r5CjrMHuogwhWyDdKotgGn1RFQ&amp;oe=69BD9951, https://scontent-lga3-1.cdninstagram.com/o1/v/t16/f2/m69/AQOPk41PYRtw2s6fbS1eCLljJZT9VcWQuWIlDdHyWX6HuEe8XtC2PyLd6RNC1rGaS9a4UdzqcNNOH6qgCOQcXqC1.mp4?strext=1&amp;_nc_cat=109&amp;_nc_sid=5e9851&amp;_nc_ht=scontent-lga3-1.cdninstagram.com&amp;_nc_ohc=NaoH9AC7L8EQ7kNvwEaqgqM&amp;efg=eyJ2ZW5jb2RlX3RhZyI6Inhwdl9wcm9ncmVzc2l2ZS5JTlNUQUdSQU0uQ0FST1VTRUxfSVRFTS5DMy43MjAuZGFzaF9iYXNlbGluZV8xX3YxIiwieHB2X2Fzc2V0X2lkIjoxOTA4NDgwNjY2MTg4NzU1LCJhc3NldF9hZ2VfZGF5cyI6OTg2LCJ2aV91c2VjYXNlX2lkIjoxMDEwNCwiZHVyYXRpb25fcyI6MzYsInVybGdlbl9zb3VyY2UiOiJ3d3cifQ%3D%3D&amp;ccb=17-1&amp;_nc_gid=CV-Q8I1TS_8hz0YBfab_TA&amp;_nc_ss=1a&amp;_nc_zt=28&amp;vs=d8013a18b7628744&amp;_nc_vs=HBksFQIYOnBhc3N0aHJvdWdoX2V2ZXJzdG9yZS9HSTNNS1JXa1BvZ2laMHdKQUpuRENVNi10aDRRYmtZTEFBQUYVAALIARIAFQIYOnBhc3N0aHJvdWdoX2V2ZXJzdG9yZS9HUGVwRmhVOVRwUjl6a3dDQUU1b2t1dHFKcEExYmtZTEFBQUYVAgLIARIAKAAYABsCiAd1c2Vfb2lsATEScHJvZ3Jlc3NpdmVfcmVjaXBlATEVAAAmpu_Zgpnw4wYVAigCQzMsF0BCJmZmZmZmGBJkYXNoX2Jhc2VsaW5lXzFfdjERAHXuB2XwnQEA&amp;oh=00_AfwtN3GYSS6M-zbrma2ovgBuDm0LyzWb1sgqHUTpCy9pEQ&amp;oe=69BD872B, https://scontent-lga3-2.cdninstagram.com/o1/v/t2/f2/m82/AQNkNX5-NJ8oE8dbX2Q77p4auLpea01pkK2IKF0Womfwp1UH3i4-ibPm8_4SQVBiMRn6KdyHLefo0tvqTF3ou-Fcb0nG0u-OK7j9kc8.mp4?_nc_cat=105&amp;_nc_sid=5e9851&amp;_nc_ht=scontent-lga3-2.cdninstagram.com&amp;_nc_ohc=N2YfF7ij8McQ7kNvwH5YIfH&amp;efg=eyJ2ZW5jb2RlX3RhZyI6Inhwdl9wcm9ncmVzc2l2ZS5JTlNUQUdSQU0uQ0xJUFMuQzMuNzIwLmRhc2hfYmFzZWxpbmVfMV92MSIsInhwdl9hc3NldF9pZCI6NzU1Mzk5MDI2MTEyNzQ3LCJhc3NldF9hZ2VfZGF5cyI6MTA2MSwidmlfdXNlY2FzZV9pZCI6MTAwOTksImR1cmF0aW9uX3MiOjQyLCJ1cmxnZW5fc291cmNlIjoid3d3In0%3D&amp;ccb=17-1&amp;_nc_gid=CV-Q8I1TS_8hz0YBfab_TA&amp;_nc_ss=1a&amp;_nc_zt=28&amp;vs=b270d8d893413ace&amp;_nc_vs=HBksFQIYT2lnX3hwdl9yZWVsc19wZXJtYW5lbnRfcHJvZC9CMDQ0MEVGNTlENTA4MDhDQ0Y2NUMzRUZEQzg1QjBBNV92aWRlb19kYXNoaW5pdC5tcDQVAALIARIAFQIYOnBhc3N0aHJvdWdoX2V2ZXJzdG9yZS9HQzNQWnhUcUpHZ2NUYVVBQURSMFdleEpfRE5VYnFfRUFBQUYVAgLIARIAKAAYABsCiAd1c2Vfb2lsATEScHJvZ3Jlc3NpdmVfcmVjaXBlATEVAAAm1uPrqYHC1wIVAigCQzMsF0BFTMzMzMzNGBJkYXNoX2Jhc2VsaW5lXzFfdjERAHX-B2XmnQEA&amp;oh=00_AfzGnV0KgKiqeE_tuVsEZfnOvU0am4nonqNJpghB_BaOSw&amp;oe=69B9A6AE, https://scontent-lga3-3.cdninstagram.com/o1/v/t16/f2/m69/AQMOi8FODLTouST4wIBsiHvAhsm6Dc6-2VsDP1BCGOUimMDu0UKdPubupFPzIhbGJ2BYF2xw80ji8E4vXulonzUG.mp4?strext=1&amp;_nc_cat=104&amp;_nc_sid=5e9851&amp;_nc_ht=scontent-lga3-3.cdninstagram.com&amp;_nc_ohc=9eOc4En_ZrUQ7kNvwEA5p8j&amp;efg=eyJ2ZW5jb2RlX3RhZyI6Inhwdl9wcm9ncmVzc2l2ZS5JTlNUQUdSQU0uQ0FST1VTRUxfSVRFTS5DMy43MjAuZGFzaF9iYXNlbGluZV8xX3YxIiwieHB2X2Fzc2V0X2lkIjoyNDA0MDg2ODgzNjA5MDAsImFzc2V0X2FnZV9kYXlzIjoxMDcyLCJ2aV91c2VjYXNlX2lkIjoxMDEwNCwiZHVyYXRpb25fcyI6MjIsInVybGdlbl9zb3VyY2UiOiJ3d3cifQ%3D%3D&amp;ccb=17-1&amp;_nc_gid=CV-Q8I1TS_8hz0YBfab_TA&amp;_nc_ss=1a&amp;_nc_zt=28&amp;vs=7f7eddfb4e653591&amp;_nc_vs=HBksFQIYOnBhc3N0aHJvdWdoX2V2ZXJzdG9yZS9HQW1uUkJUdzAwdkYzLU1EQUNJUjFzNU4wZG9TYmtZTEFBQUYVAALIARIAFQIYOnBhc3N0aHJvdWdoX2V2ZXJzdG9yZS9HSzZBVGhUWllTdGtYVGdEQUJBOURROEJLTmc3YmtZTEFBQUYVAgLIARIAKAAYABsCiAd1c2Vfb2lsATEScHJvZ3Jlc3NpdmVfcmVjaXBlATEVAAAmiPfDp9CpbRUCKAJDMywXQDbmZmZmZmYYEmRhc2hfYmFzZWxpbmVfMV92MREAde4HZfCdAQA&amp;oh=00_Afz4r90USjOQQq7301T4Lt9H4Yx51B8Xppbr9aqs_w4enA&amp;oe=69BDB040</t>
  </si>
  <si>
    <t>https://www.instagram.com/elnar.saparbek</t>
  </si>
  <si>
    <t>peter_fabier</t>
  </si>
  <si>
    <t>Инкрустация часов в Москве</t>
  </si>
  <si>
    <t>✨ Ювелир эксперт у миллионеров  
💎 FABIER - ювелирка 
⌚ WSG - инкрустация часов 
Www.fabier.moscow, www.wsgem.ru</t>
  </si>
  <si>
    <t>https://scontent-atl3-3.cdninstagram.com/v/t51.82787-19/649235865_18412921363126570_5522290467501693269_n.jpg?stp=dst-jpg_e0_s150x150_tt6&amp;efg=eyJ2ZW5jb2RlX3RhZyI6InByb2ZpbGVfcGljLmRqYW5nby4xMDgwLmMyIn0&amp;_nc_ht=scontent-atl3-3.cdninstagram.com&amp;_nc_cat=110&amp;_nc_oc=Q6cZ2QHRpNs6xHIfUotg0GyMa-tPv687kyVtehD-wKK7lIi2GRDEseSZBvl9NPZkl2_FYL0&amp;_nc_ohc=1BPeiPnm1xMQ7kNvwEQAP1w&amp;_nc_gid=XCzhqAA2xfnLy8ff7t1Ahw&amp;edm=AOQ1c0wBAAAA&amp;ccb=7-5&amp;oh=00_Afy4Q-63zdY2cLvjbC9_bm4z66SYZ7zPyAX9YV8U-s4AoA&amp;oe=69BDA731&amp;_nc_sid=8b3546</t>
  </si>
  <si>
    <t>Единственные в мире инкрустированные часы #rolexLandDweller #rolex Land‑Dweller от компании @wsg_atelier_watch @wsg_watch_settings_gems | Снежная инкрустация (Snow). Хаотичное, на первый взгляд, расположение бриллиантов разного размера на самом деле тщательно выверено. Разметка здесь - это работа художника, требующая безупречного чувства композиции и баланса.
#СнежнаяИнкрустация #SnowSetting #ЮвелирнаяГеометрия #БезупречныйБаланс #Ро | Главное правило при инкрустации часов: нет сертификата - нет гарантии. 🚫📄 @wsg_gem_watch 
В этом видео разбираем, почему эта бумажка так важна:
▪️ Она подтверждает качество и подлинность камней.
▪️ Сохраняет гарантию на механизм (официальные сервисы не примут часы после «кустарной» врезки).
▪️ Защ | Главное - в деталях. ✨
Новые Pantera Decartier Small - это идеальный баланс между классикой и современностью. Лаконичный корпус, безупречное исполнение и магнетический блеск камней в инкрустации безеля от компании WSG.
Добавь нотку совершенства в свой образ. 💎
#PanteraDecartier #WSG #ЮвелирныеИзд | Главное - в деталях. ✨
Новые Pantera Decartier Small - это идеальный баланс между классикой и современностью. Лаконичный корпус, безупречное исполнение и магнетический блеск камней в инкрустации безеля от компании WSG.
Добавь нотку совершенства в свой образ. 💎
#PanteraDecartier #WSG #ЮвелирныеИзд | Единственные в мире инкрустированные часы #rolexLandDweller #rolex Land‑Dweller от компании @wsg_atelier_watch @wsg_watch_settings_gems | 💍 Тихая уверенность, глубокая красота, внутреннее сияние, которое невозможно скрыть.
Каждая грань композиции обнимает центральное свечение так, словно собирает вокруг себя утренний свет, создавая эффект, которая не требует подтверждений и громких заявлений.
Центральный камень огранки сердце - для | Больше, чем просто красота. Прозрачность, подтвержденная документально.
Доверяя нам свои часы, вы рассчитываете не только на безупречный вкус и качество инкрустации, но и на абсолютную прозрачность сделки.
✅ Каждый камень на учете
Мы не просто делаем часы красивыми. Мы несем полную ответственность | Почему некоторые часы #Cartier, не стоит инкрустировать бриллиантами и даже лучше вернуть в магазин! Хотите знать почему? @wsg_atelier_watch | ✨ Когда история встречает мастерство
Представляем вам нашу новую работу - легендарные часы «Звезда» (СССР), которые обрели новую жизнь благодаря искусству инкрустации. Каждая деталь - это дань уважения советской классике и уникальный почерк нашего проекта @wsg_atelier_watch 
Строгий циферблат тепе</t>
  </si>
  <si>
    <t>#rolexLandDweller, #rolex, #SnowSetting, #PanteraDecartier, #WSG, #Cartier</t>
  </si>
  <si>
    <t>@wsg_atelier_watch, @wsg_watch_settings_gems, @wsg_gem_watch, @fabier_jewellery</t>
  </si>
  <si>
    <t>https://instagram.com/p/DVrV2cjDHCr, https://instagram.com/p/DRFl1dggVUR, https://instagram.com/p/DUctT1VjD5n, https://instagram.com/p/DV7xl5PES1a, https://instagram.com/p/DV0pMZEjJbn, https://instagram.com/p/DV0pGT3jKkN, https://instagram.com/p/DVrV-jPjB9M, https://instagram.com/p/DVfxbIcjOqN, https://instagram.com/p/DVfee7mjMba, https://instagram.com/p/DVcx2LRjGwq, https://instagram.com/p/DVQR8X7jF70, https://instagram.com/p/DVP_R6DjANi</t>
  </si>
  <si>
    <t>14, 25, 17, 1, 4, 10, 15, 14, 11, 15, 11, 16</t>
  </si>
  <si>
    <t>3, 0, 1, 0, 1, 0, 4, 2, 1, 1, 1, 1</t>
  </si>
  <si>
    <t>2026-03-09, 2025-11-15, 2026-02-07, 2026-03-16, 2026-03-13, 2026-03-13, 2026-03-09, 2026-03-05, 2026-03-05, 2026-03-04, 2026-02-27, 2026-02-27</t>
  </si>
  <si>
    <t>https://scontent-atl3-2.cdninstagram.com/o1/v/t16/f2/m69/AQOZiUI5rGFMGArH8oY1QYxb-3b9YxX9RqKOYHY77HXaOLgnAmQOzKtOt5LKHbjiOYlqDfejcYcEuXC89dkJhn5O.mp4?strext=1&amp;_nc_cat=105&amp;_nc_sid=5e9851&amp;_nc_ht=scontent-atl3-2.cdninstagram.com&amp;_nc_ohc=Ot2w0sxkMd0Q7kNvwEn2L5K&amp;efg=eyJ2ZW5jb2RlX3RhZyI6Inhwdl9wcm9ncmVzc2l2ZS5JTlNUQUdSQU0uQ0xJUFMuQzMuNzIwLmRhc2hfYmFzZWxpbmVfMV92MSIsInhwdl9hc3NldF9pZCI6MTc4Njk3MDAyNjI1NzE4MzksImFzc2V0X2FnZV9kYXlzIjo2LCJ2aV91c2VjYXNlX2lkIjoxMDA5OSwiZHVyYXRpb25fcyI6NCwidXJsZ2VuX3NvdXJjZSI6Ind3dyJ9&amp;ccb=17-1&amp;_nc_gid=XCzhqAA2xfnLy8ff7t1Ahw&amp;_nc_ss=1a&amp;_nc_zt=28&amp;vs=4b4a4ed5b7000340&amp;_nc_vs=HBksFQIYOnBhc3N0aHJvdWdoX2V2ZXJzdG9yZS9HQ25pb3liemwxYi03blVFQUFpVi05ZTlLYjUwYnNwVEFRQUYVAALIARIAFQIYUWlnX3hwdl9wbGFjZW1lbnRfcGVybWFuZW50X3YyL0EyNDc0RjdCREMxNTI3QjU3RTBDM0JGRjc1MDczQzhGX2F1ZGlvX2Rhc2hpbml0Lm1wNBUCAsgBEgAoABgAGwKIB3VzZV9vaWwBMRJwcm9ncmVzc2l2ZV9yZWNpcGUBMRUAACb-vKWGupm-PxUCKAJDMywXQBAAAAAAAAAYEmRhc2hfYmFzZWxpbmVfMV92MREAdf4HZeadAQA&amp;oh=00_AfysbWEmCXLTG1GUxsOpeogSOPMquQd-ojy71SAM6NK7bA&amp;oe=69BD911F, https://scontent-atl3-2.cdninstagram.com/o1/v/t2/f2/m86/AQPXySoffGbU50yLx8DYKeiO3UdmUiA4XvOGDYx2CF3tPzI3xXAkX0jUu9bXiYouKV8vaSOLUpjxS2MM_HHDzH3eg-ujc2LaHJgzdLk.mp4?_nc_cat=104&amp;_nc_sid=5e9851&amp;_nc_ht=scontent-atl3-2.cdninstagram.com&amp;_nc_ohc=wuqoRReH8G0Q7kNvwF-6bHg&amp;efg=eyJ2ZW5jb2RlX3RhZyI6Inhwdl9wcm9ncmVzc2l2ZS5JTlNUQUdSQU0uQ0xJUFMuQzMuNzIwLmRhc2hfYmFzZWxpbmVfMV92MSIsInhwdl9hc3NldF9pZCI6MTU0OTg2MjIzMzEzMTI5NSwiYXNzZXRfYWdlX2RheXMiOjEyMCwidmlfdXNlY2FzZV9pZCI6MTAwOTksImR1cmF0aW9uX3MiOjE5LCJ1cmxnZW5fc291cmNlIjoid3d3In0%3D&amp;ccb=17-1&amp;vs=fd0e89b6f9288292&amp;_nc_vs=HBksFQIYUmlnX3hwdl9yZWVsc19wZXJtYW5lbnRfc3JfcHJvZC83MjQ0Q0RERTkwRUM2MjFFODQxNUYwQjc1N0Q3QjU4Q192aWRlb19kYXNoaW5pdC5tcDQVAALIARIAFQIYR2lnX3hwdl9yZWVsc19wZXJtYW5lbnRfc3JfcHJvZC8xNDc1NjUwOTY3MDY2OTg0XzE1MzA4NjI0OTQxNzE3NjQ2MDQubXA0FQICyAESACgAGAAbAogHdXNlX29pbAExEnByb2dyZXNzaXZlX3JlY2lwZQExFQAAJr6k2r3t5cAFFQIoAkMzLBdANAAAAAAAABgSZGFzaF9iYXNlbGluZV8xX3YxEQB1_gdl5p0BAA&amp;_nc_gid=XCzhqAA2xfnLy8ff7t1Ahw&amp;_nc_ss=1a&amp;_nc_zt=28&amp;oh=00_AfyIK61szDEwJclke0gbyU3EkC77xPBufP8oPaChP9FFZg&amp;oe=69B99ED9, https://scontent-atl3-3.cdninstagram.com/o1/v/t16/f2/m69/AQMpI1r8ZCGZvRw63iWXv53tvzerxze_IjcNsGXCd7JDpYNKVIvwU4onzq7dm3YNM3_3YS3qMp3tgZvxQEpYnRMg.mp4?strext=1&amp;_nc_cat=108&amp;_nc_sid=5e9851&amp;_nc_ht=scontent-atl3-3.cdninstagram.com&amp;_nc_ohc=NeNwqi2o9w0Q7kNvwH-QIKO&amp;efg=eyJ2ZW5jb2RlX3RhZyI6Inhwdl9wcm9ncmVzc2l2ZS5JTlNUQUdSQU0uQ0xJUFMuQzMuNzIwLmRhc2hfYmFzZWxpbmVfMV92MSIsInhwdl9hc3NldF9pZCI6MTc4NjQ4NzAyNjU1NzE4MzksImFzc2V0X2FnZV9kYXlzIjozNywidmlfdXNlY2FzZV9pZCI6MTAwOTksImR1cmF0aW9uX3MiOjEzNiwidXJsZ2VuX3NvdXJjZSI6Ind3dyJ9&amp;ccb=17-1&amp;vs=ba0bc337515f0ecd&amp;_nc_vs=HBksFQIYOnBhc3N0aHJvdWdoX2V2ZXJzdG9yZS9HTC1vVVNWOF9vR0x1UklGQUIxcXVseUd2SHNFYnNwVEFRQUYVAALIARIAFQIYUWlnX3hwdl9wbGFjZW1lbnRfcGVybWFuZW50X3YyL0Y4NENDNTZCNTNFMzMyMkEwREYyNzc2RDQyQjM5NkEzX2F1ZGlvX2Rhc2hpbml0Lm1wNBUCAsgBEgAoABgAGwKIB3VzZV9vaWwBMRJwcm9ncmVzc2l2ZV9yZWNpcGUBMRUAACb-p5rip4C8PxUCKAJDMywXQGESHKwIMScYEmRhc2hfYmFzZWxpbmVfMV92MREAdf4HZeadAQA&amp;_nc_gid=XCzhqAA2xfnLy8ff7t1Ahw&amp;_nc_ss=1a&amp;_nc_zt=28&amp;oh=00_Afyr-FzhGe85jlqYd2PtfgMJKbdCcjc2ENxR8HVBL1U8LQ&amp;oe=69BDB650, https://scontent-atl3-2.cdninstagram.com/o1/v/t16/f2/m69/AQMG-I3ywYncR09gANK3Azx3tgsB2x72GyKTFxJTtDokCwFlTj1gRDymwJBL3niXtJEr-35uB1ZTiyDWi5On0ABy.mp4?strext=1&amp;_nc_cat=101&amp;_nc_sid=5e9851&amp;_nc_ht=scontent-atl3-2.cdninstagram.com&amp;_nc_ohc=_SDW1tA_9t8Q7kNvwF6Cqzm&amp;efg=eyJ2ZW5jb2RlX3RhZyI6Inhwdl9wcm9ncmVzc2l2ZS5JTlNUQUdSQU0uQ0xJUFMuQzMuNzIwLmRhc2hfYmFzZWxpbmVfMV92MSIsInhwdl9hc3NldF9pZCI6MTc4NzA3NDk5Nzc1NzE4MzksImFzc2V0X2FnZV9kYXlzIjowLCJ2aV91c2VjYXNlX2lkIjoxMDA5OSwiZHVyYXRpb25fcyI6NCwidXJsZ2VuX3NvdXJjZSI6Ind3dyJ9&amp;ccb=17-1&amp;_nc_gid=XCzhqAA2xfnLy8ff7t1Ahw&amp;_nc_ss=1a&amp;_nc_zt=28&amp;vs=4ffc3f018fdaa66&amp;_nc_vs=HBksFQIYOnBhc3N0aHJvdWdoX2V2ZXJzdG9yZS9HUDdBc2lhZlVkenhKMWtFQUoxdTlUVFA3TUVmYnNwVEFRQUYVAALIARIAFQIYUWlnX3hwdl9wbGFjZW1lbnRfcGVybWFuZW50X3YyL0U1NEQ5MTZFQjQwMkNFRjUyN0M2NUQ4REY1QTcyMzkzX2F1ZGlvX2Rhc2hpbml0Lm1wNBUCAsgBEgAoABgAGwKIB3VzZV9vaWwBMRJwcm9ncmVzc2l2ZV9yZWNpcGUBMRUAACb-x8OEx9a-PxUCKAJDMywXQBAAAAAAAAAYEmRhc2hfYmFzZWxpbmVfMV92MREAdf4HZeadAQA&amp;oh=00_Afws0G7yDI3TZyOco1A5QIiAWbuX1GGKu4YgHmlkL9oOzg&amp;oe=69BDB9E3, https://scontent-atl3-3.cdninstagram.com/o1/v/t16/f2/m69/AQP8yRkEIX9y8c2WPf2f2mv-ABXcOBc0eF2bkv4ONEiJBslOwZgo9Ns-ihYq7wctUkA4B-hfB-wEDBborqzgfLaI.mp4?strext=1&amp;_nc_cat=109&amp;_nc_sid=5e9851&amp;_nc_ht=scontent-atl3-3.cdninstagram.com&amp;_nc_ohc=62yweQEkCIQQ7kNvwFcfjam&amp;efg=eyJ2ZW5jb2RlX3RhZyI6Inhwdl9wcm9ncmVzc2l2ZS5JTlNUQUdSQU0uQ0xJUFMuQzMuNzIwLmRhc2hfYmFzZWxpbmVfMV92MSIsInhwdl9hc3NldF9pZCI6MTc4NzAyODI0MjE1NzE4MzksImFzc2V0X2FnZV9kYXlzIjoyLCJ2aV91c2VjYXNlX2lkIjoxMDA5OSwiZHVyYXRpb25fcyI6NCwidXJsZ2VuX3NvdXJjZSI6Ind3dyJ9&amp;ccb=17-1&amp;_nc_gid=XCzhqAA2xfnLy8ff7t1Ahw&amp;_nc_ss=1a&amp;_nc_zt=28&amp;vs=55c96c9c83663ec2&amp;_nc_vs=HBksFQIYOnBhc3N0aHJvdWdoX2V2ZXJzdG9yZS9HR3VqdnlaUXMzbzJZaVlIQUtyYVRza19kcVFzYnNwVEFRQUYVAALIARIAFQIYUWlnX3hwdl9wbGFjZW1lbnRfcGVybWFuZW50X3YyLzA1NDNGRjNDN0U2RjIyQzFCODlERkJBN0EzNDA0NjlCX2F1ZGlvX2Rhc2hpbml0Lm1wNBUCAsgBEgAoABgAGwKIB3VzZV9vaWwBMRJwcm9ncmVzc2l2ZV9yZWNpcGUBMRUAACb-w7C8q7u-PxUCKAJDMywXQBAAAAAAAAAYEmRhc2hfYmFzZ</t>
  </si>
  <si>
    <t>https://www.instagram.com/peter_fabier</t>
  </si>
  <si>
    <t>zaur81801</t>
  </si>
  <si>
    <t>Zaur55595</t>
  </si>
  <si>
    <t>https://instagram.flas1-1.fna.fbcdn.net/v/t51.2885-19/69081138_445644119368898_487701301761671168_n.jpg?stp=dst-jpg_e0_s150x150_tt6&amp;efg=eyJ2ZW5jb2RlX3RhZyI6InByb2ZpbGVfcGljLmRqYW5nby43NjguYzIifQ&amp;_nc_ht=instagram.flas1-1.fna.fbcdn.net&amp;_nc_cat=102&amp;_nc_oc=Q6cZ2QGdPwRFvCry1GHAsG-JgALQg2G_BpaprKH4YqZHU0zKTRRP0OTFTiHZ-RakVYDqRqs&amp;_nc_ohc=rDehrP3-EU4Q7kNvwFoTFKm&amp;_nc_gid=lXN9xna8IpproCmb81k8cA&amp;edm=AOQ1c0wBAAAA&amp;ccb=7-5&amp;oh=00_AfxeO8B7ybejj-F9lpcGmADhRhL8iVMorf0T_WEfouJdjw&amp;oe=69BDAD26&amp;_nc_sid=8b3546</t>
  </si>
  <si>
    <t>Заряд перед 1 сентября 💪💪💪💪💪 | 😈😈😈 | ❄️ | Ездоки 😂 | 😎😎😎 | Горячий ключ 🔑 🔑🔑 | На пароме 😳</t>
  </si>
  <si>
    <t>https://instagram.com/p/B12ITqYIyJT, https://instagram.com/p/BTynA0yDECA, https://instagram.com/p/BTym1-GD2oP, https://instagram.com/p/BTymx03DPoF, https://instagram.com/p/BOK1npDDnni, https://instagram.com/p/BOK1cYBD5Xb, https://instagram.com/p/BOK1WK6jcAO, https://instagram.com/p/BLrgsdgjJ2-, https://instagram.com/p/BLrgqn7jAAA, https://instagram.com/p/BLrgkSKjNIx, https://instagram.com/p/BLrgUhHDMQ0, https://instagram.com/p/BLrgSU_Dr-Z</t>
  </si>
  <si>
    <t>193, 739, 423, 244, 542, 261, 200, 255, 197, 139, 136, 99</t>
  </si>
  <si>
    <t>7, 16, 8, 4, 6, 7, 8, 0, 2, 4, 1, 0</t>
  </si>
  <si>
    <t>2019-08-31, 2017-05-07, 2017-05-07, 2017-05-07, 2016-12-18, 2016-12-18, 2016-12-18, 2016-10-17, 2016-10-17, 2016-10-17, 2016-10-17, 2016-10-17</t>
  </si>
  <si>
    <t>Баскет-холл, Плато "лаго-Наки", Адыгея</t>
  </si>
  <si>
    <t>https://instagram.flas1-2.fna.fbcdn.net/v/t51.82787-15/642551872_18121288735592604_2446528004513115431_n.jpg?stp=dst-jpg_e35_s1080x1080_sh0.08_tt6&amp;_nc_ht=instagram.flas1-2.fna.fbcdn.net&amp;_nc_cat=100&amp;_nc_oc=Q6cZ2QGdPwRFvCry1GHAsG-JgALQg2G_BpaprKH4YqZHU0zKTRRP0OTFTiHZ-RakVYDqRqs&amp;_nc_ohc=BR009v4-5WgQ7kNvwG7A1OG&amp;_nc_gid=lXN9xna8IpproCmb81k8cA&amp;edm=AOQ1c0wBAAAA&amp;ccb=7-5&amp;ig_cache_key=MjEyMjkyMDgwMjQ3MjAzODM4Mw%3D%3D.3-ccb7-5&amp;oh=00_Afwu8F589iL7LrtR3FqkVLgqvqCeOhYlzkqarFUuDTVBdw&amp;oe=69BD9A48&amp;_nc_sid=8b3546, https://instagram.flas1-2.fna.fbcdn.net/v/t51.82787-15/642551872_18121288735592604_2446528004513115431_n.jpg?stp=dst-jpg_e35_s1080x1080_sh0.08_tt6&amp;_nc_ht=instagram.flas1-2.fna.fbcdn.net&amp;_nc_cat=100&amp;_nc_oc=Q6cZ2QGdPwRFvCry1GHAsG-JgALQg2G_BpaprKH4YqZHU0zKTRRP0OTFTiHZ-RakVYDqRqs&amp;_nc_ohc=BR009v4-5WgQ7kNvwG7A1OG&amp;_nc_gid=lXN9xna8IpproCmb81k8cA&amp;edm=AOQ1c0wBAAAA&amp;ccb=7-5&amp;ig_cache_key=MjEyMjkyMDgwMjQ3MjAzODM4Mw%3D%3D.3-ccb7-5&amp;oh=00_Afwu8F589iL7LrtR3FqkVLgqvqCeOhYlzkqarFUuDTVBdw&amp;oe=69BD9A48&amp;_nc_sid=8b3546, https://instagram.flas1-1.fna.fbcdn.net/v/t51.2885-15/67888286_2412641168821840_6567519551756019037_n.jpg?stp=dst-jpg_e35_s1080x1080_tt6&amp;_nc_ht=instagram.flas1-1.fna.fbcdn.net&amp;_nc_cat=104&amp;_nc_oc=Q6cZ2QGdPwRFvCry1GHAsG-JgALQg2G_BpaprKH4YqZHU0zKTRRP0OTFTiHZ-RakVYDqRqs&amp;_nc_ohc=MdHwkPYQjnsQ7kNvwHYNmYk&amp;_nc_gid=lXN9xna8IpproCmb81k8cA&amp;edm=AOQ1c0wBAAAA&amp;ccb=7-5&amp;ig_cache_key=MjEyMjkyMDgwMjQ4ODcyMTg0OA%3D%3D.3-ccb7-5&amp;oh=00_AfxPAkIUUaT4g3l0mo_7wsuXFMDxb-F5AP7woDF41TlnMw&amp;oe=69BDA412&amp;_nc_sid=8b3546, https://instagram.flas1-2.fna.fbcdn.net/v/t51.82787-15/649215834_18148303768413017_1725405473539592869_n.jpg?stp=dst-jpg_e35_s1080x1080_sh0.08_tt6&amp;_nc_ht=instagram.flas1-2.fna.fbcdn.net&amp;_nc_cat=105&amp;_nc_oc=Q6cZ2QGdPwRFvCry1GHAsG-JgALQg2G_BpaprKH4YqZHU0zKTRRP0OTFTiHZ-RakVYDqRqs&amp;_nc_ohc=UOR9FiYmnA4Q7kNvwHpqv4y&amp;_nc_gid=lXN9xna8IpproCmb81k8cA&amp;edm=AOQ1c0wBAAAA&amp;ccb=7-5&amp;ig_cache_key=MjEyMjkyMDgwMjUwNTYyNTE5NA%3D%3D.3-ccb7-5&amp;oh=00_AfwO2Z0GL-o4dN0ifx3c4Idqgg5y3PwVpDI1wH8mV8m9Cw&amp;oe=69BD9E74&amp;_nc_sid=8b3546, https://instagram.flas1-2.fna.fbcdn.net/v/t51.82787-15/648775857_18131184106522746_8779252591008500293_n.jpg?stp=dst-jpg_e35_s1080x1080_sh0.08_tt6&amp;_nc_ht=instagram.flas1-2.fna.fbcdn.net&amp;_nc_cat=106&amp;_nc_oc=Q6cZ2QGdPwRFvCry1GHAsG-JgALQg2G_BpaprKH4YqZHU0zKTRRP0OTFTiHZ-RakVYDqRqs&amp;_nc_ohc=cC7DNEAtmbAQ7kNvwGYbApN&amp;_nc_gid=lXN9xna8IpproCmb81k8cA&amp;edm=AOQ1c0wBAAAA&amp;ccb=7-5&amp;ig_cache_key=MjEyMjkyMDgwMjQ5NzEwMTkxOA%3D%3D.3-ccb7-5&amp;oh=00_Afx06ROV_euElpVK4Nur2LgS8F8s5W2vOcFA6xm1FlbGCg&amp;oe=69BDACFF&amp;_nc_sid=8b3546, https://instagram.flas1-2.fna.fbcdn.net/v/t51.82787-15/640911098_18561548995007047_3396803893536485741_n.jpg?stp=dst-jpg_e15_tt6&amp;_nc_ht=instagram.flas1-2.fna.fbcdn.net&amp;_nc_cat=107&amp;_nc_oc=Q6cZ2QGdPwRFvCry1GHAsG-JgALQg2G_BpaprKH4YqZHU0zKTRRP0OTFTiHZ-RakVYDqRqs&amp;_nc_ohc=5KzxxPBjaPEQ7kNvwFT6Yxh&amp;_nc_gid=lXN9xna8IpproCmb81k8cA&amp;edm=AOQ1c0wBAAAA&amp;ccb=7-5&amp;ig_cache_key=MTUwOTQ0MDQwNTYxMDcwOTEyMA%3D%3D.3-ccb7-5&amp;oh=00_AfxOTdrTXmrWDd5_zPR7sdSGKljfC7CGYlLn4hQFzsP-Tg&amp;oe=69BDBA7C&amp;_nc_sid=8b3546, https://instagram.flas1-1.fna.fbcdn.net/v/t51.82787-15/626000719_18450408328100368_2358424305798307940_n.jpg?stp=dst-jpg_e15_fr_s1080x1080_tt6&amp;_nc_ht=instagram.flas1-1.fna.fbcdn.net&amp;_nc_cat=104&amp;_nc_oc=Q6cZ2QGdPwRFvCry1GHAsG-JgALQg2G_BpaprKH4YqZHU0zKTRRP0OTFTiHZ-RakVYDqRqs&amp;_nc_ohc=jxi5naL-ITMQ7kNvwEbtiCH&amp;_nc_gid=lXN9xna8IpproCmb81k8cA&amp;edm=AOQ1c0wBAAAA&amp;ccb=7-5&amp;ig_cache_key=MTUwOTQzOTY1OTY5NTg5MzAwNw%3D%3D.3-ccb7-5&amp;oh=00_AfxI8CTFtoqiOBkc91hGZuo1FTr4J0cZJ9sPeMX8o7HCzQ&amp;oe=69BDB8E1&amp;_nc_sid=8b3546, https://instagram.flas1-2.fna.fbcdn.net/v/t51.82787-15/623462155_18417498418142419_2473591488313644710_n.jpg?stp=dst-jpg_e15_fr_s1080x1080_tt6&amp;_nc_ht=instagram.flas1-2.fna.fbcdn.net&amp;_nc_cat=107&amp;_nc_oc=Q6cZ2QGdPwRFvCry1GHAsG-JgALQg2G_BpaprKH4YqZHU0zKTRRP0OTFTiHZ-RakVYDqRqs&amp;_nc_ohc=-oTC3mZ86-0Q7kNvwGhVMXu&amp;_nc_gid=lXN9xna8IpproCmb81k8cA&amp;edm=AOQ1c0wBAAAA&amp;ccb=7-5&amp;ig_cache_key=MTUwOTQzOTM3NDkwMjQ5MTY1Mw%3D%3D.3-ccb7-5&amp;oh=00_Afz8aNjhic7RgliE89gg2gpBjJHMFSNPwG0XU0DmMHoHVw&amp;oe=69BDB667&amp;_nc_sid=8b3546, https://instagram.flas1-2.fna.fbcdn.net/v/t51.82787-15/632323785_18567198379020798_5273178112142953302_n.jpg?stp=dst-jpg_e15_fr_s1080x1080_tt6&amp;_nc_ht=instagram.flas1-2.fna.fbcdn.net&amp;_nc_cat=106&amp;_nc_oc=Q6cZ2QGdPwRFvCry1GHAsG-JgALQg2G_BpaprKH4YqZHU0zKTRRP0OTFTiHZ-RakVYDqRqs&amp;_nc_ohc=Lxc_nFGnauoQ7kNvwGBAd7x&amp;_nc_gid=lXN9xna8IpproCmb81k8cA&amp;edm=AOQ1c0wBAAAA&amp;ccb=7-5&amp;ig_cache_key=MTQwODE3MzY1NDEwNjA3NzY2Ng%3D%3D.3-ccb7-5&amp;oh=00_AfxvecYMMu9EB5-zMFDlYfmXNXgJLoUMpjHKwb0Zs7VCCw&amp;oe=69BD9DBB&amp;_nc_sid=8b3546, https://instagram.flas1-1.fna.fbcdn.net/v/t51.82787-15/636874705_18569499349038167_5188345974405388984_n.jpg?stp=dst-jpg_e15_fr_s1080x1080_tt6&amp;_nc_ht=instagram.flas1-1.fna.fbcdn.net&amp;_nc_cat=111&amp;_nc_oc=Q6cZ2QGdPwRFvCry1GHAsG-JgALQg2G_BpaprKH4YqZHU0zKTRRP0OTFTiHZ-RakVYDqRqs&amp;_nc_ohc=5JnDszbZHyIQ7kNvwEy4nZE&amp;_nc_gid=lXN9xna8IpproCmb81k8cA&amp;edm=AOQ1c0wBAAAA&amp;ccb=7-5&amp;ig_cache_key=MTQwODE3Mjg3OTkwNDc0MDgyNw%3D%3D.3-ccb7-5&amp;oh=00_AfwP0UkQKTy8xMXm-u-v1uLScM71kKuCM03b3ubFPlyhXg&amp;oe=69BD8B5F&amp;_nc_sid=8b3546, https://instagram.flas1-1.fna.fbcd</t>
  </si>
  <si>
    <t>https://www.instagram.com/zaur81801</t>
  </si>
  <si>
    <t>koblandy78</t>
  </si>
  <si>
    <t>Кобланды Танатаров</t>
  </si>
  <si>
    <t>https://scontent-atl3-2.cdninstagram.com/v/t51.2885-19/22802592_437584953309722_90763997678141440_n.jpg?stp=dst-jpg_e0_s150x150_tt6&amp;efg=eyJ2ZW5jb2RlX3RhZyI6InByb2ZpbGVfcGljLmRqYW5nby4xMDgwLmMyIn0&amp;_nc_ht=scontent-atl3-2.cdninstagram.com&amp;_nc_cat=102&amp;_nc_oc=Q6cZ2QEXRcp4aqcXCPqaTafJ2AqJ3YmO63v22YH-dsPH3z0Q2tubXvxtmxVLT2sKuhZwPnI&amp;_nc_ohc=y_k34e5ZT-UQ7kNvwEpez--&amp;_nc_gid=VUxYncBwPIqUML4aUYEg9w&amp;edm=AOQ1c0wBAAAA&amp;ccb=7-5&amp;oh=00_AfypXtuibYQgJO3i8wHj9zJYmpAiM3xHBdARUXWB0C818Q&amp;oe=69BDB983&amp;_nc_sid=8b3546</t>
  </si>
  <si>
    <t>https://instagram.com/p/DV1kDITjaPN, https://instagram.com/p/DQ9t0eHDYuE, https://instagram.com/p/DExgt27z_PJ, https://instagram.com/p/DAp5dUiM54j, https://instagram.com/p/DAp4TUPsq3u, https://instagram.com/p/C-fh1BCMVr-, https://instagram.com/p/C9-z0pjMOxL, https://instagram.com/p/C98ablFsMN8, https://instagram.com/p/C98Xic7sq7X, https://instagram.com/p/C95vcl5s7w-, https://instagram.com/p/C9szv6EMkR4, https://instagram.com/p/C9kDX0WM79Q</t>
  </si>
  <si>
    <t>20, 31, 46, 72, 57, 127, 57, 58, 50, 51, 56, 68</t>
  </si>
  <si>
    <t>0, 2, 0, 1, 0, 1, 1, 4, 0, 1, 0, 5</t>
  </si>
  <si>
    <t>2026-03-13, 2025-11-12, 2025-01-13, 2024-10-03, 2024-10-03, 2024-08-10, 2024-07-28, 2024-07-27, 2024-07-27, 2024-07-26, 2024-07-21, 2024-07-18</t>
  </si>
  <si>
    <t>Seoul, Korea, Via Montenapoleone, Milano, Italy, Dresden, Germany, Swiss Alps, Monaco/Monte Carlo, Valencia</t>
  </si>
  <si>
    <t>Image, Video, Sidecar, Video, Image, Image, Video, Video, Video, Video, Video, Video</t>
  </si>
  <si>
    <t>https://scontent-atl3-3.cdninstagram.com/v/t51.82787-15/651789020_18573811498018355_4949981712742557896_n.jpg?stp=dst-jpg_e35_s1080x1080_sh0.08_tt6&amp;_nc_ht=scontent-atl3-3.cdninstagram.com&amp;_nc_cat=111&amp;_nc_oc=Q6cZ2QEXRcp4aqcXCPqaTafJ2AqJ3YmO63v22YH-dsPH3z0Q2tubXvxtmxVLT2sKuhZwPnI&amp;_nc_ohc=BdQT3zBXuiQQ7kNvwHw4vgk&amp;_nc_gid=VUxYncBwPIqUML4aUYEg9w&amp;edm=AOQ1c0wBAAAA&amp;ccb=7-5&amp;ig_cache_key=Mzg1MjE0MzYwMTAzNjE0MTUxNw%3D%3D.3-ccb7-5&amp;oh=00_AfwZk-CoZmVXt8BV-zz6JBbHRS1_JBKiafI_c3FmT6uwlw&amp;oe=69BDB297&amp;_nc_sid=8b3546, https://scontent-atl3-3.cdninstagram.com/v/t51.82787-15/643702795_17914298748323564_3870793358410060619_n.jpg?stp=dst-jpg_e35_s1080x1080_sh0.08_tt6&amp;_nc_ht=scontent-atl3-3.cdninstagram.com&amp;_nc_cat=108&amp;_nc_oc=Q6cZ2QEXRcp4aqcXCPqaTafJ2AqJ3YmO63v22YH-dsPH3z0Q2tubXvxtmxVLT2sKuhZwPnI&amp;_nc_ohc=pdfYPJwo8HkQ7kNvwH61vE-&amp;_nc_gid=VUxYncBwPIqUML4aUYEg9w&amp;edm=AOQ1c0wBAAAA&amp;ccb=7-5&amp;ig_cache_key=MzU0NDc1ODI2MDUxODAwNTMyMQ%3D%3D.3-ccb7-5&amp;oh=00_AfwoCNSYyv3hy1iRqn3LkGuQRISU9QkuzCmxG0jRrYw5fw&amp;oe=69BDA366&amp;_nc_sid=8b3546, https://scontent-atl3-3.cdninstagram.com/v/t51.82787-15/643702795_17914298748323564_3870793358410060619_n.jpg?stp=dst-jpg_e35_s1080x1080_sh0.08_tt6&amp;_nc_ht=scontent-atl3-3.cdninstagram.com&amp;_nc_cat=108&amp;_nc_oc=Q6cZ2QEXRcp4aqcXCPqaTafJ2AqJ3YmO63v22YH-dsPH3z0Q2tubXvxtmxVLT2sKuhZwPnI&amp;_nc_ohc=pdfYPJwo8HkQ7kNvwH61vE-&amp;_nc_gid=VUxYncBwPIqUML4aUYEg9w&amp;edm=AOQ1c0wBAAAA&amp;ccb=7-5&amp;ig_cache_key=MzU0NDc1ODI2MDUxODAwNTMyMQ%3D%3D.3-ccb7-5&amp;oh=00_AfwoCNSYyv3hy1iRqn3LkGuQRISU9QkuzCmxG0jRrYw5fw&amp;oe=69BDA366&amp;_nc_sid=8b3546, https://scontent-atl3-3.cdninstagram.com/v/t51.82787-15/649518157_17914417686313319_8278308989905056518_n.jpg?stp=dst-jpg_e35_s1080x1080_sh0.08_tt6&amp;_nc_ht=scontent-atl3-3.cdninstagram.com&amp;_nc_cat=111&amp;_nc_oc=Q6cZ2QEXRcp4aqcXCPqaTafJ2AqJ3YmO63v22YH-dsPH3z0Q2tubXvxtmxVLT2sKuhZwPnI&amp;_nc_ohc=yGrftZ6RqHgQ7kNvwHfkuW5&amp;_nc_gid=VUxYncBwPIqUML4aUYEg9w&amp;edm=AOQ1c0wBAAAA&amp;ccb=7-5&amp;ig_cache_key=MzU0NDc1ODI2MDU3Njc0MzM3NA%3D%3D.3-ccb7-5&amp;oh=00_AfyBXDExEW-rJKaCEzw0gsGcv8a6ZlrmU7ZNkSwHjZbWWQ&amp;oe=69BDB252&amp;_nc_sid=8b3546, https://scontent-atl3-3.cdninstagram.com/v/t51.29350-15/473711174_563414493190952_7344141597594151721_n.heic?stp=dst-jpg_e35_s1080x1080_tt6&amp;_nc_ht=scontent-atl3-3.cdninstagram.com&amp;_nc_cat=108&amp;_nc_oc=Q6cZ2QEXRcp4aqcXCPqaTafJ2AqJ3YmO63v22YH-dsPH3z0Q2tubXvxtmxVLT2sKuhZwPnI&amp;_nc_ohc=-o_kB6l_RnkQ7kNvwGhsXjy&amp;_nc_gid=VUxYncBwPIqUML4aUYEg9w&amp;edm=AOQ1c0wBAAAA&amp;ccb=7-5&amp;ig_cache_key=MzU0NDc1ODI2MDM2Njg5MDk1OA%3D%3D.3-ccb7-5&amp;oh=00_AfzQhdAnLwxOHIxwoE7rQQuNiNtJ03ueoi_lVZ3-hAMPkg&amp;oe=69BDA9F1&amp;_nc_sid=8b3546, https://scontent-atl3-2.cdninstagram.com/v/t51.29350-15/473602050_1400276874689764_1625659647499857082_n.heic?stp=dst-jpg_e35_s1080x1080_tt6&amp;_nc_ht=scontent-atl3-2.cdninstagram.com&amp;_nc_cat=104&amp;_nc_oc=Q6cZ2QEXRcp4aqcXCPqaTafJ2AqJ3YmO63v22YH-dsPH3z0Q2tubXvxtmxVLT2sKuhZwPnI&amp;_nc_ohc=H4zMPzr66ucQ7kNvwGcatB_&amp;_nc_gid=VUxYncBwPIqUML4aUYEg9w&amp;edm=AOQ1c0wBAAAA&amp;ccb=7-5&amp;ig_cache_key=MzU0NDc1ODI2MDMzMzUwMzQyMw%3D%3D.3-ccb7-5&amp;oh=00_Afxftwwu3XjhltF-KUTip9tsSIS-7-Vr0tJ8z4Yy6hqN2Q&amp;oe=69BDA619&amp;_nc_sid=8b3546, https://scontent-atl3-1.cdninstagram.com/v/t51.29350-15/472363321_1879933692539742_5717498435402104697_n.heic?stp=dst-jpg_e35_s1080x1080_tt6&amp;_nc_ht=scontent-atl3-1.cdninstagram.com&amp;_nc_cat=106&amp;_nc_oc=Q6cZ2QEXRcp4aqcXCPqaTafJ2AqJ3YmO63v22YH-dsPH3z0Q2tubXvxtmxVLT2sKuhZwPnI&amp;_nc_ohc=Ra_AjDA_3kEQ7kNvwGKaVrp&amp;_nc_gid=VUxYncBwPIqUML4aUYEg9w&amp;edm=AOQ1c0wBAAAA&amp;ccb=7-5&amp;ig_cache_key=MzU0NDc1ODI2MDM0MTg5MTMzNA%3D%3D.3-ccb7-5&amp;oh=00_AfyqprQdF8yUHGvM_dysjkUemzxH5VnsN9q_ahtbsHmAYQ&amp;oe=69BDBDA3&amp;_nc_sid=8b3546, https://scontent-atl3-1.cdninstagram.com/v/t51.29350-15/473678506_967499135595684_3703839500019999993_n.heic?stp=dst-jpg_e35_s1080x1080_tt6&amp;_nc_ht=scontent-atl3-1.cdninstagram.com&amp;_nc_cat=100&amp;_nc_oc=Q6cZ2QEXRcp4aqcXCPqaTafJ2AqJ3YmO63v22YH-dsPH3z0Q2tubXvxtmxVLT2sKuhZwPnI&amp;_nc_ohc=xMk9ljIdL1MQ7kNvwG2CLtV&amp;_nc_gid=VUxYncBwPIqUML4aUYEg9w&amp;edm=AOQ1c0wBAAAA&amp;ccb=7-5&amp;ig_cache_key=MzU0NDc1ODI2MDM1MDI1Nzk5NA%3D%3D.3-ccb7-5&amp;oh=00_AfzwsElwaKImrtNcV97K7zELtDMhHAXNTYbRYUpbm8oREw&amp;oe=69BDB2E4&amp;_nc_sid=8b3546, https://scontent-atl3-3.cdninstagram.com/v/t51.82787-15/650947505_17920823751266349_1853111250219115568_n.jpg?stp=dst-jpg_e35_s1080x1080_sh0.08_tt6&amp;_nc_ht=scontent-atl3-3.cdninstagram.com&amp;_nc_cat=109&amp;_nc_oc=Q6cZ2QEXRcp4aqcXCPqaTafJ2AqJ3YmO63v22YH-dsPH3z0Q2tubXvxtmxVLT2sKuhZwPnI&amp;_nc_ohc=lp7jfsHxL-AQ7kNvwE0pEvV&amp;_nc_gid=VUxYncBwPIqUML4aUYEg9w&amp;edm=AOQ1c0wBAAAA&amp;ccb=7-5&amp;ig_cache_key=MzU0NDc1ODI2MDQxNzM2MzkwOA%3D%3D.3-ccb7-5&amp;oh=00_AfzxjCPY_tquwhqSUVoycdWn3463jcwtrzJM-OsAb_fnow&amp;oe=69BD9195&amp;_nc_sid=8b3546, https://scontent-atl3-3.cdninstagram.com/v/t51.29350-15/473713002_891230633083883_1234832078070678916_n.heic?stp=dst-jpg_e35_s1080x1080_tt6&amp;_nc_ht=scontent-atl3-3.cdninstagram.com&amp;_nc_cat=111&amp;_nc_oc=Q6cZ2QEXRcp4aqcXCPqaTafJ2AqJ3YmO63v22YH-dsPH3z0Q2tubXvxtmxVLT2sKuhZwPnI&amp;_nc_ohc=YuwMaMAEYtUQ7kNvwFRH7AO&amp;_nc_gid=VUxYncBwPIqUML4aUYEg9w&amp;edm=AOQ1c0wBAAAA&amp;ccb=7-5&amp;ig_cache_key=MzU0NDc1ODI2MDI1ODAxMjQ1NA%3D%3D.3-ccb7-5&amp;oh=00_AfyVm5WYXYFeq1av2eaBWyKW7BcAtrMpbsOKeQ_HwC7fyQ&amp;oe=69BDA0F6&amp;_nc_sid=8b3546, https://</t>
  </si>
  <si>
    <t>https://scontent-atl3-3.cdninstagram.com/o1/v/t2/f2/m86/AQMziYTToyc9c3F6foiv6NQYwM_sEskxmqIHOLU7KMrXn9DxXRZOft5ZFoCZB9pfcka1BnStvUfYyFPXSGEgFS01eI0i7UqW8IGpmzc.mp4?_nc_cat=110&amp;_nc_sid=5e9851&amp;_nc_ht=scontent-atl3-3.cdninstagram.com&amp;_nc_ohc=87MImZu7lAYQ7kNvwEbZXQv&amp;efg=eyJ2ZW5jb2RlX3RhZyI6Inhwdl9wcm9ncmVzc2l2ZS5JTlNUQUdSQU0uQ0xJUFMuQzMuNzIwLmRhc2hfYmFzZWxpbmVfMV92MSIsInhwdl9hc3NldF9pZCI6MjAyMzE0NzQyODQxNzExOSwiYXNzZXRfYWdlX2RheXMiOjEyMywidmlfdXNlY2FzZV9pZCI6MTAwOTksImR1cmF0aW9uX3MiOjUsInVybGdlbl9zb3VyY2UiOiJ3d3cifQ%3D%3D&amp;ccb=17-1&amp;_nc_gid=VUxYncBwPIqUML4aUYEg9w&amp;_nc_ss=1a&amp;_nc_zt=28&amp;vs=5dde1acff4a8d156&amp;_nc_vs=HBkcFQIYUmlnX3hwdl9yZWVsc19wZXJtYW5lbnRfc3JfcHJvZC9GMTQ1OTE4RTc5REU3QjdDNEMzMzA0MzExQjA4ODRCMF92aWRlb19kYXNoaW5pdC5tcDQVAALIARIAKAAYABsCiAd1c2Vfb2lsATEScHJvZ3Jlc3NpdmVfcmVjaXBlATEVAAAmvrnk_NaCmAcVAigCQzMsF0AUIcrAgxJvGBJkYXNoX2Jhc2VsaW5lXzFfdjERAHX-B2XmnQEA&amp;oh=00_AfyYtTAbpH_Q_-rw-r7q7tm4BD9rxmSMl-yNyWmby_di-g&amp;oe=69B9B6D7, https://scontent-atl3-3.cdninstagram.com/o1/v/t2/f2/m367/AQMyVhbRR2XCmLZU_h1zYr_ZV3DiPNbDKJVkJ6yO1VhWKDyUCVsaZZ7fEBayDdCfwg-AfS8CcPBBBJA-KXWtvQ14FLCii_xHQbb4dz8.mp4?_nc_cat=111&amp;_nc_sid=5e9851&amp;_nc_ht=scontent-atl3-3.cdninstagram.com&amp;_nc_ohc=Um6GxwFyBZYQ7kNvwG3JDIt&amp;efg=eyJ2ZW5jb2RlX3RhZyI6Inhwdl9wcm9ncmVzc2l2ZS5JTlNUQUdSQU0uQ0xJUFMuQzMuNzIwLmRhc2hfYmFzZWxpbmVfMV92MSIsInhwdl9hc3NldF9pZCI6NTAyNjUyMjQ1OTE3NzcxLCJhc3NldF9hZ2VfZGF5cyI6NTI5LCJ2aV91c2VjYXNlX2lkIjoxMDA5OSwiZHVyYXRpb25fcyI6NSwidXJsZ2VuX3NvdXJjZSI6Ind3dyJ9&amp;ccb=17-1&amp;_nc_gid=VUxYncBwPIqUML4aUYEg9w&amp;_nc_ss=1a&amp;_nc_zt=28&amp;vs=6e6541565fa5db33&amp;_nc_vs=HBkcFQIYQGlnX2VwaGVtZXJhbC9EOTQ1NjBDRjgxNDg5MTlGODYyNEQ3REZEMjkyNTFCM192aWRlb19kYXNoaW5pdC5tcDQVAALIARIAKAAYABsCiAd1c2Vfb2lsATEScHJvZ3Jlc3NpdmVfcmVjaXBlATEVAAAmloGCiZvK5AEVAigCQzMsF0AWAAAAAAAAGBJkYXNoX2Jhc2VsaW5lXzFfdjERAHX-B2XmnQEA&amp;oh=00_Afyr8lbmQ2vxnfqiKGqIVwvzVxrRLOir69sLTOYgIwQLmQ&amp;oe=69BDA508, https://scontent-atl3-1.cdninstagram.com/o1/v/t2/f2/m367/AQMLw5oqL4xxILJ2d8Kugd_QC4a3-pma4kYwswwr5wDbtPdoFE8mgzjeZaPiFIhwMycKpR8zSBj0JhF7l1QG7lAryRF2yF4saI7t8tU.mp4?_nc_cat=103&amp;_nc_sid=5e9851&amp;_nc_ht=scontent-atl3-1.cdninstagram.com&amp;_nc_ohc=zBmKQNjuvbEQ7kNvwHr8Kyh&amp;efg=eyJ2ZW5jb2RlX3RhZyI6Inhwdl9wcm9ncmVzc2l2ZS5JTlNUQUdSQU0uQ0xJUFMuQzMuNzIwLmRhc2hfYmFzZWxpbmVfMV92MSIsInhwdl9hc3NldF9pZCI6MTk3MTcxMDM5OTkyNjU0OSwiYXNzZXRfYWdlX2RheXMiOjU5NSwidmlfdXNlY2FzZV9pZCI6MTAwOTksImR1cmF0aW9uX3MiOjY3LCJ1cmxnZW5fc291cmNlIjoid3d3In0%3D&amp;ccb=17-1&amp;_nc_gid=VUxYncBwPIqUML4aUYEg9w&amp;_nc_ss=1a&amp;_nc_zt=28&amp;vs=45e8f59b28b5ddc6&amp;_nc_vs=HBksFQIYQGlnX2VwaGVtZXJhbC80MzQ5QzQ2NTNBRjVGM0E0NEU2QTg2RDc3NUJDNTg4MF92aWRlb19kYXNoaW5pdC5tcDQVAALIARIAFQIYRmlnX3hwdl9yZWVsc19wZXJtYW5lbnRfc3JfcHJvZC84MTU1ODI1NzczNDQxNDFfNDgyNjY1NDcxMzk1NTQ2OTA0My5tcDQVAgLIARIAKAAYABsCiAd1c2Vfb2lsATEScHJvZ3Jlc3NpdmVfcmVjaXBlATEVAAAmqsTmn9PQgAcVAigCQzMsF0BQxDlYEGJOGBJkYXNoX2Jhc2VsaW5lXzFfdjERAHX-B2XmnQEA&amp;oh=00_AfxFxsAF71vIeAP_w8srmbd_Kun-uzs4l0jS3UwTze-aLg&amp;oe=69BDACFC, https://scontent-atl3-2.cdninstagram.com/o1/v/t2/f2/m367/AQMOH-cgafKV-XMSr_tAjC9TRickLDOye8HS-pm5950NWuz4oopDuA0mzTsCdAZszRtvbaXhQJ-ZME4r3ZwqUziJwBKoAYtiGQIOaDc.mp4?_nc_cat=102&amp;_nc_sid=5e9851&amp;_nc_ht=scontent-atl3-2.cdninstagram.com&amp;_nc_ohc=EQnF0oso6ukQ7kNvwFqQYoI&amp;efg=eyJ2ZW5jb2RlX3RhZyI6Inhwdl9wcm9ncmVzc2l2ZS5JTlNUQUdSQU0uQ0xJUFMuQzMuNzIwLmRhc2hfYmFzZWxpbmVfMV92MSIsInhwdl9hc3NldF9pZCI6MTUzMTEzMTk3NDUwNzA2MSwiYXNzZXRfYWdlX2RheXMiOjU5NiwidmlfdXNlY2FzZV9pZCI6MTAwOTksImR1cmF0aW9uX3MiOjQzLCJ1cmxnZW5fc291cmNlIjoid3d3In0%3D&amp;ccb=17-1&amp;vs=7d81c1caab4b427a&amp;_nc_vs=HBksFQIYQGlnX2VwaGVtZXJhbC8zODQ3NTdCNkNDMDM2MDQ4NTVBNEYxMzU1RDE1RjZBNF92aWRlb19kYXNoaW5pdC5tcDQVAALIARIAFQIYOnBhc3N0aHJvdWdoX2V2ZXJzdG9yZS9HRnF5X2h0cVBWUHgtZllEQU9BSGIwc25yMjRYYnFfRUFBQUYVAgLIARIAKAAYABsCiAd1c2Vfb2lsATEScHJvZ3Jlc3NpdmVfcmVjaXBlATEVAAAm6uiOl86juAUVAigCQzMsF0BFin752yLRGBJkYXNoX2Jhc2VsaW5lXzFfdjERAHX-B2XmnQEA&amp;_nc_gid=VUxYncBwPIqUML4aUYEg9w&amp;_nc_ss=1a&amp;_nc_zt=28&amp;oh=00_AfwFvY0JAqJDBy7A7O4v6L2CX0XwwFQxUtYZfCu_sfhGPQ&amp;oe=69BDAB53, https://scontent-atl3-1.cdninstagram.com/o1/v/t2/f2/m367/AQOSSBUKxL_0y3rCAG9AvF2WVswb3Fl86JxWrQT7riH_279P8tyCgVpzavzgfHYTWslWMnYgstRWid14noI8r9L1DvwG4LNw356B09c.mp4?_nc_cat=106&amp;_nc_sid=5e9851&amp;_nc_ht=scontent-atl3-1.cdninstagram.com&amp;_nc_ohc=1zY2t384YYAQ7kNvwGxiam_&amp;efg=eyJ2ZW5jb2RlX3RhZyI6Inhwdl9wcm9ncmVzc2l2ZS5JTlNUQUdSQU0uQ0xJUFMuQzMuNzIwLmRhc2hfYmFzZWxpbmVfMV92MSIsInhwdl9hc3NldF9pZCI6MTgwNjk2MzI3NjQ5OTQ5MywiYXNzZXRfYWdlX2RheXMiOjU5NiwidmlfdXNlY2FzZV9pZCI6MTAwOTksImR1cmF0aW9uX3MiOjQ0LCJ1cmxnZW5fc291cmNlIjoid3d3In0%3D&amp;ccb=17-1&amp;_nc_gid=VUxYncBwPIqUML4aUYEg9w&amp;_nc_ss=1a&amp;_nc_zt=28&amp;vs=b4ae57ab23605211&amp;_nc_vs=HBksFQIYQGlnX2VwaGVtZXJhbC9GQzRFN0E5ODY4RkM5MDBFOEE3RTRCMkZGQUE3Mzg4OV92aWRlb19kYXNoaW5pdC5tcDQVAALIARIAFQIYRmlnX3hwdl9yZWVsc19wZXJtYW5lbnRfc3JfcHJvZC80NzY4OTI5MDE2MjcxMzZfNzQxNjU5MTg1NDA4OTM5NTUzMy5tcDQVAgLIARIAKAAYABsCiAd1c2Vfb2lsATEScHJvZ3Jlc3NpdmVfcmVjaXBlATEVAAAmyqi-w43btQYVAigCQzMsF0BGCNT987ZGGBJkYXNoX2Jhc2VsaW5lXzFfdjERAHX-B2XmnQEA&amp;oh=00_Afy9LoEU8WWP3TcrJdy1V7Y9GlZ6IljMspxif2qBGh_nXA&amp;oe=69BDA463</t>
  </si>
  <si>
    <t>https://www.instagram.com/koblandy78</t>
  </si>
  <si>
    <t>pulatsalikhov</t>
  </si>
  <si>
    <t>ПУЛАТ САЛИХОВ • CEO В СФЕРЕ ЛЮКСА И БИЗНЕСА</t>
  </si>
  <si>
    <t>Развиваю люксовые бренды в Узбекистане 🇺🇿
Официальный представитель 👇
JACOB &amp; CO • VERTU • MONTBLANC • LEICA • SWATCH</t>
  </si>
  <si>
    <t>https://beacons.ai/pulatsalikhov</t>
  </si>
  <si>
    <t>https://scontent-ord5-2.cdninstagram.com/v/t51.82787-19/628776630_18524526517070189_7699628150717330638_n.jpg?stp=dst-jpg_e0_s150x150_tt6&amp;efg=eyJ2ZW5jb2RlX3RhZyI6InByb2ZpbGVfcGljLmRqYW5nby44NzIuYzIifQ&amp;_nc_ht=scontent-ord5-2.cdninstagram.com&amp;_nc_cat=105&amp;_nc_oc=Q6cZ2QHXk4HFtxfA29_Oru4PzYFQZ92mz5mBEP6Cv0kBlONS0JSvgVtH7VTdfqHhw4W08Z0&amp;_nc_ohc=_p8gUqeUreUQ7kNvwEWHobX&amp;_nc_gid=90FcXS2Gdqm0Jq2vPEQf0g&amp;edm=AOQ1c0wBAAAA&amp;ccb=7-5&amp;oh=00_Afza04qnDdJDV7jvIiQzuymywEaytKAst656mmcRYhEnRg&amp;oe=69BDA4B4&amp;_nc_sid=8b3546</t>
  </si>
  <si>
    <t>BIZCON GROUP была основана в 2011 году в Узбекистане и за 15 лет активной работы мы смогли создать несколько успешных проектов, которые охватывают различные направления.
Наша команда талантливых и преданных своему делу профессионалов работает для обеспечения успеха каждого проекта, и мы уверены, чт | BOVET Récital 12 - уникальная модель, выполненная полностью из титана. 
Семидневный запас хода, уникальный мануфактурный механизм и гильоше в виде цветка лотоса - детали, которые превращают измерение времени в искусство.
📍 Представлены в бутике J.Steffany 
Ждем Вас каждый день с 10:00 до 20:00 п | Montblanc | Montblanc | Haqiqiy Shveytsariya🇨🇭 soatlari | Vertu
Bizda o’z ishining haqiqiy ustalaridan konsultatsiya olasiz! | Vertu | Vertu | Montblanc | Leica | Если ты не можешь купить себе Rolex к 50 годам, то ты не состоялся в этой жизни?
⠀
Зачем вообще покупать дорогие часы, вещи и аксессуары? Погоня ли это за статусом или за понтами - мы разбираем в нашем новом выпуске с моим другом и партнером Пулатом Салиховым. Пулат за несколько лет выстроил отношен | Jacob&amp;Co
Cristiano Ronaldo</t>
  </si>
  <si>
    <t>https://instagram.com/p/DV6hanvDQe5, https://instagram.com/p/DVvrPdBjb_C, https://instagram.com/p/DVrkqpKDQFW, https://instagram.com/p/DVpCff4DG86, https://instagram.com/p/DVmqEK1Aq_j, https://instagram.com/p/DVmazY-jcbC, https://instagram.com/p/DVhpExUDZio, https://instagram.com/p/DVhlGUwApbJ, https://instagram.com/p/DVf8M1ZDa8v, https://instagram.com/p/DVcsuqgggAr, https://instagram.com/p/DVbMQlzk0ZE, https://instagram.com/p/DVa5VxCjT6M</t>
  </si>
  <si>
    <t>150, 105, 114, 129, 422, 283, 546, 14033, 562, 197, 175, 110</t>
  </si>
  <si>
    <t>16, 13, 5, 10, 16, 18, 8, 150, 17, 13, 5, 6</t>
  </si>
  <si>
    <t>2026-03-15, 2026-03-11, 2026-03-09, 2026-03-08, 2026-03-08, 2026-03-07, 2026-03-06, 2026-03-06, 2026-03-05, 2026-03-04, 2026-03-03, 2026-03-03</t>
  </si>
  <si>
    <t>Tashkent, Uzbekistan</t>
  </si>
  <si>
    <t>Sidecar, Video, Video, Video, Video, Video, Video, Video, Video, Video, Video, Video</t>
  </si>
  <si>
    <t>https://scontent-ord5-2.cdninstagram.com/v/t51.82787-15/652529321_18528214492070189_2537758545138205364_n.jpg?stp=dst-jpg_e35_s1080x1080_sh0.08_tt6&amp;_nc_ht=scontent-ord5-2.cdninstagram.com&amp;_nc_cat=105&amp;_nc_oc=Q6cZ2QHXk4HFtxfA29_Oru4PzYFQZ92mz5mBEP6Cv0kBlONS0JSvgVtH7VTdfqHhw4W08Z0&amp;_nc_ohc=cOkzI5JBtKIQ7kNvwHGzXV8&amp;_nc_gid=90FcXS2Gdqm0Jq2vPEQf0g&amp;edm=AOQ1c0wBAAAA&amp;ccb=7-5&amp;ig_cache_key=Mzg1MzUzNjkzNDAxOTA1MzE0OA%3D%3D.3-ccb7-5&amp;oh=00_AfzlgJfv8Xoe-XK7BlyG6HDTdte6AYqvWDZ0MaNWldoXdQ&amp;oe=69BD95D4&amp;_nc_sid=8b3546, https://scontent-ord5-2.cdninstagram.com/v/t51.82787-15/652529321_18528214492070189_2537758545138205364_n.jpg?stp=dst-jpg_e35_s1080x1080_sh0.08_tt6&amp;_nc_ht=scontent-ord5-2.cdninstagram.com&amp;_nc_cat=105&amp;_nc_oc=Q6cZ2QHXk4HFtxfA29_Oru4PzYFQZ92mz5mBEP6Cv0kBlONS0JSvgVtH7VTdfqHhw4W08Z0&amp;_nc_ohc=cOkzI5JBtKIQ7kNvwHGzXV8&amp;_nc_gid=90FcXS2Gdqm0Jq2vPEQf0g&amp;edm=AOQ1c0wBAAAA&amp;ccb=7-5&amp;ig_cache_key=Mzg1MzUzNjkzNDAxOTA1MzE0OA%3D%3D.3-ccb7-5&amp;oh=00_AfzlgJfv8Xoe-XK7BlyG6HDTdte6AYqvWDZ0MaNWldoXdQ&amp;oe=69BD95D4&amp;_nc_sid=8b3546, https://scontent-ord5-2.cdninstagram.com/v/t51.82787-15/652796614_18528214519070189_7824174138822740588_n.jpg?stp=dst-jpg_e15_fr_s1080x1080_tt6&amp;_nc_ht=scontent-ord5-2.cdninstagram.com&amp;_nc_cat=105&amp;_nc_oc=Q6cZ2QHXk4HFtxfA29_Oru4PzYFQZ92mz5mBEP6Cv0kBlONS0JSvgVtH7VTdfqHhw4W08Z0&amp;_nc_ohc=PwEz4DxEeAsQ7kNvwFhFyEH&amp;_nc_gid=90FcXS2Gdqm0Jq2vPEQf0g&amp;edm=AOQ1c0wBAAAA&amp;ccb=7-5&amp;ig_cache_key=Mzg1MzUzNjkzNjU3NzU0MDQ2MA%3D%3D.3-ccb7-5&amp;oh=00_Afw_A73T3znOqhqxULEqAEVuipDjTv-hntjlGeLeqWKoIA&amp;oe=69BDBDDC&amp;_nc_sid=8b3546, https://scontent-ord5-2.cdninstagram.com/v/t51.82787-15/654017293_18528214480070189_7500731177651606709_n.jpg?stp=dst-jpg_e15_tt6&amp;_nc_ht=scontent-ord5-2.cdninstagram.com&amp;_nc_cat=105&amp;_nc_oc=Q6cZ2QHXk4HFtxfA29_Oru4PzYFQZ92mz5mBEP6Cv0kBlONS0JSvgVtH7VTdfqHhw4W08Z0&amp;_nc_ohc=p6lSoUQHoJkQ7kNvwHqMImk&amp;_nc_gid=90FcXS2Gdqm0Jq2vPEQf0g&amp;edm=AOQ1c0wBAAAA&amp;ccb=7-5&amp;ig_cache_key=Mzg1MzUzNjkzMzg1MTI0MTk5NA%3D%3D.3-ccb7-5&amp;oh=00_AfwUUAJmNpwhQbbrfZzfuWOZHiR_9soTS-z9LepHvHBiqA&amp;oe=69BD9CC1&amp;_nc_sid=8b3546, https://scontent-ord5-2.cdninstagram.com/v/t51.82787-15/654023674_18528214510070189_3144241679392274863_n.jpg?stp=dst-jpg_e15_tt6&amp;_nc_ht=scontent-ord5-2.cdninstagram.com&amp;_nc_cat=105&amp;_nc_oc=Q6cZ2QHXk4HFtxfA29_Oru4PzYFQZ92mz5mBEP6Cv0kBlONS0JSvgVtH7VTdfqHhw4W08Z0&amp;_nc_ohc=iuyuysaG8j4Q7kNvwFcuwjy&amp;_nc_gid=90FcXS2Gdqm0Jq2vPEQf0g&amp;edm=AOQ1c0wBAAAA&amp;ccb=7-5&amp;ig_cache_key=Mzg1MzUzNjkzNzU2NzQzODA4NQ%3D%3D.3-ccb7-5&amp;oh=00_AfzNGpXSl9RbJvbFdt7qXBq4g6G5Wi9EVeYCjhPz7n07MQ&amp;oe=69BD9477&amp;_nc_sid=8b3546, https://scontent-ord5-2.cdninstagram.com/v/t51.82787-15/654015612_18528214537070189_7730093239377326802_n.jpg?stp=dst-jpg_e15_tt6&amp;_nc_ht=scontent-ord5-2.cdninstagram.com&amp;_nc_cat=105&amp;_nc_oc=Q6cZ2QHXk4HFtxfA29_Oru4PzYFQZ92mz5mBEP6Cv0kBlONS0JSvgVtH7VTdfqHhw4W08Z0&amp;_nc_ohc=ShfzybcxRS8Q7kNvwEvngI6&amp;_nc_gid=90FcXS2Gdqm0Jq2vPEQf0g&amp;edm=AOQ1c0wBAAAA&amp;ccb=7-5&amp;ig_cache_key=Mzg1MzUzNjkzNzQzMzIyMDMyMw%3D%3D.3-ccb7-5&amp;oh=00_Afz6PGwBhm6vEdMbSN0UZLqqgsk2dkIJ83Df8LXwEUlSDA&amp;oe=69BD8D24&amp;_nc_sid=8b3546, https://scontent-ord5-2.cdninstagram.com/v/t51.82787-15/654002169_18528214552070189_7740061064727585148_n.jpg?stp=dst-jpg_e15_tt6&amp;_nc_ht=scontent-ord5-2.cdninstagram.com&amp;_nc_cat=105&amp;_nc_oc=Q6cZ2QHXk4HFtxfA29_Oru4PzYFQZ92mz5mBEP6Cv0kBlONS0JSvgVtH7VTdfqHhw4W08Z0&amp;_nc_ohc=r4uhL9kT9m8Q7kNvwFSXAok&amp;_nc_gid=90FcXS2Gdqm0Jq2vPEQf0g&amp;edm=AOQ1c0wBAAAA&amp;ccb=7-5&amp;ig_cache_key=Mzg1MzUzNjkzNzQxNjQxNjg1OQ%3D%3D.3-ccb7-5&amp;oh=00_AfxBCLq3Sk8hL7DXdZ3Bcteedgixyn1XPNBw1tU1-KWnoQ&amp;oe=69BD9DF2&amp;_nc_sid=8b3546, https://scontent-ord5-2.cdninstagram.com/v/t51.82787-15/654022967_18528214501070189_3294775309291668729_n.jpg?stp=dst-jpg_e15_tt6&amp;_nc_ht=scontent-ord5-2.cdninstagram.com&amp;_nc_cat=105&amp;_nc_oc=Q6cZ2QHXk4HFtxfA29_Oru4PzYFQZ92mz5mBEP6Cv0kBlONS0JSvgVtH7VTdfqHhw4W08Z0&amp;_nc_ohc=nzKMHW3gVrEQ7kNvwFEsH58&amp;_nc_gid=90FcXS2Gdqm0Jq2vPEQf0g&amp;edm=AOQ1c0wBAAAA&amp;ccb=7-5&amp;ig_cache_key=Mzg1MzUzNjkzNzU1MDYxOTI4OA%3D%3D.3-ccb7-5&amp;oh=00_AfwZ0tOYyEOJ2bCZXusMGc0KSOLTg1wVpoLyHxA7326J8A&amp;oe=69BD96E4&amp;_nc_sid=8b3546, https://scontent-ord5-2.cdninstagram.com/v/t51.82787-15/652724349_18528214528070189_8382938212236347505_n.jpg?stp=dst-jpg_e15_tt6&amp;_nc_ht=scontent-ord5-2.cdninstagram.com&amp;_nc_cat=105&amp;_nc_oc=Q6cZ2QHXk4HFtxfA29_Oru4PzYFQZ92mz5mBEP6Cv0kBlONS0JSvgVtH7VTdfqHhw4W08Z0&amp;_nc_ohc=NaD-aHUE1d0Q7kNvwEMzACz&amp;_nc_gid=90FcXS2Gdqm0Jq2vPEQf0g&amp;edm=AOQ1c0wBAAAA&amp;ccb=7-5&amp;ig_cache_key=Mzg1MzUzNjkzOTgyMzk0Mjc3Mw%3D%3D.3-ccb7-5&amp;oh=00_AfxFtc_jy_bBvqMqNu6J52fqkbW6Kj2s8OI00FbRctC67Q&amp;oe=69BD8695&amp;_nc_sid=8b3546, https://scontent-ord5-2.cdninstagram.com/v/t51.82787-15/654020650_18528214555070189_5423147454100182954_n.jpg?stp=dst-jpg_e15_tt6&amp;_nc_ht=scontent-ord5-2.cdninstagram.com&amp;_nc_cat=105&amp;_nc_oc=Q6cZ2QHXk4HFtxfA29_Oru4PzYFQZ92mz5mBEP6Cv0kBlONS0JSvgVtH7VTdfqHhw4W08Z0&amp;_nc_ohc=yqRWJJcoZb4Q7kNvwG7USWp&amp;_nc_gid=90FcXS2Gdqm0Jq2vPEQf0g&amp;edm=AOQ1c0wBAAAA&amp;ccb=7-5&amp;ig_cache_key=Mzg1MzUzNjkzODM1NTk4MDM0NA%3D%3D.3-ccb7-5&amp;oh=00_AfwBsCqk4vRYehF3u8jvGZPatARfn1__6LGIgMViM9jbPQ&amp;oe=69BD8D6D&amp;_nc_sid=8b3546</t>
  </si>
  <si>
    <t>https://scontent-ord5-1.cdninstagram.com/o1/v/t16/f2/m69/AQPZWXkE3hVZtRW9bVEM2Up0S7DvBBc8dEw0FFea6iPCC6O0Rjh6aVW-7q6skJt6TcaxNSF7Auv3lJZq76VEFrgo.mp4?strext=1&amp;_nc_cat=108&amp;_nc_sid=5e9851&amp;_nc_ht=scontent-ord5-1.cdninstagram.com&amp;_nc_ohc=WSYAbsUwc7oQ7kNvwEvO5IU&amp;efg=eyJ2ZW5jb2RlX3RhZyI6Inhwdl9wcm9ncmVzc2l2ZS5JTlNUQUdSQU0uQ0xJUFMuQzMuNzIwLmRhc2hfYmFzZWxpbmVfMV92MSIsInhwdl9hc3NldF9pZCI6MTc5NjI2NDUwNDQwNTI4MzcsImFzc2V0X2FnZV9kYXlzIjo0LCJ2aV91c2VjYXNlX2lkIjoxMDA5OSwiZHVyYXRpb25fcyI6MTE4LCJ1cmxnZW5fc291cmNlIjoid3d3In0%3D&amp;ccb=17-1&amp;vs=14db450350207a01&amp;_nc_vs=HBksFQIYOnBhc3N0aHJvdWdoX2V2ZXJzdG9yZS9HTWVTdHlZUUF2QnpqOHdKQUVVY0hTT080T0FGYnNwVEFRQUYVAALIARIAFQIYUWlnX3hwdl9wbGFjZW1lbnRfcGVybWFuZW50X3YyLzk3NEUwRkIyQjU2MUY4QTlGQkNGQjJEQjQ5NjZEM0E0X2F1ZGlvX2Rhc2hpbml0Lm1wNBUCAsgBEgAoABgAGwKIB3VzZV9vaWwBMRJwcm9ncmVzc2l2ZV9yZWNpcGUBMRUAACbKjZ7RxrvoPxUCKAJDMywXQF2iHKwIMScYEmRhc2hfYmFzZWxpbmVfMV92MREAdf4HZeadAQA&amp;_nc_gid=90FcXS2Gdqm0Jq2vPEQf0g&amp;_nc_ss=1a&amp;_nc_zt=28&amp;oh=00_Afz8c-H_0CzutQYMvtTvWfg3JUu2AnlhdLoOhE6NO0sWkg&amp;oe=69BD8800, https://scontent-ord5-3.cdninstagram.com/o1/v/t2/f2/m86/AQMuPKjDGM-kWSDCyxTJ0N4BRXjD5bGNKJx8vXes6Cjq9niWPgRbrBhZiHUkB1gMPz15NyVkNU6YTDJO-Yz1wHKfWYvkpiF3ia5fOGA.mp4?_nc_cat=106&amp;_nc_sid=5e9851&amp;_nc_ht=scontent-ord5-3.cdninstagram.com&amp;_nc_ohc=rK8_LwGE3jMQ7kNvwHekVQ9&amp;efg=eyJ2ZW5jb2RlX3RhZyI6Inhwdl9wcm9ncmVzc2l2ZS5JTlNUQUdSQU0uQ0xJUFMuQzMuNzIwLmRhc2hfYmFzZWxpbmVfMV92MSIsInhwdl9hc3NldF9pZCI6MTg1MjcwMzk5MDUwNzAxODksImFzc2V0X2FnZV9kYXlzIjo2LCJ2aV91c2VjYXNlX2lkIjoxMDgyNywiZHVyYXRpb25fcyI6NDYsInVybGdlbl9zb3VyY2UiOiJ3d3cifQ%3D%3D&amp;ccb=17-1&amp;_nc_gid=90FcXS2Gdqm0Jq2vPEQf0g&amp;_nc_ss=1a&amp;_nc_zt=28&amp;vs=b03eee8b653bab93&amp;_nc_vs=HBksFQIYUmlnX3hwdl9yZWVsc19wZXJtYW5lbnRfc3JfcHJvZC8wMDQwOTFDQzFDQjk0RTY1OUI0RjRFQzg3QTU5MUNCNl92aWRlb19kYXNoaW5pdC5tcDQVAALIARIAFQIYUWlnX3hwdl9wbGFjZW1lbnRfcGVybWFuZW50X3YyL0Q5NDkwOTY0QTM4OTkwODg5RThDNUQ0QThFNUNGMkE2X2F1ZGlvX2Rhc2hpbml0Lm1wNBUCAsgBEgAoABgAGwKIB3VzZV9vaWwBMRJwcm9ncmVzc2l2ZV9yZWNpcGUBMRUAACba8b-E1I_pQRUCKAJDMywXQEcd0vGp--cYEmRhc2hfYmFzZWxpbmVfMV92MREAdf4HZZapAQA&amp;oh=00_AfyW1CkISUXlzR4O0_qK6mnqYG3yMq5wa7jAb3_ExrJegQ&amp;oe=69B9979B, https://scontent-ord5-2.cdninstagram.com/o1/v/t2/f2/m86/AQOJ8ldIORn_v5E-hD2E1QaoYvCfzFSEbQy7HUUkgMcG3CP6dMWer_PHWwQ0NFVx4f5WXaKpuXOaiK8q8jhWps6RHv6dR5tGde7q_nM.mp4?_nc_cat=105&amp;_nc_sid=5e9851&amp;_nc_ht=scontent-ord5-2.cdninstagram.com&amp;_nc_ohc=RsqrnHUpSwEQ7kNvwH2Hvj5&amp;efg=eyJ2ZW5jb2RlX3RhZyI6Inhwdl9wcm9ncmVzc2l2ZS5JTlNUQUdSQU0uQ0xJUFMuQzMuNzIwLmRhc2hfYmFzZWxpbmVfMV92MSIsInhwdl9hc3NldF9pZCI6MTg1MjY4NDYyNDkwNzAxODksImFzc2V0X2FnZV9kYXlzIjo3LCJ2aV91c2VjYXNlX2lkIjoxMDgyNywiZHVyYXRpb25fcyI6NTMsInVybGdlbl9zb3VyY2UiOiJ3d3cifQ%3D%3D&amp;ccb=17-1&amp;_nc_gid=90FcXS2Gdqm0Jq2vPEQf0g&amp;_nc_ss=1a&amp;_nc_zt=28&amp;vs=f1c69253d9a7d22d&amp;_nc_vs=HBksFQIYUmlnX3hwdl9yZWVsc19wZXJtYW5lbnRfc3JfcHJvZC82QjQ0NjE3MDc4MjExQzZFRkU4NzgxMEE1MjNGNzk5RV92aWRlb19kYXNoaW5pdC5tcDQVAALIARIAFQIYUWlnX3hwdl9wbGFjZW1lbnRfcGVybWFuZW50X3YyLzgwNDE2MzlFQUVGQTcwRjMxM0MwRTYxNTI5MEIwRUJFX2F1ZGlvX2Rhc2hpbml0Lm1wNBUCAsgBEgAoABgAGwKIB3VzZV9vaWwBMRJwcm9ncmVzc2l2ZV9yZWNpcGUBMRUAACbaud-XsYTpQRUCKAJDMywXQEqqn752yLQYEmRhc2hfYmFzZWxpbmVfMV92MREAdf4HZZapAQA&amp;oh=00_AfwWtDCyEsIqBS_pmJiq-8GUuiNEEdDjizU73TDZSsQ2aw&amp;oe=69B9B40E, https://scontent-ord5-2.cdninstagram.com/o1/v/t2/f2/m86/AQNoA41BXNGEHFDWz8w4BqpzvPa3UXigbIbtOOHP8_VIOz676VpYpwqwopZ6OqVNkkw-wNLNsPDRHzbBuyIspa_0vyk4IZhL_R9PmLU.mp4?_nc_cat=105&amp;_nc_sid=5e9851&amp;_nc_ht=scontent-ord5-2.cdninstagram.com&amp;_nc_ohc=ZeeFWK6wCrQQ7kNvwEH59Fa&amp;efg=eyJ2ZW5jb2RlX3RhZyI6Inhwdl9wcm9ncmVzc2l2ZS5JTlNUQUdSQU0uQ0xJUFMuQzMuNzIwLmRhc2hfYmFzZWxpbmVfMV92MSIsInhwdl9hc3NldF9pZCI6MTg1MjY2NTM0ODcwNzAxODksImFzc2V0X2FnZV9kYXlzIjo4LCJ2aV91c2VjYXNlX2lkIjoxMDgyNywiZHVyYXRpb25fcyI6NzIsInVybGdlbl9zb3VyY2UiOiJ3d3cifQ%3D%3D&amp;ccb=17-1&amp;_nc_gid=90FcXS2Gdqm0Jq2vPEQf0g&amp;_nc_ss=1a&amp;_nc_zt=28&amp;vs=34f4f306243ff893&amp;_nc_vs=HBksFQIYUmlnX3hwdl9yZWVsc19wZXJtYW5lbnRfc3JfcHJvZC9FODQ5MjAxMkExRUMxNDk4RjkzNEE2NTgzODA5Mjk5MF92aWRlb19kYXNoaW5pdC5tcDQVAALIARIAFQIYUWlnX3hwdl9wbGFjZW1lbnRfcGVybWFuZW50X3YyLzdFNEREOEY5ODk3QjI3Q0E4MUQ0MzUxMjE5NDcwQjhCX2F1ZGlvX2Rhc2hpbml0Lm1wNBUCAsgBEgAoABgAGwKIB3VzZV9vaWwBMRJwcm9ncmVzc2l2ZV9yZWNpcGUBMRUAACba78n_lPnoQRUCKAJDMywXQFImZmZmZmYYEmRhc2hfYmFzZWxpbmVfMV92MREAdf4HZZapAQA&amp;oh=00_AfwCpfwIJQBS88r2FuMbQ-jhCVMiSoJ0MThQJQy0tBCXVg&amp;oe=69B99502, https://scontent-ord5-2.cdninstagram.com/o1/v/t2/f2/m86/AQP79NW1tpUPnL1R7UE4DU7Js1Ze6pQ-L-LHKk6KDt1xnowrcyE1IiI8G6NuPHU48BGAmEzrIUzeXOGa4_GMZLZfjZsKmH-OLIIHkvA.mp4?_nc_cat=103&amp;_nc_sid=5e9851&amp;_nc_ht=scontent-ord5-2.cdninstagram.com&amp;_nc_ohc=6LIZFFMxVFgQ7kNvwGcVOGg&amp;efg=eyJ2ZW5jb2RlX3RhZyI6Inhwdl9wcm9ncmVzc2l2ZS5JTlNUQUdSQU0uQ0xJUFMuQzMuNzIwLmRhc2hfYmFzZWxpbmVfMV92MSIsInhwdl9hc3NldF9pZCI6MTg1MjY2MzczODMwNzAxODksImFzc2V0X2FnZV9kYXlzIjo4LCJ2aV91c2VjYXNlX2lkIjoxMDgyNywiZHVyYXRpb25fcyI6ODAsInVybGdlbl9zb3VyY2UiOiJ3d3cifQ%3D%3D&amp;ccb=17-1&amp;_nc_gid=90FcXS2Gdqm0Jq2vPEQf0g&amp;_nc_ss=1a&amp;_nc_zt=28&amp;vs=2fffc177b68e8425&amp;_nc_vs=HBksFQIYUmlnX3hwdl9yZWVsc19wZXJtYW5lbnRfc3JfcHJvZC9GNTRGMDA4NUFDNTREQ0Y1MEQ1QkUyOUJDQjY2MTNCOF92aWRlb19kYXNoaW5pdC5tcDQVAALIARIAFQIYUWlnX3hwdl9wbGFjZW1lbnRfcGVybWFuZW50X3YyLzk2NEFCMTlFNTQ1NjNFOEEwQkZE</t>
  </si>
  <si>
    <t>https://www.instagram.com/pulatsalikhov</t>
  </si>
  <si>
    <t>sikachstepan88</t>
  </si>
  <si>
    <t>Sikach Stepan</t>
  </si>
  <si>
    <t>Professional football player GK
⠀
🧤  @beone.rus 
⠀
📍🇲🇩🇰🇿 @jetisufk</t>
  </si>
  <si>
    <t>https://scontent-lga3-1.cdninstagram.com/v/t51.82787-19/640375771_18175201663378547_6819204889821712176_n.jpg?stp=dst-jpg_e0_s150x150_tt6&amp;efg=eyJ2ZW5jb2RlX3RhZyI6InByb2ZpbGVfcGljLmRqYW5nby4xMDgwLmMyIn0&amp;_nc_ht=scontent-lga3-1.cdninstagram.com&amp;_nc_cat=111&amp;_nc_oc=Q6cZ2QEF9m2irdHI58BCjGro-I6RZBBPGfLUeZAqRQH1EJi36ddSr2z-3N6na09dvRXiyU4&amp;_nc_ohc=3vfT3xDrJI0Q7kNvwEGUY3T&amp;_nc_gid=39UX7YeWNqm32lvQIfheFw&amp;edm=AOQ1c0wBAAAA&amp;ccb=7-5&amp;oh=00_Afy-spJLPfr3VVd_mSMrf1hEgOWc_Kq-ib0LXNDeY3RE2w&amp;oe=69BD8C24&amp;_nc_sid=8b3546</t>
  </si>
  <si>
    <t>Сикач - Ақтөбеге қарсы ойында 🧤
#футболжаңалықтары #tepsey | 🧱👀🧤 | Sorry…. Два одинаковых видео попались 🕷️🟢🧤 | ♥️🚬 | +1🎽в коллекцию🧤🤝💪🏻 | 🔝🇰🇿 Вратарь Степан Сикач оформил ассист на сборах в Турции 
🇲🇩 Молдавский голкипер Степан Сикач записал на свой счет голевую передачу за ФК «Жетысу» из высшего дивизиона Казахстана (12-е место в прошлом сезоне) в победной контрольной игре на сборах в Анталии против «Мешахте Ткибули» (4:2). Отм | 2016. И я в тренде😀🧤 | Юристы, выпуск 2009 👨‍🎓 | Thank you 🤍💙 @fcdinamotbilisi good luck to all of you🤝🙏🏻 | ♥️🫂 | Fam ♥️</t>
  </si>
  <si>
    <t>#tepsey</t>
  </si>
  <si>
    <t>@fcdinamotbilisi</t>
  </si>
  <si>
    <t>https://instagram.com/p/C-0yYzPIqUg, https://instagram.com/p/DJa_dQcMy0A, https://instagram.com/p/DA-a1TAtTWo, https://instagram.com/p/DVS5phpCF-y, https://instagram.com/p/DVMW02wiIeC, https://instagram.com/p/DU-csjxjSgA, https://instagram.com/p/DU0MssfDGKg, https://instagram.com/p/DTvJ4SsjWos, https://instagram.com/p/DTKgmGKjRoh, https://instagram.com/p/DS7239yDW2D, https://instagram.com/p/DQ-QmfJCKw4, https://instagram.com/p/DNkkGO_Nif5</t>
  </si>
  <si>
    <t>412, 295, 665, 126, 98, 295, 159, 118, 189, 168, 195, 302</t>
  </si>
  <si>
    <t>0, 15, 26, 11, 10, 3, 0, 7, 7, 9, 6, 4</t>
  </si>
  <si>
    <t>2024-08-18, 2025-05-09, 2024-10-11, 2026-02-28, 2026-02-25, 2026-02-20, 2026-02-16, 2026-01-20, 2026-01-06, 2025-12-31, 2025-11-12, 2025-08-20</t>
  </si>
  <si>
    <t>Tbilisi, Georgia, Central Stadium (Aktobe), Москва - Россия, Москва • Moscow, Belek, Молдова, Tiraspol, Bioli Wellness Resort</t>
  </si>
  <si>
    <t>Video, Video, Video, Video, Video, Image, Video, Video, Image, Sidecar, Video, Sidecar</t>
  </si>
  <si>
    <t>https://scontent-lga3-1.cdninstagram.com/v/t51.82787-15/639953959_18175055554378547_5238935617213384679_n.jpg?stp=dst-jpg_e35_p1080x1080_sh0.08_tt6&amp;_nc_ht=scontent-lga3-1.cdninstagram.com&amp;_nc_cat=111&amp;_nc_oc=Q6cZ2QEF9m2irdHI58BCjGro-I6RZBBPGfLUeZAqRQH1EJi36ddSr2z-3N6na09dvRXiyU4&amp;_nc_ohc=3leDgruaOkEQ7kNvwHAoNJu&amp;_nc_gid=39UX7YeWNqm32lvQIfheFw&amp;edm=AOQ1c0wBAAAA&amp;ccb=7-5&amp;ig_cache_key=MzgzNjYzMDEzOTkzNzgyNjgxNg%3D%3D.3-ccb7-5&amp;oh=00_Afwr4ciSoBQ8yoeYPFVsQPRjdVLrfXtJvJzzcNqPV2fj3Q&amp;oe=69BD9139&amp;_nc_sid=8b3546, https://scontent-lga3-1.cdninstagram.com/v/t51.82787-15/611172324_18170491204378547_6482951506548206368_n.jpg?stp=dst-jpg_e35_p1080x1080_sh0.08_tt6&amp;_nc_ht=scontent-lga3-1.cdninstagram.com&amp;_nc_cat=111&amp;_nc_oc=Q6cZ2QEF9m2irdHI58BCjGro-I6RZBBPGfLUeZAqRQH1EJi36ddSr2z-3N6na09dvRXiyU4&amp;_nc_ohc=ugBjkUwIIrAQ7kNvwHYTHD1&amp;_nc_gid=39UX7YeWNqm32lvQIfheFw&amp;edm=AOQ1c0wBAAAA&amp;ccb=7-5&amp;ig_cache_key=MzgwMzk5NjE5MDcxNTc0Njg0OQ%3D%3D.3-ccb7-5&amp;oh=00_AfwfPFCBM9OhHhXGhxk8zJNwp_CUjWMGYAIeNITc0dmLGQ&amp;oe=69BD9EB8&amp;_nc_sid=8b3546, https://scontent-lga3-1.cdninstagram.com/v/t51.82787-15/608821231_18169883812378547_1428472942571502417_n.jpg?stp=dst-jpg_e35_p1080x1080_sh0.08_tt6&amp;_nc_ht=scontent-lga3-1.cdninstagram.com&amp;_nc_cat=111&amp;_nc_oc=Q6cZ2QEF9m2irdHI58BCjGro-I6RZBBPGfLUeZAqRQH1EJi36ddSr2z-3N6na09dvRXiyU4&amp;_nc_ohc=Id1Me9O4MHQQ7kNvwGNrWw7&amp;_nc_gid=39UX7YeWNqm32lvQIfheFw&amp;edm=AOQ1c0wBAAAA&amp;ccb=7-5&amp;ig_cache_key=Mzc5OTg3MjA0NTAxNDk1NDkwMQ%3D%3D.3-ccb7-5&amp;oh=00_AfxXElDznYzxfpgEgBgARywQJArWJqxmGmzgTLBJlTqbsA&amp;oe=69BDAAD3&amp;_nc_sid=8b3546, https://scontent-lga3-1.cdninstagram.com/v/t51.82787-15/608821231_18169883812378547_1428472942571502417_n.jpg?stp=dst-jpg_e35_p1080x1080_sh0.08_tt6&amp;_nc_ht=scontent-lga3-1.cdninstagram.com&amp;_nc_cat=111&amp;_nc_oc=Q6cZ2QEF9m2irdHI58BCjGro-I6RZBBPGfLUeZAqRQH1EJi36ddSr2z-3N6na09dvRXiyU4&amp;_nc_ohc=Id1Me9O4MHQQ7kNvwGNrWw7&amp;_nc_gid=39UX7YeWNqm32lvQIfheFw&amp;edm=AOQ1c0wBAAAA&amp;ccb=7-5&amp;ig_cache_key=Mzc5OTg3MjA0NTAxNDk1NDkwMQ%3D%3D.3-ccb7-5&amp;oh=00_AfxXElDznYzxfpgEgBgARywQJArWJqxmGmzgTLBJlTqbsA&amp;oe=69BDAAD3&amp;_nc_sid=8b3546, https://scontent-lga3-1.cdninstagram.com/v/t51.82787-15/608673386_18169883803378547_533817089784761594_n.jpg?stp=dst-jpg_e15_tt6&amp;_nc_ht=scontent-lga3-1.cdninstagram.com&amp;_nc_cat=111&amp;_nc_oc=Q6cZ2QEF9m2irdHI58BCjGro-I6RZBBPGfLUeZAqRQH1EJi36ddSr2z-3N6na09dvRXiyU4&amp;_nc_ohc=Hzr7aCKMdDMQ7kNvwHprjxU&amp;_nc_gid=39UX7YeWNqm32lvQIfheFw&amp;edm=AOQ1c0wBAAAA&amp;ccb=7-5&amp;ig_cache_key=Mzc5OTg3MjA0NTAxNDk1MDc5Ng%3D%3D.3-ccb7-5&amp;oh=00_AfwBgaseA83G4-xomT0qvaJ6LJa1DSuJzGLv9lNF8NWS-A&amp;oe=69BD8C55&amp;_nc_sid=8b3546, https://scontent-lga3-1.cdninstagram.com/v/t51.82787-15/537256337_18526771798024139_7422247240766128377_n.jpg?stp=dst-jpg_e35_p1080x1080_sh0.08_tt6&amp;_nc_ht=scontent-lga3-1.cdninstagram.com&amp;_nc_cat=111&amp;_nc_oc=Q6cZ2QEF9m2irdHI58BCjGro-I6RZBBPGfLUeZAqRQH1EJi36ddSr2z-3N6na09dvRXiyU4&amp;_nc_ohc=vnrLIAElHXoQ7kNvwHwZ-EC&amp;_nc_gid=39UX7YeWNqm32lvQIfheFw&amp;edm=AOQ1c0wBAAAA&amp;ccb=7-5&amp;ig_cache_key=MzcwMzI0MzUzNjEzNjk3MzcyNA%3D%3D.3-ccb7-5&amp;oh=00_AfzPpyY7jTRx_dTB4XRZrwJhxzlVx99fLp0xFezDUJ0PDg&amp;oe=69BDAA40&amp;_nc_sid=8b3546, https://scontent-lga3-1.cdninstagram.com/v/t51.82787-15/537256337_18526771798024139_7422247240766128377_n.jpg?stp=dst-jpg_e35_p1080x1080_sh0.08_tt6&amp;_nc_ht=scontent-lga3-1.cdninstagram.com&amp;_nc_cat=111&amp;_nc_oc=Q6cZ2QEF9m2irdHI58BCjGro-I6RZBBPGfLUeZAqRQH1EJi36ddSr2z-3N6na09dvRXiyU4&amp;_nc_ohc=vnrLIAElHXoQ7kNvwHwZ-EC&amp;_nc_gid=39UX7YeWNqm32lvQIfheFw&amp;edm=AOQ1c0wBAAAA&amp;ccb=7-5&amp;ig_cache_key=MzcwMzI0MzUzNjEzNjk3MzcyNA%3D%3D.3-ccb7-5&amp;oh=00_AfzPpyY7jTRx_dTB4XRZrwJhxzlVx99fLp0xFezDUJ0PDg&amp;oe=69BDAA40&amp;_nc_sid=8b3546, https://scontent-lga3-1.cdninstagram.com/v/t51.82787-15/536700663_18526771822024139_5696179261072389899_n.jpg?stp=dst-jpg_e35_p1080x1080_sh0.08_tt6&amp;_nc_ht=scontent-lga3-1.cdninstagram.com&amp;_nc_cat=111&amp;_nc_oc=Q6cZ2QEF9m2irdHI58BCjGro-I6RZBBPGfLUeZAqRQH1EJi36ddSr2z-3N6na09dvRXiyU4&amp;_nc_ohc=SUUtUKORHcQQ7kNvwG6jgfM&amp;_nc_gid=39UX7YeWNqm32lvQIfheFw&amp;edm=AOQ1c0wBAAAA&amp;ccb=7-5&amp;ig_cache_key=MzcwMzI0MzUzNjExMTgwNDAyOQ%3D%3D.3-ccb7-5&amp;oh=00_AfxAN61k-p0nCZ-RWxEvhusRKjLOKyPSlQjmLcJS5MQozg&amp;oe=69BDA935&amp;_nc_sid=8b3546, https://scontent-lga3-1.cdninstagram.com/v/t51.82787-15/535238955_18526771846024139_1027730666394090460_n.jpg?stp=dst-jpg_e35_p1080x1080_sh0.08_tt6&amp;_nc_ht=scontent-lga3-1.cdninstagram.com&amp;_nc_cat=111&amp;_nc_oc=Q6cZ2QEF9m2irdHI58BCjGro-I6RZBBPGfLUeZAqRQH1EJi36ddSr2z-3N6na09dvRXiyU4&amp;_nc_ohc=_ZPJDL8Kh9UQ7kNvwFCgXPE&amp;_nc_gid=39UX7YeWNqm32lvQIfheFw&amp;edm=AOQ1c0wBAAAA&amp;ccb=7-5&amp;ig_cache_key=MzcwMzI0MzUzNjEzNzEyMTM4MA%3D%3D.3-ccb7-5&amp;oh=00_Afx_WhOfLKnusnqZHLZBSZAp_CoVMWHoKvoHC1fKpbojWQ&amp;oe=69BD9021&amp;_nc_sid=8b3546, https://scontent-lga3-1.cdninstagram.com/v/t51.82787-15/535639017_18526771837024139_5298475989431212536_n.jpg?stp=dst-jpg_e35_p1080x1080_sh0.08_tt6&amp;_nc_ht=scontent-lga3-1.cdninstagram.com&amp;_nc_cat=111&amp;_nc_oc=Q6cZ2QEF9m2irdHI58BCjGro-I6RZBBPGfLUeZAqRQH1EJi36ddSr2z-3N6na09dvRXiyU4&amp;_nc_ohc=eUDRrnAmNi0Q7kNvwHisAyP&amp;_nc_gid=39UX7YeWNqm32lvQIfheFw&amp;edm=AOQ1c0wBAAAA&amp;ccb=7-5&amp;ig_cache_key=MzcwMzI0MzUzNjE3MDU3MDYyNg%3D%3D.3-ccb7-5&amp;oh=00_Afw4rbyQPOr89w0-B7uacmAPduCpPV6XqoqnBG5FhxQhdw&amp;oe=69BD9793&amp;_nc_s</t>
  </si>
  <si>
    <t>https://scontent-lga3-1.cdninstagram.com/o1/v/t2/f2/m367/AQOUQD8kt2_vrAPvHsbNqgs2S45VacQcmhOjEMzTA59uVQfhlVtywpl34L0E9lqyMCnmMpB6YT2g3VvBfIfIorFkOxOrucHG7o-bC4I.mp4?_nc_cat=111&amp;_nc_sid=5e9851&amp;_nc_ht=scontent-lga3-1.cdninstagram.com&amp;_nc_ohc=_ms5JZQFeKgQ7kNvwFjljQV&amp;efg=eyJ2ZW5jb2RlX3RhZyI6Inhwdl9wcm9ncmVzc2l2ZS5JTlNUQUdSQU0uQ0xJUFMuQzMuNzIwLmRhc2hfYmFzZWxpbmVfMV92MSIsInhwdl9hc3NldF9pZCI6MjYzNjE5MzYzMzIyNjg2MCwiYXNzZXRfYWdlX2RheXMiOjU3NCwidmlfdXNlY2FzZV9pZCI6MTAwOTksImR1cmF0aW9uX3MiOjQxLCJ1cmxnZW5fc291cmNlIjoid3d3In0%3D&amp;ccb=17-1&amp;_nc_gid=39UX7YeWNqm32lvQIfheFw&amp;_nc_ss=1a&amp;_nc_zt=28&amp;vs=261f2aaed43ddda4&amp;_nc_vs=HBksFQIYQGlnX2VwaGVtZXJhbC8wRjRGQUYyNTY5MDU3MkZGRjU1NDc2REJGQ0Y3QUE5NV92aWRlb19kYXNoaW5pdC5tcDQVAALIARIAFQIYRmlnX3hwdl9yZWVsc19wZXJtYW5lbnRfc3JfcHJvZC81MjE5Mjg3MTA1MTgwMzBfMzExMjE2MDUwMTg0MTgzODUzNC5tcDQVAgLIARIAKAAYABsCiAd1c2Vfb2lsATEScHJvZ3Jlc3NpdmVfcmVjaXBlATEVAAAm2MGKkdXmrgkVAigCQzMsF0BEkQYk3S8bGBJkYXNoX2Jhc2VsaW5lXzFfdjERAHX-B2XmnQEA&amp;oh=00_Afwq6dWqr0BjVlhtzFUqpRnxfOD2qJ5s5-37kN0THhl_IQ&amp;oe=69BD9C3C, https://scontent-lga3-2.cdninstagram.com/o1/v/t2/f2/m367/AQOUGtQ0GcA_E6xOuvzlJ8WcjPaWKr-DpKHrqWiXttPrnAt0K9rH0oLcF4gkJgz3qRiOdnc0rxmDHpE1wHkafezwlrHZ69QY5UmVvb0.mp4?_nc_cat=101&amp;_nc_sid=5e9851&amp;_nc_ht=scontent-lga3-2.cdninstagram.com&amp;_nc_ohc=AmPsUAlzDogQ7kNvwFP0oi5&amp;efg=eyJ2ZW5jb2RlX3RhZyI6Inhwdl9wcm9ncmVzc2l2ZS5JTlNUQUdSQU0uQ0xJUFMuQzMuMTIyNi5kYXNoX2Jhc2VsaW5lXzFfdjEiLCJ4cHZfYXNzZXRfaWQiOjU1NTM3ODM2Mzk0MTgzMCwiYXNzZXRfYWdlX2RheXMiOjMxMSwidmlfdXNlY2FzZV9pZCI6MTAwOTksImR1cmF0aW9uX3MiOjI0LCJ1cmxnZW5fc291cmNlIjoid3d3In0%3D&amp;ccb=17-1&amp;_nc_gid=39UX7YeWNqm32lvQIfheFw&amp;_nc_ss=1a&amp;_nc_zt=28&amp;vs=a3fbc6d9c8258bf&amp;_nc_vs=HBksFQIYQGlnX2VwaGVtZXJhbC80NDQwMjY5MEQ2MzU1MzM5ODcwODk4NzgzRUFDOEE5QV92aWRlb19kYXNoaW5pdC5tcDQVAALIARIAFQIYRmlnX3hwdl9yZWVsc19wZXJtYW5lbnRfc3JfcHJvZC8xMTE1ODkwNjgwMjk5MzEzXzk2Mzc2NzE0NjUwMTg2ODMxNi5tcDQVAgLIARIAKAAYABsCiAd1c2Vfb2lsATEScHJvZ3Jlc3NpdmVfcmVjaXBlATEVAAAmjI_KoaPH_AEVAigCQzMsF0A4zMzMzMzNGBJkYXNoX2Jhc2VsaW5lXzFfdjERAHX-B2XmnQEA&amp;oh=00_AfzWxjCUuqH6tNNKtP69EU4ahqPVGtRBfJ_W7_zP2ZAeLw&amp;oe=69BD8892, https://scontent-lga3-1.cdninstagram.com/o1/v/t2/f2/m367/AQNZ3h1IErYhw1rqZ9lk3ntT6vtzmmE2XiV1TlPT-DcM-Q2NXZG5MKqxCDwlqTt_pAZuatyhvvdOx8_13g1WznS-gRW4726JOMZDcbA.mp4?_nc_cat=103&amp;_nc_sid=5e9851&amp;_nc_ht=scontent-lga3-1.cdninstagram.com&amp;_nc_ohc=l8ckoY83CnYQ7kNvwGx9D-O&amp;efg=eyJ2ZW5jb2RlX3RhZyI6Inhwdl9wcm9ncmVzc2l2ZS5JTlNUQUdSQU0uQ0xJUFMuQzMuNzIwLmRhc2hfYmFzZWxpbmVfMV92MSIsInhwdl9hc3NldF9pZCI6NDI4NTA5MTkzMjIxNzY3LCJhc3NldF9hZ2VfZGF5cyI6NTIxLCJ2aV91c2VjYXNlX2lkIjoxMDA5OSwiZHVyYXRpb25fcyI6MTYsInVybGdlbl9zb3VyY2UiOiJ3d3cifQ%3D%3D&amp;ccb=17-1&amp;_nc_gid=39UX7YeWNqm32lvQIfheFw&amp;_nc_ss=1a&amp;_nc_zt=28&amp;vs=401eca64bb1eed7a&amp;_nc_vs=HBksFQIYQGlnX2VwaGVtZXJhbC85MTRCRkUyRDY5QkYyOTJCQ0Q3RjM2MTZDMDgzRjhCNF92aWRlb19kYXNoaW5pdC5tcDQVAALIARIAFQIYRmlnX3hwdl9yZWVsc19wZXJtYW5lbnRfc3JfcHJvZC85MjQ5NjU3OTk2ODM5MzlfNzE2MDM5NDAzMjE0NTE2NDM3Ni5tcDQVAgLIARIAKAAYABsCiAd1c2Vfb2lsATEScHJvZ3Jlc3NpdmVfcmVjaXBlATEVAAAmjtr1o8LuwgEVAigCQzMsF0AwkOVgQYk3GBJkYXNoX2Jhc2VsaW5lXzFfdjERAHX-B2XmnQEA&amp;oh=00_Afwl95CTgv1zKOs9_yayw_XjGow2Eu6LEKiwVnZ2gLtjeg&amp;oe=69BDBA68, https://scontent-lga3-2.cdninstagram.com/o1/v/t16/f2/m69/AQMwmrgw6ffQHihI4v4dLya-y-bFOjnHSO8p73IZUUYo5RmA_ulzjgiaEuu1gSq6QPJHmHGjSwjLq7OKb8ZDMiAH.mp4?strext=1&amp;_nc_cat=105&amp;_nc_sid=5e9851&amp;_nc_ht=scontent-lga3-2.cdninstagram.com&amp;_nc_ohc=E-ttYNRvcUkQ7kNvwFsb1Eq&amp;efg=eyJ2ZW5jb2RlX3RhZyI6Inhwdl9wcm9ncmVzc2l2ZS5JTlNUQUdSQU0uQ0xJUFMuQzMuNzIwLmRhc2hfYmFzZWxpbmVfMV92MSIsInhwdl9hc3NldF9pZCI6MTg1NzE3MjA0MDgwMjQxMzksImFzc2V0X2FnZV9kYXlzIjoxNiwidmlfdXNlY2FzZV9pZCI6MTAwOTksImR1cmF0aW9uX3MiOjEwLCJ1cmxnZW5fc291cmNlIjoid3d3In0%3D&amp;ccb=17-1&amp;_nc_gid=39UX7YeWNqm32lvQIfheFw&amp;_nc_ss=1a&amp;_nc_zt=28&amp;vs=c7267b6e46bda7d3&amp;_nc_vs=HBksFQIYOnBhc3N0aHJvdWdoX2V2ZXJzdG9yZS9HTjdwY0NZblY5US1yYWdHQUd0cE1fX3RFSDhtYnNwVEFRQUYVAALIARIAFQIYUWlnX3hwdl9wbGFjZW1lbnRfcGVybWFuZW50X3YyLzBENDk0RjVENTQzRTUzRENDQTVFODZBQTU5QjYyQjgwX2F1ZGlvX2Rhc2hpbml0Lm1wNBUCAsgBEgAoABgAGwKIB3VzZV9vaWwBMRJwcm9ncmVzc2l2ZV9yZWNpcGUBMRUAACaWkc7cs7j9QRUCKAJDMywXQCR0OVgQYk4YEmRhc2hfYmFzZWxpbmVfMV92MREAdf4HZeadAQA&amp;oh=00_AfwF7I-qZj79_fcGAGza25quR1q4N7R-ZUYILuXmFPAqSg&amp;oe=69BDBAEF, https://scontent-lga3-2.cdninstagram.com/o1/v/t16/f2/m69/AQNc371xxZxoQHQ7QPIo8TgtlJAp1oIwEq39r-pF9d5gOGaO-YQUIHPv1Da9DT6bSOB_L3DobFPI9t6wqcMJ9BXI.mp4?strext=1&amp;_nc_cat=100&amp;_nc_sid=5e9851&amp;_nc_ht=scontent-lga3-2.cdninstagram.com&amp;_nc_ohc=uO2_laWug00Q7kNvwHoi8dt&amp;efg=eyJ2ZW5jb2RlX3RhZyI6Inhwdl9wcm9ncmVzc2l2ZS5JTlNUQUdSQU0uQ0xJUFMuQzMuNzIwLmRhc2hfYmFzZWxpbmVfMV92MSIsInhwdl9hc3NldF9pZCI6MTg1NzEyMTAzOTMwMjQxMzksImFzc2V0X2FnZV9kYXlzIjoxOCwidmlfdXNlY2FzZV9pZCI6MTAwOTksImR1cmF0aW9uX3MiOjExLCJ1cmxnZW5fc291cmNlIjoid3d3In0%3D&amp;ccb=17-1&amp;vs=75719408739eb9cb&amp;_nc_vs=HBksFQIYOnBhc3N0aHJvdWdoX2V2ZXJzdG9yZS9HQzBWRHlZc0JjMXk1eTBEQUVSOFhMOHl6OHNZYnNwVEFRQUYVAALIARIAFQIYUWlnX3hwdl9wbGFjZW1lbnRfcGVybWFuZW50X3YyL0VCNDMxNzUwQUJEOTNENjdGMkU2MzNFQjY2Q0IyM0FFX2F1ZGlvX2Rhc2hpbml0Lm1wNBUCAsgBEgAoABgAGwKIB3VzZV9vaWwBMRJwcm9ncmVzc2l2ZV9yZWNpcGUBMRUAACaW2rPo25r9QRUCKAJDMywXQCchysCDEm8YEmRhc2hfYmFzZWxpbmVfMV92MREAdf4HZeadAQA&amp;_nc_gid=39UX7YeWNqm32lvQIfheF</t>
  </si>
  <si>
    <t>https://www.instagram.com/sikachstepan88</t>
  </si>
  <si>
    <t>andreymos_china</t>
  </si>
  <si>
    <t>Андрей Москалец | Бизнес с Китаем 🇨🇳</t>
  </si>
  <si>
    <t>🌏 Бизнес с Китаем | Международная торговля  
🔍 Байер: Поиск, выкуп и доставка товаров, оборудования
💼 Сопровождение по Китаю  🇷🇺🇨🇳🇬🇧</t>
  </si>
  <si>
    <t>https://scontent-atl3-1.cdninstagram.com/v/t51.2885-19/481598170_1082647793671284_5786087546914448881_n.jpg?stp=dst-jpg_e0_s150x150_tt6&amp;efg=eyJ2ZW5jb2RlX3RhZyI6InByb2ZpbGVfcGljLmRqYW5nby4xMDgwLmMyIn0&amp;_nc_ht=scontent-atl3-1.cdninstagram.com&amp;_nc_cat=100&amp;_nc_oc=Q6cZ2QFgd_XoZHOU7NmVw3Qk75rXfqhbQTG8rHIz5Fkh9DLeF_G2ovu59HJ3qxvTHBdGwgp0NLA7Rqf1OwZOre3IaeoK&amp;_nc_ohc=nxfgb0y7YPAQ7kNvwFbHZ72&amp;_nc_gid=KF32_oa4PW9fwdQTflzgBg&amp;edm=AOQ1c0wBAAAA&amp;ccb=7-5&amp;oh=00_AfxZm1ZABfGYxtFXIUlODPpQarJ84PmTGsho_vxQEZTQGA&amp;oe=69BDBD2A&amp;_nc_sid=8b3546</t>
  </si>
  <si>
    <t>大 #shanghai Давно здесь не был. Набережная - визитная карточка Шанхая. #thebundshanghai | Всё, что удалось увидеть на окраине Ханджоу 🤷‍♂️ | 老北京儿🫰🏻#beijing | 4 года не был в Пекине. Универ на месте ✅ | Воскресенские посиделки | 第一名小龙虾店👌 | Выставка пищевой промышленности 🤝 | 💡Idea | Ого, целый пост! Хороший темп. Цель - инстаблогер😉 | Тот ужин, который хотелось выложить. Крайняя бутылка Массандры из загашника 🔥</t>
  </si>
  <si>
    <t>#shanghai, #thebundshanghai, #beijing</t>
  </si>
  <si>
    <t>https://instagram.com/p/DPb3ZGujOYVLEXwObGFMMQcmMTGlfB11pBFsAw0, https://instagram.com/p/C6Jh6VzyaCR, https://instagram.com/p/C6HGcNVywrO, https://instagram.com/p/C2HhrXjxiAR, https://instagram.com/p/C17HkSGNBhq, https://instagram.com/p/C0rJDW6MgBh, https://instagram.com/p/C0Y3CddMCdL, https://instagram.com/p/CwhNBwNs-VV, https://instagram.com/p/CsoIVwzt8-L, https://instagram.com/p/CpvVWQMsHPb, https://instagram.com/p/Cebye1nq9zU, https://instagram.com/p/CTFmBqHIRBA</t>
  </si>
  <si>
    <t>63, 21, 20, 27, 42, 25, 28, 22, 28, 57, 19, 10</t>
  </si>
  <si>
    <t>2, 2, 0, 0, 12, 2, 3, 1, 3, 12, 2, 0</t>
  </si>
  <si>
    <t>2025-10-05, 2024-04-24, 2024-04-23, 2024-01-15, 2024-01-10, 2023-12-10, 2023-12-03, 2023-08-29, 2023-05-24, 2023-03-13, 2022-06-05, 2021-08-27</t>
  </si>
  <si>
    <t>Hangzhou, China, Alanya Kalesi</t>
  </si>
  <si>
    <t>Image, Sidecar, Sidecar, Sidecar, Sidecar, Sidecar, Sidecar, Sidecar, Image, Sidecar, Image, Image</t>
  </si>
  <si>
    <t>https://scontent-atl3-2.cdninstagram.com/v/t51.82787-15/561096183_18538464328029641_1645820857973434615_n.heic?stp=dst-jpg_e35_s1080x1080_sh0.08_tt6&amp;_nc_ht=scontent-atl3-2.cdninstagram.com&amp;_nc_cat=105&amp;_nc_oc=Q6cZ2QFgd_XoZHOU7NmVw3Qk75rXfqhbQTG8rHIz5Fkh9DLeF_G2ovu59HJ3qxvTHBdGwgp0NLA7Rqf1OwZOre3IaeoK&amp;_nc_ohc=C1rv41RZAcwQ7kNvwF3WEKp&amp;_nc_gid=KF32_oa4PW9fwdQTflzgBg&amp;edm=AOQ1c0wBAAAA&amp;ccb=7-5&amp;ig_cache_key=MzczNjgyMzkzMzYwMjQyNDM0MQ%3D%3D.3-ccb7-5&amp;oh=00_AfybccTPb0swYumUg9oEizoMfh2WKSUFRJZ3sIKd02ec9g&amp;oe=69BD8621&amp;_nc_sid=8b3546, https://scontent-atl3-2.cdninstagram.com/v/t51.29350-15/440520463_760847542493308_2771274567436985363_n.jpg?stp=cp6_dst-jpg_e35_fr_p1080x1080_tt6&amp;_nc_ht=scontent-atl3-2.cdninstagram.com&amp;_nc_cat=104&amp;_nc_oc=Q6cZ2QFgd_XoZHOU7NmVw3Qk75rXfqhbQTG8rHIz5Fkh9DLeF_G2ovu59HJ3qxvTHBdGwgp0NLA7Rqf1OwZOre3IaeoK&amp;_nc_ohc=Acv1plcD3-cQ7kNvwH3zykV&amp;_nc_gid=KF32_oa4PW9fwdQTflzgBg&amp;edm=AOQ1c0wBAAAA&amp;ccb=7-5&amp;ig_cache_key=MzM1MzM2MDUzMDU1MDY0ODAwOA%3D%3D.3-ccb7-5&amp;oh=00_Afxz2sdVUuf9zo_Cn6xRPTJ1o0Kkna0diplGNp-gLRFW8Q&amp;oe=69BDB7A8&amp;_nc_sid=8b3546, https://scontent-atl3-2.cdninstagram.com/v/t51.29350-15/440520463_760847542493308_2771274567436985363_n.jpg?stp=cp6_dst-jpg_e35_fr_p1080x1080_tt6&amp;_nc_ht=scontent-atl3-2.cdninstagram.com&amp;_nc_cat=104&amp;_nc_oc=Q6cZ2QFgd_XoZHOU7NmVw3Qk75rXfqhbQTG8rHIz5Fkh9DLeF_G2ovu59HJ3qxvTHBdGwgp0NLA7Rqf1OwZOre3IaeoK&amp;_nc_ohc=Acv1plcD3-cQ7kNvwH3zykV&amp;_nc_gid=KF32_oa4PW9fwdQTflzgBg&amp;edm=AOQ1c0wBAAAA&amp;ccb=7-5&amp;ig_cache_key=MzM1MzM2MDUzMDU1MDY0ODAwOA%3D%3D.3-ccb7-5&amp;oh=00_Afxz2sdVUuf9zo_Cn6xRPTJ1o0Kkna0diplGNp-gLRFW8Q&amp;oe=69BDB7A8&amp;_nc_sid=8b3546, https://scontent-atl3-1.cdninstagram.com/v/t51.29350-15/440362271_771558101733231_7634173035048041898_n.jpg?stp=cp6_dst-jpg_e35_fr_p1080x1080_tt6&amp;_nc_ht=scontent-atl3-1.cdninstagram.com&amp;_nc_cat=103&amp;_nc_oc=Q6cZ2QFgd_XoZHOU7NmVw3Qk75rXfqhbQTG8rHIz5Fkh9DLeF_G2ovu59HJ3qxvTHBdGwgp0NLA7Rqf1OwZOre3IaeoK&amp;_nc_ohc=hZSfEbnPCiQQ7kNvwGnsiOr&amp;_nc_gid=KF32_oa4PW9fwdQTflzgBg&amp;edm=AOQ1c0wBAAAA&amp;ccb=7-5&amp;ig_cache_key=MzM1MzM2MDUzMDQyNDk1OTUzNw%3D%3D.3-ccb7-5&amp;oh=00_AfxxoCAFh3rtbNRZO0ZdWevC4UrONPUI4STXLprnvlCxSw&amp;oe=69BDA60D&amp;_nc_sid=8b3546, https://scontent-atl3-1.cdninstagram.com/v/t51.29350-15/440474232_449511307731366_7677638576344908958_n.jpg?stp=cp6_dst-jpg_e35_fr_p1080x1080_tt6&amp;_nc_ht=scontent-atl3-1.cdninstagram.com&amp;_nc_cat=106&amp;_nc_oc=Q6cZ2QFgd_XoZHOU7NmVw3Qk75rXfqhbQTG8rHIz5Fkh9DLeF_G2ovu59HJ3qxvTHBdGwgp0NLA7Rqf1OwZOre3IaeoK&amp;_nc_ohc=3hR_X-RkuVkQ7kNvwGBaDC7&amp;_nc_gid=KF32_oa4PW9fwdQTflzgBg&amp;edm=AOQ1c0wBAAAA&amp;ccb=7-5&amp;ig_cache_key=MzM1MzM2MDUzMDQyNDkwMDMyNw%3D%3D.3-ccb7-5&amp;oh=00_AfyjcfVxnOLjh0O6ojPMoL4s77R_EyXk4a7F9zH5loxPJA&amp;oe=69BDB5A6&amp;_nc_sid=8b3546, https://scontent-atl3-1.cdninstagram.com/v/t51.29350-15/440535991_7416411738465642_5474588028363957945_n.jpg?stp=cp6_dst-jpg_e35_fr_p1080x1080_tt6&amp;_nc_ht=scontent-atl3-1.cdninstagram.com&amp;_nc_cat=106&amp;_nc_oc=Q6cZ2QFgd_XoZHOU7NmVw3Qk75rXfqhbQTG8rHIz5Fkh9DLeF_G2ovu59HJ3qxvTHBdGwgp0NLA7Rqf1OwZOre3IaeoK&amp;_nc_ohc=We5Gxpvn8VoQ7kNvwE6TklZ&amp;_nc_gid=KF32_oa4PW9fwdQTflzgBg&amp;edm=AOQ1c0wBAAAA&amp;ccb=7-5&amp;ig_cache_key=MzM1MzM2MDUzMDQyNDc2MzAwOA%3D%3D.3-ccb7-5&amp;oh=00_AfzD3IUhKGU-Ww-xhu8ZLSymYHDR_oDqALWj4uuE8YaBGA&amp;oe=69BD90D1&amp;_nc_sid=8b3546, https://scontent-atl3-1.cdninstagram.com/v/t51.29350-15/440507658_443815421731254_3910641391899330850_n.jpg?stp=cp6_dst-jpg_e35_fr_p1080x1080_tt6&amp;_nc_ht=scontent-atl3-1.cdninstagram.com&amp;_nc_cat=106&amp;_nc_oc=Q6cZ2QFgd_XoZHOU7NmVw3Qk75rXfqhbQTG8rHIz5Fkh9DLeF_G2ovu59HJ3qxvTHBdGwgp0NLA7Rqf1OwZOre3IaeoK&amp;_nc_ohc=pAf1btJWbV8Q7kNvwFZpOJg&amp;_nc_gid=KF32_oa4PW9fwdQTflzgBg&amp;edm=AOQ1c0wBAAAA&amp;ccb=7-5&amp;ig_cache_key=MzM1MzM2MDUzMDQyNDk2ODkzMg%3D%3D.3-ccb7-5&amp;oh=00_Afwed40m13mjjKBz1CE1W4Yh5HAaJtIiadXb59wcSQI-zw&amp;oe=69BDB963&amp;_nc_sid=8b3546, https://scontent-atl3-3.cdninstagram.com/v/t51.82787-15/649611428_17961451074051187_6906826908915497073_n.jpg?stp=dst-jpg_e35_s1080x1080_sh0.08_tt6&amp;_nc_ht=scontent-atl3-3.cdninstagram.com&amp;_nc_cat=107&amp;_nc_oc=Q6cZ2QFgd_XoZHOU7NmVw3Qk75rXfqhbQTG8rHIz5Fkh9DLeF_G2ovu59HJ3qxvTHBdGwgp0NLA7Rqf1OwZOre3IaeoK&amp;_nc_ohc=WPrKu2bTkF4Q7kNvwGbRh8_&amp;_nc_gid=KF32_oa4PW9fwdQTflzgBg&amp;edm=AOQ1c0wBAAAA&amp;ccb=7-5&amp;ig_cache_key=MzM1MzM2MDUzMDYwMTAzNzcyOQ%3D%3D.3-ccb7-5&amp;oh=00_AfzWUUuSODf8T3fbo5deR2Wnhe3sBExXuyZW6x_BqM7vuQ&amp;oe=69BD97BA&amp;_nc_sid=8b3546, https://scontent-atl3-3.cdninstagram.com/v/t51.29350-15/439532187_791927519185028_4922553545335813657_n.jpg?stp=cp6_dst-jpg_e35_fr_p1080x1080_tt6&amp;_nc_ht=scontent-atl3-3.cdninstagram.com&amp;_nc_cat=108&amp;_nc_oc=Q6cZ2QFgd_XoZHOU7NmVw3Qk75rXfqhbQTG8rHIz5Fkh9DLeF_G2ovu59HJ3qxvTHBdGwgp0NLA7Rqf1OwZOre3IaeoK&amp;_nc_ohc=3ujFAUpf0EcQ7kNvwFXoacp&amp;_nc_gid=KF32_oa4PW9fwdQTflzgBg&amp;edm=AOQ1c0wBAAAA&amp;ccb=7-5&amp;ig_cache_key=MzM1MzM2MDUzMDQyNDc4NjYyNA%3D%3D.3-ccb7-5&amp;oh=00_AfwKAwzmzb2TaTsRDOPLUyjy5oxyy7lJGvHgXGwOXE-CVQ&amp;oe=69BDA7B8&amp;_nc_sid=8b3546, https://scontent-atl3-2.cdninstagram.com/v/t51.82787-15/649752709_17948964630107617_1865751122731323046_n.jpg?stp=dst-jpg_e35_p1080x1080_sh0.08_tt6&amp;_nc_ht=scontent-atl3-2.cdninstagram.com&amp;_nc_cat=101&amp;_nc_oc=Q6cZ2QFgd_XoZHOU7NmVw3Qk75rXfqhbQTG8rHIz5Fkh9DLeF_G2ovu59HJ3qxvTHBdGwgp0NLA7Rqf1OwZOre3Ia</t>
  </si>
  <si>
    <t>https://scontent-atl3-3.cdninstagram.com/o1/v/t16/f2/m69/AQMfQqKs3MpKyEDmzsGQ5hRINCvL9UKradvM5n55e1Y9bGL8URmAhNBUE-VHtGP8hNcMU66clk7xkT9BmHb1lEfr.mp4?strext=1&amp;_nc_cat=111&amp;_nc_sid=5e9851&amp;_nc_ht=scontent-atl3-3.cdninstagram.com&amp;_nc_ohc=TQRubcFiRaAQ7kNvwGLxn_t&amp;efg=eyJ2ZW5jb2RlX3RhZyI6Inhwdl9wcm9ncmVzc2l2ZS5JTlNUQUdSQU0uQ0FST1VTRUxfSVRFTS5DMy43MjAuZGFzaF9iYXNlbGluZV8xX3YxIiwieHB2X2Fzc2V0X2lkIjoxNTEzNDU5OTY5NTY2OTU2LCJhc3NldF9hZ2VfZGF5cyI6NjkwLCJ2aV91c2VjYXNlX2lkIjoxMDE0NiwiZHVyYXRpb25fcyI6MTEsInVybGdlbl9zb3VyY2UiOiJ3d3cifQ%3D%3D&amp;ccb=17-1&amp;_nc_gid=KF32_oa4PW9fwdQTflzgBg&amp;_nc_ss=1a&amp;_nc_zt=28&amp;vs=1ab76e3c025f42&amp;_nc_vs=HBkcFQIYOnBhc3N0aHJvdWdoX2V2ZXJzdG9yZS9HSkVtTEJyaEhIeFl0MklEQVBiNDRkNTY0SmN6YmtZTEFBQUYVAALIARIAKAAYABsCiAd1c2Vfb2lsATEScHJvZ3Jlc3NpdmVfcmVjaXBlATEVAAAm2KPxvfuesAUVAigCQzMsF0AmjEm6XjU_GBJkYXNoX2Jhc2VsaW5lXzFfdjERAHXuB2XEngEA&amp;oh=00_Afy3phUeJYLimQ7a4W2RhLE8CXkxFBqD1zyiFVDVBc9IRg&amp;oe=69BDA1E1, https://scontent-atl3-3.cdninstagram.com/o1/v/t16/f2/m69/AQNJgwwlzXPlanG69ziwG1Gow4xFMcrEaqjsOw1t_iOcoWYmmZTFk_3UoAMwR-Vsbv-zDTRQCTxJvEe_kd7d3vBt.mp4?strext=1&amp;_nc_cat=111&amp;_nc_sid=5e9851&amp;_nc_ht=scontent-atl3-3.cdninstagram.com&amp;_nc_ohc=QXBYxroJTBIQ7kNvwGyGxo_&amp;efg=eyJ2ZW5jb2RlX3RhZyI6Inhwdl9wcm9ncmVzc2l2ZS5JTlNUQUdSQU0uQ0FST1VTRUxfSVRFTS5DMy43MjAuZGFzaF9iYXNlbGluZV8xX3YxIiwieHB2X2Fzc2V0X2lkIjoxOTAxMTI0MzY3MDA4ODY3LCJhc3NldF9hZ2VfZGF5cyI6NjkxLCJ2aV91c2VjYXNlX2lkIjoxMDE0NiwiZHVyYXRpb25fcyI6MTEsInVybGdlbl9zb3VyY2UiOiJ3d3cifQ%3D%3D&amp;ccb=17-1&amp;_nc_gid=KF32_oa4PW9fwdQTflzgBg&amp;_nc_ss=1a&amp;_nc_zt=28&amp;vs=2cea7d73df11da77&amp;_nc_vs=HBkcFQIYOnBhc3N0aHJvdWdoX2V2ZXJzdG9yZS9HSTd4RkJwTFdyTlJtWkFCQUpmSWh3WjdTXzBBYmtZTEFBQUYVAALIARIAKAAYABsCiAd1c2Vfb2lsATEScHJvZ3Jlc3NpdmVfcmVjaXBlATEVAAAmxpGOqYDE4AYVAigCQzMsF0AmItDlYEGJGBJkYXNoX2Jhc2VsaW5lXzFfdjERAHXuB2XEngEA&amp;oh=00_AfyULYfPaYufMSnNYhn1FZ6_zOEvqVQf_uzUGA_Htc16Aw&amp;oe=69BDA71D, https://scontent-atl3-3.cdninstagram.com/o1/v/t16/f2/m69/AQMU9pQGQUx3A4vF0tosytRRaQfnRH45a2y-jktrIVFq43OntRlPhnVFeCO_fY4X2pGTSDkQ2_ybkTs3XjfIL1pi.mp4?strext=1&amp;_nc_cat=109&amp;_nc_sid=5e9851&amp;_nc_ht=scontent-atl3-3.cdninstagram.com&amp;_nc_ohc=8zCbftuZljQQ7kNvwECtgAA&amp;efg=eyJ2ZW5jb2RlX3RhZyI6Inhwdl9wcm9ncmVzc2l2ZS5JTlNUQUdSQU0uQ0FST1VTRUxfSVRFTS5DMy43MjAuZGFzaF9iYXNlbGluZV8xX3YxIiwieHB2X2Fzc2V0X2lkIjoyMDc1NTg1NDQyODAxMTUwLCJhc3NldF9hZ2VfZGF5cyI6Nzk1LCJ2aV91c2VjYXNlX2lkIjoxMDE0NiwiZHVyYXRpb25fcyI6MTgsInVybGdlbl9zb3VyY2UiOiJ3d3cifQ%3D%3D&amp;ccb=17-1&amp;_nc_gid=KF32_oa4PW9fwdQTflzgBg&amp;_nc_ss=1a&amp;_nc_zt=28&amp;vs=eaea262e95b81043&amp;_nc_vs=HBkcFQIYOnBhc3N0aHJvdWdoX2V2ZXJzdG9yZS9HSUNXbUFDT2UtZDZxTGtDQVBObzlKTE5OamtJYmtZTEFBQUYVAALIARIAKAAYABsCiAd1c2Vfb2lsATEScHJvZ3Jlc3NpdmVfcmVjaXBlATEVAAAm_Jen0PzurwcVAigCQzMsF0AyiHKwIMScGBJkYXNoX2Jhc2VsaW5lXzFfdjERAHXuB2XEngEA&amp;oh=00_Afwr44uxetlAKHELAJIg3X5-wh0720iNUCUp4SpAIzukxQ&amp;oe=69BDB76B, https://scontent-atl3-2.cdninstagram.com/o1/v/t16/f2/m69/AQMMWdo9DfZqOlurS_T1CvysoPTDD0XhA-Xi-Djdd2gJZG7GWjEMdEJaNscliJ0DH58-c51IWIWk7ThBdW-t4-tU.mp4?strext=1&amp;_nc_cat=105&amp;_nc_sid=5e9851&amp;_nc_ht=scontent-atl3-2.cdninstagram.com&amp;_nc_ohc=hXv2aSyowN0Q7kNvwGvIpnG&amp;efg=eyJ2ZW5jb2RlX3RhZyI6Inhwdl9wcm9ncmVzc2l2ZS5JTlNUQUdSQU0uQ0FST1VTRUxfSVRFTS5DMy43MjAuZGFzaF9iYXNlbGluZV8xX3YxIiwieHB2X2Fzc2V0X2lkIjoxNjE2NDI5MzY4ODg0MzM1LCJhc3NldF9hZ2VfZGF5cyI6OTMwLCJ2aV91c2VjYXNlX2lkIjoxMDE0NiwiZHVyYXRpb25fcyI6NiwidXJsZ2VuX3NvdXJjZSI6Ind3dyJ9&amp;ccb=17-1&amp;_nc_gid=KF32_oa4PW9fwdQTflzgBg&amp;_nc_ss=1a&amp;_nc_zt=28&amp;vs=91d5280155d3c62&amp;_nc_vs=HBksFQIYOnBhc3N0aHJvdWdoX2V2ZXJzdG9yZS9HS2kxRnhaSGV1TmlfeEFEQUhHdmd0S0tNZjVhYmtZTEFBQUYVAALIARIAFQIYOnBhc3N0aHJvdWdoX2V2ZXJzdG9yZS9HSFo3SHhhVUxXY3JDeXdDQUY0bjRhdzBLaFVpYmtZTEFBQUYVAgLIARIAKAAYABsCiAd1c2Vfb2lsATEScHJvZ3Jlc3NpdmVfcmVjaXBlATEVAAAm3vGxpcmI3wUVAigCQzMsF0AazMzMzMzNGBJkYXNoX2Jhc2VsaW5lXzFfdjERAHXuB2XEngEA&amp;oh=00_AfySOlY0lnzUs_ewSaFSxKzcBIf03wY67FXsyA8Y6dkGdA&amp;oe=69BD94B7</t>
  </si>
  <si>
    <t>https://www.instagram.com/andreymos_china</t>
  </si>
  <si>
    <t>katia_spain</t>
  </si>
  <si>
    <t>Katia B</t>
  </si>
  <si>
    <t>Personal Blog</t>
  </si>
  <si>
    <t>https://scontent-mia3-2.cdninstagram.com/v/t51.2885-19/204646241_533439488019831_1146485696072688295_n.jpg?stp=dst-jpg_e0_s150x150_tt6&amp;efg=eyJ2ZW5jb2RlX3RhZyI6InByb2ZpbGVfcGljLmRqYW5nby42NDAuYzIifQ&amp;_nc_ht=scontent-mia3-2.cdninstagram.com&amp;_nc_cat=103&amp;_nc_oc=Q6cZ2QGY6YGdwbSkxY8kWYnOh6mDiWEurGpxV6B1GLJ57pw2YQsFlWZkUWvWkrLlY7I2l5o&amp;_nc_ohc=DISpQQWEUa0Q7kNvwF_PDgH&amp;_nc_gid=VnWe4MwS2rqnxALigV48rw&amp;edm=AOQ1c0wBAAAA&amp;ccb=7-5&amp;oh=00_AfxPn0UDmlVLtu3A8dmKizjqK7_ICDV1f33RoLmtLC1N2w&amp;oe=69BDBCE6&amp;_nc_sid=8b3546</t>
  </si>
  <si>
    <t>Шедевр, достойный рилса 😅 | Lake Como... unbelievable, unforgettable...❤️ | It was definitely one of the best vacations ever. 
Thank you
@timatiofficial 
@arnoldlikeheyarnold 
@13_surfing 
@a___mafia 
@ayadamaldivesresort 
for making this happen 😘 | Skiing is definitely the best winter sport, maybe the best sport ever ✅ | удивительно наблюдать, когда племянница, которую ты вроде недавно кормила из бутылочки молоком, угощает тебя вином 😂 love you to the moon and back @lolamborisova ❤️❤️❤️ | When this whole thing is ended I will definitely write a book on how to survive with two kids in total isolation with very little money left 🤦‍♀️ - my Spanish bank doesn’t accept any transfers from Russia; - my Russian cards are cancelled; - my US clients cancelled all their work with me due to my  | Merry Christmas and happy new year to all my dear friends ❤️ thank you for being a part of my life this amazing year! Love you all... | I have the best friends who give me the best emotions! New hobby is now official ☺️</t>
  </si>
  <si>
    <t>@timatiofficial, @arnoldlikeheyarnold, @13_surfing, @a___mafia, @ayadamaldivesresort, @lolamborisova</t>
  </si>
  <si>
    <t>https://instagram.com/p/DPmRlQDjIZf, https://instagram.com/p/C3PbS46qovX, https://instagram.com/p/CwVuLaTKDU7, https://instagram.com/p/CsGEAd0LUFU, https://instagram.com/p/CnZ2Qw0K-Sb, https://instagram.com/p/CnPjMRDjEeS, https://instagram.com/p/ClDhibND3F5, https://instagram.com/p/CfdwjW7jR8O, https://instagram.com/p/CfW9aOjj563, https://instagram.com/p/CbhVONoOMfB, https://instagram.com/p/CXzLhzQoTvH, https://instagram.com/p/CVfE_4oo5wN</t>
  </si>
  <si>
    <t>11, 17, 25, 12, 23, 19, 15, 10, 29, 32, 37, 22</t>
  </si>
  <si>
    <t>1, 0, 2, 4, 1, 1, 0, 1, 5, 9, 2, 0</t>
  </si>
  <si>
    <t>2025-10-09, 2024-02-12, 2023-08-24, 2023-05-11, 2023-01-14, 2023-01-10, 2022-11-17, 2022-07-01, 2022-06-28, 2022-03-25, 2021-12-22, 2021-10-26</t>
  </si>
  <si>
    <t>Como, Lago di Como, Club Med Serre Chevalier</t>
  </si>
  <si>
    <t>Video, Video, Video, Image, Video, Image, Video, Video, Image, Image, Sidecar, Image</t>
  </si>
  <si>
    <t>https://scontent-mia3-2.cdninstagram.com/v/t51.82787-15/619256980_17974191548822407_8927851421161749125_n.jpg?stp=dst-jpg_e35_s1080x1080_sh0.08_tt6&amp;_nc_ht=scontent-mia3-2.cdninstagram.com&amp;_nc_cat=107&amp;_nc_oc=Q6cZ2QGY6YGdwbSkxY8kWYnOh6mDiWEurGpxV6B1GLJ57pw2YQsFlWZkUWvWkrLlY7I2l5o&amp;_nc_ohc=Yh0T-DjhJP8Q7kNvwHQainx&amp;_nc_gid=VnWe4MwS2rqnxALigV48rw&amp;edm=AOQ1c0wBAAAA&amp;ccb=7-5&amp;ig_cache_key=MzEwMDE4MzAxNzY5MTEwMzU3Mg%3D%3D.3-ccb7-5&amp;oh=00_AfxtYXRkatqfdsRIXBx46qwuGqRC2sPtWnCuk1iA7c3tcw&amp;oe=69BD88E7&amp;_nc_sid=8b3546, https://scontent-mia3-3.cdninstagram.com/v/t51.82787-15/632324756_18425201164184446_5531817390919117645_n.jpg?stp=dst-jpg_e15_tt6&amp;_nc_ht=scontent-mia3-3.cdninstagram.com&amp;_nc_cat=110&amp;_nc_oc=Q6cZ2QGY6YGdwbSkxY8kWYnOh6mDiWEurGpxV6B1GLJ57pw2YQsFlWZkUWvWkrLlY7I2l5o&amp;_nc_ohc=445rfBss4hoQ7kNvwGxecKZ&amp;_nc_gid=VnWe4MwS2rqnxALigV48rw&amp;edm=AOQ1c0wBAAAA&amp;ccb=7-5&amp;ig_cache_key=MzAxMjc4MTQ1MDMwODg5NjY1OA%3D%3D.3-ccb7-5&amp;oh=00_Afz2sc76Nw4CaeQhfdU5yL1ZLtvhOW6CYXEIUnCB1-qfxQ&amp;oe=69BDBB73&amp;_nc_sid=8b3546, https://scontent-mia3-1.cdninstagram.com/v/t51.82787-15/622630307_18051421676463527_269687327646095564_n.jpg?stp=dst-jpg_e35_p1080x1080_sh0.08_tt6&amp;_nc_ht=scontent-mia3-1.cdninstagram.com&amp;_nc_cat=111&amp;_nc_oc=Q6cZ2QGY6YGdwbSkxY8kWYnOh6mDiWEurGpxV6B1GLJ57pw2YQsFlWZkUWvWkrLlY7I2l5o&amp;_nc_ohc=_SZ9OE8NLOYQ7kNvwGLKngu&amp;_nc_gid=VnWe4MwS2rqnxALigV48rw&amp;edm=AOQ1c0wBAAAA&amp;ccb=7-5&amp;ig_cache_key=Mjg3MDc1MTg5NTY2Nzg0Mjc0Mw%3D%3D.3-ccb7-5&amp;oh=00_AfzZeiPIM2d4JiLo1XiGs5LopdR5oYrT9WN9d6nAIhU7Hg&amp;oe=69BDB8E5&amp;_nc_sid=8b3546, https://scontent-mia3-1.cdninstagram.com/v/t51.82787-15/619389473_18070882220574438_39152099643516694_n.jpg?stp=dst-jpg_e15_tt6&amp;_nc_ht=scontent-mia3-1.cdninstagram.com&amp;_nc_cat=106&amp;_nc_oc=Q6cZ2QGY6YGdwbSkxY8kWYnOh6mDiWEurGpxV6B1GLJ57pw2YQsFlWZkUWvWkrLlY7I2l5o&amp;_nc_ohc=qQ6W-LkC_A0Q7kNvwHYxC3J&amp;_nc_gid=VnWe4MwS2rqnxALigV48rw&amp;edm=AOQ1c0wBAAAA&amp;ccb=7-5&amp;ig_cache_key=MjgwMTYxMzc3ODg4NDAyMDE2MQ%3D%3D.3-ccb7-5&amp;oh=00_AfzugFDUm5cbw21bM_juy8ABSZj4S1yyJcyNubn0Dd-x0Q&amp;oe=69BDB546&amp;_nc_sid=8b3546, https://scontent-mia3-2.cdninstagram.com/v/t51.82787-15/650908267_18097480634069851_1415767478183332396_n.jpg?stp=dst-jpg_e35_p1080x1080_sh0.08_tt6&amp;_nc_ht=scontent-mia3-2.cdninstagram.com&amp;_nc_cat=107&amp;_nc_oc=Q6cZ2QGY6YGdwbSkxY8kWYnOh6mDiWEurGpxV6B1GLJ57pw2YQsFlWZkUWvWkrLlY7I2l5o&amp;_nc_ohc=f-6OIxl1odoQ7kNvwFReiVO&amp;_nc_gid=VnWe4MwS2rqnxALigV48rw&amp;edm=AOQ1c0wBAAAA&amp;ccb=7-5&amp;ig_cache_key=MjczNDU4MDA5MTI4MDUxNDYzNw%3D%3D.3-ccb7-5&amp;oh=00_AfywKLMh1stnu39gnDeSZh6BN0IPdZ6BdOexPl2zod2SGw&amp;oe=69BDA134&amp;_nc_sid=8b3546, https://scontent-mia3-2.cdninstagram.com/v/t51.82787-15/650908267_18097480634069851_1415767478183332396_n.jpg?stp=dst-jpg_e35_p1080x1080_sh0.08_tt6&amp;_nc_ht=scontent-mia3-2.cdninstagram.com&amp;_nc_cat=107&amp;_nc_oc=Q6cZ2QGY6YGdwbSkxY8kWYnOh6mDiWEurGpxV6B1GLJ57pw2YQsFlWZkUWvWkrLlY7I2l5o&amp;_nc_ohc=f-6OIxl1odoQ7kNvwFReiVO&amp;_nc_gid=VnWe4MwS2rqnxALigV48rw&amp;edm=AOQ1c0wBAAAA&amp;ccb=7-5&amp;ig_cache_key=MjczNDU4MDA5MTI4MDUxNDYzNw%3D%3D.3-ccb7-5&amp;oh=00_AfywKLMh1stnu39gnDeSZh6BN0IPdZ6BdOexPl2zod2SGw&amp;oe=69BDA134&amp;_nc_sid=8b3546, https://scontent-mia3-3.cdninstagram.com/v/t51.82787-15/651976002_18095417072051973_2368776039774832548_n.jpg?stp=dst-jpg_e35_p1080x1080_sh0.08_tt6&amp;_nc_ht=scontent-mia3-3.cdninstagram.com&amp;_nc_cat=109&amp;_nc_oc=Q6cZ2QGY6YGdwbSkxY8kWYnOh6mDiWEurGpxV6B1GLJ57pw2YQsFlWZkUWvWkrLlY7I2l5o&amp;_nc_ohc=UoscJXn-cbEQ7kNvwG57onS&amp;_nc_gid=VnWe4MwS2rqnxALigV48rw&amp;edm=AOQ1c0wBAAAA&amp;ccb=7-5&amp;ig_cache_key=MjczNDU4MDA5MTI3MjA2MTk1OA%3D%3D.3-ccb7-5&amp;oh=00_AfwWw9F-mhUmoL4-OEQcEHPfbyeGFn2FGdu-QEv3jBgPAQ&amp;oe=69BDA202&amp;_nc_sid=8b3546, https://scontent-mia3-3.cdninstagram.com/v/t51.29350-15/269836841_1293392871179853_514607686010637792_n.jpg?stp=dst-jpg_e35_p1080x1080_tt6&amp;_nc_ht=scontent-mia3-3.cdninstagram.com&amp;_nc_cat=109&amp;_nc_oc=Q6cZ2QGY6YGdwbSkxY8kWYnOh6mDiWEurGpxV6B1GLJ57pw2YQsFlWZkUWvWkrLlY7I2l5o&amp;_nc_ohc=CR7ffngQYQ0Q7kNvwEBsAcV&amp;_nc_gid=VnWe4MwS2rqnxALigV48rw&amp;edm=AOQ1c0wBAAAA&amp;ccb=7-5&amp;ig_cache_key=MjczNDU4MDA5MTI1NTQxMTA0NQ%3D%3D.3-ccb7-5&amp;oh=00_AfxW4bfoZz_WLgjYm3qBsNllT5o69St06o3Vead0n2bkdg&amp;oe=69BD8E82&amp;_nc_sid=8b3546, https://scontent-mia3-2.cdninstagram.com/v/t51.82787-15/623735142_18101927872870407_9021174881935904884_n.jpg?stp=dst-jpg_e35_p1080x1080_sh0.08_tt6&amp;_nc_ht=scontent-mia3-2.cdninstagram.com&amp;_nc_cat=103&amp;_nc_oc=Q6cZ2QGY6YGdwbSkxY8kWYnOh6mDiWEurGpxV6B1GLJ57pw2YQsFlWZkUWvWkrLlY7I2l5o&amp;_nc_ohc=Ae8IA54M7woQ7kNvwH1eNlV&amp;_nc_gid=VnWe4MwS2rqnxALigV48rw&amp;edm=AOQ1c0wBAAAA&amp;ccb=7-5&amp;ig_cache_key=MjY5Mjg5MzA4NDUxNTI3NzgzNw%3D%3D.3-ccb7-5&amp;oh=00_Afx3LLz5lW3TNLcHeGn9N0oVTAypzv0-fuxPKr00hM9VuQ&amp;oe=69BD8F2C&amp;_nc_sid=8b3546</t>
  </si>
  <si>
    <t>https://scontent-mia3-3.cdninstagram.com/o1/v/t2/f2/m86/AQNY4SjfxtyKeaQNGVYNRQvcsuDI0IBFzqU9kLA1XbD6yDwEuvXiQ1iPeqw943el2-zq10g3PkzrB_d2nad_N2kg1CdvOdN_UcMlZwc.mp4?_nc_cat=110&amp;_nc_sid=5e9851&amp;_nc_ht=scontent-mia3-3.cdninstagram.com&amp;_nc_ohc=h9d6qrmCPxUQ7kNvwG0rWGH&amp;efg=eyJ2ZW5jb2RlX3RhZyI6Inhwdl9wcm9ncmVzc2l2ZS5JTlNUQUdSQU0uQ0xJUFMuQzMuMzYwLmRhc2hfYmFzZWxpbmVfM192MSIsInhwdl9hc3NldF9pZCI6MjI1MzIyMjAyMTg1NjAwNywiYXNzZXRfYWdlX2RheXMiOjE1NywidmlfdXNlY2FzZV9pZCI6MTAwOTksImR1cmF0aW9uX3MiOjk0LCJ1cmxnZW5fc291cmNlIjoid3d3In0%3D&amp;ccb=17-1&amp;_nc_gid=VnWe4MwS2rqnxALigV48rw&amp;_nc_ss=1a&amp;_nc_zt=28&amp;vs=4aca8c33b09d4754&amp;_nc_vs=HBksFQIYUmlnX3hwdl9yZWVsc19wZXJtYW5lbnRfc3JfcHJvZC81RjRBRTE4ODIwNzREQjcyMDQ4RkVFNTM1NUQxRDE4QV92aWRlb19kYXNoaW5pdC5tcDQVAALIARIAFQIYR2lnX3hwdl9yZWVsc19wZXJtYW5lbnRfc3JfcHJvZC80MDQ3OTU3ODU1NDY4NzQ3XzU1NzgwMzg4MzQ4NTkwMDYzOTUubXA0FQICyAESACgAGAAbAogHdXNlX29pbAExEnByb2dyZXNzaXZlX3JlY2lwZQExFQAAJo7ss6Pk0oAIFQIoAkMzLBdAV73S8an75xgSZGFzaF9iYXNlbGluZV8zX3YxEQB1_gdl5p0BAA&amp;oh=00_Afztvkw0u4rPi78QCgtSKw6QUobe8_vHXimu5nO9sp33Ng&amp;oe=69B99397, https://scontent-mia5-2.cdninstagram.com/o1/v/t2/f2/m82/AQNSWAyD-Es_sOvosw9OLHN81vnCmKdxinAaOHGIxxNgoEORM0RmaF24iMkG1Jk030OoZ_VVnZUxq1GGNKv2ocRtIXGHiN0D1R5L_F0.mp4?_nc_cat=100&amp;_nc_sid=5e9851&amp;_nc_ht=scontent-mia5-2.cdninstagram.com&amp;_nc_ohc=tYkzvjfpDzAQ7kNvwGNDv-r&amp;efg=eyJ2ZW5jb2RlX3RhZyI6Inhwdl9wcm9ncmVzc2l2ZS5JTlNUQUdSQU0uQ0xJUFMuQzMuNzIwLmRhc2hfYmFzZWxpbmVfMV92MSIsInhwdl9hc3NldF9pZCI6MTUzNzEzOTIzNzEzNDAwNywiYXNzZXRfYWdlX2RheXMiOjc2MywidmlfdXNlY2FzZV9pZCI6MTAwOTksImR1cmF0aW9uX3MiOjg1LCJ1cmxnZW5fc291cmNlIjoid3d3In0%3D&amp;ccb=17-1&amp;_nc_gid=VnWe4MwS2rqnxALigV48rw&amp;_nc_ss=1a&amp;_nc_zt=28&amp;vs=bd48f1d94c6e6687&amp;_nc_vs=HBksFQIYT2lnX3hwdl9yZWVsc19wZXJtYW5lbnRfcHJvZC9GMTQwOUI4QUY4MkMzMTAwMEE1MERFRDQ1RTkyRDE4M192aWRlb19kYXNoaW5pdC5tcDQVAALIARIAFQIYR2lnX3hwdl9yZWVsc19wZXJtYW5lbnRfc3JfcHJvZC8yMjY3NzYwNzUwMDk1ODk4Xzc5MjA5NDcwODg2Mzc0NzM1NTMubXA0FQICyAESACgAGAAbAogHdXNlX29pbAExEnByb2dyZXNzaXZlX3JlY2lwZQExFQAAJu76mOOjgbsFFQIoAkMzLBdAVWQ5WBBiThgSZGFzaF9iYXNlbGluZV8xX3YxEQB1_gdl5p0BAA&amp;oh=00_Afw1wd3dp55RqwJzjvnifl1ctTI20mYZ941f_GkCwfm7HA&amp;oe=69B9A29D, https://scontent-mia3-2.cdninstagram.com/o1/v/t2/f2/m82/AQOa6XurIyVO47baxBQkiCNKOOUYzVH4I6abcwklxeJ_o7H3x-d-BrfaDk-xQIeI6BIM_uCqoYCX8DW0kPzUKwI8IPfCNK9bZ5IwuwA.mp4?_nc_cat=107&amp;_nc_sid=5e9851&amp;_nc_ht=scontent-mia3-2.cdninstagram.com&amp;_nc_ohc=0aAAtcas5UUQ7kNvwEA3C7n&amp;efg=eyJ2ZW5jb2RlX3RhZyI6Inhwdl9wcm9ncmVzc2l2ZS5JTlNUQUdSQU0uQ0xJUFMuQzMuNzIwLmRhc2hfYmFzZWxpbmVfMV92MSIsInhwdl9hc3NldF9pZCI6ODQxNTA5NzE3Mzg0MDEzLCJhc3NldF9hZ2VfZGF5cyI6OTM0LCJ2aV91c2VjYXNlX2lkIjoxMDA5OSwiZHVyYXRpb25fcyI6NTIsInVybGdlbl9zb3VyY2UiOiJ3d3cifQ%3D%3D&amp;ccb=17-1&amp;_nc_gid=VnWe4MwS2rqnxALigV48rw&amp;_nc_ss=1a&amp;_nc_zt=28&amp;vs=c43e867d9aec9a1f&amp;_nc_vs=HBksFQIYT2lnX3hwdl9yZWVsc19wZXJtYW5lbnRfcHJvZC8yNjREODQ3M0FCQ0YyRTVENUVDOTY4OEYyRTk3MTE5M192aWRlb19kYXNoaW5pdC5tcDQVAALIARIAFQIYR2lnX3hwdl9yZWVsc19wZXJtYW5lbnRfc3JfcHJvZC8xMzI5MjY0ODYxMzM0OTg3XzczMDM0MjA0OTU0NzA1NTI3NjIubXA0FQICyAESACgAGAAbAogHdXNlX29pbAExEnByb2dyZXNzaXZlX3JlY2lwZQExFQAAJprtvPyn1v4CFQIoAkMzLBdASiZmZmZmZhgSZGFzaF9iYXNlbGluZV8xX3YxEQB1_gdl5p0BAA&amp;oh=00_Afx7z-KNIe-F2YJ0AyraC3oY5juKbgT_8ybVitZqxG0vrQ&amp;oe=69B9AB54, https://scontent-mia3-3.cdninstagram.com/o1/v/t2/f2/m82/AQMttfzmqtJid_bpMf4t_awcL6G6zuCZpAUrkpewbEzWVfUd4Bpg3gaGwdb5ICCdAVWJ2cbZHcknUU2U1WfeWGZG90C2kwmlCYpu9zI.mp4?_nc_cat=108&amp;_nc_sid=5e9851&amp;_nc_ht=scontent-mia3-3.cdninstagram.com&amp;_nc_ohc=olewrpcIjg8Q7kNvwEQacjB&amp;efg=eyJ2ZW5jb2RlX3RhZyI6Inhwdl9wcm9ncmVzc2l2ZS5JTlNUQUdSQU0uQ0xJUFMuQzMuNzIwLmRhc2hfYmFzZWxpbmVfMV92MSIsInhwdl9hc3NldF9pZCI6MTI1MjUzNTIyMjMxMzAzMiwiYXNzZXRfYWdlX2RheXMiOjExNTYsInZpX3VzZWNhc2VfaWQiOjEwMDk5LCJkdXJhdGlvbl9zIjo3OSwidXJsZ2VuX3NvdXJjZSI6Ind3dyJ9&amp;ccb=17-1&amp;_nc_gid=VnWe4MwS2rqnxALigV48rw&amp;_nc_ss=1a&amp;_nc_zt=28&amp;vs=ec7d1986de065618&amp;_nc_vs=HBksFQIYT2lnX3hwdl9yZWVsc19wZXJtYW5lbnRfcHJvZC8yQzRGQkY1QUJENzMxOEIyMjU4OEEzQzkxOTJCMDA4N192aWRlb19kYXNoaW5pdC5tcDQVAALIARIAFQIYQ2lnX3hwdl9yZWVsc19wZXJtYW5lbnRfc3JfcHJvZC84NjYxMTkwMjc5MjcxOTBfMjkxOTYyMzA3MTkxNTA5Ny5tcDQVAgLIARIAKAAYABsCiAd1c2Vfb2lsATEScHJvZ3Jlc3NpdmVfcmVjaXBlATEVAAAmkIH1z5LLuQQVAigCQzMsF0BT4hysCDEnGBJkYXNoX2Jhc2VsaW5lXzFfdjERAHX-B2XmnQEA&amp;oh=00_AfzDXYtgmGZBXgHUPIJKbJD0tmDwlx4s5XHk5u0t-_ZmEw&amp;oe=69B9AC15, https://scontent-mia5-1.cdninstagram.com/o1/v/t2/f2/m82/AQPU45tqbLYDj0RwqaeIvFLulXVaQuF3xjGeZn78Ln8ODM6sn3X-F5K0emWwUJ-jMC_2aL98i3yezkE9RWi5S6S6BbXg4F7gpEWjLf8.mp4?_nc_cat=102&amp;_nc_sid=5e9851&amp;_nc_ht=scontent-mia5-1.cdninstagram.com&amp;_nc_ohc=HAVasejAIVcQ7kNvwHKf0ak&amp;efg=eyJ2ZW5jb2RlX3RhZyI6Inhwdl9wcm9ncmVzc2l2ZS5JTlNUQUdSQU0uQ0xJUFMuQzMuNjQwLmRhc2hfYmFzZWxpbmVfMV92MSIsInhwdl9hc3NldF9pZCI6MTUyMDYzMTg4ODQ1Nzk1NCwiYXNzZXRfYWdlX2RheXMiOjEyMTUsInZpX3VzZWNhc2VfaWQiOjEwMDk5LCJkdXJhdGlvbl9zIjoxMywidXJsZ2VuX3NvdXJjZSI6Ind3dyJ9&amp;ccb=17-1&amp;_nc_gid=VnWe4MwS2rqnxALigV48rw&amp;_nc_ss=1a&amp;_nc_zt=28&amp;vs=5d4679a14a48fa8e&amp;_nc_vs=HBksFQIYT2lnX3hwdl9yZWVsc19wZXJtYW5lbnRfcHJvZC85NTQxNkQwMEI4NTQ1QkJEM0YzQ0IxOTgzQjM3N0Q4QV92aWRlb19kYXNoaW5pdC5tcDQVAALIARIAFQIYOnBhc3N0aHJvdWdoX2V2ZXJzdG9yZS9HRDBZMXhMbkY1TVpsN29BQU1XSFFxaGxiWEpYYnFfRUFBQUYVAgLIARIAKAAYABsCiAd1c2Vfb2lsATEScHJ</t>
  </si>
  <si>
    <t>https://www.instagram.com/katia_spain</t>
  </si>
  <si>
    <t>_avtospa_</t>
  </si>
  <si>
    <t>AVTOSPA</t>
  </si>
  <si>
    <t>🚘Химчистка  салона.
🚘Полировка  кузова.
🚘Жидкое стекло Willson.
🚘Керамическое покрытие  9Н.
🚘Шиномонтаж/Хранение шин.
📞8( 925 ) 916-27-07</t>
  </si>
  <si>
    <t>None,Cars</t>
  </si>
  <si>
    <t>https://scontent-iad3-1.cdninstagram.com/v/t51.2885-19/53485597_354723855138028_4243016501163982848_n.jpg?stp=dst-jpg_e0_s150x150_tt6&amp;efg=eyJ2ZW5jb2RlX3RhZyI6InByb2ZpbGVfcGljLmRqYW5nby4xMDgwLmMyIn0&amp;_nc_ht=scontent-iad3-1.cdninstagram.com&amp;_nc_cat=104&amp;_nc_oc=Q6cZ2QE5lhemdI9IeSzLT0-vzzJzb5p2oO0et3NEDv1MnAIjlWcSgBFjwTLQX1S36BEUbko&amp;_nc_ohc=9iSpzVYrgkoQ7kNvwH_bzgY&amp;_nc_gid=fvqIVpFE0LcK598WcOlv0g&amp;edm=AOQ1c0wBAAAA&amp;ccb=7-5&amp;oh=00_Afwph4lfBCsrg9HFAEgGDdHpKseSbzukVJIqYn2JxZ31kg&amp;oe=69BD93E1&amp;_nc_sid=8b3546</t>
  </si>
  <si>
    <t>Полный комплекс Переобувки.
Две локаций обслуживания .
1) Русаковская дом 1.
2) Анадырский проезд дом 11. | Абразивно Восстановительная Полировка кузова + Жидкое стекло 12,000 рублей. | Химчистка всего салона 5,000 рублей. 
Цена действительно для седанов малого, среднего и бизнес класса авто. | Химчистка салона До и После | Mercedes-Benz S class: Абразивная полировка кузова + Керамика 9н + Жидкое стекло | Toyota Camry : Восстановительная Полировка кузова + Жидкое стекло | Химчистка багажного отсека до и после | Alfa Romeo 4C:  Полировка кузова + Жидкое стекло | Mercedes-Benz Viano: Восстановительная полировка кузова + Керамика 9н Kragen + Жидкое стекло Kragen | Химчистка салона | Химчистка кожаного салона До и После | Toyota Land Cruiser Prado : Абразивна восстановительная полировка кузова + Жидкое стекло</t>
  </si>
  <si>
    <t>https://instagram.com/p/Cbcnsn0oLR6, https://instagram.com/p/CbXa7U0oxyk, https://instagram.com/p/CbXGyamo9z-, https://instagram.com/p/CTaHdQ1oX_V, https://instagram.com/p/CTQDY7FI8Se, https://instagram.com/p/CSZaCa7IKX5, https://instagram.com/p/CSUUAOwomFv, https://instagram.com/p/CR9VeOmIkk7, https://instagram.com/p/CRa_aB2IvaS, https://instagram.com/p/CRD2fxjIhEi, https://instagram.com/p/CQ9bQYcI5kz, https://instagram.com/p/CQ5g1JPoSo9</t>
  </si>
  <si>
    <t>38, 20, 32, 52, 62, 55, 44, 36, 31, 52, 30, 41</t>
  </si>
  <si>
    <t>9, 0, 0, 4, 8, 16, 0, 0, 3, 18, 0, 5</t>
  </si>
  <si>
    <t>2022-03-23, 2022-03-21, 2022-03-21, 2021-09-04, 2021-08-31, 2021-08-10, 2021-08-08, 2021-07-30, 2021-07-17, 2021-07-08, 2021-07-05, 2021-07-04</t>
  </si>
  <si>
    <t>https://scontent-iad3-2.cdninstagram.com/o1/v/t16/f2/m69/AQOoTKkUGBO2ySvKamNLVEMKxE5QZSW0psOaZt85qj36B9V1Ei8P-Gw6_0kYwrxyZ1gJ29RksUuPBWyMaLZ7QLg2.mp4?strext=1&amp;_nc_cat=103&amp;_nc_sid=5e9851&amp;_nc_ht=scontent-iad3-2.cdninstagram.com&amp;_nc_ohc=ni1u2WTB1hYQ7kNvwEWqDKx&amp;efg=eyJ2ZW5jb2RlX3RhZyI6Inhwdl9wcm9ncmVzc2l2ZS5JTlNUQUdSQU0uSUdUVi5DMy43MjAuZGFzaF9iYXNlbGluZV8xX3YxIiwieHB2X2Fzc2V0X2lkIjozMzg1NTIzODQ5OTMyMDAsImFzc2V0X2FnZV9kYXlzIjoxNDUzLCJ2aV91c2VjYXNlX2lkIjoxMDE0NSwiZHVyYXRpb25fcyI6MTAsInVybGdlbl9zb3VyY2UiOiJ3d3cifQ%3D%3D&amp;ccb=17-1&amp;_nc_gid=fvqIVpFE0LcK598WcOlv0g&amp;_nc_ss=1a&amp;_nc_zt=28&amp;vs=c577e00fee3bc0e1&amp;_nc_vs=HBksFQIYOnBhc3N0aHJvdWdoX2V2ZXJzdG9yZS9HSXhYZEJCWjNqODRhd1VCQUZ1Q1NRaXczTG9sYnZWQkFBQUYVAALIARIAFQIYOnBhc3N0aHJvdWdoX2V2ZXJzdG9yZS9HUDlmaGhET3VvbV8wTUFCQUM4LU1KREg3ZXRYYnZWQkFBQUYVAgLIARIAKAAYABsCiAd1c2Vfb2lsATEScHJvZ3Jlc3NpdmVfcmVjaXBlATEVAAAm4N6p6qv6mQEVAigCQzMsF0AmAAAAAAAAGBJkYXNoX2Jhc2VsaW5lXzFfdjERAHXsB2XCngEA&amp;oh=00_AfzemeTrkC557DWwBSJqU9sUC7g9psOlWSyX0n81UDi7_g&amp;oe=69BD9285, https://scontent-iad3-1.cdninstagram.com/o1/v/t16/f2/m69/AQO6dB_uwLX_dfYhiWsy5tI6wO39jqWhlliAFkDfcVhSw44sJcHL4I-hVWvYJUMW8ZyJNB_FTqoCy4yKtTufjYNe.mp4?strext=1&amp;_nc_cat=104&amp;_nc_sid=5e9851&amp;_nc_ht=scontent-iad3-1.cdninstagram.com&amp;_nc_ohc=u0OvgQrKyGoQ7kNvwHzPzIU&amp;efg=eyJ2ZW5jb2RlX3RhZyI6Inhwdl9wcm9ncmVzc2l2ZS5JTlNUQUdSQU0uSUdUVi5DMy43MjAuZGFzaF9iYXNlbGluZV8xX3YxIiwieHB2X2Fzc2V0X2lkIjo1Mjk1MTc1MDE4NjA2MzEsImFzc2V0X2FnZV9kYXlzIjoxNDU1LCJ2aV91c2VjYXNlX2lkIjoxMDE0NSwiZHVyYXRpb25fcyI6MTgsInVybGdlbl9zb3VyY2UiOiJ3d3cifQ%3D%3D&amp;ccb=17-1&amp;_nc_gid=fvqIVpFE0LcK598WcOlv0g&amp;_nc_ss=1a&amp;_nc_zt=28&amp;vs=23268be228ef3e2b&amp;_nc_vs=HBksFQIYOnBhc3N0aHJvdWdoX2V2ZXJzdG9yZS9HUHFqaEJDRTZwSVZtN0lDQUFmajROU1dwSGxsYnZWQkFBQUYVAALIARIAFQIYOnBhc3N0aHJvdWdoX2V2ZXJzdG9yZS9HSjFraFJCaFhWRGRicjBDQUExV1lHU0Zzb0ljYnZWQkFBQUYVAgLIARIAKAAYABsCiAd1c2Vfb2lsATEScHJvZ3Jlc3NpdmVfcmVjaXBlATEVAAAmrqzO6fzl8AEVAigCQzMsF0AyZmZmZmZmGBJkYXNoX2Jhc2VsaW5lXzFfdjERAHXsB2XCngEA&amp;oh=00_AfwhYwaplSWXAbT5mHcBUxkYDAf-fkAoByfqYuaUk7ooUg&amp;oe=69BDB754, https://scontent-iad3-2.cdninstagram.com/o1/v/t16/f2/m69/AQNH77cpJg4ubjmtFy5ih4_-lj1E8n0Z2837I1cl413h09ZJ7XYKhhuspg9KoD_XnnxbmeCUxRiloStrpgTlzfCf.mp4?strext=1&amp;_nc_cat=103&amp;_nc_sid=5e9851&amp;_nc_ht=scontent-iad3-2.cdninstagram.com&amp;_nc_ohc=YCtDS6bBHVQQ7kNvwFnaqyQ&amp;efg=eyJ2ZW5jb2RlX3RhZyI6Inhwdl9wcm9ncmVzc2l2ZS5JTlNUQUdSQU0uSUdUVi5DMy43MjAuZGFzaF9iYXNlbGluZV8xX3YxIiwieHB2X2Fzc2V0X2lkIjozMTI0ODgxMDE3NzI5ODM5LCJhc3NldF9hZ2VfZGF5cyI6MTQ1NiwidmlfdXNlY2FzZV9pZCI6MTAxNDUsImR1cmF0aW9uX3MiOjEzLCJ1cmxnZW5fc291cmNlIjoid3d3In0%3D&amp;ccb=17-1&amp;_nc_gid=fvqIVpFE0LcK598WcOlv0g&amp;_nc_ss=1a&amp;_nc_zt=28&amp;vs=d726becfec0b9ccd&amp;_nc_vs=HBksFQIYOnBhc3N0aHJvdWdoX2V2ZXJzdG9yZS9HTE5zaFJDSU0xYnFzcEVFQU1BUHFYeElLajhfYnZWQkFBQUYVAALIARIAFQIYOnBhc3N0aHJvdWdoX2V2ZXJzdG9yZS9HT3l6aFJEWlluWDNFWm9CQU5oY2k5bFVsWnBZYnZWQkFBQUYVAgLIARIAKAAYABsCiAd1c2Vfb2lsATEScHJvZ3Jlc3NpdmVfcmVjaXBlATEVAAAm3sy38IGEjQsVAigCQzMsF0AqAAAAAAAAGBJkYXNoX2Jhc2VsaW5lXzFfdjERAHXsB2XCngEA&amp;oh=00_AfyvjDqWeIWwtK7gNOct77oQ-ZDwGUpaAEM-nrzC-lumJg&amp;oe=69BD907D, https://scontent-iad3-1.cdninstagram.com/o1/v/t16/f2/m84/AQOZ-Xl44tvAtvO0qCo3Lmy0sDeODVM8uNNt_rf3d-6p3ZZDXu2XpjL2bm3ECkx_rWhoZi4cqK2QaUOzGKMYfeoYejkFrYc-LCzInQg.mp4?_nc_cat=102&amp;_nc_sid=5e9851&amp;_nc_ht=scontent-iad3-1.cdninstagram.com&amp;_nc_ohc=e3SLY_FqJF8Q7kNvwGKnmJ8&amp;efg=eyJ2ZW5jb2RlX3RhZyI6Inhwdl9wcm9ncmVzc2l2ZS5JTlNUQUdSQU0uRkVFRC5DMi43MjAuZGFzaF9iYXNlbGluZV8xX3YxIiwieHB2X2Fzc2V0X2lkIjoyMTc5MDM5OTQ2MzM2NDgsImFzc2V0X2FnZV9kYXlzIjoxNjUzLCJ2aV91c2VjYXNlX2lkIjoxMDE0NiwiZHVyYXRpb25fcyI6NDcsInVybGdlbl9zb3VyY2UiOiJ3d3cifQ%3D%3D&amp;ccb=17-1&amp;_nc_gid=fvqIVpFE0LcK598WcOlv0g&amp;_nc_ss=1a&amp;_nc_zt=28&amp;vs=7a511097693f719f&amp;_nc_vs=HBksFQIYTGlnX2JhY2tmaWxsX3RpbWVsaW5lX3ZvZC9GQzQ2RUUxN0UyQzQ0RUQwMzM1QkUwNzMzN0UzMTVBQl92aWRlb19kYXNoaW5pdC5tcDQVAALIARIAFQIYOnBhc3N0aHJvdWdoX2V2ZXJzdG9yZS9HT0ZON3hiNEdvRkV4Z3dOQUt2b3RxQ3ZTZEZrYnBrd0FBQUYVAgLIARIAKAAYABsCiAd1c2Vfb2lsATEScHJvZ3Jlc3NpdmVfcmVjaXBlATEVAAAm4PaPo9eLYxUCKAJDMiwXQEeEOVgQYk4YEmRhc2hfYmFzZWxpbmVfMV92MREAdeoHZcSeAQA&amp;oh=00_AfwIrNn9novsCDw2R-XqgMCrmQsN2Qs-xBRFsSorkaDmZQ&amp;oe=69B9B2CE, https://scontent-iad3-1.cdninstagram.com/o1/v/t16/f2/m84/AQMBWzJFVfmKuyejv2diVFrImZsArEvDiPavsVQzgq_Cz0mSeF8obddUC9e0GA3DScjjnrQm2u6FfVFhEezpOjNGqE9UaBvE6BrD3p8.mp4?_nc_cat=108&amp;_nc_sid=5e9851&amp;_nc_ht=scontent-iad3-1.cdninstagram.com&amp;_nc_ohc=chS2SQ0E-hMQ7kNvwFUIPxa&amp;efg=eyJ2ZW5jb2RlX3RhZyI6Inhwdl9wcm9ncmVzc2l2ZS5JTlNUQUdSQU0uRkVFRC5DMy43MjAuZGFzaF9iYXNlbGluZV8xX3YxIiwieHB2X2Fzc2V0X2lkIjoxMDg2NTUzMTUyNzE4OTQ0LCJhc3NldF9hZ2VfZGF5cyI6MTY1NywidmlfdXNlY2FzZV9pZCI6MTAxNDYsImR1cmF0aW9uX3MiOjU5LCJ1cmxnZW5fc291cmNlIjoid3d3In0%3D&amp;ccb=17-1&amp;_nc_gid=fvqIVpFE0LcK598WcOlv0g&amp;_nc_ss=1a&amp;_nc_zt=28&amp;vs=41fe5d201fc7d843&amp;_nc_vs=HBksFQIYTGlnX2JhY2tmaWxsX3RpbWVsaW5lX3ZvZC8wODQ1RjIyN0Y0OTVDQjU4Njg1RjY5RkNCMkQ0QzRCRF92aWRlb19kYXNoaW5pdC5tcDQVAALIARIAFQIYOnBhc3N0aHJvdWdoX2V2ZXJzdG9yZS9HRHJuNnhad1d1czJueGNCQU53RlYtVHU1d01HYnBrd0FBQUYVAgLIARIAKAAYABsCiAd1c2Vfb2lsATEScHJvZ3Jlc3NpdmVfcmVjaXBlATEVAAAmwKGU69uN7gMVAigCQzMsF0BNgAAAAAAAGBJkYXNoX2Jhc2VsaW5lXzFfdjERAHXqB2XEngEA&amp;oh=00_AfxaADHSsaKisY9YIhnuKIVBjZoKhFlsuiE05PFq0msGaQ&amp;oe=69B99338</t>
  </si>
  <si>
    <t>https://www.instagram.com/_avtospa_</t>
  </si>
  <si>
    <t>nikita_nomera_rt</t>
  </si>
  <si>
    <t>Никита Топорков</t>
  </si>
  <si>
    <t>➖Гос. знаки - покупка, продажа, поиск, оформление 💯 +79179005233</t>
  </si>
  <si>
    <t>https://instagram.fmem1-1.fna.fbcdn.net/v/t51.82787-19/534737554_18470876245072122_1369835924856460436_n.jpg?stp=dst-jpg_e0_s150x150_tt6&amp;efg=eyJ2ZW5jb2RlX3RhZyI6InByb2ZpbGVfcGljLmRqYW5nby4xMDgwLmMyIn0&amp;_nc_ht=instagram.fmem1-1.fna.fbcdn.net&amp;_nc_cat=106&amp;_nc_oc=Q6cZ2QGZfbmQu2RqJHDr6FP2qNtzk_g23vZ9_WLeQBQNRQ1inDrMFmfqEji7jxdBnovfw80&amp;_nc_ohc=5wn2VNltMo8Q7kNvwGmOh4R&amp;_nc_gid=91xhVH3B2NH5Uy7qhwj9Vw&amp;edm=AOQ1c0wBAAAA&amp;ccb=7-5&amp;oh=00_Afz71s38TblrLw4Rgg5RIe9PFtO8G46stqAS2yDppLeEkw&amp;oe=69BDA5FC&amp;_nc_sid=8b3546</t>
  </si>
  <si>
    <t>Проданы. | Проданы. | Проданы. | Проданы. | Проданы. | Проданы. | Проданы. | Проданы. | Проданы. | Проданы. | Проданы. | Проданы.</t>
  </si>
  <si>
    <t>https://instagram.com/p/DVjFJKKCOj8, https://instagram.com/p/DVJZIUPiGuo, https://instagram.com/p/DUSge4wiGdc, https://instagram.com/p/DSB7-6QCGq8, https://instagram.com/p/DSB75FuiP4Y, https://instagram.com/p/DSB7x0ZiP4f, https://instagram.com/p/DSB7tK9iJMt, https://instagram.com/p/DSB7nKliAkt, https://instagram.com/p/DQtMj4rCH-Y, https://instagram.com/p/DQrGwPliMqk, https://instagram.com/p/DQeRF89CMEM, https://instagram.com/p/DQW3PkziJ1d</t>
  </si>
  <si>
    <t>1, 1, 11, 0, 0, 0, 0, 0, 0, 0, 0, 0</t>
  </si>
  <si>
    <t>2026-03-06, 2026-02-24, 2026-02-03, 2025-12-09, 2025-12-09, 2025-12-09, 2025-12-09, 2025-12-09, 2025-11-06, 2025-11-05, 2025-10-31, 2025-10-28</t>
  </si>
  <si>
    <t>https://instagram.fmem1-1.fna.fbcdn.net/v/t51.82787-15/626279464_18508453297072122_3241018615353794560_n.jpg?stp=dst-jpg_e35_s1080x1080_sh0.08_tt6&amp;_nc_ht=instagram.fmem1-1.fna.fbcdn.net&amp;_nc_cat=106&amp;_nc_oc=Q6cZ2QGZfbmQu2RqJHDr6FP2qNtzk_g23vZ9_WLeQBQNRQ1inDrMFmfqEji7jxdBnovfw80&amp;_nc_ohc=cxXOLlgKsWwQ7kNvwGrxQEC&amp;_nc_gid=91xhVH3B2NH5Uy7qhwj9Vw&amp;edm=AOQ1c0wBAAAA&amp;ccb=7-5&amp;ig_cache_key=Mzg0Njk0MTEyNjMxODE1NjAyOA%3D%3D.3-ccb7-5&amp;oh=00_AfwMl3BOF6T2UZn-tp-fKEnvzvmg5SEQsk7lj0uZNswm9w&amp;oe=69BD8A21&amp;_nc_sid=8b3546, https://instagram.fmem1-1.fna.fbcdn.net/v/t51.82787-15/629768613_18506703883072122_3603380818162998087_n.jpg?stp=dst-jpg_e35_s1080x1080_sh0.08_tt6&amp;_nc_ht=instagram.fmem1-1.fna.fbcdn.net&amp;_nc_cat=106&amp;_nc_oc=Q6cZ2QGZfbmQu2RqJHDr6FP2qNtzk_g23vZ9_WLeQBQNRQ1inDrMFmfqEji7jxdBnovfw80&amp;_nc_ohc=BUdNJ38Tn2EQ7kNvwGIfViR&amp;_nc_gid=91xhVH3B2NH5Uy7qhwj9Vw&amp;edm=AOQ1c0wBAAAA&amp;ccb=7-5&amp;ig_cache_key=MzgzOTcxMDY3OTk2NDA4NTE2MA%3D%3D.3-ccb7-5&amp;oh=00_AfxmlQfvtmuWa2sf4WFvo4YWt3T9dTROhAaf_reMAeFcIg&amp;oe=69BDB01E&amp;_nc_sid=8b3546, https://instagram.fmem1-1.fna.fbcdn.net/v/t51.82787-15/625316800_18501519787072122_3716217061007094147_n.jpg?stp=dst-jpg_e35_s1080x1080_sh0.08_tt6&amp;_nc_ht=instagram.fmem1-1.fna.fbcdn.net&amp;_nc_cat=106&amp;_nc_oc=Q6cZ2QGZfbmQu2RqJHDr6FP2qNtzk_g23vZ9_WLeQBQNRQ1inDrMFmfqEji7jxdBnovfw80&amp;_nc_ohc=909TSG7GSogQ7kNvwEUXv76&amp;_nc_gid=91xhVH3B2NH5Uy7qhwj9Vw&amp;edm=AOQ1c0wBAAAA&amp;ccb=7-5&amp;ig_cache_key=MzgyNDI2MTg5MzYwNzQxNzY5Mg%3D%3D.3-ccb7-5&amp;oh=00_AfwZDqckxlkJJhxqQbdAY5kHX4t_b9jeyjWkPJQMsfgovw&amp;oe=69BDAFCF&amp;_nc_sid=8b3546, https://instagram.fmem1-1.fna.fbcdn.net/v/t51.82787-15/589816154_18491562916072122_4586752927503687860_n.jpg?stp=dst-jpg_e35_s1080x1080_sh0.08_tt6&amp;_nc_ht=instagram.fmem1-1.fna.fbcdn.net&amp;_nc_cat=106&amp;_nc_oc=Q6cZ2QGZfbmQu2RqJHDr6FP2qNtzk_g23vZ9_WLeQBQNRQ1inDrMFmfqEji7jxdBnovfw80&amp;_nc_ohc=c3FEwxhAYv4Q7kNvwHYWBUn&amp;_nc_gid=91xhVH3B2NH5Uy7qhwj9Vw&amp;edm=AOQ1c0wBAAAA&amp;ccb=7-5&amp;ig_cache_key=Mzc4MzU2ODk2OTg2NTY1MjkyNA%3D%3D.3-ccb7-5&amp;oh=00_AfxJHvtYmUAP2Q3bpdE6oEcg-pU51jNx1J1_tWLgOt0w4A&amp;oe=69BDAE08&amp;_nc_sid=8b3546, https://instagram.fmem1-1.fna.fbcdn.net/v/t51.82787-15/586688548_18491562856072122_3748231102234909003_n.jpg?stp=dst-jpg_e35_s1080x1080_sh0.08_tt6&amp;_nc_ht=instagram.fmem1-1.fna.fbcdn.net&amp;_nc_cat=106&amp;_nc_oc=Q6cZ2QGZfbmQu2RqJHDr6FP2qNtzk_g23vZ9_WLeQBQNRQ1inDrMFmfqEji7jxdBnovfw80&amp;_nc_ohc=vheATpGHbskQ7kNvwE1sg4W&amp;_nc_gid=91xhVH3B2NH5Uy7qhwj9Vw&amp;edm=AOQ1c0wBAAAA&amp;ccb=7-5&amp;ig_cache_key=Mzc4MzU2ODU2OTg3MTY5NTM4NA%3D%3D.3-ccb7-5&amp;oh=00_Afy-GFWEZ5TjxbcsRO1fOCumw9JS5XlJyom3uhT22j_Xsg&amp;oe=69BDB4A7&amp;_nc_sid=8b3546, https://instagram.fmem1-1.fna.fbcdn.net/v/t51.82787-15/586709452_18491562775072122_5125266933545228768_n.jpg?stp=dst-jpg_e35_s1080x1080_sh0.08_tt6&amp;_nc_ht=instagram.fmem1-1.fna.fbcdn.net&amp;_nc_cat=106&amp;_nc_oc=Q6cZ2QGZfbmQu2RqJHDr6FP2qNtzk_g23vZ9_WLeQBQNRQ1inDrMFmfqEji7jxdBnovfw80&amp;_nc_ohc=s2htWY6CEYQQ7kNvwEKcAdw&amp;_nc_gid=91xhVH3B2NH5Uy7qhwj9Vw&amp;edm=AOQ1c0wBAAAA&amp;ccb=7-5&amp;ig_cache_key=Mzc4MzU2ODA3MDIyOTQyNTY5NQ%3D%3D.3-ccb7-5&amp;oh=00_AfxuU-09r4QH-I8y8Wk6pH9-06FXPPwPVVg7nNSkJNvfHQ&amp;oe=69BD87C2&amp;_nc_sid=8b3546, https://instagram.fmem1-1.fna.fbcdn.net/v/t51.82787-15/576547732_18491562709072122_2794928171640985502_n.jpg?stp=dst-jpg_e35_s1080x1080_sh0.08_tt6&amp;_nc_ht=instagram.fmem1-1.fna.fbcdn.net&amp;_nc_cat=106&amp;_nc_oc=Q6cZ2QGZfbmQu2RqJHDr6FP2qNtzk_g23vZ9_WLeQBQNRQ1inDrMFmfqEji7jxdBnovfw80&amp;_nc_ohc=P-z1Lv5V5HQQ7kNvwEON5v3&amp;_nc_gid=91xhVH3B2NH5Uy7qhwj9Vw&amp;edm=AOQ1c0wBAAAA&amp;ccb=7-5&amp;ig_cache_key=Mzc4MzU2Nzc1MDg1ODMxNDU0MQ%3D%3D.3-ccb7-5&amp;oh=00_AfzuZeuLbEyMVBajb1N17yFVwcasj7NXpm78GYN8KS_U6g&amp;oe=69BDA5DA&amp;_nc_sid=8b3546, https://instagram.fmem1-1.fna.fbcdn.net/v/t51.82787-15/586697311_18491562652072122_3727252489748561842_n.jpg?stp=dst-jpg_e35_s1080x1080_sh0.08_tt6&amp;_nc_ht=instagram.fmem1-1.fna.fbcdn.net&amp;_nc_cat=106&amp;_nc_oc=Q6cZ2QGZfbmQu2RqJHDr6FP2qNtzk_g23vZ9_WLeQBQNRQ1inDrMFmfqEji7jxdBnovfw80&amp;_nc_ohc=OK1qn53k884Q7kNvwFo78Ea&amp;_nc_gid=91xhVH3B2NH5Uy7qhwj9Vw&amp;edm=AOQ1c0wBAAAA&amp;ccb=7-5&amp;ig_cache_key=Mzc4MzU2NzMzODEzODc2NTYxMw%3D%3D.3-ccb7-5&amp;oh=00_Afz3dx9B9MlIJKbTH-PvCxy-fo6ulc3S474GfdK49Wltng&amp;oe=69BD9643&amp;_nc_sid=8b3546, https://instagram.fmem1-1.fna.fbcdn.net/v/t51.82787-15/572651293_18486076972072122_8324270748220598230_n.jpg?stp=dst-jpg_e35_s1080x1080_sh0.08_tt6&amp;_nc_ht=instagram.fmem1-1.fna.fbcdn.net&amp;_nc_cat=106&amp;_nc_oc=Q6cZ2QGZfbmQu2RqJHDr6FP2qNtzk_g23vZ9_WLeQBQNRQ1inDrMFmfqEji7jxdBnovfw80&amp;_nc_ohc=fgNuH1S_ZQIQ7kNvwF7DUUR&amp;_nc_gid=91xhVH3B2NH5Uy7qhwj9Vw&amp;edm=AOQ1c0wBAAAA&amp;ccb=7-5&amp;ig_cache_key=Mzc1OTcxNjUwNjUxNTU3MDU4NA%3D%3D.3-ccb7-5&amp;oh=00_Afx014ntL4g1X_OEU0mlovF1Vn-fTzAJzbN45tkX-1O4kQ&amp;oe=69BDA7C8&amp;_nc_sid=8b3546, https://instagram.fmem1-1.fna.fbcdn.net/v/t51.82787-15/574035756_18485949112072122_4918103297976604837_n.jpg?stp=dst-jpg_e35_s1080x1080_sh0.08_tt6&amp;_nc_ht=instagram.fmem1-1.fna.fbcdn.net&amp;_nc_cat=106&amp;_nc_oc=Q6cZ2QGZfbmQu2RqJHDr6FP2qNtzk_g23vZ9_WLeQBQNRQ1inDrMFmfqEji7jxdBnovfw80&amp;_nc_ohc=0it287PaRTEQ7kNvwEocK_3&amp;_nc_gid=91xhVH3B2NH5Uy7qhwj9Vw&amp;edm=AOQ1c0wBAAAA&amp;ccb=7-5&amp;ig_cache_key=Mzc1OTEyODAxNzUyMDYwOTk1Ng%3D%3D.3-ccb7-5&amp;oh=00_AfyTPh5_sYrqWzA0btuYlfBG3wCC8-lbURyTOTCl-jmf5Q&amp;oe=69BDB1E1&amp;_nc_si</t>
  </si>
  <si>
    <t>https://www.instagram.com/nikita_nomera_rt</t>
  </si>
  <si>
    <t>akop_iskandaryan</t>
  </si>
  <si>
    <t>Акоп</t>
  </si>
  <si>
    <t>https://scontent-lga3-2.cdninstagram.com/v/t51.2885-19/174302580_767276250458971_7546266689606916290_n.jpg?stp=dst-jpg_e0_s150x150_tt6&amp;efg=eyJ2ZW5jb2RlX3RhZyI6InByb2ZpbGVfcGljLmRqYW5nby4xMDgwLmMyIn0&amp;_nc_ht=scontent-lga3-2.cdninstagram.com&amp;_nc_cat=107&amp;_nc_oc=Q6cZ2QF9_ecL5BHV_3skoHcny2VoInfCnMdrJI6ujM4mh6OmR5hS4hB5k38mxaQBkzcJI_A&amp;_nc_ohc=lOi172-q4_8Q7kNvwFyrk7y&amp;_nc_gid=3j1MOR_jVUJ9zaOTkiLk_g&amp;edm=AOQ1c0wBAAAA&amp;ccb=7-5&amp;oh=00_AfzGXy0LXVJbrrzaLtIN8CjOaI2CArKIDlnEt2IbtDN6lA&amp;oe=69BDBCB4&amp;_nc_sid=8b3546</t>
  </si>
  <si>
    <t>Марафон, правильное питание, спорт, саморазвитие. | Спасибо вам, дорогие друзья и родные, за то, что пришли на мой праздник, за ваши улыбки, за вашу поддержку и за то, что были рядом в этот особенный день! Вы сделали этот день незабываемым для меня, и я очень ценю ваше присутствие и вашу любовь! Вы – самые лучшие! | Выпускной! Академия речи "Говори на миллион" | #peaceforarmenians</t>
  </si>
  <si>
    <t>#peaceforarmenians</t>
  </si>
  <si>
    <t>https://instagram.com/p/C5ENSV7tjhQ, https://instagram.com/p/C4vFnsStu9n, https://instagram.com/p/C4oQID0tGIb, https://instagram.com/p/CptEfW9qV4B, https://instagram.com/p/CON2zHKFfwZ, https://instagram.com/p/CNwcS73lgit, https://instagram.com/p/CF4mGOulycC, https://instagram.com/p/CCq6Ei4KLEI, https://instagram.com/p/CCq6AFMqZaL, https://instagram.com/p/CCq5tGdKyFd</t>
  </si>
  <si>
    <t>54, 43, 29, 41, 61, 66, 13, 54, 40, 44</t>
  </si>
  <si>
    <t>6, 4, 3, 2, 2, 1, 0, 1, 3, 0</t>
  </si>
  <si>
    <t>2024-03-28, 2024-03-20, 2024-03-17, 2023-03-12, 2021-04-28, 2021-04-17, 2020-10-03, 2020-07-15, 2020-07-15, 2020-07-15</t>
  </si>
  <si>
    <t>strEAT, Ресторанно-гостиничный комплекс Старый Двор &amp; Roze Hotel, Bagebi, Ресторан Татев, Moscow, Russia</t>
  </si>
  <si>
    <t>Video, Video, Video, Image, Image, Image, Image, Image, Video, Image</t>
  </si>
  <si>
    <t>https://scontent-lga3-2.cdninstagram.com/v/t51.82787-15/641066667_18573671551020012_6578840853182592504_n.webp?stp=dst-jpg_e35_s1080x1080_sh0.08_tt6&amp;_nc_ht=scontent-lga3-2.cdninstagram.com&amp;_nc_cat=100&amp;_nc_oc=Q6cZ2QF9_ecL5BHV_3skoHcny2VoInfCnMdrJI6ujM4mh6OmR5hS4hB5k38mxaQBkzcJI_A&amp;_nc_ohc=sCezMq69hXcQ7kNvwHkhBYS&amp;_nc_gid=3j1MOR_jVUJ9zaOTkiLk_g&amp;edm=AOQ1c0wBAAAA&amp;ccb=7-5&amp;ig_cache_key=MzA1NzExOTQ2OTIwMTA4ODAwMQ%3D%3D.3-ccb7-5&amp;oh=00_Afx_zo6CLgaxkx-6wjp9PgEMLdFvUFTNMFqZVJdGF42jxg&amp;oe=69BD8FA2&amp;_nc_sid=8b3546, https://scontent-lga3-2.cdninstagram.com/v/t51.82787-15/625262029_18091256237067145_4730579320807019370_n.jpg?stp=dst-jpg_e15_tt6&amp;_nc_ht=scontent-lga3-2.cdninstagram.com&amp;_nc_cat=101&amp;_nc_oc=Q6cZ2QF9_ecL5BHV_3skoHcny2VoInfCnMdrJI6ujM4mh6OmR5hS4hB5k38mxaQBkzcJI_A&amp;_nc_ohc=6iaUJDufYTQQ7kNvwEQoIDW&amp;_nc_gid=3j1MOR_jVUJ9zaOTkiLk_g&amp;edm=AOQ1c0wBAAAA&amp;ccb=7-5&amp;ig_cache_key=MjU2MTk0NDc2OTkzMzk5OTEyOQ%3D%3D.3-ccb7-5&amp;oh=00_AfxIMbZG3QwZ465zBydk57k_4rOEdC84mAO7GSBSprr9Iw&amp;oe=69BD8618&amp;_nc_sid=8b3546, https://scontent-lga3-1.cdninstagram.com/v/t51.82787-15/621536248_18094055861295190_6129212640416895947_n.jpg?stp=dst-jpg_e35_s1080x1080_sh0.08_tt6&amp;_nc_ht=scontent-lga3-1.cdninstagram.com&amp;_nc_cat=110&amp;_nc_oc=Q6cZ2QF9_ecL5BHV_3skoHcny2VoInfCnMdrJI6ujM4mh6OmR5hS4hB5k38mxaQBkzcJI_A&amp;_nc_ohc=JOiIugJjON8Q7kNvwFCWRzk&amp;_nc_gid=3j1MOR_jVUJ9zaOTkiLk_g&amp;edm=AOQ1c0wBAAAA&amp;ccb=7-5&amp;ig_cache_key=MjU1MzY2NTQzNTI1NTMxMDUwOQ%3D%3D.3-ccb7-5&amp;oh=00_AfzT0qTnZ82KE64NCZtnw4mdvNo9pvp-VCfVS35Sqbsq5Q&amp;oe=69BD98D4&amp;_nc_sid=8b3546, https://scontent-lga3-1.cdninstagram.com/v/t51.82787-15/640415251_18569597212033173_3395968573902325760_n.jpg?stp=dst-jpg_e15_tt6&amp;_nc_ht=scontent-lga3-1.cdninstagram.com&amp;_nc_cat=109&amp;_nc_oc=Q6cZ2QF9_ecL5BHV_3skoHcny2VoInfCnMdrJI6ujM4mh6OmR5hS4hB5k38mxaQBkzcJI_A&amp;_nc_ohc=cUaAClKKw4EQ7kNvwFW4ecQ&amp;_nc_gid=3j1MOR_jVUJ9zaOTkiLk_g&amp;edm=AOQ1c0wBAAAA&amp;ccb=7-5&amp;ig_cache_key=MjQxMTg0NTE1NDM1NTIyNjM3MA%3D%3D.3-ccb7-5&amp;oh=00_Afz7-C0HxcumZaSWu952Ad8qOCwf1lpG4X0w9M7pLSbFXg&amp;oe=69BDBD48&amp;_nc_sid=8b3546, https://scontent-lga3-3.cdninstagram.com/v/t51.82787-15/619904177_18087629198037812_8044145248943425048_n.jpg?stp=dst-jpg_e15_tt6&amp;_nc_ht=scontent-lga3-3.cdninstagram.com&amp;_nc_cat=108&amp;_nc_oc=Q6cZ2QF9_ecL5BHV_3skoHcny2VoInfCnMdrJI6ujM4mh6OmR5hS4hB5k38mxaQBkzcJI_A&amp;_nc_ohc=7YSBRuFkjbgQ7kNvwFZNXZw&amp;_nc_gid=3j1MOR_jVUJ9zaOTkiLk_g&amp;edm=AOQ1c0wBAAAA&amp;ccb=7-5&amp;ig_cache_key=MjM1Mzk0OTE1NDI3OTQ2OTMyMA%3D%3D.3-ccb7-5&amp;oh=00_AfyqZqwZxxO_FMQZXUR9BRgP2DoxkkhIO6U-QYMDPjF2RA&amp;oe=69BDA974&amp;_nc_sid=8b3546, https://scontent-lga3-1.cdninstagram.com/v/t51.82787-15/619599502_18090888586991169_673642052579244277_n.jpg?stp=dst-jpg_e15_tt6&amp;_nc_ht=scontent-lga3-1.cdninstagram.com&amp;_nc_cat=109&amp;_nc_oc=Q6cZ2QF9_ecL5BHV_3skoHcny2VoInfCnMdrJI6ujM4mh6OmR5hS4hB5k38mxaQBkzcJI_A&amp;_nc_ohc=lW9bKO_PcDwQ7kNvwGaSVnE&amp;_nc_gid=3j1MOR_jVUJ9zaOTkiLk_g&amp;edm=AOQ1c0wBAAAA&amp;ccb=7-5&amp;ig_cache_key=MjM1Mzk0NzU0MzIxMzkwODMxNw%3D%3D.3-ccb7-5&amp;oh=00_Afyy_DIDrtrUHlA_kYyyJFRGz49BooPw-gPEtnNKxY9oGQ&amp;oe=69BDB53F&amp;_nc_sid=8b3546</t>
  </si>
  <si>
    <t>https://scontent-lga3-1.cdninstagram.com/o1/v/t2/f2/m82/AQPMFFKgo_ZT9YNSo_WkPv1PfjMmeqK1gTZvUucLVVTi7x0CXRN-qyc3CWnISuE1jqCwKoam-gdxrJSioVOPMGbcCeJuXRsTTGXCdio.mp4?_nc_cat=103&amp;_nc_sid=5e9851&amp;_nc_ht=scontent-lga3-1.cdninstagram.com&amp;_nc_ohc=0tpCr5Z6jocQ7kNvwEg7z-C&amp;efg=eyJ2ZW5jb2RlX3RhZyI6Inhwdl9wcm9ncmVzc2l2ZS5JTlNUQUdSQU0uQ0xJUFMuQzMuNzIwLmRhc2hfYmFzZWxpbmVfMV92MSIsInhwdl9hc3NldF9pZCI6OTc2NzI5NDgwNTQ5MzE0LCJhc3NldF9hZ2VfZGF5cyI6NzE3LCJ2aV91c2VjYXNlX2lkIjoxMDA5OSwiZHVyYXRpb25fcyI6MTIsInVybGdlbl9zb3VyY2UiOiJ3d3cifQ%3D%3D&amp;ccb=17-1&amp;_nc_gid=3j1MOR_jVUJ9zaOTkiLk_g&amp;_nc_ss=1a&amp;_nc_zt=28&amp;vs=a7653799d1d77373&amp;_nc_vs=HBksFQIYT2lnX3hwdl9yZWVsc19wZXJtYW5lbnRfcHJvZC80MzQ5QjEyRTFEODE1RkREMTZERkIyNUUzMzg3MjRCQ192aWRlb19kYXNoaW5pdC5tcDQVAALIARIAFQIYOnBhc3N0aHJvdWdoX2V2ZXJzdG9yZS9HTlRHNUJtTXhLczY0TDhDQU9KVklIVzhraTVqYnFfRUFBQUYVAgLIARIAKAAYABsCiAd1c2Vfb2lsATEScHJvZ3Jlc3NpdmVfcmVjaXBlATEVAAAmhM_W25GVvAMVAigCQzMsF0ApZmZmZmZmGBJkYXNoX2Jhc2VsaW5lXzFfdjERAHX-B2XmnQEA&amp;oh=00_AfyvH1dHx0IwtbyACaSpCjcIgFX9DCIJDCylWNarHiOPYA&amp;oe=69B9A484, https://scontent-lga3-3.cdninstagram.com/o1/v/t2/f2/m82/AQNHdymLj_AhipGcddiubtPYfpODBTeM0UOKHxqz_4TtmAytfv5S2bWnPzJSp65WqQMVBfgWWhlvR5MY48GgDNUaTsdO7VFYYmqczD8.mp4?_nc_cat=108&amp;_nc_sid=5e9851&amp;_nc_ht=scontent-lga3-3.cdninstagram.com&amp;_nc_ohc=_Ez5Lt0EjqUQ7kNvwF8zaXc&amp;efg=eyJ2ZW5jb2RlX3RhZyI6Inhwdl9wcm9ncmVzc2l2ZS5JTlNUQUdSQU0uQ0xJUFMuQzMuNzIwLmRhc2hfYmFzZWxpbmVfMV92MSIsInhwdl9hc3NldF9pZCI6NzI5NjYyMjUyNDg2ODMzLCJhc3NldF9hZ2VfZGF5cyI6NzI1LCJ2aV91c2VjYXNlX2lkIjoxMDA5OSwiZHVyYXRpb25fcyI6OTAsInVybGdlbl9zb3VyY2UiOiJ3d3cifQ%3D%3D&amp;ccb=17-1&amp;vs=5cdd725a2bb5a1f&amp;_nc_vs=HBksFQIYT2lnX3hwdl9yZWVsc19wZXJtYW5lbnRfcHJvZC8xMjRBRkM4ODhDRjM1RjM0RDA3RjdCNTEwNjdGNDE4NF92aWRlb19kYXNoaW5pdC5tcDQVAALIARIAFQIYOnBhc3N0aHJvdWdoX2V2ZXJzdG9yZS9HSld5M2hrMDFvb21zazBHQUVEb1pXZlFnQmdaYnFfRUFBQUYVAgLIARIAKAAYABsCiAd1c2Vfb2lsATEScHJvZ3Jlc3NpdmVfcmVjaXBlATEVAAAm4sLstffnywIVAigCQzMsF0BWfdLxqfvnGBJkYXNoX2Jhc2VsaW5lXzFfdjERAHX-B2XmnQEA&amp;_nc_gid=3j1MOR_jVUJ9zaOTkiLk_g&amp;_nc_ss=1a&amp;_nc_zt=28&amp;oh=00_Afy9kmprkaXJr9dsu27VWI_CyL1b4cFOjyiLqgVpzn9RtQ&amp;oe=69B9BC61, https://scontent-lga3-2.cdninstagram.com/o1/v/t2/f2/m82/AQOv_anejnZtU6t3Faf198y8rq_z3ubLvAU5iv1vJzejMIEpwOxhPwPZ-CM2l2yk55y7Sccz517YxbloyJcREaU5WEWt-V3A4NTTrwA.mp4?_nc_cat=105&amp;_nc_sid=5e9851&amp;_nc_ht=scontent-lga3-2.cdninstagram.com&amp;_nc_ohc=soR-2LfGAqMQ7kNvwHNW0Do&amp;efg=eyJ2ZW5jb2RlX3RhZyI6Inhwdl9wcm9ncmVzc2l2ZS5JTlNUQUdSQU0uQ0xJUFMuQzMuNzIwLmRhc2hfYmFzZWxpbmVfMV92MSIsInhwdl9hc3NldF9pZCI6OTUxMDYxMDEzMDUxNDY2LCJhc3NldF9hZ2VfZGF5cyI6NzI4LCJ2aV91c2VjYXNlX2lkIjoxMDA5OSwiZHVyYXRpb25fcyI6NSwidXJsZ2VuX3NvdXJjZSI6Ind3dyJ9&amp;ccb=17-1&amp;_nc_gid=3j1MOR_jVUJ9zaOTkiLk_g&amp;_nc_ss=1a&amp;_nc_zt=28&amp;vs=52cae65612bae837&amp;_nc_vs=HBksFQIYT2lnX3hwdl9yZWVsc19wZXJtYW5lbnRfcHJvZC9FNTQxRTI2OEMwQkI4MTQwMDgyNDVGODBBQzZEQkZCN192aWRlb19kYXNoaW5pdC5tcDQVAALIARIAFQIYOnBhc3N0aHJvdWdoX2V2ZXJzdG9yZS9HTGhBMFJtb2dBZ292czBDQUlZR01rVTVDYlFZYnFfRUFBQUYVAgLIARIAKAAYABsCiAd1c2Vfb2lsATEScHJvZ3Jlc3NpdmVfcmVjaXBlATEVAAAmlOG93YS_sAMVAigCQzMsF0AUVP3ztkWiGBJkYXNoX2Jhc2VsaW5lXzFfdjERAHX-B2XmnQEA&amp;oh=00_AfxgG2hjEsM4iL9zLbQuunkracigeVOmi0peRej07nrjLA&amp;oe=69B9A892, https://scontent-lga3-2.cdninstagram.com/o1/v/t16/f2/m84/AQO8Gjfxx3V0a9OGNEFoN3o9QqwVsA_cqxhyWiPOdtz0fx-uqHCcAxgY_JrTmdREubO1OLfdLdtYQ3rdLlRGdyC2DP9It1CKcib0mi4.mp4?_nc_cat=100&amp;_nc_sid=5e9851&amp;_nc_ht=scontent-lga3-2.cdninstagram.com&amp;_nc_ohc=wc_lhKEVddUQ7kNvwHDP2vL&amp;efg=eyJ2ZW5jb2RlX3RhZyI6Inhwdl9wcm9ncmVzc2l2ZS5JTlNUQUdSQU0uRkVFRC5DMy40ODAuZGFzaF9iYXNlbGluZV8xX3YxIiwieHB2X2Fzc2V0X2lkIjozMzY2NDgzNjU2NDEyODQsImFzc2V0X2FnZV9kYXlzIjoyMDY5LCJ2aV91c2VjYXNlX2lkIjoxMDE0NiwiZHVyYXRpb25fcyI6MzUsInVybGdlbl9zb3VyY2UiOiJ3d3cifQ%3D%3D&amp;ccb=17-1&amp;_nc_gid=3j1MOR_jVUJ9zaOTkiLk_g&amp;_nc_ss=1a&amp;_nc_zt=28&amp;vs=1d754f9567259cd&amp;_nc_vs=HBksFQIYTGlnX2JhY2tmaWxsX3RpbWVsaW5lX3ZvZC84NTQ1NDc0QzJBRUMwNzU1NTEyN0U5MkNBREFEQjRCNF92aWRlb19kYXNoaW5pdC5tcDQVAALIARIAFQIYOnBhc3N0aHJvdWdoX2V2ZXJzdG9yZS9HTVZMZFJmdnp1Ui1ramNGQUZFdWZ2a1VXb1VtYnBrd0FBQUYVAgLIARIAKAAYABsCiAd1c2Vfb2lsATEScHJvZ3Jlc3NpdmVfcmVjaXBlATEVAAAmiLn848GLmQEVAigCQzMsF0BB5mZmZmZmGBJkYXNoX2Jhc2VsaW5lXzFfdjERAHXqB2XEngEA&amp;oh=00_AfxgZ_tEShSeOEypxYWsgi7o0C_9ZhacwGyKaqLt9XDn5w&amp;oe=69B9A588</t>
  </si>
  <si>
    <t>https://www.instagram.com/akop_iskandaryan</t>
  </si>
  <si>
    <t>leshkaoo</t>
  </si>
  <si>
    <t>Алексей Виноградов</t>
  </si>
  <si>
    <t>Мне 30 лет!</t>
  </si>
  <si>
    <t>None,Blogger</t>
  </si>
  <si>
    <t>https://t.me/bootechru</t>
  </si>
  <si>
    <t>https://scontent-phx1-1.cdninstagram.com/v/t51.82787-19/550527124_18527668690015702_8192279107712887773_n.jpg?stp=dst-jpg_e0_s150x150_tt6&amp;efg=eyJ2ZW5jb2RlX3RhZyI6InByb2ZpbGVfcGljLmRqYW5nby45MDAuYzIifQ&amp;_nc_ht=scontent-phx1-1.cdninstagram.com&amp;_nc_cat=1&amp;_nc_oc=Q6cZ2QE3dQKbTehM4jUoLiBv9zb9lfhb5SYMMj7qc50wQrii7BCQSbDu4yf_bvgwLVnSptY&amp;_nc_ohc=MkRamnjGDdsQ7kNvwHvPuKo&amp;_nc_gid=IdN59G9YU4UWIt-3NRZgVw&amp;edm=AOQ1c0wBAAAA&amp;ccb=7-5&amp;oh=00_AfwlW44lDPmXBWwbRN4cTQCmnQJM10FVB86A7S09RY4w6g&amp;oe=69BDBDCF&amp;_nc_sid=8b3546</t>
  </si>
  <si>
    <t>Мне 30 лет! | Мне 30 лет! | Мне 30 лет! | Мне 30 лет! | Мне 30 лет! | Мне 30 лет! | Мне 30 лет! | С праздником! | Мне 30 лет! | Мне 30 лет! | Мне 30 лет! | А вы чем свои ласты подрезаете?</t>
  </si>
  <si>
    <t>https://instagram.com/p/DSsBEDUCPJs, https://instagram.com/p/DQjSORBAHvN, https://instagram.com/p/DOqSSvdiNLZ, https://instagram.com/p/DV5u5drCJW9, https://instagram.com/p/DV3EOq4COul, https://instagram.com/p/DV04TrVCJgT, https://instagram.com/p/DVx015diPVI, https://instagram.com/p/DVni1MpiE-w, https://instagram.com/p/DVlb2NLiLv8, https://instagram.com/p/DVV42oQCIs9, https://instagram.com/p/DVTjYsaCDqR, https://instagram.com/p/DVLqsDgCAzv</t>
  </si>
  <si>
    <t>121936, 240457, 177001, 3445, 47, 42, 54, 46, 11144, 296, 44, 31</t>
  </si>
  <si>
    <t>1819, 3587, 1635, 69, 1, 9, 3, 2, 92, 10, 1, 1</t>
  </si>
  <si>
    <t>2025-12-25, 2025-11-02, 2025-09-16, 2026-03-15, 2026-03-14, 2026-03-13, 2026-03-12, 2026-03-08, 2026-03-07, 2026-03-01, 2026-02-28, 2026-02-25</t>
  </si>
  <si>
    <t>https://scontent-phx1-1.cdninstagram.com/o1/v/t2/f2/m86/AQNHSUTIZ9ooUn5DqgTQLfKmb_RQqwE1L3l9yuf6sidQT0LHHZcaBHdqtfSqhx6sfaQ_gDSdnumuAJcCBWjJynvl13KcQ4aXm2d9-EE.mp4?_nc_cat=102&amp;_nc_sid=5e9851&amp;_nc_ht=scontent-phx1-1.cdninstagram.com&amp;_nc_ohc=x9_DX-1DuacQ7kNvwGgBV1s&amp;efg=eyJ2ZW5jb2RlX3RhZyI6Inhwdl9wcm9ncmVzc2l2ZS5JTlNUQUdSQU0uQ0xJUFMuQzMuNzIwLmRhc2hfYmFzZWxpbmVfMV92MSIsInhwdl9hc3NldF9pZCI6MjUyMjgxMzY0ODM1MzcwMzksImFzc2V0X2FnZV9kYXlzIjo4MCwidmlfdXNlY2FzZV9pZCI6MTA4ODQsImR1cmF0aW9uX3MiOjM2LCJ1cmxnZW5fc291cmNlIjoid3d3In0%3D&amp;ccb=17-1&amp;_nc_gid=IdN59G9YU4UWIt-3NRZgVw&amp;_nc_ss=1a&amp;_nc_zt=28&amp;vs=1e18c0ec7abc13b3&amp;_nc_vs=HBksFQIYUmlnX3hwdl9yZWVsc19wZXJtYW5lbnRfc3JfcHJvZC9BRTRBQTg2Nzg2NUY0QzE4NkRFQUE3NTA3MEVBNjE4Nl92aWRlb19kYXNoaW5pdC5tcDQVAALIARIAFQIYOnBhc3N0aHJvdWdoX2V2ZXJzdG9yZS9HR21HR2lSV3dEcXY5MXdGQU5aZGdVckhoZ1FlYnN0VEFRQUYVAgLIARIAKAAYABsCiAd1c2Vfb2lsATEScHJvZ3Jlc3NpdmVfcmVjaXBlATEVAAAmnoKSl-i20FkVAigCQzMsF0BCO6XjU_fPGBJkYXNoX2Jhc2VsaW5lXzFfdjERAHX-B2WIqgEA&amp;oh=00_AfxerROWi9oQ0v86T2p7CSpDq51K9vlwh-Bz_QT0KNJazA&amp;oe=69B9AD7B, https://scontent-phx1-1.cdninstagram.com/o1/v/t2/f2/m412/AQNlbXg-euoyP-2ZFU-mKWCocaQNMnLPFvO0ZconKh5ObwXBE8H0Rb7gBeysnCwbpc5_cq2RINkdmHLQSNI6P2rw6lnGMCl1eD7-h7wuouxm7Q.mp4?_nc_cat=104&amp;_nc_sid=5e9851&amp;_nc_ht=scontent-phx1-1.cdninstagram.com&amp;_nc_ohc=KzioTWJCFU0Q7kNvwHdWcX4&amp;efg=eyJ2ZW5jb2RlX3RhZyI6Inhwdl9wcm9ncmVzc2l2ZS5JTlNUQUdSQU0uQ0xJUFMuQzMuMTA4MC5kYXNoX2gyNjQtYmFzaWMtZ2VuMl8xMDgwcCIsInhwdl9hc3NldF9pZCI6MTM4MDczOTYyMDI5MDY2NiwiYXNzZXRfYWdlX2RheXMiOjEzMywidmlfdXNlY2FzZV9pZCI6MTA4ODQsImR1cmF0aW9uX3MiOjQ1LCJ1cmxnZW5fc291cmNlIjoid3d3In0%3D&amp;ccb=17-1&amp;vs=de3a51e3598c8772&amp;_nc_vs=HBksFQIYRWZiX3Blcm1hbmVudC8zQjRFODVCMThGODlFOEZGNTkxM0EzMzY0M0VFNkJBRV9tdF8wX3ZpZGVvX2Rhc2hpbml0Lm1wNBUAAsgBEgAVAhg6cGFzc3Rocm91Z2hfZXZlcnN0b3JlL0dCbU9TaUlUNjdEUlNNOEVBQmEyN0ExQUlyVW9ic3RUQVFBRhUCAsgBEgAoABgAGwKIB3VzZV9vaWwBMRJwcm9ncmVzc2l2ZV9yZWNpcGUBMRUAACbUgcLpz_HzBBUCKAJDMywXQEaEOVgQYk4YGmRhc2hfaDI2NC1iYXNpYy1nZW4yXzEwODBwEQB1_gdliKoBAA&amp;_nc_gid=IdN59G9YU4UWIt-3NRZgVw&amp;_nc_ss=1a&amp;_nc_zt=28&amp;oh=00_Afx1bZ9iSEc34vW7rwkjTdU3Afd-76luTCQC5G6OPtK9mg&amp;oe=69BDBD1C, https://scontent-phx1-1.cdninstagram.com/o1/v/t2/f2/m86/AQPqj3qx5U6jFeIR-pAs_FRY8S1PApV7cJSTb7JxkBEl0lB7H-1jrjAOhOuO5wE3s_doZrohvSonud4mC570xmNmt2ZPV8EmomjOlBQ.mp4?_nc_cat=110&amp;_nc_sid=5e9851&amp;_nc_ht=scontent-phx1-1.cdninstagram.com&amp;_nc_ohc=RrlbGMgN_EQQ7kNvwEv8AgJ&amp;efg=eyJ2ZW5jb2RlX3RhZyI6Inhwdl9wcm9ncmVzc2l2ZS5JTlNUQUdSQU0uQ0xJUFMuQzMuNzE4LmRhc2hfYmFzZWxpbmVfMV92MSIsInhwdl9hc3NldF9pZCI6MTE2MzE0ODM3MjM3MDI1MywiYXNzZXRfYWdlX2RheXMiOjE4MCwidmlfdXNlY2FzZV9pZCI6MTAwOTksImR1cmF0aW9uX3MiOjQ2LCJ1cmxnZW5fc291cmNlIjoid3d3In0%3D&amp;ccb=17-1&amp;_nc_gid=IdN59G9YU4UWIt-3NRZgVw&amp;_nc_ss=1a&amp;_nc_zt=28&amp;vs=16b7da0f9cb63515&amp;_nc_vs=HBksFQIYUmlnX3hwdl9yZWVsc19wZXJtYW5lbnRfc3JfcHJvZC8wNDQ5REY0NUI2RTg2NzY5MEJFNjREQkUxQ0Y4RDdCNV92aWRlb19kYXNoaW5pdC5tcDQVAALIARIAFQIYR2lnX3hwdl9yZWVsc19wZXJtYW5lbnRfc3JfcHJvZC8xNDI2Nzc5OTM4NDMxMDQ5XzI2MjkyODUwOTk5NTQ0ODgyOTgubXA0FQICyAESACgAGAAbAogHdXNlX29pbAExEnByb2dyZXNzaXZlX3JlY2lwZQExFQAAJpqN89iS-JAEFQIoAkMzLBdARx3S8an75xgSZGFzaF9iYXNlbGluZV8xX3YxEQB1_gdl5p0BAA&amp;oh=00_AfzrkXUdE-ICrykv1XBQhFaKm20GVIcYRKIckWo0QZn4_g&amp;oe=69B9B9F7, https://scontent-phx1-1.cdninstagram.com/o1/v/t16/f2/m69/AQOur6i5ajPZsHMYju_7D2dZnFmnCllcD8TioXylWKwKnpb_zYRSgfnltEhTxU2xXI9ll3DE0_WCBKh3FzyHFPzX.mp4?strext=1&amp;_nc_cat=109&amp;_nc_sid=5e9851&amp;_nc_ht=scontent-phx1-1.cdninstagram.com&amp;_nc_ohc=BCIzSp241fEQ7kNvwFrbQfo&amp;efg=eyJ2ZW5jb2RlX3RhZyI6Inhwdl9wcm9ncmVzc2l2ZS5JTlNUQUdSQU0uQ0xJUFMuQzMuNzIwLmRhc2hfYmFzZWxpbmVfMV92MSIsInhwdl9hc3NldF9pZCI6MTc5NDg2NDU0NDgxMjAzMDcsImFzc2V0X2FnZV9kYXlzIjowLCJ2aV91c2VjYXNlX2lkIjoxMDg4NCwiZHVyYXRpb25fcyI6MjYsInVybGdlbl9zb3VyY2UiOiJ3d3cifQ%3D%3D&amp;ccb=17-1&amp;_nc_gid=IdN59G9YU4UWIt-3NRZgVw&amp;_nc_ss=1a&amp;_nc_zt=28&amp;vs=88383761c486372f&amp;_nc_vs=HBksFQIYOnBhc3N0aHJvdWdoX2V2ZXJzdG9yZS9HR0VoM1NiNUdXTWY0MklEQUMwcWtNV2JmNHNoYnNwVEFRQUYVAALIARIAFQIYUWlnX3hwdl9wbGFjZW1lbnRfcGVybWFuZW50X3YyLzk5NDE1MUZBODAwMzZGMjgzM0M1MTg1MEI5MTlDOTg0X2F1ZGlvX2Rhc2hpbml0Lm1wNBUCAsgBEgAoABgAGwKIB3VzZV9vaWwBMRJwcm9ncmVzc2l2ZV9yZWNpcGUBMRUAACbm35PC1YziPxUCKAJDMywXQDqZmZmZmZoYEmRhc2hfYmFzZWxpbmVfMV92MREAdf4HZYiqAQA&amp;oh=00_Afy1xS690UMrDTvLjIWYEGbTPQ1DcRFlAB6b2S-UC-9OZg&amp;oe=69BDB453, https://scontent-phx1-1.cdninstagram.com/o1/v/t16/f2/m69/AQMuCqoD_Rk_Aq7WCP0DWKMoHR1BAFRJmf8NzW4KHjdmW8QtC7ab_s3kfose6c96OGUVUmJfuNOu88jVNgY81JFj.mp4?strext=1&amp;_nc_cat=108&amp;_nc_sid=5e9851&amp;_nc_ht=scontent-phx1-1.cdninstagram.com&amp;_nc_ohc=9CCWCyvgNacQ7kNvwFu5uMu&amp;efg=eyJ2ZW5jb2RlX3RhZyI6Inhwdl9wcm9ncmVzc2l2ZS5JTlNUQUdSQU0uQ0xJUFMuQzMuNzIwLmRhc2hfYmFzZWxpbmVfMV92MSIsInhwdl9hc3NldF9pZCI6MTc5NDgzODk5NTAxMjAzMDcsImFzc2V0X2FnZV9kYXlzIjoxLCJ2aV91c2VjYXNlX2lkIjoxMDg4NCwiZHVyYXRpb25fcyI6NDUsInVybGdlbl9zb3VyY2UiOiJ3d3cifQ%3D%3D&amp;ccb=17-1&amp;_nc_gid=IdN59G9YU4UWIt-3NRZgVw&amp;_nc_ss=1a&amp;_nc_zt=28&amp;vs=ae6fd0c755afcbc0&amp;_nc_vs=HBksFQIYOnBhc3N0aHJvdWdoX2V2ZXJzdG9yZS9HSEgxMENZSUZiQmNjMFVFQUpJV0dmTWpGWFVVYnNwVEFRQUYVAALIARIAFQIYUWlnX3hwdl9wbGFjZW1lbnRfcGVybWFuZW50X3YyLzc4NDRDNjgxM0Q2MTgzMDc1QTFDNTQyMUI4MTFDODlFX2F1ZGlvX2Rhc2hpbml0Lm1wNBUCAsgBEgAoABgAGwKIB3VzZV9vaWwBMRJwcm9ncmVzc2l2ZV9yZWNpcGUBMR</t>
  </si>
  <si>
    <t>https://www.instagram.com/leshkaoo</t>
  </si>
  <si>
    <t>anastasiya.kondaurova</t>
  </si>
  <si>
    <t>Нутрициолог | Амбассадор Rolex,Van Cleef,Graff</t>
  </si>
  <si>
    <t>Анаконда
Нутрициолог красоты👇телеграмм
Оригинальные Rolex,Van Cleef &amp; Arpels,Graff @exclusivewatch.ru
💌Пиши в директ</t>
  </si>
  <si>
    <t>Public figure</t>
  </si>
  <si>
    <t>https://t.me/anaconda_art</t>
  </si>
  <si>
    <t>https://scontent-atl3-2.cdninstagram.com/v/t51.82787-19/641884969_18399065404195492_2023920176241231523_n.jpg?stp=dst-jpg_e0_s150x150_tt6&amp;efg=eyJ2ZW5jb2RlX3RhZyI6InByb2ZpbGVfcGljLmRqYW5nby4xMDUwLmMyIn0&amp;_nc_ht=scontent-atl3-2.cdninstagram.com&amp;_nc_cat=104&amp;_nc_oc=Q6cZ2QE0x1sRTevcbC_diwaA59kdaa4BtT30rYNVGKmICspAvF1UE2s7X-2IbzUY7ofc25I&amp;_nc_ohc=tVZaJb5AkTgQ7kNvwGIAQQs&amp;_nc_gid=OcSXO7Pg2K4uyvBvlunwug&amp;edm=AOQ1c0wBAAAA&amp;ccb=7-5&amp;oh=00_AfznKPW3LtGwnayfylXBIOJEWxgQkNtVUP8eTzh33kel_A&amp;oe=69BDA1B8&amp;_nc_sid=8b3546</t>
  </si>
  <si>
    <t>Моя миссия — превратить заботу о себе из рутины в революцию. Чтобы каждая женщина, начав с тарелки, обрела силу, чтобы изменить всю свою жизнь… | История длиной в 15 лет.
От студентки-экономиста и теннисистки, которая не могла найти подход к своему телу, до нутрициолога и фитнес-тренера с 4 дипломами и 7 сертификатами.
Путь начался в Университете Персонализированной Диетологии Ксении Пустовой в 2018 году и продолжается до сих пор. За эти го | 🤣🤣🤣 Пусть ваши ценности будут выше этого🩷 #lifestyle | #breakfast | AESTHETIC MORNING🩷 #aesthetics | Общипала всю попку до красноты. Ну нет у меня целлюлита, зайчики♥️ хочешь так же? Пиши цифру 22 в комментариях, направлю тебе ссылку на мини-курс по моей системе #lifestyle #тело | Чуть-чуть еb@нько🥰 #lifestyle | А я продолжаю приглашать на свой метод стройности и рельефа тела, пиши 22 в комментариях и залетай👌🔝#lifestyle #cartier | Недавно разговаривала с одной девушкой.
Она говорит:
«Я поправилась на 9 кг за последний год…»
Я смотрю на неё и понимаю —
это не жир.
Это отёки.
Утром лицо немного «плывёт».
Кольца снимаются тяжело.
Следы от носков остаются на ногах.
Живот к вечеру становится больше.
Знакомо?
Самое интересное, что  | Хочешь фигуру мечты? Пиши в комментариях код «22», расскажу подробнее в Директ🩷 | То чувство, когда в 36 твоё тело лучше, чем в 22😁 #зож #эстетика #жиза #lifestyle</t>
  </si>
  <si>
    <t>#lifestyle, #breakfast, #aesthetics, #cartier</t>
  </si>
  <si>
    <t>https://instagram.com/p/DVvtQ5ECIPH, https://instagram.com/p/DUTHW1BCGvH, https://instagram.com/p/DUTCLTxCKg8, https://instagram.com/p/DV6JaeJCK_G, https://instagram.com/p/DV5-vlmCFCR, https://instagram.com/p/DV5x2jpiC2u, https://instagram.com/p/DV5ogQCiG_I, https://instagram.com/p/DV3wGbRCPOe, https://instagram.com/p/DV27dG-iM7q, https://instagram.com/p/DV1J5BrCAop, https://instagram.com/p/DVyqj9HiKNR, https://instagram.com/p/DVyOd08iE76</t>
  </si>
  <si>
    <t>223, 215, 359, 10, 6, 11, 10, 20, 13, 20, 12, 45</t>
  </si>
  <si>
    <t>6, 0, 3, 3, 0, 1, 0, 5, 2, 5, 0, 2</t>
  </si>
  <si>
    <t>2026-03-11, 2026-02-03, 2026-02-03, 2026-03-15, 2026-03-15, 2026-03-15, 2026-03-15, 2026-03-14, 2026-03-14, 2026-03-13, 2026-03-12, 2026-03-12</t>
  </si>
  <si>
    <t>Moscow, Russia, Москва</t>
  </si>
  <si>
    <t>Sidecar, Image, Sidecar, Video, Image, Sidecar, Video, Video, Video, Sidecar, Sidecar, Video</t>
  </si>
  <si>
    <t>https://scontent-atl3-2.cdninstagram.com/v/t51.82787-15/649238874_18399986371195492_7791502219727002770_n.jpg?stp=dst-jpg_e35_p1080x1080_sh0.08_tt6&amp;_nc_ht=scontent-atl3-2.cdninstagram.com&amp;_nc_cat=104&amp;_nc_oc=Q6cZ2QE0x1sRTevcbC_diwaA59kdaa4BtT30rYNVGKmICspAvF1UE2s7X-2IbzUY7ofc25I&amp;_nc_ohc=4wIius4D24YQ7kNvwH6LW9H&amp;_nc_gid=OcSXO7Pg2K4uyvBvlunwug&amp;edm=AOQ1c0wBAAAA&amp;ccb=7-5&amp;ig_cache_key=Mzg1MDQ5NTEwMzE5ODU2MDk0MA%3D%3D.3-ccb7-5&amp;oh=00_AfxS4uc4alfQR_xKLUQoNVp1Ab5Lh0BaIlpbPLfkHt0IlQ&amp;oe=69BD88DB&amp;_nc_sid=8b3546, https://scontent-atl3-2.cdninstagram.com/v/t51.82787-15/649238874_18399986371195492_7791502219727002770_n.jpg?stp=dst-jpg_e35_p1080x1080_sh0.08_tt6&amp;_nc_ht=scontent-atl3-2.cdninstagram.com&amp;_nc_cat=104&amp;_nc_oc=Q6cZ2QE0x1sRTevcbC_diwaA59kdaa4BtT30rYNVGKmICspAvF1UE2s7X-2IbzUY7ofc25I&amp;_nc_ohc=4wIius4D24YQ7kNvwH6LW9H&amp;_nc_gid=OcSXO7Pg2K4uyvBvlunwug&amp;edm=AOQ1c0wBAAAA&amp;ccb=7-5&amp;ig_cache_key=Mzg1MDQ5NTEwMzE5ODU2MDk0MA%3D%3D.3-ccb7-5&amp;oh=00_AfxS4uc4alfQR_xKLUQoNVp1Ab5Lh0BaIlpbPLfkHt0IlQ&amp;oe=69BD88DB&amp;_nc_sid=8b3546, https://scontent-atl3-2.cdninstagram.com/v/t51.82787-15/649648947_18399986389195492_2715949901046882561_n.jpg?stp=dst-jpg_e35_p1080x1080_sh0.08_tt6&amp;_nc_ht=scontent-atl3-2.cdninstagram.com&amp;_nc_cat=104&amp;_nc_oc=Q6cZ2QE0x1sRTevcbC_diwaA59kdaa4BtT30rYNVGKmICspAvF1UE2s7X-2IbzUY7ofc25I&amp;_nc_ohc=hMjmtm1Vc9kQ7kNvwGs-7Yq&amp;_nc_gid=OcSXO7Pg2K4uyvBvlunwug&amp;edm=AOQ1c0wBAAAA&amp;ccb=7-5&amp;ig_cache_key=Mzg1MDQ5NTExMjI5MTgzMDU4OA%3D%3D.3-ccb7-5&amp;oh=00_Afx050edjSIr235LDGI-ExcY1iOwTjI7a0bBGE8Ef39IXw&amp;oe=69BD993F&amp;_nc_sid=8b3546, https://scontent-atl3-2.cdninstagram.com/v/t51.82787-15/649241980_18399986407195492_3143836493258287030_n.jpg?stp=dst-jpg_e35_p1080x1080_sh0.08_tt6&amp;_nc_ht=scontent-atl3-2.cdninstagram.com&amp;_nc_cat=104&amp;_nc_oc=Q6cZ2QE0x1sRTevcbC_diwaA59kdaa4BtT30rYNVGKmICspAvF1UE2s7X-2IbzUY7ofc25I&amp;_nc_ohc=NPkLQoVHzL8Q7kNvwEExkak&amp;_nc_gid=OcSXO7Pg2K4uyvBvlunwug&amp;edm=AOQ1c0wBAAAA&amp;ccb=7-5&amp;ig_cache_key=Mzg1MDQ5NTEwOTk5MzM2Nzk1OQ%3D%3D.3-ccb7-5&amp;oh=00_Afw8LCFMUDPoU2Uv33_d80sP7En4LgUZFwS4_Oa_ePnn2Q&amp;oe=69BD8FEF&amp;_nc_sid=8b3546, https://scontent-atl3-2.cdninstagram.com/v/t51.82787-15/648683202_18399986386195492_556829484437082518_n.jpg?stp=dst-jpg_e35_p1080x1080_sh0.08_tt6&amp;_nc_ht=scontent-atl3-2.cdninstagram.com&amp;_nc_cat=104&amp;_nc_oc=Q6cZ2QE0x1sRTevcbC_diwaA59kdaa4BtT30rYNVGKmICspAvF1UE2s7X-2IbzUY7ofc25I&amp;_nc_ohc=15XGxdr4mGgQ7kNvwEZI27J&amp;_nc_gid=OcSXO7Pg2K4uyvBvlunwug&amp;edm=AOQ1c0wBAAAA&amp;ccb=7-5&amp;ig_cache_key=Mzg1MDQ5NTEwODcxODMyOTM0Ng%3D%3D.3-ccb7-5&amp;oh=00_AfzVKzGKo8YXojEPZ-qWngAYfv204uvKXOv2w9Li6uSRhg&amp;oe=69BD93F9&amp;_nc_sid=8b3546, https://scontent-atl3-2.cdninstagram.com/v/t51.82787-15/649235817_18399986398195492_6622016382664424481_n.jpg?stp=dst-jpg_e35_p1080x1080_sh0.08_tt6&amp;_nc_ht=scontent-atl3-2.cdninstagram.com&amp;_nc_cat=104&amp;_nc_oc=Q6cZ2QE0x1sRTevcbC_diwaA59kdaa4BtT30rYNVGKmICspAvF1UE2s7X-2IbzUY7ofc25I&amp;_nc_ohc=kedMl4_lNzIQ7kNvwHenCSw&amp;_nc_gid=OcSXO7Pg2K4uyvBvlunwug&amp;edm=AOQ1c0wBAAAA&amp;ccb=7-5&amp;ig_cache_key=Mzg1MDQ5NTExMTU1MzY1ODQ1OA%3D%3D.3-ccb7-5&amp;oh=00_AfxlHnZNpUG8Up1HpoTFv37pw-z6Nat0PlO2h_8zui8ZuA&amp;oe=69BDB9EE&amp;_nc_sid=8b3546, https://scontent-atl3-2.cdninstagram.com/v/t51.82787-15/626212925_18394973077195492_4067606598693057338_n.jpg?stp=dst-jpg_e35_p1080x1080_sh0.08_tt6&amp;_nc_ht=scontent-atl3-2.cdninstagram.com&amp;_nc_cat=104&amp;_nc_oc=Q6cZ2QE0x1sRTevcbC_diwaA59kdaa4BtT30rYNVGKmICspAvF1UE2s7X-2IbzUY7ofc25I&amp;_nc_ohc=kk0STz62RgcQ7kNvwGzH5TD&amp;_nc_gid=OcSXO7Pg2K4uyvBvlunwug&amp;edm=AOQ1c0wBAAAA&amp;ccb=7-5&amp;ig_cache_key=MzgyNDQzMjg2MzY0NzM5NDc1OQ%3D%3D.3-ccb7-5&amp;oh=00_AfwmC_GH92sLra6xfgtBLCpIWMpjOrLSekFgdd_-gSBzWg&amp;oe=69BDB20F&amp;_nc_sid=8b3546, https://scontent-atl3-2.cdninstagram.com/v/t51.82787-15/625272573_18394951633195492_3805861229124488495_n.jpg?stp=dst-jpg_e35_p1080x1080_sh0.08_tt6&amp;_nc_ht=scontent-atl3-2.cdninstagram.com&amp;_nc_cat=104&amp;_nc_oc=Q6cZ2QE0x1sRTevcbC_diwaA59kdaa4BtT30rYNVGKmICspAvF1UE2s7X-2IbzUY7ofc25I&amp;_nc_ohc=jKsRtVu9Ld4Q7kNvwFLbgn5&amp;_nc_gid=OcSXO7Pg2K4uyvBvlunwug&amp;edm=AOQ1c0wBAAAA&amp;ccb=7-5&amp;ig_cache_key=MzgyNDQwNDA3OTcxNjA4OTUzNQ%3D%3D.3-ccb7-5&amp;oh=00_AfyLYSKuatKHdXG34U1RM_vu2A7laAonVHRTUY4MAAxsSw&amp;oe=69BD8D9D&amp;_nc_sid=8b3546, https://scontent-atl3-2.cdninstagram.com/v/t51.82787-15/625272573_18394951633195492_3805861229124488495_n.jpg?stp=dst-jpg_e35_p1080x1080_sh0.08_tt6&amp;_nc_ht=scontent-atl3-2.cdninstagram.com&amp;_nc_cat=104&amp;_nc_oc=Q6cZ2QE0x1sRTevcbC_diwaA59kdaa4BtT30rYNVGKmICspAvF1UE2s7X-2IbzUY7ofc25I&amp;_nc_ohc=jKsRtVu9Ld4Q7kNvwFLbgn5&amp;_nc_gid=OcSXO7Pg2K4uyvBvlunwug&amp;edm=AOQ1c0wBAAAA&amp;ccb=7-5&amp;ig_cache_key=MzgyNDQwNDA3OTcxNjA4OTUzNQ%3D%3D.3-ccb7-5&amp;oh=00_AfyLYSKuatKHdXG34U1RM_vu2A7laAonVHRTUY4MAAxsSw&amp;oe=69BD8D9D&amp;_nc_sid=8b3546, https://scontent-atl3-2.cdninstagram.com/v/t51.82787-15/625243626_18394951654195492_8438540471677891450_n.jpg?stp=dst-jpg_e35_p1080x1080_sh0.08_tt6&amp;_nc_ht=scontent-atl3-2.cdninstagram.com&amp;_nc_cat=104&amp;_nc_oc=Q6cZ2QE0x1sRTevcbC_diwaA59kdaa4BtT30rYNVGKmICspAvF1UE2s7X-2IbzUY7ofc25I&amp;_nc_ohc=lwe8aMfrGScQ7kNvwGotxQv&amp;_nc_gid=OcSXO7Pg2K4uyvBvlunwug&amp;edm=AOQ1c0wBAAAA&amp;ccb=7-5&amp;ig_cache_key=MzgyNDQwNDA4NjAxNTk3OTg3Mw%3D%3D.3-ccb7-5&amp;oh=00_AfzN2nVKgdAiXMtqxTPsqRVBfyUXkXqwwne7CnNMfzyziw</t>
  </si>
  <si>
    <t>https://scontent-atl3-2.cdninstagram.com/o1/v/t16/f2/m69/AQOS-TlS8eaQZYs2joLYDoZ4dFya7nMaixQ4I1xmwGaNXFziFlI7onGcVHUXm2Wegs7KfX6hoZzkV0PlcICqX1ZO.mp4?strext=1&amp;_nc_cat=104&amp;_nc_sid=5e9851&amp;_nc_ht=scontent-atl3-2.cdninstagram.com&amp;_nc_ohc=xUSgSyyRXSAQ7kNvwHLARhY&amp;efg=eyJ2ZW5jb2RlX3RhZyI6Inhwdl9wcm9ncmVzc2l2ZS5JTlNUQUdSQU0uQ0xJUFMuQzMuNzIwLmRhc2hfYmFzZWxpbmVfMV92MSIsInhwdl9hc3NldF9pZCI6MTc5NTI3ODIzNjQxMTExODcsImFzc2V0X2FnZV9kYXlzIjowLCJ2aV91c2VjYXNlX2lkIjoxMDA5OSwiZHVyYXRpb25fcyI6MTIsInVybGdlbl9zb3VyY2UiOiJ3d3cifQ%3D%3D&amp;ccb=17-1&amp;_nc_gid=OcSXO7Pg2K4uyvBvlunwug&amp;_nc_ss=1a&amp;_nc_zt=28&amp;vs=7754b641988be524&amp;_nc_vs=HBksFQIYOnBhc3N0aHJvdWdoX2V2ZXJzdG9yZS9HSjlMeGliOVRiclRqVGNEQUsydTZKUE5GZ3dhYnNwVEFRQUYVAALIARIAFQIYUWlnX3hwdl9wbGFjZW1lbnRfcGVybWFuZW50X3YyLzdBNDhDMDc1QTczRTk5QUZEMEE0OUQxQjgzNUNFMzgwX2F1ZGlvX2Rhc2hpbml0Lm1wNBUCAsgBEgAoABgAGwKIB3VzZV9vaWwBMRJwcm9ncmVzc2l2ZV9yZWNpcGUBMRUAACamxdf4u_3jPxUCKAJDMywXQCmZmZmZmZoYEmRhc2hfYmFzZWxpbmVfMV92MREAdf4HZeadAQA&amp;oh=00_AfwvpFrxgdHeCRaWE4sUzMzO9YvlWxwm9pkznXB_zXVbgw&amp;oe=69BD9D18, https://scontent-atl3-3.cdninstagram.com/o1/v/t16/f2/m69/AQPW8CYC95ZOaVO9mmfVB1jXOsHbh6ZhziFwYCxGmgw2JqWzDCAL-xFaoGbZf7nTywUw-4g9gsvWsSiprmEeDUIc.mp4?strext=1&amp;_nc_cat=108&amp;_nc_sid=5e9851&amp;_nc_ht=scontent-atl3-3.cdninstagram.com&amp;_nc_ohc=8jPThQxqT80Q7kNvwGNydXq&amp;efg=eyJ2ZW5jb2RlX3RhZyI6Inhwdl9wcm9ncmVzc2l2ZS5JTlNUQUdSQU0uQ0xJUFMuQzMuNzIwLmRhc2hfYmFzZWxpbmVfMV92MSIsInhwdl9hc3NldF9pZCI6MTc5NTI3MzAzMzIxMTExODcsImFzc2V0X2FnZV9kYXlzIjowLCJ2aV91c2VjYXNlX2lkIjoxMDA5OSwiZHVyYXRpb25fcyI6NTcsInVybGdlbl9zb3VyY2UiOiJ3d3cifQ%3D%3D&amp;ccb=17-1&amp;_nc_gid=OcSXO7Pg2K4uyvBvlunwug&amp;_nc_ss=1a&amp;_nc_zt=28&amp;vs=f7b66210dd08bd58&amp;_nc_vs=HBksFQIYOnBhc3N0aHJvdWdoX2V2ZXJzdG9yZS9HS1FPcmlaTTN6blRheFFGQUVaWmo0MmNiTjE0YnNwVEFRQUYVAALIARIAFQIYUWlnX3hwdl9wbGFjZW1lbnRfcGVybWFuZW50X3YyLzVENEEzQTYyRjIxRTUwRDEyODJCMDNEMzM2MDNCRkI2X2F1ZGlvX2Rhc2hpbml0Lm1wNBUCAsgBEgAoABgAGwKIB3VzZV9vaWwBMRJwcm9ncmVzc2l2ZV9yZWNpcGUBMRUAACamhY2juPrjPxUCKAJDMywXQEyRBiTdLxsYEmRhc2hfYmFzZWxpbmVfMV92MREAdf4HZeadAQA&amp;oh=00_AfwTMPOaB4fkXp1zrROGH-v1WINVMpNp7Gce9F-htNzyZw&amp;oe=69BDB28C, https://scontent-atl3-1.cdninstagram.com/o1/v/t16/f2/m69/AQMLakgSdxSChqbSy_AzY6m0x6Fed-O_qEoZwpYtqT_3lg0dNt6UBSdjNXRvFNxG3nIDW5IOSP-xdYNlZlpomQ_C.mp4?strext=1&amp;_nc_cat=103&amp;_nc_sid=5e9851&amp;_nc_ht=scontent-atl3-1.cdninstagram.com&amp;_nc_ohc=HPvnGdFom5EQ7kNvwECoDD6&amp;efg=eyJ2ZW5jb2RlX3RhZyI6Inhwdl9wcm9ncmVzc2l2ZS5JTlNUQUdSQU0uQ0xJUFMuQzMuNzIwLmRhc2hfYmFzZWxpbmVfMV92MSIsInhwdl9hc3NldF9pZCI6MTc5NTI1NjI5NDExMTExODcsImFzc2V0X2FnZV9kYXlzIjoxLCJ2aV91c2VjYXNlX2lkIjoxMDA5OSwiZHVyYXRpb25fcyI6OCwidXJsZ2VuX3NvdXJjZSI6Ind3dyJ9&amp;ccb=17-1&amp;_nc_gid=OcSXO7Pg2K4uyvBvlunwug&amp;_nc_ss=1a&amp;_nc_zt=28&amp;vs=ef0d0d9d32722e68&amp;_nc_vs=HBksFQIYOnBhc3N0aHJvdWdoX2V2ZXJzdG9yZS9HR0dWdHlaNW93YjRmODRGQUxlZUpoQmtMTDRkYnNwVEFRQUYVAALIARIAFQIYUWlnX3hwdl9wbGFjZW1lbnRfcGVybWFuZW50X3YyLzA0NDBGRTk5RTVFOTBBNUVEMkIxQjUwMDhFODlEMEJEX2F1ZGlvX2Rhc2hpbml0Lm1wNBUCAsgBEgAoABgAGwKIB3VzZV9vaWwBMRJwcm9ncmVzc2l2ZV9yZWNpcGUBMRUAACamrs2O2fDjPxUCKAJDMywXQCAQ5WBBiTcYEmRhc2hfYmFzZWxpbmVfMV92MREAdf4HZeadAQA&amp;oh=00_Afxzj_iLPSAoQHV57r9h-72bsrCGetmW_5THumLFXR5XDg&amp;oe=69BDA82D, https://scontent-atl3-1.cdninstagram.com/o1/v/t16/f2/m69/AQO-E9kXf50qN3IxYfiTJebZwjijVl80Dbqlem6lcBQpWalkalVj7UzKcr5OqEFw6YKLIa2KWPav1v8aEHkaarco.mp4?strext=1&amp;_nc_cat=103&amp;_nc_sid=5e9851&amp;_nc_ht=scontent-atl3-1.cdninstagram.com&amp;_nc_ohc=ukoRldkX3jsQ7kNvwH-zJxt&amp;efg=eyJ2ZW5jb2RlX3RhZyI6Inhwdl9wcm9ncmVzc2l2ZS5JTlNUQUdSQU0uQ0xJUFMuQzMuNzIwLmRhc2hfYmFzZWxpbmVfMV92MSIsInhwdl9hc3NldF9pZCI6MTc5NTI0NzQ3NjIxMTExODcsImFzc2V0X2FnZV9kYXlzIjoyLCJ2aV91c2VjYXNlX2lkIjoxMDA5OSwiZHVyYXRpb25fcyI6MTksInVybGdlbl9zb3VyY2UiOiJ3d3cifQ%3D%3D&amp;ccb=17-1&amp;_nc_gid=OcSXO7Pg2K4uyvBvlunwug&amp;_nc_ss=1a&amp;_nc_zt=28&amp;vs=19e31384bac5d967&amp;_nc_vs=HBksFQIYOnBhc3N0aHJvdWdoX2V2ZXJzdG9yZS9HSFBZdlNheEdCWE1DYThFQUhzVTg4VWRQRjFZYnNwVEFRQUYVAALIARIAFQIYUWlnX3hwdl9wbGFjZW1lbnRfcGVybWFuZW50X3YyLzAxNDYxRjM5QjUxRUQzQzBGNzQxMTUzM0Y2QzJDNTg4X2F1ZGlvX2Rhc2hpbml0Lm1wNBUCAsgBEgAoABgAGwKIB3VzZV9vaWwBMRJwcm9ncmVzc2l2ZV9yZWNpcGUBMRUAACamo8eQyOvjPxUCKAJDMywXQDNVP3ztkWgYEmRhc2hfYmFzZWxpbmVfMV92MREAdf4HZeadAQA&amp;oh=00_AfxjCKRNdEtsAqzNkIsONqgZisAu4W-ojDKDeHCzDcHHJg&amp;oe=69BD88D1, https://scontent-atl3-3.cdninstagram.com/o1/v/t16/f2/m69/AQMeSooBKbM4W_E2F6wUp3-4XP3bhQvd_lCnFgQ4aIslQ503-cMLKmnUS1PuBlJciarwNrxIqs2_fIw6cX86cY_D.mp4?strext=1&amp;_nc_cat=108&amp;_nc_sid=5e9851&amp;_nc_ht=scontent-atl3-3.cdninstagram.com&amp;_nc_ohc=MmhASwtpGHoQ7kNvwHwbQBa&amp;efg=eyJ2ZW5jb2RlX3RhZyI6Inhwdl9wcm9ncmVzc2l2ZS5JTlNUQUdSQU0uQ0xJUFMuQzMuNzIwLmRhc2hfYmFzZWxpbmVfMV92MSIsInhwdl9hc3NldF9pZCI6MTc5NTIwMTcxNjAxMTExODcsImFzc2V0X2FnZV9kYXlzIjozLCJ2aV91c2VjYXNlX2lkIjoxMDA5OSwiZHVyYXRpb25fcyI6NCwidXJsZ2VuX3NvdXJjZSI6Ind3dyJ9&amp;ccb=17-1&amp;_nc_gid=OcSXO7Pg2K4uyvBvlunwug&amp;_nc_ss=1a&amp;_nc_zt=28&amp;vs=da6f779984912a1a&amp;_nc_vs=HBksFQIYOnBhc3N0aHJvdWdoX2V2ZXJzdG9yZS9HRkdjdHlad3NHcGZzRUVEQU56SkdyNXdYVXBEYnNwVEFRQUYVAALIARIAFQIYUWlnX3hwdl9wbGFjZW1lbnRfcGVybWFuZW50X3YyLzRBNDAzM0RBNkY2NkZEQTQzQjA3NTI2M0VCMzJCNzgxX2F1ZGlvX2Rhc2hpbml0Lm1wNBUCAsgBEgAoABgAGwKIB3VzZV9vaWwBMRJwcm9ncmVzc2l2ZV9yZWNpcGUBMRUAACamkaTd9tDjPxUCKAJDMywXQBF2yLQ5WBAYEmRhc2hfYmFzZWxpbmVfMV</t>
  </si>
  <si>
    <t>https://www.instagram.com/anastasiya.kondaurova</t>
  </si>
  <si>
    <t>sl.nazarov</t>
  </si>
  <si>
    <t>Denis</t>
  </si>
  <si>
    <t>Моя жизнь - мои правила!😎</t>
  </si>
  <si>
    <t>https://scontent-ord5-1.cdninstagram.com/v/t51.2885-19/510961380_18028953074689571_1514284266269851999_n.jpg?stp=dst-jpg_e0_s150x150_tt6&amp;efg=eyJ2ZW5jb2RlX3RhZyI6InByb2ZpbGVfcGljLmRqYW5nby43MjAuYzIifQ&amp;_nc_ht=scontent-ord5-1.cdninstagram.com&amp;_nc_cat=111&amp;_nc_oc=Q6cZ2QEvKUC4UM0-1-4AdhBjo25OfGqxQDRWtDunjUdxgqMquWh_8Yr3uLLS1qjsQRidFbg&amp;_nc_ohc=z9qNgH-DglMQ7kNvwEZVN9w&amp;_nc_gid=0A97kv4_AI9-RlrIPNqttw&amp;edm=AOQ1c0wBAAAA&amp;ccb=7-5&amp;oh=00_Afxh3Ryjuc9JYuBx5YEiLHK2SRQP82XFvDfhxZ9c0Zl0kg&amp;oe=69BD8F19&amp;_nc_sid=8b3546</t>
  </si>
  <si>
    <t>Домбай | 2х часовая командная гонка😎🔥 | Время перемен! 😎 | Живи сейчас! | Даже самая безвыходная ситуация в жизни имеет выход! | Заключительный 5 этап летнего кубка, всем спасибо 😎 | 4 этап летнего кубка. Без призовых мест, но есть к чему стремиться 😎 | Мотоциклисты на литрах!?😂😎 | Жизнь нужно прожить так, чтобы тебя мелом не обвели!😎 | С каким настроением настроением ты едешь на работу? Я не еду, я выстреливаю!😎</t>
  </si>
  <si>
    <t>https://instagram.com/p/DU_5k9nCKM2, https://instagram.com/p/DU_ngKtjegw, https://instagram.com/p/DP4MZwGiLkx, https://instagram.com/p/DPL8I-BiNxb, https://instagram.com/p/DN0sukcULER, https://instagram.com/p/DNlOZQss-U2, https://instagram.com/p/DNjbm9wsKwu, https://instagram.com/p/DNX0SscMwc8, https://instagram.com/p/DNFWcTutNUK, https://instagram.com/p/DNDLCx7tgW7, https://instagram.com/p/DNAJD25NyMC, https://instagram.com/p/DM9fgRWtHnt</t>
  </si>
  <si>
    <t>15, 17, 4, 4, 3, 2, 8, 2, 6, 10, 42, 27</t>
  </si>
  <si>
    <t>0, 4, 0, 0, 0, 0, 0, 0, 2, 0, 0, 0</t>
  </si>
  <si>
    <t>2026-02-20, 2026-02-20, 2025-10-16, 2025-09-29, 2025-08-26, 2025-08-20, 2025-08-19, 2025-08-15, 2025-08-08, 2025-08-07, 2025-08-06, 2025-08-05</t>
  </si>
  <si>
    <t>Чарынский каньон / Sharyn Canyon, Moscow, Russia, Фирсаново Картодром, Аминьевское шоссе, 𝐌𝐎𝐒𝐂𝐎𝐖</t>
  </si>
  <si>
    <t>Video, Video, Sidecar, Sidecar, Video, Video, Video, Sidecar, Sidecar, Video, Video, Video</t>
  </si>
  <si>
    <t>https://scontent-ord5-1.cdninstagram.com/v/t51.82787-15/565032591_18042461237689571_8682691736751473690_n.jpg?stp=dst-jpg_e35_p1080x1080_sh0.08_tt6&amp;_nc_ht=scontent-ord5-1.cdninstagram.com&amp;_nc_cat=111&amp;_nc_oc=Q6cZ2QEvKUC4UM0-1-4AdhBjo25OfGqxQDRWtDunjUdxgqMquWh_8Yr3uLLS1qjsQRidFbg&amp;_nc_ohc=ocFJDcNFI_MQ7kNvwGfk_fG&amp;_nc_gid=0A97kv4_AI9-RlrIPNqttw&amp;edm=AOQ1c0wBAAAA&amp;ccb=7-5&amp;ig_cache_key=Mzc0NDc5NzYyMDgwMDM2NTIwMw%3D%3D.3-ccb7-5&amp;oh=00_Afx4j0EMaQ-oGk_-sLnV3X1CfbRHEGDaW8ark8dSQcwv1g&amp;oe=69BD9A9C&amp;_nc_sid=8b3546, https://scontent-ord5-1.cdninstagram.com/v/t51.82787-15/565032591_18042461237689571_8682691736751473690_n.jpg?stp=dst-jpg_e35_p1080x1080_sh0.08_tt6&amp;_nc_ht=scontent-ord5-1.cdninstagram.com&amp;_nc_cat=111&amp;_nc_oc=Q6cZ2QEvKUC4UM0-1-4AdhBjo25OfGqxQDRWtDunjUdxgqMquWh_8Yr3uLLS1qjsQRidFbg&amp;_nc_ohc=ocFJDcNFI_MQ7kNvwGfk_fG&amp;_nc_gid=0A97kv4_AI9-RlrIPNqttw&amp;edm=AOQ1c0wBAAAA&amp;ccb=7-5&amp;ig_cache_key=Mzc0NDc5NzYyMDgwMDM2NTIwMw%3D%3D.3-ccb7-5&amp;oh=00_Afx4j0EMaQ-oGk_-sLnV3X1CfbRHEGDaW8ark8dSQcwv1g&amp;oe=69BD9A9C&amp;_nc_sid=8b3546, https://scontent-ord5-1.cdninstagram.com/v/t51.82787-15/566247867_18042461246689571_7169970865249698835_n.jpg?stp=dst-jpg_e35_p1080x1080_sh0.08_tt6&amp;_nc_ht=scontent-ord5-1.cdninstagram.com&amp;_nc_cat=111&amp;_nc_oc=Q6cZ2QEvKUC4UM0-1-4AdhBjo25OfGqxQDRWtDunjUdxgqMquWh_8Yr3uLLS1qjsQRidFbg&amp;_nc_ohc=x59wxyQgLDwQ7kNvwELfw6Z&amp;_nc_gid=0A97kv4_AI9-RlrIPNqttw&amp;edm=AOQ1c0wBAAAA&amp;ccb=7-5&amp;ig_cache_key=Mzc0NDc5NzYyMTA4NTU3MjUyNQ%3D%3D.3-ccb7-5&amp;oh=00_AfyjulMK0BnQlt3gP07el_z6JCvpZ0FZKwDlJwHuo2FeBg&amp;oe=69BD9389&amp;_nc_sid=8b3546, https://scontent-ord5-1.cdninstagram.com/v/t51.82787-15/565441890_18042461264689571_6527436680570936237_n.jpg?stp=dst-jpg_e35_p1080x1080_sh0.08_tt6&amp;_nc_ht=scontent-ord5-1.cdninstagram.com&amp;_nc_cat=111&amp;_nc_oc=Q6cZ2QEvKUC4UM0-1-4AdhBjo25OfGqxQDRWtDunjUdxgqMquWh_8Yr3uLLS1qjsQRidFbg&amp;_nc_ohc=E2HOQJV6RFcQ7kNvwFinAQB&amp;_nc_gid=0A97kv4_AI9-RlrIPNqttw&amp;edm=AOQ1c0wBAAAA&amp;ccb=7-5&amp;ig_cache_key=Mzc0NDc5NzYyMDc2Njc3NzQxOQ%3D%3D.3-ccb7-5&amp;oh=00_AfwnnQw7m97hq46ey_6klh2hOXfWDJ4OolZThaTqjugxzw&amp;oe=69BDB055&amp;_nc_sid=8b3546, https://scontent-ord5-1.cdninstagram.com/v/t51.82787-15/565781287_18042461276689571_2077917830695374322_n.jpg?stp=dst-jpg_e35_p1080x1080_sh0.08_tt6&amp;_nc_ht=scontent-ord5-1.cdninstagram.com&amp;_nc_cat=111&amp;_nc_oc=Q6cZ2QEvKUC4UM0-1-4AdhBjo25OfGqxQDRWtDunjUdxgqMquWh_8Yr3uLLS1qjsQRidFbg&amp;_nc_ohc=GAKyuL0so_wQ7kNvwFatH1q&amp;_nc_gid=0A97kv4_AI9-RlrIPNqttw&amp;edm=AOQ1c0wBAAAA&amp;ccb=7-5&amp;ig_cache_key=Mzc0NDc5NzYyMDc2NjgyNjQ5MQ%3D%3D.3-ccb7-5&amp;oh=00_AfxAtgyQMcNM0eb26MfivLbUQrLpDzlK673_JWd8O_rAVQ&amp;oe=69BD978D&amp;_nc_sid=8b3546, https://scontent-ord5-1.cdninstagram.com/v/t51.82787-15/565823505_18042461285689571_6291133072673549421_n.jpg?stp=dst-jpg_e35_p1080x1080_sh0.08_tt6&amp;_nc_ht=scontent-ord5-1.cdninstagram.com&amp;_nc_cat=111&amp;_nc_oc=Q6cZ2QEvKUC4UM0-1-4AdhBjo25OfGqxQDRWtDunjUdxgqMquWh_8Yr3uLLS1qjsQRidFbg&amp;_nc_ohc=8uUyCtGKLuQQ7kNvwGB5m-0&amp;_nc_gid=0A97kv4_AI9-RlrIPNqttw&amp;edm=AOQ1c0wBAAAA&amp;ccb=7-5&amp;ig_cache_key=Mzc0NDc5NzYyMDc2NjgyMTYxMw%3D%3D.3-ccb7-5&amp;oh=00_Afzxs7GcE1ZETFyw7JUMn__4R_2TaEjutsFrEQAeivt4aQ&amp;oe=69BD9782&amp;_nc_sid=8b3546, https://scontent-ord5-1.cdninstagram.com/v/t51.82787-15/566247853_18042461303689571_5051170891940154204_n.jpg?stp=dst-jpg_e35_p1080x1080_sh0.08_tt6&amp;_nc_ht=scontent-ord5-1.cdninstagram.com&amp;_nc_cat=111&amp;_nc_oc=Q6cZ2QEvKUC4UM0-1-4AdhBjo25OfGqxQDRWtDunjUdxgqMquWh_8Yr3uLLS1qjsQRidFbg&amp;_nc_ohc=BMYRWzxElP8Q7kNvwF8vCdf&amp;_nc_gid=0A97kv4_AI9-RlrIPNqttw&amp;edm=AOQ1c0wBAAAA&amp;ccb=7-5&amp;ig_cache_key=Mzc0NDc5NzYyMDc5MTk3NTMyMw%3D%3D.3-ccb7-5&amp;oh=00_Afz5JVqL-zV4Rz3-J81ly6MyEp1ylxDU-cPFv6lGVYUQfA&amp;oe=69BD979C&amp;_nc_sid=8b3546, https://scontent-ord5-1.cdninstagram.com/v/t51.82787-15/556336360_18040031891689571_6481979391635280016_n.jpg?stp=dst-jpg_e35_p1080x1080_sh0.08_tt6&amp;_nc_ht=scontent-ord5-1.cdninstagram.com&amp;_nc_cat=111&amp;_nc_oc=Q6cZ2QEvKUC4UM0-1-4AdhBjo25OfGqxQDRWtDunjUdxgqMquWh_8Yr3uLLS1qjsQRidFbg&amp;_nc_ohc=JRsE3r8qSxkQ7kNvwFmAmNL&amp;_nc_gid=0A97kv4_AI9-RlrIPNqttw&amp;edm=AOQ1c0wBAAAA&amp;ccb=7-5&amp;ig_cache_key=MzczMjM0MTE5Njg2MjMyNDI4MA%3D%3D.3-ccb7-5&amp;oh=00_AfzZyOT_D-U-qX9K0Quc88nV8Qo85P_RQ1Lodu9ut5SUdg&amp;oe=69BDA122&amp;_nc_sid=8b3546, https://scontent-ord5-1.cdninstagram.com/v/t51.82787-15/556336360_18040031891689571_6481979391635280016_n.jpg?stp=dst-jpg_e35_p1080x1080_sh0.08_tt6&amp;_nc_ht=scontent-ord5-1.cdninstagram.com&amp;_nc_cat=111&amp;_nc_oc=Q6cZ2QEvKUC4UM0-1-4AdhBjo25OfGqxQDRWtDunjUdxgqMquWh_8Yr3uLLS1qjsQRidFbg&amp;_nc_ohc=JRsE3r8qSxkQ7kNvwFmAmNL&amp;_nc_gid=0A97kv4_AI9-RlrIPNqttw&amp;edm=AOQ1c0wBAAAA&amp;ccb=7-5&amp;ig_cache_key=MzczMjM0MTE5Njg2MjMyNDI4MA%3D%3D.3-ccb7-5&amp;oh=00_AfzZyOT_D-U-qX9K0Quc88nV8Qo85P_RQ1Lodu9ut5SUdg&amp;oe=69BDA122&amp;_nc_sid=8b3546, https://scontent-ord5-1.cdninstagram.com/v/t51.82787-15/532902637_18034880504689571_147466724343447309_n.jpg?stp=dst-jpg_e35_s1080x1080_sh0.08_tt6&amp;_nc_ht=scontent-ord5-1.cdninstagram.com&amp;_nc_cat=111&amp;_nc_oc=Q6cZ2QEvKUC4UM0-1-4AdhBjo25OfGqxQDRWtDunjUdxgqMquWh_8Yr3uLLS1qjsQRidFbg&amp;_nc_ohc=5EbUQ1SG88kQ7kNvwF9irii&amp;_nc_gid=0A97kv4_AI9-RlrIPNqttw&amp;edm=AOQ1c0wBAAAA&amp;ccb=7-5&amp;ig_cache_key=MzY5OTY1NTU5MjcxNzIxMDE4Mw%3D%3D.3-ccb7-5&amp;oh=00_AfxIVksrPiJmV232nKi1aABS-fBporjS3fDI23R1w9nLtA</t>
  </si>
  <si>
    <t>https://scontent-ord5-2.cdninstagram.com/o1/v/t16/f2/m69/AQPn9WZ9D8qeOan8nv9GMYBHAo9n3B1FdQRBKJ41UB-YIrHO4NoHaOt_BLrv4q43miKKkkYa__5goeXUx8lC4qis.mp4?strext=1&amp;_nc_cat=110&amp;_nc_sid=5e9851&amp;_nc_ht=scontent-ord5-2.cdninstagram.com&amp;_nc_ohc=yz-ope6qOnwQ7kNvwEHa9kq&amp;efg=eyJ2ZW5jb2RlX3RhZyI6Inhwdl9wcm9ncmVzc2l2ZS5JTlNUQUdSQU0uQ0xJUFMuQzMuNzIwLmRhc2hfYmFzZWxpbmVfMV92MSIsInhwdl9hc3NldF9pZCI6MTc4NDkyNjMxOTE2ODQ0ODUsImFzc2V0X2FnZV9kYXlzIjoyMywidmlfdXNlY2FzZV9pZCI6MTAwOTksImR1cmF0aW9uX3MiOjE1LCJ1cmxnZW5fc291cmNlIjoid3d3In0%3D&amp;ccb=17-1&amp;_nc_gid=0A97kv4_AI9-RlrIPNqttw&amp;_nc_ss=1a&amp;_nc_zt=28&amp;vs=8e882baca7a076a6&amp;_nc_vs=HBkcFQIYOnBhc3N0aHJvdWdoX2V2ZXJzdG9yZS9HTG1XQlNhcXRnazNqQlVHQUJsd3VkSjBzZVFkYnNwVEFRQUYVAALIARIAKAAYABsCiAd1c2Vfb2lsATEScHJvZ3Jlc3NpdmVfcmVjaXBlATEVAAAmitbXgO7ztD8VAigCQzMsF0Au3bItDlYEGBJkYXNoX2Jhc2VsaW5lXzFfdjERAHX-B2XmnQEA&amp;oh=00_AfwbaQPNzQVQzwBEq3FMN4Tx9Vp2Hw7JL2CEQW32Zk6KiA&amp;oe=69BDA3D2, https://scontent-ord5-2.cdninstagram.com/o1/v/t16/f2/m69/AQOKYS_i5HX2D_tHxU75H9aOEhWsLvrH2P4MjKYaUgIn3-mmkmOVSnzQFbYStX9wJR0x1Xakw03HA7AlyF1Fk4ny.mp4?strext=1&amp;_nc_cat=103&amp;_nc_sid=5e9851&amp;_nc_ht=scontent-ord5-2.cdninstagram.com&amp;_nc_ohc=Z1Dzz4KcQyoQ7kNvwEG6Wdz&amp;efg=eyJ2ZW5jb2RlX3RhZyI6Inhwdl9wcm9ncmVzc2l2ZS5JTlNUQUdSQU0uQ0xJUFMuQzMuNzIwLmRhc2hfYmFzZWxpbmVfMV92MSIsInhwdl9hc3NldF9pZCI6MTc4NDkyNDk2NTg2ODQ0ODUsImFzc2V0X2FnZV9kYXlzIjoyMywidmlfdXNlY2FzZV9pZCI6MTAwOTksImR1cmF0aW9uX3MiOjE5LCJ1cmxnZW5fc291cmNlIjoid3d3In0%3D&amp;ccb=17-1&amp;_nc_gid=0A97kv4_AI9-RlrIPNqttw&amp;_nc_ss=1a&amp;_nc_zt=28&amp;vs=68cdf5787d08f63f&amp;_nc_vs=HBksFQIYOnBhc3N0aHJvdWdoX2V2ZXJzdG9yZS9HSERtLWlYc1JYSEVoMVFFQVBEVzNxT004QVpxYnNwVEFRQUYVAALIARIAFQIYUWlnX3hwdl9wbGFjZW1lbnRfcGVybWFuZW50X3YyLzJENEMyNjQ5MDBERDVCRDU0MEEwMEU3MjQ3Mjc5RDg4X2F1ZGlvX2Rhc2hpbml0Lm1wNBUCAsgBEgAoABgAGwKIB3VzZV9vaWwBMRJwcm9ncmVzc2l2ZV9yZWNpcGUBMRUAACaKkc6WifO0PxUCKAJDMywXQDOzMzMzMzMYEmRhc2hfYmFzZWxpbmVfMV92MREAdf4HZeadAQA&amp;oh=00_AfyZ88lvhZOVeL2BGzBW_cgr3JcKT2T1lyOhHdGptwGBPQ&amp;oe=69BD90B1, https://scontent-ord5-1.cdninstagram.com/o1/v/t2/f2/m367/AQOxj8iGh-Xwa28rzKLSasFF8hH-h8hSBg7LyougZ5D1Ba9cDDK27YsScDv-nRA9OAKiYhYXNnVrHpiut4mdWgu5FGWyFs1JBqadSlI.mp4?_nc_cat=111&amp;_nc_sid=5e9851&amp;_nc_ht=scontent-ord5-1.cdninstagram.com&amp;_nc_ohc=xrGDBSO8DwIQ7kNvwGAMIO9&amp;efg=eyJ2ZW5jb2RlX3RhZyI6Inhwdl9wcm9ncmVzc2l2ZS5JTlNUQUdSQU0uQ0FST1VTRUxfSVRFTS5DMy43MjAuZGFzaF9iYXNlbGluZV8xX3YxIiwieHB2X2Fzc2V0X2lkIjoxMzM2ODY5MjY3OTA2MDQ3LCJhc3NldF9hZ2VfZGF5cyI6MTUwLCJ2aV91c2VjYXNlX2lkIjoxMDE0NiwiZHVyYXRpb25fcyI6MTMsInVybGdlbl9zb3VyY2UiOiJ3d3cifQ%3D%3D&amp;ccb=17-1&amp;vs=47b61c8b090a39b0&amp;_nc_vs=HBksFQIYQGlnX2VwaGVtZXJhbC8zNzQ0NEI5RTBCODEyMDY5MjlFRjRBRjVGREM0QjhCNl92aWRlb19kYXNoaW5pdC5tcDQVAALIARIAFQIYOnBhc3N0aHJvdWdoX2V2ZXJzdG9yZS9HTlpXdkNIOGhDeW9DS3NHQUtOR29GNHY0aTA4YnNwVEFRQUYVAgLIARIAKAAYABsCiAd1c2Vfb2lsATEScHJvZ3Jlc3NpdmVfcmVjaXBlATEVAAAm_veYnYT43wQVAigCQzMsF0Aqd0vGp--eGBJkYXNoX2Jhc2VsaW5lXzFfdjERAHXuB2XEngEA&amp;_nc_gid=0A97kv4_AI9-RlrIPNqttw&amp;_nc_ss=1a&amp;_nc_zt=28&amp;oh=00_Afx2--9e3Yd_75LrFJ7Rd4jNIlXmlFjEG5qAnwBvnWYEjg&amp;oe=69BDB89C, https://scontent-ord5-1.cdninstagram.com/o1/v/t2/f2/m367/AQM-DeRMnjJ4Luk6qR-u_GOyRnPwSimP8KpqPOcvzLxnaxzfLSGyWIoCTqhuMo0e_fjK4_nuxbnEPfwXsF1QNq_2UzObLn0HKg5FzcU.mp4?_nc_cat=101&amp;_nc_sid=5e9851&amp;_nc_ht=scontent-ord5-1.cdninstagram.com&amp;_nc_ohc=-6D7hyEAytoQ7kNvwEbBV3D&amp;efg=eyJ2ZW5jb2RlX3RhZyI6Inhwdl9wcm9ncmVzc2l2ZS5JTlNUQUdSQU0uQ0FST1VTRUxfSVRFTS5DMy43MjAuZGFzaF9iYXNlbGluZV8xX3YxIiwieHB2X2Fzc2V0X2lkIjo4MDExNjI2OTI0OTIzODYsImFzc2V0X2FnZV9kYXlzIjoxNTAsInZpX3VzZWNhc2VfaWQiOjEwMTQ2LCJkdXJhdGlvbl9zIjoxMSwidXJsZ2VuX3NvdXJjZSI6Ind3dyJ9&amp;ccb=17-1&amp;vs=2a4deadb724338d3&amp;_nc_vs=HBksFQIYQGlnX2VwaGVtZXJhbC84NTQ4QUEwNzM4MUM5MTZBMTJBRjY1NzkwMTZCQjBBRl92aWRlb19kYXNoaW5pdC5tcDQVAALIARIAFQIYOnBhc3N0aHJvdWdoX2V2ZXJzdG9yZS9HSTl6ZHlGM2FkU1Nwck1FQUVYZ0lLdkJRTUZ5YnNwVEFRQUYVAgLIARIAKAAYABsCiAd1c2Vfb2lsATEScHJvZ3Jlc3NpdmVfcmVjaXBlATEVAAAmxPGLm-ep7AIVAigCQzMsF0Anqn752yLRGBJkYXNoX2Jhc2VsaW5lXzFfdjERAHXuB2XEngEA&amp;_nc_gid=0A97kv4_AI9-RlrIPNqttw&amp;_nc_ss=1a&amp;_nc_zt=28&amp;oh=00_Afy-nTqevlcV9jkZRjBweTywdKdNDeC6_bhW2FtJ35xjJA&amp;oe=69BD8A5A, https://scontent-ord5-2.cdninstagram.com/o1/v/t2/f2/m367/AQOYmXeoq_b44mxyDTYG3lhQpwqQCdXYnmHONsCHNjrmNAxKxKZy3obPiiEr1jF5iMULL_YmUPHcw4lMeMOuyc7u1lkb0oSOxfsqBgg.mp4?_nc_cat=110&amp;_nc_sid=5e9851&amp;_nc_ht=scontent-ord5-2.cdninstagram.com&amp;_nc_ohc=Tm8UqG3ggQgQ7kNvwG6jKdn&amp;efg=eyJ2ZW5jb2RlX3RhZyI6Inhwdl9wcm9ncmVzc2l2ZS5JTlNUQUdSQU0uQ0FST1VTRUxfSVRFTS5DMy43MjAuZGFzaF9iYXNlbGluZV8xX3YxIiwieHB2X2Fzc2V0X2lkIjoxNDYxNDQxNDU4NDA3OTQxLCJhc3NldF9hZ2VfZGF5cyI6MTY3LCJ2aV91c2VjYXNlX2lkIjoxMDE0NiwiZHVyYXRpb25fcyI6MTksInVybGdlbl9zb3VyY2UiOiJ3d3cifQ%3D%3D&amp;ccb=17-1&amp;vs=b6c101beccbb2365&amp;_nc_vs=HBksFQIYQGlnX2VwaGVtZXJhbC9GNzQyREY2MEZFNTFGMkVGOTBEMjIzOEU1Q0VCQkE4Rl92aWRlb19kYXNoaW5pdC5tcDQVAALIARIAFQIYOnBhc3N0aHJvdWdoX2V2ZXJzdG9yZS9HRndoQVNIaC1JNWthODRDQU0zakRFYTBrdWh4YmtZTEFBQUYVAgLIARIAKAAYABsCiAd1c2Vfb2lsATEScHJvZ3Jlc3NpdmVfcmVjaXBlATEVAAAmiqjor4vLmAUVAigCQzMsF0AzVwo9cKPXGBJkYXNoX2Jhc2VsaW5lXzFfdjERAHXuB2XEngEA&amp;_nc_gid=0A97kv4_AI9-RlrIPNqttw&amp;_nc_ss=1a&amp;_nc_zt=28&amp;oh=00_AfzKxTcAvx_YKK29YBeLMweh0V6OTOy0j29Yci_7cdj2oQ&amp;oe=69BDB143</t>
  </si>
  <si>
    <t>https://www.instagram.com/sl.nazarov</t>
  </si>
  <si>
    <t>evgenii_8899sn</t>
  </si>
  <si>
    <t>Evgenii</t>
  </si>
  <si>
    <t>JET SKI 🚤💨SEA🌊🌊🌊🦀🦑🐙</t>
  </si>
  <si>
    <t>https://scontent-phl2-1.cdninstagram.com/v/t51.2885-19/439848778_965091958597681_281878701250783853_n.jpg?stp=dst-jpg_e0_s150x150_tt6&amp;efg=eyJ2ZW5jb2RlX3RhZyI6InByb2ZpbGVfcGljLmRqYW5nby4xMDgwLmMyIn0&amp;_nc_ht=scontent-phl2-1.cdninstagram.com&amp;_nc_cat=101&amp;_nc_oc=Q6cZ2QEpgdXvZkdSpyH1qdi1gDshL0qqYBDoxd5y7aRpJY3P5qAhqVTNr2uDLOOOoJ-SFdI&amp;_nc_ohc=Jljn7NJoub8Q7kNvwHVCxee&amp;_nc_gid=GwRQ_0Pi75Eg8Wvl3TSHWw&amp;edm=AOQ1c0wBAAAA&amp;ccb=7-5&amp;oh=00_AfwgVmO3hRsEONpagykTRvP_yTRYkBsiRsY4QTMwDPaxTg&amp;oe=69BD9539&amp;_nc_sid=8b3546</t>
  </si>
  <si>
    <t>Больше чем братья , 20 лет вместе 😎🤘🏻</t>
  </si>
  <si>
    <t>https://instagram.com/p/C9W0RtjMjUL, https://instagram.com/p/CwMwVyDIJ0U, https://instagram.com/p/CtUBq12MkRn, https://instagram.com/p/CtUALkksVF7, https://instagram.com/p/CtH8TvvLhRO, https://instagram.com/p/Cp6zCtfrd2-, https://instagram.com/p/CpA3ryvIT7J, https://instagram.com/p/CnK3Cu_pGS_, https://instagram.com/p/CmZUHKkIsxA, https://instagram.com/p/CmZT_EaoO4c, https://instagram.com/p/ClSEzxsI2xI, https://instagram.com/p/Ck2yrzMozV7</t>
  </si>
  <si>
    <t>61, 60, 44, 37, 33, 300, 43, 53, 41, 25, 29, 32</t>
  </si>
  <si>
    <t>0, 2, 1, 0, 0, 0, 0, 3, 2, 0, 3, 1</t>
  </si>
  <si>
    <t>2024-07-13, 2023-08-21, 2023-06-10, 2023-06-10, 2023-06-05, 2023-03-18, 2023-02-23, 2023-01-08, 2022-12-20, 2022-12-20, 2022-11-22, 2022-11-12</t>
  </si>
  <si>
    <t>Moscow, Russia, Vladivostok, Russia, Остров Желтухина, Любимый город Владивосток, О.Попов Бухта Пограничная, Картодром Сочи</t>
  </si>
  <si>
    <t>Image, Image, Image, Image, Image, Image, Image, Video, Image, Image, Image, Image</t>
  </si>
  <si>
    <t>https://scontent-phl2-1.cdninstagram.com/v/t51.82787-15/623512586_18061169192323183_3260497787485112309_n.jpg?stp=dst-jpg_e35_p1080x1080_sh0.08_tt6&amp;_nc_ht=scontent-phl2-1.cdninstagram.com&amp;_nc_cat=107&amp;_nc_oc=Q6cZ2QEpgdXvZkdSpyH1qdi1gDshL0qqYBDoxd5y7aRpJY3P5qAhqVTNr2uDLOOOoJ-SFdI&amp;_nc_ohc=tGkfOTtjrv0Q7kNvwFzc_fL&amp;_nc_gid=GwRQ_0Pi75Eg8Wvl3TSHWw&amp;edm=AOQ1c0wBAAAA&amp;ccb=7-5&amp;ig_cache_key=MzQxMTE0MzY4MzMzODI4NjM0Nw%3D%3D.3-ccb7-5&amp;oh=00_AfzTFVtQ-9vmIvsi4mD-N7EyPh90_haHB6IGo09ES0reMw&amp;oe=69BDB0D8&amp;_nc_sid=8b3546, https://scontent-phl2-1.cdninstagram.com/v/t51.82787-15/625690264_18119859739519274_9107746878199088247_n.jpg?stp=dst-jpg_e15_tt6&amp;_nc_ht=scontent-phl2-1.cdninstagram.com&amp;_nc_cat=102&amp;_nc_oc=Q6cZ2QEpgdXvZkdSpyH1qdi1gDshL0qqYBDoxd5y7aRpJY3P5qAhqVTNr2uDLOOOoJ-SFdI&amp;_nc_ohc=7Rr75go1jtkQ7kNvwEkn1El&amp;_nc_gid=GwRQ_0Pi75Eg8Wvl3TSHWw&amp;edm=AOQ1c0wBAAAA&amp;ccb=7-5&amp;ig_cache_key=MzE3NDEyNDQ0MDQ3MDQ2MTcxNg%3D%3D.3-ccb7-5&amp;oh=00_AfzJxK_B4dvaRQcLLGD0dWHDryoIRm61fLLxogYm4DKM0Q&amp;oe=69BDBCF8&amp;_nc_sid=8b3546, https://scontent-phl2-1.cdninstagram.com/v/t51.82787-15/623064813_18093397765800553_1530238324836888203_n.jpg?stp=dst-jpg_e35_p1080x1080_sh0.08_tt6&amp;_nc_ht=scontent-phl2-1.cdninstagram.com&amp;_nc_cat=101&amp;_nc_oc=Q6cZ2QEpgdXvZkdSpyH1qdi1gDshL0qqYBDoxd5y7aRpJY3P5qAhqVTNr2uDLOOOoJ-SFdI&amp;_nc_ohc=k8xbMFIAcxQQ7kNvwGDeRgS&amp;_nc_gid=GwRQ_0Pi75Eg8Wvl3TSHWw&amp;edm=AOQ1c0wBAAAA&amp;ccb=7-5&amp;ig_cache_key=MzEyMjEyNzc4Mzc1NjcxMTAxNQ%3D%3D.3-ccb7-5&amp;oh=00_AfzRlECbnRf-MWeM83eMeBuAGkE0tEFApdxBW30VT4A1Gg&amp;oe=69BD8E8C&amp;_nc_sid=8b3546, https://scontent-phl2-1.cdninstagram.com/v/t51.82787-15/623807297_18076410506614051_3555439074785683005_n.jpg?stp=dst-jpg_e35_p1080x1080_sh0.08_tt6&amp;_nc_ht=scontent-phl2-1.cdninstagram.com&amp;_nc_cat=107&amp;_nc_oc=Q6cZ2QEpgdXvZkdSpyH1qdi1gDshL0qqYBDoxd5y7aRpJY3P5qAhqVTNr2uDLOOOoJ-SFdI&amp;_nc_ohc=NOJxXOLUqVYQ7kNvwHN3xeX&amp;_nc_gid=GwRQ_0Pi75Eg8Wvl3TSHWw&amp;edm=AOQ1c0wBAAAA&amp;ccb=7-5&amp;ig_cache_key=MzEyMjEyMTIzNjg1OTE0NjYxOQ%3D%3D.3-ccb7-5&amp;oh=00_Afw-AJKBhprfMDJLJf-1C-pyKwZ6J9VenDzlxRI43KZoKw&amp;oe=69BDA03A&amp;_nc_sid=8b3546, https://scontent-phl2-1.cdninstagram.com/v/t51.82787-15/622662753_18079975163007240_1749761679501586483_n.jpg?stp=dst-jpg_e35_p1080x1080_sh0.08_tt6&amp;_nc_ht=scontent-phl2-1.cdninstagram.com&amp;_nc_cat=100&amp;_nc_oc=Q6cZ2QEpgdXvZkdSpyH1qdi1gDshL0qqYBDoxd5y7aRpJY3P5qAhqVTNr2uDLOOOoJ-SFdI&amp;_nc_ohc=Hr8bsZTrQGgQ7kNvwFwF8d2&amp;_nc_gid=GwRQ_0Pi75Eg8Wvl3TSHWw&amp;edm=AOQ1c0wBAAAA&amp;ccb=7-5&amp;ig_cache_key=MzExODcyNjUwNjY5NTQ5Njc4Mg%3D%3D.3-ccb7-5&amp;oh=00_AfwnHYiRBzo-gxOzOBngqSAp2kRKglQbBPOd-YA00-ICzg&amp;oe=69BDA697&amp;_nc_sid=8b3546, https://scontent-phl2-1.cdninstagram.com/v/t51.82787-15/626626141_18313582552250994_5968745248707617388_n.jpg?stp=dst-jpg_e35_p1080x1080_sh0.08_tt6&amp;_nc_ht=scontent-phl2-1.cdninstagram.com&amp;_nc_cat=106&amp;_nc_oc=Q6cZ2QEpgdXvZkdSpyH1qdi1gDshL0qqYBDoxd5y7aRpJY3P5qAhqVTNr2uDLOOOoJ-SFdI&amp;_nc_ohc=N03cIYgwDfUQ7kNvwEF4ZMq&amp;_nc_gid=GwRQ_0Pi75Eg8Wvl3TSHWw&amp;edm=AOQ1c0wBAAAA&amp;ccb=7-5&amp;ig_cache_key=MzA2MDk4MzM4MzQxMjU2MzM5MA%3D%3D.3-ccb7-5&amp;oh=00_AfyoavDweuIaPN5LkhyfBhk-XhUDzr6GekoG01mU5jku_Q&amp;oe=69BDB501&amp;_nc_sid=8b3546, https://scontent-phl2-1.cdninstagram.com/v/t51.82787-15/623804220_17993909501878969_2309518690370041900_n.jpg?stp=dst-jpg_e35_p1080x1080_sh0.08_tt6&amp;_nc_ht=scontent-phl2-1.cdninstagram.com&amp;_nc_cat=101&amp;_nc_oc=Q6cZ2QEpgdXvZkdSpyH1qdi1gDshL0qqYBDoxd5y7aRpJY3P5qAhqVTNr2uDLOOOoJ-SFdI&amp;_nc_ohc=tnBBMyTlFxQQ7kNvwGHnw_d&amp;_nc_gid=GwRQ_0Pi75Eg8Wvl3TSHWw&amp;edm=AOQ1c0wBAAAA&amp;ccb=7-5&amp;ig_cache_key=MzA0NDY3ODI1MDA3NTg2NDc3Nw%3D%3D.3-ccb7-5&amp;oh=00_AfzvIx2NG1OSEayh8yZC0nfb9ScpbzFzqkRyDsQPM2TlDQ&amp;oe=69BDA188&amp;_nc_sid=8b3546, https://scontent-phl2-1.cdninstagram.com/v/t51.82787-15/626421331_18111566491646742_568040723836514156_n.jpg?stp=dst-jpg_e35_s1080x1080_sh0.08_tt6&amp;_nc_ht=scontent-phl2-1.cdninstagram.com&amp;_nc_cat=106&amp;_nc_oc=Q6cZ2QEpgdXvZkdSpyH1qdi1gDshL0qqYBDoxd5y7aRpJY3P5qAhqVTNr2uDLOOOoJ-SFdI&amp;_nc_ohc=bb_e45z6cNMQ7kNvwEnHJl4&amp;_nc_gid=GwRQ_0Pi75Eg8Wvl3TSHWw&amp;edm=AOQ1c0wBAAAA&amp;ccb=7-5&amp;ig_cache_key=Mjk5NzUxNTQ4MDMwMjAxMzUwNA%3D%3D.3-ccb7-5&amp;oh=00_AfxNhpz6c3mCfjWmRBMoX-M9SKBLXz6HUFeaUUZ1X__DUA&amp;oe=69BD8A85&amp;_nc_sid=8b3546, https://scontent-phl2-1.cdninstagram.com/v/t51.82787-15/624725106_18119469112571659_7166139335325662164_n.jpg?stp=dst-jpg_e35_s1080x1080_sh0.08_tt6&amp;_nc_ht=scontent-phl2-1.cdninstagram.com&amp;_nc_cat=107&amp;_nc_oc=Q6cZ2QEpgdXvZkdSpyH1qdi1gDshL0qqYBDoxd5y7aRpJY3P5qAhqVTNr2uDLOOOoJ-SFdI&amp;_nc_ohc=ovI-LMamsK8Q7kNvwFZedWV&amp;_nc_gid=GwRQ_0Pi75Eg8Wvl3TSHWw&amp;edm=AOQ1c0wBAAAA&amp;ccb=7-5&amp;ig_cache_key=Mjk5NzUxNDkyMzk0NDI0MjcxNg%3D%3D.3-ccb7-5&amp;oh=00_AfwiCpKYD9c8UqzxBFd2RZa9igHzIGxnVfxQQB3z47PZuQ&amp;oe=69BD87A8&amp;_nc_sid=8b3546, https://scontent-phl2-1.cdninstagram.com/v/t51.82787-15/619225039_18057572378668931_7950107768934270150_n.jpg?stp=dst-jpg_e15_tt6&amp;_nc_ht=scontent-phl2-1.cdninstagram.com&amp;_nc_cat=111&amp;_nc_oc=Q6cZ2QEpgdXvZkdSpyH1qdi1gDshL0qqYBDoxd5y7aRpJY3P5qAhqVTNr2uDLOOOoJ-SFdI&amp;_nc_ohc=IzW_Gpt6sWEQ7kNvwFN6O0L&amp;_nc_gid=GwRQ_0Pi75Eg8Wvl3TSHWw&amp;edm=AOQ1c0wBAAAA&amp;ccb=7-5&amp;ig_cache_key=Mjk3NzQ2MzQ1Mzg3ODU0NTQ4MA%3D%3D.3-ccb7-5&amp;oh=00_Afxcn2Et8lGaWm7s5x-y4AIHCmaYXBQXVLubMK2Za-CRJQ&amp;oe=69BDBBC6&amp;_nc_sid=8b3546, https:/</t>
  </si>
  <si>
    <t>https://scontent-phl2-1.cdninstagram.com/o1/v/t2/f2/m82/AQPfe2d-Ptdex38lfitOI_cBWSahFn4xh_57UAUSHdAk3uMwxdUTKuteiItHWCdcapbr3aHvdm2nBk6flOKIo0dEs8pPoxjf1Ivhbaw.mp4?_nc_cat=111&amp;_nc_sid=5e9851&amp;_nc_ht=scontent-phl2-1.cdninstagram.com&amp;_nc_ohc=UwldYPH-S6sQ7kNvwGBlWSi&amp;efg=eyJ2ZW5jb2RlX3RhZyI6Inhwdl9wcm9ncmVzc2l2ZS5JTlNUQUdSQU0uQ0xJUFMuQzMuNzIwLmRhc2hfYmFzZWxpbmVfMV92MSIsInhwdl9hc3NldF9pZCI6NzA5NDI2OTIwNTM3NTQxLCJhc3NldF9hZ2VfZGF5cyI6MTE2MiwidmlfdXNlY2FzZV9pZCI6MTAwOTksImR1cmF0aW9uX3MiOjEzLCJ1cmxnZW5fc291cmNlIjoid3d3In0%3D&amp;ccb=17-1&amp;_nc_gid=GwRQ_0Pi75Eg8Wvl3TSHWw&amp;_nc_ss=1a&amp;_nc_zt=28&amp;vs=954057237738dc96&amp;_nc_vs=HBksFQIYT2lnX3hwdl9yZWVsc19wZXJtYW5lbnRfcHJvZC84NjRERERBRDFDQTczRDJDNEIyNUM5NzY0MkNCNkNCMF92aWRlb19kYXNoaW5pdC5tcDQVAALIARIAFQIYOnBhc3N0aHJvdWdoX2V2ZXJzdG9yZS9HRGplSVJQWVdEeDVSVDRFQUdEYTdvX2JUY1piYnFfRUFBQUYVAgLIARIAKAAYABsCiAd1c2Vfb2lsATEScHJvZ3Jlc3NpdmVfcmVjaXBlATEVAAAmive9uYrOwgIVAigCQzMsF0AqmZmZmZmaGBJkYXNoX2Jhc2VsaW5lXzFfdjERAHX-B2XmnQEA&amp;oh=00_AfxyN57Wqoyy751BN1UxJv6CPM9342julfQD-P5rvqGZkw&amp;oe=69B9C17C</t>
  </si>
  <si>
    <t>https://www.instagram.com/evgenii_8899sn</t>
  </si>
  <si>
    <t>anna_property_alanya</t>
  </si>
  <si>
    <t>💎AX ANNA💎  Недвижимость Аланьи 🇹🇷Бали</t>
  </si>
  <si>
    <t>ЭКСПЕРТ РЫНКА НЕДВИЖИМОСТИ 🇹🇷
Продаю квартиру за 1 час! 
Мой рекорд+5🍋€ за год
Волшебная жизнь🌍
Аланья🇹🇷Тайланд🇹🇭 Бали🌴 Кипр🇨🇾ОАЭ🇦🇪
AX PRIVE ALANYA🇹🇷</t>
  </si>
  <si>
    <t>https://scontent-iad3-1.cdninstagram.com/v/t51.2885-19/375442560_2793449797461700_6425734945040881836_n.jpg?stp=dst-jpg_e0_s150x150_tt6&amp;efg=eyJ2ZW5jb2RlX3RhZyI6InByb2ZpbGVfcGljLmRqYW5nby4xMDgwLmMyIn0&amp;_nc_ht=scontent-iad3-1.cdninstagram.com&amp;_nc_cat=104&amp;_nc_oc=Q6cZ2QH5g8QRbOHYF6AnGPKqoXNsW2AIiXiWAJ90us7fkOzR85hvYeDoBSoEmkMPAkRPCjg&amp;_nc_ohc=jWA3rgqi39AQ7kNvwFhzRoI&amp;_nc_gid=4u7CMibGWlOiSAyKN13kZg&amp;edm=AOQ1c0wBAAAA&amp;ccb=7-5&amp;oh=00_AfwcoFICK6E0lfTr8OS3AJge5I30aWvIIqPN5FU0Vhf4Xg&amp;oe=69BDB270&amp;_nc_sid=8b3546</t>
  </si>
  <si>
    <t>Sunny Villa — это современная курортная вилла, предназначенная для комфортного отдыха туристов или семей🌴 🏠  Итак ✨ 2–4 спальни и несколько ванных комнат✨
🏊 частный бассейн на территории
🍽️ полностью оборудованная кухня и столовая зона
🛋️ просторная гостиная с мягкой мебелью и телевизором
🌴 те | Запись прямого эфира ✨ Rybas Hotel group ✨ Как стать собственником коммерческой недвижимости на первой береговой линии? Очень просто) Сейчас есть возможность приобрести в рассрочку номер в пятизвездочном отеле с постоянным доходом и правом отдыхать лично 14 дней в году! Аланья ✨ Турция✨ Все подробно | 🌊 Аланья 🇹🇷 — станьте владельцем номера в пятизвёздочном отеле на первой береговой линии!
Представьте: собственный номер в роскошном отеле на берегу Средиземного моря в солнечной Аланье — и вы не просто гость, а полноправный собственник.
✨ Формат инвестиций нового поколения:
— Покупка номера в 5★ | 🌴 Инвестиции в недвижимость Таиланда🌎
Таиланд — это не только белоснежные пляжи и теплое море, но и перспективный рынок недвижимости📈
✔ Доходность от аренды 5–10% годовых
✔ Круглогодичный туристический поток
✔ Доступный входной бюджет
✔ Возможность дистанционной покупки
Недвижимость у моря — это  | Спасибо за награду 🥇🏆большая честь быть лучшими партнерами  знаменитых строительных компаний Турции ✨🇹🇷 | Гордость за проделанную работу AX PRIVE команды ✨✨✨
2025 год — это проданные объекты недвижимости на миллионы евро
Это доверие клиентов💪🏼
Это благодарность партнёров🌠
Это признание профессионализма✨
Мы становимся сильнее с каждым годом😌
Эффективнее
Продуктивнее
Масштабнее
За каждым контрактом | MERCEDES-BENZ PLACES – BINGHATTI CITY
Первое в мире жилое Коммьюнити под брендом Mercedes-Benz
В Дубае представлен по-настоящему знаковый проект — MERCEDES-BENZ PLACES – BINGHATTI CITY. Масштабный, продуманный до деталей город нового поколения, созданный девелопером Binghatti Developers в партнёрст | Комплекс расположен на склонe холма, в зелёной, спокойной части Раваи, что даёт ощущение природы и уединённости рядом с городом😌  ЖК ориентирован на создание курортной атмосферы внутри жилого пространства с множеством удобств для жителей:
🌴Бассейны и зоны отдыха (в том числе руфтоп-террасы)
🌴Рест | Narana Villa Phuket — это эксклюзивный жилой комплекс вилл премиум-класса, расположенный в северной части Пхукета, в тихой зелёной зоне недалеко от пляжа Mai Khao и международного аэропорта. Проект создаётся как интегрированное сообщество для жизни и инвестиций с большим количеством удобств прямо на | 💎 Тайланд- Пхукет 🌴
Эксклюзивная Премиум-Резиденция для Избранных Инвесторов! 💎
🔑Предложение для тех, кто ценит непревзойденное качество и уникальность. Это не просто недвижимость, это воплощение элитарности и комфорта, задающее новые стандарты на юге Пхукета.
✨ Уникальные преимущества для самых | Хотите купить, продать или арендовать недвижимость? Позвоните для консультации!📞
Не откладывайте свои планы) Звоните, и я помогу вам принять правильное решение✨🇹🇷🇬🇪🇦🇪🇮🇩 | История счастливых покупателей вместе с нами! 🌴Вы также можете стать собственником номера в пятизвездочном отеле на первой береговой линии Средиземного моря под управление мировой сети Rybas! ✨ 40% первый взнос и беспроцентная рассрочка до конца строительства ✨Живите с открытыми горизонтами! ✍️📞</t>
  </si>
  <si>
    <t>https://instagram.com/p/DVmFCpmiHUl, https://instagram.com/p/DVgM-qgiInj, https://instagram.com/p/DVbtQ4ZiKX7, https://instagram.com/p/DVUJ1veiOOD, https://instagram.com/p/DVRkm50AIw2, https://instagram.com/p/DVRjRUUAAEv, https://instagram.com/p/DVO7XW-DZ-P, https://instagram.com/p/DU5T8n1CPe0, https://instagram.com/p/DU2ybazCBTY, https://instagram.com/p/DUqtDnaCPGk, https://instagram.com/p/DUqPvmTiPYt, https://instagram.com/p/DUibQ7kiHyG</t>
  </si>
  <si>
    <t>10, 43, 27, 35, 126, 46, 17, 26, 16, 29, 13, 36</t>
  </si>
  <si>
    <t>2, 4, 1, 1, 9, 3, 1, 2, 2, 5, 0, 0</t>
  </si>
  <si>
    <t>2026-03-07, 2026-03-05, 2026-03-03, 2026-02-28, 2026-02-27, 2026-02-27, 2026-02-26, 2026-02-18, 2026-02-17, 2026-02-12, 2026-02-12, 2026-02-09</t>
  </si>
  <si>
    <t>Phuket Island, Thailand, Alanya Tukey, Alanya, Dubai, United Arab Emirates</t>
  </si>
  <si>
    <t>Video, Video, Image, Video, Sidecar, Video, Sidecar, Video, Video, Sidecar, Image, Sidecar</t>
  </si>
  <si>
    <t>https://scontent-iad3-2.cdninstagram.com/v/t51.82787-15/641268860_18413888212122675_6660217955963041676_n.jpg?stp=dst-jpg_e35_p1080x1080_sh0.08_tt6&amp;_nc_ht=scontent-iad3-2.cdninstagram.com&amp;_nc_cat=103&amp;_nc_oc=Q6cZ2QH5g8QRbOHYF6AnGPKqoXNsW2AIiXiWAJ90us7fkOzR85hvYeDoBSoEmkMPAkRPCjg&amp;_nc_ohc=pNb2gXddEVIQ7kNvwFbmqtu&amp;_nc_gid=4u7CMibGWlOiSAyKN13kZg&amp;edm=AOQ1c0wBAAAA&amp;ccb=7-5&amp;ig_cache_key=Mzg0NDg2NTc3OTA1MzQwNTY5MQ%3D%3D.3-ccb7-5&amp;oh=00_AfzMw1nJo8NwK51GILzZ4z1xj6K3_TF8CE2ljMBQW1RuCA&amp;oe=69BDAC68&amp;_nc_sid=8b3546, https://scontent-iad3-2.cdninstagram.com/v/t51.82787-15/641778938_18569733130018481_469922843516861250_n.jpg?stp=dst-jpg_e35_p1080x1080_sh0.08_tt6&amp;_nc_ht=scontent-iad3-2.cdninstagram.com&amp;_nc_cat=105&amp;_nc_oc=Q6cZ2QH5g8QRbOHYF6AnGPKqoXNsW2AIiXiWAJ90us7fkOzR85hvYeDoBSoEmkMPAkRPCjg&amp;_nc_ohc=dULuEMgvj-sQ7kNvwGQbOnP&amp;_nc_gid=4u7CMibGWlOiSAyKN13kZg&amp;edm=AOQ1c0wBAAAA&amp;ccb=7-5&amp;ig_cache_key=Mzg0MjAxMTkzOTk3NDY4NjMyMg%3D%3D.3-ccb7-5&amp;oh=00_Afw5rYpX7IEcTvM6069JBFic7FgrCryDmnhJF22SOD1C6g&amp;oe=69BDA983&amp;_nc_sid=8b3546, https://scontent-iad3-2.cdninstagram.com/v/t51.82787-15/641778938_18569733130018481_469922843516861250_n.jpg?stp=dst-jpg_e35_p1080x1080_sh0.08_tt6&amp;_nc_ht=scontent-iad3-2.cdninstagram.com&amp;_nc_cat=105&amp;_nc_oc=Q6cZ2QH5g8QRbOHYF6AnGPKqoXNsW2AIiXiWAJ90us7fkOzR85hvYeDoBSoEmkMPAkRPCjg&amp;_nc_ohc=dULuEMgvj-sQ7kNvwGQbOnP&amp;_nc_gid=4u7CMibGWlOiSAyKN13kZg&amp;edm=AOQ1c0wBAAAA&amp;ccb=7-5&amp;ig_cache_key=Mzg0MjAxMTkzOTk3NDY4NjMyMg%3D%3D.3-ccb7-5&amp;oh=00_Afw5rYpX7IEcTvM6069JBFic7FgrCryDmnhJF22SOD1C6g&amp;oe=69BDA983&amp;_nc_sid=8b3546, https://scontent-iad3-2.cdninstagram.com/v/t51.82787-15/639748958_18569733139018481_1163448084531370503_n.jpg?stp=dst-jpg_e35_p1080x1080_sh0.08_tt6&amp;_nc_ht=scontent-iad3-2.cdninstagram.com&amp;_nc_cat=105&amp;_nc_oc=Q6cZ2QH5g8QRbOHYF6AnGPKqoXNsW2AIiXiWAJ90us7fkOzR85hvYeDoBSoEmkMPAkRPCjg&amp;_nc_ohc=6K6E0IFdpQkQ7kNvwEneWY4&amp;_nc_gid=4u7CMibGWlOiSAyKN13kZg&amp;edm=AOQ1c0wBAAAA&amp;ccb=7-5&amp;ig_cache_key=Mzg0MjAxMTk0NTM3Njk5NTQyMw%3D%3D.3-ccb7-5&amp;oh=00_Afy-5gMeB2A41jXIZ81aAFaiWHWPkisOF__OG9a8rWbeKg&amp;oe=69BD87B3&amp;_nc_sid=8b3546, https://scontent-iad3-2.cdninstagram.com/v/t51.82787-15/641742331_18569733148018481_8530375372557896410_n.jpg?stp=dst-jpg_e35_p1080x1080_sh0.08_tt6&amp;_nc_ht=scontent-iad3-2.cdninstagram.com&amp;_nc_cat=105&amp;_nc_oc=Q6cZ2QH5g8QRbOHYF6AnGPKqoXNsW2AIiXiWAJ90us7fkOzR85hvYeDoBSoEmkMPAkRPCjg&amp;_nc_ohc=K1VdFdrj6pUQ7kNvwEQbAdz&amp;_nc_gid=4u7CMibGWlOiSAyKN13kZg&amp;edm=AOQ1c0wBAAAA&amp;ccb=7-5&amp;ig_cache_key=Mzg0MjAxMTk0NzMzOTkzMzcxNQ%3D%3D.3-ccb7-5&amp;oh=00_AfzidwMOEaVYCvgRzH_K1oeijGb3ijZ75rvJDJJNd_GkIg&amp;oe=69BDAD3F&amp;_nc_sid=8b3546, https://scontent-iad3-2.cdninstagram.com/v/t51.82787-15/643615645_18569053189051001_3384130107441238691_n.jpg?stp=dst-jpg_e35_p1080x1080_sh0.08_tt6&amp;_nc_ht=scontent-iad3-2.cdninstagram.com&amp;_nc_cat=105&amp;_nc_oc=Q6cZ2QH5g8QRbOHYF6AnGPKqoXNsW2AIiXiWAJ90us7fkOzR85hvYeDoBSoEmkMPAkRPCjg&amp;_nc_ohc=Ba1LcXYeszkQ7kNvwGcfosh&amp;_nc_gid=4u7CMibGWlOiSAyKN13kZg&amp;edm=AOQ1c0wBAAAA&amp;ccb=7-5&amp;ig_cache_key=Mzg0MTI2NzMxNjYwNDg4MDQ0Nw%3D%3D.3-ccb7-5&amp;oh=00_AfzTenIO_pZ_dih3o6jhv9IbA_TMHUbPUI9xUHYupcwujA&amp;oe=69BDB6A5&amp;_nc_sid=8b3546, https://scontent-iad3-2.cdninstagram.com/v/t51.82787-15/643615645_18569053189051001_3384130107441238691_n.jpg?stp=dst-jpg_e35_p1080x1080_sh0.08_tt6&amp;_nc_ht=scontent-iad3-2.cdninstagram.com&amp;_nc_cat=105&amp;_nc_oc=Q6cZ2QH5g8QRbOHYF6AnGPKqoXNsW2AIiXiWAJ90us7fkOzR85hvYeDoBSoEmkMPAkRPCjg&amp;_nc_ohc=Ba1LcXYeszkQ7kNvwGcfosh&amp;_nc_gid=4u7CMibGWlOiSAyKN13kZg&amp;edm=AOQ1c0wBAAAA&amp;ccb=7-5&amp;ig_cache_key=Mzg0MTI2NzMxNjYwNDg4MDQ0Nw%3D%3D.3-ccb7-5&amp;oh=00_AfzTenIO_pZ_dih3o6jhv9IbA_TMHUbPUI9xUHYupcwujA&amp;oe=69BDB6A5&amp;_nc_sid=8b3546, https://scontent-iad3-2.cdninstagram.com/v/t51.82787-15/641402156_18569053222051001_5365513411176824038_n.jpg?stp=dst-jpg_e35_p1080x1080_sh0.08_tt6&amp;_nc_ht=scontent-iad3-2.cdninstagram.com&amp;_nc_cat=105&amp;_nc_oc=Q6cZ2QH5g8QRbOHYF6AnGPKqoXNsW2AIiXiWAJ90us7fkOzR85hvYeDoBSoEmkMPAkRPCjg&amp;_nc_ohc=n94Y4HEcl2YQ7kNvwHY4_ux&amp;_nc_gid=4u7CMibGWlOiSAyKN13kZg&amp;edm=AOQ1c0wBAAAA&amp;ccb=7-5&amp;ig_cache_key=Mzg0MTI2NzMxODYwMTM5NTM4OQ%3D%3D.3-ccb7-5&amp;oh=00_AfxGAC9DkjRM6Cdt0CE_3_vUU05v4Xl35GqBLRbG2JG5zA&amp;oe=69BD9882&amp;_nc_sid=8b3546, https://scontent-iad3-2.cdninstagram.com/v/t51.82787-15/641737287_18569053207051001_6740341175842118080_n.jpg?stp=dst-jpg_e35_p1080x1080_sh0.08_tt6&amp;_nc_ht=scontent-iad3-2.cdninstagram.com&amp;_nc_cat=105&amp;_nc_oc=Q6cZ2QH5g8QRbOHYF6AnGPKqoXNsW2AIiXiWAJ90us7fkOzR85hvYeDoBSoEmkMPAkRPCjg&amp;_nc_ohc=epO5hWnWErkQ7kNvwHQFHKt&amp;_nc_gid=4u7CMibGWlOiSAyKN13kZg&amp;edm=AOQ1c0wBAAAA&amp;ccb=7-5&amp;ig_cache_key=Mzg0MTI2NzMxOTEzODI1NjQwNQ%3D%3D.3-ccb7-5&amp;oh=00_AfyRcJa381_w8aEh59z2wFcJ-tRBqlWedMBz1pd3tZuPgw&amp;oe=69BDA658&amp;_nc_sid=8b3546, https://scontent-iad3-2.cdninstagram.com/v/t51.82787-15/642097959_18569053234051001_8104685023597590562_n.jpg?stp=dst-jpg_e35_p1080x1080_sh0.08_tt6&amp;_nc_ht=scontent-iad3-2.cdninstagram.com&amp;_nc_cat=105&amp;_nc_oc=Q6cZ2QH5g8QRbOHYF6AnGPKqoXNsW2AIiXiWAJ90us7fkOzR85hvYeDoBSoEmkMPAkRPCjg&amp;_nc_ohc=IkwgCsVoungQ7kNvwEz1HGu&amp;_nc_gid=4u7CMibGWlOiSAyKN13kZg&amp;edm=AOQ1c0wBAAAA&amp;ccb=7-5&amp;ig_cache_key=Mzg0MTI2NzMxOTczMzg2OTA2Mw%3D%3D.3-ccb7-5&amp;oh=00_Afz0rPGZXDJdj8NeqMBcqy0pHhJj79arSnBT6XwZdiv2Tw&amp;</t>
  </si>
  <si>
    <t>https://scontent-iad3-1.cdninstagram.com/o1/v/t16/f2/m69/AQPbm_8jS6vfcQZa4iTpbR6pBhaM3Wj3hIKYr2BnqyxkXXsSTpbIompsmc0DJqoSfxv89NFxnFKFQ5BejqFyt_o1.mp4?strext=1&amp;_nc_cat=102&amp;_nc_sid=5e9851&amp;_nc_ht=scontent-iad3-1.cdninstagram.com&amp;_nc_ohc=lLAXSU9IUPkQ7kNvwETfOft&amp;efg=eyJ2ZW5jb2RlX3RhZyI6Inhwdl9wcm9ncmVzc2l2ZS5JTlNUQUdSQU0uQ0xJUFMuQzMuNzIwLmRhc2hfYmFzZWxpbmVfMV92MSIsInhwdl9hc3NldF9pZCI6MTg0MTQ0Nzk2MTQxMjI2NzUsImFzc2V0X2FnZV9kYXlzIjo4LCJ2aV91c2VjYXNlX2lkIjoxMDA5OSwiZHVyYXRpb25fcyI6NTEsInVybGdlbl9zb3VyY2UiOiJ3d3cifQ%3D%3D&amp;ccb=17-1&amp;_nc_gid=4u7CMibGWlOiSAyKN13kZg&amp;_nc_ss=1a&amp;_nc_zt=28&amp;vs=1b09284b702665e1&amp;_nc_vs=HBksFQIYOnBhc3N0aHJvdWdoX2V2ZXJzdG9yZS9HQVdIa3lZWnVmWTBNdVVHQUZaT053TEd4U2NSYnNwVEFRQUYVAALIARIAFQIYUWlnX3hwdl9wbGFjZW1lbnRfcGVybWFuZW50X3YyLzVBNEM5Q0RCRUYwNkE1NzM5QjQxNURBRDQ2QkVENEI2X2F1ZGlvX2Rhc2hpbml0Lm1wNBUCAsgBEgAoABgAGwKIB3VzZV9vaWwBMRJwcm9ncmVzc2l2ZV9yZWNpcGUBMRUAACbm6vzB5Pe1QRUCKAJDMywXQEnMzMzMzM0YEmRhc2hfYmFzZWxpbmVfMV92MREAdf4HZeadAQA&amp;oh=00_Afwh_pm6Mz0GVGjbp068-9JA1Pwph2vCt4I_dLwbIFE7Vw&amp;oe=69BDA97A, https://scontent-iad3-2.cdninstagram.com/o1/v/t16/f2/m69/AQMPad71iksUeFy1Smsy01iVMigt73n2SixMsRuYws2Mcsog59gaIcKlP6wCm5Lbc_QQmM_ciV_99vjPt0cw1ww2.mp4?strext=1&amp;_nc_cat=111&amp;_nc_sid=5e9851&amp;_nc_ht=scontent-iad3-2.cdninstagram.com&amp;_nc_ohc=SjwiUNKGNksQ7kNvwHV60aT&amp;efg=eyJ2ZW5jb2RlX3RhZyI6Inhwdl9wcm9ncmVzc2l2ZS5JTlNUQUdSQU0uQ0xJUFMuQzMuNDgwLmRhc2hfYmFzZWxpbmVfMV92MSIsInhwdl9hc3NldF9pZCI6MTg0MTQxMDA5MDAxMjI2NzUsImFzc2V0X2FnZV9kYXlzIjoxMCwidmlfdXNlY2FzZV9pZCI6MTAwOTksImR1cmF0aW9uX3MiOjEyMDAsInVybGdlbl9zb3VyY2UiOiJ3d3cifQ%3D%3D&amp;ccb=17-1&amp;_nc_gid=4u7CMibGWlOiSAyKN13kZg&amp;_nc_ss=1a&amp;_nc_zt=28&amp;vs=f75c8758a50ebe9f&amp;_nc_vs=HBksFQIYOnBhc3N0aHJvdWdoX2V2ZXJzdG9yZS9HSUNXbUFEUWdvc0JENFVHQU8wa2M0YVB2YkFHYnNwVEFRQUYVAALIARIAFQIYUWlnX3hwdl9wbGFjZW1lbnRfcGVybWFuZW50X3YyLzkzNEQxNDEyNEE5RjgzRjM0QkZEMzlCQTNCMDk0OUJGX2F1ZGlvX2Rhc2hpbml0Lm1wNBUCAsgBEgAoABgAGwKIB3VzZV9vaWwBMRJwcm9ncmVzc2l2ZV9yZWNpcGUBMRUAACbmwJTw3uG1QRUCKAJDMywXQJLAIcrAgxIYEmRhc2hfYmFzZWxpbmVfMV92MREAdf4HZeadAQA&amp;oh=00_AfxwqpVPcWNTws4w6et9kSQwHBjd4H57narhsqz3e6hWmw&amp;oe=69BDADA5, https://scontent-iad3-2.cdninstagram.com/o1/v/t16/f2/m69/AQMErO6UE4eKxZdWBNpmS-CJBjFIgA7Fes6xkG7QvOmbs7mFczxbJ8IBGEBXsJDGuyKb1ATsStmy8m8OvXkkfYco.mp4?strext=1&amp;_nc_cat=100&amp;_nc_sid=5e9851&amp;_nc_ht=scontent-iad3-2.cdninstagram.com&amp;_nc_ohc=oLaDG9i5Bd4Q7kNvwE7mAyi&amp;efg=eyJ2ZW5jb2RlX3RhZyI6Inhwdl9wcm9ncmVzc2l2ZS5JTlNUQUdSQU0uQ0xJUFMuQzMuNzIwLmRhc2hfYmFzZWxpbmVfMV92MSIsInhwdl9hc3NldF9pZCI6MTg0MTM1MTk0NDkxMjI2NzUsImFzc2V0X2FnZV9kYXlzIjoxNSwidmlfdXNlY2FzZV9pZCI6MTAwOTksImR1cmF0aW9uX3MiOjIzLCJ1cmxnZW5fc291cmNlIjoid3d3In0%3D&amp;ccb=17-1&amp;_nc_gid=4u7CMibGWlOiSAyKN13kZg&amp;_nc_ss=1a&amp;_nc_zt=28&amp;vs=5d7386dc2be73f19&amp;_nc_vs=HBksFQIYOnBhc3N0aHJvdWdoX2V2ZXJzdG9yZS9HUDl4TnlhV3ZqbWtTWFFFQUI4cFVzeTNCSmhZYnNwVEFRQUYVAALIARIAFQIYUWlnX3hwdl9wbGFjZW1lbnRfcGVybWFuZW50X3YyLzYzNEYwNTQ0Q0Y0OTI0OTM0REY3OEJBMTQ3RTY2NTlBX2F1ZGlvX2Rhc2hpbml0Lm1wNBUCAsgBEgAoABgAGwKIB3VzZV9vaWwBMRJwcm9ncmVzc2l2ZV9yZWNpcGUBMRUAACbmnaPd8r-1QRUCKAJDMywXQDfVP3ztkWgYEmRhc2hfYmFzZWxpbmVfMV92MREAdf4HZeadAQA&amp;oh=00_AfzYkkmOwNFeVdXJlJdoqstqbiaDnnr1q_6SAVEckpoxpA&amp;oe=69BD8B14, https://scontent-iad3-2.cdninstagram.com/o1/v/t16/f2/m84/AQPvH3wNOq2FKNfmDQ4gTs8EB0j0ZS-JVyQnjKbyQ5RFE71Poy_JKR6s8_EvMez8x0ouAPDrruIN6D4XGtvCiE_3Tag4u7Yslfv4QdY.mp4?_nc_cat=105&amp;_nc_sid=5e9851&amp;_nc_ht=scontent-iad3-2.cdninstagram.com&amp;_nc_ohc=l86v6fjM_SMQ7kNvwFwwlwc&amp;efg=eyJ2ZW5jb2RlX3RhZyI6Inhwdl9wcm9ncmVzc2l2ZS5JTlNUQUdSQU0uQ0FST1VTRUxfSVRFTS5DMy43MjAuZGFzaF9iYXNlbGluZV8xX3YxIiwieHB2X2Fzc2V0X2lkIjoxNzk1MjY4ODQxOTA5NTg1NiwiYXNzZXRfYWdlX2RheXMiOjE2LCJ2aV91c2VjYXNlX2lkIjoxMDE0NiwiZHVyYXRpb25fcyI6NiwidXJsZ2VuX3NvdXJjZSI6Ind3dyJ9&amp;ccb=17-1&amp;_nc_gid=4u7CMibGWlOiSAyKN13kZg&amp;_nc_ss=1a&amp;_nc_zt=28&amp;vs=61fc45b66cc7d26b&amp;_nc_vs=HBkcFQIYTGlnX2JhY2tmaWxsX3RpbWVsaW5lX3ZvZC9GMjQzNEEzNUYzOTI4MTdFMEIyMzdFMTA3MjIzOTU4NV92aWRlb19kYXNoaW5pdC5tcDQVAALIARIAKAAYABsCiAd1c2Vfb2lsATEScHJvZ3Jlc3NpdmVfcmVjaXBlATEVAAAm4JTe___34z8VAigCQzMsF0AaIcrAgxJvGBJkYXNoX2Jhc2VsaW5lXzFfdjERAHXuB2XEngEA&amp;oh=00_Afz_juFa48IXjOIwlvXSYeSYTHDYJrKBBEOuKuJMyDf36g&amp;oe=69B9BDDF, https://scontent-iad3-2.cdninstagram.com/o1/v/t16/f2/m69/AQN5dYxqVefkeifYbUXyJoai6lvm17tzkhzftj2I6bDW810XDNsmhrfUvYPgRHT5gUagzkMt8VI1YUd3MhVuv9qz.mp4?strext=1&amp;_nc_cat=100&amp;_nc_sid=5e9851&amp;_nc_ht=scontent-iad3-2.cdninstagram.com&amp;_nc_ohc=DhdBA7G-C3EQ7kNvwH26NK8&amp;efg=eyJ2ZW5jb2RlX3RhZyI6Inhwdl9wcm9ncmVzc2l2ZS5JTlNUQUdSQU0uQ0xJUFMuQzMuNzIwLmRhc2hfYmFzZWxpbmVfMV92MSIsInhwdl9hc3NldF9pZCI6MTc5NTI2ODczMjEwOTU4NTYsImFzc2V0X2FnZV9kYXlzIjoxNiwidmlfdXNlY2FzZV9pZCI6MTAwOTksImR1cmF0aW9uX3MiOjMwLCJ1cmxnZW5fc291cmNlIjoid3d3In0%3D&amp;ccb=17-1&amp;_nc_gid=4u7CMibGWlOiSAyKN13kZg&amp;_nc_ss=1a&amp;_nc_zt=28&amp;vs=ba29543371de616b&amp;_nc_vs=HBksFQIYOnBhc3N0aHJvdWdoX2V2ZXJzdG9yZS9HSTlNY2lhajAyQzB6dFVIQUpvY2ppM3FmZTFtYnNwVEFRQUYVAALIARIAFQIYUWlnX3hwdl9wbGFjZW1lbnRfcGVybWFuZW50X3YyLzk4NEY4NEE4MkVBQzZGQzNENjM0NTJDMEVDQUM1MUFCX2F1ZGlvX2Rhc2hpbml0Lm1wNBUCAsgBEgAoABgAGwKIB3VzZV9vaWwBMRJwcm9ncmVzc2l2ZV9yZWNpcGUBMRUAACbg-szo9_fjPxUCKAJDMywXQD7MzMzMzM0YEmRhc2hfYmFzZWxpbmVfMV92MREAdf4HZeadAQA&amp;oh=00_AfzJwyBaXt_Nh3z5w1uwNBhjbRzMWlkzhCOr90YtAM9G2g&amp;oe</t>
  </si>
  <si>
    <t>https://www.instagram.com/anna_property_alanya</t>
  </si>
  <si>
    <t>vital937</t>
  </si>
  <si>
    <t>SV Mobili</t>
  </si>
  <si>
    <t>Виготовлення меблів на замовлення</t>
  </si>
  <si>
    <t>https://scontent-atl3-1.cdninstagram.com/v/t51.2885-19/54511154_2456599594378320_2009164355081338880_n.jpg?stp=dst-jpg_e0_s150x150_tt6&amp;efg=eyJ2ZW5jb2RlX3RhZyI6InByb2ZpbGVfcGljLmRqYW5nby4xMDgwLmMyIn0&amp;_nc_ht=scontent-atl3-1.cdninstagram.com&amp;_nc_cat=100&amp;_nc_oc=Q6cZ2QGDFKGr2JHB_cUZc6frn0cqs32-0KWGezy4ETnac_oyLO_HtJ_SCbC282htDoXMRwo&amp;_nc_ohc=9i55R88de2YQ7kNvwH-NuGv&amp;_nc_gid=xn3OSlPB-zGQ-OTpp46s8w&amp;edm=AOQ1c0wBAAAA&amp;ccb=7-5&amp;oh=00_Afz-6H7nMZO8AWsy5SrQiswF4GvSRyeJvnbCaGxosArxiQ&amp;oe=69BDB746&amp;_nc_sid=8b3546</t>
  </si>
  <si>
    <t>Стильна і функціональна кухня 
▪️Фасади МДФ Acryl Super Mat
▪️Мойка нижнього монтажу 
▪️ Столешня і фартух керамограніт 12 мм
▪️Вітрина з підсвіткою 
Для замовлення або консультації дзвоніть +380508278777 або пишіть в direct
#кухня #кухнядизайн #кухни #меблісвалява #мебліназамовлення меблімука | Зручна, компактна і функціональна кухня
Для замовлення або консультації дзвоніть +380508278777 або пишіть в direct
#кухня #кухнядизайн #кухни #меблісвалява #мебліназамовлення #меблімукачево #меблільвів #мебліужгород #меблі | Сучасне ліжко, з заокругленим ізголів'ям, разом з м'якими стіновими панелями, створює відчуття затишку та комфорту
🔸Ортопедичні ламелі
🔸Каркас з МДФ і фанери
🔸Підйомний мезанізм
🔸Розмір спального місця 1400*2000мм
Для замовлення або консультації дзвоніть +380508278777 або пишіть в direct
# | Стильна і функціональна кухня в стилі неокласика
▪️Фарбовані фасади МДФ 
▪️Фурнітура Blum 
▪️ Столешня Керамограніт 12 мм
Для замовлення або консультації дзвоніть +380508278777 або пишіть в direct
#кухня #кухнядизайн #кухни #меблісвалява #мебліназамовлення #меблімукачево #мебліужгород #кухняназ | Неймовірно стильний і елегантний модульний диван 
Для замовлення або консультації дзвоніть +380508278777 або пишіть в direct
#меблісвалява #меблімукачево
#мебліужгород#диван
#диваны | Реалізований проект стильної і функціональної кухні 
▪️МДФ Фасади LuxeForm Acryl Super Matt
▪️Фурнітура Blum 
▪️ Столешня Керамограніт 12 мм
▪️Магічний кут REJS CORNER Comfort 
▪️Сушка нижнього монтажу inoxa 450
Для замовлення або консультації дзвоніть +380508278777 або пишіть в direct
#кухня | Неймовірно стильне двоспальне ліжко.
🔸Ортопедичні ламелі
🔸Каркас з МДФ і фанери
🔸Підйомний мезанізм
🔸Розмір спального місця 1800*2000мм
Для замовлення або консультації дзвоніть +380508278777 або пишіть в direct
#меблісвалява #меблімукачево
#мебліужгород#ліжко#ліжка
#ліжкоукраїна #ліжкона | Унікальне дитяче ліжко!🔥
 ▪️Тканина велюру
 ▪️Ортопедичні букові ламелі
 ▪️Велика шухляда для одягу
#меблісвалява #меблімукачево
#мебліужгород  #ліжкодитяче
#ліжкоужгород #ліжкомукачево
#ліжкоукраїна #ліжконазамовлення | В наявності надзвичайно зручні і стильні стільчики!!!
• каркас дерев'яний
• тканина велюр, зносостійкість 85000 по мартіндейлу, антикіготь
•база металева
• можливе виготовлення за індивідуальним замовленням 
 Ціна  2900грн
#меблісвалява#меблімукачево #мебліужгород #стільці #стілець #стулья #стілец | Реалізований проект гардеробу
#мебліужгород #меблісвалява #мебліназамовлення | Реалізований проект сучасної вітальні, вбудована шафа, м'які стінові панелі, зеркала в чорній алюмінієвій рамі.
#меблі #мебліужгород #прихожая #мебліназамовлення #меблісвалява #меблімукачево | Двоспальне ліжко і стінові панелі "солодка парочка"🔥
🔸тканина велюр, висока ізносостікість 55000 циклів по Martindale
🔸каркас ліжка масив Бука
🔸Ортопедичні ламелі
🔸Підйомний мезанізм
🔸Розмір спального місця 1600*2000мм
  Для замовлення пишіть в Direct або дзвоніть +380508278777(Viber, Te</t>
  </si>
  <si>
    <t>https://instagram.com/p/DSetTk8jNYQ, https://instagram.com/p/DSPeohKiMvu, https://instagram.com/p/DR-HXlGiLjC, https://instagram.com/p/DR06kwoCBas, https://instagram.com/p/C7q-xxvKD5B, https://instagram.com/p/C3dyB8WtW4B, https://instagram.com/p/C3BVbCANa7N, https://instagram.com/p/C1O8LebNcIe, https://instagram.com/p/CrY60h7qpTm, https://instagram.com/p/Cq2wSQjK3gz, https://instagram.com/p/CoSIO3ZKIn8, https://instagram.com/p/CYv5Fg_KFRn</t>
  </si>
  <si>
    <t>10, 12, 9, 13, 25, 18, 9, 13, 9, 11, 26, 28</t>
  </si>
  <si>
    <t>1, 0, 0, 1, 1, 2, 1, 1, 1, 0, 1, 12</t>
  </si>
  <si>
    <t>2025-12-20, 2025-12-14, 2025-12-07, 2025-12-04, 2024-06-01, 2024-02-17, 2024-02-06, 2023-12-24, 2023-04-23, 2023-04-10, 2023-02-05, 2022-01-15</t>
  </si>
  <si>
    <t>https://scontent-atl3-3.cdninstagram.com/v/t51.82787-15/603632335_18213933313310349_6775886447253072044_n.webp?stp=dst-jpg_e35_s1080x1080_sh0.08_tt6&amp;_nc_ht=scontent-atl3-3.cdninstagram.com&amp;_nc_cat=109&amp;_nc_oc=Q6cZ2QGDFKGr2JHB_cUZc6frn0cqs32-0KWGezy4ETnac_oyLO_HtJ_SCbC282htDoXMRwo&amp;_nc_ohc=YlvLvV1gBcAQ7kNvwFZAQKg&amp;_nc_gid=xn3OSlPB-zGQ-OTpp46s8w&amp;edm=AOQ1c0wBAAAA&amp;ccb=7-5&amp;ig_cache_key=Mzc5MTY2NzE4NjUyODcyNjgwNg%3D%3D.3-ccb7-5&amp;oh=00_AfwF_8NXPu3ED3jtBAeIcz-QU0haNH5KNmAqDWm_KFzS9Q&amp;oe=69BDB723&amp;_nc_sid=8b3546, https://scontent-atl3-3.cdninstagram.com/v/t51.82787-15/603632335_18213933313310349_6775886447253072044_n.webp?stp=dst-jpg_e35_s1080x1080_sh0.08_tt6&amp;_nc_ht=scontent-atl3-3.cdninstagram.com&amp;_nc_cat=109&amp;_nc_oc=Q6cZ2QGDFKGr2JHB_cUZc6frn0cqs32-0KWGezy4ETnac_oyLO_HtJ_SCbC282htDoXMRwo&amp;_nc_ohc=YlvLvV1gBcAQ7kNvwFZAQKg&amp;_nc_gid=xn3OSlPB-zGQ-OTpp46s8w&amp;edm=AOQ1c0wBAAAA&amp;ccb=7-5&amp;ig_cache_key=Mzc5MTY2NzE4NjUyODcyNjgwNg%3D%3D.3-ccb7-5&amp;oh=00_AfwF_8NXPu3ED3jtBAeIcz-QU0haNH5KNmAqDWm_KFzS9Q&amp;oe=69BDB723&amp;_nc_sid=8b3546, https://scontent-atl3-3.cdninstagram.com/v/t51.82787-15/603028692_18213933322310349_5895156016762048731_n.webp?stp=dst-jpg_e35_s1080x1080_sh0.08_tt6&amp;_nc_ht=scontent-atl3-3.cdninstagram.com&amp;_nc_cat=109&amp;_nc_oc=Q6cZ2QGDFKGr2JHB_cUZc6frn0cqs32-0KWGezy4ETnac_oyLO_HtJ_SCbC282htDoXMRwo&amp;_nc_ohc=6ecOPJ-uJrMQ7kNvwGBnV5r&amp;_nc_gid=xn3OSlPB-zGQ-OTpp46s8w&amp;edm=AOQ1c0wBAAAA&amp;ccb=7-5&amp;ig_cache_key=Mzc5MTY2NzE4NjU5NTc5NzIwNQ%3D%3D.3-ccb7-5&amp;oh=00_AfziiVxd7suFlMJ2F9rJAkNN7rgWjA1L6elPTCXhfULPHQ&amp;oe=69BDA6FE&amp;_nc_sid=8b3546, https://scontent-atl3-3.cdninstagram.com/v/t51.82787-15/604470243_18213933331310349_8757447645006218863_n.webp?stp=dst-jpg_e35_s1080x1080_sh0.08_tt6&amp;_nc_ht=scontent-atl3-3.cdninstagram.com&amp;_nc_cat=109&amp;_nc_oc=Q6cZ2QGDFKGr2JHB_cUZc6frn0cqs32-0KWGezy4ETnac_oyLO_HtJ_SCbC282htDoXMRwo&amp;_nc_ohc=_lEsqQ75DvoQ7kNvwGObWai&amp;_nc_gid=xn3OSlPB-zGQ-OTpp46s8w&amp;edm=AOQ1c0wBAAAA&amp;ccb=7-5&amp;ig_cache_key=Mzc5MTY2NzE4NjUyODcxOTE0OQ%3D%3D.3-ccb7-5&amp;oh=00_AfxJhvNxkmjBDMDIGC3A_8nJAa2ZfkBcGponnhHsl3CnGQ&amp;oe=69BDBBE1&amp;_nc_sid=8b3546, https://scontent-atl3-3.cdninstagram.com/v/t51.82787-15/604227197_18213933340310349_2734898872001815404_n.webp?stp=dst-jpg_e35_s1080x1080_sh0.08_tt6&amp;_nc_ht=scontent-atl3-3.cdninstagram.com&amp;_nc_cat=109&amp;_nc_oc=Q6cZ2QGDFKGr2JHB_cUZc6frn0cqs32-0KWGezy4ETnac_oyLO_HtJ_SCbC282htDoXMRwo&amp;_nc_ohc=mda1UbYXjYsQ7kNvwHdlWkW&amp;_nc_gid=xn3OSlPB-zGQ-OTpp46s8w&amp;edm=AOQ1c0wBAAAA&amp;ccb=7-5&amp;ig_cache_key=Mzc5MTY2NzE4NjUyODc0MTI1OA%3D%3D.3-ccb7-5&amp;oh=00_Afx0AeDVNiZYsvEu13U8qv5Y3HDVm2-JsEU8WldyeZ7dYA&amp;oe=69BDA7B6&amp;_nc_sid=8b3546, https://scontent-atl3-3.cdninstagram.com/v/t51.82787-15/587266472_18213377071310349_5146019364707506338_n.webp?stp=dst-jpg_e35_p1080x1080_sh0.08_tt6&amp;_nc_ht=scontent-atl3-3.cdninstagram.com&amp;_nc_cat=109&amp;_nc_oc=Q6cZ2QGDFKGr2JHB_cUZc6frn0cqs32-0KWGezy4ETnac_oyLO_HtJ_SCbC282htDoXMRwo&amp;_nc_ohc=SPjxCTnKQzUQ7kNvwECzxLx&amp;_nc_gid=xn3OSlPB-zGQ-OTpp46s8w&amp;edm=AOQ1c0wBAAAA&amp;ccb=7-5&amp;ig_cache_key=Mzc4NzM4MDUyNTIyOTQxMTc3Mg%3D%3D.3-ccb7-5&amp;oh=00_AfwA5NQ3kPnO6JOTTfaOiwgj0CTJqKKtbuwHqbE44HgyDQ&amp;oe=69BDA357&amp;_nc_sid=8b3546, https://scontent-atl3-3.cdninstagram.com/v/t51.82787-15/587266472_18213377071310349_5146019364707506338_n.webp?stp=dst-jpg_e35_p1080x1080_sh0.08_tt6&amp;_nc_ht=scontent-atl3-3.cdninstagram.com&amp;_nc_cat=109&amp;_nc_oc=Q6cZ2QGDFKGr2JHB_cUZc6frn0cqs32-0KWGezy4ETnac_oyLO_HtJ_SCbC282htDoXMRwo&amp;_nc_ohc=SPjxCTnKQzUQ7kNvwECzxLx&amp;_nc_gid=xn3OSlPB-zGQ-OTpp46s8w&amp;edm=AOQ1c0wBAAAA&amp;ccb=7-5&amp;ig_cache_key=Mzc4NzM4MDUyNTIyOTQxMTc3Mg%3D%3D.3-ccb7-5&amp;oh=00_AfwA5NQ3kPnO6JOTTfaOiwgj0CTJqKKtbuwHqbE44HgyDQ&amp;oe=69BDA357&amp;_nc_sid=8b3546, https://scontent-atl3-3.cdninstagram.com/v/t51.82787-15/587538189_18213377080310349_5956622510163673593_n.webp?stp=dst-jpg_e35_p1080x1080_sh0.08_tt6&amp;_nc_ht=scontent-atl3-3.cdninstagram.com&amp;_nc_cat=109&amp;_nc_oc=Q6cZ2QGDFKGr2JHB_cUZc6frn0cqs32-0KWGezy4ETnac_oyLO_HtJ_SCbC282htDoXMRwo&amp;_nc_ohc=QqlvOKQo5LEQ7kNvwHZ4kJm&amp;_nc_gid=xn3OSlPB-zGQ-OTpp46s8w&amp;edm=AOQ1c0wBAAAA&amp;ccb=7-5&amp;ig_cache_key=Mzc4NzM4MDUyNTIyOTQ0NTU5Mg%3D%3D.3-ccb7-5&amp;oh=00_Afzr-6EZfie5ra0mgQfRth4_pMyuySNeB3kIwaHliMIt3g&amp;oe=69BDB9C6&amp;_nc_sid=8b3546, https://scontent-atl3-3.cdninstagram.com/v/t51.82787-15/588451724_18213377101310349_1778154521600123333_n.webp?stp=dst-jpg_e35_p1080x1080_sh0.08_tt6&amp;_nc_ht=scontent-atl3-3.cdninstagram.com&amp;_nc_cat=109&amp;_nc_oc=Q6cZ2QGDFKGr2JHB_cUZc6frn0cqs32-0KWGezy4ETnac_oyLO_HtJ_SCbC282htDoXMRwo&amp;_nc_ohc=wBmX2pn1xpkQ7kNvwG9vZ1n&amp;_nc_gid=xn3OSlPB-zGQ-OTpp46s8w&amp;edm=AOQ1c0wBAAAA&amp;ccb=7-5&amp;ig_cache_key=Mzc4NzM4MDUyNTIzNzg0NTA3Nw%3D%3D.3-ccb7-5&amp;oh=00_AfxqabKoy9-Khr4lsE09nzbCIh3B7nFkoLHaH9gFRdwcTA&amp;oe=69BD8801&amp;_nc_sid=8b3546, https://scontent-atl3-3.cdninstagram.com/v/t51.82787-15/589643969_18212753176310349_3542844959982533394_n.webp?stp=dst-jpg_e35_p1080x1080_sh0.08_tt6&amp;_nc_ht=scontent-atl3-3.cdninstagram.com&amp;_nc_cat=109&amp;_nc_oc=Q6cZ2QGDFKGr2JHB_cUZc6frn0cqs32-0KWGezy4ETnac_oyLO_HtJ_SCbC282htDoXMRwo&amp;_nc_ohc=59XSZoIq4zwQ7kNvwHSSoXA&amp;_nc_gid=xn3OSlPB-zGQ-OTpp46s8w&amp;edm=AOQ1c0wBAAAA&amp;ccb=7-5&amp;ig_cache_key=Mzc4MjQ5MzEzMjcwMTU3MjA2OA%3D%3D.3-ccb7-5&amp;oh=00_Afzg4pXZJMeFeWXYSYgmPkBMzjccuRns5kJ</t>
  </si>
  <si>
    <t>https://www.instagram.com/vital937</t>
  </si>
  <si>
    <t>alexcherches113</t>
  </si>
  <si>
    <t>Alex Cherches</t>
  </si>
  <si>
    <t>https://scontent-hou1-1.cdninstagram.com/v/t51.82787-19/519413903_18021184946710058_6828787129220786723_n.jpg?stp=dst-jpg_e0_s150x150_tt6&amp;efg=eyJ2ZW5jb2RlX3RhZyI6InByb2ZpbGVfcGljLmRqYW5nby4xMDgwLmMxIn0&amp;_nc_ht=scontent-hou1-1.cdninstagram.com&amp;_nc_cat=102&amp;_nc_oc=Q6cZ2QGcPfneSoV8KyNRIoYbh-cusk6a96w_HNfRneNpy4z1_GMwX3vrfM17RxSiOukaOa02Uq-ws5rtYkM57p-Ol_IS&amp;_nc_ohc=zetxPwr_ha4Q7kNvwGK_3Tw&amp;_nc_gid=ksEW3z6S82LACrwshqKw5A&amp;edm=AOQ1c0wBAAAA&amp;ccb=7-5&amp;oh=00_AfzGQc2JMdwyipywVzUbUDXq5E7_xh2Mm_piLVeByl3oxQ&amp;oe=69BD89A7&amp;_nc_sid=8b3546</t>
  </si>
  <si>
    <t>https://instagram.com/p/DQ6apKlCgJh, https://instagram.com/p/DQ6ZtMaDE8c, https://instagram.com/p/DP1P6SCkdfM, https://instagram.com/p/DN5U9mDDI23, https://instagram.com/p/DM8GUuauIoz, https://instagram.com/p/DMakdPPRePG, https://instagram.com/p/DMajjR_IuJM, https://instagram.com/p/DMVk7xrIHdm, https://instagram.com/p/DMKJlHHKquB, https://instagram.com/p/DMKI1n_xo1E, https://instagram.com/p/DMCzCtTpce4, https://instagram.com/p/DMCoXsPtNkB</t>
  </si>
  <si>
    <t>58, 57, 55, 91, 66, 72, 54, 46, 51, 45, 36, 31</t>
  </si>
  <si>
    <t>4, 1, 0, 2, 4, 0, 0, 0, 0, 0, 0, 0</t>
  </si>
  <si>
    <t>2025-11-11, 2025-11-11, 2025-10-15, 2025-08-28, 2025-08-04, 2025-07-22, 2025-07-22, 2025-07-20, 2025-07-16, 2025-07-16, 2025-07-13, 2025-07-13</t>
  </si>
  <si>
    <t>Video, Sidecar, Video, Video, Video, Video, Video, Video, Video, Video, Video, Video</t>
  </si>
  <si>
    <t>https://scontent-hou1-1.cdninstagram.com/v/t51.82787-15/579914397_18035556248710058_1167554912992051111_n.jpg?stp=dst-jpg_e35_s1080x1080_sh0.08_tt6&amp;_nc_ht=scontent-hou1-1.cdninstagram.com&amp;_nc_cat=102&amp;_nc_oc=Q6cZ2QGcPfneSoV8KyNRIoYbh-cusk6a96w_HNfRneNpy4z1_GMwX3vrfM17RxSiOukaOa02Uq-ws5rtYkM57p-Ol_IS&amp;_nc_ohc=ps72Cl0CQ0gQ7kNvwGk8u1U&amp;_nc_gid=ksEW3z6S82LACrwshqKw5A&amp;edm=AOQ1c0wBAAAA&amp;ccb=7-5&amp;ig_cache_key=Mzc2MzQzMzQ4NjczMzI5NTc3MQ%3D%3D.3-ccb7-5&amp;oh=00_Afw9V_qaJnWflGxclWhbbhJMbaFQtZe6-yIcOEEpsaSQGQ&amp;oe=69BDA2CB&amp;_nc_sid=8b3546, https://scontent-hou1-1.cdninstagram.com/v/t51.82787-15/579914397_18035556248710058_1167554912992051111_n.jpg?stp=dst-jpg_e35_s1080x1080_sh0.08_tt6&amp;_nc_ht=scontent-hou1-1.cdninstagram.com&amp;_nc_cat=102&amp;_nc_oc=Q6cZ2QGcPfneSoV8KyNRIoYbh-cusk6a96w_HNfRneNpy4z1_GMwX3vrfM17RxSiOukaOa02Uq-ws5rtYkM57p-Ol_IS&amp;_nc_ohc=ps72Cl0CQ0gQ7kNvwGk8u1U&amp;_nc_gid=ksEW3z6S82LACrwshqKw5A&amp;edm=AOQ1c0wBAAAA&amp;ccb=7-5&amp;ig_cache_key=Mzc2MzQzMzQ4NjczMzI5NTc3MQ%3D%3D.3-ccb7-5&amp;oh=00_Afw9V_qaJnWflGxclWhbbhJMbaFQtZe6-yIcOEEpsaSQGQ&amp;oe=69BDA2CB&amp;_nc_sid=8b3546, https://scontent-hou1-1.cdninstagram.com/v/t51.82787-15/580532346_18035556257710058_1402167674869001479_n.jpg?stp=dst-jpg_e35_s1080x1080_sh0.08_tt6&amp;_nc_ht=scontent-hou1-1.cdninstagram.com&amp;_nc_cat=102&amp;_nc_oc=Q6cZ2QGcPfneSoV8KyNRIoYbh-cusk6a96w_HNfRneNpy4z1_GMwX3vrfM17RxSiOukaOa02Uq-ws5rtYkM57p-Ol_IS&amp;_nc_ohc=CwyJtX4NNDMQ7kNvwFTgHjh&amp;_nc_gid=ksEW3z6S82LACrwshqKw5A&amp;edm=AOQ1c0wBAAAA&amp;ccb=7-5&amp;ig_cache_key=Mzc2MzQzMzQ4NjkzNDYyMDM1OQ%3D%3D.3-ccb7-5&amp;oh=00_AfypkI6NqVcrO_JHUdX9qF-aJkktyu8bx_0_KMSBMqGwdQ&amp;oe=69BDA85B&amp;_nc_sid=8b3546, https://scontent-hou1-1.cdninstagram.com/v/t51.82787-15/580720819_18035556266710058_5552644684081985197_n.heic?stp=dst-jpg_e35_s1080x1080_sh0.08_tt6&amp;_nc_ht=scontent-hou1-1.cdninstagram.com&amp;_nc_cat=102&amp;_nc_oc=Q6cZ2QGcPfneSoV8KyNRIoYbh-cusk6a96w_HNfRneNpy4z1_GMwX3vrfM17RxSiOukaOa02Uq-ws5rtYkM57p-Ol_IS&amp;_nc_ohc=c8Lsmk81xKQQ7kNvwGdX_Il&amp;_nc_gid=ksEW3z6S82LACrwshqKw5A&amp;edm=AOQ1c0wBAAAA&amp;ccb=7-5&amp;ig_cache_key=Mzc2MzQzMzQ4NjY5OTc4MDc3OA%3D%3D.3-ccb7-5&amp;oh=00_AfzzT_i7nB4QOftxpi8zhSTg8s0oU5ve_4hhk5tUfUdMbQ&amp;oe=69BDA8F0&amp;_nc_sid=8b3546, https://scontent-hou1-1.cdninstagram.com/v/t51.82787-15/581867224_18035556275710058_7106100155571626254_n.heic?stp=dst-jpg_e35_s1080x1080_sh0.08_tt6&amp;_nc_ht=scontent-hou1-1.cdninstagram.com&amp;_nc_cat=102&amp;_nc_oc=Q6cZ2QGcPfneSoV8KyNRIoYbh-cusk6a96w_HNfRneNpy4z1_GMwX3vrfM17RxSiOukaOa02Uq-ws5rtYkM57p-Ol_IS&amp;_nc_ohc=TAIT7kZqPRQQ7kNvwEusdg9&amp;_nc_gid=ksEW3z6S82LACrwshqKw5A&amp;edm=AOQ1c0wBAAAA&amp;ccb=7-5&amp;ig_cache_key=Mzc2MzQzMzQ4NjY5OTc1NzYxNA%3D%3D.3-ccb7-5&amp;oh=00_AfzYLbtCmsVo7WyVpVH41p-FnUEHkJ5D-ICZZWLzbiIHpw&amp;oe=69BD8C4E&amp;_nc_sid=8b3546, https://scontent-hou1-1.cdninstagram.com/v/t51.82787-15/576132057_18035556284710058_2649186509255438898_n.heic?stp=dst-jpg_e35_s1080x1080_sh0.08_tt6&amp;_nc_ht=scontent-hou1-1.cdninstagram.com&amp;_nc_cat=102&amp;_nc_oc=Q6cZ2QGcPfneSoV8KyNRIoYbh-cusk6a96w_HNfRneNpy4z1_GMwX3vrfM17RxSiOukaOa02Uq-ws5rtYkM57p-Ol_IS&amp;_nc_ohc=sDNBoPEtHKgQ7kNvwFZaBFj&amp;_nc_gid=ksEW3z6S82LACrwshqKw5A&amp;edm=AOQ1c0wBAAAA&amp;ccb=7-5&amp;ig_cache_key=Mzc2MzQzMzQ4NjY5OTc1NzE3Ng%3D%3D.3-ccb7-5&amp;oh=00_AfyoNY2bsCjjDiCxFtAxfXojGyxzaopXPzOEEfYJlTudeg&amp;oe=69BDA9F7&amp;_nc_sid=8b3546</t>
  </si>
  <si>
    <t>https://scontent-hou1-1.cdninstagram.com/o1/v/t2/f2/m366/AQM3oZPf5fy45Qbjf4i-cfYzsFHRYQU_fSb09sjh-CEBWw6OkMCrcTyJAv5Zj1ZCMY8RY5FBkz4LyxYnSBU50r7XxPdl2v81M2tWQ9y5AAAj1Q.mp4?_nc_cat=102&amp;_nc_sid=5e9851&amp;_nc_ht=scontent-hou1-1.cdninstagram.com&amp;_nc_ohc=Z82D1S9vDecQ7kNvwHpAvJ6&amp;efg=eyJ2ZW5jb2RlX3RhZyI6Inhwdl9wcm9ncmVzc2l2ZS5JTlNUQUdSQU0uQ0xJUFMuQzMuNzIwLmRhc2hfaDI2NC1iYXNpYy1nZW4yXzcyMHAiLCJ4cHZfYXNzZXRfaWQiOjg5OTY3MjUzNjU1Mzk0NiwiYXNzZXRfYWdlX2RheXMiOjEyNCwidmlfdXNlY2FzZV9pZCI6MTAxMjMsImR1cmF0aW9uX3MiOjE5LCJ1cmxnZW5fc291cmNlIjoid3d3In0%3D&amp;ccb=17-1&amp;_nc_gid=ksEW3z6S82LACrwshqKw5A&amp;_nc_ss=1a&amp;_nc_zt=28&amp;vs=486c58808afd1eb9&amp;_nc_vs=HBksFQIYRWZiX2VwaGVtZXJhbC9GOTQ5QzM5MkZFMTY5REU4NzBCRkZBRUJERDYyMURBRV9tdF8xX3ZpZGVvX2Rhc2hpbml0Lm1wNBUAAsgBEgAVAhhAZmJfcGVybWFuZW50L0RGNDRCMjdBNkUwMTRERjI2RTk5QjUwMjVEMzk2NkE1X2F1ZGlvX2Rhc2hpbml0Lm1wNBUCAsgBEgAoABgAGwKIB3VzZV9vaWwBMRJwcm9ncmVzc2l2ZV9yZWNpcGUBMRUAACa056Tf6o-ZAxUCKAJDMywXQDP3S8an754YGWRhc2hfaDI2NC1iYXNpYy1nZW4yXzcyMHARAHX-B2WWngEA&amp;oh=00_Afwaf69VNPdgPjR4EcI2ggOYKFnMb7NPUT_-up5mawILIQ&amp;oe=69BD8806, https://scontent-hou1-1.cdninstagram.com/o1/v/t2/f2/m366/AQP8jL9kCzSJucpmtM6Q_BhUDMwGgGcjl_YWqTqNDSkC5ny5sxjpWHsViy8lj2rnhrzx0wzEHmgGmMPzWpxxruSGZZIyafRgaABghNXApbOnUg.mp4?_nc_cat=106&amp;_nc_sid=5e9851&amp;_nc_ht=scontent-hou1-1.cdninstagram.com&amp;_nc_ohc=fAe19I3Fy40Q7kNvwHFC0OH&amp;efg=eyJ2ZW5jb2RlX3RhZyI6Inhwdl9wcm9ncmVzc2l2ZS5JTlNUQUdSQU0uQ0xJUFMuQzMuNzIwLmRhc2hfaDI2NC1iYXNpYy1nZW4yXzcyMHAiLCJ4cHZfYXNzZXRfaWQiOjE1NTM1Mzc0MTkzMzQ4NDQsImFzc2V0X2FnZV9kYXlzIjoxNTEsInZpX3VzZWNhc2VfaWQiOjEwMTIzLCJkdXJhdGlvbl9zIjozNiwidXJsZ2VuX3NvdXJjZSI6Ind3dyJ9&amp;ccb=17-1&amp;_nc_gid=ksEW3z6S82LACrwshqKw5A&amp;_nc_ss=1a&amp;_nc_zt=28&amp;vs=bee339ccbf815cba&amp;_nc_vs=HBksFQIYRWZiX2VwaGVtZXJhbC8wMjQ4QUY3NjhGREY4MDVCRjE5OEIyOUE2N0QyRTJCQl9tdF8xX3ZpZGVvX2Rhc2hpbml0Lm1wNBUAAsgBEgAVAhhAZmJfcGVybWFuZW50LzE0NEU0RDY1MjlBNTYzOTU5NkFFMTc1MzRDMzhDNjhFX2F1ZGlvX2Rhc2hpbml0Lm1wNBUCAsgBEgAoABgAGwKIB3VzZV9vaWwBMRJwcm9ncmVzc2l2ZV9yZWNpcGUBMRUAACb40rLg47vCBRUCKAJDMywXQEIfXCj1wo8YGWRhc2hfaDI2NC1iYXNpYy1nZW4yXzcyMHARAHX-B2WWngEA&amp;oh=00_AfysZEAhOyOn2lkYMjvFpoMRq56JlEvwUWEDWD6k04qk_g&amp;oe=69BD8712, https://scontent-hou1-1.cdninstagram.com/o1/v/t2/f2/m412/AQMqWWLTZujveo4yhfw8KB4BIOy9d6t4U4Ays3MxEIJQlvJ_p12btnlRkqIjUWMJ9glupUv00q8UoABSsqmGFgPc.mp4?_nc_cat=108&amp;_nc_sid=8bf8fe&amp;_nc_ht=scontent-hou1-1.cdninstagram.com&amp;_nc_ohc=sKHXmzAnZJgQ7kNvwECM2gd&amp;efg=eyJ2ZW5jb2RlX3RhZyI6Inhwdl9wcm9ncmVzc2l2ZS5JTlNUQUdSQU0uQ0xJUFMuQzMuMzYwLnN2ZV9zZCIsInhwdl9hc3NldF9pZCI6MTI3NjUzOTA2MDkzMzgyNSwiYXNzZXRfYWdlX2RheXMiOjE5OSwidmlfdXNlY2FzZV9pZCI6MTAxMjAsImR1cmF0aW9uX3MiOjE2LCJ1cmxnZW5fc291cmNlIjoid3d3In0%3D&amp;ccb=17-1&amp;_nc_gid=ksEW3z6S82LACrwshqKw5A&amp;_nc_ss=1a&amp;_nc_zt=28&amp;oh=00_Afxgz0vbTDtwDg9s5lLNJmXRL3_I3FL9XseT79aAf4-GIg&amp;oe=69BD95E5, https://scontent-hou1-1.cdninstagram.com/o1/v/t2/f2/m367/AQN77KcT6R-vOD8LIRngx8hHyVzMnVFQg3Sm-C7TbRmRjz5OdClEHRblokGt_gsngS4lQIiDrIlyZZDx4eh467f3WAgCDy3MjIqydRE.mp4?_nc_cat=103&amp;_nc_sid=5e9851&amp;_nc_ht=scontent-hou1-1.cdninstagram.com&amp;_nc_ohc=xAyn7OlQlQIQ7kNvwHsPqFx&amp;efg=eyJ2ZW5jb2RlX3RhZyI6Inhwdl9wcm9ncmVzc2l2ZS5JTlNUQUdSQU0uQ0xJUFMuQzMuNzIwLmRhc2hfYmFzZWxpbmVfMV92MSIsInhwdl9hc3NldF9pZCI6MTI3MDk0MTc5NDYxMTk4MCwiYXNzZXRfYWdlX2RheXMiOjIyMywidmlfdXNlY2FzZV9pZCI6MTAxMjAsImR1cmF0aW9uX3MiOjI0LCJ1cmxnZW5fc291cmNlIjoid3d3In0%3D&amp;ccb=17-1&amp;_nc_gid=ksEW3z6S82LACrwshqKw5A&amp;_nc_ss=1a&amp;_nc_zt=28&amp;vs=d997b931342d6ce8&amp;_nc_vs=HBkcFQIYQGlnX2VwaGVtZXJhbC81NDQzODYyNzVBRDYzMDI5NUUxNENEMEJGQjA2QjZCM192aWRlb19kYXNoaW5pdC5tcDQVAALIARIAKAAYABsCiAd1c2Vfb2lsATEScHJvZ3Jlc3NpdmVfcmVjaXBlATEVAAAmmMyVo8b6wQQVAigCQzMsF0A4AAAAAAAAGBJkYXNoX2Jhc2VsaW5lXzFfdjERAHX-B2WQngEA&amp;oh=00_AfyrF2EclNkO57FVGbn01kmCZj7VKjUQimlVPh3GmMR5Sg&amp;oe=69BDAE2C, https://scontent-hou1-1.cdninstagram.com/o1/v/t2/f2/m367/AQOLqOQs9WQgkcDMj73dOOUTV0zjAoJmj-ip29ipzI04EkzvzaL8dTqmRMkGPdQNBzTPW23875fyxVUI1xfbSL0BU-Lw-vM9j2Pm8mU.mp4?_nc_cat=110&amp;_nc_sid=5e9851&amp;_nc_ht=scontent-hou1-1.cdninstagram.com&amp;_nc_ohc=tQ0uFibPxuYQ7kNvwHKQkEL&amp;efg=eyJ2ZW5jb2RlX3RhZyI6Inhwdl9wcm9ncmVzc2l2ZS5JTlNUQUdSQU0uQ0xJUFMuQzMuNzIwLmRhc2hfYmFzZWxpbmVfMV92MSIsInhwdl9hc3NldF9pZCI6MjU0NDg0NTA5MjU0NTczNCwiYXNzZXRfYWdlX2RheXMiOjIzNiwidmlfdXNlY2FzZV9pZCI6MTAxMjAsImR1cmF0aW9uX3MiOjQxLCJ1cmxnZW5fc291cmNlIjoid3d3In0%3D&amp;ccb=17-1&amp;_nc_gid=ksEW3z6S82LACrwshqKw5A&amp;_nc_ss=1a&amp;_nc_zt=28&amp;vs=d8dca7b02930cd2b&amp;_nc_vs=HBksFQIYQGlnX2VwaGVtZXJhbC82RjRGQUYyQ0I0MTc2Q0Q2RTlERDhFQTNENDg0NTdBM192aWRlb19kYXNoaW5pdC5tcDQVAALIARIAFQIYQGZiX3Blcm1hbmVudC9FNzQ1NTVGOUJBRUQ5QTU5MDVCNzgxQzkxMzY2M0ZCRl9hdWRpb19kYXNoaW5pdC5tcDQVAgLIARIAKAAYABsCiAd1c2Vfb2lsATEScHJvZ3Jlc3NpdmVfcmVjaXBlATEVAAAmjJP_u72hhQkVAigCQzMsF0BEvCj1wo9cGBJkYXNoX2Jhc2VsaW5lXzFfdjERAHX-B2WQngEA&amp;oh=00_AfyNQGz7UepUJ2ZQkzZyT1RfRbJVGEzuv0_H52PfA4VBbQ&amp;oe=69BD9117</t>
  </si>
  <si>
    <t>https://www.instagram.com/alexcherches113</t>
  </si>
  <si>
    <t>bama050</t>
  </si>
  <si>
    <t>ТЭЯН</t>
  </si>
  <si>
    <t>https://scontent-dfw6-1.cdninstagram.com/v/t51.2885-19/47693259_422627481811887_3664045735613038592_n.jpg?stp=dst-jpg_e0_s150x150_tt6&amp;efg=eyJ2ZW5jb2RlX3RhZyI6InByb2ZpbGVfcGljLmRqYW5nby42NzQuYzIifQ&amp;_nc_ht=scontent-dfw6-1.cdninstagram.com&amp;_nc_cat=103&amp;_nc_oc=Q6cZ2QH4loL-mFYjIF6VgWuGC88l-aDDdqJAxXR8W9EAgyvGvIrrtJdROZwcwyvTfYEwFQc&amp;_nc_ohc=EuOFgmpUPwMQ7kNvwH7dvCf&amp;_nc_gid=xO52WOxu6c1hN3CXWFr3HQ&amp;edm=AOQ1c0wBAAAA&amp;ccb=7-5&amp;oh=00_Afw1Kdb-R7wAbYIOyYLdUgdYdDa4peMFrJb6FNs7qxr2Ig&amp;oe=69BD9B9E&amp;_nc_sid=8b3546</t>
  </si>
  <si>
    <t>Все -таки решил принять душ | Облака...☁️☁️☁️ | А теперь спа | Не мешайте я работаю | Я на солнышке лежу | Не уезжай пожалуйста | Добрый вечер</t>
  </si>
  <si>
    <t>https://instagram.com/p/CJdTmMpo0VU, https://instagram.com/p/CGnm2quolnM, https://instagram.com/p/CGK_aqLoPCL, https://instagram.com/p/CBKrEnAIZNk, https://instagram.com/p/B-RKJewInx0, https://instagram.com/p/B6ltK-mDsJh, https://instagram.com/p/B6loPgBjn7h, https://instagram.com/p/B5NGijkDM1o, https://instagram.com/p/B42j-7iiaKD, https://instagram.com/p/B4k2zrzCmJ-, https://instagram.com/p/B4VS66hjBCG, https://instagram.com/p/B3hk49po-xE</t>
  </si>
  <si>
    <t>38, 46, 50, 44, 55, 61, 63, 53, 43, 40, 54, 49</t>
  </si>
  <si>
    <t>0, 2, 2, 1, 7, 2, 0, 1, 1, 0, 1, 2</t>
  </si>
  <si>
    <t>2020-12-31, 2020-10-21, 2020-10-10, 2020-06-08, 2020-03-28, 2019-12-27, 2019-12-27, 2019-11-23, 2019-11-14, 2019-11-07, 2019-11-01, 2019-10-12</t>
  </si>
  <si>
    <t>Video, Video, Video, Video, Video, Image, Image, Image, Video, Video, Image, Video</t>
  </si>
  <si>
    <t>https://scontent-dfw5-2.cdninstagram.com/v/t51.82787-15/621784745_18110474428657352_2248223140830927441_n.jpg?stp=dst-jpg_e15_fr_p1080x1080_tt6&amp;_nc_ht=scontent-dfw5-2.cdninstagram.com&amp;_nc_cat=108&amp;_nc_oc=Q6cZ2QH4loL-mFYjIF6VgWuGC88l-aDDdqJAxXR8W9EAgyvGvIrrtJdROZwcwyvTfYEwFQc&amp;_nc_ohc=jmD-zBaw5g0Q7kNvwFWqpbz&amp;_nc_gid=xO52WOxu6c1hN3CXWFr3HQ&amp;edm=AOQ1c0wBAAAA&amp;ccb=7-5&amp;ig_cache_key=MjIwODM2OTg1ODc5MzM1NzkyMQ%3D%3D.3-ccb7-5&amp;oh=00_AfwjpyCINF2yNsb8UCZGYosRGdrmoTw6AmRTQLEzgjeLLg&amp;oe=69BDB896&amp;_nc_sid=8b3546, https://scontent-dfw5-2.cdninstagram.com/v/t51.82787-15/626414375_18309898213280947_5634177983983771202_n.jpg?stp=dst-jpg_e15_tt6&amp;_nc_ht=scontent-dfw5-2.cdninstagram.com&amp;_nc_cat=107&amp;_nc_oc=Q6cZ2QH4loL-mFYjIF6VgWuGC88l-aDDdqJAxXR8W9EAgyvGvIrrtJdROZwcwyvTfYEwFQc&amp;_nc_ohc=Z276sSacyz0Q7kNvwEjSaFO&amp;_nc_gid=xO52WOxu6c1hN3CXWFr3HQ&amp;edm=AOQ1c0wBAAAA&amp;ccb=7-5&amp;ig_cache_key=MjIwODM0ODE3OTMzMzU0NTY5Nw%3D%3D.3-ccb7-5&amp;oh=00_Afwx31QVdnqKbi-RWwsw9WHYJpWcDVY889lGooLyusavzQ&amp;oe=69BD94A1&amp;_nc_sid=8b3546, https://scontent-dfw5-1.cdninstagram.com/v/t51.82787-15/619659384_18118683238598146_2847503593721074119_n.jpg?stp=dst-jpg_e15_tt6&amp;_nc_ht=scontent-dfw5-1.cdninstagram.com&amp;_nc_cat=110&amp;_nc_oc=Q6cZ2QH4loL-mFYjIF6VgWuGC88l-aDDdqJAxXR8W9EAgyvGvIrrtJdROZwcwyvTfYEwFQc&amp;_nc_ohc=MyIPxd7MepAQ7kNvwHIp2Qb&amp;_nc_gid=xO52WOxu6c1hN3CXWFr3HQ&amp;edm=AOQ1c0wBAAAA&amp;ccb=7-5&amp;ig_cache_key=MjE4MzQzMDE1NzI3MTYxNjg3Mg%3D%3D.3-ccb7-5&amp;oh=00_AfzM_14DnLwyDgXXSACTiKKiE9e8ZKTNHI-_cCbTozAqIw&amp;oe=69BD8E08&amp;_nc_sid=8b3546, https://scontent-dfw5-2.cdninstagram.com/v/t51.82787-15/619843063_18139700818479716_1396367296632037_n.jpg?stp=dst-jpg_e15_fr_p1080x1080_tt6&amp;_nc_ht=scontent-dfw5-2.cdninstagram.com&amp;_nc_cat=108&amp;_nc_oc=Q6cZ2QH4loL-mFYjIF6VgWuGC88l-aDDdqJAxXR8W9EAgyvGvIrrtJdROZwcwyvTfYEwFQc&amp;_nc_ohc=qcc1L4fcYiMQ7kNvwH3QZqp&amp;_nc_gid=xO52WOxu6c1hN3CXWFr3HQ&amp;edm=AOQ1c0wBAAAA&amp;ccb=7-5&amp;ig_cache_key=MjE2NzcyMjAwOTA1NTQ2NTYwNg%3D%3D.3-ccb7-5&amp;oh=00_AfxPuXN66pF0j8cSTc-l5WGhZawgbMMI9tVGbCzSd4lS4g&amp;oe=69BD9DC3&amp;_nc_sid=8b3546</t>
  </si>
  <si>
    <t>https://scontent-dfw6-1.cdninstagram.com/o1/v/t16/f2/m84/AQO3GtJwGygeolMwoV-sSv7TabfxAQIT7grVl_XB_fTTP0_XxmCCgZ9R7yzXujMvGiXMVTBDDx6SU3AfYkPSJQGzkM-J9AWSiIBPZmc.mp4?_nc_cat=106&amp;_nc_sid=5e9851&amp;_nc_ht=scontent-dfw6-1.cdninstagram.com&amp;_nc_ohc=Czpw57yh9iMQ7kNvwGhHumz&amp;efg=eyJ2ZW5jb2RlX3RhZyI6Inhwdl9wcm9ncmVzc2l2ZS5JTlNUQUdSQU0uRkVFRC5DMy43MjAuZGFzaF9iYXNlbGluZV8xX3YxIiwieHB2X2Fzc2V0X2lkIjoxNDcxMzA1NDAzNzEyNDA2LCJhc3NldF9hZ2VfZGF5cyI6MTkwMCwidmlfdXNlY2FzZV9pZCI6MTAxNDYsImR1cmF0aW9uX3MiOjM0LCJ1cmxnZW5fc291cmNlIjoid3d3In0%3D&amp;ccb=17-1&amp;_nc_gid=xO52WOxu6c1hN3CXWFr3HQ&amp;_nc_ss=1a&amp;_nc_zt=28&amp;vs=990793b706fde40c&amp;_nc_vs=HBksFQIYTGlnX2JhY2tmaWxsX3RpbWVsaW5lX3ZvZC82OTQ3RTU3QUM2M0QwRjlEM0RDNkMyOTE4MDk4ODk4MV92aWRlb19kYXNoaW5pdC5tcDQVAALIARIAFQIYOnBhc3N0aHJvdWdoX2V2ZXJzdG9yZS9HTW8xMFJhUDBMcm5XTXdBQVBkZ1NxQnNfaXNnYnBrd0FBQUYVAgLIARIAKAAYABsCiAd1c2Vfb2lsATEScHJvZ3Jlc3NpdmVfcmVjaXBlATEVAAAmrI6Ov5-JnQUVAigCQzMsF0BBIgxJul41GBJkYXNoX2Jhc2VsaW5lXzFfdjERAHXqB2XEngEA&amp;oh=00_AfxfqLqOOkHqqwpIqQYLIhccXUvc5OWzwpacaQOGwLfpFg&amp;oe=69B9B472, https://scontent-dfw5-2.cdninstagram.com/o1/v/t16/f2/m84/AQOaGzAo4djf5comBh2j5GO6-ADCgqV7XRWmAA5hLzTd0FBpe3ZgfJD0mnbjisBwzekqFOsQx85ZllKZMzh-F5qFHhnyt1_ap8CzuXI.mp4?_nc_cat=100&amp;_nc_sid=5e9851&amp;_nc_ht=scontent-dfw5-2.cdninstagram.com&amp;_nc_ohc=U7fJvl-FZ4IQ7kNvwHmucyN&amp;efg=eyJ2ZW5jb2RlX3RhZyI6Inhwdl9wcm9ncmVzc2l2ZS5JTlNUQUdSQU0uRkVFRC5DMy43MjAuZGFzaF9iYXNlbGluZV8xX3YxIiwieHB2X2Fzc2V0X2lkIjozMDI2MzgzMTI0OTY2MjUsImFzc2V0X2FnZV9kYXlzIjoxOTcxLCJ2aV91c2VjYXNlX2lkIjoxMDE0NiwiZHVyYXRpb25fcyI6MjksInVybGdlbl9zb3VyY2UiOiJ3d3cifQ%3D%3D&amp;ccb=17-1&amp;vs=4381a43fe8e2078&amp;_nc_vs=HBkcFQIYTGlnX2JhY2tmaWxsX3RpbWVsaW5lX3ZvZC8yMDQ2ODVEMkM5N0U1OTg5NkJCODczQUI0NDM1NDFBMF92aWRlb19kYXNoaW5pdC5tcDQVAALIARIAKAAYABsCiAd1c2Vfb2lsATEScHJvZ3Jlc3NpdmVfcmVjaXBlATEVAAAm4vfkke_PiQEVAigCQzMsF0A9CHKwIMScGBJkYXNoX2Jhc2VsaW5lXzFfdjERAHXqB2XEngEA&amp;_nc_gid=xO52WOxu6c1hN3CXWFr3HQ&amp;_nc_ss=1a&amp;_nc_zt=28&amp;oh=00_Afwk3nxYXhMcMM9Kcc_jfNo1FhWg5DeohsDbzkuFqcvKqA&amp;oe=69B99AB8, https://scontent-dfw6-1.cdninstagram.com/o1/v/t16/f2/m84/AQNKassClW5641LkvNv6DtoZd63X4HhDwwFtNhBxaXOBaWzYSYjcZT4ZvzurRiop72Yz8U4MnEC6gqdEQtBqzKbemv594egWz7BpD2Q.mp4?_nc_cat=102&amp;_nc_sid=5e9851&amp;_nc_ht=scontent-dfw6-1.cdninstagram.com&amp;_nc_ohc=dwt4vdwPJOIQ7kNvwGQrYtF&amp;efg=eyJ2ZW5jb2RlX3RhZyI6Inhwdl9wcm9ncmVzc2l2ZS5JTlNUQUdSQU0uRkVFRC5DMy40ODAuZGFzaF9iYXNlbGluZV8xX3YxIiwieHB2X2Fzc2V0X2lkIjoyNTA3ODE0Nzc0NTExODksImFzc2V0X2FnZV9kYXlzIjoxOTgyLCJ2aV91c2VjYXNlX2lkIjoxMDE0NiwiZHVyYXRpb25fcyI6MjAsInVybGdlbl9zb3VyY2UiOiJ3d3cifQ%3D%3D&amp;ccb=17-1&amp;vs=34091a8227a49ef3&amp;_nc_vs=HBksFQIYTGlnX2JhY2tmaWxsX3RpbWVsaW5lX3ZvZC9EQzQwN0Q3Q0QzMUZERTg0MDdERDhDQjlCQzZENUY5Ql92aWRlb19kYXNoaW5pdC5tcDQVAALIARIAFQIYOnBhc3N0aHJvdWdoX2V2ZXJzdG9yZS9HQ3Fjd2hiMGh0aUNfVFVCQU9UaGY1NGZhQ296YnBrd0FBQUYVAgLIARIAKAAYABsCiAd1c2Vfb2lsATEScHJvZ3Jlc3NpdmVfcmVjaXBlATEVAAAm6taJzrOFchUCKAJDMywXQDQiDEm6XjUYEmRhc2hfYmFzZWxpbmVfMV92MREAdeoHZcSeAQA&amp;_nc_gid=xO52WOxu6c1hN3CXWFr3HQ&amp;_nc_ss=1a&amp;_nc_zt=28&amp;oh=00_Afz9yW43NM1_ozCGBrDzNltmCykw6VjyF7ifHtDZ_ZQjYw&amp;oe=69B9BAC6, https://scontent-dfw6-1.cdninstagram.com/o1/v/t16/f2/m84/AQONQ1mlp4fT2SgI6yxWRmaiOAycuC_EcE78Ws_UeVz8NrTuVTRxcEQkysCD01t8FV7Cx_E5wAueOYViK1Xye5NvuUuvt7RFecKuRoU.mp4?_nc_cat=101&amp;_nc_sid=5e9851&amp;_nc_ht=scontent-dfw6-1.cdninstagram.com&amp;_nc_ohc=0AoSql0FgRoQ7kNvwGqoJKn&amp;efg=eyJ2ZW5jb2RlX3RhZyI6Inhwdl9wcm9ncmVzc2l2ZS5JTlNUQUdSQU0uRkVFRC5DMy43MjAuZGFzaF9iYXNlbGluZV8xX3YxIiwieHB2X2Fzc2V0X2lkIjozNjI5NTgyODY3MzYzMzEzLCJhc3NldF9hZ2VfZGF5cyI6MjEwNywidmlfdXNlY2FzZV9pZCI6MTAxNDYsImR1cmF0aW9uX3MiOjIyLCJ1cmxnZW5fc291cmNlIjoid3d3In0%3D&amp;ccb=17-1&amp;_nc_gid=xO52WOxu6c1hN3CXWFr3HQ&amp;_nc_ss=1a&amp;_nc_zt=28&amp;vs=4d2ba05e236be53b&amp;_nc_vs=HBksFQIYTGlnX2JhY2tmaWxsX3RpbWVsaW5lX3ZvZC8xMzREN0QwN0I4MjNCQjQ0MjAwQzM3MUZERkJCNjk5RV92aWRlb19kYXNoaW5pdC5tcDQVAALIARIAFQIYOnBhc3N0aHJvdWdoX2V2ZXJzdG9yZS9HQ3pzd3haQnVZbVd3aThCQUlDZnhBdWFfMXg0YnBrd0FBQUYVAgLIARIAKAAYABsCiAd1c2Vfb2lsATEScHJvZ3Jlc3NpdmVfcmVjaXBlATEVAAAm4tfv18PF8gwVAigCQzMsF0A27tkWhysCGBJkYXNoX2Jhc2VsaW5lXzFfdjERAHXqB2XEngEA&amp;oh=00_AfxpTLZE_bsBNiWwqO4VMBNq6WgNs1Ts_89yqgf0iqXJbw&amp;oe=69B9BB1B, https://scontent-dfw6-1.cdninstagram.com/o1/v/t16/f2/m84/AQMuuxwjgcuz9h-7Ofrk7TkiBYbTL4QBJmBpdU5VI5c7Vz0jSsMA1INjLG_LBV8mZqEN8UEo_UQ92ct-CQxZrc9MCR-NyWik1qd6bVY.mp4?_nc_cat=103&amp;_nc_sid=5e9851&amp;_nc_ht=scontent-dfw6-1.cdninstagram.com&amp;_nc_ohc=ZnrQV7lcc0MQ7kNvwHNFesQ&amp;efg=eyJ2ZW5jb2RlX3RhZyI6Inhwdl9wcm9ncmVzc2l2ZS5JTlNUQUdSQU0uRkVFRC5DMy40ODAuZGFzaF9iYXNlbGluZV8xX3YxIiwieHB2X2Fzc2V0X2lkIjoxMDIzNTkzMTMyMTI0NTQ4LCJhc3NldF9hZ2VfZGF5cyI6MjE3OSwidmlfdXNlY2FzZV9pZCI6MTAxNDYsImR1cmF0aW9uX3MiOjMwLCJ1cmxnZW5fc291cmNlIjoid3d3In0%3D&amp;ccb=17-1&amp;vs=5cbc5debb3c911d7&amp;_nc_vs=HBksFQIYTGlnX2JhY2tmaWxsX3RpbWVsaW5lX3ZvZC82OTRGM0U2MzY4MEY5QkFFNjcwRjRFQjgxNjEzQUZBNV92aWRlb19kYXNoaW5pdC5tcDQVAALIARIAFQIYOnBhc3N0aHJvdWdoX2V2ZXJzdG9yZS9HR2lPc2hZd3NmdVZmLVVBQUp2ZWF3UkZqRnAxYnBrd0FBQUYVAgLIARIAKAAYABsCiAd1c2Vfb2lsATEScHJvZ3Jlc3NpdmVfcmVjaXBlATEVAAAmiKbHkPu80QMVAigCQzMsF0A-btkWhysCGBJkYXNoX2Jhc2VsaW5lXzFfdjERAHXqB2XEngEA&amp;_nc_gid=xO52WOxu6c1hN3CXWFr3HQ&amp;_nc_ss=1a&amp;_nc_zt=28&amp;oh=00_AfxZQM5k27Kly1Iw4w5gbBN2JeGkbIAgmWL2DOj36hF_hg&amp;oe=69B992D5</t>
  </si>
  <si>
    <t>https://www.instagram.com/bama050</t>
  </si>
  <si>
    <t>l_shredder_l</t>
  </si>
  <si>
    <t>A normal guy who's just a little wild</t>
  </si>
  <si>
    <t>Ударение на «И»
Москва/Краснодар
Если у вас возникли проблемы со мной, скажите об этом мне, а не кому-то другому</t>
  </si>
  <si>
    <t>Cash Advance Service</t>
  </si>
  <si>
    <t>https://scontent-mia3-3.cdninstagram.com/v/t51.2885-19/404007996_2075440836127640_4771777033883989834_n.jpg?stp=dst-jpg_e0_s150x150_tt6&amp;efg=eyJ2ZW5jb2RlX3RhZyI6InByb2ZpbGVfcGljLmRqYW5nby4xMDgwLmMyIn0&amp;_nc_ht=scontent-mia3-3.cdninstagram.com&amp;_nc_cat=108&amp;_nc_oc=Q6cZ2QGRH1NIvlLOaoPm4qgeUQawdig5CZVQoSvmhwWwaVPEqne3AXs-NIyTwRm-xM1F49A&amp;_nc_ohc=cuxatft0G94Q7kNvwGsXZIZ&amp;_nc_gid=EW6SNgWmjmUGoHl-m2wCNw&amp;edm=AOQ1c0wBAAAA&amp;ccb=7-5&amp;oh=00_AfyvXshk14-3UMr7IXwPc0siop8xQ5q8AxkZHFWOeWiZPQ&amp;oe=69BDBD77&amp;_nc_sid=8b3546</t>
  </si>
  <si>
    <t>Неизбежное прими достойно | Благодарю оружейный музей, за предоставленную возможность сделать это фото) | Как думаете, она подозревает на сколько сильно я её люблю? | Life is good</t>
  </si>
  <si>
    <t>https://instagram.com/p/DT-T2TgjX6B, https://instagram.com/p/DTucACfjZ0z, https://instagram.com/p/DSlLvdYDZek, https://instagram.com/p/DSaeA1yDbAq, https://instagram.com/p/DSQKYleDdbe, https://instagram.com/p/DSIN53fCD0B, https://instagram.com/p/DQyK46xCFZM, https://instagram.com/p/DNJLLkFs0oE, https://instagram.com/p/DM8GshqIDF1, https://instagram.com/p/DMoE6cFzwYT, https://instagram.com/p/DMitT-KM8Xg, https://instagram.com/p/DMXUWbBAnkz</t>
  </si>
  <si>
    <t>109, 142, 133, 83, 48, 136, 125, 157, 123, 153, 188, 167</t>
  </si>
  <si>
    <t>0, 0, 0, 2, 0, 5, 5, 2, 0, 2, 1, 1</t>
  </si>
  <si>
    <t>2026-01-26, 2026-01-20, 2025-12-22, 2025-12-18, 2025-12-14, 2025-12-11, 2025-11-08, 2025-08-09, 2025-08-04, 2025-07-27, 2025-07-25, 2025-07-21</t>
  </si>
  <si>
    <t>Самое тёплое место на планете ️, На том же месте</t>
  </si>
  <si>
    <t>Image, Sidecar, Image, Image, Video, Image, Image, Video, Image, Sidecar, Sidecar, Sidecar</t>
  </si>
  <si>
    <t>https://scontent-mia3-1.cdninstagram.com/v/t51.82787-15/622842989_18075386372368019_7022297646864935587_n.jpg?stp=dst-jpg_e35_s1080x1080_sh0.08_tt6&amp;_nc_ht=scontent-mia3-1.cdninstagram.com&amp;_nc_cat=111&amp;_nc_oc=Q6cZ2QGRH1NIvlLOaoPm4qgeUQawdig5CZVQoSvmhwWwaVPEqne3AXs-NIyTwRm-xM1F49A&amp;_nc_ohc=gVpq93UBy2wQ7kNvwHVFVdN&amp;_nc_gid=EW6SNgWmjmUGoHl-m2wCNw&amp;edm=AOQ1c0wBAAAA&amp;ccb=7-5&amp;ig_cache_key=MzgxODU3NjgyODczOTQ1MjU0NQ%3D%3D.3-ccb7-5&amp;oh=00_AfzFXG4s-vtM6T2PS2tSsSMH2qxTyQ1YNCbrqOtj8_g7Rg&amp;oe=69BD9096&amp;_nc_sid=8b3546, https://scontent-mia3-1.cdninstagram.com/v/t51.82787-15/619909579_18074839109368019_2001697605315505810_n.jpg?stp=dst-jpg_e35_p1080x1080_sh0.08_tt6&amp;_nc_ht=scontent-mia3-1.cdninstagram.com&amp;_nc_cat=111&amp;_nc_oc=Q6cZ2QGRH1NIvlLOaoPm4qgeUQawdig5CZVQoSvmhwWwaVPEqne3AXs-NIyTwRm-xM1F49A&amp;_nc_ohc=283DcXK-KN8Q7kNvwE5AiDY&amp;_nc_gid=EW6SNgWmjmUGoHl-m2wCNw&amp;edm=AOQ1c0wBAAAA&amp;ccb=7-5&amp;ig_cache_key=MzgxNDEwOTA3MTYwNDAwNDMzNw%3D%3D.3-ccb7-5&amp;oh=00_AfyK0tOCLgQ3_HA54IZreHG9JMqO2heEnvz5jn0Hmuq2xQ&amp;oe=69BDB501&amp;_nc_sid=8b3546, https://scontent-mia3-1.cdninstagram.com/v/t51.82787-15/619909579_18074839109368019_2001697605315505810_n.jpg?stp=dst-jpg_e35_p1080x1080_sh0.08_tt6&amp;_nc_ht=scontent-mia3-1.cdninstagram.com&amp;_nc_cat=111&amp;_nc_oc=Q6cZ2QGRH1NIvlLOaoPm4qgeUQawdig5CZVQoSvmhwWwaVPEqne3AXs-NIyTwRm-xM1F49A&amp;_nc_ohc=283DcXK-KN8Q7kNvwE5AiDY&amp;_nc_gid=EW6SNgWmjmUGoHl-m2wCNw&amp;edm=AOQ1c0wBAAAA&amp;ccb=7-5&amp;ig_cache_key=MzgxNDEwOTA3MTYwNDAwNDMzNw%3D%3D.3-ccb7-5&amp;oh=00_AfyK0tOCLgQ3_HA54IZreHG9JMqO2heEnvz5jn0Hmuq2xQ&amp;oe=69BDB501&amp;_nc_sid=8b3546, https://scontent-mia3-1.cdninstagram.com/v/t51.82787-15/619763919_18074839118368019_5077159799922369709_n.jpg?stp=dst-jpg_e35_p1080x1080_sh0.08_tt6&amp;_nc_ht=scontent-mia3-1.cdninstagram.com&amp;_nc_cat=111&amp;_nc_oc=Q6cZ2QGRH1NIvlLOaoPm4qgeUQawdig5CZVQoSvmhwWwaVPEqne3AXs-NIyTwRm-xM1F49A&amp;_nc_ohc=ROxihYBupcUQ7kNvwGN9cOw&amp;_nc_gid=EW6SNgWmjmUGoHl-m2wCNw&amp;edm=AOQ1c0wBAAAA&amp;ccb=7-5&amp;ig_cache_key=MzgxNDEwOTA3MTYwNDAxOTQzMA%3D%3D.3-ccb7-5&amp;oh=00_AfzLaO1NNBZLrlSlXbQRLuXvmoIXgig4a7ROvugjPbfo-g&amp;oe=69BDB73A&amp;_nc_sid=8b3546, https://scontent-mia3-1.cdninstagram.com/v/t51.82787-15/619530310_18074839127368019_2702346238467512343_n.jpg?stp=dst-jpg_e35_p1080x1080_sh0.08_tt6&amp;_nc_ht=scontent-mia3-1.cdninstagram.com&amp;_nc_cat=111&amp;_nc_oc=Q6cZ2QGRH1NIvlLOaoPm4qgeUQawdig5CZVQoSvmhwWwaVPEqne3AXs-NIyTwRm-xM1F49A&amp;_nc_ohc=K8hGdaE3iWEQ7kNvwHH4zYS&amp;_nc_gid=EW6SNgWmjmUGoHl-m2wCNw&amp;edm=AOQ1c0wBAAAA&amp;ccb=7-5&amp;ig_cache_key=MzgxNDEwOTA3MTYxMjQyNDEzMg%3D%3D.3-ccb7-5&amp;oh=00_AfzAoexSQZ1iGwMYfLx0WJxI_1IqgNU4lmGFHTcQcKwObQ&amp;oe=69BD8DB1&amp;_nc_sid=8b3546, https://scontent-mia3-1.cdninstagram.com/v/t51.82787-15/619515762_18074839136368019_6728344506347202812_n.jpg?stp=dst-jpg_e35_p1080x1080_sh0.08_tt6&amp;_nc_ht=scontent-mia3-1.cdninstagram.com&amp;_nc_cat=111&amp;_nc_oc=Q6cZ2QGRH1NIvlLOaoPm4qgeUQawdig5CZVQoSvmhwWwaVPEqne3AXs-NIyTwRm-xM1F49A&amp;_nc_ohc=xkkcKE2RAV0Q7kNvwEF3JOi&amp;_nc_gid=EW6SNgWmjmUGoHl-m2wCNw&amp;edm=AOQ1c0wBAAAA&amp;ccb=7-5&amp;ig_cache_key=MzgxNDEwOTA3MTYwNDA1NTM3Nw%3D%3D.3-ccb7-5&amp;oh=00_AfzRLwOBx3gYzsCT0-1sfsecWgOo8uyLE2QkaCybQ4NT9Q&amp;oe=69BDAF58&amp;_nc_sid=8b3546, https://scontent-mia3-1.cdninstagram.com/v/t51.82787-15/604835876_18072180614368019_4452141485301008075_n.jpg?stp=dst-jpg_e35_s1080x1080_sh0.08_tt6&amp;_nc_ht=scontent-mia3-1.cdninstagram.com&amp;_nc_cat=111&amp;_nc_oc=Q6cZ2QGRH1NIvlLOaoPm4qgeUQawdig5CZVQoSvmhwWwaVPEqne3AXs-NIyTwRm-xM1F49A&amp;_nc_ohc=rpE79HTX3TkQ7kNvwE3yAP2&amp;_nc_gid=EW6SNgWmjmUGoHl-m2wCNw&amp;edm=AOQ1c0wBAAAA&amp;ccb=7-5&amp;ig_cache_key=Mzc5MzQ4OTkwMDk5ODU5NjUxNg%3D%3D.3-ccb7-5&amp;oh=00_Afw76hugtPxRCeCnxQDjnw47XJgP3RgYs9QinDzGrw7vOg&amp;oe=69BDA6B3&amp;_nc_sid=8b3546, https://scontent-mia3-1.cdninstagram.com/v/t51.82787-15/603087371_18071801963368019_2035906275965039451_n.jpg?stp=dst-jpg_e35_s1080x1080_sh0.08_tt6&amp;_nc_ht=scontent-mia3-1.cdninstagram.com&amp;_nc_cat=111&amp;_nc_oc=Q6cZ2QGRH1NIvlLOaoPm4qgeUQawdig5CZVQoSvmhwWwaVPEqne3AXs-NIyTwRm-xM1F49A&amp;_nc_ohc=1bcw9lDRUvIQ7kNvwH3zxMs&amp;_nc_gid=EW6SNgWmjmUGoHl-m2wCNw&amp;edm=AOQ1c0wBAAAA&amp;ccb=7-5&amp;ig_cache_key=Mzc5MDQ3NDAzNTUyOTEwMTM1NA%3D%3D.3-ccb7-5&amp;oh=00_AfybW8tE-jfK-tnnc0xR-dmPJzKxB7qGBBFZqfvftiNKAw&amp;oe=69BD942B&amp;_nc_sid=8b3546, https://scontent-mia3-1.cdninstagram.com/v/t51.82787-15/587535724_18071153189368019_3619702952141273001_n.jpg?stp=dst-jpg_e35_p1080x1080_sh0.08_tt6&amp;_nc_ht=scontent-mia3-1.cdninstagram.com&amp;_nc_cat=111&amp;_nc_oc=Q6cZ2QGRH1NIvlLOaoPm4qgeUQawdig5CZVQoSvmhwWwaVPEqne3AXs-NIyTwRm-xM1F49A&amp;_nc_ohc=kGhmqFZth1oQ7kNvwHlve_6&amp;_nc_gid=EW6SNgWmjmUGoHl-m2wCNw&amp;edm=AOQ1c0wBAAAA&amp;ccb=7-5&amp;ig_cache_key=Mzc4NTMzNjYzNzk5NjE1NDExMw%3D%3D.3-ccb7-5&amp;oh=00_Afyu3J-KuEafXI6JeaGfWKmwEGUhTF6-Z5lR1joQ70eKdw&amp;oe=69BD9D25&amp;_nc_sid=8b3546, https://scontent-mia3-1.cdninstagram.com/v/t51.82787-15/573820412_18068168303368019_2672503605406702547_n.jpg?stp=dst-jpg_e35_s1080x1080_sh0.08_tt6&amp;_nc_ht=scontent-mia3-1.cdninstagram.com&amp;_nc_cat=111&amp;_nc_oc=Q6cZ2QGRH1NIvlLOaoPm4qgeUQawdig5CZVQoSvmhwWwaVPEqne3AXs-NIyTwRm-xM1F49A&amp;_nc_ohc=Uj-9bAq2WxQQ7kNvwF7kgFg&amp;_nc_gid=EW6SNgWmjmUGoHl-m2wCNw&amp;edm=AOQ1c0wBAAAA&amp;ccb=7-5&amp;ig_cache_key=Mzc2MTExNjUzMDY2MzI0OTQ4NA%3D%3D.3-ccb7-5&amp;oh=00_AfxzlZ8DuZKRgBfPetZutSq3rAIA1seKQ4LUc7TWkX5Yw</t>
  </si>
  <si>
    <t>https://scontent-mia5-2.cdninstagram.com/o1/v/t2/f2/m86/AQP7uscX6vD3fi6UAubYpnrbqfaltFAWgd_P3GQl0Wc_6rYjTR3YHhDH-w1uopUvDE3TsX5VwfG_Op2vnJ0aR8debVbf5vMBdv9H1BY.mp4?_nc_cat=100&amp;_nc_sid=5e9851&amp;_nc_ht=scontent-mia5-2.cdninstagram.com&amp;_nc_ohc=o215HiT4uBMQ7kNvwGHzsTS&amp;efg=eyJ2ZW5jb2RlX3RhZyI6Inhwdl9wcm9ncmVzc2l2ZS5JTlNUQUdSQU0uQ0xJUFMuQzMuNzIwLmRhc2hfYmFzZWxpbmVfMV92MSIsInhwdl9hc3NldF9pZCI6MTQwOTg4MzUyMzk4ODQ1NSwiYXNzZXRfYWdlX2RheXMiOjkxLCJ2aV91c2VjYXNlX2lkIjoxMDA5OSwiZHVyYXRpb25fcyI6MTMsInVybGdlbl9zb3VyY2UiOiJ3d3cifQ%3D%3D&amp;ccb=17-1&amp;_nc_gid=EW6SNgWmjmUGoHl-m2wCNw&amp;_nc_ss=1a&amp;_nc_zt=28&amp;vs=3deb54cc14733f2a&amp;_nc_vs=HBksFQIYUmlnX3hwdl9yZWVsc19wZXJtYW5lbnRfc3JfcHJvZC9GRjRCNTE3RjAwN0Q1MzVEQzU4RjRFMUIxRDA5REE5Q192aWRlb19kYXNoaW5pdC5tcDQVAALIARIAFQIYSGlnX3hwdl9yZWVsc19wZXJtYW5lbnRfc3JfcHJvZC8yNjE5MzM4MzI1MDI2MjYyOF8yMTgwNDY5MzQ3NTQzMTU1ODQyLm1wNBUCAsgBEgAoABgAGwKIB3VzZV9vaWwBMRJwcm9ncmVzc2l2ZV9yZWNpcGUBMRUAACbO7_npgpKBBRUCKAJDMywXQCsAAAAAAAAYEmRhc2hfYmFzZWxpbmVfMV92MREAdf4HZeadAQA&amp;oh=00_AfyFRaY4dLKUhDZxFJmHPuYVCAIpgWj8B4CFuICkCocAww&amp;oe=69B9A0F9, https://scontent-mia3-1.cdninstagram.com/o1/v/t2/f2/m86/AQOcpIT4V8NS33Hy1i6C0Ds5jLJF5OGhBlkKvoT5DG5UaShzEpUmWPq_E_lp-yGEhxXgb0zbJtIV0F3cO72iZS0SzM_OXROrSJwJ4BI.mp4?_nc_cat=106&amp;_nc_sid=5e9851&amp;_nc_ht=scontent-mia3-1.cdninstagram.com&amp;_nc_ohc=S1HoHI_hIPYQ7kNvwFrZtYv&amp;efg=eyJ2ZW5jb2RlX3RhZyI6Inhwdl9wcm9ncmVzc2l2ZS5JTlNUQUdSQU0uQ0xJUFMuQzMuNzIwLmRhc2hfYmFzZWxpbmVfMV92MSIsInhwdl9hc3NldF9pZCI6MTkzMDM2NjcxNzY5NzgwMCwiYXNzZXRfYWdlX2RheXMiOjIxOCwidmlfdXNlY2FzZV9pZCI6MTAwOTksImR1cmF0aW9uX3MiOjE1LCJ1cmxnZW5fc291cmNlIjoid3d3In0%3D&amp;ccb=17-1&amp;_nc_gid=EW6SNgWmjmUGoHl-m2wCNw&amp;_nc_ss=1a&amp;_nc_zt=28&amp;vs=d019cbff1cf505a5&amp;_nc_vs=HBksFQIYUmlnX3hwdl9yZWVsc19wZXJtYW5lbnRfc3JfcHJvZC8xRDQxQ0JGRDdFREVGQzUyNTQyMTFBN0U1NUY1MUVCN192aWRlb19kYXNoaW5pdC5tcDQVAALIARIAFQIYR2lnX3hwdl9yZWVsc19wZXJtYW5lbnRfc3JfcHJvZC8xMzYyMDE0NTA1MzE1NDU5XzYyMDUzNzM1NDU1NzM1MDYyMzAubXA0FQICyAESACgAGAAbAogHdXNlX29pbAExEnByb2dyZXNzaXZlX3JlY2lwZQExFQAAJpD89OeQ6u0GFQIoAkMzLBdALkQYk3S8ahgSZGFzaF9iYXNlbGluZV8xX3YxEQB1_gdl5p0BAA&amp;oh=00_AfwnDZqDL7YdWPntxb72s8_P9jcKvWjLyy1noDNH4yW6Zg&amp;oe=69B9A57F</t>
  </si>
  <si>
    <t>https://www.instagram.com/l_shredder_l</t>
  </si>
  <si>
    <t>edgar_black_man</t>
  </si>
  <si>
    <t>Эдгар</t>
  </si>
  <si>
    <t>https://scontent-dfw5-1.cdninstagram.com/v/t51.2885-19/17077267_1210862089021066_2747243154775212032_a.jpg?stp=dst-jpg_e0_s150x150_tt6&amp;efg=eyJ2ZW5jb2RlX3RhZyI6InByb2ZpbGVfcGljLmRqYW5nby45MTguYzIifQ&amp;_nc_ht=scontent-dfw5-1.cdninstagram.com&amp;_nc_cat=110&amp;_nc_oc=Q6cZ2QGbBIcDKfh8AxYA6wqfKOPovA0XuQV-fxEQSfYSfaKHeuWtGxJvuIU4-XJ-J36dla8&amp;_nc_ohc=PAvGZn7wzU0Q7kNvwE_N7AL&amp;_nc_gid=URT1dsOFTCWn2vexBuDrIw&amp;edm=AOQ1c0wBAAAA&amp;ccb=7-5&amp;oh=00_Afwuqropl-43xOeFbUsoWZlypQJV9fjuKK2_IZ_XIuAOHg&amp;oe=69BD9A3C&amp;_nc_sid=8b3546</t>
  </si>
  <si>
    <t>7 лет моей девочке 🥳🥳🥳 | Моей принцессе 6 лет | Мои принцессы 🙂 | Моей девочке 3 года 🥳</t>
  </si>
  <si>
    <t>https://instagram.com/p/DNkXmXsMkX5, https://instagram.com/p/DGY4ZWQt1yQ, https://instagram.com/p/DCJ0O0ENQqx, https://instagram.com/p/C-490mTNWvS, https://instagram.com/p/CsTWymvtZJ5, https://instagram.com/p/CjpQBosNrTr, https://instagram.com/p/CYKqciUtQtl, https://instagram.com/p/CVIX4GBtnHq, https://instagram.com/p/CSyUTJTDeTO, https://instagram.com/p/CSjD-Byjhet, https://instagram.com/p/CN-17nmhnbJ, https://instagram.com/p/CN-1vfRhrXX</t>
  </si>
  <si>
    <t>85, 105, 143, 169, 181, 161, 144, 146, 143, 157, 163, 170</t>
  </si>
  <si>
    <t>10, 4, 12, 20, 6, 14, 6, 5, 14, 5, 2, 2</t>
  </si>
  <si>
    <t>2025-08-20, 2025-02-22, 2024-11-09, 2024-08-20, 2023-05-16, 2022-10-13, 2022-01-01, 2021-10-17, 2021-08-20, 2021-08-14, 2021-04-22, 2021-04-22</t>
  </si>
  <si>
    <t>Харьков Любимый Город., Харківський зоопарк, Park Gorkova</t>
  </si>
  <si>
    <t>Video, Image, Sidecar, Sidecar, Image, Sidecar, Image, Image, Image, Image, Image, Image</t>
  </si>
  <si>
    <t>https://scontent-dfw5-2.cdninstagram.com/v/t51.82787-15/623866919_17982629435791316_6962632707141566189_n.jpg?stp=dst-jpg_e35_s1080x1080_sh0.08_tt6&amp;_nc_ht=scontent-dfw5-2.cdninstagram.com&amp;_nc_cat=108&amp;_nc_oc=Q6cZ2QGbBIcDKfh8AxYA6wqfKOPovA0XuQV-fxEQSfYSfaKHeuWtGxJvuIU4-XJ-J36dla8&amp;_nc_ohc=rcyhLAj723MQ7kNvwHepMw2&amp;_nc_gid=URT1dsOFTCWn2vexBuDrIw&amp;edm=AOQ1c0wBAAAA&amp;ccb=7-5&amp;ig_cache_key=MzU3Mzg1NDMzNjgxMjgwMTE2OA%3D%3D.3-ccb7-5&amp;oh=00_AfzvFr9rYeVCAzJXBhipXlXoYZaOUXx8ul6OXdeZSdpMkw&amp;oe=69BDBB12&amp;_nc_sid=8b3546, https://scontent-dfw5-1.cdninstagram.com/v/t51.29350-15/465957973_1756379971803034_8144674173050023517_n.heic?stp=dst-jpg_e35_p1080x1080_tt6&amp;_nc_ht=scontent-dfw5-1.cdninstagram.com&amp;_nc_cat=110&amp;_nc_oc=Q6cZ2QGbBIcDKfh8AxYA6wqfKOPovA0XuQV-fxEQSfYSfaKHeuWtGxJvuIU4-XJ-J36dla8&amp;_nc_ohc=NMyzAhllkqMQ7kNvwEAZVnj&amp;_nc_gid=URT1dsOFTCWn2vexBuDrIw&amp;edm=AOQ1c0wBAAAA&amp;ccb=7-5&amp;ig_cache_key=MzQ5NzU1NjI5NTY0MjUzNzI3OA%3D%3D.3-ccb7-5&amp;oh=00_AfxMW--j1lvlFtopJLIntjQ1qZ__Fdvc-QRlAxKECgi2iw&amp;oe=69BDA196&amp;_nc_sid=8b3546, https://scontent-dfw5-1.cdninstagram.com/v/t51.29350-15/465957973_1756379971803034_8144674173050023517_n.heic?stp=dst-jpg_e35_p1080x1080_tt6&amp;_nc_ht=scontent-dfw5-1.cdninstagram.com&amp;_nc_cat=110&amp;_nc_oc=Q6cZ2QGbBIcDKfh8AxYA6wqfKOPovA0XuQV-fxEQSfYSfaKHeuWtGxJvuIU4-XJ-J36dla8&amp;_nc_ohc=NMyzAhllkqMQ7kNvwEAZVnj&amp;_nc_gid=URT1dsOFTCWn2vexBuDrIw&amp;edm=AOQ1c0wBAAAA&amp;ccb=7-5&amp;ig_cache_key=MzQ5NzU1NjI5NTY0MjUzNzI3OA%3D%3D.3-ccb7-5&amp;oh=00_AfxMW--j1lvlFtopJLIntjQ1qZ__Fdvc-QRlAxKECgi2iw&amp;oe=69BDA196&amp;_nc_sid=8b3546, https://scontent-dfw5-1.cdninstagram.com/v/t51.29350-15/466363902_1074625107487365_400685768218326542_n.heic?stp=dst-jpg_e35_p1080x1080_tt6&amp;_nc_ht=scontent-dfw5-1.cdninstagram.com&amp;_nc_cat=109&amp;_nc_oc=Q6cZ2QGbBIcDKfh8AxYA6wqfKOPovA0XuQV-fxEQSfYSfaKHeuWtGxJvuIU4-XJ-J36dla8&amp;_nc_ohc=rspwPXrL2voQ7kNvwElDXmF&amp;_nc_gid=URT1dsOFTCWn2vexBuDrIw&amp;edm=AOQ1c0wBAAAA&amp;ccb=7-5&amp;ig_cache_key=MzQ5NzU1NjI5NTQ1ODAwODIyNQ%3D%3D.3-ccb7-5&amp;oh=00_AfxtPxtq38lX_66zvdgo6H2--zNui4JwQf3MdBdMt0nfkw&amp;oe=69BDAF71&amp;_nc_sid=8b3546, https://scontent-dfw5-1.cdninstagram.com/v/t51.29350-15/466122603_1007302744771115_6452676167122646743_n.heic?stp=dst-jpg_e35_p1080x1080_tt6&amp;_nc_ht=scontent-dfw5-1.cdninstagram.com&amp;_nc_cat=111&amp;_nc_oc=Q6cZ2QGbBIcDKfh8AxYA6wqfKOPovA0XuQV-fxEQSfYSfaKHeuWtGxJvuIU4-XJ-J36dla8&amp;_nc_ohc=9wccg-gHegsQ7kNvwE9WH52&amp;_nc_gid=URT1dsOFTCWn2vexBuDrIw&amp;edm=AOQ1c0wBAAAA&amp;ccb=7-5&amp;ig_cache_key=MzQ5NzU1NjI5NTQ1Nzk3MTI5OQ%3D%3D.3-ccb7-5&amp;oh=00_AfzzAGXPrjma0Nt1BNUQC9mBKu4VpOQAwLg2OE1zt4tTmA&amp;oe=69BD8C14&amp;_nc_sid=8b3546, https://scontent-dfw5-1.cdninstagram.com/v/t51.29350-15/455672747_1038463507989526_4541037640154116333_n.heic?stp=dst-jpg_e35_s1080x1080_tt6&amp;_nc_ht=scontent-dfw5-1.cdninstagram.com&amp;_nc_cat=110&amp;_nc_oc=Q6cZ2QGbBIcDKfh8AxYA6wqfKOPovA0XuQV-fxEQSfYSfaKHeuWtGxJvuIU4-XJ-J36dla8&amp;_nc_ohc=loHUgrsfNwAQ7kNvwGPRPSh&amp;_nc_gid=URT1dsOFTCWn2vexBuDrIw&amp;edm=AOQ1c0wBAAAA&amp;ccb=7-5&amp;ig_cache_key=MzQzODc3MDIwNTQ0NDQ2Nzg4OQ%3D%3D.3-ccb7-5&amp;oh=00_AfwmafifuBLbiKsrrGhvqA1aqy9kOdqJ3u7JHs3vTCm0zg&amp;oe=69BDBB38&amp;_nc_sid=8b3546, https://scontent-dfw5-1.cdninstagram.com/v/t51.29350-15/455672747_1038463507989526_4541037640154116333_n.heic?stp=dst-jpg_e35_s1080x1080_tt6&amp;_nc_ht=scontent-dfw5-1.cdninstagram.com&amp;_nc_cat=110&amp;_nc_oc=Q6cZ2QGbBIcDKfh8AxYA6wqfKOPovA0XuQV-fxEQSfYSfaKHeuWtGxJvuIU4-XJ-J36dla8&amp;_nc_ohc=loHUgrsfNwAQ7kNvwGPRPSh&amp;_nc_gid=URT1dsOFTCWn2vexBuDrIw&amp;edm=AOQ1c0wBAAAA&amp;ccb=7-5&amp;ig_cache_key=MzQzODc3MDIwNTQ0NDQ2Nzg4OQ%3D%3D.3-ccb7-5&amp;oh=00_AfwmafifuBLbiKsrrGhvqA1aqy9kOdqJ3u7JHs3vTCm0zg&amp;oe=69BDBB38&amp;_nc_sid=8b3546, https://scontent-dfw5-2.cdninstagram.com/v/t51.29350-15/456312612_8447302385314476_9131044035506367291_n.heic?stp=dst-jpg_e35_s1080x1080_tt6&amp;_nc_ht=scontent-dfw5-2.cdninstagram.com&amp;_nc_cat=100&amp;_nc_oc=Q6cZ2QGbBIcDKfh8AxYA6wqfKOPovA0XuQV-fxEQSfYSfaKHeuWtGxJvuIU4-XJ-J36dla8&amp;_nc_ohc=YW6jxO3y-CYQ7kNvwGcrSgc&amp;_nc_gid=URT1dsOFTCWn2vexBuDrIw&amp;edm=AOQ1c0wBAAAA&amp;ccb=7-5&amp;ig_cache_key=MzQzODc3MDIwNTMxODY3NDEzMg%3D%3D.3-ccb7-5&amp;oh=00_Afzl13jLJvZfiAQGnmfCGBr2fER0z5zN2vQ9-3PLRnTUEg&amp;oe=69BD93DE&amp;_nc_sid=8b3546, https://scontent-dfw5-2.cdninstagram.com/v/t51.29350-15/456313220_2779970655511512_360612332706375549_n.heic?stp=dst-jpg_e35_s1080x1080_tt6&amp;_nc_ht=scontent-dfw5-2.cdninstagram.com&amp;_nc_cat=100&amp;_nc_oc=Q6cZ2QGbBIcDKfh8AxYA6wqfKOPovA0XuQV-fxEQSfYSfaKHeuWtGxJvuIU4-XJ-J36dla8&amp;_nc_ohc=l5OJ2wqEWhYQ7kNvwFMCOOH&amp;_nc_gid=URT1dsOFTCWn2vexBuDrIw&amp;edm=AOQ1c0wBAAAA&amp;ccb=7-5&amp;ig_cache_key=MzQzODc3MDIwNTI5MzQzMzQ1Nw%3D%3D.3-ccb7-5&amp;oh=00_Afx822f7FSDrhOaoeAd-Ye5BPPifBJysmS48EXkcrijHeA&amp;oe=69BD8FF1&amp;_nc_sid=8b3546, https://scontent-dfw6-1.cdninstagram.com/v/t51.82787-15/623311684_18078256430053825_6720132888477563347_n.jpg?stp=dst-jpg_e35_s1080x1080_sh0.08_tt6&amp;_nc_ht=scontent-dfw6-1.cdninstagram.com&amp;_nc_cat=101&amp;_nc_oc=Q6cZ2QGbBIcDKfh8AxYA6wqfKOPovA0XuQV-fxEQSfYSfaKHeuWtGxJvuIU4-XJ-J36dla8&amp;_nc_ohc=gdo71YIm1mYQ7kNvwGoEqDZ&amp;_nc_gid=URT1dsOFTCWn2vexBuDrIw&amp;edm=AOQ1c0wBAAAA&amp;ccb=7-5&amp;ig_cache_key=MzEwMzkyNDgwMjc4ODEwMjc3Nw%3D%3D.3-ccb7-5&amp;oh=00_Afxddn2vutGhM6ZvpGgMgI1mbxP6GHKnMa1ZY9IvsTfliA&amp;oe=69BD89FC&amp;_nc_sid=8b3546, https://scontent-dfw6-1.cdni</t>
  </si>
  <si>
    <t>https://scontent-dfw6-1.cdninstagram.com/o1/v/t2/f2/m86/AQMFWgAap0xdEs7PWBVltDPK3tGwbBx4BVySInusSpou0tPkNm2yMZ46HFSGCmCWllk5Um-W3UhGfG-yq-5WNX8stBP48JbyYy5FSRg.mp4?_nc_cat=101&amp;_nc_sid=5e9851&amp;_nc_ht=scontent-dfw6-1.cdninstagram.com&amp;_nc_ohc=XckqbwlzAd8Q7kNvwHPmZfH&amp;efg=eyJ2ZW5jb2RlX3RhZyI6Inhwdl9wcm9ncmVzc2l2ZS5JTlNUQUdSQU0uQ0xJUFMuQzMuNzIwLmRhc2hfYmFzZWxpbmVfMV92MSIsInhwdl9hc3NldF9pZCI6MTc5MzQ3NDUxNzkyMTgwNSwiYXNzZXRfYWdlX2RheXMiOjIwOCwidmlfdXNlY2FzZV9pZCI6MTAwOTksImR1cmF0aW9uX3MiOjUsInVybGdlbl9zb3VyY2UiOiJ3d3cifQ%3D%3D&amp;ccb=17-1&amp;_nc_gid=URT1dsOFTCWn2vexBuDrIw&amp;_nc_ss=1a&amp;_nc_zt=28&amp;vs=c2b0f08d80e2e264&amp;_nc_vs=HBkcFQIYUmlnX3hwdl9yZWVsc19wZXJtYW5lbnRfc3JfcHJvZC9FNzQ1QkM1NTU1OENGN0RFMkJGRUQ4MUMyNURERDBCRV92aWRlb19kYXNoaW5pdC5tcDQVAALIARIAKAAYABsCiAd1c2Vfb2lsATEScHJvZ3Jlc3NpdmVfcmVjaXBlATEVAAAmmsDvuPrJrwYVAigCQzMsF0AUIcrAgxJvGBJkYXNoX2Jhc2VsaW5lXzFfdjERAHX-B2XmnQEA&amp;oh=00_AfzieSdsRkZjRtsqd0Vyz4eEy6B0t2fj6VmbAGyb5b2giA&amp;oe=69B9B0BA</t>
  </si>
  <si>
    <t>https://www.instagram.com/edgar_black_man</t>
  </si>
  <si>
    <t>scrooge.msk</t>
  </si>
  <si>
    <t>На треке....🍋☝️✨</t>
  </si>
  <si>
    <t>BMW🏆🇷🇺Nürburgring🇩🇪</t>
  </si>
  <si>
    <t>https://scontent-lga3-1.cdninstagram.com/v/t51.2885-19/457018794_1147190336384127_3444994778514837396_n.jpg?stp=dst-jpg_e0_s150x150_tt6&amp;efg=eyJ2ZW5jb2RlX3RhZyI6InByb2ZpbGVfcGljLmRqYW5nby4xMDgwLmMyIn0&amp;_nc_ht=scontent-lga3-1.cdninstagram.com&amp;_nc_cat=103&amp;_nc_oc=Q6cZ2QFzBeUWCpyikBjMA7BzivR-ZfliwEThzf6sRZu4vPfyVTVN-Fqjg2SU78I0guQAVWo&amp;_nc_ohc=XqZ0RVFPoT0Q7kNvwEiJooS&amp;_nc_gid=iHbrIH7Wyb6ynWMOJ85tJg&amp;edm=AOQ1c0wBAAAA&amp;ccb=7-5&amp;oh=00_Afx3AMF__bp0Ct3beWs8Or4RQcUP9-LMJVe_MexuztjAPQ&amp;oe=69BD8E15&amp;_nc_sid=8b3546</t>
  </si>
  <si>
    <t>Night walk with @scrooge.msk &amp; @baudinovshamil 
Video by @young.kratos_ 
#bmw #bmwm3 #bmwm4 #mpower #racecar #mtower #drift #tenetmotorsport #gts #race #дрифт —————————————————————
#bmw #g82 #f90 #m3g80 #m4g82 #m5f90 #bmwblog #bmwpost #m5 #m4f82
#бмв #bimmerlife #tunedcars #bmwm4g82 #bmwm4competit</t>
  </si>
  <si>
    <t>#bmw, #bmwm3, #bmwm4, #mpower, #racecar, #mtower, #drift, #tenetmotorsport, #gts, #race, #g82, #f90, #m3g80, #m4g82, #m5f90, #bmwblog, #bmwpost, #m5, #m4f82, #bimmerlife, #tunedcars, #bmwm4g82, #bmwm4competit</t>
  </si>
  <si>
    <t>@scrooge.msk, @baudinovshamil, @young.kratos_</t>
  </si>
  <si>
    <t>https://instagram.com/p/DF-vRSjovrB, https://instagram.com/p/DFkc_gwobRw, https://instagram.com/p/DB073n6IiEs, https://instagram.com/p/DBa2ItLIkJc, https://instagram.com/p/C_M0V7qoH8E, https://instagram.com/p/C-IfwgyIGOC, https://instagram.com/p/C5AuQvdozOd, https://instagram.com/p/C4-QfYeIkov, https://instagram.com/p/C45bW10orNT, https://instagram.com/p/C22pHEyorA7, https://instagram.com/p/C22V2bDI1wu, https://instagram.com/p/CxLpp8IsM-k</t>
  </si>
  <si>
    <t>10647, 7510, 6074, 132, 3847, 6846, 14324, 3806, 12418, 7413, 3833, 1230</t>
  </si>
  <si>
    <t>2, 4, 4, 3, 4, 1, 59, 3, 2, 2, 9, 30</t>
  </si>
  <si>
    <t>2025-02-12, 2025-02-02, 2024-11-01, 2024-10-22, 2024-08-28, 2024-08-01, 2024-03-27, 2024-03-26, 2024-03-24, 2024-02-02, 2024-02-02, 2023-09-14</t>
  </si>
  <si>
    <t>Марио в Жуковке, Париж, Франция, Moscow Raceway, Картинг-клуб "Le Mans City", Dubai, United Arab Emirates, Luzhniki Stadium</t>
  </si>
  <si>
    <t>Image, Sidecar, Image, Video, Video, Video, Video, Sidecar, Image, Image, Video, Video</t>
  </si>
  <si>
    <t>https://scontent-lga3-2.cdninstagram.com/v/t51.2885-15/476917405_18498280978055585_7105508984977981575_n.jpg?stp=dst-jpg_e35_p1080x1080_sh0.08_tt6&amp;_nc_ht=scontent-lga3-2.cdninstagram.com&amp;_nc_cat=105&amp;_nc_oc=Q6cZ2QFzBeUWCpyikBjMA7BzivR-ZfliwEThzf6sRZu4vPfyVTVN-Fqjg2SU78I0guQAVWo&amp;_nc_ohc=Dl6LCfUiuOMQ7kNvwFpdSBv&amp;_nc_gid=iHbrIH7Wyb6ynWMOJ85tJg&amp;edm=AOQ1c0wBAAAA&amp;ccb=7-5&amp;ig_cache_key=MzU2NjQ5NTg1MTI2NjM3NDMzNw%3D%3D.3-ccb7-5&amp;oh=00_AfxglGbm26aFccitJ4QQUamIoJP2wClyPMykkBSzbFb6SA&amp;oe=69BD9DCF&amp;_nc_sid=8b3546, https://scontent-lga3-2.cdninstagram.com/v/t51.2885-15/475983460_18496420813055585_5520944122831087636_n.jpg?stp=dst-jpg_e35_p1080x1080_sh0.08_tt6&amp;_nc_ht=scontent-lga3-2.cdninstagram.com&amp;_nc_cat=105&amp;_nc_oc=Q6cZ2QFzBeUWCpyikBjMA7BzivR-ZfliwEThzf6sRZu4vPfyVTVN-Fqjg2SU78I0guQAVWo&amp;_nc_ohc=ypVqMm0AlUAQ7kNvwEoCcYX&amp;_nc_gid=iHbrIH7Wyb6ynWMOJ85tJg&amp;edm=AOQ1c0wBAAAA&amp;ccb=7-5&amp;ig_cache_key=MzU1OTA5NzEwMzQ5ODIwODQzNQ%3D%3D.3-ccb7-5&amp;oh=00_Afzbw2moYEeop1fVCsy3oOxENun8mtM6n1BQSlZ280QGsA&amp;oe=69BD8824&amp;_nc_sid=8b3546, https://scontent-lga3-2.cdninstagram.com/v/t51.2885-15/475983460_18496420813055585_5520944122831087636_n.jpg?stp=dst-jpg_e35_p1080x1080_sh0.08_tt6&amp;_nc_ht=scontent-lga3-2.cdninstagram.com&amp;_nc_cat=105&amp;_nc_oc=Q6cZ2QFzBeUWCpyikBjMA7BzivR-ZfliwEThzf6sRZu4vPfyVTVN-Fqjg2SU78I0guQAVWo&amp;_nc_ohc=ypVqMm0AlUAQ7kNvwEoCcYX&amp;_nc_gid=iHbrIH7Wyb6ynWMOJ85tJg&amp;edm=AOQ1c0wBAAAA&amp;ccb=7-5&amp;ig_cache_key=MzU1OTA5NzEwMzQ5ODIwODQzNQ%3D%3D.3-ccb7-5&amp;oh=00_Afzbw2moYEeop1fVCsy3oOxENun8mtM6n1BQSlZ280QGsA&amp;oe=69BD8824&amp;_nc_sid=8b3546, https://scontent-lga3-2.cdninstagram.com/v/t51.2885-15/475684830_18496420804055585_2677288141711868771_n.jpg?stp=dst-jpg_e35_p1080x1080_sh0.08_tt6&amp;_nc_ht=scontent-lga3-2.cdninstagram.com&amp;_nc_cat=105&amp;_nc_oc=Q6cZ2QFzBeUWCpyikBjMA7BzivR-ZfliwEThzf6sRZu4vPfyVTVN-Fqjg2SU78I0guQAVWo&amp;_nc_ohc=VnhJJvD2ZBIQ7kNvwHBqPZz&amp;_nc_gid=iHbrIH7Wyb6ynWMOJ85tJg&amp;edm=AOQ1c0wBAAAA&amp;ccb=7-5&amp;ig_cache_key=MzU1OTA5NzEwMzE2MjU1MTUxMQ%3D%3D.3-ccb7-5&amp;oh=00_Afx8lUEhW84tiItcTK4iUD-yoeYY2J3aMX7U1A7Y_DyyTg&amp;oe=69BD95F5&amp;_nc_sid=8b3546, https://scontent-lga3-2.cdninstagram.com/v/t51.2885-15/465031425_18478490578055585_8924523148474549794_n.jpg?stp=dst-jpg_e35_p1080x1080_sh0.08_tt6&amp;_nc_ht=scontent-lga3-2.cdninstagram.com&amp;_nc_cat=105&amp;_nc_oc=Q6cZ2QFzBeUWCpyikBjMA7BzivR-ZfliwEThzf6sRZu4vPfyVTVN-Fqjg2SU78I0guQAVWo&amp;_nc_ohc=hlYuL9-BEnMQ7kNvwHEzz3A&amp;_nc_gid=iHbrIH7Wyb6ynWMOJ85tJg&amp;edm=AOQ1c0wBAAAA&amp;ccb=7-5&amp;ig_cache_key=MzQ5MTY3ODkxODI4NTU5OTAyMA%3D%3D.3-ccb7-5&amp;oh=00_AfzIuG9snsFY_yC7p_1zlUj14--u-50Kj4Vxxn8p34xv3A&amp;oe=69BD9F56&amp;_nc_sid=8b3546, https://scontent-lga3-2.cdninstagram.com/v/t39.30808-6/474037215_18493973350055585_5793783464260145791_n.jpg?stp=dst-jpg_e35_s1080x1080_sh0.08_tt6&amp;_nc_ht=scontent-lga3-2.cdninstagram.com&amp;_nc_cat=105&amp;_nc_oc=Q6cZ2QFzBeUWCpyikBjMA7BzivR-ZfliwEThzf6sRZu4vPfyVTVN-Fqjg2SU78I0guQAVWo&amp;_nc_ohc=dV5E6GVJutQQ7kNvwHDYX56&amp;_nc_gid=iHbrIH7Wyb6ynWMOJ85tJg&amp;edm=AOQ1c0wAAAAA&amp;ccb=7-5&amp;ig_cache_key=MzMzMjE3MzI4NzYyMDAwMjMzMA%3D%3D.3-ccb7-5&amp;oh=00_Afw2-DJjYMACzEgpE-mkYUfvk2yq5H_pY7VC26uKMOCHNw&amp;oe=69BDB2C5&amp;_nc_sid=8b3546, https://scontent-lga3-2.cdninstagram.com/v/t39.30808-6/474037215_18493973350055585_5793783464260145791_n.jpg?stp=dst-jpg_e35_s1080x1080_sh0.08_tt6&amp;_nc_ht=scontent-lga3-2.cdninstagram.com&amp;_nc_cat=105&amp;_nc_oc=Q6cZ2QFzBeUWCpyikBjMA7BzivR-ZfliwEThzf6sRZu4vPfyVTVN-Fqjg2SU78I0guQAVWo&amp;_nc_ohc=dV5E6GVJutQQ7kNvwHDYX56&amp;_nc_gid=iHbrIH7Wyb6ynWMOJ85tJg&amp;edm=AOQ1c0wAAAAA&amp;ccb=7-5&amp;ig_cache_key=MzMzMjE3MzI4NzYyMDAwMjMzMA%3D%3D.3-ccb7-5&amp;oh=00_Afw2-DJjYMACzEgpE-mkYUfvk2yq5H_pY7VC26uKMOCHNw&amp;oe=69BDB2C5&amp;_nc_sid=8b3546, https://scontent-lga3-2.cdninstagram.com/v/t39.30808-6/474073874_18493973380055585_2346932051463461233_n.jpg?stp=dst-jpg_e35_s1080x1080_sh0.08_tt6&amp;_nc_ht=scontent-lga3-2.cdninstagram.com&amp;_nc_cat=105&amp;_nc_oc=Q6cZ2QFzBeUWCpyikBjMA7BzivR-ZfliwEThzf6sRZu4vPfyVTVN-Fqjg2SU78I0guQAVWo&amp;_nc_ohc=7ItjNJpJMOoQ7kNvwEPS0ou&amp;_nc_gid=iHbrIH7Wyb6ynWMOJ85tJg&amp;edm=AOQ1c0wAAAAA&amp;ccb=7-5&amp;ig_cache_key=MzMzMjE3MzI4NzYxOTgzMDg4NA%3D%3D.3-ccb7-5&amp;oh=00_Afx0vxq0DJ8jxqou8J6iCyJfCZXmdeJk0B4BGrSlKD9RCQ&amp;oe=69BDBAC9&amp;_nc_sid=8b3546, https://scontent-lga3-2.cdninstagram.com/v/t39.30808-6/474079927_18493972291055585_901828620994473486_n.jpg?stp=dst-jpg_e35_p1080x1080_sh0.08_tt6&amp;_nc_ht=scontent-lga3-2.cdninstagram.com&amp;_nc_cat=105&amp;_nc_oc=Q6cZ2QFzBeUWCpyikBjMA7BzivR-ZfliwEThzf6sRZu4vPfyVTVN-Fqjg2SU78I0guQAVWo&amp;_nc_ohc=gH85migfxGoQ7kNvwHPB1_u&amp;_nc_gid=iHbrIH7Wyb6ynWMOJ85tJg&amp;edm=AOQ1c0wAAAAA&amp;ccb=7-5&amp;ig_cache_key=MzMzMDgxMzcxNjI5Mjg3NTA5MQ%3D%3D.3-ccb7-5&amp;oh=00_AfwWgUDHz4iS7eSucPTpU6xTkkijfsgZyr-dcgsTCdlC9Q&amp;oe=69BDAD67&amp;_nc_sid=8b3546, https://scontent-lga3-2.cdninstagram.com/v/t39.30808-6/472682916_18491179636055585_2564644385741988131_n.jpg?stp=dst-jpg_e35_s1080x1080_sh0.08_tt6&amp;_nc_ht=scontent-lga3-2.cdninstagram.com&amp;_nc_cat=105&amp;_nc_oc=Q6cZ2QFzBeUWCpyikBjMA7BzivR-ZfliwEThzf6sRZu4vPfyVTVN-Fqjg2SU78I0guQAVWo&amp;_nc_ohc=leNGiQKWjpkQ7kNvwEnfoRD&amp;_nc_gid=iHbrIH7Wyb6ynWMOJ85tJg&amp;edm=AOQ1c0wAAAAA&amp;ccb=7-5&amp;ig_cache_key=MzI5NDAwMDk4MzU1NTg3ODk3MQ%3D%3D.3-ccb7-5&amp;oh=00_Afxq-Vyinf1iUDL48RsXLaPB-HLm_d6Elkb_mFmmfgykkg&amp;oe=69BD94</t>
  </si>
  <si>
    <t>https://scontent-lga3-3.cdninstagram.com/o1/v/t2/f2/m367/AQMnJBpKUhk0-_do73atanzk0Hpl1CYKvavYqvQn_qaoXcc18Qbz-6NAFMTCrYHhkXuI9d5gD-iqTZK0WMQ-UV_6dl9X47ZT5O-uyK8.mp4?_nc_cat=102&amp;_nc_sid=5e9851&amp;_nc_ht=scontent-lga3-3.cdninstagram.com&amp;_nc_ohc=g1qojOEJGyQQ7kNvwFXjBl1&amp;efg=eyJ2ZW5jb2RlX3RhZyI6Inhwdl9wcm9ncmVzc2l2ZS5JTlNUQUdSQU0uQ0xJUFMuQzMuNzA0LmRhc2hfYmFzZWxpbmVfMV92MSIsInhwdl9hc3NldF9pZCI6MTExMjkzMDQwMDI0OTAzNCwiYXNzZXRfYWdlX2RheXMiOjUxMCwidmlfdXNlY2FzZV9pZCI6MTAwOTksImR1cmF0aW9uX3MiOjQ5LCJ1cmxnZW5fc291cmNlIjoid3d3In0%3D&amp;ccb=17-1&amp;vs=6f516902172da299&amp;_nc_vs=HBksFQIYQGlnX2VwaGVtZXJhbC9EODQwOEFBNEVCNURCRTE1MDc5MEQ4NTA0QTQzMjU5QV92aWRlb19kYXNoaW5pdC5tcDQVAALIARIAFQIYRmlnX3hwdl9yZWVsc19wZXJtYW5lbnRfc3JfcHJvZC81NzY1MDg4MTgzNzQwNThfMzM3NDIxMDgyNDg1MzA5NDAyNC5tcDQVAgLIARIAKAAYABsCiAd1c2Vfb2lsATEScHJvZ3Jlc3NpdmVfcmVjaXBlATEVAAAmlJPV0omN-gMVAigCQzMsF0BIrvnbItDlGBJkYXNoX2Jhc2VsaW5lXzFfdjERAHX-B2XmnQEA&amp;_nc_gid=iHbrIH7Wyb6ynWMOJ85tJg&amp;_nc_ss=1a&amp;_nc_zt=28&amp;oh=00_AfxJqV_3Rp3ao4pV_iymQrjU5WOQy9VeSdXij5w0yNsgfQ&amp;oe=69BDA98B, https://scontent-lga3-1.cdninstagram.com/o1/v/t2/f2/m367/AQOa96IyaybVEVpy_dbLR2M4fUrc5QUSAWg4QfHvZNrHIoxbIqhvn11S2AhJuUQG3U7cGDh0a5xJtSFVzG_6tYJReacoHfu6N3JnFXk.mp4?_nc_cat=109&amp;_nc_sid=5e9851&amp;_nc_ht=scontent-lga3-1.cdninstagram.com&amp;_nc_ohc=96TzJzDuBIMQ7kNvwGMNEME&amp;efg=eyJ2ZW5jb2RlX3RhZyI6Inhwdl9wcm9ncmVzc2l2ZS5JTlNUQUdSQU0uQ0xJUFMuQzMuNDgwLmRhc2hfYmFzZWxpbmVfMV92MSIsInhwdl9hc3NldF9pZCI6MTE2MDEyNTA4ODM5MTkwOSwiYXNzZXRfYWdlX2RheXMiOjU2NSwidmlfdXNlY2FzZV9pZCI6MTAwOTksImR1cmF0aW9uX3MiOjIzLCJ1cmxnZW5fc291cmNlIjoid3d3In0%3D&amp;ccb=17-1&amp;_nc_gid=iHbrIH7Wyb6ynWMOJ85tJg&amp;_nc_ss=1a&amp;_nc_zt=28&amp;vs=40f41946032d271b&amp;_nc_vs=HBksFQIYQGlnX2VwaGVtZXJhbC8zODRBQjg3OTZDMUI5M0MxMjgzRjMyN0IyNkRFNEZBNF92aWRlb19kYXNoaW5pdC5tcDQVAALIARIAFQIYRmlnX3hwdl9yZWVsc19wZXJtYW5lbnRfc3JfcHJvZC81MjU5ODcxNzMxNDIzNTlfMjQ4NDMzMTAyODk2MzY0MjE1NS5tcDQVAgLIARIAKAAYABsCiAd1c2Vfb2lsATEScHJvZ3Jlc3NpdmVfcmVjaXBlATEVAAAmyovPvJXIjwQVAigCQzMsF0A3ogxJul41GBJkYXNoX2Jhc2VsaW5lXzFfdjERAHX-B2XmnQEA&amp;oh=00_AfzrnoumNVJ5tbDHnPNmounHvRFtC9CxyG7i9IG5FL4nMQ&amp;oe=69BD93A2, https://scontent-lga3-1.cdninstagram.com/o1/v/t2/f2/m367/AQPVNqFVA7loJ6UvzoYohNMu3ypn9xu9P3V8IgrsnJgU7j9J_z2DDjzdwlmnC3IpC9wHbvIr1RIcudf3j60-TWmmwudoXoYB7524c0Y.mp4?_nc_cat=111&amp;_nc_sid=5e9851&amp;_nc_ht=scontent-lga3-1.cdninstagram.com&amp;_nc_ohc=BmY17lfonPwQ7kNvwEa6reE&amp;efg=eyJ2ZW5jb2RlX3RhZyI6Inhwdl9wcm9ncmVzc2l2ZS5JTlNUQUdSQU0uQ0xJUFMuQzMuNDgwLmRhc2hfYmFzZWxpbmVfMV92MSIsInhwdl9hc3NldF9pZCI6MTczMzQzMzcwMDc5OTA5MywiYXNzZXRfYWdlX2RheXMiOjU5MSwidmlfdXNlY2FzZV9pZCI6MTAwOTksImR1cmF0aW9uX3MiOjEyLCJ1cmxnZW5fc291cmNlIjoid3d3In0%3D&amp;ccb=17-1&amp;vs=6b3808804dddfde3&amp;_nc_vs=HBksFQIYQGlnX2VwaGVtZXJhbC83NjQ0MUQ1NDEwODlBNjk2QzY4NTVEODI5RkJCOTNBQ192aWRlb19kYXNoaW5pdC5tcDQVAALIARIAFQIYRmlnX3hwdl9yZWVsc19wZXJtYW5lbnRfc3JfcHJvZC80MzQ1Mjk1MjYyMTUzNThfNjY4MTYzODE1NTk5MjY5ODgyMC5tcDQVAgLIARIAKAAYABsCiAd1c2Vfb2lsATEScHJvZ3Jlc3NpdmVfcmVjaXBlATEVAAAm6snSv4-jlAYVAigCQzMsF0AoiDEm6XjVGBJkYXNoX2Jhc2VsaW5lXzFfdjERAHX-B2XmnQEA&amp;_nc_gid=iHbrIH7Wyb6ynWMOJ85tJg&amp;_nc_ss=1a&amp;_nc_zt=28&amp;oh=00_AfwFrIcmvVvGuxXtA_pVHKyK3dsx6TOhP_RO3zagtyOeHw&amp;oe=69BDB0A0, https://scontent-lga3-2.cdninstagram.com/o1/v/t2/f2/m82/AQMwyvV2liBFE6NzSqub-KS4QUL3dUNsPfrCFbHhpnYlyRdVxBrc3BY8yX5_7zwZyJnEUciyYD7_qmmeLD4rOIHMSFHvjNSl583iXzI.mp4?_nc_cat=105&amp;_nc_sid=5e9851&amp;_nc_ht=scontent-lga3-2.cdninstagram.com&amp;_nc_ohc=6zmyeesKeQ0Q7kNvwH52ZMJ&amp;efg=eyJ2ZW5jb2RlX3RhZyI6Inhwdl9wcm9ncmVzc2l2ZS5JTlNUQUdSQU0uQ0xJUFMuQzMuNzIwLmRhc2hfYmFzZWxpbmVfMV92MSIsInhwdl9hc3NldF9pZCI6MTM5MTYzMjAxODE0MzQ2MywiYXNzZXRfYWdlX2RheXMiOjcxOSwidmlfdXNlY2FzZV9pZCI6MTAwOTksImR1cmF0aW9uX3MiOjU5LCJ1cmxnZW5fc291cmNlIjoid3d3In0%3D&amp;ccb=17-1&amp;_nc_gid=iHbrIH7Wyb6ynWMOJ85tJg&amp;_nc_ss=1a&amp;_nc_zt=28&amp;vs=13e2b7e96fc8d67d&amp;_nc_vs=HBksFQIYT2lnX3hwdl9yZWVsc19wZXJtYW5lbnRfcHJvZC8xQzQxQTRDNzE4M0NCNkZBNjQwOUU1RjQ0NzVFM0Y5NV92aWRlb19kYXNoaW5pdC5tcDQVAALIARIAFQIYOnBhc3N0aHJvdWdoX2V2ZXJzdG9yZS9HSjVyM0JucnFCYV9EVmdGQURiMWlWdFdKeVpTYnFfRUFBQUYVAgLIARIAKAAYABsCiAd1c2Vfb2lsATEScHJvZ3Jlc3NpdmVfcmVjaXBlATEVAAAmzuPLwdLr-AQVAigCQzMsF0BNmZmZmZmaGBJkYXNoX2Jhc2VsaW5lXzFfdjERAHX-B2XmnQEA&amp;oh=00_AfzoBJ_OtHvGcAW47YS7y1dh2YYv-V36zrL5jWIdKPtcPw&amp;oe=69B9AEE6, https://scontent-lga3-2.cdninstagram.com/o1/v/t2/f2/m82/AQOk9c4pL9QxddJFz9Su8eJO3o9UWPeVyRcPShsven3A0i8nXHIDkcqOVE_JgKKejDaCkMUHPrDgHbFG0QxkzQRtj65uoRFDZHhDjfU.mp4?_nc_cat=100&amp;_nc_sid=5e9851&amp;_nc_ht=scontent-lga3-2.cdninstagram.com&amp;_nc_ohc=Bccm-cQ6cG4Q7kNvwFXXtDK&amp;efg=eyJ2ZW5jb2RlX3RhZyI6Inhwdl9wcm9ncmVzc2l2ZS5JTlNUQUdSQU0uQ0xJUFMuQzMuNzIwLmRhc2hfYmFzZWxpbmVfMV92MSIsInhwdl9hc3NldF9pZCI6MTA5NDQ3NzExNTAyNjE5OSwiYXNzZXRfYWdlX2RheXMiOjc3MiwidmlfdXNlY2FzZV9pZCI6MTAwOTksImR1cmF0aW9uX3MiOjYwLCJ1cmxnZW5fc291cmNlIjoid3d3In0%3D&amp;ccb=17-1&amp;_nc_gid=iHbrIH7Wyb6ynWMOJ85tJg&amp;_nc_ss=1a&amp;_nc_zt=28&amp;vs=e8cb91ae09ae43b1&amp;_nc_vs=HBksFQIYT2lnX3hwdl9yZWVsc19wZXJtYW5lbnRfcHJvZC9CRTQwRDMzQUUzNEU0MzAxNERBQjM2N0U1RkUwNzFCNl92aWRlb19kYXNoaW5pdC5tcDQVAALIARIAFQIYOnBhc3N0aHJvdWdoX2V2ZXJzdG9yZS9HQTBKNWhoSVJUSUlpWU1DQUhmSWtvSVN5ekJTYnFfRUFBQUYVAgLIARIAKAAYABsCiAd1c2Vfb2lsATEScHJvZ3Jlc3NpdmVfcmVjaXBlATEVAAAmrqy_-vna8QMVAigCQzMsF0BOAk3S8an8GBJkYXNoX2Jhc2Vs</t>
  </si>
  <si>
    <t>https://www.instagram.com/scrooge.msk</t>
  </si>
  <si>
    <t>shokolad84</t>
  </si>
  <si>
    <t>Алексей Игнатьев</t>
  </si>
  <si>
    <t>https://scontent-hou1-1.cdninstagram.com/v/t51.2885-19/308268502_1033378737450057_4803729341629570547_n.jpg?stp=dst-jpg_e0_s150x150_tt6&amp;efg=eyJ2ZW5jb2RlX3RhZyI6InByb2ZpbGVfcGljLmRqYW5nby4xMDgwLmMyIn0&amp;_nc_ht=scontent-hou1-1.cdninstagram.com&amp;_nc_cat=109&amp;_nc_oc=Q6cZ2QF_Z7zFF6rAMwzggZE6nhDtRBUZTNt3F6w6gMaXzlgL6IekyM5RfygzdmDPR42FxhUTXP95V84Ch8bwhmaZenxy&amp;_nc_ohc=S-1zC99TSwgQ7kNvwHy86Xs&amp;_nc_gid=ZwGKctswHy4qYu6WX7aBfg&amp;edm=AOQ1c0wBAAAA&amp;ccb=7-5&amp;oh=00_AfyY1PPWfU7K_56NTEW274bSElBAADyD6rcKTpvxg-JDqg&amp;oe=69BDA05E&amp;_nc_sid=8b3546</t>
  </si>
  <si>
    <t>@pokolenie.pepsi | #maserati #quattroporte</t>
  </si>
  <si>
    <t>#maserati, #quattroporte</t>
  </si>
  <si>
    <t>@pokolenie.pepsi</t>
  </si>
  <si>
    <t>https://instagram.com/p/DKrTsqRofGZ, https://instagram.com/p/CtesGpeIRX6, https://instagram.com/p/CQmByFpHrEr, https://instagram.com/p/CNaK2oqHx5r, https://instagram.com/p/B_CdYKyHjgH, https://instagram.com/p/ByK-V6YiHob, https://instagram.com/p/BuKHqjrI2rv, https://instagram.com/p/BtoTgf9CKnP, https://instagram.com/p/BsBNqp2CP1z, https://instagram.com/p/BrlGWKjnJpm, https://instagram.com/p/BoUbWE1jHkF, https://instagram.com/p/Bn9TeLAga5m</t>
  </si>
  <si>
    <t>25, 51, 29, 41, 41, 28, 31, 41, 29, 26, 60, 40</t>
  </si>
  <si>
    <t>5, 0, 1, 1, 1, 2, 1, 2, 5, 5, 1, 1</t>
  </si>
  <si>
    <t>2025-06-09, 2023-06-14, 2021-06-26, 2021-04-08, 2020-04-16, 2019-06-01, 2019-02-21, 2019-02-08, 2018-12-30, 2018-12-19, 2018-09-29, 2018-09-20</t>
  </si>
  <si>
    <t>Sultan Of Dreams Hotel</t>
  </si>
  <si>
    <t>Video, Video, Image, Image, Image, Image, Video, Video, Video, Image, Image, Image</t>
  </si>
  <si>
    <t>https://scontent-hou1-1.cdninstagram.com/v/t51.82787-15/622852347_18081772745241021_9091724804109253144_n.jpg?stp=dst-jpg_e35_s1080x1080_sh0.08_tt6&amp;_nc_ht=scontent-hou1-1.cdninstagram.com&amp;_nc_cat=109&amp;_nc_oc=Q6cZ2QF_Z7zFF6rAMwzggZE6nhDtRBUZTNt3F6w6gMaXzlgL6IekyM5RfygzdmDPR42FxhUTXP95V84Ch8bwhmaZenxy&amp;_nc_ohc=u9pkSN8RkwQQ7kNvwH8zjdZ&amp;_nc_gid=ZwGKctswHy4qYu6WX7aBfg&amp;edm=AOQ1c0wBAAAA&amp;ccb=7-5&amp;ig_cache_key=MjYwNDc3NzI3NDU1OTM0NDkzOQ%3D%3D.3-ccb7-5&amp;oh=00_AfxSrvZNPgwXzDlG_rjn6whMj3dipAbheYp9hOBTgG1VHw&amp;oe=69BD982A&amp;_nc_sid=8b3546, https://scontent-hou1-1.cdninstagram.com/v/t51.82787-15/634409199_18406342699134739_7506178590201855758_n.jpg?stp=dst-jpg_e35_s1080x1080_sh0.08_tt6&amp;_nc_ht=scontent-hou1-1.cdninstagram.com&amp;_nc_cat=107&amp;_nc_oc=Q6cZ2QF_Z7zFF6rAMwzggZE6nhDtRBUZTNt3F6w6gMaXzlgL6IekyM5RfygzdmDPR42FxhUTXP95V84Ch8bwhmaZenxy&amp;_nc_ohc=Jrgy3SOV9v0Q7kNvwFmd3Qq&amp;_nc_gid=ZwGKctswHy4qYu6WX7aBfg&amp;edm=AOQ1c0wBAAAA&amp;ccb=7-5&amp;ig_cache_key=MjU0NzM5NjI3NDIwNDY0NzAxOQ%3D%3D.3-ccb7-5&amp;oh=00_Afye6YtBh1cWQ3ZiLZ91TKoFzAO_RPfWJOcngffULywk3g&amp;oe=69BD971D&amp;_nc_sid=8b3546, https://scontent-hou1-1.cdninstagram.com/v/t51.82787-15/624905391_18309244975270695_6295692106342535188_n.jpg?stp=dst-jpg_e15_fr_p1080x1080_tt6&amp;_nc_ht=scontent-hou1-1.cdninstagram.com&amp;_nc_cat=103&amp;_nc_oc=Q6cZ2QF_Z7zFF6rAMwzggZE6nhDtRBUZTNt3F6w6gMaXzlgL6IekyM5RfygzdmDPR42FxhUTXP95V84Ch8bwhmaZenxy&amp;_nc_ohc=0EqsVFpcQAoQ7kNvwFrYrxv&amp;_nc_gid=ZwGKctswHy4qYu6WX7aBfg&amp;edm=AOQ1c0wBAAAA&amp;ccb=7-5&amp;ig_cache_key=MjI4ODUyMDc2NDg1MjE1NjQyMw%3D%3D.3-ccb7-5&amp;oh=00_AfxmIvgBo-kIA69hAf4XU8Hzl1cYEq-uf0dTp35-gM-lBg&amp;oe=69BDAB43&amp;_nc_sid=8b3546, https://scontent-hou1-1.cdninstagram.com/v/t51.82787-15/629243255_18329419069175047_2978659910344608758_n.jpg?stp=dst-jpg_e15_fr_s1080x1080_tt6&amp;_nc_ht=scontent-hou1-1.cdninstagram.com&amp;_nc_cat=107&amp;_nc_oc=Q6cZ2QF_Z7zFF6rAMwzggZE6nhDtRBUZTNt3F6w6gMaXzlgL6IekyM5RfygzdmDPR42FxhUTXP95V84Ch8bwhmaZenxy&amp;_nc_ohc=5Db_TLh38EYQ7kNvwHgpnlO&amp;_nc_gid=ZwGKctswHy4qYu6WX7aBfg&amp;edm=AOQ1c0wBAAAA&amp;ccb=7-5&amp;ig_cache_key=MjA1NjczMDM2NDUyOTM3NTc3MQ%3D%3D.3-ccb7-5&amp;oh=00_AfzRDqReWvVGf2UzvNauN2BRRXIFGeqFxwFn0X5xF2A1rQ&amp;oe=69BDA22D&amp;_nc_sid=8b3546, https://scontent-hou1-1.cdninstagram.com/v/t51.82787-15/624281494_18342543316238567_5024482543354053786_n.jpg?stp=dst-jpg_e15_fr_s1080x1080_tt6&amp;_nc_ht=scontent-hou1-1.cdninstagram.com&amp;_nc_cat=111&amp;_nc_oc=Q6cZ2QF_Z7zFF6rAMwzggZE6nhDtRBUZTNt3F6w6gMaXzlgL6IekyM5RfygzdmDPR42FxhUTXP95V84Ch8bwhmaZenxy&amp;_nc_ohc=cezd-V9mMzAQ7kNvwEYnhsM&amp;_nc_gid=ZwGKctswHy4qYu6WX7aBfg&amp;edm=AOQ1c0wBAAAA&amp;ccb=7-5&amp;ig_cache_key=MTkzNzk4MzEyNjA5NTMwNTMxOA%3D%3D.3-ccb7-5&amp;oh=00_AfzCyeS7vaUGBJ9VYYc_YtIoRN2OHkd8Kmw8Aho_CZ6eww&amp;oe=69BD9BF2&amp;_nc_sid=8b3546, https://scontent-hou1-1.cdninstagram.com/v/t51.82787-15/624077138_18348042208231556_4967719301886793791_n.jpg?stp=dst-jpg_e15_tt6&amp;_nc_ht=scontent-hou1-1.cdninstagram.com&amp;_nc_cat=108&amp;_nc_oc=Q6cZ2QF_Z7zFF6rAMwzggZE6nhDtRBUZTNt3F6w6gMaXzlgL6IekyM5RfygzdmDPR42FxhUTXP95V84Ch8bwhmaZenxy&amp;_nc_ohc=Vrz1g-K6w5MQ7kNvwHAd5cT&amp;_nc_gid=ZwGKctswHy4qYu6WX7aBfg&amp;edm=AOQ1c0wBAAAA&amp;ccb=7-5&amp;ig_cache_key=MTg3OTI0NzIwODc5Nzk5MzIyMQ%3D%3D.3-ccb7-5&amp;oh=00_AfyDciu4-klTlSe90LgaOWd1s9mY_2_rG-CGdqcG7lQTWQ&amp;oe=69BD9581&amp;_nc_sid=8b3546, https://scontent-hou1-1.cdninstagram.com/v/t51.82787-15/639526490_18567727165030500_3307710537921611201_n.jpg?stp=dst-jpg_e15_fr_s1080x1080_tt6&amp;_nc_ht=scontent-hou1-1.cdninstagram.com&amp;_nc_cat=100&amp;_nc_oc=Q6cZ2QF_Z7zFF6rAMwzggZE6nhDtRBUZTNt3F6w6gMaXzlgL6IekyM5RfygzdmDPR42FxhUTXP95V84Ch8bwhmaZenxy&amp;_nc_ohc=4BhTinwl5cAQ7kNvwFzk0uA&amp;_nc_gid=ZwGKctswHy4qYu6WX7aBfg&amp;edm=AOQ1c0wBAAAA&amp;ccb=7-5&amp;ig_cache_key=MTg3MjczODY1NjM0MzY2NjI3OA%3D%3D.3-ccb7-5&amp;oh=00_AfyzbEuHYJfBhhjyNAasum0k5igE0N6BUw3q0dkx4l_6Uw&amp;oe=69BDA19B&amp;_nc_sid=8b3546</t>
  </si>
  <si>
    <t>https://scontent-hou1-1.cdninstagram.com/o1/v/t2/f2/m367/AQPIFXj-afX2SYsqfcctieYZlKIwcUsU7M10Q0jBAR0OgNmVo754aJprtaLYQgF6KTjbsUkPLrSGtaP_EsRjPi23BFOOCBMxs830jw4.mp4?_nc_cat=107&amp;_nc_sid=5e9851&amp;_nc_ht=scontent-hou1-1.cdninstagram.com&amp;_nc_ohc=8p9rgzFoefEQ7kNvwFtQVou&amp;efg=eyJ2ZW5jb2RlX3RhZyI6Inhwdl9wcm9ncmVzc2l2ZS5JTlNUQUdSQU0uQ0xJUFMuQzMuNzIwLmRhc2hfYmFzZWxpbmVfMV92MSIsInhwdl9hc3NldF9pZCI6MTI5MzIyMTMyNTcwNTEwNCwiYXNzZXRfYWdlX2RheXMiOjI3OSwidmlfdXNlY2FzZV9pZCI6MTAwOTksImR1cmF0aW9uX3MiOjMxLCJ1cmxnZW5fc291cmNlIjoid3d3In0%3D&amp;ccb=17-1&amp;vs=81636fae3bc1f483&amp;_nc_vs=HBksFQIYQGlnX2VwaGVtZXJhbC9CQzQ1NUY4MjUxNjE3NDdBMDM4QkQ1NUMyODY4MTM5Q192aWRlb19kYXNoaW5pdC5tcDQVAALIARIAFQIYRmlnX3hwdl9yZWVsc19wZXJtYW5lbnRfc3JfcHJvZC85Mzg2MjQxODQ5NzMxNDRfMjY3MDg1MzY1NTYyNzEzNjE1NS5tcDQVAgLIARIAKAAYABsCiAd1c2Vfb2lsATEScHJvZ3Jlc3NpdmVfcmVjaXBlATEVAAAmoL7g27GLzAQVAigCQzMsF0A_5mZmZmZmGBJkYXNoX2Jhc2VsaW5lXzFfdjERAHX-B2XmnQEA&amp;_nc_gid=ZwGKctswHy4qYu6WX7aBfg&amp;_nc_ss=1a&amp;_nc_zt=28&amp;oh=00_AfymSr2V2geKY9n_X1EeA_lsXkaDjQ1Kh29HKAcR2-4H_A&amp;oe=69BDACFC, https://scontent-hou1-1.cdninstagram.com/o1/v/t2/f2/m82/AQNMWGpxsFNXQ8zEpyUXcICjOZXrx4bMeE4evp0OdcuhIsggQ6Fd2y990EPzD7o5jwvr7brIijkKChC10CdNXLebVNQfHvNoCrAM1-k.mp4?_nc_cat=103&amp;_nc_sid=5e9851&amp;_nc_ht=scontent-hou1-1.cdninstagram.com&amp;_nc_ohc=vutVkDAFKg4Q7kNvwEjAmzZ&amp;efg=eyJ2ZW5jb2RlX3RhZyI6Inhwdl9wcm9ncmVzc2l2ZS5JTlNUQUdSQU0uQ0xJUFMuQzMuNzIwLmRhc2hfYmFzZWxpbmVfMV92MSIsInhwdl9hc3NldF9pZCI6Mjg5NDMzNjY2ODY4NjIzLCJhc3NldF9hZ2VfZGF5cyI6MTAwNSwidmlfdXNlY2FzZV9pZCI6MTAwOTksImR1cmF0aW9uX3MiOjMwLCJ1cmxnZW5fc291cmNlIjoid3d3In0%3D&amp;ccb=17-1&amp;_nc_gid=ZwGKctswHy4qYu6WX7aBfg&amp;_nc_ss=1a&amp;_nc_zt=28&amp;vs=f5f74ff253f8f36a&amp;_nc_vs=HBksFQIYT2lnX3hwdl9yZWVsc19wZXJtYW5lbnRfcHJvZC9FOTQ5RDhBNzhGQ0Y3QzQ1QkQwNzM4MTFGOTkzNjJBNV92aWRlb19kYXNoaW5pdC5tcDQVAALIARIAFQIYOnBhc3N0aHJvdWdoX2V2ZXJzdG9yZS9HQVNZdmhvMnhGVXNhVFFkQU1JSVp5R0lScmwtYnFfRUFBQUYVAgLIARIAKAAYABsCiAd1c2Vfb2lsATEScHJvZ3Jlc3NpdmVfcmVjaXBlATEVAAAmntay7qDPgwEVAigCQzMsF0A990vGp--eGBJkYXNoX2Jhc2VsaW5lXzFfdjERAHX-B2XmnQEA&amp;oh=00_AfzA_aqA8_Y2GmD_7_eEpTxOnvJPrL1z5UprUrBXBO-gug&amp;oe=69B9A648, https://scontent-hou1-1.cdninstagram.com/o1/v/t16/f2/m84/AQOspNTdl06ypyRxVbHAH8odAe1KX1S6CIhx4y82q8VgrsJI5ijQQbD9MatIhQeLBwkvMjcmEvDDl-79JZBgTntaI1FT07TKjMutYNA.mp4?_nc_cat=107&amp;_nc_sid=5e9851&amp;_nc_ht=scontent-hou1-1.cdninstagram.com&amp;_nc_ohc=cexm4up3PQgQ7kNvwEMpyr2&amp;efg=eyJ2ZW5jb2RlX3RhZyI6Inhwdl9wcm9ncmVzc2l2ZS5JTlNUQUdSQU0uRkVFRC5DMy40ODAuZGFzaF9iYXNlbGluZV8xX3YxIiwieHB2X2Fzc2V0X2lkIjo2Mjk1MTMzMDI2OTE0MTEsImFzc2V0X2FnZV9kYXlzIjoyNTc5LCJ2aV91c2VjYXNlX2lkIjoxMDE0NiwiZHVyYXRpb25fcyI6MjYsInVybGdlbl9zb3VyY2UiOiJ3d3cifQ%3D%3D&amp;ccb=17-1&amp;_nc_gid=ZwGKctswHy4qYu6WX7aBfg&amp;_nc_ss=1a&amp;_nc_zt=28&amp;vs=4378c6015d0136dc&amp;_nc_vs=HBksFQIYTGlnX2JhY2tmaWxsX3RpbWVsaW5lX3ZvZC9GRTQxQjFBQUM2QTA2OEUxRjRDRDMxMTlENkYxQzQ4MV92aWRlb19kYXNoaW5pdC5tcDQVAALIARIAFQIYOnBhc3N0aHJvdWdoX2V2ZXJzdG9yZS9HSDdEdmhhbk1sWmZIN1lEQURmYk96aTBkb2xtYnBrd0FBQUYVAgLIARIAKAAYABsCiAd1c2Vfb2lsATEScHJvZ3Jlc3NpdmVfcmVjaXBlATEVAAAmprnOzL-ingIVAigCQzMsF0A6zMzMzMzNGBJkYXNoX2Jhc2VsaW5lXzFfdjERAHXqB2XEngEA&amp;oh=00_Afxo75cZhoas3L-0xljUOzXiAXYWg0Z_rq2QU2nfvPc0vw&amp;oe=69B995FD, https://scontent-hou1-1.cdninstagram.com/o1/v/t16/f2/m84/AQMYUY4dAjLctbszWh5qiCWXN6LM5Fy50VO27lfeLceuu8kzRo8xfSQF5Q7wXwqBv7JMqqnRbFwY9Xwiq0CWwGHZa5Vzp3CcHsXLdDQ.mp4?_nc_cat=103&amp;_nc_sid=5e9851&amp;_nc_ht=scontent-hou1-1.cdninstagram.com&amp;_nc_ohc=lFiF4eulKJIQ7kNvwEx0xNR&amp;efg=eyJ2ZW5jb2RlX3RhZyI6Inhwdl9wcm9ncmVzc2l2ZS5JTlNUQUdSQU0uRkVFRC5DMy40ODAuZGFzaF9iYXNlbGluZV8xX3YxIiwieHB2X2Fzc2V0X2lkIjoxOTYwNzkxNjM1MTg5MzksImFzc2V0X2FnZV9kYXlzIjoyNTkyLCJ2aV91c2VjYXNlX2lkIjoxMDE0NiwiZHVyYXRpb25fcyI6NTksInVybGdlbl9zb3VyY2UiOiJ3d3cifQ%3D%3D&amp;ccb=17-1&amp;_nc_gid=ZwGKctswHy4qYu6WX7aBfg&amp;_nc_ss=1a&amp;_nc_zt=28&amp;vs=acc3e1745581169&amp;_nc_vs=HBksFQIYTGlnX2JhY2tmaWxsX3RpbWVsaW5lX3ZvZC83ODQzMEZGMEU2NzFCMENERjlEMDkxRDQyN0JBNkRCQ192aWRlb19kYXNoaW5pdC5tcDQVAALIARIAFQIYOnBhc3N0aHJvdWdoX2V2ZXJzdG9yZS9HSEpTWkJlRGg0VkF3T0FDQVBibWhTd0JtQjQ2YnBrd0FBQUYVAgLIARIAKAAYABsCiAd1c2Vfb2lsATEScHJvZ3Jlc3NpdmVfcmVjaXBlATEVAAAmtr-dzqeVWRUCKAJDMywXQE33bItDlYEYEmRhc2hfYmFzZWxpbmVfMV92MREAdeoHZcSeAQA&amp;oh=00_AfyvcBtYedv77ik9zej81COJ6InDExvLfrPPA33z6Th7Aw&amp;oe=69B9B881, https://scontent-hou1-1.cdninstagram.com/o1/v/t16/f2/m84/AQNYnkjSd5ltxMryYhEiA_0BedWoBEK2Qic_KxV20JGhIP_IHclqcoiMW_JqEvsQ826uV1W8gP0a0fgIueGuh1cjOUMoDkkbv_UsQ3I.mp4?_nc_cat=101&amp;_nc_sid=5e9851&amp;_nc_ht=scontent-hou1-1.cdninstagram.com&amp;_nc_ohc=FL9becVVH6AQ7kNvwH4IHJl&amp;efg=eyJ2ZW5jb2RlX3RhZyI6Inhwdl9wcm9ncmVzc2l2ZS5JTlNUQUdSQU0uRkVFRC5DMy42NDAuZGFzaF9iYXNlbGluZV8xX3YxIiwieHB2X2Fzc2V0X2lkIjo3MjM1NzIxNDY0NjYyNDUsImFzc2V0X2FnZV9kYXlzIjoyNjMyLCJ2aV91c2VjYXNlX2lkIjoxMDE0NiwiZHVyYXRpb25fcyI6NTksInVybGdlbl9zb3VyY2UiOiJ3d3cifQ%3D%3D&amp;ccb=17-1&amp;_nc_gid=ZwGKctswHy4qYu6WX7aBfg&amp;_nc_ss=1a&amp;_nc_zt=28&amp;vs=dac0ad08256cbc2c&amp;_nc_vs=HBksFQIYTGlnX2JhY2tmaWxsX3RpbWVsaW5lX3ZvZC84NzQ3MjVCNzA1NzFFMDAzREIxMDYwOTNBN0I1ODRBQ192aWRlb19kYXNoaW5pdC5tcDQVAALIARIAFQIYOnBhc3N0aHJvdWdoX2V2ZXJzdG9yZS9HSndCbEJkM21uM2dQZ1lCQUFvZGRkOWFzVkI0YnBrd0FBQUYVAgLIARIAKAAYABsCiAd1c2Vfb2lsATEScHJvZ3Jlc3NpdmVfcmVjaXBlATEVAAAmireTzLiFyQIVAigCQzMsF0BN-6XjU_fPGBJkYXNoX2Jhc2V</t>
  </si>
  <si>
    <t>https://www.instagram.com/shokolad84</t>
  </si>
  <si>
    <t>bekenyov</t>
  </si>
  <si>
    <t>Daniil Bekenyov</t>
  </si>
  <si>
    <t>co-founder @peterson.trade</t>
  </si>
  <si>
    <t>https://t.me/bekenyov_off</t>
  </si>
  <si>
    <t>https://scontent-msp1-1.cdninstagram.com/v/t51.2885-19/299845758_213259937949414_248629507929857715_n.jpg?stp=dst-jpg_e0_s150x150_tt6&amp;efg=eyJ2ZW5jb2RlX3RhZyI6InByb2ZpbGVfcGljLmRqYW5nby42NDAuYzIifQ&amp;_nc_ht=scontent-msp1-1.cdninstagram.com&amp;_nc_cat=106&amp;_nc_oc=Q6cZ2QEMPLWOA4Ppsek0jJwYexrztI0tgvSc9kKO8z9X41sfIG82pk1OuLjL26UAPaGEMz4&amp;_nc_ohc=-mTzxSq9fXwQ7kNvwFLvSWP&amp;_nc_gid=A0sAPHps9l8yovH7KqdoDQ&amp;edm=AOQ1c0wBAAAA&amp;ccb=7-5&amp;oh=00_AfxqLr8BjpoJ2uC2zdgrFgSILjbQBHFOixOwhDN-gRf4ug&amp;oe=69BDA40D&amp;_nc_sid=8b3546</t>
  </si>
  <si>
    <t>Чіт код жиння знайдений🫱🏻‍🫲🏽 | Даже мне было интересно себя слушать | За відмітку в сторіс з подкастом @peterson.trade @andrey_superior розіграєм 300$ | У кого лучше выход, у меня или @usykaa ? | Даня відповідає на ваші питання, і не тільки…
#reels #reelsinstagram #reelsinsta #reelslovers #trading #founder #question #scalping #education #crypto | Навіщо мати ВЛАСНУ торгову стратегію ?
#reels #reelsinstagram #reelsinsta #trading #founder #education #scalping #strategy | Когда мы будем делать форум, там будет только водка! | 🤵‍♂️🤵‍♂️</t>
  </si>
  <si>
    <t>#reels, #reelsinstagram, #reelsinsta, #reelslovers, #trading, #founder, #question, #scalping, #education, #crypto, #strategy</t>
  </si>
  <si>
    <t>@peterson.trade, @andrey_superior, @usykaa</t>
  </si>
  <si>
    <t>https://instagram.com/p/DTWPKDYCMK_, https://instagram.com/p/DSlh1jmiIB7, https://instagram.com/p/DQ2BOP9jcMM, https://instagram.com/p/C-U93lJIH6t, https://instagram.com/p/C4yG9JLNrPW, https://instagram.com/p/C4gZVbptcEG, https://instagram.com/p/CtgmNb6oGEI, https://instagram.com/p/ClWgkB2oval, https://instagram.com/p/CeqUdTDoP8G, https://instagram.com/p/CP3ppXHpKT9</t>
  </si>
  <si>
    <t>526, 64, 110, 130, 193, 185, 222, 363, 281, 233</t>
  </si>
  <si>
    <t>10, 1, 18, 3, 1, 16, 19, 9, 7, 10</t>
  </si>
  <si>
    <t>2026-01-10, 2025-12-23, 2025-11-09, 2024-08-06, 2024-03-21, 2024-03-14, 2023-06-15, 2022-11-24, 2022-06-11, 2021-06-08</t>
  </si>
  <si>
    <t>Україна, Львів, Україна, Dellini</t>
  </si>
  <si>
    <t>Video, Sidecar, Video, Video, Video, Video, Image, Sidecar, Image, Image</t>
  </si>
  <si>
    <t>https://scontent-msp1-1.cdninstagram.com/v/t51.82787-15/587785802_18383423788145624_4319127557562033408_n.jpg?stp=dst-jpg_e35_p1080x1080_sh0.08_tt6&amp;_nc_ht=scontent-msp1-1.cdninstagram.com&amp;_nc_cat=108&amp;_nc_oc=Q6cZ2QEMPLWOA4Ppsek0jJwYexrztI0tgvSc9kKO8z9X41sfIG82pk1OuLjL26UAPaGEMz4&amp;_nc_ohc=ecIW4AsmNloQ7kNvwEEatvD&amp;_nc_gid=A0sAPHps9l8yovH7KqdoDQ&amp;edm=AOQ1c0wBAAAA&amp;ccb=7-5&amp;ig_cache_key=Mzc5MzU4NzA1OTA2NDA3OTYyMw%3D%3D.3-ccb7-5&amp;oh=00_AfwY2_11o2dMBnicFcPaPBJNxQFuEKjDROpJVVLVzi32_w&amp;oe=69BDB790&amp;_nc_sid=8b3546, https://scontent-msp1-1.cdninstagram.com/v/t51.82787-15/587785802_18383423788145624_4319127557562033408_n.jpg?stp=dst-jpg_e35_p1080x1080_sh0.08_tt6&amp;_nc_ht=scontent-msp1-1.cdninstagram.com&amp;_nc_cat=108&amp;_nc_oc=Q6cZ2QEMPLWOA4Ppsek0jJwYexrztI0tgvSc9kKO8z9X41sfIG82pk1OuLjL26UAPaGEMz4&amp;_nc_ohc=ecIW4AsmNloQ7kNvwEEatvD&amp;_nc_gid=A0sAPHps9l8yovH7KqdoDQ&amp;edm=AOQ1c0wBAAAA&amp;ccb=7-5&amp;ig_cache_key=Mzc5MzU4NzA1OTA2NDA3OTYyMw%3D%3D.3-ccb7-5&amp;oh=00_AfwY2_11o2dMBnicFcPaPBJNxQFuEKjDROpJVVLVzi32_w&amp;oe=69BDB790&amp;_nc_sid=8b3546, https://scontent-msp1-1.cdninstagram.com/v/t51.82787-15/604037264_18383423797145624_6102751441490115789_n.jpg?stp=dst-jpg_e35_p1080x1080_sh0.08_tt6&amp;_nc_ht=scontent-msp1-1.cdninstagram.com&amp;_nc_cat=108&amp;_nc_oc=Q6cZ2QEMPLWOA4Ppsek0jJwYexrztI0tgvSc9kKO8z9X41sfIG82pk1OuLjL26UAPaGEMz4&amp;_nc_ohc=FurCPq3KehgQ7kNvwFE7QpY&amp;_nc_gid=A0sAPHps9l8yovH7KqdoDQ&amp;edm=AOQ1c0wBAAAA&amp;ccb=7-5&amp;ig_cache_key=Mzc5MzU4NzA1ODUxODgyODY1NA%3D%3D.3-ccb7-5&amp;oh=00_Afx7iesZqSok7Z0960_e9-xQhIHh08iIGeyPXrHRiT0Cpg&amp;oe=69BDB9BD&amp;_nc_sid=8b3546, https://scontent-msp1-1.cdninstagram.com/v/t51.82787-15/604301627_18383423806145624_2313497685928209826_n.jpg?stp=dst-jpg_e35_p1080x1080_sh0.08_tt6&amp;_nc_ht=scontent-msp1-1.cdninstagram.com&amp;_nc_cat=108&amp;_nc_oc=Q6cZ2QEMPLWOA4Ppsek0jJwYexrztI0tgvSc9kKO8z9X41sfIG82pk1OuLjL26UAPaGEMz4&amp;_nc_ohc=k5Jmnu8SxPAQ7kNvwEGDyLh&amp;_nc_gid=A0sAPHps9l8yovH7KqdoDQ&amp;edm=AOQ1c0wBAAAA&amp;ccb=7-5&amp;ig_cache_key=Mzc5MzU4NzA1ODUxODgxMjY4OA%3D%3D.3-ccb7-5&amp;oh=00_AfzYkml863d5BkyO0JMs0LmN_l_x53oIx1_p8t1uO_vSMw&amp;oe=69BD953A&amp;_nc_sid=8b3546, https://scontent-msp1-1.cdninstagram.com/v/t51.82787-15/621385080_18067752662634998_2857379634598225821_n.jpg?stp=dst-jpg_e35_s1080x1080_sh0.08_tt6&amp;_nc_ht=scontent-msp1-1.cdninstagram.com&amp;_nc_cat=102&amp;_nc_oc=Q6cZ2QEMPLWOA4Ppsek0jJwYexrztI0tgvSc9kKO8z9X41sfIG82pk1OuLjL26UAPaGEMz4&amp;_nc_ohc=3FIf9DN626MQ7kNvwGHagnE&amp;_nc_gid=A0sAPHps9l8yovH7KqdoDQ&amp;edm=AOQ1c0wBAAAA&amp;ccb=7-5&amp;ig_cache_key=MzEyNTY2NjE5MDQ5MDM2MjEyMA%3D%3D.3-ccb7-5&amp;oh=00_AfyYm3C-5qJPm6TI8l_t3Gl_vJY4ZuiW_z-mgayi4Ots_w&amp;oe=69BDB685&amp;_nc_sid=8b3546, https://scontent-msp1-1.cdninstagram.com/v/t51.82787-15/650737759_18098232344484566_8719115362400103974_n.jpg?stp=dst-jpg_e35_p1080x1080_sh0.08_tt6&amp;_nc_ht=scontent-msp1-1.cdninstagram.com&amp;_nc_cat=102&amp;_nc_oc=Q6cZ2QEMPLWOA4Ppsek0jJwYexrztI0tgvSc9kKO8z9X41sfIG82pk1OuLjL26UAPaGEMz4&amp;_nc_ohc=CIqwkf1xz-4Q7kNvwFeeayU&amp;_nc_gid=A0sAPHps9l8yovH7KqdoDQ&amp;edm=AOQ1c0wBAAAA&amp;ccb=7-5&amp;ig_cache_key=Mjk3ODcxMTQwNzE5Mjg4MjEzMw%3D%3D.3-ccb7-5&amp;oh=00_AfzNvUcfpDiMeilA-qb9HjM1iHTgXhc6iLDzH_vJHkd1cw&amp;oe=69BDB2A6&amp;_nc_sid=8b3546, https://scontent-msp1-1.cdninstagram.com/v/t51.82787-15/650737759_18098232344484566_8719115362400103974_n.jpg?stp=dst-jpg_e35_p1080x1080_sh0.08_tt6&amp;_nc_ht=scontent-msp1-1.cdninstagram.com&amp;_nc_cat=102&amp;_nc_oc=Q6cZ2QEMPLWOA4Ppsek0jJwYexrztI0tgvSc9kKO8z9X41sfIG82pk1OuLjL26UAPaGEMz4&amp;_nc_ohc=CIqwkf1xz-4Q7kNvwFeeayU&amp;_nc_gid=A0sAPHps9l8yovH7KqdoDQ&amp;edm=AOQ1c0wBAAAA&amp;ccb=7-5&amp;ig_cache_key=Mjk3ODcxMTQwNzE5Mjg4MjEzMw%3D%3D.3-ccb7-5&amp;oh=00_AfzNvUcfpDiMeilA-qb9HjM1iHTgXhc6iLDzH_vJHkd1cw&amp;oe=69BDB2A6&amp;_nc_sid=8b3546, https://scontent-msp1-1.cdninstagram.com/v/t51.29350-15/316506635_559813036151499_5544706558217082878_n.jpg?stp=dst-jpg_e35_p1080x1080_tt6&amp;_nc_ht=scontent-msp1-1.cdninstagram.com&amp;_nc_cat=103&amp;_nc_oc=Q6cZ2QEMPLWOA4Ppsek0jJwYexrztI0tgvSc9kKO8z9X41sfIG82pk1OuLjL26UAPaGEMz4&amp;_nc_ohc=XN-KgK922j8Q7kNvwGTFmcs&amp;_nc_gid=A0sAPHps9l8yovH7KqdoDQ&amp;edm=AOQ1c0wBAAAA&amp;ccb=7-5&amp;ig_cache_key=Mjk3ODcxMTQwNzE5Mjc2NDYwOQ%3D%3D.3-ccb7-5&amp;oh=00_AfyUPhzZFXurhk0YuxHzG__9KYFY5kxkMuJ0VP2dBTBw0A&amp;oe=69BDA78E&amp;_nc_sid=8b3546, https://scontent-msp1-1.cdninstagram.com/v/t51.82787-15/639565592_18564076342028180_8005381081758993096_n.jpg?stp=dst-jpg_e35_p1080x1080_sh0.08_tt6&amp;_nc_ht=scontent-msp1-1.cdninstagram.com&amp;_nc_cat=108&amp;_nc_oc=Q6cZ2QEMPLWOA4Ppsek0jJwYexrztI0tgvSc9kKO8z9X41sfIG82pk1OuLjL26UAPaGEMz4&amp;_nc_ohc=oXupx9olYiMQ7kNvwFsLUlm&amp;_nc_gid=A0sAPHps9l8yovH7KqdoDQ&amp;edm=AOQ1c0wBAAAA&amp;ccb=7-5&amp;ig_cache_key=Mjg1ODE4Njg4Nzc3NzAyNTc5OA%3D%3D.3-ccb7-5&amp;oh=00_AfzvIoyaYuF7YHUpzdnhMxJbNSq6RV3sDYY8GRl0Skuawg&amp;oe=69BDA958&amp;_nc_sid=8b3546, https://scontent-msp1-1.cdninstagram.com/v/t51.82787-15/622572295_18145249879455597_5541041127445208303_n.jpg?stp=dst-jpg_e15_tt6&amp;_nc_ht=scontent-msp1-1.cdninstagram.com&amp;_nc_cat=109&amp;_nc_oc=Q6cZ2QEMPLWOA4Ppsek0jJwYexrztI0tgvSc9kKO8z9X41sfIG82pk1OuLjL26UAPaGEMz4&amp;_nc_ohc=H7u03c_8M6sQ7kNvwEjTPKM&amp;_nc_gid=A0sAPHps9l8yovH7KqdoDQ&amp;edm=AOQ1c0wBAAAA&amp;ccb=7-5&amp;ig_cache_key=MjU5MTcyMzI3MjgwNDgwMzgzNw%3D%3D.3-ccb7-5&amp;oh=00_AfzzzGDjQxgBn50-yKNRj9JKnCYmRXdCHL0hEzQOunaNwg&amp;oe=69BD9A28&amp;_nc_sid=8b354</t>
  </si>
  <si>
    <t>https://scontent-msp1-1.cdninstagram.com/o1/v/t2/f2/m86/AQOpZP8fxoJ6eNLXP8jcjFQAiwii6xd9eW5sATVmJM1tMYR4M4n4OPlEPVjNZQ8HxqntXGs9eOhODMpgYJr1Gkxx7MykwkDyO--OxIs.mp4?_nc_cat=110&amp;_nc_sid=5e9851&amp;_nc_ht=scontent-msp1-1.cdninstagram.com&amp;_nc_ohc=yf7_Bk4FM5MQ7kNvwFxJvA_&amp;efg=eyJ2ZW5jb2RlX3RhZyI6Inhwdl9wcm9ncmVzc2l2ZS5JTlNUQUdSQU0uQ0xJUFMuQzMuNzIwLmRhc2hfYmFzZWxpbmVfMV92MSIsInhwdl9hc3NldF9pZCI6ODU2MDU4MTAwNjMwNzI4LCJhc3NldF9hZ2VfZGF5cyI6NjQsInZpX3VzZWNhc2VfaWQiOjEwMDk5LCJkdXJhdGlvbl9zIjoxOCwidXJsZ2VuX3NvdXJjZSI6Ind3dyJ9&amp;ccb=17-1&amp;_nc_gid=A0sAPHps9l8yovH7KqdoDQ&amp;_nc_ss=1a&amp;_nc_zt=28&amp;vs=f9d9429a8e04e738&amp;_nc_vs=HBksFQIYUmlnX3hwdl9yZWVsc19wZXJtYW5lbnRfc3JfcHJvZC8yQTRBMjJEQTk4QTY5Njk0NEZFQTNFNTk2OTk3OUM5OV92aWRlb19kYXNoaW5pdC5tcDQVAALIARIAFQIYRmlnX3hwdl9yZWVsc19wZXJtYW5lbnRfc3JfcHJvZC83NjQxNzU2OTY3MTI5NzNfODcyNDc1OTM4NTk2MzcxNjM3NC5tcDQVAgLIARIAKAAYABsCiAd1c2Vfb2lsATEScHJvZ3Jlc3NpdmVfcmVjaXBlATEVAAAmkJP275GlhQMVAigCQzMsF0AybtkWhysCGBJkYXNoX2Jhc2VsaW5lXzFfdjERAHX-B2XmnQEA&amp;oh=00_Afwst8a3OvM-AKypY7tebHNGuh-Dv2f5-rqLDH3rdfoEcQ&amp;oe=69B99973, https://scontent-msp1-1.cdninstagram.com/o1/v/t2/f2/m86/AQP2rJK2kAqx6Zk3SvCxacJIEoGWx9TlygF4_hY4FVkx1kVlM9ddnXQf7buji8jTlFLl3ur-bznR6NyPHB9rI2vXDbgiCG23OB-vVAs.mp4?_nc_cat=106&amp;_nc_sid=5e9851&amp;_nc_ht=scontent-msp1-1.cdninstagram.com&amp;_nc_ohc=RtrqYG962oEQ7kNvwHHIKNx&amp;efg=eyJ2ZW5jb2RlX3RhZyI6Inhwdl9wcm9ncmVzc2l2ZS5JTlNUQUdSQU0uQ0xJUFMuQzMuNzIwLmRhc2hfYmFzZWxpbmVfMV92MSIsInhwdl9hc3NldF9pZCI6ODQ3MTE1MjExMDU1NjUxLCJhc3NldF9hZ2VfZGF5cyI6MTI2LCJ2aV91c2VjYXNlX2lkIjoxMDA5OSwiZHVyYXRpb25fcyI6MzEsInVybGdlbl9zb3VyY2UiOiJ3d3cifQ%3D%3D&amp;ccb=17-1&amp;vs=befeb7c388b541dd&amp;_nc_vs=HBksFQIYUmlnX3hwdl9yZWVsc19wZXJtYW5lbnRfc3JfcHJvZC84QjRFRUJFOTlERkRFRTM5RjJFNjdBMzBFNTFEQUNBMl92aWRlb19kYXNoaW5pdC5tcDQVAALIARIAFQIYRmlnX3hwdl9yZWVsc19wZXJtYW5lbnRfc3JfcHJvZC84MjQ5MDIzOTM3OTg2MTdfNzIyMzk3NjYzMjY2MTM5MDA0OS5tcDQVAgLIARIAKAAYABsCiAd1c2Vfb2lsATEScHJvZ3Jlc3NpdmVfcmVjaXBlATEVAAAmxojpk8ycgQMVAigCQzMsF0A_ogxJul41GBJkYXNoX2Jhc2VsaW5lXzFfdjERAHX-B2XmnQEA&amp;_nc_gid=A0sAPHps9l8yovH7KqdoDQ&amp;_nc_ss=1a&amp;_nc_zt=28&amp;oh=00_Afx-wBZpmVvsmL8R_210Eupw1KuK8dzX7OlQZzKbCIuHuw&amp;oe=69B9BC37, https://scontent-msp1-1.cdninstagram.com/o1/v/t2/f2/m367/AQN0KNDjKkc3FK496PjXtr75sZLno3-l3nzJiMFvZ0Kl7-m8-aNLMnZso1SYxT2XLpRI1AS8CJ8BdMjC2WiyCR5gHb8UvnFESW2gbMQ.mp4?_nc_cat=108&amp;_nc_sid=5e9851&amp;_nc_ht=scontent-msp1-1.cdninstagram.com&amp;_nc_ohc=9NUoojgu-QMQ7kNvwE_gsjr&amp;efg=eyJ2ZW5jb2RlX3RhZyI6Inhwdl9wcm9ncmVzc2l2ZS5JTlNUQUdSQU0uQ0xJUFMuQzMuMTI4MC5kYXNoX2Jhc2VsaW5lXzFfdjEiLCJ4cHZfYXNzZXRfaWQiOjEyODYyNTgwMjIyNDkxNTcsImFzc2V0X2FnZV9kYXlzIjo1ODYsInZpX3VzZWNhc2VfaWQiOjEwMDk5LCJkdXJhdGlvbl9zIjo1NSwidXJsZ2VuX3NvdXJjZSI6Ind3dyJ9&amp;ccb=17-1&amp;_nc_gid=A0sAPHps9l8yovH7KqdoDQ&amp;_nc_ss=1a&amp;_nc_zt=28&amp;vs=84af4f03171fb79c&amp;_nc_vs=HBksFQIYQGlnX2VwaGVtZXJhbC8zNzQwOEFBOUM1OUJEQzAyMDY4Mzc3NDZFOThFMEJBMl92aWRlb19kYXNoaW5pdC5tcDQVAALIARIAFQIYRmlnX3hwdl9yZWVsc19wZXJtYW5lbnRfc3JfcHJvZC83NDk4MTA1MTcxNzU2NDBfMTU5NzU0ODAwNDEwNjI3OTIwOS5tcDQVAgLIARIAKAAYABsCiAd1c2Vfb2lsATEScHJvZ3Jlc3NpdmVfcmVjaXBlATEVAAAmisuLiIn2yAQVAigCQzMsF0BLrXCj1wo9GBJkYXNoX2Jhc2VsaW5lXzFfdjERAHX-B2XmnQEA&amp;oh=00_Afwe8J7RRr8P7wJwMEFPhHFuHiuuTPxFTZhhO5Od5VjBdg&amp;oe=69BDA891, https://scontent-msp1-1.cdninstagram.com/o1/v/t2/f2/m82/AQNjVJLCKFStWoMRhTW7HFIRinaEsyywtTyrJLot_y5Ew21Ajqm3r0Lm35s4ABcXi-RFD4CV8EvhrzRmTkPuPB1-f6zHVy36b8qFRJk.mp4?_nc_cat=110&amp;_nc_sid=5e9851&amp;_nc_ht=scontent-msp1-1.cdninstagram.com&amp;_nc_ohc=caJXauYA7I0Q7kNvwEwYOXp&amp;efg=eyJ2ZW5jb2RlX3RhZyI6Inhwdl9wcm9ncmVzc2l2ZS5JTlNUQUdSQU0uQ0xJUFMuQzMuNzIwLmRhc2hfYmFzZWxpbmVfMV92MSIsInhwdl9hc3NldF9pZCI6MTA4NTYzNDk3OTM1OTgwNywiYXNzZXRfYWdlX2RheXMiOjcyNCwidmlfdXNlY2FzZV9pZCI6MTAwOTksImR1cmF0aW9uX3MiOjE2NCwid2F0Y2hfdGltZV9zIjoxNDk5LCJ1cmxnZW5fc291cmNlIjoid3d3In0%3D&amp;ccb=17-1&amp;vs=2d960c6a7978dd5f&amp;_nc_vs=HBksFQIYT2lnX3hwdl9yZWVsc19wZXJtYW5lbnRfcHJvZC9CRTQ2RkIwMDUzMjNFMjk2MTY0RTYyQTcyQUUwOTdCNF92aWRlb19kYXNoaW5pdC5tcDQVAALIARIAFQIYOnBhc3N0aHJvdWdoX2V2ZXJzdG9yZS9HTXNMNEJsbjdlcklZNVFGQUs4cXNQNzRWRHdfYnFfRUFBQUYVAgLIARIAKAAYABsCiAd1c2Vfb2lsATEScHJvZ3Jlc3NpdmVfcmVjaXBlATEVAAAm_rDn9KLY7QMVAigCQzMsF0BkhT987ZFoGBJkYXNoX2Jhc2VsaW5lXzFfdjERAHX-B2XmnQEA&amp;_nc_gid=A0sAPHps9l8yovH7KqdoDQ&amp;_nc_ss=1a&amp;_nc_zt=28&amp;oh=00_Afxfdz8V3hbjUvik6Uf9nlbZjaJtIYu-n0JikUbjsuIyjg&amp;oe=69B9C997, https://scontent-msp1-1.cdninstagram.com/o1/v/t2/f2/m82/AQPenW016ZFIRUCGPUY3aOyGfCMHujawZZkTrfPUDglGUjKWguGPQqBfUUnQJ2M0487Cr6RYXqJbTsUXFrYgTzVvsHky9Tzni0gA5eY.mp4?_nc_cat=105&amp;_nc_sid=5e9851&amp;_nc_ht=scontent-msp1-1.cdninstagram.com&amp;_nc_ohc=0qSa5La8FoYQ7kNvwFhW4zv&amp;efg=eyJ2ZW5jb2RlX3RhZyI6Inhwdl9wcm9ncmVzc2l2ZS5JTlNUQUdSQU0uQ0xJUFMuQzMuNzIwLmRhc2hfYmFzZWxpbmVfMV92MSIsInhwdl9hc3NldF9pZCI6MTA3NzUzOTY3MzMwNDM4NSwiYXNzZXRfYWdlX2RheXMiOjczMSwidmlfdXNlY2FzZV9pZCI6MTAwOTksImR1cmF0aW9uX3MiOjEzNiwidXJsZ2VuX3NvdXJjZSI6Ind3dyJ9&amp;ccb=17-1&amp;_nc_gid=A0sAPHps9l8yovH7KqdoDQ&amp;_nc_ss=1a&amp;_nc_zt=28&amp;vs=27c23bf519d26c94&amp;_nc_vs=HBksFQIYT2lnX3hwdl9yZWVsc19wZXJtYW5lbnRfcHJvZC8zNjQyODNGODVDMjJCQTBCOTI4QTYzMjA3QjQxNEU5Rl92aWRlb19kYXNoaW5pdC5tcDQVAALIARIAFQIYOnBhc3N0aHJvdWdoX2V2ZXJzdG9yZS9HQW85eXhsdXR3TkhtRjBCQU5EX0VfdHBaUDREYnFfRUFBQUYVAgLIARIAKAAYABsCiAd1c2Vfb2lsATEScHJvZ3Jlc3Npdm</t>
  </si>
  <si>
    <t>https://www.instagram.com/bekenyov</t>
  </si>
  <si>
    <t>njde91</t>
  </si>
  <si>
    <t>Нжде Айрапетян</t>
  </si>
  <si>
    <t>creative producer
@start.ru &amp; @yellow_black_and_white_</t>
  </si>
  <si>
    <t>https://scontent-mia3-2.cdninstagram.com/v/t51.2885-19/364954270_3558910281059391_4348306378548944453_n.jpg?stp=dst-jpg_e0_s150x150_tt6&amp;efg=eyJ2ZW5jb2RlX3RhZyI6InByb2ZpbGVfcGljLmRqYW5nby4zMjAuYzIifQ&amp;_nc_ht=scontent-mia3-2.cdninstagram.com&amp;_nc_cat=103&amp;_nc_oc=Q6cZ2QG5qffZPKjMWDj076udrE-ekbGm_sdD31HDN_Q8N4o385KOx6wWozy4WkseTwBh1J4&amp;_nc_ohc=C8E0XChvWQoQ7kNvwHn77za&amp;_nc_gid=5oUbZBWtsiLF5rYGLbrYRA&amp;edm=AOQ1c0wBAAAA&amp;ccb=7-5&amp;oh=00_Afw4CVZoadyhvLeC-Yg0HMTN73ILB-hO4A8MlcBTxFbEmQ&amp;oe=69BDBD97&amp;_nc_sid=8b3546</t>
  </si>
  <si>
    <t>30.04.25 🇯🇵 | 24.08.2023 🇦🇲 | Спокойный Дубай 🇦🇪 | Так близко и так далеко. | 23.08.2020 | Пап, с днём рожденья. 
Только когда тебя не стало, мы перестали быть детьми. | 03.01.20 🇮🇱 | ТЭФИ ✅ «ИП ПИРОГОВА» лучший дневной телевизионный сериал! 
Всем причастным спасибо! #иппирогова #супер #ybw #тэфи2019 | Нотр-Дам-де-Пари наполнен особой неповторимой энергетикой. Побывав, словно оказываешься в прошлом... Понимаешь, что 100, 200 и даже 800 лет назад, тут, как и сейчас, сидели люди и верили  в чудо. #france🇫🇷 #paris | #paris #france🇫🇷 #louvre | Лувр. Три дамы. #paris #france🇫🇷 | 🇭🇺</t>
  </si>
  <si>
    <t>#ybw, #france, #paris, #louvre</t>
  </si>
  <si>
    <t>https://instagram.com/p/DJhqFZuiLG4, https://instagram.com/p/CywPvYILWYj, https://instagram.com/p/CjIJqUGL2Lv, https://instagram.com/p/CeEB5h_KmyZ, https://instagram.com/p/CTxTfM6t67k, https://instagram.com/p/CO9ysjLB62d, https://instagram.com/p/B63XzZ3olGH, https://instagram.com/p/B3HgAu4ImK8, https://instagram.com/p/BwSwegaB4dz, https://instagram.com/p/Bv38MQZhGKq, https://instagram.com/p/Bv3ly88B72s, https://instagram.com/p/Bn4fQPfgkCy</t>
  </si>
  <si>
    <t>40, 35, 54, 63, 107, 130, 70, 235, 76, 68, 72, 66</t>
  </si>
  <si>
    <t>0, 0, 0, 0, 5, 0, 0, 27, 4, 1, 1, 0</t>
  </si>
  <si>
    <t>2025-05-11, 2023-10-23, 2022-09-30, 2022-05-27, 2021-09-13, 2021-05-17, 2020-01-03, 2019-10-02, 2019-04-15, 2019-04-05, 2019-04-05, 2018-09-18</t>
  </si>
  <si>
    <t>Kyoto, Japan, Van Ardi Winery, The Palm Jumeirah, Dubai, UAE, Khor Virap, Северная Осетия - Алания, Фиагдонское Ущелье, Western Wall Jerusalem, Театр мюзикла, Notre Dame de Paris, Musée du Louvre, Budapest, Hungary</t>
  </si>
  <si>
    <t>Image, Image, Image, Image, Image, Image, Image, Image, Image, Image, Sidecar, Sidecar</t>
  </si>
  <si>
    <t>https://scontent-mia3-1.cdninstagram.com/v/t51.2885-15/496806102_18509635405058898_111282846389005832_n.jpg?stp=dst-jpg_e35_p1080x1080_sh0.08_tt6&amp;_nc_ht=scontent-mia3-1.cdninstagram.com&amp;_nc_cat=106&amp;_nc_oc=Q6cZ2QG5qffZPKjMWDj076udrE-ekbGm_sdD31HDN_Q8N4o385KOx6wWozy4WkseTwBh1J4&amp;_nc_ohc=SFy-pL4WsooQ7kNvwH5E7L7&amp;_nc_gid=5oUbZBWtsiLF5rYGLbrYRA&amp;edm=AOQ1c0wBAAAA&amp;ccb=7-5&amp;ig_cache_key=MzYzMDM2Nzg2MzgxMjQzNjQwOA%3D%3D.3-ccb7-5&amp;oh=00_AfydN22uEmTEsMVRbJa2ert9b4XzwUJHxkxXjuXdsO4Kng&amp;oe=69BDAC89&amp;_nc_sid=8b3546, https://scontent-mia5-1.cdninstagram.com/v/t51.82787-15/619258964_18043375001709386_8593028186226078683_n.jpg?stp=dst-jpg_e35_p1080x1080_sh0.08_tt6&amp;_nc_ht=scontent-mia5-1.cdninstagram.com&amp;_nc_cat=102&amp;_nc_oc=Q6cZ2QG5qffZPKjMWDj076udrE-ekbGm_sdD31HDN_Q8N4o385KOx6wWozy4WkseTwBh1J4&amp;_nc_ohc=-KSC7bkB3IwQ7kNvwHGFUza&amp;_nc_gid=5oUbZBWtsiLF5rYGLbrYRA&amp;edm=AOQ1c0wBAAAA&amp;ccb=7-5&amp;ig_cache_key=MzIyMDE0Mjk1OTk4OTk3NDU2Mw%3D%3D.3-ccb7-5&amp;oh=00_AfxOmY-t5--f83_KzWzlLZOiIJJl9g33DW6wgsG6OTROjQ&amp;oe=69BD8F6C&amp;_nc_sid=8b3546, https://scontent-mia3-1.cdninstagram.com/v/t51.82787-15/621450534_17998911272715035_2104090789986214163_n.jpg?stp=dst-jpg_e35_p1080x1080_sh0.08_tt6&amp;_nc_ht=scontent-mia3-1.cdninstagram.com&amp;_nc_cat=111&amp;_nc_oc=Q6cZ2QG5qffZPKjMWDj076udrE-ekbGm_sdD31HDN_Q8N4o385KOx6wWozy4WkseTwBh1J4&amp;_nc_ohc=CmNghe9O-kkQ7kNvwHOfVXO&amp;_nc_gid=5oUbZBWtsiLF5rYGLbrYRA&amp;edm=AOQ1c0wBAAAA&amp;ccb=7-5&amp;ig_cache_key=MjkzODY0MTI0NzA3NDQ3Njc4Mw%3D%3D.3-ccb7-5&amp;oh=00_AfwiKPaId0nJp1wqgSp2z8J_9XLsf8fuKN9WUYE6KHKTpw&amp;oe=69BDA01C&amp;_nc_sid=8b3546, https://scontent-mia5-1.cdninstagram.com/v/t51.82787-15/621798377_18087555230027222_2278742184905798984_n.jpg?stp=dst-jpg_e35_s1080x1080_sh0.08_tt6&amp;_nc_ht=scontent-mia5-1.cdninstagram.com&amp;_nc_cat=102&amp;_nc_oc=Q6cZ2QG5qffZPKjMWDj076udrE-ekbGm_sdD31HDN_Q8N4o385KOx6wWozy4WkseTwBh1J4&amp;_nc_ohc=ywfVmGeiIggQ7kNvwEVew04&amp;_nc_gid=5oUbZBWtsiLF5rYGLbrYRA&amp;edm=AOQ1c0wBAAAA&amp;ccb=7-5&amp;ig_cache_key=Mjg0NzQwOTIxNTk1NDkwNjI2NQ%3D%3D.3-ccb7-5&amp;oh=00_AfwA8LBuJgOECjJHWaX0rwP1H6RxQK_UDkOGUqk99tNQng&amp;oe=69BD930A&amp;_nc_sid=8b3546, https://scontent-mia5-1.cdninstagram.com/v/t51.82787-15/619268340_18121157899601905_905033554648993371_n.jpg?stp=dst-jpg_e15_tt6&amp;_nc_ht=scontent-mia5-1.cdninstagram.com&amp;_nc_cat=101&amp;_nc_oc=Q6cZ2QG5qffZPKjMWDj076udrE-ekbGm_sdD31HDN_Q8N4o385KOx6wWozy4WkseTwBh1J4&amp;_nc_ohc=DWtajBuQg6oQ7kNvwFhQt-0&amp;_nc_gid=5oUbZBWtsiLF5rYGLbrYRA&amp;edm=AOQ1c0wBAAAA&amp;ccb=7-5&amp;ig_cache_key=MjY2MTk5NDU2MTgxMDE4MTg2MA%3D%3D.3-ccb7-5&amp;oh=00_AfzWlAKws7zUeTZZOowisw1QwT2oiuHfV37B4XPsfDpCgA&amp;oe=69BD94FF&amp;_nc_sid=8b3546, https://scontent-mia3-1.cdninstagram.com/v/t51.82787-15/622957171_18126654709526514_3411647813083070795_n.jpg?stp=dst-jpg_e35_p1080x1080_sh0.08_tt6&amp;_nc_ht=scontent-mia3-1.cdninstagram.com&amp;_nc_cat=106&amp;_nc_oc=Q6cZ2QG5qffZPKjMWDj076udrE-ekbGm_sdD31HDN_Q8N4o385KOx6wWozy4WkseTwBh1J4&amp;_nc_ohc=6po03Ea-btQQ7kNvwGrOP7a&amp;_nc_gid=5oUbZBWtsiLF5rYGLbrYRA&amp;edm=AOQ1c0wBAAAA&amp;ccb=7-5&amp;ig_cache_key=MjU3NTQzNzUyNTY3NDMzOTc0MQ%3D%3D.3-ccb7-5&amp;oh=00_AfwLnRetJ7nUh6TomABtT7h86Uh-5pPKOpbI1OqyIqk-cQ&amp;oe=69BD9A53&amp;_nc_sid=8b3546, https://scontent-mia5-1.cdninstagram.com/v/t51.82787-15/619256959_18126182710555069_1888321318793138978_n.jpg?stp=dst-jpg_e35_p1080x1080_sh0.08_tt6&amp;_nc_ht=scontent-mia5-1.cdninstagram.com&amp;_nc_cat=101&amp;_nc_oc=Q6cZ2QG5qffZPKjMWDj076udrE-ekbGm_sdD31HDN_Q8N4o385KOx6wWozy4WkseTwBh1J4&amp;_nc_ohc=S5l8HfmTBY8Q7kNvwGAmTbu&amp;_nc_gid=5oUbZBWtsiLF5rYGLbrYRA&amp;edm=AOQ1c0wBAAAA&amp;ccb=7-5&amp;ig_cache_key=MjIxMzM0MjQyOTQxNTg4NzIzOQ%3D%3D.3-ccb7-5&amp;oh=00_Afw5PyUR8Xx0JKnxv4qeXIJebB5e44Hz5FfZpqLJsPA1vg&amp;oe=69BDA5BA&amp;_nc_sid=8b3546, https://scontent-mia5-2.cdninstagram.com/v/t51.82787-15/641130572_18565436179018620_6863201726827143433_n.jpg?stp=dst-jpg_e35_p1080x1080_sh0.08_tt6&amp;_nc_ht=scontent-mia5-2.cdninstagram.com&amp;_nc_cat=100&amp;_nc_oc=Q6cZ2QG5qffZPKjMWDj076udrE-ekbGm_sdD31HDN_Q8N4o385KOx6wWozy4WkseTwBh1J4&amp;_nc_ohc=-nwVBJMKCrcQ7kNvwGTrXcm&amp;_nc_gid=5oUbZBWtsiLF5rYGLbrYRA&amp;edm=AOQ1c0wBAAAA&amp;ccb=7-5&amp;ig_cache_key=MjE0NTgyNDUzNTI4NzU4NzUxNg%3D%3D.3-ccb7-5&amp;oh=00_AfyBIhWYqCItV5lIP9GGqkCLFaV2pg1AwqbyhT4uoRSQ9g&amp;oe=69BD89EC&amp;_nc_sid=8b3546, https://scontent-mia5-1.cdninstagram.com/v/t51.82787-15/627394982_18312080875268894_8571959878616616010_n.jpg?stp=dst-jpg_e15_fr_p1080x1080_tt6&amp;_nc_ht=scontent-mia5-1.cdninstagram.com&amp;_nc_cat=102&amp;_nc_oc=Q6cZ2QG5qffZPKjMWDj076udrE-ekbGm_sdD31HDN_Q8N4o385KOx6wWozy4WkseTwBh1J4&amp;_nc_ohc=CBN4ZR_QiEYQ7kNvwE_O6e6&amp;_nc_gid=5oUbZBWtsiLF5rYGLbrYRA&amp;edm=AOQ1c0wBAAAA&amp;ccb=7-5&amp;ig_cache_key=MjAyMjg5MjM4NTI1NjA0ODQ5OQ%3D%3D.3-ccb7-5&amp;oh=00_Afzy8Jzj2siSKCxMLbaGCScDT4nNaUn1vsPSCUj-35mc7w&amp;oe=69BDB7BA&amp;_nc_sid=8b3546, https://scontent-mia5-1.cdninstagram.com/v/t51.82787-15/630169430_18380188864086518_7850255503872062318_n.jpg?stp=dst-jpg_e15_fr_p1080x1080_tt6&amp;_nc_ht=scontent-mia5-1.cdninstagram.com&amp;_nc_cat=102&amp;_nc_oc=Q6cZ2QG5qffZPKjMWDj076udrE-ekbGm_sdD31HDN_Q8N4o385KOx6wWozy4WkseTwBh1J4&amp;_nc_ohc=HsXcEYVUVmwQ7kNvwG2-UjK&amp;_nc_gid=5oUbZBWtsiLF5rYGLbrYRA&amp;edm=AOQ1c0wBAAAA&amp;ccb=7-5&amp;ig_cache_key=MjAxNTM0NDA4MzMwMzk0ODk3MA%3D%3D.3-ccb7-5&amp;oh=00_Afzirff-G85nT47Gqdt-hxQC2QMQF6eaH193Sa-sqXA5Kg&amp;oe=69BDBE02&amp;_nc_sid=8b3546,</t>
  </si>
  <si>
    <t>https://scontent-mia5-1.cdninstagram.com/o1/v/t16/f2/m84/AQOSZsSfgU97IZnqVjTe_1mgaCmiuoB6Ozl1bBJIaIEy9FOVqQOxZzci4IKrUlder51HUXLQhJ_lg_MW5CbiHF3ChKQXbA8movhIEuw.mp4?_nc_cat=102&amp;_nc_sid=5e9851&amp;_nc_ht=scontent-mia5-1.cdninstagram.com&amp;_nc_ohc=I-R-IzGv3NgQ7kNvwEeNszS&amp;efg=eyJ2ZW5jb2RlX3RhZyI6Inhwdl9wcm9ncmVzc2l2ZS5JTlNUQUdSQU0uQ0FST1VTRUxfSVRFTS5DMy42NDAuZGFzaF9iYXNlbGluZV8xX3YxIiwieHB2X2Fzc2V0X2lkIjoxMDM5MzE3MzgwODY2MjcxLCJhc3NldF9hZ2VfZGF5cyI6MjY1MiwidmlfdXNlY2FzZV9pZCI6MTAxNDYsImR1cmF0aW9uX3MiOjEzLCJ1cmxnZW5fc291cmNlIjoid3d3In0%3D&amp;ccb=17-1&amp;_nc_gid=5oUbZBWtsiLF5rYGLbrYRA&amp;_nc_ss=1a&amp;_nc_zt=28&amp;vs=539634cfdba740f8&amp;_nc_vs=HBksFQIYTGlnX2JhY2tmaWxsX3RpbWVsaW5lX3ZvZC82NDRFQ0IwNDM3OURFOUUyMTBDOUJBNjEwNjMyRDE5Nl92aWRlb19kYXNoaW5pdC5tcDQVAALIARIAFQIYOnBhc3N0aHJvdWdoX2V2ZXJzdG9yZS9HTEdHWWh2TzdRTUI3amNLQUIwQnltaUZOdk5kYnBrd0FBQUYVAgLIARIAKAAYABsCiAd1c2Vfb2lsATEScHJvZ3Jlc3NpdmVfcmVjaXBlATEVAAAmvoPd9J3Q2AMVAigCQzMsF0Aq3bItDlYEGBJkYXNoX2Jhc2VsaW5lXzFfdjERAHXuB2XEngEA&amp;oh=00_AfypofvKEeeCHLcuSdjFTNEX9pWW22NLHAmC2v-oDuEprA&amp;oe=69B9951A</t>
  </si>
  <si>
    <t>https://www.instagram.com/njde91</t>
  </si>
  <si>
    <t>simanchuk_vadim</t>
  </si>
  <si>
    <t>Симанчук Вадим</t>
  </si>
  <si>
    <t>https://scontent-lax7-1.cdninstagram.com/v/t51.2885-19/456332069_947062393890143_2919194574916266519_n.jpg?stp=dst-jpg_e0_s150x150_tt6&amp;efg=eyJ2ZW5jb2RlX3RhZyI6InByb2ZpbGVfcGljLmRqYW5nby4xMDgwLmMyIn0&amp;_nc_ht=scontent-lax7-1.cdninstagram.com&amp;_nc_cat=111&amp;_nc_oc=Q6cZ2QFkLev06-xzhnHq2lImmQbBPR-Yi3YEB7-WnlbVpYzo8cD2HvJdzN0JtRyt4EwBhmTf-eQYUUgEaQ7-0Cqy0QAl&amp;_nc_ohc=upogEfxfcZoQ7kNvwEimPOW&amp;_nc_gid=80mRmkI94LtIPXtUnvPTxQ&amp;edm=AOQ1c0wBAAAA&amp;ccb=7-5&amp;oh=00_Afy3zl7sJ1JUzLSFboRgsnL171V9FAqFVyuAMuucadh17A&amp;oe=69BD99CC&amp;_nc_sid=8b3546</t>
  </si>
  <si>
    <t>Наша Команда нагороджує — Сіманчука Вадима Володимировича @simanchuk_vadim за підтримку та розвиток Боксерського клубу «Фаворит», а також за вагомий внесок у популяризацію дитячого боксу в нашому регіоні.
Завдяки вашій підтримці та небайдужості ми маємо змогу створювати для дітей кращі умови для тр | 94кг еще 3 кг осталось и думаю увижу пресс! Время еще есть! Всем добра! | -14кг Лето не прошло зря! | Приятно! Слава Украине! | Еще одна ласточка поехала на передок спасать чьи то жизни! Ангела Хранителя и с Богом! | Наша семья помогла ЗСУ, передали машинку нашим бойцам! Кто хочет так же помочь, могу организовать?! Пишите! Слава Украине! | Люблю дарить цветы | Туса! Лето!</t>
  </si>
  <si>
    <t>@simanchuk_vadim</t>
  </si>
  <si>
    <t>https://instagram.com/p/DOqdFZSDWMk, https://instagram.com/p/DNYtLWlC09Z, https://instagram.com/p/DNYr1RlCWLP, https://instagram.com/p/CwpXmzfr7qe, https://instagram.com/p/CtZUGlFobEJ, https://instagram.com/p/Ciz81KYDpOh, https://instagram.com/p/Ciz8tO6DnBU, https://instagram.com/p/Ccr6E8poHMP, https://instagram.com/p/CZ80Zh6Lu9t, https://instagram.com/p/CZtfIrhLTVp, https://instagram.com/p/CZteyvbL2oz, https://instagram.com/p/CZtej8HFEUS</t>
  </si>
  <si>
    <t>403, 142, 117, 275, 167, 93, 203, 177, 181, 136, 170, 56</t>
  </si>
  <si>
    <t>14, 17, 10, 27, 19, 2, 16, 16, 5, 3, 6, 1</t>
  </si>
  <si>
    <t>2025-09-16, 2025-08-15, 2025-08-15, 2023-09-01, 2023-06-12, 2022-09-22, 2022-09-22, 2022-04-23, 2022-02-14, 2022-02-08, 2022-02-08, 2022-02-08</t>
  </si>
  <si>
    <t>Місто Дніпро</t>
  </si>
  <si>
    <t>Image, Video, Image, Image, Image, Video, Image, Sidecar, Image, Image, Image, Video</t>
  </si>
  <si>
    <t>https://scontent-lax3-1.cdninstagram.com/v/t51.82787-15/549213911_17922222003117346_8594125122056546986_n.jpg?stp=dst-jpg_e35_p1080x1080_sh0.08_tt6&amp;_nc_ht=scontent-lax3-1.cdninstagram.com&amp;_nc_cat=110&amp;_nc_oc=Q6cZ2QFkLev06-xzhnHq2lImmQbBPR-Yi3YEB7-WnlbVpYzo8cD2HvJdzN0JtRyt4EwBhmTf-eQYUUgEaQ7-0Cqy0QAl&amp;_nc_ohc=wlFA1ShaYBsQ7kNvwFN_bLH&amp;_nc_gid=80mRmkI94LtIPXtUnvPTxQ&amp;edm=AOQ1c0wBAAAA&amp;ccb=7-5&amp;ig_cache_key=MzcyMjkxNTk1NjA2Nzc1NDc4OA%3D%3D.3-ccb7-5&amp;oh=00_Afze0xVKy8p3h4dEUbTZcD2xf-SRmEzsUlN8BAmx7h0JMA&amp;oe=69BDA543&amp;_nc_sid=8b3546, https://scontent-lax3-2.cdninstagram.com/v/t51.82787-15/533623249_18468425668079418_2576606076879292834_n.jpg?stp=dst-jpg_e35_p1080x1080_sh0.08_tt6&amp;_nc_ht=scontent-lax3-2.cdninstagram.com&amp;_nc_cat=106&amp;_nc_oc=Q6cZ2QFkLev06-xzhnHq2lImmQbBPR-Yi3YEB7-WnlbVpYzo8cD2HvJdzN0JtRyt4EwBhmTf-eQYUUgEaQ7-0Cqy0QAl&amp;_nc_ohc=H4CZCdtzNIAQ7kNvwEJQfom&amp;_nc_gid=80mRmkI94LtIPXtUnvPTxQ&amp;edm=AOQ1c0wBAAAA&amp;ccb=7-5&amp;ig_cache_key=MzY5OTg5OTg3MDg5MjA5MDA2Mw%3D%3D.3-ccb7-5&amp;oh=00_AfxAA2rccH6cX4iNy9PySorThKp7kXfOaGn2PVxsD1RH_A&amp;oe=69BDA680&amp;_nc_sid=8b3546, https://scontent-lax3-1.cdninstagram.com/v/t51.82787-15/625247598_18089424308027889_6695493566754000680_n.jpg?stp=dst-jpg_e35_p1080x1080_sh0.08_tt6&amp;_nc_ht=scontent-lax3-1.cdninstagram.com&amp;_nc_cat=109&amp;_nc_oc=Q6cZ2QFkLev06-xzhnHq2lImmQbBPR-Yi3YEB7-WnlbVpYzo8cD2HvJdzN0JtRyt4EwBhmTf-eQYUUgEaQ7-0Cqy0QAl&amp;_nc_ohc=HOZI8wpYFQkQ7kNvwGrFps3&amp;_nc_gid=80mRmkI94LtIPXtUnvPTxQ&amp;edm=AOQ1c0wBAAAA&amp;ccb=7-5&amp;ig_cache_key=MzE4MjE3ODQzMzQxNjI4MDczNA%3D%3D.3-ccb7-5&amp;oh=00_AfwS7F04j6fCA0VQxv0NJ-6ptON2d5v6Dfd9Sal_4QdP0Q&amp;oe=69BDAC3C&amp;_nc_sid=8b3546, https://scontent-lax3-1.cdninstagram.com/v/t51.82787-15/638887619_18578336977000414_7887714243042324576_n.jpg?stp=dst-jpg_e35_s1080x1080_sh0.08_tt6&amp;_nc_ht=scontent-lax3-1.cdninstagram.com&amp;_nc_cat=110&amp;_nc_oc=Q6cZ2QFkLev06-xzhnHq2lImmQbBPR-Yi3YEB7-WnlbVpYzo8cD2HvJdzN0JtRyt4EwBhmTf-eQYUUgEaQ7-0Cqy0QAl&amp;_nc_ohc=kisf5sMY4TAQ7kNvwE5AOSe&amp;_nc_gid=80mRmkI94LtIPXtUnvPTxQ&amp;edm=AOQ1c0wBAAAA&amp;ccb=7-5&amp;ig_cache_key=MzEyMzYxNjIyOTYyODE2MjMxMw%3D%3D.3-ccb7-5&amp;oh=00_Afwyu-noYiC5t30TtXlFn9mK7haXgl0ebYIfdZ8Jnj4BIg&amp;oe=69BDB43C&amp;_nc_sid=8b3546, https://scontent-lax7-1.cdninstagram.com/v/t51.82787-15/623259114_18080544928992233_620237674760889869_n.jpg?stp=dst-jpg_e35_p1080x1080_sh0.08_tt6&amp;_nc_ht=scontent-lax7-1.cdninstagram.com&amp;_nc_cat=105&amp;_nc_oc=Q6cZ2QFkLev06-xzhnHq2lImmQbBPR-Yi3YEB7-WnlbVpYzo8cD2HvJdzN0JtRyt4EwBhmTf-eQYUUgEaQ7-0Cqy0QAl&amp;_nc_ohc=kj-HmNJBMVwQ7kNvwHyayoV&amp;_nc_gid=80mRmkI94LtIPXtUnvPTxQ&amp;edm=AOQ1c0wBAAAA&amp;ccb=7-5&amp;ig_cache_key=MjkzMjk1NDc3MzUyMTg1NDU0OA%3D%3D.3-ccb7-5&amp;oh=00_Afz2rkW0DTMwsYqNfB0-uDsAR14vNrH6-xuFtXho3QH81g&amp;oe=69BDA1C0&amp;_nc_sid=8b3546, https://scontent-lax7-1.cdninstagram.com/v/t51.71878-15/623300155_1413396786961837_2984955373154359099_n.jpg?stp=dst-jpg_e15_tt6&amp;_nc_ht=scontent-lax7-1.cdninstagram.com&amp;_nc_cat=101&amp;_nc_oc=Q6cZ2QFkLev06-xzhnHq2lImmQbBPR-Yi3YEB7-WnlbVpYzo8cD2HvJdzN0JtRyt4EwBhmTf-eQYUUgEaQ7-0Cqy0QAl&amp;_nc_ohc=LJ4Nz-38MzgQ7kNvwHtxXm0&amp;_nc_gid=80mRmkI94LtIPXtUnvPTxQ&amp;edm=AOQ1c0wBAAAA&amp;ccb=7-5&amp;oh=00_Afzbk7aUXTTg79qpcSvEbQzSHDEj-U7TVjwuGUZm2bzjEw&amp;oe=69BDAC2F&amp;_nc_sid=8b3546, https://scontent-lax3-2.cdninstagram.com/v/t51.29350-15/279098126_709220133838116_4703196567791417097_n.jpg?stp=dst-jpg_e35_p1080x1080_tt6&amp;_nc_ht=scontent-lax3-2.cdninstagram.com&amp;_nc_cat=100&amp;_nc_oc=Q6cZ2QFkLev06-xzhnHq2lImmQbBPR-Yi3YEB7-WnlbVpYzo8cD2HvJdzN0JtRyt4EwBhmTf-eQYUUgEaQ7-0Cqy0QAl&amp;_nc_ohc=XiBxH2LDWD4Q7kNvwHoLZfu&amp;_nc_gid=80mRmkI94LtIPXtUnvPTxQ&amp;edm=AOQ1c0wBAAAA&amp;ccb=7-5&amp;ig_cache_key=MjgyMjYwNTAxMDY1OTk4NjU3OQ%3D%3D.3-ccb7-5&amp;oh=00_AfyYMnnzbcjEy98PSanHdKSNMJEoqAMO_cZ3AP-21AYCQw&amp;oe=69BD93A7&amp;_nc_sid=8b3546, https://scontent-lax3-2.cdninstagram.com/v/t51.82787-15/651299128_18056396042447995_1996754114262985643_n.jpg?stp=dst-jpg_e35_p1080x1080_sh0.08_tt6&amp;_nc_ht=scontent-lax3-2.cdninstagram.com&amp;_nc_cat=107&amp;_nc_oc=Q6cZ2QFkLev06-xzhnHq2lImmQbBPR-Yi3YEB7-WnlbVpYzo8cD2HvJdzN0JtRyt4EwBhmTf-eQYUUgEaQ7-0Cqy0QAl&amp;_nc_ohc=EB0J5ObLo_QQ7kNvwHhKDkX&amp;_nc_gid=80mRmkI94LtIPXtUnvPTxQ&amp;edm=AOQ1c0wBAAAA&amp;ccb=7-5&amp;ig_cache_key=MjgyMjYwNTAxMDg1MzE2NjQxMA%3D%3D.3-ccb7-5&amp;oh=00_AfwER4eTy_45cuZEsFP8Nbkn38h9MIjkxH5JOpWdcqapXw&amp;oe=69BDAF6B&amp;_nc_sid=8b3546, https://scontent-lax3-2.cdninstagram.com/v/t51.82787-15/621633067_18050810084696035_619545053836222441_n.jpg?stp=dst-jpg_e35_p1080x1080_sh0.08_tt6&amp;_nc_ht=scontent-lax3-2.cdninstagram.com&amp;_nc_cat=107&amp;_nc_oc=Q6cZ2QFkLev06-xzhnHq2lImmQbBPR-Yi3YEB7-WnlbVpYzo8cD2HvJdzN0JtRyt4EwBhmTf-eQYUUgEaQ7-0Cqy0QAl&amp;_nc_ohc=pLJUWEhLUEAQ7kNvwEDnIV-&amp;_nc_gid=80mRmkI94LtIPXtUnvPTxQ&amp;edm=AOQ1c0wBAAAA&amp;ccb=7-5&amp;ig_cache_key=Mjc3MzMyMTkyMzM2ODUxMzM4OQ%3D%3D.3-ccb7-5&amp;oh=00_Afyorup-q3S-w_I21Lz295ueCW19bhZe9fa0ktZIc1r9Gg&amp;oe=69BD9074&amp;_nc_sid=8b3546, https://scontent-lax3-1.cdninstagram.com/v/t51.82787-15/640920154_18559635496043666_3986328476937995602_n.jpg?stp=dst-jpg_e35_p1080x1080_sh0.08_tt6&amp;_nc_ht=scontent-lax3-1.cdninstagram.com&amp;_nc_cat=102&amp;_nc_oc=Q6cZ2QFkLev06-xzhnHq2lImmQbBPR-Yi3YEB7-WnlbVpYzo8cD2HvJdzN0JtRyt4EwBhmTf-eQYUUgEaQ7-0Cqy0QAl&amp;_nc_ohc=cLgia8k0Z8QQ7kNvwEH2ufe&amp;_nc_gid=80mRmkI94LtIPXtUnvPTxQ&amp;edm=AO</t>
  </si>
  <si>
    <t>https://scontent-lax3-1.cdninstagram.com/o1/v/t2/f2/m86/AQM9JPICL4Qpo0zaUzdZ6uLX_U26Vw9im6GSsKnBYAGp3KS284w5VPHfwj4kfvIoVBZmqzEQ6QwRkRE5xkuy-kGwGRakCla488chOmU.mp4?_nc_cat=108&amp;_nc_sid=5e9851&amp;_nc_ht=scontent-lax3-1.cdninstagram.com&amp;_nc_ohc=x7SFeoOPIkYQ7kNvwG6x86y&amp;efg=eyJ2ZW5jb2RlX3RhZyI6Inhwdl9wcm9ncmVzc2l2ZS5JTlNUQUdSQU0uQ0xJUFMuQzMuMTI3Ni5kYXNoX2Jhc2VsaW5lXzFfdjEiLCJ4cHZfYXNzZXRfaWQiOjc0NzYyMzc2MTMxNTMwNSwiYXNzZXRfYWdlX2RheXMiOjIxMiwidmlfdXNlY2FzZV9pZCI6MTAwOTksImR1cmF0aW9uX3MiOjE5LCJ1cmxnZW5fc291cmNlIjoid3d3In0%3D&amp;ccb=17-1&amp;_nc_gid=80mRmkI94LtIPXtUnvPTxQ&amp;_nc_ss=1a&amp;_nc_zt=28&amp;vs=73dfa75d59ba4e0f&amp;_nc_vs=HBksFQIYUmlnX3hwdl9yZWVsc19wZXJtYW5lbnRfc3JfcHJvZC83RjRFOTg3RjhFNjFFQ0RBNzIzMkMzNEYyRjg4RjlBOF92aWRlb19kYXNoaW5pdC5tcDQVAALIARIAFQIYSGlnX3hwdl9yZWVsc19wZXJtYW5lbnRfc3JfcHJvZC8yNTAxOTcxMDY4NDI5Njk1OV8xNzA5NTIxNDE4MDE3NDE4MzU2Lm1wNBUCAsgBEgAoABgAGwKIB3VzZV9vaWwBMRJwcm9ncmVzc2l2ZV9yZWNpcGUBMRUAACbSl8CLt_3TAhUCKAJDMywXQDQAAAAAAAAYEmRhc2hfYmFzZWxpbmVfMV92MREAdf4HZeadAQA&amp;oh=00_Afxat9kojHK0Y-gvbkas8G4zPQVTRvhYFywPdGb6jsCeKA&amp;oe=69B9B0E5, https://scontent-lax3-2.cdninstagram.com/o1/v/t2/f2/m86/AQNmY054grFOyBJJq2NGQ9doJkeabIz6OZP_IY79eTMmWoATRLunRt0b1Wh1feCRuzNayPKMYDkQ1MRHEmOdpkoiWf-JFWmtOJ6EHAY.mp4?_nc_cat=103&amp;_nc_sid=5e9851&amp;_nc_ht=scontent-lax3-2.cdninstagram.com&amp;_nc_ohc=vpE-Qf7IRtoQ7kNvwEMqiG1&amp;efg=eyJ2ZW5jb2RlX3RhZyI6Inhwdl9wcm9ncmVzc2l2ZS5JTlNUQUdSQU0uQ0xJUFMuQzMuNjM2LmRhc2hfYmFzZWxpbmVfMl92MSIsInhwdl9hc3NldF9pZCI6MTI0MzA0MjUwOTgyMzQzNSwiYXNzZXRfYWdlX2RheXMiOjEyNzAsInZpX3VzZWNhc2VfaWQiOjEwMDk5LCJkdXJhdGlvbl9zIjozNCwidXJsZ2VuX3NvdXJjZSI6Ind3dyJ9&amp;ccb=17-1&amp;vs=b7af327eb8d4225e&amp;_nc_vs=HBksFQIYUmlnX3hwdl9yZWVsc19wZXJtYW5lbnRfc3JfcHJvZC81NzQzMzM1QTQ2QTZCMzRBMkIzODQ3MjZBMTU3QTk4NF92aWRlb19kYXNoaW5pdC5tcDQVAALIARIAFQIYOnBhc3N0aHJvdWdoX2V2ZXJzdG9yZS9HR01wVmhKUlN4R0dRbmtCQUFtNE5DNVRTVmg3YnFfRUFBQUYVAgLIARIAKAAYABsCiAd1c2Vfb2lsATEScHJvZ3Jlc3NpdmVfcmVjaXBlATEVAAAmlvfos8yitQQVAigCQzMsF0BBDMzMzMzNGBJkYXNoX2Jhc2VsaW5lXzJfdjERAHX-B2XmnQEA&amp;_nc_gid=80mRmkI94LtIPXtUnvPTxQ&amp;_nc_ss=1a&amp;_nc_zt=28&amp;oh=00_Afxf6T5HOgb5Qh6eNMrQnu6ks57mF6nkoHYPiaaCHuEWMA&amp;oe=69B9AEC0, https://scontent-lax7-1.cdninstagram.com/o1/v/t16/f2/m84/AQP5yu4SKvfl58R6CeSoQGDF4kAsV3WYV8fKfoL5uBQMmboJKR6VrsRv6C-G-qM1KY0-66wKS1SAImGSyqA6a_7EZR-ZPjgkmv-o-so.mp4?_nc_cat=105&amp;_nc_sid=5e9851&amp;_nc_ht=scontent-lax7-1.cdninstagram.com&amp;_nc_ohc=IekGn28M-xoQ7kNvwHccQXo&amp;efg=eyJ2ZW5jb2RlX3RhZyI6Inhwdl9wcm9ncmVzc2l2ZS5JTlNUQUdSQU0uQ0FST1VTRUxfSVRFTS5DMy40ODAuZGFzaF9iYXNlbGluZV8xX3YxIiwieHB2X2Fzc2V0X2lkIjo4NTIyNTYyNDk3NDI1NjMsImFzc2V0X2FnZV9kYXlzIjoxNDIzLCJ2aV91c2VjYXNlX2lkIjoxMDE0NiwiZHVyYXRpb25fcyI6NTksInVybGdlbl9zb3VyY2UiOiJ3d3cifQ%3D%3D&amp;ccb=17-1&amp;_nc_gid=80mRmkI94LtIPXtUnvPTxQ&amp;_nc_ss=1a&amp;_nc_zt=28&amp;vs=1aeb78b022707771&amp;_nc_vs=HBksFQIYTGlnX2JhY2tmaWxsX3RpbWVsaW5lX3ZvZC8xMjQ4MEQ5QUYwMDMzRDdBNzFDN0U2MUUxNkM5Qzg5NV92aWRlb19kYXNoaW5pdC5tcDQVAALIARIAFQIYOnBhc3N0aHJvdWdoX2V2ZXJzdG9yZS9HRG5DRmhjYTZwaUhmQ1lEQVBXZEw0dW84OElkYnBrd0FBQUYVAgLIARIAKAAYABsCiAd1c2Vfb2lsATEScHJvZ3Jlc3NpdmVfcmVjaXBlATEVAAAmxpOw8OvHgwMVAigCQzMsF0BNlT987ZFoGBJkYXNoX2Jhc2VsaW5lXzFfdjERAHXuB2XEngEA&amp;oh=00_AfymFX-BxrXyl8aZCYril5BFZEmzftHDk8EldE-VPpzrzw&amp;oe=69B9A9B3, https://scontent-lax3-1.cdninstagram.com/o1/v/t16/f2/m69/AQMH6m2XWK0BsyYRMzAsDr0J89qdBybgLBUr1zAPAb2_2xgwkZjUOK0huqaIgefqATtZNjQ4ayr5RUFm1gRQV9-p.mp4?strext=1&amp;_nc_cat=108&amp;_nc_sid=5e9851&amp;_nc_ht=scontent-lax3-1.cdninstagram.com&amp;_nc_ohc=DQJ2qwOJpqkQ7kNvwHbVPZj&amp;efg=eyJ2ZW5jb2RlX3RhZyI6Inhwdl9wcm9ncmVzc2l2ZS5JTlNUQUdSQU0uSUdUVi5DMy43MjAuZGFzaF9iYXNlbGluZV8xX3YxIiwieHB2X2Fzc2V0X2lkIjo4MTMwNTM3NDI5ODg4NTksImFzc2V0X2FnZV9kYXlzIjoxNDk3LCJ2aV91c2VjYXNlX2lkIjoxMDE0NSwiZHVyYXRpb25fcyI6MTIsInVybGdlbl9zb3VyY2UiOiJ3d3cifQ%3D%3D&amp;ccb=17-1&amp;_nc_gid=80mRmkI94LtIPXtUnvPTxQ&amp;_nc_ss=1a&amp;_nc_zt=28&amp;vs=982ff360fa8034f6&amp;_nc_vs=HBksFQIYOnBhc3N0aHJvdWdoX2V2ZXJzdG9yZS9HT1dlVFJCTnY1UW1QNlVCQUtJMTRwZE5lRE0yYnZWQkFBQUYVAALIARIAFQIYOnBhc3N0aHJvdWdoX2V2ZXJzdG9yZS9HTzQyVFJBMktueGdGZWdEQUZIeWlFQnU4aDhaYnZWQkFBQUYVAgLIARIAKAAYABsCiAd1c2Vfb2lsATEScHJvZ3Jlc3NpdmVfcmVjaXBlATEVAAAm9vjFuPrd8QIVAigCQzMsF0AoAAAAAAAAGBJkYXNoX2Jhc2VsaW5lXzFfdjERAHXsB2XCngEA&amp;oh=00_AfxMd7QDo9weJl-oWAYcsSh9K18RDL652vcWJGyqyE27hw&amp;oe=69BDBD98</t>
  </si>
  <si>
    <t>https://www.instagram.com/simanchuk_vadim</t>
  </si>
  <si>
    <t>sedlyve</t>
  </si>
  <si>
    <t>Дмитрий Емельянов</t>
  </si>
  <si>
    <t>Прост или #airsoft</t>
  </si>
  <si>
    <t>https://instagram.fsac1-2.fna.fbcdn.net/v/t51.2885-19/457510313_689756103367509_6470980775751550083_n.jpg?stp=dst-jpg_e0_s150x150_tt6&amp;efg=eyJ2ZW5jb2RlX3RhZyI6InByb2ZpbGVfcGljLmRqYW5nby45NjAuYzIifQ&amp;_nc_ht=instagram.fsac1-2.fna.fbcdn.net&amp;_nc_cat=109&amp;_nc_oc=Q6cZ2QF_tgqSZoKQ-JcabBZUqjj7CTCKb4DlPWJaHMDfVm-cXFkff2joG9r31It12BULgYg&amp;_nc_ohc=Oujdlh--6ygQ7kNvwHz93ai&amp;_nc_gid=wRZdsAd0dasInnPnXkLf3g&amp;edm=AOQ1c0wBAAAA&amp;ccb=7-5&amp;oh=00_AfwLnJdmSjPZ5xV79ojy5Lb51LOj54NI378W52Y80Xk-gQ&amp;oe=69BD9101&amp;_nc_sid=8b3546</t>
  </si>
  <si>
    <t>@lesimorecamp_altay | Это было круто!
Спасибо @lesimorecamp_altay | Спасибо всем за игру!
#airsoft | Движение…. #airsoft | Ну что тут сказать? Сезон открыт!
Спасибо всем за игру!
#airsoft #страйкболл | Тишина и покой….) | Не много Вам классного парня в ленту) | Приколы в Казани)
#казань #kazan | «Эх...Казань...ты душу мне не рань 
Перестань терзать меня,ты слышишь?перестань... 
Город,старина,дружище,как твои делищи??? 
Подкинул ты для размышления мне пищу 
В море огней твоих тону,помоги братану 
Теряюсь среди ярких витрин,будто хожу по дну 
Город,старина,дружище,как твои делищи??? 
Подкину | Не много Сына вам в ленту..))) @mr.grin_barbershop</t>
  </si>
  <si>
    <t>#airsoft, #kazan</t>
  </si>
  <si>
    <t>@lesimorecamp_altay, @mr.grin_barbershop</t>
  </si>
  <si>
    <t>https://instagram.com/p/DNLyOXFNE1U, https://instagram.com/p/DD7l4QttHvt, https://instagram.com/p/CwYDq3ytKma, https://instagram.com/p/CvDS9ESNg8Y, https://instagram.com/p/CrbZYw7N7A3, https://instagram.com/p/Cq3nVlDNh-a, https://instagram.com/p/CnxIlMLJiUA, https://instagram.com/p/ChSwvyTNBVF, https://instagram.com/p/CfJ6lLntGW3, https://instagram.com/p/Ce9eIvmNdXh, https://instagram.com/p/Ce9bnwuNJxe, https://instagram.com/p/CeZHub_Nrr2</t>
  </si>
  <si>
    <t>28, 27, 56, 38, 35, 27, 34, 20, 35, 11, 25, 44</t>
  </si>
  <si>
    <t>0, 0, 2, 0, 0, 0, 0, 0, 1, 0, 0, 2</t>
  </si>
  <si>
    <t>2025-08-10, 2024-12-23, 2023-08-25, 2023-07-23, 2023-04-24, 2023-04-10, 2023-01-23, 2022-08-15, 2022-06-23, 2022-06-18, 2022-06-18, 2022-06-04</t>
  </si>
  <si>
    <t>Mr. Grin</t>
  </si>
  <si>
    <t>Image, Video, Image, Sidecar, Sidecar, Sidecar, Video, Image, Image, Sidecar, Sidecar, Sidecar</t>
  </si>
  <si>
    <t>https://instagram.fsac1-2.fna.fbcdn.net/v/t51.82787-15/529850533_18321849640236243_3292093586261854571_n.jpg?stp=dst-jpg_e35_p1080x1080_sh0.08_tt6&amp;_nc_ht=instagram.fsac1-2.fna.fbcdn.net&amp;_nc_cat=103&amp;_nc_oc=Q6cZ2QF_tgqSZoKQ-JcabBZUqjj7CTCKb4DlPWJaHMDfVm-cXFkff2joG9r31It12BULgYg&amp;_nc_ohc=Xo0_IaceWB0Q7kNvwH9clDo&amp;_nc_gid=wRZdsAd0dasInnPnXkLf3g&amp;edm=AOQ1c0wBAAAA&amp;ccb=7-5&amp;ig_cache_key=MzY5NjI2ODgwODM2OTIyOTE0MA%3D%3D.3-ccb7-5&amp;oh=00_AfxvPqGR4GjnpzScHt8-ajNUlyNRfhw0nkcUpNI-tH3msA&amp;oe=69BDAC22&amp;_nc_sid=8b3546, https://instagram.fsac1-1.fna.fbcdn.net/v/t51.82787-15/625359877_18149800744453398_2808286388198952423_n.jpg?stp=dst-jpg_e35_s1080x1080_sh0.08_tt6&amp;_nc_ht=instagram.fsac1-1.fna.fbcdn.net&amp;_nc_cat=106&amp;_nc_oc=Q6cZ2QF_tgqSZoKQ-JcabBZUqjj7CTCKb4DlPWJaHMDfVm-cXFkff2joG9r31It12BULgYg&amp;_nc_ohc=zzV0yEPHRaAQ7kNvwE5wD05&amp;_nc_gid=wRZdsAd0dasInnPnXkLf3g&amp;edm=AOQ1c0wBAAAA&amp;ccb=7-5&amp;ig_cache_key=MzE3NzMwNTY3NzM3Mzk0MjE3MA%3D%3D.3-ccb7-5&amp;oh=00_AfxoqoR-DZXw_UpkAHVreqRzfFxibJMG5t0lcH1v7LLWQw&amp;oe=69BDAD13&amp;_nc_sid=8b3546, https://instagram.fsac1-2.fna.fbcdn.net/v/t51.29350-15/362301782_1717214915389154_3850240922793223455_n.jpg?stp=dst-jpg_e35_p1080x1080_tt6&amp;_nc_ht=instagram.fsac1-2.fna.fbcdn.net&amp;_nc_cat=102&amp;_nc_oc=Q6cZ2QF_tgqSZoKQ-JcabBZUqjj7CTCKb4DlPWJaHMDfVm-cXFkff2joG9r31It12BULgYg&amp;_nc_ohc=9WFONyo5TYYQ7kNvwHv_Wv3&amp;_nc_gid=wRZdsAd0dasInnPnXkLf3g&amp;edm=AOQ1c0wBAAAA&amp;ccb=7-5&amp;ig_cache_key=MzE1MzQ0NzUyMTM4MDMxNjE0Mw%3D%3D.3-ccb7-5&amp;oh=00_AfxLHZ__KyvohwcDD4y7izvHS6l59ro_u3kPeoqUMhKbTw&amp;oe=69BD8E67&amp;_nc_sid=8b3546, https://instagram.fsac1-2.fna.fbcdn.net/v/t51.29350-15/362301782_1717214915389154_3850240922793223455_n.jpg?stp=dst-jpg_e35_p1080x1080_tt6&amp;_nc_ht=instagram.fsac1-2.fna.fbcdn.net&amp;_nc_cat=102&amp;_nc_oc=Q6cZ2QF_tgqSZoKQ-JcabBZUqjj7CTCKb4DlPWJaHMDfVm-cXFkff2joG9r31It12BULgYg&amp;_nc_ohc=9WFONyo5TYYQ7kNvwHv_Wv3&amp;_nc_gid=wRZdsAd0dasInnPnXkLf3g&amp;edm=AOQ1c0wBAAAA&amp;ccb=7-5&amp;ig_cache_key=MzE1MzQ0NzUyMTM4MDMxNjE0Mw%3D%3D.3-ccb7-5&amp;oh=00_AfxLHZ__KyvohwcDD4y7izvHS6l59ro_u3kPeoqUMhKbTw&amp;oe=69BD8E67&amp;_nc_sid=8b3546, https://instagram.fsac1-1.fna.fbcdn.net/v/t51.29350-15/362345241_1443274743133668_5180371566576926565_n.jpg?stp=dst-jpg_e35_p1080x1080_tt6&amp;_nc_ht=instagram.fsac1-1.fna.fbcdn.net&amp;_nc_cat=100&amp;_nc_oc=Q6cZ2QF_tgqSZoKQ-JcabBZUqjj7CTCKb4DlPWJaHMDfVm-cXFkff2joG9r31It12BULgYg&amp;_nc_ohc=21vumFBlwpEQ7kNvwFnXnJd&amp;_nc_gid=wRZdsAd0dasInnPnXkLf3g&amp;edm=AOQ1c0wBAAAA&amp;ccb=7-5&amp;ig_cache_key=MzE1MzQ0NzUyMTI3MTI0OTgyNw%3D%3D.3-ccb7-5&amp;oh=00_Afx0w3gdej1gThQMbLC2LU4gWyyZ40AWcO3d-vuL35wylA&amp;oe=69BD9DD1&amp;_nc_sid=8b3546, https://instagram.fsac1-1.fna.fbcdn.net/v/t51.29350-15/342725022_2331155910391548_2204335860947243479_n.jpg?stp=dst-jpg_e35_s1080x1080_tt6&amp;_nc_ht=instagram.fsac1-1.fna.fbcdn.net&amp;_nc_cat=100&amp;_nc_oc=Q6cZ2QF_tgqSZoKQ-JcabBZUqjj7CTCKb4DlPWJaHMDfVm-cXFkff2joG9r31It12BULgYg&amp;_nc_ohc=O14O-CSc7y0Q7kNvwFEyhJB&amp;_nc_gid=wRZdsAd0dasInnPnXkLf3g&amp;edm=AOQ1c0wBAAAA&amp;ccb=7-5&amp;ig_cache_key=MzA4ODE3MzYxNzg1ODc1NTYzNA%3D%3D.3-ccb7-5&amp;oh=00_AfzTWk83hwBQ9kr6CjE3yjYzvEOGNlvglOWA9XCE9dbydg&amp;oe=69BD9B3A&amp;_nc_sid=8b3546, https://instagram.fsac1-1.fna.fbcdn.net/v/t51.29350-15/342725022_2331155910391548_2204335860947243479_n.jpg?stp=dst-jpg_e35_s1080x1080_tt6&amp;_nc_ht=instagram.fsac1-1.fna.fbcdn.net&amp;_nc_cat=100&amp;_nc_oc=Q6cZ2QF_tgqSZoKQ-JcabBZUqjj7CTCKb4DlPWJaHMDfVm-cXFkff2joG9r31It12BULgYg&amp;_nc_ohc=O14O-CSc7y0Q7kNvwFEyhJB&amp;_nc_gid=wRZdsAd0dasInnPnXkLf3g&amp;edm=AOQ1c0wBAAAA&amp;ccb=7-5&amp;ig_cache_key=MzA4ODE3MzYxNzg1ODc1NTYzNA%3D%3D.3-ccb7-5&amp;oh=00_AfzTWk83hwBQ9kr6CjE3yjYzvEOGNlvglOWA9XCE9dbydg&amp;oe=69BD9B3A&amp;_nc_sid=8b3546, https://instagram.fsac1-2.fna.fbcdn.net/v/t51.29350-15/343201505_1347441999320611_3310230387170907805_n.jpg?stp=dst-jpg_e35_s1080x1080_tt6&amp;_nc_ht=instagram.fsac1-2.fna.fbcdn.net&amp;_nc_cat=107&amp;_nc_oc=Q6cZ2QF_tgqSZoKQ-JcabBZUqjj7CTCKb4DlPWJaHMDfVm-cXFkff2joG9r31It12BULgYg&amp;_nc_ohc=HDfOVnTjiDgQ7kNvwG8KxbZ&amp;_nc_gid=wRZdsAd0dasInnPnXkLf3g&amp;edm=AOQ1c0wBAAAA&amp;ccb=7-5&amp;ig_cache_key=MzA4ODE3MzYxODAxODEzODU5MQ%3D%3D.3-ccb7-5&amp;oh=00_AfzqKXz7myTFsz3Fk42hEvZldz4FTC7djeHv4fhPH5FvCw&amp;oe=69BD959C&amp;_nc_sid=8b3546, https://instagram.fsac1-2.fna.fbcdn.net/v/t51.82787-15/652110886_18102015244905405_1393144457499023342_n.jpg?stp=dst-jpg_e15_tt6&amp;_nc_ht=instagram.fsac1-2.fna.fbcdn.net&amp;_nc_cat=109&amp;_nc_oc=Q6cZ2QF_tgqSZoKQ-JcabBZUqjj7CTCKb4DlPWJaHMDfVm-cXFkff2joG9r31It12BULgYg&amp;_nc_ohc=nQWSIT-MKdQQ7kNvwFkLEj1&amp;_nc_gid=wRZdsAd0dasInnPnXkLf3g&amp;edm=AOQ1c0wBAAAA&amp;ccb=7-5&amp;ig_cache_key=MzA3ODEwMTg3MDQzNDMyMDc4Mg%3D%3D.3-ccb7-5&amp;oh=00_Afy_iwuVnT5XHY6K_aqs92ihY36JGAmOpCsbtQvjrhxUGg&amp;oe=69BDACD7&amp;_nc_sid=8b3546, https://instagram.fsac1-2.fna.fbcdn.net/v/t51.82787-15/652110886_18102015244905405_1393144457499023342_n.jpg?stp=dst-jpg_e15_tt6&amp;_nc_ht=instagram.fsac1-2.fna.fbcdn.net&amp;_nc_cat=109&amp;_nc_oc=Q6cZ2QF_tgqSZoKQ-JcabBZUqjj7CTCKb4DlPWJaHMDfVm-cXFkff2joG9r31It12BULgYg&amp;_nc_ohc=nQWSIT-MKdQQ7kNvwFkLEj1&amp;_nc_gid=wRZdsAd0dasInnPnXkLf3g&amp;edm=AOQ1c0wBAAAA&amp;ccb=7-5&amp;ig_cache_key=MzA3ODEwMTg3MDQzNDMyMDc4Mg%3D%3D.3-ccb7-5&amp;oh=00_Afy_iwuVnT5XHY6K_aqs92ihY36JGAmOpCsbtQvjrhxUGg&amp;oe=69BDACD7&amp;_nc_sid=8b3546, https://instagram.fsac1-2.fna.fbcdn.net/v/t51.29350-15/340307262_789978425</t>
  </si>
  <si>
    <t>https://instagram.fsac1-1.fna.fbcdn.net/o1/v/t2/f2/m367/AQNTtIRblJ_ED0c8gxGfzMmj-dyuPjlO6H1lQZFj3dIg_HNKPHTQOFS0fIwnQLLGBWXqcD4z_mOdfHyB64WSW3pT0eQ9rkRooeKPwFU.mp4?_nc_cat=101&amp;_nc_oc=AdkDw750fJugWNbhdl7UGnv5ZjCyfaGKmpPeGquJIu-mDmeMnonzh66ce-FyB03r0oI&amp;_nc_sid=5e9851&amp;_nc_ht=instagram.fsac1-1.fna.fbcdn.net&amp;_nc_ohc=Vhjy-xyDgu8Q7kNvwFkeUq-&amp;efg=eyJ2ZW5jb2RlX3RhZyI6Inhwdl9wcm9ncmVzc2l2ZS5JTlNUQUdSQU0uQ0xJUFMuQzMuNzIwLmRhc2hfYmFzZWxpbmVfMV92MSIsInhwdl9hc3NldF9pZCI6MTIzNzk5NjUwMDgzMjcxMiwiYXNzZXRfYWdlX2RheXMiOjQ0NywidmlfdXNlY2FzZV9pZCI6MTAwOTksImR1cmF0aW9uX3MiOjExLCJ1cmxnZW5fc291cmNlIjoid3d3In0%3D&amp;ccb=17-1&amp;vs=514ad83b61369c67&amp;_nc_vs=HBksFQIYQGlnX2VwaGVtZXJhbC8yRDQ5MzYzMUY0QkZCNDk4RTc1NkNEQzY0N0ZCRDg4M192aWRlb19kYXNoaW5pdC5tcDQVAALIARIAFQIYR2lnX3hwdl9yZWVsc19wZXJtYW5lbnRfc3JfcHJvZC8xMzIwMDU3ODQ1ODQ1NTgzXzg3MDk3MjczOTc4Mjk5OTk0ODEubXA0FQICyAESACgAGAAbAogHdXNlX29pbAExEnByb2dyZXNzaXZlX3JlY2lwZQExFQAAJpDH0trw_LIEFQIoAkMzLBdAJlysCDEm6RgSZGFzaF9iYXNlbGluZV8xX3YxEQB1_gdl5p0BAA&amp;_nc_gid=wRZdsAd0dasInnPnXkLf3g&amp;_nc_ss=1a&amp;_nc_zt=28&amp;oh=00_Afw14oC5MUNKhga_8dwdawiCWY6KMNu8h330RzS_1x2kdA&amp;oe=69BD9522, https://instagram.fsac1-1.fna.fbcdn.net/o1/v/t2/f2/m82/AQNTGlONNuXdYgQe2gq0hHsvdqtR6v1maJPR4Q0a2YdJSuWsArg6ftJZ0icsuaWycS7EbVO2YxfZsOYixtnecvVNv94tPiIfOlAhhfg.mp4?_nc_cat=108&amp;_nc_oc=Adms3eAnGQ0m21pJP3-r0nxURjXR97Cq8d7lATSdAP0FSKkBYuzErxzQVScVvyWUrkY&amp;_nc_sid=5e9851&amp;_nc_ht=instagram.fsac1-1.fna.fbcdn.net&amp;_nc_ohc=l1mAMeu2f2gQ7kNvwG5bgsZ&amp;efg=eyJ2ZW5jb2RlX3RhZyI6Inhwdl9wcm9ncmVzc2l2ZS5JTlNUQUdSQU0uQ0xJUFMuQzMuODQ2LmRhc2hfYmFzZWxpbmVfMV92MSIsInhwdl9hc3NldF9pZCI6MzM1NDcxODg5NDgwMTkyNywiYXNzZXRfYWdlX2RheXMiOjExNDcsInZpX3VzZWNhc2VfaWQiOjEwMDk5LCJkdXJhdGlvbl9zIjoxNiwidXJsZ2VuX3NvdXJjZSI6Ind3dyJ9&amp;ccb=17-1&amp;_nc_gid=wRZdsAd0dasInnPnXkLf3g&amp;_nc_ss=1a&amp;_nc_zt=28&amp;vs=4bcf408f8830e67d&amp;_nc_vs=HBksFQIYT2lnX3hwdl9yZWVsc19wZXJtYW5lbnRfcHJvZC80ODQxOEZFQjc0RjA2QUE4RDEwMTg3NEM4NkQxRTU4NF92aWRlb19kYXNoaW5pdC5tcDQVAALIARIAFQIYOnBhc3N0aHJvdWdoX2V2ZXJzdG9yZS9HQlE0Z2hQSm5pd3VXWG9DQUNJdmVsMWh0TWxWYnFfRUFBQUYVAgLIARIAKAAYABsCiAd1c2Vfb2lsATEScHJvZ3Jlc3NpdmVfcmVjaXBlATEVAAAmjpDewKvG9QsVAigCQzMsF0AwmZmZmZmaGBJkYXNoX2Jhc2VsaW5lXzFfdjERAHX-B2XmnQEA&amp;oh=00_Afwor3bSikOZeWCRSEgjx0m67QUHarHXRJxx8LxrhTAyZg&amp;oe=69B9C915</t>
  </si>
  <si>
    <t>https://www.instagram.com/sedlyve</t>
  </si>
  <si>
    <t>pavel.video_production</t>
  </si>
  <si>
    <t>Videographer | Reels, Podcasts, Events, Commercial</t>
  </si>
  <si>
    <t>Creating
#video 🎥
#photo 📸
#colorgrading 🌈
@nooralbaitstudio co-owner 🔆</t>
  </si>
  <si>
    <t>http://noorstudio.space/</t>
  </si>
  <si>
    <t>https://scontent-lga3-3.cdninstagram.com/v/t51.2885-19/330263015_591868769422444_2836551875338132022_n.jpg?stp=dst-jpg_e0_s150x150_tt6&amp;efg=eyJ2ZW5jb2RlX3RhZyI6InByb2ZpbGVfcGljLmRqYW5nby4xMDgwLmMyIn0&amp;_nc_ht=scontent-lga3-3.cdninstagram.com&amp;_nc_cat=104&amp;_nc_oc=Q6cZ2QH1XhFCqsl9BSpLXFQ6Wu8P6G6Obhmt3fMx2xE7CHreA6bQc-gEyPsvk2rjE3qBkiQ&amp;_nc_ohc=8E3wxBq-ApQQ7kNvwETG57q&amp;_nc_gid=kMFMQQKlK9EwBseYqiX2dg&amp;edm=AOQ1c0wBAAAA&amp;ccb=7-5&amp;oh=00_AfwOV5rCGk4pcPT6s6kZSU4zNlQ55zoU8IfPH1iiUALGAg&amp;oe=69BD9811&amp;_nc_sid=8b3546</t>
  </si>
  <si>
    <t>“Embracing the latest fashion trends like 🌟! From casual chic to bold statements, I’m loving every style journey”. #FashionFaves #TrendyThreads #StyleInspo #OOTD | Shooting for @litenergy / @mikhail_litvin 
DOP: @blsvnikita / @alexey_media 
Assist: @the_alexabramov / @nikitaa_malkov 
Producer: @pavel.video_production
Edit: @blsvnikita | Feat.
@tokarev_dop | Collab with:
@alexey_media @media_grill | Gong Soundhealing on Yacht with @sashabelair @ab.money_
Team:
@nushka @baladooma @wozhd_
@sh_jane @angelica_levoisier
Sound equipment:
@serj_di_rom
Video by:
@pavel.video.dubai
#DubaiSoundHealing #YachtSound #DubaiRelax #SoundTherapy #YachtRelaxation #DubaiSounds #MarineSoundHealing #YachtHarmony #S | Marco lens available right now!</t>
  </si>
  <si>
    <t>#FashionFaves, #TrendyThreads, #StyleInspo, #OOTD, #DubaiSoundHealing, #YachtSound, #DubaiRelax, #SoundTherapy, #YachtRelaxation, #DubaiSounds, #MarineSoundHealing, #YachtHarmony, #S</t>
  </si>
  <si>
    <t>@litenergy, @mikhail_litvin, @blsvnikita, @alexey_media, @the_alexabramov, @nikitaa_malkov, @pavel.video_production, @tokarev_dop, @media_grill, @sashabelair, @ab.money_, @nushka, @baladooma, @wozhd_, @sh_jane, @angelica_levoisier, @serj_di_rom, @pavel.video.dubai</t>
  </si>
  <si>
    <t>https://instagram.com/p/CwN9RENJAJM, https://instagram.com/p/CisMZJPAJle, https://instagram.com/p/CisM0T_gRMI, https://instagram.com/p/DJ1KKh4yBX9, https://instagram.com/p/DE-eWnRO5os, https://instagram.com/p/DBI2BNoSuCx, https://instagram.com/p/C7KVcUjyPdD, https://instagram.com/p/C5_aJRCyGCt, https://instagram.com/p/C58wHmXSqNX, https://instagram.com/p/C4guKhOSpaM, https://instagram.com/p/C4dvbyhLbDC, https://instagram.com/p/Cz7BfgSrtl5</t>
  </si>
  <si>
    <t>74, 81, 40, 141, 23, 32, 30, 20, 28, 30, 84, 43</t>
  </si>
  <si>
    <t>2, 2, 0, 32, 2, 2, 4, 0, 0, 0, 1, 3</t>
  </si>
  <si>
    <t>2023-08-21, 2022-09-19, 2022-09-19, 2025-05-19, 2025-01-18, 2024-10-15, 2024-05-19, 2024-04-20, 2024-04-19, 2024-03-14, 2024-03-13, 2023-11-21</t>
  </si>
  <si>
    <t>Dubai, United Arab Emirates, I-Rise, I Rise Tower</t>
  </si>
  <si>
    <t>https://scontent-lga3-2.cdninstagram.com/o1/v/t2/f2/m82/AQMHW9ijR5JZt8UZD_fc9PZCLcxcGTwOBmxzshx_jZWpG7lrbjnxyHc-0PRNp7cG-L7pm7sELqBifNWG9P2KmdQSaukYxgTaLEExtkw.mp4?_nc_cat=107&amp;_nc_sid=5e9851&amp;_nc_ht=scontent-lga3-2.cdninstagram.com&amp;_nc_ohc=qxxdBkxrCI0Q7kNvwF4L-1F&amp;efg=eyJ2ZW5jb2RlX3RhZyI6Inhwdl9wcm9ncmVzc2l2ZS5JTlNUQUdSQU0uQ0xJUFMuQzMuNzIwLmRhc2hfYmFzZWxpbmVfMV92MSIsInhwdl9hc3NldF9pZCI6MTAzMDY2ODQxNzkyOTg0MCwiYXNzZXRfYWdlX2RheXMiOjkzNywidmlfdXNlY2FzZV9pZCI6MTAwOTksImR1cmF0aW9uX3MiOjM0LCJ1cmxnZW5fc291cmNlIjoid3d3In0%3D&amp;ccb=17-1&amp;vs=e5947bf6b5d677a&amp;_nc_vs=HBksFQIYT2lnX3hwdl9yZWVsc19wZXJtYW5lbnRfcHJvZC9CMzQ1ODIyRkNCQkM3RkFDQUYxMzQyQzM1Mzg2Q0Q5Ql92aWRlb19kYXNoaW5pdC5tcDQVAALIARIAFQIYOnBhc3N0aHJvdWdoX2V2ZXJzdG9yZS9HTGdrQlJhbzVicFpiQ0lCQUJ1YUhaNVBURzVXYnFfRUFBQUYVAgLIARIAKAAYABsCiAd1c2Vfb2lsATEScHJvZ3Jlc3NpdmVfcmVjaXBlATEVAAAm4Mn0jubY1AMVAigCQzMsF0BBYgxJul41GBJkYXNoX2Jhc2VsaW5lXzFfdjERAHX-B2XmnQEA&amp;_nc_gid=kMFMQQKlK9EwBseYqiX2dg&amp;_nc_ss=1a&amp;_nc_zt=28&amp;oh=00_AfzonFFMPAveNYs6uLBPLECxUajDnSbGcbdhZJwkVH6N-w&amp;oe=69B9C07C, https://scontent-lga3-2.cdninstagram.com/o1/v/t2/f2/m86/AQO47K1nx8Vkwptn8uU5cnBa-sLsp8hjSPv40egPESGeoMWV9CtqlNzfo3wwtZFl124DcPpi08ZcuVFj8dVFIoikEBel3NFepqhae9s.mp4?_nc_cat=105&amp;_nc_sid=5e9851&amp;_nc_ht=scontent-lga3-2.cdninstagram.com&amp;_nc_ohc=Q_eDlCJ9_08Q7kNvwEx-RaM&amp;efg=eyJ2ZW5jb2RlX3RhZyI6Inhwdl9wcm9ncmVzc2l2ZS5JTlNUQUdSQU0uQ0xJUFMuQzMuNzIwLmRhc2hfYmFzZWxpbmVfMV92MSIsInhwdl9hc3NldF9pZCI6Nzc0MjQ0NTQwMzU4NDU4LCJhc3NldF9hZ2VfZGF5cyI6MTI3MywidmlfdXNlY2FzZV9pZCI6MTAwOTksImR1cmF0aW9uX3MiOjYsInVybGdlbl9zb3VyY2UiOiJ3d3cifQ%3D%3D&amp;ccb=17-1&amp;_nc_gid=kMFMQQKlK9EwBseYqiX2dg&amp;_nc_ss=1a&amp;_nc_zt=28&amp;vs=8613b3eb17ddff76&amp;_nc_vs=HBksFQIYUmlnX3hwdl9yZWVsc19wZXJtYW5lbnRfc3JfcHJvZC84NDRFQjg3NDM5NTRDMjBBQzgzQzVBNTBDMDk4ODA4Ml92aWRlb19kYXNoaW5pdC5tcDQVAALIARIAFQIYOnBhc3N0aHJvdWdoX2V2ZXJzdG9yZS9HQ2JGVVJLTlAzakF2NXNCQUYyZklOX0tuNnhCYnFfRUFBQUYVAgLIARIAKAAYABsCiAd1c2Vfb2lsATEScHJvZ3Jlc3NpdmVfcmVjaXBlATEVAAAm9PzgrPuK4AIVAigCQzMsF0AbVP3ztkWiGBJkYXNoX2Jhc2VsaW5lXzFfdjERAHX-B2XmnQEA&amp;oh=00_Afy00bjQxxKMXXMDEmayhhIbI_9TqA4d5yt4JeZTscNOfg&amp;oe=69B9947E, https://scontent-lga3-1.cdninstagram.com/o1/v/t2/f2/m86/AQMilGRfpU7cT3SWMhoMwVxL6f74-VPrYQNxHNAjRixpU-mRkEVOQU-xAHmcqUeLSihbsZGFBG_qq7liEh4EARKxN4aYU3RlXhWimbg.mp4?_nc_cat=103&amp;_nc_sid=5e9851&amp;_nc_ht=scontent-lga3-1.cdninstagram.com&amp;_nc_ohc=qXUOvaOUo6gQ7kNvwEU6jT6&amp;efg=eyJ2ZW5jb2RlX3RhZyI6Inhwdl9wcm9ncmVzc2l2ZS5JTlNUQUdSQU0uQ0xJUFMuQzIuNzIwLmRhc2hfYmFzZWxpbmVfMV92MSIsInhwdl9hc3NldF9pZCI6NjM0NjY1NTA4Mjc2MzY0LCJhc3NldF9hZ2VfZGF5cyI6MTI3MywidmlfdXNlY2FzZV9pZCI6MTAwOTksImR1cmF0aW9uX3MiOjEwLCJ1cmxnZW5fc291cmNlIjoid3d3In0%3D&amp;ccb=17-1&amp;_nc_gid=kMFMQQKlK9EwBseYqiX2dg&amp;_nc_ss=1a&amp;_nc_zt=28&amp;vs=f0079f0f4342f920&amp;_nc_vs=HBksFQIYUmlnX3hwdl9yZWVsc19wZXJtYW5lbnRfc3JfcHJvZC8xMDRFQUYwOTE5ODg1RUQ3MTM4OTA0RjkwN0VBNkU4RF92aWRlb19kYXNoaW5pdC5tcDQVAALIARIAFQIYOnBhc3N0aHJvdWdoX2V2ZXJzdG9yZS9HSnFTV1JMYU92bTE4REFDQU1NZUhJZ3RTczlEYnFfRUFBQUYVAgLIARIAKAAYABsCiAd1c2Vfb2lsATEScHJvZ3Jlc3NpdmVfcmVjaXBlATEVAAAmmKLgwrLOoAIVAigCQzIsF0AkiDEm6XjVGBJkYXNoX2Jhc2VsaW5lXzFfdjERAHX-B2XmnQEA&amp;oh=00_AfwPZwbB1n68E10uBnwkpVlslhiW-5JSsi6Z517I5t8C4A&amp;oe=69B9B8E4, https://scontent-lga3-1.cdninstagram.com/o1/v/t2/f2/m367/AQOZop_ZC7iyp_I3ImCZ3gW7TQ6vk-rlSCPL3lBGyrubkXG1c_QCLrUKzqH8xQgKl6MeIb5re0qyisNX9-P7w8xYYexv0xTEQlkToJI.mp4?_nc_cat=103&amp;_nc_sid=5e9851&amp;_nc_ht=scontent-lga3-1.cdninstagram.com&amp;_nc_ohc=bQW-MYdSA0UQ7kNvwEvOTiF&amp;efg=eyJ2ZW5jb2RlX3RhZyI6Inhwdl9wcm9ncmVzc2l2ZS5JTlNUQUdSQU0uQ0xJUFMuQzMuNzIwLmRhc2hfYmFzZWxpbmVfMV92MSIsInhwdl9hc3NldF9pZCI6MTQwNTg2NjczMzg3OTIxNiwiYXNzZXRfYWdlX2RheXMiOjMwMCwidmlfdXNlY2FzZV9pZCI6MTAwOTksImR1cmF0aW9uX3MiOjE4LCJ1cmxnZW5fc291cmNlIjoid3d3In0%3D&amp;ccb=17-1&amp;_nc_gid=kMFMQQKlK9EwBseYqiX2dg&amp;_nc_ss=1a&amp;_nc_zt=28&amp;vs=f8c52b79e4126149&amp;_nc_vs=HBksFQIYQGlnX2VwaGVtZXJhbC84NDQ1NEZCODUwNUJDOTlBQjA2RUIxODA4RUIyRDQ4Ml92aWRlb19kYXNoaW5pdC5tcDQVAALIARIAFQIYRmlnX3hwdl9yZWVsc19wZXJtYW5lbnRfc3JfcHJvZC8xNDg3NDgyNDA1NTU4MTc1Xzc5ODIwODc1NTE2NzcwMDc1Mi5tcDQVAgLIARIAKAAYABsCiAd1c2Vfb2lsATEScHJvZ3Jlc3NpdmVfcmVjaXBlATEVAAAm4P6xtJuo_wQVAigCQzMsF0Ayo9cKPXCkGBJkYXNoX2Jhc2VsaW5lXzFfdjERAHX-B2XmnQEA&amp;oh=00_AfxyJBZ5V-jDhj2-dH-V93ojWuWKR0_GbVGTY9-8NYTgpg&amp;oe=69BDAC80, https://scontent-lga3-2.cdninstagram.com/o1/v/t2/f2/m367/AQNTlAgmT9In5sZDDgMcPrfLCQzJVgO2aYhbdYeHbaH54n6SnTTmkOY_Ftsb4_oh8q6PENy91KXmrqMWpbaYqrJIwJ8xvfvvcgdt-80.mp4?_nc_cat=100&amp;_nc_sid=5e9851&amp;_nc_ht=scontent-lga3-2.cdninstagram.com&amp;_nc_ohc=pPgWp8x4jIoQ7kNvwEoYc_j&amp;efg=eyJ2ZW5jb2RlX3RhZyI6Inhwdl9wcm9ncmVzc2l2ZS5JTlNUQUdSQU0uQ0xJUFMuQzMuMTI3Ni5kYXNoX2Jhc2VsaW5lXzFfdjEiLCJ4cHZfYXNzZXRfaWQiOjU4NTgzOTQxNDIxMzE4NSwiYXNzZXRfYWdlX2RheXMiOjQyMSwidmlfdXNlY2FzZV9pZCI6MTAwOTksImR1cmF0aW9uX3MiOjE0LCJ1cmxnZW5fc291cmNlIjoid3d3In0%3D&amp;ccb=17-1&amp;_nc_gid=kMFMQQKlK9EwBseYqiX2dg&amp;_nc_ss=1a&amp;_nc_zt=28&amp;vs=394b1c6364e915c9&amp;_nc_vs=HBksFQIYQGlnX2VwaGVtZXJhbC81RTQ1RjEyQzhGMjIzQTdDMDM4NTgwQkQ2OUY1RUQ5NV92aWRlb19kYXNoaW5pdC5tcDQVAALIARIAFQIYR2lnX3hwdl9yZWVsc19wZXJtYW5lbnRfc3JfcHJvZC8xOTQ2ODQ3MTk5MTI5OTQwXzUwNjQ0NDI4ODkzNTk0NDEzODEubXA0FQICyAESACgAGAAbAogHdXNlX29pbAExEnByb2dyZXNzaXZlX3JlY2lwZQExFQAAJoLp7-KrtIoCFQIoAkMzLBdALHrhR64UexgS</t>
  </si>
  <si>
    <t>https://www.instagram.com/pavel.video_production</t>
  </si>
  <si>
    <t>uniq_expert</t>
  </si>
  <si>
    <t>НЕДВИЖИМОСТЬ | ДЕВЕЛОПМЕНТ | ИНВЕСТИЦИИ</t>
  </si>
  <si>
    <t>🇩🇪 Berlin
Недвижимость | Девелопмент | Инвестиции | Консалтинг
🔒 Закрытый инсайдерский канал👇</t>
  </si>
  <si>
    <t>None,Real Estate</t>
  </si>
  <si>
    <t>https://www.facebook.com/share/14TgbUJeMN7/?mibextid=wwXIfr</t>
  </si>
  <si>
    <t>https://scontent-lax3-1.cdninstagram.com/v/t51.82787-19/589903738_17842279566642056_283289790125237823_n.jpg?stp=dst-jpg_e0_s150x150_tt6&amp;efg=eyJ2ZW5jb2RlX3RhZyI6InByb2ZpbGVfcGljLmRqYW5nby4xMDI0LmMyIn0&amp;_nc_ht=scontent-lax3-1.cdninstagram.com&amp;_nc_cat=108&amp;_nc_oc=Q6cZ2QHTW2qwUNd7J18EBZkHHUHL2-ccXSyncwpY2gpp44HZKcWCCQ8SgOJ-8fTM5pPcDtA&amp;_nc_ohc=H7lyKetmQUMQ7kNvwHjrnww&amp;_nc_gid=Fi9_ADIkqoDdF3g5Zh1CaA&amp;edm=AOQ1c0wBAAAA&amp;ccb=7-5&amp;oh=00_AfwSZ8gqmZF1ltvsGCGwdCBZv1kG7bI-hH3xNiceROFUaA&amp;oe=69BD9853&amp;_nc_sid=8b3546</t>
  </si>
  <si>
    <t xml:space="preserve">Давайте знакомиться!
Tetiana Hiandzhyieva
Практик в недвижимости и девелопменте в Германии.
500+ сделок по всей стране — от подбора объекта до заселения.
💫 10 лет — собственный бренд одежды, дизайнер
💫 5 лет — строительная компания, управление командами
💥 Девелопмент, инвестиции, консалтинг.
Ф | Давайте знакомиться!
Dzangir Sanders
💫 Доктор, инженер, эксперт по недвижимости
💫 Более 30 лет практического опыта в Германии и на международных рынках
💫 Техническая экспертиза, оценка объектов, сопровождение сложных проектов, глубокое понимание рисков и строительных процессов
💫 Партнёр компани | UNIQ EXPERT @uniq_expert — берлинская компания в сфере недвижимости.
Компания занимается девелопментом, инвестициями, консалтингом и сопровождением сделок. Мы работаем с частными инвесторами, девелоперами и предпринимателями, которым важно понимать рынок, процессы и последствия принимаемых решений. | ДОРОГИЕ ДРУЗЬЯ!
НАШИ ВИДЫ УСЛУГ, КОТОРЫЕ ПРЕДОСТАВЛЯЕТ КОМПАНИЯ UNIQ EXPERT:
UNIQ EXPERT – ПРЕМИУМ-УСЛУГИ В СФЕРЕ НЕДВИЖИМОСТИ
МЫ СОПРОВОЖДАЕМ ВАШИ ИНВЕСТИЦИИ НА ВСЕХ ЭТАПАХ: ОТ РАЗРАБОТКИ КОНЦЕПЦИИ ДО ПЕРЕДАЧИ ГОТОВОГО ОБЪЕКТА «ПОД КЛЮЧ».
НАШИ КЛЮЧЕВЫЕ УСЛУГИ:
• Разработка концепций проектов и  | ПРАВО · ГЕРМАНИЯ · 2026
Кто ворует вашу арендную плату?
Факт: решение Федерального суда Германии (BGH) запрещает арендаторам получать прибыль через субаренду.
Вопрос: вы проверяете свои договоры?
Факт: решение BGH запрещает прибыль арендатора через субаренду.
Проверьте свои договоры. Возможно, в | Друзья! 
Если у вас есть вопросы по объектам, документам, рискам или вы просто не уверены, с чего начать, пишите нам прямо на канале Unique Expert Insider.
ССЫЛКА В ШАПКЕ ПРОФИЛЯ.
На связи опытные инженеры, эксперты по инвестиционным объектам и девелопменту в Германии.
Мы разбираем ситуации, реал | Сколько может зарабатывать инвестор на недвижимости в Германии, сохраняй! 
Если у вас есть вопросы по объектам, документам, рискам или вы просто не уверены, с чего начать, пишите нам прямо на канале Unique Expert Insider.
ССЫЛКА В ШАПКЕ ПРОФИЛЯ.
На связи опытные инженеры, эксперты по инвестиционн | Друзья! 
Если у вас есть вопросы по объектам, документам, рискам или вы просто не уверены, с чего начать, пишите нам прямо на канале Unique Expert Insider.
ССЫЛКА В ШАПКЕ ПРОФИЛЯ.
На связи опытные инженеры, эксперты по инвестиционным объектам и девелопменту в Германии.
Мы разбираем ситуации, реал | Дорогие женщины!
Поздравляю вас с Международным женским днём 8 марта.
Желаю вам красоты, вдохновения, любви и внутренней силы. Пусть рядом будут люди, которые ценят вас, поддерживают ваши идеи и радуются вашим успехам.
Сегодня всё больше женщин уверенно строят карьеру, создают бизнес, инвестируют  | Какие проекты недвижимости выиграют?
Если у вас есть вопросы по объектам, документам, рискам или вы просто не уверены, с чего начать, пишите нам прямо на канале Unique Expert Insider.
ССЫЛКА В ШАПКЕ ПРОФИЛЯ.
На связи опытные инженеры, эксперты по инвестиционным объектам и девелопменту в Германии. | Dr.-Ing. D. Sanders
Работает в строительной отрасли с 1978 года.
💫 Занимается строительством, проектированием и научными исследованиями.
💫 Автор более 100 научных работ и 3 патентов в области разработки новых теплоизоляционных строительных материалов.
💫 Сертифицированный эксперт по оценке недв | С каких сумм можно начать инвестировать в жилье в Германии? 
Если у вас есть вопросы по объектам, документам, рискам или вы просто не уверены, с чего начать, пишите нам прямо на канале Unique Expert Insider.
ССЫЛКА В ШАПКЕ ПРОФИЛЯ.
На связи опытные инженеры, эксперты по инвестиционным объектам и </t>
  </si>
  <si>
    <t>@uniq_expert</t>
  </si>
  <si>
    <t>https://instagram.com/p/DTM-LcTDcuQ, https://instagram.com/p/DTKdyvtjV06, https://instagram.com/p/DTH901wDcfb, https://instagram.com/p/DV6YiEEDe-1, https://instagram.com/p/DV1PIOpDSHL, https://instagram.com/p/DVwFWZIjU1s, https://instagram.com/p/DVwE786DSE_, https://instagram.com/p/DVqaAveDYf0, https://instagram.com/p/DVn3ZQNDZoc, https://instagram.com/p/DVgueNJNOeA, https://instagram.com/p/DVgU30ZjFIf, https://instagram.com/p/DVeCOWAt47j</t>
  </si>
  <si>
    <t>49, 40, 34, 6, 3, 4, 7, 3, 4, 6, 6, 4</t>
  </si>
  <si>
    <t>17, 5, 5, 2, 1, 2, 4, 1, 3, 0, 1, 1</t>
  </si>
  <si>
    <t>2026-01-07, 2026-01-06, 2026-01-05, 2026-03-15, 2026-03-13, 2026-03-11, 2026-03-11, 2026-03-09, 2026-03-08, 2026-03-05, 2026-03-05, 2026-03-04</t>
  </si>
  <si>
    <t>Berlin, Deutschland</t>
  </si>
  <si>
    <t>Image, Image, Image, Video, Sidecar, Video, Video, Video, Video, Video, Image, Video</t>
  </si>
  <si>
    <t>https://scontent-lax3-1.cdninstagram.com/v/t51.82787-15/611314457_17845174335642056_4166364098988241539_n.jpg?stp=dst-jpg_e35_p1080x1080_sh0.08_tt6&amp;_nc_ht=scontent-lax3-1.cdninstagram.com&amp;_nc_cat=108&amp;_nc_oc=Q6cZ2QHTW2qwUNd7J18EBZkHHUHL2-ccXSyncwpY2gpp44HZKcWCCQ8SgOJ-8fTM5pPcDtA&amp;_nc_ohc=kXMAbOFAOksQ7kNvwEKQLW1&amp;_nc_gid=Fi9_ADIkqoDdF3g5Zh1CaA&amp;edm=AOQ1c0wBAAAA&amp;ccb=7-5&amp;ig_cache_key=MzgwNDY4OTI1MDQwMzYwMTI5Ng%3D%3D.3-ccb7-5&amp;oh=00_Afysp7OfZ7XoVGmjO8Kbg-qEFrWkSo__KZvTlRDf8FK42g&amp;oe=69BD9732&amp;_nc_sid=8b3546, https://scontent-lax3-1.cdninstagram.com/v/t51.82787-15/611258572_17845096743642056_2447571898411480968_n.jpg?stp=dst-jpg_e35_p1080x1080_sh0.08_tt6&amp;_nc_ht=scontent-lax3-1.cdninstagram.com&amp;_nc_cat=108&amp;_nc_oc=Q6cZ2QHTW2qwUNd7J18EBZkHHUHL2-ccXSyncwpY2gpp44HZKcWCCQ8SgOJ-8fTM5pPcDtA&amp;_nc_ohc=7KsJzMz14HYQ7kNvwE7gdac&amp;_nc_gid=Fi9_ADIkqoDdF3g5Zh1CaA&amp;edm=AOQ1c0wBAAAA&amp;ccb=7-5&amp;ig_cache_key=MzgwMzk4Mzg2NTgyMDU2ODg5MA%3D%3D.3-ccb7-5&amp;oh=00_Afx1sFEUTohOoK9-ezprfrI_aaOpXCIFkK4hPR7LAwKk0w&amp;oe=69BD9668&amp;_nc_sid=8b3546, https://scontent-lax3-1.cdninstagram.com/v/t51.82787-15/612106998_17845020060642056_2804379265741691775_n.jpg?stp=dst-jpg_e15_tt6&amp;_nc_ht=scontent-lax3-1.cdninstagram.com&amp;_nc_cat=108&amp;_nc_oc=Q6cZ2QHTW2qwUNd7J18EBZkHHUHL2-ccXSyncwpY2gpp44HZKcWCCQ8SgOJ-8fTM5pPcDtA&amp;_nc_ohc=xPQ16ucpbF0Q7kNvwGXJ0-z&amp;_nc_gid=Fi9_ADIkqoDdF3g5Zh1CaA&amp;edm=AOQ1c0wBAAAA&amp;ccb=7-5&amp;ig_cache_key=MzgwMzI4MDMyMjMwMjE2NzAwMw%3D%3D.3-ccb7-5&amp;oh=00_AfyVB7SQXMwLSYzjtRUz7sSKEuS0hsCbUlPsk9qJM5yGOQ&amp;oe=69BD8F70&amp;_nc_sid=8b3546, https://scontent-lax3-1.cdninstagram.com/v/t51.82787-15/652124795_17850761448642056_3260316504434819104_n.jpg?stp=dst-jpg_e15_fr_p1080x1080_tt6&amp;_nc_ht=scontent-lax3-1.cdninstagram.com&amp;_nc_cat=108&amp;_nc_oc=Q6cZ2QHTW2qwUNd7J18EBZkHHUHL2-ccXSyncwpY2gpp44HZKcWCCQ8SgOJ-8fTM5pPcDtA&amp;_nc_ohc=xl6rudl0goIQ7kNvwGzRXXy&amp;_nc_gid=Fi9_ADIkqoDdF3g5Zh1CaA&amp;edm=AOQ1c0wBAAAA&amp;ccb=7-5&amp;ig_cache_key=Mzg1MTkwOTYxNDAzNjM5OTQ0MQ%3D%3D.3-ccb7-5&amp;oh=00_Afy0r06MTHN_3CaHN3gRPTtRA0JmBUHvMn7c3OPUl4xWqQ&amp;oe=69BDBB34&amp;_nc_sid=8b3546, https://scontent-lax3-1.cdninstagram.com/v/t51.82787-15/652124795_17850761448642056_3260316504434819104_n.jpg?stp=dst-jpg_e15_fr_p1080x1080_tt6&amp;_nc_ht=scontent-lax3-1.cdninstagram.com&amp;_nc_cat=108&amp;_nc_oc=Q6cZ2QHTW2qwUNd7J18EBZkHHUHL2-ccXSyncwpY2gpp44HZKcWCCQ8SgOJ-8fTM5pPcDtA&amp;_nc_ohc=xl6rudl0goIQ7kNvwGzRXXy&amp;_nc_gid=Fi9_ADIkqoDdF3g5Zh1CaA&amp;edm=AOQ1c0wBAAAA&amp;ccb=7-5&amp;ig_cache_key=Mzg1MTkwOTYxNDAzNjM5OTQ0MQ%3D%3D.3-ccb7-5&amp;oh=00_Afy0r06MTHN_3CaHN3gRPTtRA0JmBUHvMn7c3OPUl4xWqQ&amp;oe=69BDBB34&amp;_nc_sid=8b3546, https://scontent-lax3-1.cdninstagram.com/v/t51.82787-15/651428023_17850761505642056_9098553056348950401_n.jpg?stp=dst-jpg_e15_fr_p1080x1080_tt6&amp;_nc_ht=scontent-lax3-1.cdninstagram.com&amp;_nc_cat=108&amp;_nc_oc=Q6cZ2QHTW2qwUNd7J18EBZkHHUHL2-ccXSyncwpY2gpp44HZKcWCCQ8SgOJ-8fTM5pPcDtA&amp;_nc_ohc=acLZ7XM_J1YQ7kNvwGSW8k5&amp;_nc_gid=Fi9_ADIkqoDdF3g5Zh1CaA&amp;edm=AOQ1c0wBAAAA&amp;ccb=7-5&amp;ig_cache_key=Mzg1MTkwOTYxMzk5NDUwNTY4MQ%3D%3D.3-ccb7-5&amp;oh=00_AfxmZkziYQTMp1u2rgUzgYHPsi8W09gYDd8Th-dhjQ8zZg&amp;oe=69BDAD08&amp;_nc_sid=8b3546, https://scontent-lax3-1.cdninstagram.com/v/t51.82787-15/652676542_17850761466642056_2862189812512163340_n.jpg?stp=dst-jpg_e15_fr_p1080x1080_tt6&amp;_nc_ht=scontent-lax3-1.cdninstagram.com&amp;_nc_cat=108&amp;_nc_oc=Q6cZ2QHTW2qwUNd7J18EBZkHHUHL2-ccXSyncwpY2gpp44HZKcWCCQ8SgOJ-8fTM5pPcDtA&amp;_nc_ohc=NuofET-yDdUQ7kNvwGaMk9O&amp;_nc_gid=Fi9_ADIkqoDdF3g5Zh1CaA&amp;edm=AOQ1c0wBAAAA&amp;ccb=7-5&amp;ig_cache_key=Mzg1MTkwOTYxMzk2OTI5NzA2Mw%3D%3D.3-ccb7-5&amp;oh=00_AfyGLHGEuO8ZCNmkoBl3c7qLXWOgyBunynTX01hdhMCM6A&amp;oe=69BD8EEE&amp;_nc_sid=8b3546, https://scontent-lax3-1.cdninstagram.com/v/t51.82787-15/651503621_17850761478642056_7088715726352069881_n.jpg?stp=dst-jpg_e15_fr_p1080x1080_tt6&amp;_nc_ht=scontent-lax3-1.cdninstagram.com&amp;_nc_cat=108&amp;_nc_oc=Q6cZ2QHTW2qwUNd7J18EBZkHHUHL2-ccXSyncwpY2gpp44HZKcWCCQ8SgOJ-8fTM5pPcDtA&amp;_nc_ohc=dsKcAArALFMQ7kNvwH721Xl&amp;_nc_gid=Fi9_ADIkqoDdF3g5Zh1CaA&amp;edm=AOQ1c0wBAAAA&amp;ccb=7-5&amp;ig_cache_key=Mzg1MTkwOTYxMzk2OTMzNzIwNg%3D%3D.3-ccb7-5&amp;oh=00_AfxR5juaYvIwtLDqXYerkkVIl7q0PfMNVWZ3w9O98gi3Dw&amp;oe=69BDA009&amp;_nc_sid=8b3546, https://scontent-lax3-1.cdninstagram.com/v/t51.82787-15/651497690_17850761457642056_5520734911433737242_n.jpg?stp=dst-jpg_e15_fr_p1080x1080_tt6&amp;_nc_ht=scontent-lax3-1.cdninstagram.com&amp;_nc_cat=108&amp;_nc_oc=Q6cZ2QHTW2qwUNd7J18EBZkHHUHL2-ccXSyncwpY2gpp44HZKcWCCQ8SgOJ-8fTM5pPcDtA&amp;_nc_ohc=Xk0jiaAAv0QQ7kNvwGreNJX&amp;_nc_gid=Fi9_ADIkqoDdF3g5Zh1CaA&amp;edm=AOQ1c0wBAAAA&amp;ccb=7-5&amp;ig_cache_key=Mzg1MTkwOTYxMzk2OTMwNzUzNQ%3D%3D.3-ccb7-5&amp;oh=00_Afx4jDOFuYUB3KoshsFiTjiuZnKWzz9ZjOYr2X7oSPvx3A&amp;oe=69BD9957&amp;_nc_sid=8b3546, https://scontent-lax3-1.cdninstagram.com/v/t51.82787-15/652322151_17850761496642056_114739401098842025_n.jpg?stp=dst-jpg_e15_fr_p1080x1080_tt6&amp;_nc_ht=scontent-lax3-1.cdninstagram.com&amp;_nc_cat=108&amp;_nc_oc=Q6cZ2QHTW2qwUNd7J18EBZkHHUHL2-ccXSyncwpY2gpp44HZKcWCCQ8SgOJ-8fTM5pPcDtA&amp;_nc_ohc=-JVDT2QPydwQ7kNvwHr9m2V&amp;_nc_gid=Fi9_ADIkqoDdF3g5Zh1CaA&amp;edm=AOQ1c0wBAAAA&amp;ccb=7-5&amp;ig_cache_key=Mzg1MTkwOTYxMzk2MDk1MDkwMQ%3D%3D.3-ccb7-5&amp;oh=00_Afx2ql1PsU6tKAJ0JUM7lQsNAb8lNyVhU06BPO5YlFDMrA&amp;oe=69BDB2DC&amp;_nc_sid=8b3546, https://scontent-</t>
  </si>
  <si>
    <t>https://scontent-lax7-1.cdninstagram.com/o1/v/t16/f2/m69/AQNbMFHRwrwz_hka5ZdrbJPuYpGDtt5dMo8SThJOVbuoJ7Y3XObzXkw0XVR-el30wgKrBezWPTvAWJUi25bzt97v.mp4?strext=1&amp;_nc_cat=111&amp;_nc_sid=5e9851&amp;_nc_ht=scontent-lax7-1.cdninstagram.com&amp;_nc_ohc=DwwALbU-A-AQ7kNvwEi2-fR&amp;efg=eyJ2ZW5jb2RlX3RhZyI6Inhwdl9wcm9ncmVzc2l2ZS5JTlNUQUdSQU0uQ0xJUFMuQzMuNzIwLmRhc2hfYmFzZWxpbmVfMV92MSIsInhwdl9hc3NldF9pZCI6MTc4NTA5NjM3MTc2NDIwNTYsImFzc2V0X2FnZV9kYXlzIjowLCJ2aV91c2VjYXNlX2lkIjoxMDA5OSwiZHVyYXRpb25fcyI6NjAsInVybGdlbl9zb3VyY2UiOiJ3d3cifQ%3D%3D&amp;ccb=17-1&amp;_nc_gid=Fi9_ADIkqoDdF3g5Zh1CaA&amp;_nc_ss=1a&amp;_nc_zt=28&amp;vs=4842b927ec1adf4f&amp;_nc_vs=HBksFQIYOnBhc3N0aHJvdWdoX2V2ZXJzdG9yZS9HQUlYMnlaZVlKWnV2YkFGQUNQM0VINk5tTFo2YnNwVEFRQUYVAALIARIAFQIYUWlnX3hwdl9wbGFjZW1lbnRfcGVybWFuZW50X3YyL0RBNEU2MDNDREE5NDIxNEVCRDFCM0UwMUNERUJCQUIzX2F1ZGlvX2Rhc2hpbml0Lm1wNBUCAsgBEgAoABgAGwKIB3VzZV9vaWwBMRJwcm9ncmVzc2l2ZV9yZWNpcGUBMRUAACaQ3c7069a1PxUCKAJDMywXQE43bItDlYEYEmRhc2hfYmFzZWxpbmVfMV92MREAdf4HZeadAQA&amp;oh=00_Afxgm4V5ktuWoHbEGC5WwXzcRnPk0-K4Qwkj7g5Z3_HDMA&amp;oe=69BDA2C5, https://scontent-lax3-2.cdninstagram.com/o1/v/t16/f2/m69/AQOqf1Jom9sxHmKyMyaIzQ2RmakDl4qIa8D-vCyW9moJvqlWk4-vnRq-izMb8IeQtPGEipTWvdYpAu8gNA5LVMbR.mp4?strext=1&amp;_nc_cat=106&amp;_nc_sid=5e9851&amp;_nc_ht=scontent-lax3-2.cdninstagram.com&amp;_nc_ohc=2BcZHsMT1qkQ7kNvwGuF5ec&amp;efg=eyJ2ZW5jb2RlX3RhZyI6Inhwdl9wcm9ncmVzc2l2ZS5JTlNUQUdSQU0uQ0xJUFMuQzMuNzIwLmRhc2hfYmFzZWxpbmVfMV92MSIsInhwdl9hc3NldF9pZCI6MTc4NTA2MDkyNDM2NDIwNTYsImFzc2V0X2FnZV9kYXlzIjo0LCJ2aV91c2VjYXNlX2lkIjoxMDA5OSwiZHVyYXRpb25fcyI6MTIsInVybGdlbl9zb3VyY2UiOiJ3d3cifQ%3D%3D&amp;ccb=17-1&amp;_nc_gid=Fi9_ADIkqoDdF3g5Zh1CaA&amp;_nc_ss=1a&amp;_nc_zt=28&amp;vs=e7e31c13f787a31c&amp;_nc_vs=HBksFQIYOnBhc3N0aHJvdWdoX2V2ZXJzdG9yZS9HSE5LdENZc081MHhOUzBGQUR1cU1UMThwY3NSYnNwVEFRQUYVAALIARIAFQIYUWlnX3hwdl9wbGFjZW1lbnRfcGVybWFuZW50X3YyLzkwNEJFNjIzQTM2NUI5QzkwQzUxNzFGQzk2RjQzMzg2X2F1ZGlvX2Rhc2hpbml0Lm1wNBUCAsgBEgAoABgAGwKIB3VzZV9vaWwBMRJwcm9ncmVzc2l2ZV9yZWNpcGUBMRUAACaQ4-7vmsK1PxUCKAJDMywXQCjMzMzMzM0YEmRhc2hfYmFzZWxpbmVfMV92MREAdf4HZeadAQA&amp;oh=00_AfypYp3uhToLRaYF8T6YWafMGVHxZGrE3_bSzvsYHKCnBg&amp;oe=69BDB65A, https://scontent-lax3-2.cdninstagram.com/o1/v/t16/f2/m69/AQMIrlMMrTEGLAktIlplbY_T5DkPgVFnWczMUsauZa6678ZsamxhW7ZHpPld4FWqWLT0feIdxyErStDQW8lH4BoE.mp4?strext=1&amp;_nc_cat=107&amp;_nc_sid=5e9851&amp;_nc_ht=scontent-lax3-2.cdninstagram.com&amp;_nc_ohc=aI2k9LFj_2QQ7kNvwGQ33nq&amp;efg=eyJ2ZW5jb2RlX3RhZyI6Inhwdl9wcm9ncmVzc2l2ZS5JTlNUQUdSQU0uQ0xJUFMuQzMuNzIwLmRhc2hfYmFzZWxpbmVfMV92MSIsInhwdl9hc3NldF9pZCI6MTc4NTA2MDkwMTU2NDIwNTYsImFzc2V0X2FnZV9kYXlzIjo0LCJ2aV91c2VjYXNlX2lkIjoxMDA5OSwiZHVyYXRpb25fcyI6MzIsInVybGdlbl9zb3VyY2UiOiJ3d3cifQ%3D%3D&amp;ccb=17-1&amp;_nc_gid=Fi9_ADIkqoDdF3g5Zh1CaA&amp;_nc_ss=1a&amp;_nc_zt=28&amp;vs=d2e3a77feeb58760&amp;_nc_vs=HBksFQIYOnBhc3N0aHJvdWdoX2V2ZXJzdG9yZS9HUFRtd0NiRTZJaDUzV2hiQUFJcWhTZW1nd1FsYnNwVEFRQUYVAALIARIAFQIYUWlnX3hwdl9wbGFjZW1lbnRfcGVybWFuZW50X3YyLzg5NDdGNDE2OTNGQTE1ODI2REMyN0ZGNzlBNkQ5RjhBX2F1ZGlvX2Rhc2hpbml0Lm1wNBUCAsgBEgAoABgAGwKIB3VzZV9vaWwBMRJwcm9ncmVzc2l2ZV9yZWNpcGUBMRUAACaQ37aWmcK1PxUCKAJDMywXQEARBiTdLxsYEmRhc2hfYmFzZWxpbmVfMV92MREAdf4HZeadAQA&amp;oh=00_Afzrowu66aJvLfGV9o9tk5FYeEEAu3ssY4R6R4ZCz-jN4w&amp;oe=69BD905D, https://scontent-lax3-1.cdninstagram.com/o1/v/t16/f2/m69/AQOyscX_2-r2EjQKjZvcVxCy8TpZ8pUkMps6Y-rh9e269tTiFPPUg4uQUEuKOEmSbR2YLJCi94X3YrFAAssr-h9e.mp4?strext=1&amp;_nc_cat=104&amp;_nc_sid=5e9851&amp;_nc_ht=scontent-lax3-1.cdninstagram.com&amp;_nc_ohc=vEfn_7dBI-YQ7kNvwEowC0I&amp;efg=eyJ2ZW5jb2RlX3RhZyI6Inhwdl9wcm9ncmVzc2l2ZS5JTlNUQUdSQU0uQ0xJUFMuQzMuNzIwLmRhc2hfYmFzZWxpbmVfMV92MSIsInhwdl9hc3NldF9pZCI6MTc4NTA0MjQzNzc2NDIwNTYsImFzc2V0X2FnZV9kYXlzIjo2LCJ2aV91c2VjYXNlX2lkIjoxMDA5OSwiZHVyYXRpb25fcyI6MjEsInVybGdlbl9zb3VyY2UiOiJ3d3cifQ%3D%3D&amp;ccb=17-1&amp;vs=f2a5aeede4301802&amp;_nc_vs=HBksFQIYOnBhc3N0aHJvdWdoX2V2ZXJzdG9yZS9HTm8ycWlaQmpUOEVmSVlIQUV5engwMm9ZUThZYnNwVEFRQUYVAALIARIAFQIYUWlnX3hwdl9wbGFjZW1lbnRfcGVybWFuZW50X3YyLzBENEM4QjY5MzE2RkQ0OEFCOTg1RUU0NEI3QzQyQ0I2X2F1ZGlvX2Rhc2hpbml0Lm1wNBUCAsgBEgAoABgAGwKIB3VzZV9vaWwBMRJwcm9ncmVzc2l2ZV9yZWNpcGUBMRUAACaQsfTBube1PxUCKAJDMywXQDUiDEm6XjUYEmRhc2hfYmFzZWxpbmVfMV92MREAdf4HZeadAQA&amp;_nc_gid=Fi9_ADIkqoDdF3g5Zh1CaA&amp;_nc_ss=1a&amp;_nc_zt=28&amp;oh=00_AfzA_J1hTyvE8-4cRDfR7MaYi2OrCecQUv10QKnSRQlgTA&amp;oe=69BD8908, https://scontent-lax3-2.cdninstagram.com/o1/v/t16/f2/m69/AQM4QOdqfE0gy2FfV1C8pjDjP5L3FvTnQCvAsoo3oKJoECLfauOVGeVOb2vZ-PvBTXPnbD3ESoUQjmn4F64ncQfz.mp4?strext=1&amp;_nc_cat=106&amp;_nc_sid=5e9851&amp;_nc_ht=scontent-lax3-2.cdninstagram.com&amp;_nc_ohc=LIr8Uae0cv8Q7kNvwEeABSy&amp;efg=eyJ2ZW5jb2RlX3RhZyI6Inhwdl9wcm9ncmVzc2l2ZS5JTlNUQUdSQU0uQ0xJUFMuQzMuNzIwLmRhc2hfYmFzZWxpbmVfMV92MSIsInhwdl9hc3NldF9pZCI6MTc4NTAzMzI5Mzc2NDIwNTYsImFzc2V0X2FnZV9kYXlzIjo3LCJ2aV91c2VjYXNlX2lkIjoxMDA5OSwiZHVyYXRpb25fcyI6MjUsInVybGdlbl9zb3VyY2UiOiJ3d3cifQ%3D%3D&amp;ccb=17-1&amp;vs=16808437fa93f1e6&amp;_nc_vs=HBksFQIYOnBhc3N0aHJvdWdoX2V2ZXJzdG9yZS9HSkxnZVNiYWxQT01xamNEQUY1a3VNRzhEQzVOYnNwVEFRQUYVAALIARIAFQIYUWlnX3hwdl9wbGFjZW1lbnRfcGVybWFuZW50X3YyL0JFNEUzRURGOUM4NDBENEUzOEUyNzk4OTJGNzAxRUJFX2F1ZGlvX2Rhc2hpbml0Lm1wNBUCAsgBEgAoABgAGwKIB3VzZV9vaWwBMRJwcm9ncmVzc2l2ZV9yZWNpcGUBMRUAACaQgfedkLK1PxUCKAJDMywXQDk2yLQ5WBAYEmRhc2hfYmFzZWxpbmVfMV92MREAdf4HZeadAQA&amp;_nc_gid=Fi9_ADIkq</t>
  </si>
  <si>
    <t>https://www.instagram.com/uniq_expert</t>
  </si>
  <si>
    <t>germostarboss</t>
  </si>
  <si>
    <t>Юрий Чачибая</t>
  </si>
  <si>
    <t>Руководитель проекта Germostar</t>
  </si>
  <si>
    <t>http://www.germostar.ru/</t>
  </si>
  <si>
    <t>https://scontent-mia3-1.cdninstagram.com/v/t51.2885-19/392946839_137311962804750_6276965736537655765_n.jpg?stp=dst-jpg_e0_s150x150_tt6&amp;efg=eyJ2ZW5jb2RlX3RhZyI6InByb2ZpbGVfcGljLmRqYW5nby45NTguYzIifQ&amp;_nc_ht=scontent-mia3-1.cdninstagram.com&amp;_nc_cat=106&amp;_nc_oc=Q6cZ2QF_IRn524u8MhIJjwlumbJB5IAtJF89jhpHvlK3UYJ0rLZv4aJFLhSHovLa73O9BQg&amp;_nc_ohc=V9xEzOTyN0MQ7kNvwEUQg6a&amp;_nc_gid=wl61S9whiqa6mvkbi81BAw&amp;edm=AOQ1c0wBAAAA&amp;ccb=7-5&amp;oh=00_AfxkgG5YQTu7V3YVPJFvhFaE9uDjKoqP9vb-1wbhCGEtvA&amp;oe=69BD99CF&amp;_nc_sid=8b3546</t>
  </si>
  <si>
    <t>Гелемиш город где останавливаются туристы Патары. Есть гостиницы и есть общепит. Утром вышел на Калган. | Древняя Патара  это точно надо посмотреть . Всё сделано так чтобы наслаждаться историей. Государство и UNESCO приложили сюда свои руки и это выглядит на высоком уровне. | Вторая часть пляжа , это часть за речкой , которую пришлось переходить в грудной брод . Оказалась значительно чище и колоритнее . Море , пляж и дюны . Это красиво . | Это всё ещё стоит не смотря ни на что. А можно сделать всё чисто и красиво. Видимо слишком много тут памятников истории и выбирают пока самые крупные для содержания . Например Патара | Потом резкий спуск по курумнику и слабо маркированному склону. Уже темнело и к деревне подешел уже в темноте. | Немного плато и … | Потом пошел резкий набор высоты до плато . От 50 до 750 метров. | Пляж Парадайз. Приятное место . Стоит посетить . | Пробка на маршруте . И эта вертикальная стенка была самой лайтовой из встретившихся . Люди пошли не самым простым путем, это группа. Гид один народу не мало. Дальше сложнее. Вообщем я про безопасность . Если берете тур , всегда узнавайте сколько человек вас сопровождает . | Коты , как и везде . Спят, просят и что-то вылизывают. | Лето закончилось, а тепло ещё осталось. Гребём пока. | Гермосумка Combi 27 литров удобная компактная сумка предназначенная для путешествий, охоты, рыбалки,занятий спортом , подходит и для городской среды.Представлена в четырёх цветах . Наш сайт в шапке профиля . Также этот товар Вы можете купить на OZON и Wildberries  #гермо#гермоупаковка#гермомешок#гер</t>
  </si>
  <si>
    <t>https://instagram.com/p/DI_HW2WIqY6, https://instagram.com/p/DI_GtAyoWAI, https://instagram.com/p/DI_GGHyop0e, https://instagram.com/p/DI_DfpSImQ2, https://instagram.com/p/DI_CKRfojJW, https://instagram.com/p/DI_BwTTo0on, https://instagram.com/p/DI_BebBo8F9, https://instagram.com/p/DI_BA8lI2PE, https://instagram.com/p/DI_AtFnoiDN, https://instagram.com/p/DI_ANCcI9x_, https://instagram.com/p/DAs7N4fRvoi, https://instagram.com/p/CPs98R7Npnw</t>
  </si>
  <si>
    <t>11, 9, 10, 12, 8, 9, 7, 6, 6, 7, 25, 24</t>
  </si>
  <si>
    <t>0, 0, 0, 0, 0, 0, 0, 0, 0, 0, 2, 3</t>
  </si>
  <si>
    <t>2025-04-28, 2025-04-28, 2025-04-28, 2025-04-28, 2025-04-28, 2025-04-28, 2025-04-28, 2025-04-28, 2025-04-28, 2025-04-28, 2024-10-04, 2021-06-04</t>
  </si>
  <si>
    <t>https://scontent-mia5-1.cdninstagram.com/v/t39.30808-6/516135819_24489361947338689_3756683303320124882_n.jpg?stp=dst-jpg_e35_s1080x1080_sh0.08_tt6&amp;_nc_ht=scontent-mia5-1.cdninstagram.com&amp;_nc_cat=101&amp;_nc_oc=Q6cZ2QF_IRn524u8MhIJjwlumbJB5IAtJF89jhpHvlK3UYJ0rLZv4aJFLhSHovLa73O9BQg&amp;_nc_ohc=OBAUNpVm5dIQ7kNvwFnWsTb&amp;_nc_gid=wl61S9whiqa6mvkbi81BAw&amp;edm=AOQ1c0wAAAAA&amp;ccb=7-5&amp;ig_cache_key=MzYyMDY0NDk1MjE5MDYyMTg4Nw%3D%3D.3-ccb7-5&amp;oh=00_Afxo0B5SKj78rMyi5_JZ0Jh6hzI-y70roAS0RisOeO90Dg&amp;oe=69BD9FA9&amp;_nc_sid=8b3546, https://scontent-mia5-1.cdninstagram.com/v/t39.30808-6/516135819_24489361947338689_3756683303320124882_n.jpg?stp=dst-jpg_e35_s1080x1080_sh0.08_tt6&amp;_nc_ht=scontent-mia5-1.cdninstagram.com&amp;_nc_cat=101&amp;_nc_oc=Q6cZ2QF_IRn524u8MhIJjwlumbJB5IAtJF89jhpHvlK3UYJ0rLZv4aJFLhSHovLa73O9BQg&amp;_nc_ohc=OBAUNpVm5dIQ7kNvwFnWsTb&amp;_nc_gid=wl61S9whiqa6mvkbi81BAw&amp;edm=AOQ1c0wAAAAA&amp;ccb=7-5&amp;ig_cache_key=MzYyMDY0NDk1MjE5MDYyMTg4Nw%3D%3D.3-ccb7-5&amp;oh=00_Afxo0B5SKj78rMyi5_JZ0Jh6hzI-y70roAS0RisOeO90Dg&amp;oe=69BD9FA9&amp;_nc_sid=8b3546, https://scontent-mia5-1.cdninstagram.com/v/t39.30808-6/516135816_24489361974005353_7770010295508394677_n.jpg?stp=dst-jpg_e35_s1080x1080_sh0.08_tt6&amp;_nc_ht=scontent-mia5-1.cdninstagram.com&amp;_nc_cat=101&amp;_nc_oc=Q6cZ2QF_IRn524u8MhIJjwlumbJB5IAtJF89jhpHvlK3UYJ0rLZv4aJFLhSHovLa73O9BQg&amp;_nc_ohc=gL_-xHVxGvYQ7kNvwHB5VRZ&amp;_nc_gid=wl61S9whiqa6mvkbi81BAw&amp;edm=AOQ1c0wAAAAA&amp;ccb=7-5&amp;ig_cache_key=MzYyMDY0NDk1MDI0NDUzMDI1MQ%3D%3D.3-ccb7-5&amp;oh=00_AfxN1AWlX8dmEH4I5rQtL07S1i0zvimNq0EdxSXSp3WWcQ&amp;oe=69BD999F&amp;_nc_sid=8b3546, https://scontent-mia3-2.cdninstagram.com/v/t39.30808-6/515198167_24489361620672055_759125136723529919_n.jpg?stp=dst-jpg_e35_p1080x1080_sh0.08_tt6&amp;_nc_ht=scontent-mia3-2.cdninstagram.com&amp;_nc_cat=107&amp;_nc_oc=Q6cZ2QF_IRn524u8MhIJjwlumbJB5IAtJF89jhpHvlK3UYJ0rLZv4aJFLhSHovLa73O9BQg&amp;_nc_ohc=MH9J_WglRT8Q7kNvwGJCmI7&amp;_nc_gid=wl61S9whiqa6mvkbi81BAw&amp;edm=AOQ1c0wAAAAA&amp;ccb=7-5&amp;ig_cache_key=MzYyMDY0NDk1MDQ3OTMwMTE0Mw%3D%3D.3-ccb7-5&amp;oh=00_AfwnXAcBtBPWfkzJQR8mU68-Y_AzOo9Ge5vXPZd_uuuNjw&amp;oe=69BD9456&amp;_nc_sid=8b3546, https://scontent-mia3-3.cdninstagram.com/v/t39.30808-6/515464037_24489362057338678_4496525377409465062_n.jpg?stp=dst-jpg_e35_s1080x1080_sh0.08_tt6&amp;_nc_ht=scontent-mia3-3.cdninstagram.com&amp;_nc_cat=110&amp;_nc_oc=Q6cZ2QF_IRn524u8MhIJjwlumbJB5IAtJF89jhpHvlK3UYJ0rLZv4aJFLhSHovLa73O9BQg&amp;_nc_ohc=JsfLJnAuS-cQ7kNvwGlkeSd&amp;_nc_gid=wl61S9whiqa6mvkbi81BAw&amp;edm=AOQ1c0wAAAAA&amp;ccb=7-5&amp;ig_cache_key=MzYyMDY0NDk1MDUwNDM4MTEyMw%3D%3D.3-ccb7-5&amp;oh=00_AfwbmtmfOO6qu1UbHNyLmqDWaDsYoyM6OMSjN82KRVyPhw&amp;oe=69BDA97B&amp;_nc_sid=8b3546, https://scontent-mia5-1.cdninstagram.com/v/t39.30808-6/514319501_24489361867338697_3515492931557186703_n.jpg?stp=dst-jpg_e35_s1080x1080_sh0.08_tt6&amp;_nc_ht=scontent-mia5-1.cdninstagram.com&amp;_nc_cat=101&amp;_nc_oc=Q6cZ2QF_IRn524u8MhIJjwlumbJB5IAtJF89jhpHvlK3UYJ0rLZv4aJFLhSHovLa73O9BQg&amp;_nc_ohc=7xPDUuMrhgMQ7kNvwHfg9wR&amp;_nc_gid=wl61S9whiqa6mvkbi81BAw&amp;edm=AOQ1c0wAAAAA&amp;ccb=7-5&amp;ig_cache_key=MzYyMDY0NDk1MDAyNjM3OTgzOQ%3D%3D.3-ccb7-5&amp;oh=00_AfxAifEVHrmVIfPmmgbeLRo8ZGt1ddPRW6I3DsQ7rLlE0g&amp;oe=69BDB455&amp;_nc_sid=8b3546, https://scontent-mia3-2.cdninstagram.com/v/t39.30808-6/515857573_24489362020672015_7710875781899324114_n.jpg?stp=dst-jpg_e35_s1080x1080_sh0.08_tt6&amp;_nc_ht=scontent-mia3-2.cdninstagram.com&amp;_nc_cat=107&amp;_nc_oc=Q6cZ2QF_IRn524u8MhIJjwlumbJB5IAtJF89jhpHvlK3UYJ0rLZv4aJFLhSHovLa73O9BQg&amp;_nc_ohc=nicUuepGFb8Q7kNvwE2vIqg&amp;_nc_gid=wl61S9whiqa6mvkbi81BAw&amp;edm=AOQ1c0wAAAAA&amp;ccb=7-5&amp;ig_cache_key=MzYyMDY0NDk1MDY1NTQzMTEyMw%3D%3D.3-ccb7-5&amp;oh=00_Afw3FQxuxT2vhZ-TFWDogPE2OH5983vl4QgQvC0xwDuyJw&amp;oe=69BDA3AC&amp;_nc_sid=8b3546, https://scontent-mia5-1.cdninstagram.com/v/t39.30808-6/515371753_24489361600672057_7539230379594510806_n.jpg?stp=dst-jpg_e35_s1080x1080_sh0.08_tt6&amp;_nc_ht=scontent-mia5-1.cdninstagram.com&amp;_nc_cat=101&amp;_nc_oc=Q6cZ2QF_IRn524u8MhIJjwlumbJB5IAtJF89jhpHvlK3UYJ0rLZv4aJFLhSHovLa73O9BQg&amp;_nc_ohc=De2IEZK6-hUQ7kNvwHB1iKu&amp;_nc_gid=wl61S9whiqa6mvkbi81BAw&amp;edm=AOQ1c0wAAAAA&amp;ccb=7-5&amp;ig_cache_key=MzYyMDY0MjAzNjg4OTE3MTU4OA%3D%3D.3-ccb7-5&amp;oh=00_Afxq0ujlnGWxQCZc7SbN4cnfjIJ7zbOP3aa5kl1fchuJaQ&amp;oe=69BD9275&amp;_nc_sid=8b3546, https://scontent-mia5-1.cdninstagram.com/v/t39.30808-6/515371753_24489361600672057_7539230379594510806_n.jpg?stp=dst-jpg_e35_s1080x1080_sh0.08_tt6&amp;_nc_ht=scontent-mia5-1.cdninstagram.com&amp;_nc_cat=101&amp;_nc_oc=Q6cZ2QF_IRn524u8MhIJjwlumbJB5IAtJF89jhpHvlK3UYJ0rLZv4aJFLhSHovLa73O9BQg&amp;_nc_ohc=De2IEZK6-hUQ7kNvwHB1iKu&amp;_nc_gid=wl61S9whiqa6mvkbi81BAw&amp;edm=AOQ1c0wAAAAA&amp;ccb=7-5&amp;ig_cache_key=MzYyMDY0MjAzNjg4OTE3MTU4OA%3D%3D.3-ccb7-5&amp;oh=00_Afxq0ujlnGWxQCZc7SbN4cnfjIJ7zbOP3aa5kl1fchuJaQ&amp;oe=69BD9275&amp;_nc_sid=8b3546, https://scontent-mia5-1.cdninstagram.com/v/t39.30808-6/515597446_24489361970672020_5968126602076099551_n.jpg?stp=dst-jpg_e35_s1080x1080_sh0.08_tt6&amp;_nc_ht=scontent-mia5-1.cdninstagram.com&amp;_nc_cat=104&amp;_nc_oc=Q6cZ2QF_IRn524u8MhIJjwlumbJB5IAtJF89jhpHvlK3UYJ0rLZv4aJFLhSHovLa73O9BQg&amp;_nc_ohc=MPytH5qboEEQ7kNvwGLvN-x&amp;_nc_gid=wl61S9whiqa6mvkbi81BAw&amp;edm=AOQ1c0wAAAAA&amp;ccb=7-5&amp;ig_cache_key=MzYyMDY0MjAzNTgxNTUxMzIyMg%3D%3D.3-ccb7-5&amp;oh=00_AfxDIAbJSLl6KJKUwSs96-OkKlUTmfpWIaUyOUJC2JJjgA&amp;oe=69BD85</t>
  </si>
  <si>
    <t>https://www.instagram.com/germostarboss</t>
  </si>
  <si>
    <t>mdnliberty</t>
  </si>
  <si>
    <t>MDN LIBERTY</t>
  </si>
  <si>
    <t>mdnliberty@gmail.com</t>
  </si>
  <si>
    <t>http://www.mdnliberty.com/</t>
  </si>
  <si>
    <t>https://scontent-iad3-1.cdninstagram.com/v/t51.2885-19/449755995_3899197347029785_4824945253308163034_n.jpg?stp=dst-jpg_e0_s150x150_tt6&amp;efg=eyJ2ZW5jb2RlX3RhZyI6InByb2ZpbGVfcGljLmRqYW5nby44MTEuYzIifQ&amp;_nc_ht=scontent-iad3-1.cdninstagram.com&amp;_nc_cat=101&amp;_nc_oc=Q6cZ2QGu1nvmtu8FlepfYvPDhhd0R99aH1SXIBgyQRCuq13QoC3Gg7u7AbILjEYZDGB_5nw&amp;_nc_ohc=_5WoJE5UikEQ7kNvwG7xUPM&amp;_nc_gid=-vIpeWisIRyktjx92yredA&amp;edm=AOQ1c0wBAAAA&amp;ccb=7-5&amp;oh=00_AfyGUrRCJZKHd6kzlLWJiIVrtvVbLR_vhqNnDfyDBWTxHQ&amp;oe=69BD9601&amp;_nc_sid=8b3546</t>
  </si>
  <si>
    <t>Часы LUXE 8-965-167-65-65</t>
  </si>
  <si>
    <t>https://instagram.com/p/C_8dQb3iTNs, https://instagram.com/p/C_3wqmJC7Q4, https://instagram.com/p/C_1W42NCfgk, https://instagram.com/p/C_YbsFviHQF, https://instagram.com/p/C_YWlinC9gv, https://instagram.com/p/C_TELL7iFrY, https://instagram.com/p/C-bAbh8ilpP, https://instagram.com/p/C-Pz5eEiskK, https://instagram.com/p/C9mD66DCYMT, https://instagram.com/p/C8Slk87ih_J, https://instagram.com/p/C2AGmEwifHk, https://instagram.com/p/CxTRqNKrEwp</t>
  </si>
  <si>
    <t>9, 6, 4, 3, 4, 0, 4, 0, 3, 15, 8, 4</t>
  </si>
  <si>
    <t>2024-09-15, 2024-09-13, 2024-09-12, 2024-09-01, 2024-09-01, 2024-08-30, 2024-08-08, 2024-08-04, 2024-07-19, 2024-06-16, 2024-01-12, 2023-09-17</t>
  </si>
  <si>
    <t>AVA Patriki, Kutuzovsky Prospekt, Oltremare, Loona, Ласточка, Agalarov Golf and Country Club - Moscow, Миллениум Парк, Novaya Riga Outlet Village, Рублёвка</t>
  </si>
  <si>
    <t>Image, Video, Image, Image, Video, Video, Video, Sidecar, Image, Image, Video, Video</t>
  </si>
  <si>
    <t>https://scontent-iad3-1.cdninstagram.com/v/t51.82787-15/624078050_18074760104618360_6490792541883541739_n.jpg?stp=dst-jpg_e35_s1080x1080_sh0.08_tt6&amp;_nc_ht=scontent-iad3-1.cdninstagram.com&amp;_nc_cat=108&amp;_nc_oc=Q6cZ2QGu1nvmtu8FlepfYvPDhhd0R99aH1SXIBgyQRCuq13QoC3Gg7u7AbILjEYZDGB_5nw&amp;_nc_ohc=Ye13brx2YwgQ7kNvwHtd0k2&amp;_nc_gid=-vIpeWisIRyktjx92yredA&amp;edm=AOQ1c0wBAAAA&amp;ccb=7-5&amp;ig_cache_key=MzQ1Nzc2NzI4NjY5NjkxNTgyMA%3D%3D.3-ccb7-5&amp;oh=00_Afx2D6eLi3d9NBpVS2ATNsnIgMUlAA0TC5LkSjUrWFRHdQ&amp;oe=69BDAB0B&amp;_nc_sid=8b3546, https://scontent-iad3-2.cdninstagram.com/v/t51.82787-15/626396609_18074724530455722_1840645356432654777_n.jpg?stp=dst-jpg_e35_s1080x1080_sh0.08_tt6&amp;_nc_ht=scontent-iad3-2.cdninstagram.com&amp;_nc_cat=106&amp;_nc_oc=Q6cZ2QGu1nvmtu8FlepfYvPDhhd0R99aH1SXIBgyQRCuq13QoC3Gg7u7AbILjEYZDGB_5nw&amp;_nc_ohc=Nqc36jcSfHwQ7kNvwHvzzbV&amp;_nc_gid=-vIpeWisIRyktjx92yredA&amp;edm=AOQ1c0wBAAAA&amp;ccb=7-5&amp;ig_cache_key=MzQ1NTc2ODk1MjU5MTQ4MDg2OA%3D%3D.3-ccb7-5&amp;oh=00_AfyC_uePM_wTwx9RzW9-nSLF6goX4paH8_acVFx68c3QEg&amp;oe=69BD9E36&amp;_nc_sid=8b3546, https://scontent-iad3-2.cdninstagram.com/v/t51.82787-15/624833417_18109682722735763_6730168114814743821_n.jpg?stp=dst-jpg_e35_p1080x1080_sh0.08_tt6&amp;_nc_ht=scontent-iad3-2.cdninstagram.com&amp;_nc_cat=111&amp;_nc_oc=Q6cZ2QGu1nvmtu8FlepfYvPDhhd0R99aH1SXIBgyQRCuq13QoC3Gg7u7AbILjEYZDGB_5nw&amp;_nc_ohc=NuuOkTn-rFQQ7kNvwGxKc0q&amp;_nc_gid=-vIpeWisIRyktjx92yredA&amp;edm=AOQ1c0wBAAAA&amp;ccb=7-5&amp;ig_cache_key=MzQ0NzYyNzI5MTgzMTA3MTc0OQ%3D%3D.3-ccb7-5&amp;oh=00_AfzLHtsS9Vl6gf0xy4sl_lBYMLDb5nV0p_cEAu3osvId6g&amp;oe=69BDB64B&amp;_nc_sid=8b3546, https://scontent-iad3-1.cdninstagram.com/v/t51.29350-15/452467910_517333753972161_2077504277525289473_n.heic?stp=dst-jpg_e35_s1080x1080_tt6&amp;_nc_ht=scontent-iad3-1.cdninstagram.com&amp;_nc_cat=109&amp;_nc_oc=Q6cZ2QGu1nvmtu8FlepfYvPDhhd0R99aH1SXIBgyQRCuq13QoC3Gg7u7AbILjEYZDGB_5nw&amp;_nc_ohc=xYFZN-odbHcQ7kNvwF12EB0&amp;_nc_gid=-vIpeWisIRyktjx92yredA&amp;edm=AOQ1c0wBAAAA&amp;ccb=7-5&amp;ig_cache_key=MzQyNzE4NjA3NjQxNzU3NDA1NA%3D%3D.3-ccb7-5&amp;oh=00_AfxSVFYa063yOpo_vlGS7SPKOSz0GIzW9PArVTYu5212Yg&amp;oe=69BDA469&amp;_nc_sid=8b3546, https://scontent-iad3-1.cdninstagram.com/v/t51.29350-15/452467910_517333753972161_2077504277525289473_n.heic?stp=dst-jpg_e35_s1080x1080_tt6&amp;_nc_ht=scontent-iad3-1.cdninstagram.com&amp;_nc_cat=109&amp;_nc_oc=Q6cZ2QGu1nvmtu8FlepfYvPDhhd0R99aH1SXIBgyQRCuq13QoC3Gg7u7AbILjEYZDGB_5nw&amp;_nc_ohc=xYFZN-odbHcQ7kNvwF12EB0&amp;_nc_gid=-vIpeWisIRyktjx92yredA&amp;edm=AOQ1c0wBAAAA&amp;ccb=7-5&amp;ig_cache_key=MzQyNzE4NjA3NjQxNzU3NDA1NA%3D%3D.3-ccb7-5&amp;oh=00_AfxSVFYa063yOpo_vlGS7SPKOSz0GIzW9PArVTYu5212Yg&amp;oe=69BDA469&amp;_nc_sid=8b3546, https://scontent-iad3-1.cdninstagram.com/v/t51.29350-15/453711090_3796570810620091_1145764676632271359_n.heic?stp=dst-jpg_e35_s1080x1080_tt6&amp;_nc_ht=scontent-iad3-1.cdninstagram.com&amp;_nc_cat=107&amp;_nc_oc=Q6cZ2QGu1nvmtu8FlepfYvPDhhd0R99aH1SXIBgyQRCuq13QoC3Gg7u7AbILjEYZDGB_5nw&amp;_nc_ohc=D6JoxPfNGBIQ7kNvwFjvMzc&amp;_nc_gid=-vIpeWisIRyktjx92yredA&amp;edm=AOQ1c0wBAAAA&amp;ccb=7-5&amp;ig_cache_key=MzQyNzE4NjA3NjQxNzU1MTM5Mw%3D%3D.3-ccb7-5&amp;oh=00_Afy65uNMzrKzAh6hPSHH7JJs_l_JEzV7TsPKvcF-OQh5lw&amp;oe=69BDBD80&amp;_nc_sid=8b3546, https://scontent-iad3-1.cdninstagram.com/v/t51.29350-15/454080178_870743764971028_8151724042840649117_n.heic?stp=dst-jpg_e35_s1080x1080_tt6&amp;_nc_ht=scontent-iad3-1.cdninstagram.com&amp;_nc_cat=104&amp;_nc_oc=Q6cZ2QGu1nvmtu8FlepfYvPDhhd0R99aH1SXIBgyQRCuq13QoC3Gg7u7AbILjEYZDGB_5nw&amp;_nc_ohc=PHgd9XGOfAwQ7kNvwHTcU3w&amp;_nc_gid=-vIpeWisIRyktjx92yredA&amp;edm=AOQ1c0wBAAAA&amp;ccb=7-5&amp;ig_cache_key=MzQyNzE4NjA3NjQxNzc3NDMzNQ%3D%3D.3-ccb7-5&amp;oh=00_Afy4PD35XPVspi64TXHoeXmcBZir7Oqr6HEshR_ERz4yIQ&amp;oe=69BDB964&amp;_nc_sid=8b3546, https://scontent-iad3-2.cdninstagram.com/v/t51.29350-15/454019109_1028721932109695_2712869531065012777_n.heic?stp=dst-jpg_e35_s1080x1080_tt6&amp;_nc_ht=scontent-iad3-2.cdninstagram.com&amp;_nc_cat=111&amp;_nc_oc=Q6cZ2QGu1nvmtu8FlepfYvPDhhd0R99aH1SXIBgyQRCuq13QoC3Gg7u7AbILjEYZDGB_5nw&amp;_nc_ohc=u1VgkrI_GpUQ7kNvwGJKxLw&amp;_nc_gid=-vIpeWisIRyktjx92yredA&amp;edm=AOQ1c0wBAAAA&amp;ccb=7-5&amp;ig_cache_key=MzQyNzE4NjA3NjQxNzY2NDQ1Ng%3D%3D.3-ccb7-5&amp;oh=00_AfwGGcEn7OE0ZGQ_uSAb_ddU8PzFIb7hk4zG6MH2l6pwVQ&amp;oe=69BDB0DF&amp;_nc_sid=8b3546, https://scontent-iad3-2.cdninstagram.com/v/t51.82787-15/623513353_18125821186482120_4640086688055584253_n.jpg?stp=dst-jpg_e35_s1080x1080_sh0.08_tt6&amp;_nc_ht=scontent-iad3-2.cdninstagram.com&amp;_nc_cat=100&amp;_nc_oc=Q6cZ2QGu1nvmtu8FlepfYvPDhhd0R99aH1SXIBgyQRCuq13QoC3Gg7u7AbILjEYZDGB_5nw&amp;_nc_ohc=NQoCmB3x67EQ7kNvwHApvtx&amp;_nc_gid=-vIpeWisIRyktjx92yredA&amp;edm=AOQ1c0wBAAAA&amp;ccb=7-5&amp;ig_cache_key=MzQxNTQzNDYwOTYwNDI2NDcyMw%3D%3D.3-ccb7-5&amp;oh=00_Afw8IWxEFhyIklI8hUhh9Ndisd2kHKc78EjaDzPxXt7v9w&amp;oe=69BDAAC2&amp;_nc_sid=8b3546, https://scontent-iad3-2.cdninstagram.com/v/t51.82787-15/623928277_18081454561990253_5819430834085841070_n.jpg?stp=dst-jpg_e35_s1080x1080_sh0.08_tt6&amp;_nc_ht=scontent-iad3-2.cdninstagram.com&amp;_nc_cat=105&amp;_nc_oc=Q6cZ2QGu1nvmtu8FlepfYvPDhhd0R99aH1SXIBgyQRCuq13QoC3Gg7u7AbILjEYZDGB_5nw&amp;_nc_ohc=Lpfwkh93FEUQ7kNvwHIUHdU&amp;_nc_gid=-vIpeWisIRyktjx92yredA&amp;edm=AOQ1c0wBAAAA&amp;ccb=7-5&amp;ig_cache_key=MzM5MTkzODczNjQwODg5NTQzMw%3D%3D.3-ccb7-5&amp;oh=00_AfzO1rUjoX0TB3uV4ljCze-uXR2DMsi8C2lEcpFBDhMYDw&amp;oe=69BD9157&amp;_nc_sid=8b3546</t>
  </si>
  <si>
    <t>https://scontent-iad3-1.cdninstagram.com/o1/v/t2/f2/m367/AQO5hObXbJYxhO2pyuTT1kVtvAFEjuc7PgbOIk7AGq82iOx5C1qmiP0vh4VrSYWnquxXDxMSKp7xr7hk5NFLcyFuVWe0n847dML38HQ.mp4?_nc_cat=101&amp;_nc_sid=5e9851&amp;_nc_ht=scontent-iad3-1.cdninstagram.com&amp;_nc_ohc=95eiuN5vzqcQ7kNvwGBOniW&amp;efg=eyJ2ZW5jb2RlX3RhZyI6Inhwdl9wcm9ncmVzc2l2ZS5JTlNUQUdSQU0uQ0xJUFMuQzMuNzIwLmRhc2hfYmFzZWxpbmVfMV92MSIsInhwdl9hc3NldF9pZCI6MTg1MTEzMzY2NTQxNzAzMiwiYXNzZXRfYWdlX2RheXMiOjU0OCwidmlfdXNlY2FzZV9pZCI6MTAwOTksImR1cmF0aW9uX3MiOjU3LCJ1cmxnZW5fc291cmNlIjoid3d3In0%3D&amp;ccb=17-1&amp;_nc_gid=-vIpeWisIRyktjx92yredA&amp;_nc_ss=1a&amp;_nc_zt=28&amp;vs=ae33784fe42358c6&amp;_nc_vs=HBksFQIYQGlnX2VwaGVtZXJhbC9CNzRDMDc0NkYwMDE1NEE1MjE0NzdFMkQ2RjkxQzJBMF92aWRlb19kYXNoaW5pdC5tcDQVAALIARIAFQIYR2lnX3hwdl9yZWVsc19wZXJtYW5lbnRfc3JfcHJvZC8xOTIzMDk0NTI4MTg5NTI2XzI5ODU0NDQ2NTkwNTI5NTA1OTkubXA0FQICyAESACgAGAAbAogHdXNlX29pbAExEnByb2dyZXNzaXZlX3JlY2lwZQExFQAAJpDd-MiU5skGFQIoAkMzLBdATOIMSbpeNRgSZGFzaF9iYXNlbGluZV8xX3YxEQB1_gdl5p0BAA&amp;oh=00_Afw5yQXy9X-g8kINosI9RRV_dFHAK8a5b7OXKvFqSWgWzw&amp;oe=69BD95AA, https://scontent-iad3-2.cdninstagram.com/o1/v/t2/f2/m367/AQNHY6FBgD157EpCBaVUE64P3RhRSyljsgCpTCK_P4OGURxg8UPPfhaPN__6BtEbOKzKiV6EgrKRyXz_tXHTchWrAn0jzb7GzwIIhbY.mp4?_nc_cat=105&amp;_nc_sid=5e9851&amp;_nc_ht=scontent-iad3-2.cdninstagram.com&amp;_nc_ohc=ji5GRECHoYUQ7kNvwFO_3Fw&amp;efg=eyJ2ZW5jb2RlX3RhZyI6Inhwdl9wcm9ncmVzc2l2ZS5JTlNUQUdSQU0uQ0xJUFMuQzMuNzIwLmRhc2hfYmFzZWxpbmVfMV92MSIsInhwdl9hc3NldF9pZCI6MTg3MDkwMjAwMzM5MjQ0MCwiYXNzZXRfYWdlX2RheXMiOjU2MCwidmlfdXNlY2FzZV9pZCI6MTAwOTksImR1cmF0aW9uX3MiOjUxLCJ1cmxnZW5fc291cmNlIjoid3d3In0%3D&amp;ccb=17-1&amp;vs=92966d465616d027&amp;_nc_vs=HBksFQIYQGlnX2VwaGVtZXJhbC8zNDRBMDVBRDJBOUUxRjQzQTQ4NEQ5MTdFNTRENzBCQl92aWRlb19kYXNoaW5pdC5tcDQVAALIARIAFQIYR2lnX3hwdl9yZWVsc19wZXJtYW5lbnRfc3JfcHJvZC83OTI0OTcyNzcwOTA0ODg5XzQ4NTU1NTY5OTU1MDc2NjUzMTMubXA0FQICyAESACgAGAAbAogHdXNlX29pbAExEnByb2dyZXNzaXZlX3JlY2lwZQExFQAAJvD-kpXq5NIGFQIoAkMzLBdASa2yLQ5WBBgSZGFzaF9iYXNlbGluZV8xX3YxEQB1_gdl5p0BAA&amp;_nc_gid=-vIpeWisIRyktjx92yredA&amp;_nc_ss=1a&amp;_nc_zt=28&amp;oh=00_Afx5HL-U80kkmGRasWIMTg26KLcX2QySnvnA0FvnCEklHg&amp;oe=69BD9092, https://scontent-iad3-1.cdninstagram.com/o1/v/t2/f2/m367/AQPnh3Zh4gfibPzfB1BtxAdksd96jLBTboppiLvCkVrZUVDZiAQ9uH5e3l5Av7N4oBlY6KjzbwzB0hQdSI-evCuV6kg7PJXJv-D9Ias.mp4?_nc_cat=104&amp;_nc_sid=5e9851&amp;_nc_ht=scontent-iad3-1.cdninstagram.com&amp;_nc_ohc=joOj35KkMn8Q7kNvwE4-4FF&amp;efg=eyJ2ZW5jb2RlX3RhZyI6Inhwdl9wcm9ncmVzc2l2ZS5JTlNUQUdSQU0uQ0xJUFMuQzMuNDgwLmRhc2hfYmFzZWxpbmVfMV92MSIsInhwdl9hc3NldF9pZCI6OTQyMjk3MDYxMjYxODU0LCJhc3NldF9hZ2VfZGF5cyI6NTYyLCJ2aV91c2VjYXNlX2lkIjoxMDA5OSwiZHVyYXRpb25fcyI6NTUsInVybGdlbl9zb3VyY2UiOiJ3d3cifQ%3D%3D&amp;ccb=17-1&amp;_nc_gid=-vIpeWisIRyktjx92yredA&amp;_nc_ss=1a&amp;_nc_zt=28&amp;vs=e45a4599cb7b34e0&amp;_nc_vs=HBksFQIYQGlnX2VwaGVtZXJhbC8wOTQ5RkIwMzU2QUVEQTMzQTA4NDY0NkVEMDE5MURBN192aWRlb19kYXNoaW5pdC5tcDQVAALIARIAFQIYR2lnX3hwdl9yZWVsc19wZXJtYW5lbnRfc3JfcHJvZC8zODY5ODc2NDU5OTA4MjM2XzMwNzA2NzA3Njk2OTAxMzUyNjcubXA0FQICyAESACgAGAAbAogHdXNlX29pbAExEnByb2dyZXNzaXZlX3JlY2lwZQExFQAAJryI4Jn0wKwDFQIoAkMzLBdAS_dsi0OVgRgSZGFzaF9iYXNlbGluZV8xX3YxEQB1_gdl5p0BAA&amp;oh=00_AfyWV0zDQyPPnkymat1vsuTkGL9JwzQLw5WEx24yXvN6SA&amp;oe=69BDB045, https://scontent-iad3-1.cdninstagram.com/o1/v/t2/f2/m86/AQMiRRD1IVXgM8Abwzs8MwBprtEe9JCRCwG709gnvpJfTfX4JcvkuNcH2WtlqxumFPgw7cVlmjJ4yPaHtT-BxsSp1MW8yzQYD0qbj3s.mp4?_nc_cat=104&amp;_nc_sid=5e9851&amp;_nc_ht=scontent-iad3-1.cdninstagram.com&amp;_nc_ohc=eNo3aBWjH74Q7kNvwENmkFi&amp;efg=eyJ2ZW5jb2RlX3RhZyI6Inhwdl9wcm9ncmVzc2l2ZS5JTlNUQUdSQU0uQ0xJUFMuQzMuMzYwLmRhc2hfYmFzZWxpbmVfM192MSIsInhwdl9hc3NldF9pZCI6MTUyNDU1NDQwMTc4MDU2NywiYXNzZXRfYWdlX2RheXMiOjU4NCwidmlfdXNlY2FzZV9pZCI6MTAwOTksImR1cmF0aW9uX3MiOjI0LCJ1cmxnZW5fc291cmNlIjoid3d3In0%3D&amp;ccb=17-1&amp;_nc_gid=-vIpeWisIRyktjx92yredA&amp;_nc_ss=1a&amp;_nc_zt=28&amp;vs=81c9c4af64af77a5&amp;_nc_vs=HBksFQIYUmlnX3hwdl9yZWVsc19wZXJtYW5lbnRfc3JfcHJvZC84MjRFQjVGQ0ExMEI5NjZEMTFDNkQ2OTAyRjcxQjc4QV92aWRlb19kYXNoaW5pdC5tcDQVAALIARIAFQIYRmlnX3hwdl9yZWVsc19wZXJtYW5lbnRfc3JfcHJvZC81MTY1MTg5Mzc0OTEwMDNfNjQwMjM5MzMxMjc3MDgzMDYxMy5tcDQVAgLIARIAKAAYABsCiAd1c2Vfb2lsATEScHJvZ3Jlc3NpdmVfcmVjaXBlATEVAAAmrs34uN-ktQUVAigCQzMsF0A49si0OVgQGBJkYXNoX2Jhc2VsaW5lXzNfdjERAHX-B2XmnQEA&amp;oh=00_AfwpnDYqqFDzCxvfgeyfyPpMKlCKYqjayDFwhei90WYpjg&amp;oe=69B99721, https://scontent-iad3-2.cdninstagram.com/o1/v/t2/f2/m82/AQNUP6OxHHstWBjTtuwKES3vj9i33XHRFZPiE2ekvAGzhmZBGFeRNPw5rIf38IfheQhV8YoKOXL8jdf8UP0JDjhkggf5bWdDenDMdOM.mp4?_nc_cat=111&amp;_nc_sid=5e9851&amp;_nc_ht=scontent-iad3-2.cdninstagram.com&amp;_nc_ohc=YEL11YwXfw8Q7kNvwEil-BL&amp;efg=eyJ2ZW5jb2RlX3RhZyI6Inhwdl9wcm9ncmVzc2l2ZS5JTlNUQUdSQU0uQ0xJUFMuQzMuNzIwLmRhc2hfYmFzZWxpbmVfMV92MSIsInhwdl9hc3NldF9pZCI6MzYzNjQ4NjgxMzIzNDkxNSwiYXNzZXRfYWdlX2RheXMiOjc5MywidmlfdXNlY2FzZV9pZCI6MTAwOTksImR1cmF0aW9uX3MiOjc2LCJ1cmxnZW5fc291cmNlIjoid3d3In0%3D&amp;ccb=17-1&amp;_nc_gid=-vIpeWisIRyktjx92yredA&amp;_nc_ss=1a&amp;_nc_zt=28&amp;vs=7c31a058e2a72e58&amp;_nc_vs=HBksFQIYT2lnX3hwdl9yZWVsc19wZXJtYW5lbnRfcHJvZC84RTQwNjUxQzFCMDM4RDZBODU5REIyMDM4MUI4NDBBM192aWRlb19kYXNoaW5pdC5tcDQVAALIARIAFQIYOnBhc3N0aHJvdWdoX2V2ZXJzdG9yZS9HRl9YNGhnWUd2cExjM1VDQUVzal90cktTWlFrYnFfRUFBQUYVAgLIARIAKAAYABsCiAd1c2Vfb2lsATEScHJvZ3Jlc3NpdmVfcmVjaXBlATEVAAAmxtvdi7LX9QwVAigCQzMs</t>
  </si>
  <si>
    <t>https://www.instagram.com/mdnliberty</t>
  </si>
  <si>
    <t>qizil_ve_gumus_satisi_jeweller</t>
  </si>
  <si>
    <t>Исмаилов Рамин  🇦🇿 Лезгин</t>
  </si>
  <si>
    <t>Святость она в твоих делах, в защите тех, кто не может за себя постоять и в милости, что господь являет,благочестив ты или нет.</t>
  </si>
  <si>
    <t>https://scontent-ord5-2.cdninstagram.com/v/t51.82787-19/581282658_18507540661069493_6379697780303979217_n.jpg?stp=dst-jpg_e0_s150x150_tt6&amp;efg=eyJ2ZW5jb2RlX3RhZyI6InByb2ZpbGVfcGljLmRqYW5nby4xMDM1LmMyIn0&amp;_nc_ht=scontent-ord5-2.cdninstagram.com&amp;_nc_cat=105&amp;_nc_oc=Q6cZ2QE_MfqaLnol05Bstx2JiIuyWegjGU1gRvrG5cNzfbUJcEsbt7d27I5GQUZeK2diaio&amp;_nc_ohc=yrCdHJ_U-TMQ7kNvwEXtxmH&amp;_nc_gid=MAFsBX335-CkQkBpSY8sSQ&amp;edm=AOQ1c0wBAAAA&amp;ccb=7-5&amp;oh=00_AfyzpTWphCCcsDhoVWdh1HD_2luJQQy99TpyocDgJQnMrw&amp;oe=69BDB89A&amp;_nc_sid=8b3546</t>
  </si>
  <si>
    <t>#unbreakmyheart | #qizim | Иметь мягкое сердце в жестоком мире — это сила, а не слабость. | Чтобы иметь то, что никогда не имел, нужно делать то, чего никогда не делал», — Джон Леннон | #work</t>
  </si>
  <si>
    <t>#unbreakmyheart, #qizim, #work</t>
  </si>
  <si>
    <t>https://instagram.com/p/DVqBdQJCDsK, https://instagram.com/p/DUtcoT-CJ2r, https://instagram.com/p/DUi0RP3CEJs, https://instagram.com/p/DTGQs1eCEkq, https://instagram.com/p/DTGMiD3CJYw, https://instagram.com/p/DSc0_c6iBy4, https://instagram.com/p/DRczAszCH7z, https://instagram.com/p/DRKYAOjiCpu, https://instagram.com/p/DRCoel3CPvk, https://instagram.com/p/DQybpQjCCGj, https://instagram.com/p/DQpM7t-CMh7, https://instagram.com/p/DQbCygfjj2f</t>
  </si>
  <si>
    <t>6, 23, 14, 16, 14, 15, 11, 12, 11, 9, 15, 17</t>
  </si>
  <si>
    <t>2026-03-09, 2026-02-13, 2026-02-09, 2026-01-04, 2026-01-04, 2025-12-19, 2025-11-24, 2025-11-17, 2025-11-14, 2025-11-08, 2025-11-04, 2025-10-30</t>
  </si>
  <si>
    <t>https://scontent-ord5-3.cdninstagram.com/o1/v/t16/f2/m69/AQOinsq8PG3yeJCxoGP9cdAMI3kzuVHmkZZBlyz2KUPGwuzMgRFIiEB88Nn0n2O60NoMSgqWqk3uaVXOCMeTueLy.mp4?strext=1&amp;_nc_cat=109&amp;_nc_sid=5e9851&amp;_nc_ht=scontent-ord5-3.cdninstagram.com&amp;_nc_ohc=9rLSNjM1GhkQ7kNvwF6vgm_&amp;efg=eyJ2ZW5jb2RlX3RhZyI6Inhwdl9wcm9ncmVzc2l2ZS5JTlNUQUdSQU0uQ0xJUFMuQzMuNzIwLmRhc2hfYmFzZWxpbmVfMV92MSIsInhwdl9hc3NldF9pZCI6MTc5MjUyMDg0NTUyNDM3NzQsImFzc2V0X2FnZV9kYXlzIjo3LCJ2aV91c2VjYXNlX2lkIjoxMDA5OSwiZHVyYXRpb25fcyI6MTksInVybGdlbl9zb3VyY2UiOiJ3d3cifQ%3D%3D&amp;ccb=17-1&amp;vs=1bdc7348902e5941&amp;_nc_vs=HBksFQIYOnBhc3N0aHJvdWdoX2V2ZXJzdG9yZS9HTVRrZVNaMWJPVHd1VElGQUtSbWEzRUFHSlVVYnNwVEFRQUYVAALIARIAFQIYUWlnX3hwdl9wbGFjZW1lbnRfcGVybWFuZW50X3YyLzQ3NDkyOTM0OEE3NTU4NDVDMUYzQTY3ODEzQTNBRUEwX2F1ZGlvX2Rhc2hpbml0Lm1wNBUCAsgBEgAoABgAGwKIB3VzZV9vaWwBMRJwcm9ncmVzc2l2ZV9yZWNpcGUBMRUAACb8n_-nurjXPxUCKAJDMywXQDOzMzMzMzMYEmRhc2hfYmFzZWxpbmVfMV92MREAdf4HZeadAQA&amp;_nc_gid=MAFsBX335-CkQkBpSY8sSQ&amp;_nc_ss=1a&amp;_nc_zt=28&amp;oh=00_AfziPA-Xk8egVkYGMnJNpB6Y1KZFvU1OprGCLfkOVWuczQ&amp;oe=69BD887B, https://scontent-ord5-2.cdninstagram.com/o1/v/t16/f2/m69/AQMFFssPjqZs1BwMnaBhnc13SkV8_34hJBbAVDUu-nm_CVOZC81PIE_l-Rv3Gh0GqQmhoAae7nddAp0uQe30s9Jf.mp4?strext=1&amp;_nc_cat=103&amp;_nc_sid=5e9851&amp;_nc_ht=scontent-ord5-2.cdninstagram.com&amp;_nc_ohc=rbyfm7xizPIQ7kNvwG6TCti&amp;efg=eyJ2ZW5jb2RlX3RhZyI6Inhwdl9wcm9ncmVzc2l2ZS5JTlNUQUdSQU0uQ0xJUFMuQzMuNzIwLmRhc2hfYmFzZWxpbmVfMV92MSIsInhwdl9hc3NldF9pZCI6MTc5MjE5NzQxOTcyNDM3NzQsImFzc2V0X2FnZV9kYXlzIjozMCwidmlfdXNlY2FzZV9pZCI6MTAwOTksImR1cmF0aW9uX3MiOjE3LCJ1cmxnZW5fc291cmNlIjoid3d3In0%3D&amp;ccb=17-1&amp;_nc_gid=MAFsBX335-CkQkBpSY8sSQ&amp;_nc_ss=1a&amp;_nc_zt=28&amp;vs=6693875d47e1c288&amp;_nc_vs=HBksFQIYOnBhc3N0aHJvdWdoX2V2ZXJzdG9yZS9HQTkzdHlYcV9obzhFRFlEQUhHYTRSN2ozUTRuYnNwVEFRQUYVAALIARIAFQIYUWlnX3hwdl9wbGFjZW1lbnRfcGVybWFuZW50X3YyL0UzNDI5NUI5NzdBRjBDNDI2OEY2REVDMTJBMUJDNDgwX2F1ZGlvX2Rhc2hpbml0Lm1wNBUCAsgBEgAoABgAGwKIB3VzZV9vaWwBMRJwcm9ncmVzc2l2ZV9yZWNpcGUBMRUAACb8vZqbmfzVPxUCKAJDMywXQDENT987ZFoYEmRhc2hfYmFzZWxpbmVfMV92MREAdf4HZeadAQA&amp;oh=00_Afwr0aa76T4RfUu_WkF0sRZB1NUfZwnhR5UBApSftccytQ&amp;oe=69BDAFC5, https://scontent-ord5-2.cdninstagram.com/o1/v/t16/f2/m69/AQPjafdnCvX0ZJeAKsM-2UL95ftqRdyXynTSlEPbPxZvfbbaybgqpB45b1XE88IMFCAwK6qbzPoizrSNldybGbTa.mp4?strext=1&amp;_nc_cat=105&amp;_nc_sid=5e9851&amp;_nc_ht=scontent-ord5-2.cdninstagram.com&amp;_nc_ohc=lcP1AaXJFzAQ7kNvwFExTKo&amp;efg=eyJ2ZW5jb2RlX3RhZyI6Inhwdl9wcm9ncmVzc2l2ZS5JTlNUQUdSQU0uQ0xJUFMuQzMuNzIwLmRhc2hfYmFzZWxpbmVfMV92MSIsInhwdl9hc3NldF9pZCI6MTc5MjE0NzQ2OTcyNDM3NzQsImFzc2V0X2FnZV9kYXlzIjozNCwidmlfdXNlY2FzZV9pZCI6MTAwOTksImR1cmF0aW9uX3MiOjE1LCJ1cmxnZW5fc291cmNlIjoid3d3In0%3D&amp;ccb=17-1&amp;_nc_gid=MAFsBX335-CkQkBpSY8sSQ&amp;_nc_ss=1a&amp;_nc_zt=28&amp;vs=c98dde39754e4622&amp;_nc_vs=HBksFQIYOnBhc3N0aHJvdWdoX2V2ZXJzdG9yZS9HUGNXbmlWOU1fVGtGQ0FEQUgwdkdTM180d0JsYnNwVEFRQUYVAALIARIAFQIYUWlnX3hwdl9wbGFjZW1lbnRfcGVybWFuZW50X3YyLzk4NDlBMDMxODc5QkU5Njc4RTJBQzBENzBGNTlDQzk4X2F1ZGlvX2Rhc2hpbml0Lm1wNBUCAsgBEgAoABgAGwKIB3VzZV9vaWwBMRJwcm9ncmVzc2l2ZV9yZWNpcGUBMRUAACb8sfHSj9_VPxUCKAJDMywXQC8Q5WBBiTcYEmRhc2hfYmFzZWxpbmVfMV92MREAdf4HZeadAQA&amp;oh=00_AfypV4syMg3r5rm-7T71tPexzwkqw2LN913LGH_NzUabMQ&amp;oe=69BDAFFB, https://scontent-ord5-2.cdninstagram.com/o1/v/t2/f2/m86/AQOMB86geQcjeF3ybsBYVe1IrabuVvvGZE4fzRWLbRCM8jX3BuQg9vOUwtCiHpBP-3XeYW-yuPI9iOEyl_b5JtlHQ41PtTWjkb9C5Mw.mp4?_nc_cat=102&amp;_nc_sid=5e9851&amp;_nc_ht=scontent-ord5-2.cdninstagram.com&amp;_nc_ohc=twCbeag-YgUQ7kNvwFYtjGm&amp;efg=eyJ2ZW5jb2RlX3RhZyI6Inhwdl9wcm9ncmVzc2l2ZS5JTlNUQUdSQU0uQ0xJUFMuQzMuNzIwLmRhc2hfYmFzZWxpbmVfMV92MSIsInhwdl9hc3NldF9pZCI6NzY1NTY5Nzk5OTA0MTE4LCJhc3NldF9hZ2VfZGF5cyI6NzAsInZpX3VzZWNhc2VfaWQiOjEwMDk5LCJkdXJhdGlvbl9zIjoxNCwidXJsZ2VuX3NvdXJjZSI6Ind3dyJ9&amp;ccb=17-1&amp;_nc_gid=MAFsBX335-CkQkBpSY8sSQ&amp;_nc_ss=1a&amp;_nc_zt=28&amp;vs=f7304cf04b5b1b8a&amp;_nc_vs=HBksFQIYUmlnX3hwdl9yZWVsc19wZXJtYW5lbnRfc3JfcHJvZC82RDQ2NTNCMzU2NjZERTM3MDBDMTA2NTYzRDdBNzJCQ192aWRlb19kYXNoaW5pdC5tcDQVAALIARIAFQIYRmlnX3hwdl9yZWVsc19wZXJtYW5lbnRfc3JfcHJvZC85ODQ3MDYyMzgwNjU1MDJfODg5MzA1NTM3NDcxMjU5NTIwOC5tcDQVAgLIARIAKAAYABsCiAd1c2Vfb2lsATEScHJvZ3Jlc3NpdmVfcmVjaXBlATEVAAAm7O3Kv4OS3AIVAigCQzMsF0AszMzMzMzNGBJkYXNoX2Jhc2VsaW5lXzFfdjERAHX-B2XmnQEA&amp;oh=00_AfyI_QCEWYZf8IoShL0OhPQ8a6EqfPigPq7Mm3YQ9hJruw&amp;oe=69B9C177, https://scontent-ord5-1.cdninstagram.com/o1/v/t2/f2/m86/AQPTATTVyOpPgmftwYJcr57H-7ZI45SNqoQmeyHdzlkkH0HYBd-Zn-EGXJPoIxsC0lW6_eFb2NwjFdPAv0uLjMWN6eMDEl-vDtmPO10.mp4?_nc_cat=111&amp;_nc_sid=5e9851&amp;_nc_ht=scontent-ord5-1.cdninstagram.com&amp;_nc_ohc=idm4w9ISSewQ7kNvwGYGuhP&amp;efg=eyJ2ZW5jb2RlX3RhZyI6Inhwdl9wcm9ncmVzc2l2ZS5JTlNUQUdSQU0uQ0xJUFMuQzMuNzIwLmRhc2hfYmFzZWxpbmVfMV92MSIsInhwdl9hc3NldF9pZCI6MTgwMzkwNDk3Njk3ODYzNywiYXNzZXRfYWdlX2RheXMiOjcwLCJ2aV91c2VjYXNlX2lkIjoxMDA5OSwiZHVyYXRpb25fcyI6MTgsInVybGdlbl9zb3VyY2UiOiJ3d3cifQ%3D%3D&amp;ccb=17-1&amp;vs=ebd28d9ba392c047&amp;_nc_vs=HBksFQIYUmlnX3hwdl9yZWVsc19wZXJtYW5lbnRfc3JfcHJvZC81RjRGNTY5MDQ3NjE5NTk2ODhGODZEQjE0QTkyMDFBRl92aWRlb19kYXNoaW5pdC5tcDQVAALIARIAFQIYR2lnX3hwdl9yZWVsc19wZXJtYW5lbnRfc3JfcHJvZC8xMjMwMDYzMTMyMzMzNDY0Xzc2MzM2NjYyNDU2NDEzNDg1MTYubXA0FQICyAESACgAGAAbAogHdXNlX29pbAExEnByb2dyZXNzaXZlX3JlY2lwZQExFQAAJpqL5LWLqbQGFQIoAkMzLBdAMjul41P3zxgSZGFzaF9iYXNlbGluZV8xX3</t>
  </si>
  <si>
    <t>https://www.instagram.com/qizil_ve_gumus_satisi_jeweller</t>
  </si>
  <si>
    <t>danya_sigalov</t>
  </si>
  <si>
    <t>https://scontent-lga3-1.cdninstagram.com/v/t51.2885-19/11881710_1219368344755258_2137290910_a.jpg?stp=dst-jpg_e0_s150x150_tt6&amp;efg=eyJ2ZW5jb2RlX3RhZyI6InByb2ZpbGVfcGljLmRqYW5nby45NjAuYzIifQ&amp;_nc_ht=scontent-lga3-1.cdninstagram.com&amp;_nc_cat=110&amp;_nc_oc=Q6cZ2QFPFWW1LHr8KWdJ_ClQlDFAC8IJLclN8qyWLYJllWKeENFvlY9SmROqzEK0uPqT2-g&amp;_nc_ohc=K8b5nii_n-QQ7kNvwHZpvf8&amp;_nc_gid=EnBmUR6e640P8657-rBn-A&amp;edm=AOQ1c0wBAAAA&amp;ccb=7-5&amp;oh=00_Afy1jQpIobueJ7LayXq7euxh3mKKEETMxNZ2qPqTjKI3eQ&amp;oe=69BD8C6B&amp;_nc_sid=8b3546</t>
  </si>
  <si>
    <t>В копилку отправляются Зеленоградск и Калининград🌊Посмотрели на море, выиграли денег в казино, покормили сову, послушали орган, погуляли под дождем, поели марципан:) | Так сразу и не разберешь, где я..то ли Челябинск, то ли Мордор | Теперь у меня есть деревянный вакидзаси🥷🇯🇵 | Вагю поели, Акихабару посетили, по Асакусе прогулялись..жизнь после 30 пока не кажется плохой🙂 | 30-летие в Камакуре с видом на Тихоокеанский закат🌅 | Восходящее солнце, ждущая собака и заполненная людьми Сибуя…Токио🇯🇵 | В копилочку городов отправляется Казань✅ | Краски Шанхая 2.0💥 | Краски Шанхая💥 | Шанхайский сад радости Ю Юань..на очереди Д Доллар и Е Евро🙂 | Где-то в окрестностях Белого моря🌊 | За прогулкой по Великому последовала прогулка по Нижнему</t>
  </si>
  <si>
    <t>https://instagram.com/p/DRIgiVaCO8v, https://instagram.com/p/DQ9CwYHCAhB, https://instagram.com/p/DOGTtP_k9_9, https://instagram.com/p/DOBIytaExHN, https://instagram.com/p/DN8TaH-k_il, https://instagram.com/p/DN5wN9gk7Ud, https://instagram.com/p/DJkITplofFs, https://instagram.com/p/DHQ-05tT595, https://instagram.com/p/DHLqPgJTqM5, https://instagram.com/p/DHLnAUeIgcN, https://instagram.com/p/C4A67BroEA_, https://instagram.com/p/Cx_T2-WIxS_</t>
  </si>
  <si>
    <t>34, 15, 41, 28, 28, 32, 33, 23, 29, 17, 24, 20</t>
  </si>
  <si>
    <t>0, 0, 1, 0, 0, 0, 0, 0, 2, 0, 0, 1</t>
  </si>
  <si>
    <t>2025-11-16, 2025-11-12, 2025-09-02, 2025-08-31, 2025-08-29, 2025-08-28, 2025-05-12, 2025-03-16, 2025-03-14, 2025-03-14, 2024-03-02, 2023-10-04</t>
  </si>
  <si>
    <t>Zelenogradsk, Balandino, Chelyabinskaya Oblast', Russia, Kyoto, Japan, Asakusa, Kamakura - Great Buddha, Shibuya Crossing, Tokyo, Japan, Kazan, Tatarstan, Shanghai, China, Shanghai Nanjing East Road Pedestrian Street, Yu Garden, Arkhangelsk, Russia, Nizhni Novgorod, Russia</t>
  </si>
  <si>
    <t>Sidecar, Image, Sidecar, Sidecar, Sidecar, Sidecar, Sidecar, Sidecar, Sidecar, Image, Image, Sidecar</t>
  </si>
  <si>
    <t>https://scontent-lga3-2.cdninstagram.com/v/t51.82787-15/583850576_18490151881077559_3655119398921748467_n.jpg?stp=dst-jpg_e35_p1080x1080_sh0.08_tt6&amp;_nc_ht=scontent-lga3-2.cdninstagram.com&amp;_nc_cat=107&amp;_nc_oc=Q6cZ2QFPFWW1LHr8KWdJ_ClQlDFAC8IJLclN8qyWLYJllWKeENFvlY9SmROqzEK0uPqT2-g&amp;_nc_ohc=CCy8yhjdG3kQ7kNvwEmcOSa&amp;_nc_gid=EnBmUR6e640P8657-rBn-A&amp;edm=AOQ1c0wBAAAA&amp;ccb=7-5&amp;ig_cache_key=Mzc2NzQwNDE2MjU0MDE2NDMzMA%3D%3D.3-ccb7-5&amp;oh=00_AfzcALiUOpM3tu3qqqW3ydetyJHmYq0oc9MM0L_idDuFDw&amp;oe=69BDB41A&amp;_nc_sid=8b3546, https://scontent-lga3-2.cdninstagram.com/v/t51.82787-15/583850576_18490151881077559_3655119398921748467_n.jpg?stp=dst-jpg_e35_p1080x1080_sh0.08_tt6&amp;_nc_ht=scontent-lga3-2.cdninstagram.com&amp;_nc_cat=107&amp;_nc_oc=Q6cZ2QFPFWW1LHr8KWdJ_ClQlDFAC8IJLclN8qyWLYJllWKeENFvlY9SmROqzEK0uPqT2-g&amp;_nc_ohc=CCy8yhjdG3kQ7kNvwEmcOSa&amp;_nc_gid=EnBmUR6e640P8657-rBn-A&amp;edm=AOQ1c0wBAAAA&amp;ccb=7-5&amp;ig_cache_key=Mzc2NzQwNDE2MjU0MDE2NDMzMA%3D%3D.3-ccb7-5&amp;oh=00_AfzcALiUOpM3tu3qqqW3ydetyJHmYq0oc9MM0L_idDuFDw&amp;oe=69BDB41A&amp;_nc_sid=8b3546, https://scontent-lga3-2.cdninstagram.com/v/t51.82787-15/583068973_18490151890077559_399952433675489061_n.jpg?stp=dst-jpg_e35_p1080x1080_sh0.08_tt6&amp;_nc_ht=scontent-lga3-2.cdninstagram.com&amp;_nc_cat=107&amp;_nc_oc=Q6cZ2QFPFWW1LHr8KWdJ_ClQlDFAC8IJLclN8qyWLYJllWKeENFvlY9SmROqzEK0uPqT2-g&amp;_nc_ohc=W8aUmtpwhVIQ7kNvwGNqz7t&amp;_nc_gid=EnBmUR6e640P8657-rBn-A&amp;edm=AOQ1c0wBAAAA&amp;ccb=7-5&amp;ig_cache_key=Mzc2NzQwNDE2MTc4NTE4NDczNQ%3D%3D.3-ccb7-5&amp;oh=00_Afw4w52tpuTxOtwP_aMXKV1X6Cr4fwGogC6P7-K06J1c4A&amp;oe=69BD86FC&amp;_nc_sid=8b3546, https://scontent-lga3-2.cdninstagram.com/v/t51.82787-15/584842564_18490151899077559_6008986595769359793_n.jpg?stp=dst-jpg_e35_p1080x1080_sh0.08_tt6&amp;_nc_ht=scontent-lga3-2.cdninstagram.com&amp;_nc_cat=107&amp;_nc_oc=Q6cZ2QFPFWW1LHr8KWdJ_ClQlDFAC8IJLclN8qyWLYJllWKeENFvlY9SmROqzEK0uPqT2-g&amp;_nc_ohc=c_CCfIpJuA8Q7kNvwEdaQrM&amp;_nc_gid=EnBmUR6e640P8657-rBn-A&amp;edm=AOQ1c0wBAAAA&amp;ccb=7-5&amp;ig_cache_key=Mzc2NzQwNDE2MjU2NTMzMDg1Nw%3D%3D.3-ccb7-5&amp;oh=00_Afw5BEieMEQFXaIm37ajxMo8EElYWtjHMZRezB5dYex7hg&amp;oe=69BDA6A8&amp;_nc_sid=8b3546, https://scontent-lga3-2.cdninstagram.com/v/t51.82787-15/582063730_18490151908077559_7892643708825978582_n.jpg?stp=dst-jpg_e35_p1080x1080_sh0.08_tt6&amp;_nc_ht=scontent-lga3-2.cdninstagram.com&amp;_nc_cat=107&amp;_nc_oc=Q6cZ2QFPFWW1LHr8KWdJ_ClQlDFAC8IJLclN8qyWLYJllWKeENFvlY9SmROqzEK0uPqT2-g&amp;_nc_ohc=U2PfRwmc9DsQ7kNvwFw0fmu&amp;_nc_gid=EnBmUR6e640P8657-rBn-A&amp;edm=AOQ1c0wBAAAA&amp;ccb=7-5&amp;ig_cache_key=Mzc2NzQwNDE2MTc4NTE2NzQ1NQ%3D%3D.3-ccb7-5&amp;oh=00_Afw9dRjkVZcCsV_1Z_IofRjRZV6c0NTYJabRURPfitBwoQ&amp;oe=69BD8656&amp;_nc_sid=8b3546, https://scontent-lga3-2.cdninstagram.com/v/t51.82787-15/583088283_18490151917077559_886427814499370400_n.jpg?stp=dst-jpg_e35_p1080x1080_sh0.08_tt6&amp;_nc_ht=scontent-lga3-2.cdninstagram.com&amp;_nc_cat=107&amp;_nc_oc=Q6cZ2QFPFWW1LHr8KWdJ_ClQlDFAC8IJLclN8qyWLYJllWKeENFvlY9SmROqzEK0uPqT2-g&amp;_nc_ohc=EkHcIKwSme0Q7kNvwEhxAHj&amp;_nc_gid=EnBmUR6e640P8657-rBn-A&amp;edm=AOQ1c0wBAAAA&amp;ccb=7-5&amp;ig_cache_key=Mzc2NzQwNDE2MTc5MzUzNTE2OA%3D%3D.3-ccb7-5&amp;oh=00_Afx4KrHloQMRaoMsrQJc7F4OmAIv4NhCIopwgruI5fw-IA&amp;oe=69BD8C51&amp;_nc_sid=8b3546, https://scontent-lga3-2.cdninstagram.com/v/t51.82787-15/576117252_18488848801077559_8080334312337727146_n.jpg?stp=dst-jpg_e35_p1080x1080_sh0.08_tt6&amp;_nc_ht=scontent-lga3-2.cdninstagram.com&amp;_nc_cat=107&amp;_nc_oc=Q6cZ2QFPFWW1LHr8KWdJ_ClQlDFAC8IJLclN8qyWLYJllWKeENFvlY9SmROqzEK0uPqT2-g&amp;_nc_ohc=Qv1qOm_7S3AQ7kNvwG2b051&amp;_nc_gid=EnBmUR6e640P8657-rBn-A&amp;edm=AOQ1c0wBAAAA&amp;ccb=7-5&amp;ig_cache_key=Mzc2NDE3Njk4NDA2NzI3ODkxMw%3D%3D.3-ccb7-5&amp;oh=00_Afz-_HPLvIfMWJXEvdKd-l5jsGmLXHPvTZNWekTJldjo_w&amp;oe=69BDA977&amp;_nc_sid=8b3546, https://scontent-lga3-2.cdninstagram.com/v/t51.82787-15/542750708_18475299850077559_3558614049209123422_n.jpg?stp=dst-jpg_e35_p1080x1080_sh0.08_tt6&amp;_nc_ht=scontent-lga3-2.cdninstagram.com&amp;_nc_cat=107&amp;_nc_oc=Q6cZ2QFPFWW1LHr8KWdJ_ClQlDFAC8IJLclN8qyWLYJllWKeENFvlY9SmROqzEK0uPqT2-g&amp;_nc_ohc=g9Cp3PlvMCcQ7kNvwETMLdh&amp;_nc_gid=EnBmUR6e640P8657-rBn-A&amp;edm=AOQ1c0wBAAAA&amp;ccb=7-5&amp;ig_cache_key=MzcxMjc0MTYwNjIyMDM0MzMyNw%3D%3D.3-ccb7-5&amp;oh=00_Afw7efuryLBlLmOhChCH0xaDU8DYPVT-8VKugpt0tYaWgQ&amp;oe=69BD9BF0&amp;_nc_sid=8b3546, https://scontent-lga3-2.cdninstagram.com/v/t51.82787-15/542750708_18475299850077559_3558614049209123422_n.jpg?stp=dst-jpg_e35_p1080x1080_sh0.08_tt6&amp;_nc_ht=scontent-lga3-2.cdninstagram.com&amp;_nc_cat=107&amp;_nc_oc=Q6cZ2QFPFWW1LHr8KWdJ_ClQlDFAC8IJLclN8qyWLYJllWKeENFvlY9SmROqzEK0uPqT2-g&amp;_nc_ohc=g9Cp3PlvMCcQ7kNvwETMLdh&amp;_nc_gid=EnBmUR6e640P8657-rBn-A&amp;edm=AOQ1c0wBAAAA&amp;ccb=7-5&amp;ig_cache_key=MzcxMjc0MTYwNjIyMDM0MzMyNw%3D%3D.3-ccb7-5&amp;oh=00_Afw7efuryLBlLmOhChCH0xaDU8DYPVT-8VKugpt0tYaWgQ&amp;oe=69BD9BF0&amp;_nc_sid=8b3546, https://scontent-lga3-2.cdninstagram.com/v/t51.82787-15/543054440_18475299865077559_1187892948550713869_n.jpg?stp=dst-jpg_e35_p1080x1080_sh0.08_tt6&amp;_nc_ht=scontent-lga3-2.cdninstagram.com&amp;_nc_cat=107&amp;_nc_oc=Q6cZ2QFPFWW1LHr8KWdJ_ClQlDFAC8IJLclN8qyWLYJllWKeENFvlY9SmROqzEK0uPqT2-g&amp;_nc_ohc=wmMTyblACOAQ7kNvwHeOyBR&amp;_nc_gid=EnBmUR6e640P8657-rBn-A&amp;edm=AOQ1c0wBAAAA&amp;ccb=7-5&amp;ig_cache_key=MzcxMjc0MTYwNjIyODcyOTE2OA%3D%3D.3-ccb7-5&amp;oh=00_Afx2RLWZA-fA3QMTnezYJqxVAr4AcpbphDJ8tFkal4Enww&amp;</t>
  </si>
  <si>
    <t>https://scontent-lga3-2.cdninstagram.com/o1/v/t16/f2/m84/AQM7AVX5vvKekhWduZPi2Krt3NVEXHocWn6KoDtW-0Ga7SMtNCZbDd5kwnXJhUecyegP1sRMfcSCAKpECppW_OlbLQ9sz5TwBEN2l50.mp4?_nc_cat=100&amp;_nc_sid=5e9851&amp;_nc_ht=scontent-lga3-2.cdninstagram.com&amp;_nc_ohc=lv7tkZc_c3AQ7kNvwFpD-zT&amp;efg=eyJ2ZW5jb2RlX3RhZyI6Inhwdl9wcm9ncmVzc2l2ZS5JTlNUQUdSQU0uQ0FST1VTRUxfSVRFTS5DMy4zNjAuZGFzaF9iYXNlbGluZV8zX3YxIiwieHB2X2Fzc2V0X2lkIjoxOTc4NjUwMjMyNjc3MzUxLCJhc3NldF9hZ2VfZGF5cyI6MTE5LCJ2aV91c2VjYXNlX2lkIjoxMDE0NiwiZHVyYXRpb25fcyI6MTIsInVybGdlbl9zb3VyY2UiOiJ3d3cifQ%3D%3D&amp;ccb=17-1&amp;_nc_gid=EnBmUR6e640P8657-rBn-A&amp;_nc_ss=1a&amp;_nc_zt=28&amp;vs=2f1fe2fc5dd6a802&amp;_nc_vs=HBkcFQIYTGlnX2JhY2tmaWxsX3RpbWVsaW5lX3ZvZC9DMjRCN0NBOEZBODY0MjNCQjM3NkVDMTFBODMxQ0I4Rl92aWRlb19kYXNoaW5pdC5tcDQVAALIARIAKAAYABsCiAd1c2Vfb2lsATEScHJvZ3Jlc3NpdmVfcmVjaXBlATEVAAAmzo-HhM3kgwcVAigCQzMsF0AoEOVgQYk3GBJkYXNoX2Jhc2VsaW5lXzNfdjERAHXuB2XEngEA&amp;oh=00_AfzIwm1ArEAiREiDsj5VvHhpK421is5cO0B15LlrSD5wSQ&amp;oe=69B9BE00</t>
  </si>
  <si>
    <t>https://www.instagram.com/danya_sigalov</t>
  </si>
  <si>
    <t>_mikhailkrylov_</t>
  </si>
  <si>
    <t>https://scontent-hou1-1.cdninstagram.com/v/t51.2885-19/272045111_341590734479679_981392043025400712_n.jpg?stp=dst-jpg_e0_s150x150_tt6&amp;efg=eyJ2ZW5jb2RlX3RhZyI6InByb2ZpbGVfcGljLmRqYW5nby42MTIuYzIifQ&amp;_nc_ht=scontent-hou1-1.cdninstagram.com&amp;_nc_cat=103&amp;_nc_oc=Q6cZ2QG7jRQHZYzZfFnhwbYpracxgqwU8bpMyyRKb2rdNq4SXUFBG4P2p_y3r5wtRz5LFCw&amp;_nc_ohc=P9g-OW7zaqQQ7kNvwGEhbDc&amp;_nc_gid=hif_St20d71L_7SJCgU68w&amp;edm=AOQ1c0wBAAAA&amp;ccb=7-5&amp;oh=00_Afzr6fkq6GOlVOtVjN818CshtNj7_H2Qvvu0qSFVzvTceQ&amp;oe=69BD9F23&amp;_nc_sid=8b3546</t>
  </si>
  <si>
    <t>«Вытащить» , «заставить» всю семью отправиться в Кронштадт ✅ было не просто , как и все поездки с детьми , но все равно было очень круто 🙌🏼 | про май | Маленькая принцесса , щелкунчик и елочка 🎄 | Когда планировались «милые следы» , а получились львиные лапки😂 | В Королевстве праздник , Принцессе первый годик 👸</t>
  </si>
  <si>
    <t>https://instagram.com/p/DTTIoC7DeSn, https://instagram.com/p/DM5uPNVos0V, https://instagram.com/p/DMSfdejIPiV, https://instagram.com/p/DLxNQCMonUm, https://instagram.com/p/DLxA0PCooiC, https://instagram.com/p/DKpjHV5oRIj, https://instagram.com/p/DKU939YoFUA, https://instagram.com/p/DEPdRK4ppuY, https://instagram.com/p/C-54xQAO4Ah, https://instagram.com/p/C-vr5QxOCfZ, https://instagram.com/p/C6WUDIFok7p, https://instagram.com/p/C0V-O7Qo1nk</t>
  </si>
  <si>
    <t>64, 21, 29, 70, 34, 53, 57, 83, 108, 108, 51, 40</t>
  </si>
  <si>
    <t>0, 0, 0, 0, 0, 4, 2, 8, 5, 37, 2, 4</t>
  </si>
  <si>
    <t>2026-01-09, 2025-08-03, 2025-07-19, 2025-07-06, 2025-07-06, 2025-06-08, 2025-05-31, 2024-12-31, 2024-08-20, 2024-08-16, 2024-04-29, 2023-12-02</t>
  </si>
  <si>
    <t>Карл и Фридрих, Санкт-Перербург, ЖК Стрижи в Невском</t>
  </si>
  <si>
    <t>Image, Image, Image, Sidecar, Sidecar, Image, Sidecar, Sidecar, Sidecar, Image, Image, Video</t>
  </si>
  <si>
    <t>https://scontent-hou1-1.cdninstagram.com/v/t51.82787-15/612162850_18545506954035338_8859241190891080891_n.jpg?stp=dst-jpg_e35_p1080x1080_sh0.08_tt6&amp;_nc_ht=scontent-hou1-1.cdninstagram.com&amp;_nc_cat=102&amp;_nc_oc=Q6cZ2QG7jRQHZYzZfFnhwbYpracxgqwU8bpMyyRKb2rdNq4SXUFBG4P2p_y3r5wtRz5LFCw&amp;_nc_ohc=8R01QSYl7g8Q7kNvwEbj74A&amp;_nc_gid=hif_St20d71L_7SJCgU68w&amp;edm=AOQ1c0wBAAAA&amp;ccb=7-5&amp;ig_cache_key=MzgwNjQyNDA0NjM0NzYwOTI1NQ%3D%3D.3-ccb7-5&amp;oh=00_AfyF1zVW5UliiDQfrxlF9Rdq_ah9HBMvjQM23UoKwgDj3Q&amp;oe=69BDB46E&amp;_nc_sid=8b3546, https://scontent-hou1-1.cdninstagram.com/v/t51.82787-15/526759168_18514645669035338_5759524770211426033_n.jpg?stp=dst-jpg_e35_p1080x1080_sh0.08_tt6&amp;_nc_ht=scontent-hou1-1.cdninstagram.com&amp;_nc_cat=102&amp;_nc_oc=Q6cZ2QG7jRQHZYzZfFnhwbYpracxgqwU8bpMyyRKb2rdNq4SXUFBG4P2p_y3r5wtRz5LFCw&amp;_nc_ohc=E0moeCKSE-AQ7kNvwELurQu&amp;_nc_gid=hif_St20d71L_7SJCgU68w&amp;edm=AOQ1c0wBAAAA&amp;ccb=7-5&amp;ig_cache_key=MzY5MTE4NDcyNDg2MDEyODUzMw%3D%3D.3-ccb7-5&amp;oh=00_AfxT25YSvobnqF-8vV__87va7s-tcdrnHRRnCw7bnJOesg&amp;oe=69BD8BE1&amp;_nc_sid=8b3546, https://scontent-hou1-1.cdninstagram.com/v/t51.82787-15/521205223_18511864945035338_3002568452954369881_n.jpg?stp=dst-jpg_e15_tt6&amp;_nc_ht=scontent-hou1-1.cdninstagram.com&amp;_nc_cat=102&amp;_nc_oc=Q6cZ2QG7jRQHZYzZfFnhwbYpracxgqwU8bpMyyRKb2rdNq4SXUFBG4P2p_y3r5wtRz5LFCw&amp;_nc_ohc=lcVBLqq_ffwQ7kNvwH_PKlC&amp;_nc_gid=hif_St20d71L_7SJCgU68w&amp;edm=AOQ1c0wBAAAA&amp;ccb=7-5&amp;ig_cache_key=MzY4MDE0MjIxMDYyMzQwNDE4MQ%3D%3D.3-ccb7-5&amp;oh=00_AfyQxeu0fbqj0LuGgsc8M5i8ivLn9XVduWlfnKUSCMPNyw&amp;oe=69BDB1B8&amp;_nc_sid=8b3546, https://scontent-hou1-1.cdninstagram.com/v/t51.82787-15/515400588_18511125106062044_6916935561901643488_n.jpg?stp=dst-jpg_e35_p1080x1080_sh0.08_tt6&amp;_nc_ht=scontent-hou1-1.cdninstagram.com&amp;_nc_cat=108&amp;_nc_oc=Q6cZ2QG7jRQHZYzZfFnhwbYpracxgqwU8bpMyyRKb2rdNq4SXUFBG4P2p_y3r5wtRz5LFCw&amp;_nc_ohc=p9GnWFx7vj0Q7kNvwEEI23B&amp;_nc_gid=hif_St20d71L_7SJCgU68w&amp;edm=AOQ1c0wBAAAA&amp;ccb=7-5&amp;ig_cache_key=MzY3MDc3MzQzMjM1NzkyODM0MQ%3D%3D.3-ccb7-5&amp;oh=00_AfyWhImcAqYjKkovWlVLTleXIb-9Xw4miWXLDuA2u6YZGQ&amp;oe=69BDBB7B&amp;_nc_sid=8b3546, https://scontent-hou1-1.cdninstagram.com/v/t51.82787-15/515400588_18511125106062044_6916935561901643488_n.jpg?stp=dst-jpg_e35_p1080x1080_sh0.08_tt6&amp;_nc_ht=scontent-hou1-1.cdninstagram.com&amp;_nc_cat=108&amp;_nc_oc=Q6cZ2QG7jRQHZYzZfFnhwbYpracxgqwU8bpMyyRKb2rdNq4SXUFBG4P2p_y3r5wtRz5LFCw&amp;_nc_ohc=p9GnWFx7vj0Q7kNvwEEI23B&amp;_nc_gid=hif_St20d71L_7SJCgU68w&amp;edm=AOQ1c0wBAAAA&amp;ccb=7-5&amp;ig_cache_key=MzY3MDc3MzQzMjM1NzkyODM0MQ%3D%3D.3-ccb7-5&amp;oh=00_AfyWhImcAqYjKkovWlVLTleXIb-9Xw4miWXLDuA2u6YZGQ&amp;oe=69BDBB7B&amp;_nc_sid=8b3546, https://scontent-hou1-1.cdninstagram.com/v/t51.82787-15/516758830_18511125256062044_1022727789948686436_n.jpg?stp=dst-jpg_e35_p1080x1080_sh0.08_tt6&amp;_nc_ht=scontent-hou1-1.cdninstagram.com&amp;_nc_cat=108&amp;_nc_oc=Q6cZ2QG7jRQHZYzZfFnhwbYpracxgqwU8bpMyyRKb2rdNq4SXUFBG4P2p_y3r5wtRz5LFCw&amp;_nc_ohc=gc2qqKP6nWEQ7kNvwETlmBo&amp;_nc_gid=hif_St20d71L_7SJCgU68w&amp;edm=AOQ1c0wBAAAA&amp;ccb=7-5&amp;ig_cache_key=MzY3MDc3MzQzMjM1Nzc3NjU4NQ%3D%3D.3-ccb7-5&amp;oh=00_AfwV7KdmuobR4Gs2R8KHBJwJm1oe44CTnZa0u1XxLzYf4g&amp;oe=69BD99AF&amp;_nc_sid=8b3546, https://scontent-hou1-1.cdninstagram.com/v/t51.82787-15/516767475_18511125349062044_6426003556526264074_n.jpg?stp=dst-jpg_e35_p1080x1080_sh0.08_tt6&amp;_nc_ht=scontent-hou1-1.cdninstagram.com&amp;_nc_cat=108&amp;_nc_oc=Q6cZ2QG7jRQHZYzZfFnhwbYpracxgqwU8bpMyyRKb2rdNq4SXUFBG4P2p_y3r5wtRz5LFCw&amp;_nc_ohc=PTToS27cR0YQ7kNvwHoD2of&amp;_nc_gid=hif_St20d71L_7SJCgU68w&amp;edm=AOQ1c0wBAAAA&amp;ccb=7-5&amp;ig_cache_key=MzY3MDc3MzQzMjM3NDU4MjYyNA%3D%3D.3-ccb7-5&amp;oh=00_AfzIAma_FtIbuSBEdOu3OGQ4Ad4qdY8_3PtOY9TeeZ2Mzw&amp;oe=69BD97D0&amp;_nc_sid=8b3546, https://scontent-hou1-1.cdninstagram.com/v/t51.82787-15/516761264_18511125376062044_1648917938681814517_n.jpg?stp=dst-jpg_e35_p1080x1080_sh0.08_tt6&amp;_nc_ht=scontent-hou1-1.cdninstagram.com&amp;_nc_cat=108&amp;_nc_oc=Q6cZ2QG7jRQHZYzZfFnhwbYpracxgqwU8bpMyyRKb2rdNq4SXUFBG4P2p_y3r5wtRz5LFCw&amp;_nc_ohc=uma9GLALnCAQ7kNvwHc8F4P&amp;_nc_gid=hif_St20d71L_7SJCgU68w&amp;edm=AOQ1c0wBAAAA&amp;ccb=7-5&amp;ig_cache_key=MzY3MDc3MzQzMjM2NjMwNDkwMw%3D%3D.3-ccb7-5&amp;oh=00_Afw1MvMJ2_ioWP4iBtjXPN9YXtuZYUVW2xmyZqH6_aWnUQ&amp;oe=69BDB969&amp;_nc_sid=8b3546, https://scontent-hou1-1.cdninstagram.com/v/t51.82787-15/516194202_18511125388062044_7545993425620479585_n.jpg?stp=dst-jpg_e35_p1080x1080_sh0.08_tt6&amp;_nc_ht=scontent-hou1-1.cdninstagram.com&amp;_nc_cat=108&amp;_nc_oc=Q6cZ2QG7jRQHZYzZfFnhwbYpracxgqwU8bpMyyRKb2rdNq4SXUFBG4P2p_y3r5wtRz5LFCw&amp;_nc_ohc=ba5sQh7qaPkQ7kNvwH1pOjG&amp;_nc_gid=hif_St20d71L_7SJCgU68w&amp;edm=AOQ1c0wBAAAA&amp;ccb=7-5&amp;ig_cache_key=MzY3MDc3MzQzMjM0MTE0Mjk5Mg%3D%3D.3-ccb7-5&amp;oh=00_Afx63d_LxLu4imzxICDz6qvrY5nKSOtQIQSXj8u56e5EFQ&amp;oe=69BDBBC6&amp;_nc_sid=8b3546, https://scontent-hou1-1.cdninstagram.com/v/t51.82787-15/516815599_18511125397062044_1190289617499982073_n.jpg?stp=dst-jpg_e35_p1080x1080_sh0.08_tt6&amp;_nc_ht=scontent-hou1-1.cdninstagram.com&amp;_nc_cat=108&amp;_nc_oc=Q6cZ2QG7jRQHZYzZfFnhwbYpracxgqwU8bpMyyRKb2rdNq4SXUFBG4P2p_y3r5wtRz5LFCw&amp;_nc_ohc=Rtu4Z3NUbCkQ7kNvwHmSz8I&amp;_nc_gid=hif_St20d71L_7SJCgU68w&amp;edm=AOQ1c0wBAAAA&amp;ccb=7-5&amp;ig_cache_key=MzY3MDc3MzQzMjM0OTQwNDI4MA%3D%3D.3-ccb7-5&amp;oh=00_AfypdIA3EBu4eXxjxJp9BgCfsPZuzB-FF6Qu0mW0AwDxuQ&amp;oe=69BDB0C7&amp;_nc_</t>
  </si>
  <si>
    <t>https://scontent-hou1-1.cdninstagram.com/o1/v/t16/f2/m84/AQMpdrSZxTd19zRU1POC8Obx2fvBYSCAFta1E_3-UFrs8eslZ4TFYeRycLuCDVh0gNxykv_ykmsWbVLrIjnf4ql4uUBH7a_fo5gWyGU.mp4?_nc_cat=101&amp;_nc_sid=5e9851&amp;_nc_ht=scontent-hou1-1.cdninstagram.com&amp;_nc_ohc=y9GQa3eAg9oQ7kNvwG7-pUo&amp;efg=eyJ2ZW5jb2RlX3RhZyI6Inhwdl9wcm9ncmVzc2l2ZS5JTlNUQUdSQU0uQ0FST1VTRUxfSVRFTS5DMy4zNjAuZGFzaF9iYXNlbGluZV8zX3YxIiwieHB2X2Fzc2V0X2lkIjoyNDM2MzY3NDI1NjU4NDMxNiwiYXNzZXRfYWdlX2RheXMiOjI1MiwidmlfdXNlY2FzZV9pZCI6MTAxNDYsImR1cmF0aW9uX3MiOjUsInVybGdlbl9zb3VyY2UiOiJ3d3cifQ%3D%3D&amp;ccb=17-1&amp;_nc_gid=hif_St20d71L_7SJCgU68w&amp;_nc_ss=1a&amp;_nc_zt=28&amp;vs=b53af78ae5ca73eb&amp;_nc_vs=HBkcFQIYTGlnX2JhY2tmaWxsX3RpbWVsaW5lX3ZvZC8wQjRCRUQ1NjM4MTE3QzZFQkU3NjM5QjRDQjk1MkQ4Ql92aWRlb19kYXNoaW5pdC5tcDQVAALIARIAKAAYABsCiAd1c2Vfb2lsATEScHJvZ3Jlc3NpdmVfcmVjaXBlATEVAAAm-Lnl176ox1YVAigCQzMsF0AUIcrAgxJvGBJkYXNoX2Jhc2VsaW5lXzNfdjERAHXuB2XEngEA&amp;oh=00_AfzFKzlyTCCI5TJGiD5KpKOt_LJPeoCk-6RGAZYhlapMxw&amp;oe=69B991F3, https://scontent-hou1-1.cdninstagram.com/o1/v/t16/f2/m84/AQNe98gyWlMb3rV3JYmiMp9ER78Sol2uKjJxntKvc425Z7cEu1x6E7IQaCbtuDpOJNLM7-Q_xfIEDCb5uJ5YIuNND6RUXDzT-oEmcEY.mp4?_nc_cat=107&amp;_nc_sid=5e9851&amp;_nc_ht=scontent-hou1-1.cdninstagram.com&amp;_nc_ohc=B2z94Goru_8Q7kNvwFgJ0J0&amp;efg=eyJ2ZW5jb2RlX3RhZyI6Inhwdl9wcm9ncmVzc2l2ZS5JTlNUQUdSQU0uQ0FST1VTRUxfSVRFTS5DMy4zNjAuZGFzaF9iYXNlbGluZV8zX3YxIiwieHB2X2Fzc2V0X2lkIjoxNzg0NTk0NTAyOTM1NjUzLCJhc3NldF9hZ2VfZGF5cyI6MjUyLCJ2aV91c2VjYXNlX2lkIjoxMDE0NiwiZHVyYXRpb25fcyI6OCwidXJsZ2VuX3NvdXJjZSI6Ind3dyJ9&amp;ccb=17-1&amp;_nc_gid=hif_St20d71L_7SJCgU68w&amp;_nc_ss=1a&amp;_nc_zt=28&amp;vs=156215c1e86f0176&amp;_nc_vs=HBkcFQIYTGlnX2JhY2tmaWxsX3RpbWVsaW5lX3ZvZC84MDRFNENFNjI1RTlEQjczQzgwNURDRjAzMDAyMzE5NV92aWRlb19kYXNoaW5pdC5tcDQVAALIARIAKAAYABsCiAd1c2Vfb2lsATEScHJvZ3Jlc3NpdmVfcmVjaXBlATEVAAAmypHTlonFqwYVAigCQzMsF0AgAAAAAAAAGBJkYXNoX2Jhc2VsaW5lXzNfdjERAHXuB2XEngEA&amp;oh=00_AfxtdmrmpQxgPqMsnB1cwuCvbZ_j-f8xZRDNmEEhed8r8g&amp;oe=69B9C399, https://scontent-hou1-1.cdninstagram.com/o1/v/t2/f2/m367/AQMDlv_jhQV8sRS6O5c669Y94zYT98Xg2c7qoTM47JQb0efHw7wPapvynncgSnEb9oqceB9JOMJKhyv7mzRcH8DIzlzRi2JKIO_sqxA.mp4?_nc_cat=102&amp;_nc_sid=5e9851&amp;_nc_ht=scontent-hou1-1.cdninstagram.com&amp;_nc_ohc=s-eDY01rGhoQ7kNvwEwa0X9&amp;efg=eyJ2ZW5jb2RlX3RhZyI6Inhwdl9wcm9ncmVzc2l2ZS5JTlNUQUdSQU0uQ0FST1VTRUxfSVRFTS5DMy43MjAuZGFzaF9iYXNlbGluZV8xX3YxIiwieHB2X2Fzc2V0X2lkIjoyNDIzODc5NDIxMzQzMTM1LCJhc3NldF9hZ2VfZGF5cyI6Mjg4LCJ2aV91c2VjYXNlX2lkIjoxMDE0NiwiZHVyYXRpb25fcyI6MTAsInVybGdlbl9zb3VyY2UiOiJ3d3cifQ%3D%3D&amp;ccb=17-1&amp;vs=7bc4e5a2328de291&amp;_nc_vs=HBksFQIYQGlnX2VwaGVtZXJhbC8zQTQ1NDM0ODMxMkM5NUVEQzVBRkQxRUE5QzMxOEJBQ192aWRlb19kYXNoaW5pdC5tcDQVAALIARIAFQIYOnBhc3N0aHJvdWdoX2V2ZXJzdG9yZS9HRjAwX2gwZEE5eGpZbHdFQUwxYm1UOWF6UmN2YmtZTEFBQUYVAgLIARIAKAAYABsCiAd1c2Vfb2lsATEScHJvZ3Jlc3NpdmVfcmVjaXBlATEVAAAmvtaZ_qygzggVAigCQzMsF0AlmZmZmZmaGBJkYXNoX2Jhc2VsaW5lXzFfdjERAHXuB2XEngEA&amp;_nc_gid=hif_St20d71L_7SJCgU68w&amp;_nc_ss=1a&amp;_nc_zt=28&amp;oh=00_AfyfETfClNNzKC0uXt1Qr_2AyRuwPjJmFrkxNkdFVW9nDg&amp;oe=69BDAB4B, https://scontent-hou1-1.cdninstagram.com/o1/v/t2/f2/m367/AQOFV9gP_IbN9XNx4BO4kt2OvaqO0U5DBdzIqVWy30rJN5m194ALP7JBbSWrtxzTKmbHB-Bu58BZEXA7JIkvfjEz8JtygMoamdDXsWg.mp4?_nc_cat=105&amp;_nc_sid=5e9851&amp;_nc_ht=scontent-hou1-1.cdninstagram.com&amp;_nc_ohc=-Ipy1KU5a90Q7kNvwHaF4uW&amp;efg=eyJ2ZW5jb2RlX3RhZyI6Inhwdl9wcm9ncmVzc2l2ZS5JTlNUQUdSQU0uQ0FST1VTRUxfSVRFTS5DMy43MjAuZGFzaF9iYXNlbGluZV8xX3YxIiwieHB2X2Fzc2V0X2lkIjo0MDkyOTQ2MDI0MjU5MTk5LCJhc3NldF9hZ2VfZGF5cyI6Mjg4LCJ2aV91c2VjYXNlX2lkIjoxMDE0NiwiZHVyYXRpb25fcyI6NSwidXJsZ2VuX3NvdXJjZSI6Ind3dyJ9&amp;ccb=17-1&amp;vs=3a24c78822e2335b&amp;_nc_vs=HBksFQIYQGlnX2VwaGVtZXJhbC85RDRCRDk0RDVCN0UzRTY3QzVBRDAxQTBBN0U1RjFBNV92aWRlb19kYXNoaW5pdC5tcDQVAALIARIAFQIYOnBhc3N0aHJvdWdoX2V2ZXJzdG9yZS9HSkR3N0IyZVdKT1BBX2NFQUJ4RXVJZ1lpRFFLYmtZTEFBQUYVAgLIARIAKAAYABsCiAd1c2Vfb2lsATEScHJvZ3Jlc3NpdmVfcmVjaXBlATEVAAAm_vnineigxQ4VAigCQzMsF0AWzMzMzMzNGBJkYXNoX2Jhc2VsaW5lXzFfdjERAHXuB2XEngEA&amp;_nc_gid=hif_St20d71L_7SJCgU68w&amp;_nc_ss=1a&amp;_nc_zt=28&amp;oh=00_Afz04EjiQXc8B1drleXcUoIqT7SyMzODqqCoo7_c-5mdIw&amp;oe=69BDB0A6, https://scontent-hou1-1.cdninstagram.com/o1/v/t2/f2/m367/AQNumePGjMUcsLOMJvn8VURdO8uXOxbSBDgLaWiCMrbtf5NpE2JgHm6_u_4gCB0Y_e21IlUV_RYHbhCzic_Y2ZKWYV4RluPmP44V6Z4.mp4?_nc_cat=105&amp;_nc_sid=5e9851&amp;_nc_ht=scontent-hou1-1.cdninstagram.com&amp;_nc_ohc=NlnJtcbxcYYQ7kNvwEW9XCp&amp;efg=eyJ2ZW5jb2RlX3RhZyI6Inhwdl9wcm9ncmVzc2l2ZS5JTlNUQUdSQU0uQ0FST1VTRUxfSVRFTS5DMy43MjAuZGFzaF9iYXNlbGluZV8xX3YxIiwieHB2X2Fzc2V0X2lkIjoxNDEzODkxODczMDg1MzM2LCJhc3NldF9hZ2VfZGF5cyI6Mjg4LCJ2aV91c2VjYXNlX2lkIjoxMDE0NiwiZHVyYXRpb25fcyI6NCwidXJsZ2VuX3NvdXJjZSI6Ind3dyJ9&amp;ccb=17-1&amp;vs=4aa93b9b434e77c9&amp;_nc_vs=HBksFQIYQGlnX2VwaGVtZXJhbC9DQzQ0RkY4NjQ2M0VDOTYzQjQ5NURCMTZFOTc3QzNCMF92aWRlb19kYXNoaW5pdC5tcDQVAALIARIAFQIYOnBhc3N0aHJvdWdoX2V2ZXJzdG9yZS9HQ2c1N0IyNVVlcFpUck1EQUxKY3ZRbWNueTg0YmtZTEFBQUYVAgLIARIAKAAYABsCiAd1c2Vfb2lsATEScHJvZ3Jlc3NpdmVfcmVjaXBlATEVAAAmsN7Erav7ggUVAigCQzMsF0AQzMzMzMzNGBJkYXNoX2Jhc2VsaW5lXzFfdjERAHXuB2XEngEA&amp;_nc_gid=hif_St20d71L_7SJCgU68w&amp;_nc_ss=1a&amp;_nc_zt=28&amp;oh=00_Afz9qZX9gbjaYzfu31AmGsvVS6dnniGDo2klBWwFg9Zffg&amp;oe=69BDAC12</t>
  </si>
  <si>
    <t>https://www.instagram.com/_mikhailkrylov_</t>
  </si>
  <si>
    <t>zhannur.design</t>
  </si>
  <si>
    <t>Дизайн интерьера Алматы</t>
  </si>
  <si>
    <t>Жаннур Сабиткызы</t>
  </si>
  <si>
    <t>https://taplink.cc/zhannurdesign</t>
  </si>
  <si>
    <t>https://scontent-dfw5-2.cdninstagram.com/v/t51.82787-19/542802933_18529781449040200_9164792398790257247_n.jpg?stp=dst-jpg_e0_s150x150_tt6&amp;efg=eyJ2ZW5jb2RlX3RhZyI6InByb2ZpbGVfcGljLmRqYW5nby4xMDgwLmMyIn0&amp;_nc_ht=scontent-dfw5-2.cdninstagram.com&amp;_nc_cat=104&amp;_nc_oc=Q6cZ2QH_WK8nRa-NMYa5fuwcPGn1VOngYEefoqFiSR_ertX3mggO0R2QYbSxMdDppoqbfFY&amp;_nc_ohc=ZpuuILGR5QsQ7kNvwGIQLbw&amp;_nc_gid=sI45qkocZ-IDAsn1qijZzQ&amp;edm=AOQ1c0wBAAAA&amp;ccb=7-5&amp;oh=00_Afx_aKFXzJKIg-t4vSa3j7lmLZGgAVtdoWsvoHVJH_WWUg&amp;oe=69BDB5D6&amp;_nc_sid=8b3546</t>
  </si>
  <si>
    <t>Как же без Макеба😁💋💓💓💓 | Londonberry💂🏻‍♂️🇬🇧 | She’s got the magic touch✨ | Версаль 2023. Эти фотографии — своего рода путешествие назад во времени. С каждым кадром я снова ощущаю атмосферу величия, заставляющая вспомнить об истории и красоте, которая переживает века! Я так счастлива, что побывала там☺️ | iPhone напомнил про мои Zip файлы со счастливыми моментами🪽 | История одной сумки…) Когда мужчина окружает заботой и делает тебя счастливой, остаётся только наслаждаться и благодарить. Твоя щедрость и внимание делают мой мир ярче✨ Спасибо за то, что ты есть D♥️ | Сүйікті женсенбі күнінің вайбы☺️ @svoydom.ala керемет көңіл-күй, мереке сыйладыңыздар, рахмет😍🥳🙌🏼 | Осында болсын) #summer2024 #santorini🇬🇷 #купальникбората | По прилету в Италию, останавливаться у мистера Клаудио становится уже нашей традицией🏡☺️❤️ | Княжество Монако 🇲🇨 | Долгожданный отдых на лазурном берегу, то что нужно после долгого ремонта🥰⛱️☀️🩵 | Eat
Sleep
Por$che
Repeat 🔁</t>
  </si>
  <si>
    <t>#summer2024, #santorini</t>
  </si>
  <si>
    <t>@svoydom.ala</t>
  </si>
  <si>
    <t>https://instagram.com/p/Cttu78qObym, https://instagram.com/p/Cfn3uwWlOpp, https://instagram.com/p/CthqWM9rer5, https://instagram.com/p/DH9N-r6Mi9n, https://instagram.com/p/DG1B-c3M20s, https://instagram.com/p/DGCbaNAiH9y, https://instagram.com/p/C_qjpWUiZ3y, https://instagram.com/p/C_EFZusCtGk, https://instagram.com/p/C-SrcTtCvJ5, https://instagram.com/p/C-BVZVYiiRd, https://instagram.com/p/C9-GrgSCIPu, https://instagram.com/p/C99juk8CxB4</t>
  </si>
  <si>
    <t>77, 51, 74, 87, 35, 78, 62, 116, 83, 58, 58, 45</t>
  </si>
  <si>
    <t>4, 3, 2, 2, 0, 5, 4, 12, 4, 2, 2, 0</t>
  </si>
  <si>
    <t>2023-06-20, 2022-07-05, 2023-06-15, 2025-04-02, 2025-03-05, 2025-02-14, 2024-09-08, 2024-08-24, 2024-08-05, 2024-07-29, 2024-07-28, 2024-07-28</t>
  </si>
  <si>
    <t>Pisa Tower, London, United Kingdom, Eiffel Tower, Paris, France, Istanbul, Santorini, Greece, Milan, Italy, Monaco, Montecarlo, Nice, France</t>
  </si>
  <si>
    <t>Video, Video, Video, Sidecar, Video, Video, Video, Sidecar, Video, Video, Video, Video</t>
  </si>
  <si>
    <t>https://scontent-dfw5-2.cdninstagram.com/v/t51.2885-15/488587053_18499998739040200_7964808479854320735_n.jpg?stp=dst-jpg_e35_p1080x1080_sh0.08_tt6&amp;_nc_ht=scontent-dfw5-2.cdninstagram.com&amp;_nc_cat=104&amp;_nc_oc=Q6cZ2QH_WK8nRa-NMYa5fuwcPGn1VOngYEefoqFiSR_ertX3mggO0R2QYbSxMdDppoqbfFY&amp;_nc_ohc=xGyo_zbE2dwQ7kNvwG-caXm&amp;_nc_gid=sI45qkocZ-IDAsn1qijZzQ&amp;edm=AOQ1c0wBAAAA&amp;ccb=7-5&amp;ig_cache_key=MzYwMjA5Njc0MDMyNTUwMTc2OA%3D%3D.3-ccb7-5&amp;oh=00_AfxlczPo5sDJj7yLKYFBtzZr9GtLHPyDMWivq73EMColoA&amp;oe=69BD9758&amp;_nc_sid=8b3546, https://scontent-dfw5-2.cdninstagram.com/v/t51.2885-15/488587053_18499998739040200_7964808479854320735_n.jpg?stp=dst-jpg_e35_p1080x1080_sh0.08_tt6&amp;_nc_ht=scontent-dfw5-2.cdninstagram.com&amp;_nc_cat=104&amp;_nc_oc=Q6cZ2QH_WK8nRa-NMYa5fuwcPGn1VOngYEefoqFiSR_ertX3mggO0R2QYbSxMdDppoqbfFY&amp;_nc_ohc=xGyo_zbE2dwQ7kNvwG-caXm&amp;_nc_gid=sI45qkocZ-IDAsn1qijZzQ&amp;edm=AOQ1c0wBAAAA&amp;ccb=7-5&amp;ig_cache_key=MzYwMjA5Njc0MDMyNTUwMTc2OA%3D%3D.3-ccb7-5&amp;oh=00_AfxlczPo5sDJj7yLKYFBtzZr9GtLHPyDMWivq73EMColoA&amp;oe=69BD9758&amp;_nc_sid=8b3546, https://scontent-dfw5-1.cdninstagram.com/v/t51.29350-15/456587195_1191138972109341_6587684131801789570_n.jpg?stp=dst-jpg_e35_p1080x1080_tt6&amp;_nc_ht=scontent-dfw5-1.cdninstagram.com&amp;_nc_cat=109&amp;_nc_oc=Q6cZ2QH_WK8nRa-NMYa5fuwcPGn1VOngYEefoqFiSR_ertX3mggO0R2QYbSxMdDppoqbfFY&amp;_nc_ohc=wh0N9nThO3oQ7kNvwHUM5Pp&amp;_nc_gid=sI45qkocZ-IDAsn1qijZzQ&amp;edm=AOQ1c0wBAAAA&amp;ccb=7-5&amp;ig_cache_key=MzQ0MTg5OTc0OTIyNDUyODc1OA%3D%3D.3-ccb7-5&amp;oh=00_Afx-71vddLBczTHrOCg32IET5GlbwaOVpQ_S9ft9uCtCTQ&amp;oe=69BDB3AB&amp;_nc_sid=8b3546, https://scontent-dfw5-1.cdninstagram.com/v/t51.29350-15/456587195_1191138972109341_6587684131801789570_n.jpg?stp=dst-jpg_e35_p1080x1080_tt6&amp;_nc_ht=scontent-dfw5-1.cdninstagram.com&amp;_nc_cat=109&amp;_nc_oc=Q6cZ2QH_WK8nRa-NMYa5fuwcPGn1VOngYEefoqFiSR_ertX3mggO0R2QYbSxMdDppoqbfFY&amp;_nc_ohc=wh0N9nThO3oQ7kNvwHUM5Pp&amp;_nc_gid=sI45qkocZ-IDAsn1qijZzQ&amp;edm=AOQ1c0wBAAAA&amp;ccb=7-5&amp;ig_cache_key=MzQ0MTg5OTc0OTIyNDUyODc1OA%3D%3D.3-ccb7-5&amp;oh=00_Afx-71vddLBczTHrOCg32IET5GlbwaOVpQ_S9ft9uCtCTQ&amp;oe=69BDB3AB&amp;_nc_sid=8b3546, https://scontent-dfw6-1.cdninstagram.com/v/t51.29350-15/456463540_1681563919271142_5273143435072308128_n.jpg?stp=dst-jpg_e35_p1080x1080_tt6&amp;_nc_ht=scontent-dfw6-1.cdninstagram.com&amp;_nc_cat=106&amp;_nc_oc=Q6cZ2QH_WK8nRa-NMYa5fuwcPGn1VOngYEefoqFiSR_ertX3mggO0R2QYbSxMdDppoqbfFY&amp;_nc_ohc=_XU1kIJaVDwQ7kNvwGYpns6&amp;_nc_gid=sI45qkocZ-IDAsn1qijZzQ&amp;edm=AOQ1c0wBAAAA&amp;ccb=7-5&amp;ig_cache_key=MzQ0MTg5OTc0OTI5MTc1MTg4OQ%3D%3D.3-ccb7-5&amp;oh=00_AfzrZ9ThB9qfEdA5LA-NW130fYhsHc8gqFOM-es2TM1_4Q&amp;oe=69BDA32F&amp;_nc_sid=8b3546, https://scontent-dfw6-1.cdninstagram.com/v/t51.29350-15/456446169_1438634956823773_7243737227709804547_n.jpg?stp=dst-jpg_e35_p1080x1080_tt6&amp;_nc_ht=scontent-dfw6-1.cdninstagram.com&amp;_nc_cat=101&amp;_nc_oc=Q6cZ2QH_WK8nRa-NMYa5fuwcPGn1VOngYEefoqFiSR_ertX3mggO0R2QYbSxMdDppoqbfFY&amp;_nc_ohc=czlShprQ2K4Q7kNvwHFb7-0&amp;_nc_gid=sI45qkocZ-IDAsn1qijZzQ&amp;edm=AOQ1c0wBAAAA&amp;ccb=7-5&amp;ig_cache_key=MzQ0MTg5OTc0OTUyNjUxMjkzMw%3D%3D.3-ccb7-5&amp;oh=00_Afw9slvsZhcTuepbjFj1Fjt42JnsewTvzHQ6rePYjbn5Nw&amp;oe=69BD9434&amp;_nc_sid=8b3546, https://scontent-dfw6-1.cdninstagram.com/v/t51.82787-15/652125716_18093741932104225_5953341452847624685_n.jpg?stp=dst-jpg_e35_p1080x1080_sh0.08_tt6&amp;_nc_ht=scontent-dfw6-1.cdninstagram.com&amp;_nc_cat=101&amp;_nc_oc=Q6cZ2QH_WK8nRa-NMYa5fuwcPGn1VOngYEefoqFiSR_ertX3mggO0R2QYbSxMdDppoqbfFY&amp;_nc_ohc=EcTNfNj7wZ8Q7kNvwHc-54H&amp;_nc_gid=sI45qkocZ-IDAsn1qijZzQ&amp;edm=AOQ1c0wBAAAA&amp;ccb=7-5&amp;ig_cache_key=MzQ0MTg5OTc0OTIzMzA3Mjk0Mg%3D%3D.3-ccb7-5&amp;oh=00_AfxWJ9eg7h2SXstLKIawEH3Jy60tGTnbWyaWdn_3w2OAmA&amp;oe=69BDA902&amp;_nc_sid=8b3546, https://scontent-dfw5-2.cdninstagram.com/v/t51.29350-15/456587689_1558874898061156_6362874419390434320_n.jpg?stp=dst-jpg_e35_p1080x1080_tt6&amp;_nc_ht=scontent-dfw5-2.cdninstagram.com&amp;_nc_cat=104&amp;_nc_oc=Q6cZ2QH_WK8nRa-NMYa5fuwcPGn1VOngYEefoqFiSR_ertX3mggO0R2QYbSxMdDppoqbfFY&amp;_nc_ohc=CHCjt2RaDTEQ7kNvwGBVXwU&amp;_nc_gid=sI45qkocZ-IDAsn1qijZzQ&amp;edm=AOQ1c0wBAAAA&amp;ccb=7-5&amp;ig_cache_key=MzQ0MTg5OTc0OTIzMzA4NDI4Mw%3D%3D.3-ccb7-5&amp;oh=00_Afyhot6Ik9gginXfQP6eKWtYEVHezXOdoYZrYRpH8DNInA&amp;oe=69BDBBFF&amp;_nc_sid=8b3546, https://scontent-dfw5-1.cdninstagram.com/v/t51.29350-15/456468217_1443734886490787_1123274339803977320_n.jpg?stp=dst-jpg_e35_p1080x1080_tt6&amp;_nc_ht=scontent-dfw5-1.cdninstagram.com&amp;_nc_cat=111&amp;_nc_oc=Q6cZ2QH_WK8nRa-NMYa5fuwcPGn1VOngYEefoqFiSR_ertX3mggO0R2QYbSxMdDppoqbfFY&amp;_nc_ohc=gJsGCKPeE9QQ7kNvwG_Bw84&amp;_nc_gid=sI45qkocZ-IDAsn1qijZzQ&amp;edm=AOQ1c0wBAAAA&amp;ccb=7-5&amp;ig_cache_key=MzQ0MTg5OTc0OTI0OTY4Mzc5OA%3D%3D.3-ccb7-5&amp;oh=00_AfyjC7NHE0VYaGbrzRRmfd0N2g22f9IWarvCKEJJxaZ2Fg&amp;oe=69BD9B3F&amp;_nc_sid=8b3546, https://scontent-dfw5-2.cdninstagram.com/v/t51.29350-15/456574610_861522549238435_1596274814256919440_n.jpg?stp=dst-jpg_e35_p1080x1080_tt6&amp;_nc_ht=scontent-dfw5-2.cdninstagram.com&amp;_nc_cat=107&amp;_nc_oc=Q6cZ2QH_WK8nRa-NMYa5fuwcPGn1VOngYEefoqFiSR_ertX3mggO0R2QYbSxMdDppoqbfFY&amp;_nc_ohc=J6tW0aN_RkQQ7kNvwE81g5E&amp;_nc_gid=sI45qkocZ-IDAsn1qijZzQ&amp;edm=AOQ1c0wBAAAA&amp;ccb=7-5&amp;ig_cache_key=MzQ0MTg5OTc0OTI4MzI3MTIwNQ%3D%3D.3-ccb7-5&amp;oh=00_AfwWxe75BVQdlRE8_kRu6UuXmhuTikbRIpAZ8_RNh-wBEg&amp;oe=69BD98A6&amp;_nc_sid=8b3546</t>
  </si>
  <si>
    <t>https://scontent-dfw5-2.cdninstagram.com/o1/v/t2/f2/m82/AQNlAHAGdX8yDMjXBTYjV-ISeT_oATELcN22nqXtALlGkG4AwnX7B-IuSifGkI2Qcy1DrUP9EDIp5iFm3BbdIOTrHyV9Paqcf3vqhMs.mp4?_nc_cat=100&amp;_nc_sid=5e9851&amp;_nc_ht=scontent-dfw5-2.cdninstagram.com&amp;_nc_ohc=m0eQiE4fH1cQ7kNvwHd67SX&amp;efg=eyJ2ZW5jb2RlX3RhZyI6Inhwdl9wcm9ncmVzc2l2ZS5JTlNUQUdSQU0uQ0xJUFMuQzMuNzIwLmRhc2hfYmFzZWxpbmVfMV92MSIsInhwdl9hc3NldF9pZCI6MTQ3MDg2ODE2NzA0ODYzNSwiYXNzZXRfYWdlX2RheXMiOjk5OSwidmlfdXNlY2FzZV9pZCI6MTAwOTksImR1cmF0aW9uX3MiOjE3LCJ1cmxnZW5fc291cmNlIjoid3d3In0%3D&amp;ccb=17-1&amp;_nc_gid=sI45qkocZ-IDAsn1qijZzQ&amp;_nc_ss=1a&amp;_nc_zt=28&amp;vs=137798b21b21b5af&amp;_nc_vs=HBksFQIYT2lnX3hwdl9yZWVsc19wZXJtYW5lbnRfcHJvZC8zMDQ1NTA1NkU3ODdBODU1MEMyQTUwNzNBMTgyQTk5RF92aWRlb19kYXNoaW5pdC5tcDQVAALIARIAFQIYRmlnX3hwdl9yZWVsc19wZXJtYW5lbnRfc3JfcHJvZC8yMTQ4MDU5MzgxNzA4MzBfMzU3NzQ4NDk5NjE0NTkzOTIyNS5tcDQVAgLIARIAKAAYABsCiAd1c2Vfb2lsATEScHJvZ3Jlc3NpdmVfcmVjaXBlATEVAAAm9vbd6eXvnAUVAigCQzMsF0AxEOVgQYk3GBJkYXNoX2Jhc2VsaW5lXzFfdjERAHX-B2XmnQEA&amp;oh=00_AfxkzeCsoHqqUfo5JrhrhykXLuwm5hf4Ovih1SZVdtLQNg&amp;oe=69B9B3C1, https://scontent-dfw5-1.cdninstagram.com/o1/v/t2/f2/m86/AQP_9KhkytJHjwyeXPd1x_S2tEe5OViNoL3eniqE6s-ebsjc7SWxOd_hltIzoaF64dQFpRaHjD7A2eRxApuMaQ3AkHxEcNHNfi8n0Mc.mp4?_nc_cat=111&amp;_nc_sid=5e9851&amp;_nc_ht=scontent-dfw5-1.cdninstagram.com&amp;_nc_ohc=5dnDJNO2IrUQ7kNvwGz6bfs&amp;efg=eyJ2ZW5jb2RlX3RhZyI6Inhwdl9wcm9ncmVzc2l2ZS5JTlNUQUdSQU0uQ0xJUFMuQzMuNDgwLmRhc2hfYmFzZWxpbmVfMl92MSIsInhwdl9hc3NldF9pZCI6MTcwNDA4MDQyNjYxODk3MSwiYXNzZXRfYWdlX2RheXMiOjEzNTAsInZpX3VzZWNhc2VfaWQiOjEwMDk5LCJkdXJhdGlvbl9zIjoyMiwidXJsZ2VuX3NvdXJjZSI6Ind3dyJ9&amp;ccb=17-1&amp;_nc_gid=sI45qkocZ-IDAsn1qijZzQ&amp;_nc_ss=1a&amp;_nc_zt=28&amp;vs=ab7b4636119d6d2c&amp;_nc_vs=HBksFQIYUmlnX3hwdl9yZWVsc19wZXJtYW5lbnRfc3JfcHJvZC82NTRFMjFBRkQ2OUI5NTQwOTNCNUFBMkRDMTQ0MDY4OV92aWRlb19kYXNoaW5pdC5tcDQVAALIARIAFQIYR2lnX3hwdl9yZWVsc19wZXJtYW5lbnRfc3JfcHJvZC8yNTExMzgwMjM5MjUzODE5XzM0MzI2NTMwNDk0NzAyOTQ1NjgubXA0FQICyAESACgAGAAbAogHdXNlX29pbAExEnByb2dyZXNzaXZlX3JlY2lwZQExFQAAJrbB-sfE9oYGFQIoAkMzLBdANu7ZFocrAhgSZGFzaF9iYXNlbGluZV8yX3YxEQB1_gdl5p0BAA&amp;oh=00_Afz-64HeCuBpfN68dgajCfVUrwYwhrdeW0jdvOde2r_-9A&amp;oe=69B9AA24, https://scontent-dfw6-1.cdninstagram.com/o1/v/t2/f2/m82/AQOo1gNbe8OaLW0xJYwbLCjh-WqokcPJwg0oqtDXuPRwHDtrj77NtsPyUOXRjpl0yRDzDYClF-bbuWIqrYAmKIq5T3UoBV-BFRfFER4.mp4?_nc_cat=106&amp;_nc_sid=5e9851&amp;_nc_ht=scontent-dfw6-1.cdninstagram.com&amp;_nc_ohc=_CIx0Yfhtf0Q7kNvwHMV_T8&amp;efg=eyJ2ZW5jb2RlX3RhZyI6Inhwdl9wcm9ncmVzc2l2ZS5JTlNUQUdSQU0uQ0xJUFMuQzMuNzIwLmRhc2hfYmFzZWxpbmVfMV92MSIsInhwdl9hc3NldF9pZCI6OTY3MTYzNTA0NzEwMTY1LCJhc3NldF9hZ2VfZGF5cyI6MTAwNCwidmlfdXNlY2FzZV9pZCI6MTAwOTksImR1cmF0aW9uX3MiOjcsInVybGdlbl9zb3VyY2UiOiJ3d3cifQ%3D%3D&amp;ccb=17-1&amp;_nc_gid=sI45qkocZ-IDAsn1qijZzQ&amp;_nc_ss=1a&amp;_nc_zt=28&amp;vs=c31712f497ba88db&amp;_nc_vs=HBksFQIYT2lnX3hwdl9yZWVsc19wZXJtYW5lbnRfcHJvZC8xQTQ1NzM1QzlFNkZGMzdBMDc1NkE2RDJGMUUzMDc4Ql92aWRlb19kYXNoaW5pdC5tcDQVAALIARIAFQIYRmlnX3hwdl9yZWVsc19wZXJtYW5lbnRfc3JfcHJvZC83ODgwODI5NzI2OTM4NDhfNDIxMzA0MzgxNDM3MTk2Mzc5NS5tcDQVAgLIARIAKAAYABsCiAd1c2Vfb2lsATEScHJvZ3Jlc3NpdmVfcmVjaXBlATEVAAAmqsia0qnotwMVAigCQzMsF0AfmZmZmZmaGBJkYXNoX2Jhc2VsaW5lXzFfdjERAHX-B2XmnQEA&amp;oh=00_AfwOwpX_7Ak2d2IRjgQ4QHZa06C5Jytb2ATlJAX9IglfMw&amp;oe=69B9A4AB, https://scontent-dfw5-2.cdninstagram.com/o1/v/t2/f2/m367/AQNI5YMxuUi0g8t3q_aFnOxGoU-imcKG28YIGp_xuqjGzEcc4c2XW70zteok_EJRGC-nlvXdsYupGLjXfL4weLaYBrEqh2igm81AEmM.mp4?_nc_cat=100&amp;_nc_sid=5e9851&amp;_nc_ht=scontent-dfw5-2.cdninstagram.com&amp;_nc_ohc=yPzzoxjBp2YQ7kNvwErDTS5&amp;efg=eyJ2ZW5jb2RlX3RhZyI6Inhwdl9wcm9ncmVzc2l2ZS5JTlNUQUdSQU0uQ0FST1VTRUxfSVRFTS5DMy43MjAuZGFzaF9iYXNlbGluZV8xX3YxIiwieHB2X2Fzc2V0X2lkIjo1NDQ2NzIzNjUzMjkwNjcsImFzc2V0X2FnZV9kYXlzIjozNDcsInZpX3VzZWNhc2VfaWQiOjEwMTQ2LCJkdXJhdGlvbl9zIjoxMCwidXJsZ2VuX3NvdXJjZSI6Ind3dyJ9&amp;ccb=17-1&amp;vs=bba569ebe254920c&amp;_nc_vs=HBkcFQIYQGlnX2VwaGVtZXJhbC82NzQzQTgwQjlGQTE5NUM5OUQ2QjlENDc0NkMyODNBQV92aWRlb19kYXNoaW5pdC5tcDQVAALIARIAKAAYABsCiAd1c2Vfb2lsATEScHJvZ3Jlc3NpdmVfcmVjaXBlATEVAAAm1urVrY3Y9wEVAigCQzMsF0AkRBiTdLxqGBJkYXNoX2Jhc2VsaW5lXzFfdjERAHXuB2XEngEA&amp;_nc_gid=sI45qkocZ-IDAsn1qijZzQ&amp;_nc_ss=1a&amp;_nc_zt=28&amp;oh=00_AfydR0kFd8wXA-HwADHlAPe_pNMhzsovdymZrWw-81gfNw&amp;oe=69BD8DDD, https://scontent-dfw6-1.cdninstagram.com/o1/v/t2/f2/m367/AQPolICDQEPGoaSiSHy4X3v6pL9iB7AyC-2KhQDQRza6b7een5olmpOFC_2QGKvki5qEUDio3szCN-YJtPrbeoAEHtaGqsHr0HVc5fs.mp4?_nc_cat=103&amp;_nc_sid=5e9851&amp;_nc_ht=scontent-dfw6-1.cdninstagram.com&amp;_nc_ohc=By5ckSvJvmoQ7kNvwEt8632&amp;efg=eyJ2ZW5jb2RlX3RhZyI6Inhwdl9wcm9ncmVzc2l2ZS5JTlNUQUdSQU0uQ0FST1VTRUxfSVRFTS5DMy43MjAuZGFzaF9iYXNlbGluZV8xX3YxIiwieHB2X2Fzc2V0X2lkIjoxNDA1OTgyNDMzNzI3NDc4LCJhc3NldF9hZ2VfZGF5cyI6MzQ3LCJ2aV91c2VjYXNlX2lkIjoxMDE0NiwiZHVyYXRpb25fcyI6MTEsInVybGdlbl9zb3VyY2UiOiJ3d3cifQ%3D%3D&amp;ccb=17-1&amp;vs=1f54c3f9840171a9&amp;_nc_vs=HBkcFQIYQGlnX2VwaGVtZXJhbC84OTQ0RDhDRUNFMjdENzM0MkY5MDgwMUEzQTQ0MjU4N192aWRlb19kYXNoaW5pdC5tcDQVAALIARIAKAAYABsCiAd1c2Vfb2lsATEScHJvZ3Jlc3NpdmVfcmVjaXBlATEVAAAm7M-uuPmu_wQVAigCQzMsF0AmZmZmZmZmGBJkYXNoX2Jhc2VsaW5lXzFfdjERAHXuB2XEngEA&amp;_nc_gid=sI45qkocZ-IDAsn1qijZzQ&amp;_nc_ss=1a&amp;_nc_zt=28&amp;oh=00_Afzt9jXFFn_QDRFCGPDSlRaV2ux96h94_XdImjuKIoN1Uw&amp;oe=69BD8E28</t>
  </si>
  <si>
    <t>https://www.instagram.com/zhannur.design</t>
  </si>
  <si>
    <t>geopar75</t>
  </si>
  <si>
    <t>Георгий Парцалис</t>
  </si>
  <si>
    <t>👨‍⚕️ Акушер-гинеколог
🎓 К.м.н. Врач высшей категории
🏥 Зам. главврача «Мать и Дитя»Лахта
🎖 Отличник здравоохранения РФ
 Консультации, прием,  роды СпБ</t>
  </si>
  <si>
    <t>https://t.me/partsalis</t>
  </si>
  <si>
    <t>https://scontent-phl2-1.cdninstagram.com/v/t51.2885-19/486021710_1170332224465330_7592770585473114001_n.jpg?stp=dst-jpg_e0_s150x150_tt6&amp;efg=eyJ2ZW5jb2RlX3RhZyI6InByb2ZpbGVfcGljLmRqYW5nby45NTguYzIifQ&amp;_nc_ht=scontent-phl2-1.cdninstagram.com&amp;_nc_cat=110&amp;_nc_oc=Q6cZ2QFFuJ5zerpH6ftk1-HOxewEfl2SvuZg564gWiskLrVLtBOFJhOMbqpOD_gdNwZNWrl4HOb1yO-gS3j3tYCwcTNk&amp;_nc_ohc=vlhl6fDDnDoQ7kNvwGXASsl&amp;_nc_gid=RJbKoCmvQu5UU-0JtLu8lA&amp;edm=AOQ1c0wBAAAA&amp;ccb=7-5&amp;oh=00_AfxbCq2Dpa8AY30fUIbtmorMVQBDqkYK8rlFNfoyYBFXsw&amp;oe=69BDA053&amp;_nc_sid=8b3546</t>
  </si>
  <si>
    <t>Пришло время напомнить о себе. Небольшая видеовизитка  #родыспарцалисом и #mamadeti_lahta | ❤️ рождение Кирюши 
Врач @geopar75 
Акушерка @anna._.rody 
Неонатолог @_ksuta 
Госпиталь @mamadeti_lakhta | Интернет может давать идеи, но решение вопросов, связанных со  здоровьем, тем более  во время беременности,  лучше принимать вместе с врачом.
Напишите в комментариях:
какой совет из интернета  вы слышали чаще всего?
Разберу его в следующем посте.  #родыспарцалисом | Отзыв (часть 3) после родов в нашем госпитале 💌
Спасибо за бесценное доверие и за тёплые слова. Мы счастливы быть частью истории вашей семьи 🧡
Врач -Парцалис Георгий Константинович 
Друзья, отзыв получился обьемный, предыдущие 2 части опубликованы ранее на нашем канале 🕊️ | Отзыв (часть 2) после родов в нашем госпитале 💌
Спасибо за бесценное доверие и за тёплые слова. Мы счастливы быть частью истории вашей семьи 🧡
Врач -Парцалис Георгий Константинович 
Друзья, отзыв получился обьемный, будем публиковать его частями 🕊️ | ❤️ рождение Никиты 
Врач @geopar75 
Акушерка @akusherka_masha 
Неонатолог @_ksuta 
Госпиталь @mamadeti_lakhta | Отзыв (часть 1) после родов в нашем госпитале 💌
Спасибо за бесценное доверие и за тёплые слова. Мы счастливы быть частью истории вашей семьи 🧡
Врач -Парцалис Георгий Константинович @geopar75 
Друзья, отзыв получился обьемный, будем публиковать его частями 🕊️ | Свободное поведение в родах может вас спасти 🙌🏼 
Когда женщина не зажата одной позой, а выбирает то, что откликается телу, боль переносится легче, дыхание становится глубже, схватки мягче 💛 
На курсах подготовки к родам в @inside_pregnancy мы:
✨ показываем разные позиции для проживания схваток | Приз зрительских симпатий получен и… съеден 😉  #родыспарцалисом  @anna._.rody @mamadeti_lakhta | Сегодня, 14 февраля, хочу поздравить вас с праздником любви.
Для меня любовь — это слышать первое сердцебиение, видеть счастливые слёзы, держать вас за руку в самый волнительный момент и говорить: «Всё хорошо».
Любовь — это забота. О себе. О своём здоровье. О будущем.
Берегите себя, любите своё тело | Часто слышу: «Я хочу рожать естественно, без эпидуралки».
Это нормальное желание. Но естественно -  не равно страданию…
И  как врач скажу честно: эпидуральная анестезия бывает нужна. 
Не потому что женщина «сдалась и не справилась», а потому, что так безопаснее и разумнее в конкретной ситуации.
Силь</t>
  </si>
  <si>
    <t>#mamadeti_lahta</t>
  </si>
  <si>
    <t>@geopar75, @anna._.rody, @_ksuta, @mamadeti_lakhta, @akusherka_masha, @inside_pregnancy</t>
  </si>
  <si>
    <t>https://instagram.com/p/DKIJFDOo5ne, https://instagram.com/p/DOop3E2jHQb, https://instagram.com/p/DVy1IiWCIHm, https://instagram.com/p/DVwY8aNjKt2, https://instagram.com/p/DVqOleODLHC, https://instagram.com/p/DVYwdqSjIhr, https://instagram.com/p/DVStGm7CFOK, https://instagram.com/p/DVLm6Y1jCSB, https://instagram.com/p/DU8cMXpEaNY, https://instagram.com/p/DUxZUKhjKvl, https://instagram.com/p/DUvRUzwDMTT, https://instagram.com/p/DUY28mxjMbj</t>
  </si>
  <si>
    <t>311, 123, 72, 41, 23, 27, 53, 50, 285, 120, 117, 93</t>
  </si>
  <si>
    <t>16, 6, 1, 2, 0, 0, 4, 0, 19, 3, 1, 6</t>
  </si>
  <si>
    <t>2025-05-26, 2025-09-15, 2026-03-12, 2026-03-11, 2026-03-09, 2026-03-03, 2026-02-28, 2026-02-25, 2026-02-19, 2026-02-15, 2026-02-14, 2026-02-05</t>
  </si>
  <si>
    <t>Saint Petersburg, Russia, Санкт-Петербург, Лахта-Ольгино</t>
  </si>
  <si>
    <t>Video, Sidecar, Sidecar, Sidecar, Video, Video, Video, Video, Video, Sidecar, Sidecar, Video</t>
  </si>
  <si>
    <t>https://scontent-phl2-1.cdninstagram.com/v/t51.82787-15/549742970_18522037708053808_7233450642252806704_n.jpg?stp=dst-jpg_e15_tt6&amp;_nc_ht=scontent-phl2-1.cdninstagram.com&amp;_nc_cat=104&amp;_nc_oc=Q6cZ2QFFuJ5zerpH6ftk1-HOxewEfl2SvuZg564gWiskLrVLtBOFJhOMbqpOD_gdNwZNWrl4HOb1yO-gS3j3tYCwcTNk&amp;_nc_ohc=3VFLr8nNku0Q7kNvwGEdkUs&amp;_nc_gid=RJbKoCmvQu5UU-0JtLu8lA&amp;edm=AOQ1c0wBAAAA&amp;ccb=7-5&amp;ig_cache_key=MzcyMjQwOTE4OTQ1Mzg4Mzg4NA%3D%3D.3-ccb7-5&amp;oh=00_Afy-Y7jl8_tonDRFfgXuI1tJT7m2msukpvnn5QF3E66qgw&amp;oe=69BDB593&amp;_nc_sid=8b3546, https://scontent-phl2-1.cdninstagram.com/v/t51.82787-15/549742970_18522037708053808_7233450642252806704_n.jpg?stp=dst-jpg_e15_tt6&amp;_nc_ht=scontent-phl2-1.cdninstagram.com&amp;_nc_cat=104&amp;_nc_oc=Q6cZ2QFFuJ5zerpH6ftk1-HOxewEfl2SvuZg564gWiskLrVLtBOFJhOMbqpOD_gdNwZNWrl4HOb1yO-gS3j3tYCwcTNk&amp;_nc_ohc=3VFLr8nNku0Q7kNvwGEdkUs&amp;_nc_gid=RJbKoCmvQu5UU-0JtLu8lA&amp;edm=AOQ1c0wBAAAA&amp;ccb=7-5&amp;ig_cache_key=MzcyMjQwOTE4OTQ1Mzg4Mzg4NA%3D%3D.3-ccb7-5&amp;oh=00_Afy-Y7jl8_tonDRFfgXuI1tJT7m2msukpvnn5QF3E66qgw&amp;oe=69BDB593&amp;_nc_sid=8b3546, https://scontent-phl2-1.cdninstagram.com/v/t51.82787-15/549717097_18522037723053808_431175156991181933_n.jpg?stp=dst-jpg_e15_fr_p1080x1080_tt6&amp;_nc_ht=scontent-phl2-1.cdninstagram.com&amp;_nc_cat=104&amp;_nc_oc=Q6cZ2QFFuJ5zerpH6ftk1-HOxewEfl2SvuZg564gWiskLrVLtBOFJhOMbqpOD_gdNwZNWrl4HOb1yO-gS3j3tYCwcTNk&amp;_nc_ohc=PmZlZBrynlQQ7kNvwGjK7Bi&amp;_nc_gid=RJbKoCmvQu5UU-0JtLu8lA&amp;edm=AOQ1c0wBAAAA&amp;ccb=7-5&amp;ig_cache_key=MzcyMjQwOTE4OTMzNjQ2MzQ5NA%3D%3D.3-ccb7-5&amp;oh=00_Afy8PsCZMWcpyfvEjwWO56swlFEpypDPYd9e1xnm_c_boA&amp;oe=69BD874F&amp;_nc_sid=8b3546, https://scontent-phl2-1.cdninstagram.com/v/t51.82787-15/549220883_18522037726053808_9073022033416944173_n.jpg?stp=dst-jpg_e15_fr_p1080x1080_tt6&amp;_nc_ht=scontent-phl2-1.cdninstagram.com&amp;_nc_cat=104&amp;_nc_oc=Q6cZ2QFFuJ5zerpH6ftk1-HOxewEfl2SvuZg564gWiskLrVLtBOFJhOMbqpOD_gdNwZNWrl4HOb1yO-gS3j3tYCwcTNk&amp;_nc_ohc=1YtJpIAGRFQQ7kNvwEihM3l&amp;_nc_gid=RJbKoCmvQu5UU-0JtLu8lA&amp;edm=AOQ1c0wBAAAA&amp;ccb=7-5&amp;ig_cache_key=MzcyMjQwOTE4OTM1MzIyODA0Mg%3D%3D.3-ccb7-5&amp;oh=00_Afyrl82r38aU3K7KSZJHmwIbDUi0A38qk8Yym31jAwfkwA&amp;oe=69BD9341&amp;_nc_sid=8b3546, https://scontent-phl2-1.cdninstagram.com/v/t51.82787-15/548873073_18522037735053808_7031672645308318036_n.jpg?stp=dst-jpg_e15_fr_p1080x1080_tt6&amp;_nc_ht=scontent-phl2-1.cdninstagram.com&amp;_nc_cat=104&amp;_nc_oc=Q6cZ2QFFuJ5zerpH6ftk1-HOxewEfl2SvuZg564gWiskLrVLtBOFJhOMbqpOD_gdNwZNWrl4HOb1yO-gS3j3tYCwcTNk&amp;_nc_ohc=NBXCeT6_KnUQ7kNvwHOXhLr&amp;_nc_gid=RJbKoCmvQu5UU-0JtLu8lA&amp;edm=AOQ1c0wBAAAA&amp;ccb=7-5&amp;ig_cache_key=MzcyMjQwOTE4OTU1NDU0MDY2OQ%3D%3D.3-ccb7-5&amp;oh=00_AfzCKbZbfic30-FaEBWw-FHog3fCWxmvzdmdoapcTgorEA&amp;oe=69BDAB34&amp;_nc_sid=8b3546, https://scontent-phl2-1.cdninstagram.com/v/t51.82787-15/548735816_18522037744053808_7864420697713182846_n.jpg?stp=dst-jpg_e15_fr_p1080x1080_tt6&amp;_nc_ht=scontent-phl2-1.cdninstagram.com&amp;_nc_cat=104&amp;_nc_oc=Q6cZ2QFFuJ5zerpH6ftk1-HOxewEfl2SvuZg564gWiskLrVLtBOFJhOMbqpOD_gdNwZNWrl4HOb1yO-gS3j3tYCwcTNk&amp;_nc_ohc=7pbswEPNBnwQ7kNvwEnZxm0&amp;_nc_gid=RJbKoCmvQu5UU-0JtLu8lA&amp;edm=AOQ1c0wBAAAA&amp;ccb=7-5&amp;ig_cache_key=MzcyMjQwOTE4OTMzNjQyMDYxMw%3D%3D.3-ccb7-5&amp;oh=00_AfzXgYkYekRrI6yaIqlBZ-zp50WPeG45kI9eVQGh930V1Q&amp;oe=69BD93A0&amp;_nc_sid=8b3546, https://scontent-phl2-1.cdninstagram.com/v/t51.82787-15/549294553_18522037753053808_4032820730103040789_n.jpg?stp=dst-jpg_e15_fr_p1080x1080_tt6&amp;_nc_ht=scontent-phl2-1.cdninstagram.com&amp;_nc_cat=104&amp;_nc_oc=Q6cZ2QFFuJ5zerpH6ftk1-HOxewEfl2SvuZg564gWiskLrVLtBOFJhOMbqpOD_gdNwZNWrl4HOb1yO-gS3j3tYCwcTNk&amp;_nc_ohc=k2_Q2UUxtUoQ7kNvwEHy5md&amp;_nc_gid=RJbKoCmvQu5UU-0JtLu8lA&amp;edm=AOQ1c0wBAAAA&amp;ccb=7-5&amp;ig_cache_key=MzcyMjQwOTE4OTMzNjQzODczMQ%3D%3D.3-ccb7-5&amp;oh=00_Afwpm7RChuLKkrA502WB3U6SXb0j45h5fjWCjs5vt62QGw&amp;oe=69BDB615&amp;_nc_sid=8b3546, https://scontent-phl2-1.cdninstagram.com/v/t51.82787-15/650731073_18005440115889547_2307924301909968506_n.jpg?stp=dst-jpg_e35_s1080x1080_sh0.08_tt6&amp;_nc_ht=scontent-phl2-1.cdninstagram.com&amp;_nc_cat=107&amp;_nc_oc=Q6cZ2QFFuJ5zerpH6ftk1-HOxewEfl2SvuZg564gWiskLrVLtBOFJhOMbqpOD_gdNwZNWrl4HOb1yO-gS3j3tYCwcTNk&amp;_nc_ohc=_IgyhlsccSUQ7kNvwEgwQ39&amp;_nc_gid=RJbKoCmvQu5UU-0JtLu8lA&amp;edm=AOQ1c0wBAAAA&amp;ccb=7-5&amp;ig_cache_key=Mzg1MTM3MzI3MTIzNzMwMjAxMw%3D%3D.3-ccb7-5&amp;oh=00_Afx8nEth9W2fAqV216LF1PAtCt0EgTo4KWzBu5bsBozN8w&amp;oe=69BDB320&amp;_nc_sid=8b3546, https://scontent-phl2-1.cdninstagram.com/v/t51.82787-15/650731073_18005440115889547_2307924301909968506_n.jpg?stp=dst-jpg_e35_s1080x1080_sh0.08_tt6&amp;_nc_ht=scontent-phl2-1.cdninstagram.com&amp;_nc_cat=107&amp;_nc_oc=Q6cZ2QFFuJ5zerpH6ftk1-HOxewEfl2SvuZg564gWiskLrVLtBOFJhOMbqpOD_gdNwZNWrl4HOb1yO-gS3j3tYCwcTNk&amp;_nc_ohc=_IgyhlsccSUQ7kNvwEgwQ39&amp;_nc_gid=RJbKoCmvQu5UU-0JtLu8lA&amp;edm=AOQ1c0wBAAAA&amp;ccb=7-5&amp;ig_cache_key=Mzg1MTM3MzI3MTIzNzMwMjAxMw%3D%3D.3-ccb7-5&amp;oh=00_Afx8nEth9W2fAqV216LF1PAtCt0EgTo4KWzBu5bsBozN8w&amp;oe=69BDB320&amp;_nc_sid=8b3546, https://scontent-phl2-1.cdninstagram.com/v/t51.82787-15/651180780_18005440184889547_4833117975737446789_n.jpg?stp=dst-jpg_e35_s1080x1080_sh0.08_tt6&amp;_nc_ht=scontent-phl2-1.cdninstagram.com&amp;_nc_cat=107&amp;_nc_oc=Q6cZ2QFFuJ5zerpH6ftk1-HOxewEfl2SvuZg564gWiskLrVLtBOFJhOMbqpOD_gdNwZNWrl4HOb1yO-gS3j3tYCwcTNk&amp;_nc_ohc=6BZH9DQOFfUQ7kNvwG3Dkdc&amp;_nc_gid=R</t>
  </si>
  <si>
    <t>https://scontent-phl2-1.cdninstagram.com/o1/v/t2/f2/m367/AQNOAh7ObmW5lWwjLJWJ1v0LgsIl-PTGo2Cm_eZqSxb9u8kgaoDS-NP2kQFt-q8ZDRQeMZ_XXdcvYflg5VUk0XberrunCA0zI6lakIY.mp4?_nc_cat=108&amp;_nc_sid=5e9851&amp;_nc_ht=scontent-phl2-1.cdninstagram.com&amp;_nc_ohc=qaNe6-q3ZU4Q7kNvwHZjMMR&amp;efg=eyJ2ZW5jb2RlX3RhZyI6Inhwdl9wcm9ncmVzc2l2ZS5JTlNUQUdSQU0uQ0xJUFMuQzMuNzIwLmRhc2hfYmFzZWxpbmVfMV92MSIsInhwdl9hc3NldF9pZCI6NDM2Mzk5NzEyMzgyNzI2NywiYXNzZXRfYWdlX2RheXMiOjI5MywidmlfdXNlY2FzZV9pZCI6MTAwOTksImR1cmF0aW9uX3MiOjMxMywidXJsZ2VuX3NvdXJjZSI6Ind3dyJ9&amp;ccb=17-1&amp;vs=20b2b8014611521f&amp;_nc_vs=HBksFQIYQGlnX2VwaGVtZXJhbC85MjQzOUY3NUY2Q0JCNDQzNTQ2QzlCNjg4QTJDREY5RF92aWRlb19kYXNoaW5pdC5tcDQVAALIARIAFQIYR2lnX3hwdl9yZWVsc19wZXJtYW5lbnRfc3JfcHJvZC8xMDYzNjM0ODI1ODIwODU3XzMxODg1NDEzOTgzMjgyMDA2NjcubXA0FQICyAESACgAGAAbAogHdXNlX29pbAExEnByb2dyZXNzaXZlX3JlY2lwZQExFQAAJobZ7qWIwsAPFQIoAkMzLBdAc53bItDlYBgSZGFzaF9iYXNlbGluZV8xX3YxEQB1_gdl5p0BAA&amp;_nc_gid=RJbKoCmvQu5UU-0JtLu8lA&amp;_nc_ss=1a&amp;_nc_zt=28&amp;oh=00_AfxlUYcoEMwmfsybqzPmU6uQPb1cJVFMcgQo_fw_rOoWdw&amp;oe=69BDA3ED, https://scontent-phl2-1.cdninstagram.com/o1/v/t2/f2/m367/AQMCNqCYLocgq8J_IBa-mg6XOoh3AQq5bh62RXiFdiuHJXaww-PG-T8TVLRc18cVbp6LK8q-mMUv54yOnCptbN5edtUZi7naeDZt8zE.mp4?_nc_cat=108&amp;_nc_sid=5e9851&amp;_nc_ht=scontent-phl2-1.cdninstagram.com&amp;_nc_ohc=zQgyfsUZoQwQ7kNvwGhebqJ&amp;efg=eyJ2ZW5jb2RlX3RhZyI6Inhwdl9wcm9ncmVzc2l2ZS5JTlNUQUdSQU0uQ0FST1VTRUxfSVRFTS5DMy40ODAuZGFzaF9iYXNlbGluZV8xX3YxIiwieHB2X2Fzc2V0X2lkIjoxMjc4NDE3MTY0MDg0NTcwLCJhc3NldF9hZ2VfZGF5cyI6MTgxLCJ2aV91c2VjYXNlX2lkIjoxMDE0NiwiZHVyYXRpb25fcyI6MTAsInVybGdlbl9zb3VyY2UiOiJ3d3cifQ%3D%3D&amp;ccb=17-1&amp;vs=fedc7f043c89cc1c&amp;_nc_vs=HBksFQIYQGlnX2VwaGVtZXJhbC80RjRDRTQ5MjM5MDYyQ0JERkE2OEZFRjFEMTEyRURBNV92aWRlb19kYXNoaW5pdC5tcDQVAALIARIAFQIYOnBhc3N0aHJvdWdoX2V2ZXJzdG9yZS9HQ0hreGlEdEpidGhCMHdDQUJNa2VhRU0wY01lYmtZTEFBQUYVAgLIARIAKAAYABsCiAd1c2Vfb2lsATEScHJvZ3Jlc3NpdmVfcmVjaXBlATEVAAAmtJWFj9atxQQVAigCQzMsF0AliDEm6XjVGBJkYXNoX2Jhc2VsaW5lXzFfdjERAHXuB2XEngEA&amp;_nc_gid=RJbKoCmvQu5UU-0JtLu8lA&amp;_nc_ss=1a&amp;_nc_zt=28&amp;oh=00_Afxv1oK3Kis9bknj7-Ix7Zm5pvljZYyOyuhUPjl39KYD2A&amp;oe=69BD9D49, https://scontent-phl2-1.cdninstagram.com/o1/v/t16/f2/m69/AQNFmFhPsf6Y-c1WyXA784_TCkdPs4sDcodl4VZcNjbox_Y_L_ycx6wO51s4JhPve24Nj4bQ0hcMAC5YyVg6uy3K.mp4?strext=1&amp;_nc_cat=111&amp;_nc_sid=5e9851&amp;_nc_ht=scontent-phl2-1.cdninstagram.com&amp;_nc_ohc=VdnT14dnsnoQ7kNvwHCZ0EC&amp;efg=eyJ2ZW5jb2RlX3RhZyI6Inhwdl9wcm9ncmVzc2l2ZS5JTlNUQUdSQU0uQ0xJUFMuQzMuNzIwLmRhc2hfYmFzZWxpbmVfMV92MSIsInhwdl9hc3NldF9pZCI6MTgwNTU2MTQ3NzM3MDExOTAsImFzc2V0X2FnZV9kYXlzIjo2LCJ2aV91c2VjYXNlX2lkIjoxMDA5OSwiZHVyYXRpb25fcyI6MjY2LCJ1cmxnZW5fc291cmNlIjoid3d3In0%3D&amp;ccb=17-1&amp;_nc_gid=RJbKoCmvQu5UU-0JtLu8lA&amp;_nc_ss=1a&amp;_nc_zt=28&amp;vs=3c647c9a636179fe&amp;_nc_vs=HBksFQIYOnBhc3N0aHJvdWdoX2V2ZXJzdG9yZS9HQUZDbGliOFBPU09NZDBHQUMxX05pOFdTNkJ3YnNwVEFRQUYVAALIARIAFQIYUWlnX3hwdl9wbGFjZW1lbnRfcGVybWFuZW50X3YyLzNBNDNDMUEzMTZCN0E3ODdDOUZEQkYxRkYzODE1MkE4X2F1ZGlvX2Rhc2hpbml0Lm1wNBUCAsgBEgAoABgAGwKIB3VzZV9vaWwBMRJwcm9ncmVzc2l2ZV9yZWNpcGUBMRUAACaMqc2Mjd-SQBUCKAJDMywXQHCohysCDEoYEmRhc2hfYmFzZWxpbmVfMV92MREAdf4HZeadAQA&amp;oh=00_Afwb3kEW_VTzT71Lton97oePxuW10PDCumOTqEnydpd54g&amp;oe=69BDAB09, https://scontent-phl2-1.cdninstagram.com/o1/v/t16/f2/m69/AQNPr1q0N265V7W1KEsP6KsoSmyaGEIyclEZk0ZP8tIieh0IwP8j4aQ0c0L2944o5xWIRNJUO5oyGCThx_xMn_2k.mp4?strext=1&amp;_nc_cat=103&amp;_nc_sid=5e9851&amp;_nc_ht=scontent-phl2-1.cdninstagram.com&amp;_nc_ohc=G9Ckge1su5AQ7kNvwFtU9eI&amp;efg=eyJ2ZW5jb2RlX3RhZyI6Inhwdl9wcm9ncmVzc2l2ZS5JTlNUQUdSQU0uQ0xJUFMuQzMuNzIwLmRhc2hfYmFzZWxpbmVfMV92MSIsInhwdl9hc3NldF9pZCI6MTgwNTQ3NTQ2ODg3MDExOTAsImFzc2V0X2FnZV9kYXlzIjoxMywidmlfdXNlY2FzZV9pZCI6MTAwOTksImR1cmF0aW9uX3MiOjIwMywidXJsZ2VuX3NvdXJjZSI6Ind3dyJ9&amp;ccb=17-1&amp;_nc_gid=RJbKoCmvQu5UU-0JtLu8lA&amp;_nc_ss=1a&amp;_nc_zt=28&amp;vs=cba1a149fa93fc91&amp;_nc_vs=HBksFQIYOnBhc3N0aHJvdWdoX2V2ZXJzdG9yZS9HRmwwY2laZHlsdjg1Vm9EQUpyZU9KQ0QzcEJCYnNwVEFRQUYVAALIARIAFQIYUWlnX3hwdl9wbGFjZW1lbnRfcGVybWFuZW50X3YyL0MxNDQzQUVFNThDNjBDRjJFQUJFMTEyOTVEQjUyQkE1X2F1ZGlvX2Rhc2hpbml0Lm1wNBUCAsgBEgAoABgAGwKIB3VzZV9vaWwBMRJwcm9ncmVzc2l2ZV9yZWNpcGUBMRUAACaMzND7hK2SQBUCKAJDMywXQGl6p--dsi0YEmRhc2hfYmFzZWxpbmVfMV92MREAdf4HZeadAQA&amp;oh=00_Afxn52gtB12G_zQnOL6DVJVA_bpQqNwQ6qIH_RhLnPiKnQ&amp;oe=69BD9D2D, https://scontent-phl2-1.cdninstagram.com/o1/v/t16/f2/m69/AQMmcCAosnGQFSKetp3MBeV03KsT3Dhse82g0n0dvbuh6vcU_kwS_4MQ6oPFXDB17LoBlsk5O2n46OGXxNlL0Ejh.mp4?strext=1&amp;_nc_cat=102&amp;_nc_sid=5e9851&amp;_nc_ht=scontent-phl2-1.cdninstagram.com&amp;_nc_ohc=zNG93sqkjkkQ7kNvwGFoIHA&amp;efg=eyJ2ZW5jb2RlX3RhZyI6Inhwdl9wcm9ncmVzc2l2ZS5JTlNUQUdSQU0uQ0xJUFMuQzMuMTI4MC5kYXNoX2Jhc2VsaW5lXzFfdjEiLCJ4cHZfYXNzZXRfaWQiOjE3ODcyODg2MTQ4NTQ0MTM4LCJhc3NldF9hZ2VfZGF5cyI6MTYsInZpX3VzZWNhc2VfaWQiOjEwMDk5LCJkdXJhdGlvbl9zIjoxOTAsInVybGdlbl9zb3VyY2UiOiJ3d3cifQ%3D%3D&amp;ccb=17-1&amp;_nc_gid=RJbKoCmvQu5UU-0JtLu8lA&amp;_nc_ss=1a&amp;_nc_zt=28&amp;vs=23b6a3ad45aec687&amp;_nc_vs=HBksFQIYOnBhc3N0aHJvdWdoX2V2ZXJzdG9yZS9HSVFfY2lhQzA5bEU2WDRHQUJMRkNIdTAxUjVNYnNwVEFRQUYVAALIARIAFQIYUWlnX3hwdl9wbGFjZW1lbnRfcGVybWFuZW50X3YyLzhDNEI2Q0IzMjRBRUJBRTU2MUE1ODk3OUNCN0E4NDk1X2F1ZGlvX2Rhc2hpbml0Lm1wNBUCAsgBEgAoABgAGwKIB3VzZV9vaWwBMRJwcm9ncmVzc2l2ZV9yZWNpcGUBMRUAACaU2vXf8tK_PxUCKAJDMywXQGfBDlYEGJMYEmRhc2hfYmFzZWxp</t>
  </si>
  <si>
    <t>https://www.instagram.com/geopar75</t>
  </si>
  <si>
    <t>i1_kuch</t>
  </si>
  <si>
    <t>IK</t>
  </si>
  <si>
    <t>🚘ALL BEST EUROPEAN CARS
🚁 World wide helicopters
🛥️ World wide yachts</t>
  </si>
  <si>
    <t>https://scontent-den2-1.cdninstagram.com/v/t51.82787-19/543798910_18527770549039047_5348575179393684156_n.jpg?stp=dst-jpg_e0_s150x150_tt6&amp;efg=eyJ2ZW5jb2RlX3RhZyI6InByb2ZpbGVfcGljLmRqYW5nby44NTMuYzIifQ&amp;_nc_ht=scontent-den2-1.cdninstagram.com&amp;_nc_cat=103&amp;_nc_oc=Q6cZ2QHxkifcyJ7U9C38iQNE4VbuQCXR0jq0KIpwMmBhxfoJObWOR-XhgRgwpwXag4nMuOg&amp;_nc_ohc=dpoWq2ObLWoQ7kNvwE0Y4ur&amp;_nc_gid=3quTczXXraY6wtVInlDmIw&amp;edm=AOQ1c0wBAAAA&amp;ccb=7-5&amp;oh=00_AfwtXSCJ1Zl9HYU1hMMGds9lc3jgsrF6zawQiXg-W8-Ydw&amp;oe=69BD9CB9&amp;_nc_sid=8b3546</t>
  </si>
  <si>
    <t>NEW M5 G90
Работаем с самыми требовательными заказчиками. 
Доставили, получили документы, оклеили пленкой, затонировали, отправляем крытым эвакуатором в новый дом.
# | G-wagon
#g63 #gelendwagen | Lamborghini Huracan
#huracan #lamborghini | M3 F80
#m3 #m3f80 #m3f80competition | Porsche GT3 Touring , sound.
#porsche
#porschegt3 | #m3e92 #s65b40 | Каждый раз стремимся выйти на новый уровень.
Mercedes Benz 190SL , 1959г
@konig.motor
#mercedes #mercedesclassic #190sl #mercedessl | Mercedes Benz AMG GT 63 unpacking
#amg #amg63 #amggt #mercedesbenz #mercedesamg #mercedes #mercedesbenzamg | M3 G80 xDrive
@mtown.store 
@expllix | @mtown.store</t>
  </si>
  <si>
    <t>#g63, #gelendwagen, #huracan, #lamborghini, #m3, #m3f80, #m3f80competition, #porsche, #porschegt3, #m3e92, #s65b40, #mercedes, #mercedesclassic, #190sl, #mercedessl, #amg, #amg63, #amggt, #mercedesbenz, #mercedesamg, #mercedesbenzamg</t>
  </si>
  <si>
    <t>@konig.motor, @mtown.store, @expllix</t>
  </si>
  <si>
    <t>https://instagram.com/p/DDzU0a4Ilxq, https://instagram.com/p/DCYn_GRo611, https://instagram.com/p/DCWyF8moMur, https://instagram.com/p/DBNpLPOolSQ, https://instagram.com/p/DAa3Z42oo-g, https://instagram.com/p/C-_Uh4soD4Y, https://instagram.com/p/C-w1oGhIMIA, https://instagram.com/p/C-uIQuWIuGX, https://instagram.com/p/C8UaLxDI33g, https://instagram.com/p/C7LbPiSodV8, https://instagram.com/p/C32E-7aohNF, https://instagram.com/p/C3hVbyCol8U</t>
  </si>
  <si>
    <t>88, 49, 74, 53, 97, 166, 59, 252, 71, 40, 76, 85</t>
  </si>
  <si>
    <t>0, 0, 1, 0, 0, 0, 0, 3, 0, 0, 2, 1</t>
  </si>
  <si>
    <t>2024-12-20, 2024-11-15, 2024-11-14, 2024-10-17, 2024-09-27, 2024-08-22, 2024-08-17, 2024-08-16, 2024-06-17, 2024-05-20, 2024-02-27, 2024-02-19</t>
  </si>
  <si>
    <t>Новый Арбат, Moscow, Russia</t>
  </si>
  <si>
    <t>https://scontent-den2-1.cdninstagram.com/o1/v/t2/f2/m367/AQNUrR0Xf4EOs04_vEI7ivDBRrnJT8dF5ShPw8NcpPuc0bOgAYyrBG6wrjMNnYXos58D3-1cSPxswGdsOBjPRRB4HCqWa4kSlg7DHtI.mp4?_nc_cat=107&amp;_nc_sid=5e9851&amp;_nc_ht=scontent-den2-1.cdninstagram.com&amp;_nc_ohc=p4tCl-K93JwQ7kNvwFrrt11&amp;efg=eyJ2ZW5jb2RlX3RhZyI6Inhwdl9wcm9ncmVzc2l2ZS5JTlNUQUdSQU0uQ0xJUFMuQzMuNzIwLmRhc2hfYmFzZWxpbmVfMV92MSIsInhwdl9hc3NldF9pZCI6NTAyNzUwOTY4ODUyMTE2LCJhc3NldF9hZ2VfZGF5cyI6NDUwLCJ2aV91c2VjYXNlX2lkIjoxMDA5OSwiZHVyYXRpb25fcyI6MjYsInVybGdlbl9zb3VyY2UiOiJ3d3cifQ%3D%3D&amp;ccb=17-1&amp;_nc_gid=3quTczXXraY6wtVInlDmIw&amp;_nc_ss=1a&amp;_nc_zt=28&amp;vs=a462f7cef72add28&amp;_nc_vs=HBksFQIYQGlnX2VwaGVtZXJhbC9FNDRFNjMwM0ExNTU2ODNCMDZCQjhFMzNDNjU2RUJCNV92aWRlb19kYXNoaW5pdC5tcDQVAALIARIAFQIYR2lnX3hwdl9yZWVsc19wZXJtYW5lbnRfc3JfcHJvZC8xMDcyNzIzNTYxMjk0MzQwXzI4NjU5NTE3NDI0ODQxNDY2MzkubXA0FQICyAESACgAGAAbAogHdXNlX29pbAExEnByb2dyZXNzaXZlX3JlY2lwZQExFQAAJqi6xc76z-QBFQIoAkMzLBdAOv--dsi0ORgSZGFzaF9iYXNlbGluZV8xX3YxEQB1_gdl5p0BAA&amp;oh=00_AfyXdkPq599oWVIoi4ncUuVIzWMutMkCUGtKoanNbGgrHw&amp;oe=69BD95C8, https://scontent-den2-1.cdninstagram.com/o1/v/t2/f2/m367/AQPjvyqrViUK4aCaBNX5loxeQhLVeEaJMSlQHc9Itq-HXtj7T-08A3aS1SfYRLfbQd7AC5rdUWbpaVyMIieh38y8QxytBbBMdhivd4E.mp4?_nc_cat=109&amp;_nc_sid=5e9851&amp;_nc_ht=scontent-den2-1.cdninstagram.com&amp;_nc_ohc=NYL8qoV_HPAQ7kNvwH0HbH1&amp;efg=eyJ2ZW5jb2RlX3RhZyI6Inhwdl9wcm9ncmVzc2l2ZS5JTlNUQUdSQU0uQ0xJUFMuQzMuNzIwLmRhc2hfYmFzZWxpbmVfMV92MSIsInhwdl9hc3NldF9pZCI6MTM1ODg3NzQ0NTA3OTQ3MCwiYXNzZXRfYWdlX2RheXMiOjQ4NiwidmlfdXNlY2FzZV9pZCI6MTAwOTksImR1cmF0aW9uX3MiOjMyLCJ1cmxnZW5fc291cmNlIjoid3d3In0%3D&amp;ccb=17-1&amp;_nc_gid=3quTczXXraY6wtVInlDmIw&amp;_nc_ss=1a&amp;_nc_zt=28&amp;vs=616797e1a30bd169&amp;_nc_vs=HBksFQIYQGlnX2VwaGVtZXJhbC9FMjQwMURDRDE2MDI0OTI4QTMxQzMyQUQzREJDQjlCQV92aWRlb19kYXNoaW5pdC5tcDQVAALIARIAFQIYR2lnX3hwdl9yZWVsc19wZXJtYW5lbnRfc3JfcHJvZC8yMDg1OTA3OTY4NTMyNjk4XzY4MDQyOTI5MjMzMjc1MzU3NjkubXA0FQICyAESACgAGAAbAogHdXNlX29pbAExEnByb2dyZXNzaXZlX3JlY2lwZQExFQAAJtyGwvaJ-ekEFQIoAkMzLBdAQDocrAgxJxgSZGFzaF9iYXNlbGluZV8xX3YxEQB1_gdl5p0BAA&amp;oh=00_Afz2rhQ8MCOBjlOjA2MJ2Tr5-t8EQyECmif-bm5i_8WXLQ&amp;oe=69BD9BEA, https://scontent-den2-1.cdninstagram.com/o1/v/t2/f2/m367/AQN9Ljt1BdtvhucNTYtRV41ijHomKMfIpOSg_jj3dMh4EbqMll0qyZabp43r9JremNg9lTFZReXVvoDDsb2kCECzTunHnZ5Z9KPoYgQ.mp4?_nc_cat=102&amp;_nc_sid=5e9851&amp;_nc_ht=scontent-den2-1.cdninstagram.com&amp;_nc_ohc=P15xR_cTkgEQ7kNvwHdwhZx&amp;efg=eyJ2ZW5jb2RlX3RhZyI6Inhwdl9wcm9ncmVzc2l2ZS5JTlNUQUdSQU0uQ0xJUFMuQzMuNzIwLmRhc2hfYmFzZWxpbmVfMV92MSIsInhwdl9hc3NldF9pZCI6MTk2MTU3MzQxNzU5OTc2MywiYXNzZXRfYWdlX2RheXMiOjQ4NiwidmlfdXNlY2FzZV9pZCI6MTAwOTksImR1cmF0aW9uX3MiOjYsInVybGdlbl9zb3VyY2UiOiJ3d3cifQ%3D%3D&amp;ccb=17-1&amp;vs=f6c67f6279542033&amp;_nc_vs=HBksFQIYQGlnX2VwaGVtZXJhbC9DRDQxOTVGNTdFMTYyQTMxRDcyMTIzMjc3MzkyN0VCRF92aWRlb19kYXNoaW5pdC5tcDQVAALIARIAFQIYRWlnX3hwdl9yZWVsc19wZXJtYW5lbnRfc3JfcHJvZC85NTg2NDI0OTYzMDAwNDBfODM5MzI3Mjg3NTE4NjEzMjYwLm1wNBUCAsgBEgAoABgAGwKIB3VzZV9vaWwBMRJwcm9ncmVzc2l2ZV9yZWNpcGUBMRUAACamjI7szIL8BhUCKAJDMywXQBt2yLQ5WBAYEmRhc2hfYmFzZWxpbmVfMV92MREAdf4HZeadAQA&amp;_nc_gid=3quTczXXraY6wtVInlDmIw&amp;_nc_ss=1a&amp;_nc_zt=28&amp;oh=00_Afzn2Y4zCmGUlps_Mu1G3Nixi8ocw9nulgZTfl8NV-46ag&amp;oe=69BDBAAF, https://scontent-den2-1.cdninstagram.com/o1/v/t2/f2/m86/AQNN4zCrgHGNvief3I8UmiNpLL_I3QrgOzq-rv3YhtKnAKJgSTYRGPa-8wAHRNPQXkLukCjkNwknyFI-dYTYK_hT-z5Jy40cV1zmf_4.mp4?_nc_cat=107&amp;_nc_sid=5e9851&amp;_nc_ht=scontent-den2-1.cdninstagram.com&amp;_nc_ohc=dKiiIqgcC_oQ7kNvwFK814J&amp;efg=eyJ2ZW5jb2RlX3RhZyI6Inhwdl9wcm9ncmVzc2l2ZS5JTlNUQUdSQU0uQ0xJUFMuQzMuMzYwLmRhc2hfYmFzZWxpbmVfM192MSIsInhwdl9hc3NldF9pZCI6NTM0NTk0NjQ1OTc0NTU4LCJhc3NldF9hZ2VfZGF5cyI6NTE1LCJ2aV91c2VjYXNlX2lkIjoxMDA5OSwiZHVyYXRpb25fcyI6NCwidXJsZ2VuX3NvdXJjZSI6Ind3dyJ9&amp;ccb=17-1&amp;_nc_gid=3quTczXXraY6wtVInlDmIw&amp;_nc_ss=1a&amp;_nc_zt=28&amp;vs=effe984b6b917eeb&amp;_nc_vs=HBksFQIYUmlnX3hwdl9yZWVsc19wZXJtYW5lbnRfc3JfcHJvZC9BQTRCRTc1OTgzOUM2NTBBMjAyMDNDRjk1Q0I2RUY5Rl92aWRlb19kYXNoaW5pdC5tcDQVAALIARIAFQIYR2lnX3hwdl9yZWVsc19wZXJtYW5lbnRfc3JfcHJvZC8xMjk1MDg1ODA4MTQ4MjcxXzI0MDEyMjM5MTk0ODMwMDM0MjQubXA0FQICyAESACgAGAAbAogHdXNlX29pbAExEnByb2dyZXNzaXZlX3JlY2lwZQExFQAAJrz4xr_AjfMBFQIoAkMzLBdAEgAAAAAAABgSZGFzaF9iYXNlbGluZV8zX3YxEQB1_gdl5p0BAA&amp;oh=00_AfxJDAcuo4MeOiDOVFPmkVquAgT6EGKBYtD2JxNuEHq8HA&amp;oe=69B9C34C, https://scontent-den2-1.cdninstagram.com/o1/v/t2/f2/m86/AQOkwyoqmt8d_o9cHQzErsXYAH35inHpZdAsE0z_lW31SVPzwrdxUuvFH82sIYwHmj44u75fvctvmqVNNfVdFdvMO2Zn809PWELm8HU.mp4?_nc_cat=102&amp;_nc_sid=5e9851&amp;_nc_ht=scontent-den2-1.cdninstagram.com&amp;_nc_ohc=h1e2kZDc16sQ7kNvwE-6Zud&amp;efg=eyJ2ZW5jb2RlX3RhZyI6Inhwdl9wcm9ncmVzc2l2ZS5JTlNUQUdSQU0uQ0xJUFMuQzMuMzYwLmRhc2hfYmFzZWxpbmVfM192MSIsInhwdl9hc3NldF9pZCI6ODcxOTc1MjI3OTMzNjQzLCJhc3NldF9hZ2VfZGF5cyI6NTM0LCJ2aV91c2VjYXNlX2lkIjoxMDA5OSwiZHVyYXRpb25fcyI6MTUsInVybGdlbl9zb3VyY2UiOiJ3d3cifQ%3D%3D&amp;ccb=17-1&amp;_nc_gid=3quTczXXraY6wtVInlDmIw&amp;_nc_ss=1a&amp;_nc_zt=28&amp;vs=1a95f1110481ca91&amp;_nc_vs=HBksFQIYUmlnX3hwdl9yZWVsc19wZXJtYW5lbnRfc3JfcHJvZC8xMzQyRjlBNDAzRTI4ODMyQjExRkEwMUEzQkI0QzJCNl92aWRlb19kYXNoaW5pdC5tcDQVAALIARIAFQIYRmlnX3hwdl9yZWVsc19wZXJtYW5lbnRfc3JfcHJvZC81NTgwMzY0OTY5MDEyMTBfNzAyOTAzNTE3OTc4MDAxMTM0NS5tcDQVAgLIARIAKAAYABsCiAd1c2Vfb2lsATEScHJvZ3Jlc3NpdmVfcmVjaXBlATEVAAAmlo-</t>
  </si>
  <si>
    <t>https://www.instagram.com/i1_kuch</t>
  </si>
  <si>
    <t>chalikov_13</t>
  </si>
  <si>
    <t>艾利克</t>
  </si>
  <si>
    <t>https://scontent-atl3-2.cdninstagram.com/v/t51.82787-19/584362511_18091020457951705_6096186563869476700_n.jpg?stp=dst-jpg_e0_s150x150_tt6&amp;efg=eyJ2ZW5jb2RlX3RhZyI6InByb2ZpbGVfcGljLmRqYW5nby4xMDgwLmMyIn0&amp;_nc_ht=scontent-atl3-2.cdninstagram.com&amp;_nc_cat=101&amp;_nc_oc=Q6cZ2QG0eJnQ99VKZX63dHRTqIlKlGkGUJ0TnXI_-5YiCx-dRjM-huO1d0zOtCDw6mMBl3A&amp;_nc_ohc=eDX7yurHKFcQ7kNvwF6gg0b&amp;_nc_gid=CFobUpbrvZLpvECmKcBmdg&amp;edm=AOQ1c0wBAAAA&amp;ccb=7-5&amp;oh=00_AfyxrBGUaZbkI24Qw6Ak1u_k6Dcc63ONfi_Yfqxm_g1w6Q&amp;oe=69BDAD00&amp;_nc_sid=8b3546</t>
  </si>
  <si>
    <t>https://instagram.com/p/DU-obP3jx6H, https://instagram.com/p/DU-PQ6SD4Rd, https://instagram.com/p/DU8NIVLjwHI, https://instagram.com/p/DU0DnaTD0As, https://instagram.com/p/DUvjRJtj0Bk, https://instagram.com/p/DUurYd-j0Sl, https://instagram.com/p/DUsmB0MD6P2, https://instagram.com/p/DUsGYktD2qs, https://instagram.com/p/DTpDvTADJwO, https://instagram.com/p/DTm3pPpjeT9, https://instagram.com/p/DTmrsM7DaZj, https://instagram.com/p/DTmGQK7DYLh</t>
  </si>
  <si>
    <t>23, 36, 20, 26, 17, 35, 83, 47, 14, 6, 32, 16</t>
  </si>
  <si>
    <t>0, 0, 0, 0, 0, 0, 6, 2, 0, 0, 1, 0</t>
  </si>
  <si>
    <t>2026-02-20, 2026-02-20, 2026-02-19, 2026-02-16, 2026-02-14, 2026-02-14, 2026-02-13, 2026-02-13, 2026-01-18, 2026-01-17, 2026-01-17, 2026-01-17</t>
  </si>
  <si>
    <t>National Museum of Natural History (Manila), San Agustin Church Intramuros Manila, Manila, Phillipines, Boracay Island, Philippines, 五通灯塔公园, 湘子桥 - 潮州, 中国</t>
  </si>
  <si>
    <t>Sidecar, Image, Sidecar, Image, Image, Image, Image, Image, Image, Image, Image, Image</t>
  </si>
  <si>
    <t>https://scontent-atl3-2.cdninstagram.com/v/t51.82787-15/632303318_18096271459951705_8697650184245875024_n.jpg?stp=dst-jpg_e35_p1080x1080_sh0.08_tt6&amp;_nc_ht=scontent-atl3-2.cdninstagram.com&amp;_nc_cat=101&amp;_nc_oc=Q6cZ2QG0eJnQ99VKZX63dHRTqIlKlGkGUJ0TnXI_-5YiCx-dRjM-huO1d0zOtCDw6mMBl3A&amp;_nc_ohc=1Qmd6ddMTJcQ7kNvwGWVJwE&amp;_nc_gid=CFobUpbrvZLpvECmKcBmdg&amp;edm=AOQ1c0wBAAAA&amp;ccb=7-5&amp;ig_cache_key=MzgzNjY4MTE5NjIyNzUyMzI1Mw%3D%3D.3-ccb7-5&amp;oh=00_Afww4NP9F1ZgsmRgFG4m99OmJdIGZeJAQsqkN3ai6T8kFg&amp;oe=69BDABD4&amp;_nc_sid=8b3546, https://scontent-atl3-2.cdninstagram.com/v/t51.82787-15/632303318_18096271459951705_8697650184245875024_n.jpg?stp=dst-jpg_e35_p1080x1080_sh0.08_tt6&amp;_nc_ht=scontent-atl3-2.cdninstagram.com&amp;_nc_cat=101&amp;_nc_oc=Q6cZ2QG0eJnQ99VKZX63dHRTqIlKlGkGUJ0TnXI_-5YiCx-dRjM-huO1d0zOtCDw6mMBl3A&amp;_nc_ohc=1Qmd6ddMTJcQ7kNvwGWVJwE&amp;_nc_gid=CFobUpbrvZLpvECmKcBmdg&amp;edm=AOQ1c0wBAAAA&amp;ccb=7-5&amp;ig_cache_key=MzgzNjY4MTE5NjIyNzUyMzI1Mw%3D%3D.3-ccb7-5&amp;oh=00_Afww4NP9F1ZgsmRgFG4m99OmJdIGZeJAQsqkN3ai6T8kFg&amp;oe=69BDABD4&amp;_nc_sid=8b3546, https://scontent-atl3-2.cdninstagram.com/v/t51.82787-15/638897621_18096271468951705_7953323302037626090_n.jpg?stp=dst-jpg_e35_p1080x1080_sh0.08_tt6&amp;_nc_ht=scontent-atl3-2.cdninstagram.com&amp;_nc_cat=101&amp;_nc_oc=Q6cZ2QG0eJnQ99VKZX63dHRTqIlKlGkGUJ0TnXI_-5YiCx-dRjM-huO1d0zOtCDw6mMBl3A&amp;_nc_ohc=YnhBLxpHkIsQ7kNvwF4paKp&amp;_nc_gid=CFobUpbrvZLpvECmKcBmdg&amp;edm=AOQ1c0wBAAAA&amp;ccb=7-5&amp;ig_cache_key=MzgzNjY4MTIwMTAyNTc4MjAxNw%3D%3D.3-ccb7-5&amp;oh=00_AfyfLLa7Z5y_SAoundy3jWXM_v73GqMxxPZavN7b-LIXkw&amp;oe=69BDA30B&amp;_nc_sid=8b3546, https://scontent-atl3-2.cdninstagram.com/v/t51.82787-15/635550132_18096259405951705_2162201373066611835_n.jpg?stp=dst-jpg_e35_p1080x1080_sh0.08_tt6&amp;_nc_ht=scontent-atl3-2.cdninstagram.com&amp;_nc_cat=101&amp;_nc_oc=Q6cZ2QG0eJnQ99VKZX63dHRTqIlKlGkGUJ0TnXI_-5YiCx-dRjM-huO1d0zOtCDw6mMBl3A&amp;_nc_ohc=YJxwiF_mG3YQ7kNvwEh1616&amp;_nc_gid=CFobUpbrvZLpvECmKcBmdg&amp;edm=AOQ1c0wBAAAA&amp;ccb=7-5&amp;ig_cache_key=MzgzNjU3MTA2NTM1NTU2ODIyMQ%3D%3D.3-ccb7-5&amp;oh=00_AfzixWcpecUxSjR3ASKCYISkRrhwtx9xfdaLmVKI0FME_A&amp;oe=69BD9261&amp;_nc_sid=8b3546, https://scontent-atl3-2.cdninstagram.com/v/t51.82787-15/631756481_18096184645951705_911513406959563370_n.jpg?stp=dst-jpg_e35_p1080x1080_sh0.08_tt6&amp;_nc_ht=scontent-atl3-2.cdninstagram.com&amp;_nc_cat=101&amp;_nc_oc=Q6cZ2QG0eJnQ99VKZX63dHRTqIlKlGkGUJ0TnXI_-5YiCx-dRjM-huO1d0zOtCDw6mMBl3A&amp;_nc_ohc=XW03V9sl3M0Q7kNvwG5E8Yv&amp;_nc_gid=CFobUpbrvZLpvECmKcBmdg&amp;edm=AOQ1c0wBAAAA&amp;ccb=7-5&amp;ig_cache_key=MzgzNTk5ODYyNDM3MTY1Mzc4MQ%3D%3D.3-ccb7-5&amp;oh=00_AfxQGpdrISoeQWYbR7m52gGMVZxyXvvg9tbm0emz-BOmVQ&amp;oe=69BD9379&amp;_nc_sid=8b3546, https://scontent-atl3-2.cdninstagram.com/v/t51.82787-15/631756481_18096184645951705_911513406959563370_n.jpg?stp=dst-jpg_e35_p1080x1080_sh0.08_tt6&amp;_nc_ht=scontent-atl3-2.cdninstagram.com&amp;_nc_cat=101&amp;_nc_oc=Q6cZ2QG0eJnQ99VKZX63dHRTqIlKlGkGUJ0TnXI_-5YiCx-dRjM-huO1d0zOtCDw6mMBl3A&amp;_nc_ohc=XW03V9sl3M0Q7kNvwG5E8Yv&amp;_nc_gid=CFobUpbrvZLpvECmKcBmdg&amp;edm=AOQ1c0wBAAAA&amp;ccb=7-5&amp;ig_cache_key=MzgzNTk5ODYyNDM3MTY1Mzc4MQ%3D%3D.3-ccb7-5&amp;oh=00_AfxQGpdrISoeQWYbR7m52gGMVZxyXvvg9tbm0emz-BOmVQ&amp;oe=69BD9379&amp;_nc_sid=8b3546, https://scontent-atl3-2.cdninstagram.com/v/t51.82787-15/639540825_18096184654951705_1271974822510439034_n.jpg?stp=dst-jpg_e35_p1080x1080_sh0.08_tt6&amp;_nc_ht=scontent-atl3-2.cdninstagram.com&amp;_nc_cat=101&amp;_nc_oc=Q6cZ2QG0eJnQ99VKZX63dHRTqIlKlGkGUJ0TnXI_-5YiCx-dRjM-huO1d0zOtCDw6mMBl3A&amp;_nc_ohc=zBSK2ijHD10Q7kNvwH1vBLr&amp;_nc_gid=CFobUpbrvZLpvECmKcBmdg&amp;edm=AOQ1c0wBAAAA&amp;ccb=7-5&amp;ig_cache_key=MzgzNTk5ODYzMTg3MTA3NTEwOA%3D%3D.3-ccb7-5&amp;oh=00_AfwfopDC4JkCbL4iZmqvlLdfJ8p3Q53j_9phBzqQYlapFw&amp;oe=69BDA6F4&amp;_nc_sid=8b3546, https://scontent-atl3-2.cdninstagram.com/v/t51.82787-15/637247773_18096184663951705_6906850451892686163_n.jpg?stp=dst-jpg_e35_p1080x1080_sh0.08_tt6&amp;_nc_ht=scontent-atl3-2.cdninstagram.com&amp;_nc_cat=101&amp;_nc_oc=Q6cZ2QG0eJnQ99VKZX63dHRTqIlKlGkGUJ0TnXI_-5YiCx-dRjM-huO1d0zOtCDw6mMBl3A&amp;_nc_ohc=9x7M1Cu8GWcQ7kNvwGfvtMG&amp;_nc_gid=CFobUpbrvZLpvECmKcBmdg&amp;edm=AOQ1c0wBAAAA&amp;ccb=7-5&amp;ig_cache_key=MzgzNTk5ODYzNjE0OTI1NjMwMA%3D%3D.3-ccb7-5&amp;oh=00_AfyjG15o036YLUmeGrrPTk9w1tK_klZyVdw4SBn516PTIQ&amp;oe=69BDA6FD&amp;_nc_sid=8b3546, https://scontent-atl3-2.cdninstagram.com/v/t51.82787-15/636952261_18096184672951705_1951269508985721630_n.jpg?stp=dst-jpg_e35_p1080x1080_sh0.08_tt6&amp;_nc_ht=scontent-atl3-2.cdninstagram.com&amp;_nc_cat=101&amp;_nc_oc=Q6cZ2QG0eJnQ99VKZX63dHRTqIlKlGkGUJ0TnXI_-5YiCx-dRjM-huO1d0zOtCDw6mMBl3A&amp;_nc_ohc=zNLSV3re13AQ7kNvwHGCmTQ&amp;_nc_gid=CFobUpbrvZLpvECmKcBmdg&amp;edm=AOQ1c0wBAAAA&amp;ccb=7-5&amp;ig_cache_key=MzgzNTk5ODY0MTg3MDMyODU5NQ%3D%3D.3-ccb7-5&amp;oh=00_AfzQVGzdU6exQTzKxNj56ol5yBImIvJiu5HaYpe5OfhbPg&amp;oe=69BDAB58&amp;_nc_sid=8b3546, https://scontent-atl3-2.cdninstagram.com/v/t51.82787-15/632554357_18096184681951705_6567373828408314709_n.jpg?stp=dst-jpg_e35_p1080x1080_sh0.08_tt6&amp;_nc_ht=scontent-atl3-2.cdninstagram.com&amp;_nc_cat=101&amp;_nc_oc=Q6cZ2QG0eJnQ99VKZX63dHRTqIlKlGkGUJ0TnXI_-5YiCx-dRjM-huO1d0zOtCDw6mMBl3A&amp;_nc_ohc=ebJspQ4C3QUQ7kNvwH-xm1f&amp;_nc_gid=CFobUpbrvZLpvECmKcBmdg&amp;edm=AOQ1c0wBAAAA&amp;ccb=7-5&amp;ig_cache_key=MzgzNTk5ODY0NzIwNTQ4NzM5OA%3D%3D.3-ccb7-5&amp;oh=00_Afwmkn9nS2bPmHAykAMIk5wIEW5za8X1TQmf6Jtyo4Uf7Q&amp;</t>
  </si>
  <si>
    <t>https://www.instagram.com/chalikov_13</t>
  </si>
  <si>
    <t>logovo.prodavana</t>
  </si>
  <si>
    <t>𝐋𝐎𝐆𝐎𝐕𝐎 𝐏𝐑𝐎𝐃𝐀𝐕𝐀𝐍𝐀 | Личный Блог</t>
  </si>
  <si>
    <t>🔥ЕБШ 24/7/365🔥
ㅤ
Продажи. Личность. Рост - 
формула вашего процветания!
ㅤ
🚀 | Личностный рост
📊 | Аудит отделов продаж
ㅤ
&gt;200+ кейсов, &gt;30+ проектов</t>
  </si>
  <si>
    <t>http://komkoff.taplink.ws/</t>
  </si>
  <si>
    <t>https://scontent-atl3-2.cdninstagram.com/v/t51.2885-19/485152269_2094797354334352_8721770179909614348_n.jpg?stp=dst-jpg_e0_s150x150_tt6&amp;efg=eyJ2ZW5jb2RlX3RhZyI6InByb2ZpbGVfcGljLmRqYW5nby4xMDgwLmMyIn0&amp;_nc_ht=scontent-atl3-2.cdninstagram.com&amp;_nc_cat=104&amp;_nc_oc=Q6cZ2QGrsmO4p8l6PHLjdoY6UK7YTfFgq8_0PZA9Rd7MP5PMx3xI6fUSmVjJ6I_vMwD9bZq7kSWn0N9o5qxLeWPjEGco&amp;_nc_ohc=Uxb06-FAvG0Q7kNvwFeV0Fk&amp;_nc_gid=SnC-wiAK_C9nCMBdtqi3pg&amp;edm=AOQ1c0wBAAAA&amp;ccb=7-5&amp;oh=00_AfwITpmgcBXEUdNJ1nHhXQkNy4cgFUFhZEHlbAhSzaXQvA&amp;oe=69BDAB25&amp;_nc_sid=8b3546</t>
  </si>
  <si>
    <t>Природа человека: почему я перестал её переделывать
Раз в полгода я подвожу внутренние итоги. Главный инсайт этого периода: принятие того, насколько природа человека автономна. Я осознал освобождающую истину — менять людей бессмысленно.
Вот к чему я пришел: 🕯
🏷 Внутреннее ядро неизменно. 
У каж | ⠀
Архитектура ответственности: 24/7 в эпицентре событий 🚀
Когда от твоих решений зависят десятки людей и успех крупных сделок, ты либо строишь систему, либо тонешь в хаосе. Мой метод управления временем в условиях пиковых нагрузок:
▫️ Жесткие приоритеты: Раскладываю задачи строго в порядке важнос | 🤍 | ⠀
Дыхание игры: Почему для меня продажи — это жизнь ⚡👍
Для кого-то продажи — это пункты в отчете или бесконечные звонки. Для меня это нечто гораздо большее. Переговоры — это мой кислород. Тот самый ритм, который заставляет сердце биться быстрее, а мозг — работать на пике возможностей. 🔋
Это не р | ⠀
Любовь — это тихая музыка будней 🤍
Мы часто привыкли ждать от любви чего-то грандиозного: фейерверков, безумных поступков или слов, от которых замирает дыхание. Но с годами понимаешь, что настоящая любовь — это самая добрая и созидательная энергия, которая прячется в простых мелочах.
Это когда  | ⠀ 
🚀 ПРОДАЖИ: Как стать «своим» за 60 секунд.
Вы замечали, что с одними людьми диалог летит на одном дыхании, а с другими — будто продираешься через колючую проволоку? В высшей лиге продаж это не вопрос «химии», это вопрос технологии. 
Можно идеально знать продукт и иметь лучшие аргументы, но есл | 🚲 «Очень странные дела»: Сериал-телепорт в наше собственное детство.
Бывают проекты, которые смотришь не ради сюжета, а ради состояния. «Stranger Things» для меня стал именно таким. Это не просто история про монстров и параллельные миры, это концентрат атмосферы того самого перехода: из беззаботно | ㅤ
Эмоции – топливо продаж по телефону! 📞🔥
В мире цифровых коммуникаций и автоматизированных процессов, человеческий фактор, а именно эмоции, становятся критически важными в продажах по телефону. Ведь именно они помогают установить связь с клиентом, вызвать доверие и в конечном итоге заключить сде | Дорогой мой лучший друг, поздравляю тебя с Днем Рождения! Сегодня особенный день, который напоминает мне о том, как много значат для меня годы нашей дружбы. А ведь все началось в одном роддоме!
Школа, юношеские годы, радости и трудности – мы прошли через многое вместе. И я невероятно ценю то, что,  | Мой Рексик, моя мечта, моя немецкая овчарка, сегодня тебе целых 4 года!  Помню, как в детстве я засматривался на фотографии этих гордых и умных собак и мечтал, что когда-нибудь и у меня будет такой верный друг. И вот ты здесь, рядом со мной! 
Мы прошли через трудности, бессонные ночи, переживания,  | Сегодня был просто восхитительный день! 
Мы решили отправились на ВДНХ. И знаете, я снова поразился величию этого места! Масштаб, архитектура, атмосфера – всё здесь пропитано историей и вдохновением. 🏛️
Но главным открытием дня стало… возвращение в настольный теннис! 🏓 Эх, сколько лет прошло! Вс</t>
  </si>
  <si>
    <t>https://instagram.com/p/DVoSBhYjK68, https://instagram.com/p/DVjmM8pjK_r, https://instagram.com/p/DU3qIRyjDDT, https://instagram.com/p/DU3d_qQDKeL, https://instagram.com/p/DUx1CWKETc1, https://instagram.com/p/DUqiiZmjGaU, https://instagram.com/p/DUoE3JyESlQ, https://instagram.com/p/DQkAaWwjDqV, https://instagram.com/p/DOWUYlIjI-L, https://instagram.com/p/DOWT7dLDD-A, https://instagram.com/p/DOEsxAZjE1V, https://instagram.com/p/DN_rphtjGbA</t>
  </si>
  <si>
    <t>6, 10, 9, 5, 10, 5, 7, 10, 3, 10, 7, 11</t>
  </si>
  <si>
    <t>1, 0, 2, 1, 2, 1, 0, 1, 0, 0, 2, 0</t>
  </si>
  <si>
    <t>2026-03-08, 2026-03-06, 2026-02-17, 2026-02-17, 2026-02-15, 2026-02-12, 2026-02-11, 2025-11-02, 2025-09-08, 2025-09-08, 2025-09-01, 2025-08-30</t>
  </si>
  <si>
    <t>Video, Image, Image, Video, Image, Video, Video, Image, Image, Image, Image, Sidecar</t>
  </si>
  <si>
    <t>https://scontent-atl3-1.cdninstagram.com/v/t51.82787-15/648653547_18075152798629074_7910948354151914358_n.jpg?stp=dst-jpg_e35_p1080x1080_sh0.08_tt6&amp;_nc_ht=scontent-atl3-1.cdninstagram.com&amp;_nc_cat=106&amp;_nc_oc=Q6cZ2QGrsmO4p8l6PHLjdoY6UK7YTfFgq8_0PZA9Rd7MP5PMx3xI6fUSmVjJ6I_vMwD9bZq7kSWn0N9o5qxLeWPjEGco&amp;_nc_ohc=sEUp9JBsfSoQ7kNvwEYEyn8&amp;_nc_gid=SnC-wiAK_C9nCMBdtqi3pg&amp;edm=AOQ1c0wBAAAA&amp;ccb=7-5&amp;ig_cache_key=Mzg0NzA4NjUyMjIyNzI3MzcwNw%3D%3D.3-ccb7-5&amp;oh=00_AfxjC9S6BS-ubPyu5twoxSCFrFxS-LrvOsTOLshh0YWl_w&amp;oe=69BD8D28&amp;_nc_sid=8b3546, https://scontent-atl3-1.cdninstagram.com/v/t51.82787-15/638369277_18073197452629074_7337646674984517366_n.jpg?stp=dst-jpg_e35_s1080x1080_sh0.08_tt6&amp;_nc_ht=scontent-atl3-1.cdninstagram.com&amp;_nc_cat=106&amp;_nc_oc=Q6cZ2QGrsmO4p8l6PHLjdoY6UK7YTfFgq8_0PZA9Rd7MP5PMx3xI6fUSmVjJ6I_vMwD9bZq7kSWn0N9o5qxLeWPjEGco&amp;_nc_ohc=EW8hoNRd2woQ7kNvwEKOA3-&amp;_nc_gid=SnC-wiAK_C9nCMBdtqi3pg&amp;edm=AOQ1c0wBAAAA&amp;ccb=7-5&amp;ig_cache_key=MzgzNDcxODg5NDU0MDIwNjI5MQ%3D%3D.3-ccb7-5&amp;oh=00_AfzlUiGRaAKguOiLAmViO-m9xrxJgsxnoZAbJ35T9uWVOA&amp;oe=69BDAC1A&amp;_nc_sid=8b3546, https://scontent-atl3-1.cdninstagram.com/v/t51.82787-15/635005421_18072929234629074_3235015767404113450_n.jpg?stp=dst-jpg_e35_s1080x1080_sh0.08_tt6&amp;_nc_ht=scontent-atl3-1.cdninstagram.com&amp;_nc_cat=106&amp;_nc_oc=Q6cZ2QGrsmO4p8l6PHLjdoY6UK7YTfFgq8_0PZA9Rd7MP5PMx3xI6fUSmVjJ6I_vMwD9bZq7kSWn0N9o5qxLeWPjEGco&amp;_nc_ohc=arATgwSzQkoQ7kNvwFAm0Y7&amp;_nc_gid=SnC-wiAK_C9nCMBdtqi3pg&amp;edm=AOQ1c0wBAAAA&amp;ccb=7-5&amp;ig_cache_key=MzgzMzA3ODAxNTU2NDI2NTI2OQ%3D%3D.3-ccb7-5&amp;oh=00_AfwMYlpTPR25DGIeQRcH0QAzDH0pxoVdWQ4GMMem4WsFnA&amp;oe=69BD8A15&amp;_nc_sid=8b3546, https://scontent-atl3-1.cdninstagram.com/v/t51.82787-15/572949912_18061776362629074_2015864567632806475_n.jpg?stp=dst-jpg_e35_p1080x1080_sh0.08_tt6&amp;_nc_ht=scontent-atl3-1.cdninstagram.com&amp;_nc_cat=106&amp;_nc_oc=Q6cZ2QGrsmO4p8l6PHLjdoY6UK7YTfFgq8_0PZA9Rd7MP5PMx3xI6fUSmVjJ6I_vMwD9bZq7kSWn0N9o5qxLeWPjEGco&amp;_nc_ohc=flvlhdtuSpUQ7kNvwE-03vE&amp;_nc_gid=SnC-wiAK_C9nCMBdtqi3pg&amp;edm=AOQ1c0wBAAAA&amp;ccb=7-5&amp;ig_cache_key=Mzc1NzEyOTgwMDI3NzA0Nzk1Nw%3D%3D.3-ccb7-5&amp;oh=00_AfyXSaaS_RBFNbrEEMkEHC6T0RlgkssrS6EuczVDGcVA3A&amp;oe=69BDBCC3&amp;_nc_sid=8b3546, https://scontent-atl3-1.cdninstagram.com/v/t51.82787-15/543696218_18054720179629074_6977036475640381675_n.jpg?stp=dst-jpg_e35_p1080x1080_sh0.08_tt6&amp;_nc_ht=scontent-atl3-1.cdninstagram.com&amp;_nc_cat=106&amp;_nc_oc=Q6cZ2QGrsmO4p8l6PHLjdoY6UK7YTfFgq8_0PZA9Rd7MP5PMx3xI6fUSmVjJ6I_vMwD9bZq7kSWn0N9o5qxLeWPjEGco&amp;_nc_ohc=Oh3UHpoy9ukQ7kNvwHkCmbA&amp;_nc_gid=SnC-wiAK_C9nCMBdtqi3pg&amp;edm=AOQ1c0wBAAAA&amp;ccb=7-5&amp;ig_cache_key=MzcxNzI0ODE5MjUxMDQ2Mzg4Mw%3D%3D.3-ccb7-5&amp;oh=00_Afzk_bRD18UVTYx6qVMscJdJ2dMwvGeYIrmkPgoasH5Scw&amp;oe=69BD8F9D&amp;_nc_sid=8b3546, https://scontent-atl3-1.cdninstagram.com/v/t51.82787-15/542682740_18054719957629074_815998847013984912_n.jpg?stp=dst-jpg_e15_tt6&amp;_nc_ht=scontent-atl3-1.cdninstagram.com&amp;_nc_cat=106&amp;_nc_oc=Q6cZ2QGrsmO4p8l6PHLjdoY6UK7YTfFgq8_0PZA9Rd7MP5PMx3xI6fUSmVjJ6I_vMwD9bZq7kSWn0N9o5qxLeWPjEGco&amp;_nc_ohc=7ymhpkCbLwEQ7kNvwEtSnZv&amp;_nc_gid=SnC-wiAK_C9nCMBdtqi3pg&amp;edm=AOQ1c0wBAAAA&amp;ccb=7-5&amp;ig_cache_key=MzcxNzI0NjE5MTA5NzYyNjQ5Ng%3D%3D.3-ccb7-5&amp;oh=00_AfzzQTNO1qeAsAXOJQcbsONTX10wVmy7bIWhQghpmJjOSQ&amp;oe=69BDBBFF&amp;_nc_sid=8b3546, https://scontent-atl3-1.cdninstagram.com/v/t51.82787-15/541118019_18053963987629074_331396256997203084_n.jpg?stp=dst-jpg_e15_tt6&amp;_nc_ht=scontent-atl3-1.cdninstagram.com&amp;_nc_cat=106&amp;_nc_oc=Q6cZ2QGrsmO4p8l6PHLjdoY6UK7YTfFgq8_0PZA9Rd7MP5PMx3xI6fUSmVjJ6I_vMwD9bZq7kSWn0N9o5qxLeWPjEGco&amp;_nc_ohc=fUvyVBOGvMwQ7kNvwGsSGxY&amp;_nc_gid=SnC-wiAK_C9nCMBdtqi3pg&amp;edm=AOQ1c0wBAAAA&amp;ccb=7-5&amp;ig_cache_key=MzcxMjI4ODg3NDU4OTYwNTIwNQ%3D%3D.3-ccb7-5&amp;oh=00_Afzg1Es3M7BvN9YI4DBKKuiRUGwu-1eeX0_p7vwMqsMlYA&amp;oe=69BDB7C0&amp;_nc_sid=8b3546, https://scontent-atl3-1.cdninstagram.com/v/t51.82787-15/540361329_18053745992629074_6801358641637167478_n.jpg?stp=dst-jpg_e15_tt6&amp;_nc_ht=scontent-atl3-1.cdninstagram.com&amp;_nc_cat=106&amp;_nc_oc=Q6cZ2QGrsmO4p8l6PHLjdoY6UK7YTfFgq8_0PZA9Rd7MP5PMx3xI6fUSmVjJ6I_vMwD9bZq7kSWn0N9o5qxLeWPjEGco&amp;_nc_ohc=mtKtIGqTsr4Q7kNvwFq6_8P&amp;_nc_gid=SnC-wiAK_C9nCMBdtqi3pg&amp;edm=AOQ1c0wBAAAA&amp;ccb=7-5&amp;ig_cache_key=MzcxMDg3NjU4MDAyMjM1MDU3Mw%3D%3D.3-ccb7-5&amp;oh=00_AfwKiNtXC2As3Zx05ah5Ql_KHeKkc02f1btC7fPmalohWg&amp;oe=69BD954B&amp;_nc_sid=8b3546, https://scontent-atl3-1.cdninstagram.com/v/t51.82787-15/540361329_18053745992629074_6801358641637167478_n.jpg?stp=dst-jpg_e15_tt6&amp;_nc_ht=scontent-atl3-1.cdninstagram.com&amp;_nc_cat=106&amp;_nc_oc=Q6cZ2QGrsmO4p8l6PHLjdoY6UK7YTfFgq8_0PZA9Rd7MP5PMx3xI6fUSmVjJ6I_vMwD9bZq7kSWn0N9o5qxLeWPjEGco&amp;_nc_ohc=mtKtIGqTsr4Q7kNvwFq6_8P&amp;_nc_gid=SnC-wiAK_C9nCMBdtqi3pg&amp;edm=AOQ1c0wBAAAA&amp;ccb=7-5&amp;ig_cache_key=MzcxMDg3NjU4MDAyMjM1MDU3Mw%3D%3D.3-ccb7-5&amp;oh=00_AfwKiNtXC2As3Zx05ah5Ql_KHeKkc02f1btC7fPmalohWg&amp;oe=69BD954B&amp;_nc_sid=8b3546, https://scontent-atl3-1.cdninstagram.com/v/t51.82787-15/541583526_18053746001629074_5470082159274036979_n.jpg?stp=dst-jpg_e35_s1080x1080_sh0.08_tt6&amp;_nc_ht=scontent-atl3-1.cdninstagram.com&amp;_nc_cat=106&amp;_nc_oc=Q6cZ2QGrsmO4p8l6PHLjdoY6UK7YTfFgq8_0PZA9Rd7MP5PMx3xI6fUSmVjJ6I_vMwD9bZq7kSWn0N9o5qxLeWPjEGco&amp;_nc_ohc=oMZOJC2WLaYQ7kNvwHDMSOp&amp;_nc_gid=SnC-wiAK_C9nCMBdtq</t>
  </si>
  <si>
    <t>https://scontent-atl3-1.cdninstagram.com/o1/v/t16/f2/m69/AQMAAipzOLAUK6frksgedO2372inoffggnL-MlVKnR2nV0eUK9z8M7DfHq7RKRhp04qq6QqAEAQqcEqZF-0cq3OF.mp4?strext=1&amp;_nc_cat=100&amp;_nc_sid=5e9851&amp;_nc_ht=scontent-atl3-1.cdninstagram.com&amp;_nc_ohc=tB6BmCoKWjkQ7kNvwEawb7x&amp;efg=eyJ2ZW5jb2RlX3RhZyI6Inhwdl9wcm9ncmVzc2l2ZS5JTlNUQUdSQU0uQ0xJUFMuQzMuOTYwLmRhc2hfYmFzZWxpbmVfMV92MSIsInhwdl9hc3NldF9pZCI6MTgwNzU0MDcyMDQ2MjkwNzQsImFzc2V0X2FnZV9kYXlzIjo3LCJ2aV91c2VjYXNlX2lkIjoxMDA5OSwiZHVyYXRpb25fcyI6MTUsInVybGdlbl9zb3VyY2UiOiJ3d3cifQ%3D%3D&amp;ccb=17-1&amp;vs=27383ab52e55786d&amp;_nc_vs=HBksFQIYOnBhc3N0aHJvdWdoX2V2ZXJzdG9yZS9HTEdLcENiQ1E1SGp5U2NGQU5WZXlUV21sZDlRYnNwVEFRQUYVAALIARIAFQIYUWlnX3hwdl9wbGFjZW1lbnRfcGVybWFuZW50X3YyLzZCNDlFNzJDRkQyNjMyNkVBMzA4MkFGQzE1RDMzOUIwX2F1ZGlvX2Rhc2hpbml0Lm1wNBUCAsgBEgAoABgAGwKIB3VzZV9vaWwBMRJwcm9ncmVzc2l2ZV9yZWNpcGUBMRUAACak6dGZlt-bQBUCKAJDMywXQC8hysCDEm8YEmRhc2hfYmFzZWxpbmVfMV92MREAdf4HZeadAQA&amp;_nc_gid=SnC-wiAK_C9nCMBdtqi3pg&amp;_nc_ss=1a&amp;_nc_zt=28&amp;oh=00_AfxY8LijTrc7Rius9IbdYc3wcqlA3It_sz1D3RWhjBXU4w&amp;oe=69BD9CD8, https://scontent-atl3-3.cdninstagram.com/o1/v/t16/f2/m69/AQON2cAQcS8Cj_EbOVJEJaaCLYCcPkYhEJtUJgiue4ivNWlfP31u8RwAaWizwAiz4q09eBraj3mc17Ei_u7zGIa4.mp4?strext=1&amp;_nc_cat=111&amp;_nc_sid=5e9851&amp;_nc_ht=scontent-atl3-3.cdninstagram.com&amp;_nc_ohc=i9RRB7k0ESwQ7kNvwH4Tifw&amp;efg=eyJ2ZW5jb2RlX3RhZyI6Inhwdl9wcm9ncmVzc2l2ZS5JTlNUQUdSQU0uQ0xJUFMuQzMuNzIwLmRhc2hfYmFzZWxpbmVfMV92MSIsInhwdl9hc3NldF9pZCI6MTgwNzMxODc2OTM2MjkwNzQsImFzc2V0X2FnZV9kYXlzIjoyNiwidmlfdXNlY2FzZV9pZCI6MTAwOTksImR1cmF0aW9uX3MiOjEzLCJ1cmxnZW5fc291cmNlIjoid3d3In0%3D&amp;ccb=17-1&amp;_nc_gid=SnC-wiAK_C9nCMBdtqi3pg&amp;_nc_ss=1a&amp;_nc_zt=28&amp;vs=853941f28f083efc&amp;_nc_vs=HBksFQIYOnBhc3N0aHJvdWdoX2V2ZXJzdG9yZS9HQmMxX0NXUGFPLUxjU0FEQUVEaC1XZ2xrSWdCYnNwVEFRQUYVAALIARIAFQIYUWlnX3hwdl9wbGFjZW1lbnRfcGVybWFuZW50X3YyLzNFNDc3NUQ3OEUxQjU0QkY1NDYzRDU3NjM4QUVCODlFX2F1ZGlvX2Rhc2hpbml0Lm1wNBUCAsgBEgAoABgAGwKIB3VzZV9vaWwBMRJwcm9ncmVzc2l2ZV9yZWNpcGUBMRUAACakuoDH_d2aQBUCKAJDMywXQCp3S8an754YEmRhc2hfYmFzZWxpbmVfMV92MREAdf4HZeadAQA&amp;oh=00_Afy5uIKgRPJqOldYU2km7xAZvnfY_xkIzD0eaolqyNVPGQ&amp;oe=69BD9281, https://scontent-atl3-3.cdninstagram.com/o1/v/t16/f2/m69/AQNCSu3XCY1vFFoyfVG1pRzojHZZfyLhg1ccr8UdyX0wcvZBCl1qUuWLZmblrb0kMiPdmqFtUG6Dbo0Oj4LRywqE.mp4?strext=1&amp;_nc_cat=111&amp;_nc_sid=5e9851&amp;_nc_ht=scontent-atl3-3.cdninstagram.com&amp;_nc_ohc=I2DnduJEy6cQ7kNvwERKA2K&amp;efg=eyJ2ZW5jb2RlX3RhZyI6Inhwdl9wcm9ncmVzc2l2ZS5JTlNUQUdSQU0uQ0xJUFMuQzMuNzIwLmRhc2hfYmFzZWxpbmVfMV92MSIsInhwdl9hc3NldF9pZCI6MTgwNzI1OTA4MjU2MjkwNzQsImFzc2V0X2FnZV9kYXlzIjozMSwidmlfdXNlY2FzZV9pZCI6MTAwOTksImR1cmF0aW9uX3MiOjM4LCJ1cmxnZW5fc291cmNlIjoid3d3In0%3D&amp;ccb=17-1&amp;_nc_gid=SnC-wiAK_C9nCMBdtqi3pg&amp;_nc_ss=1a&amp;_nc_zt=28&amp;vs=2b1f8a34425b4eea&amp;_nc_vs=HBksFQIYOnBhc3N0aHJvdWdoX2V2ZXJzdG9yZS9HSHZ6MGlVSnoxdkUzM0lIQUtZQU9Rb2tzc1Y1YnNwVEFRQUYVAALIARIAFQIYUWlnX3hwdl9wbGFjZW1lbnRfcGVybWFuZW50X3YyLzY3NDBGNTEwRjk0QjNFRDAxNTE0OTc2MUVCQzZCMjgyX2F1ZGlvX2Rhc2hpbml0Lm1wNBUCAsgBEgAoABgAGwKIB3VzZV9vaWwBMRJwcm9ncmVzc2l2ZV9yZWNpcGUBMRUAACaklqnFnruaQBUCKAJDMywXQEMR64UeuFIYEmRhc2hfYmFzZWxpbmVfMV92MREAdf4HZeadAQA&amp;oh=00_Afyd3XABjaQFRNjx3Tlvjbhcm5w19W6TGdUd2l5OLhHByw&amp;oe=69BDAAD1, https://scontent-atl3-1.cdninstagram.com/o1/v/t16/f2/m69/AQMIdEJUZl4yET2jGyBZVRE-gzHtDwLpaWXPcO6g6rozzH-vLkdoeXAxEnHXuiHn7vOvygsBNhHXm5cAGT5kJOUe.mp4?strext=1&amp;_nc_cat=100&amp;_nc_sid=5e9851&amp;_nc_ht=scontent-atl3-1.cdninstagram.com&amp;_nc_ohc=W9ldRT7b_3MQ7kNvwGxys0K&amp;efg=eyJ2ZW5jb2RlX3RhZyI6Inhwdl9wcm9ncmVzc2l2ZS5JTlNUQUdSQU0uQ0xJUFMuQzMuNzIwLmRhc2hfYmFzZWxpbmVfMV92MSIsInhwdl9hc3NldF9pZCI6MTgwNzI0ODUxNjg2MjkwNzQsImFzc2V0X2FnZV9kYXlzIjozMiwidmlfdXNlY2FzZV9pZCI6MTAwOTksImR1cmF0aW9uX3MiOjQxLCJ1cmxnZW5fc291cmNlIjoid3d3In0%3D&amp;ccb=17-1&amp;_nc_gid=SnC-wiAK_C9nCMBdtqi3pg&amp;_nc_ss=1a&amp;_nc_zt=28&amp;vs=3b17269d57dda956&amp;_nc_vs=HBksFQIYOnBhc3N0aHJvdWdoX2V2ZXJzdG9yZS9HRFdKaXlVQ1M2VDVXUHdDQUtuQW9VUXMwV3A2YnNwVEFRQUYVAALIARIAFQIYUWlnX3hwdl9wbGFjZW1lbnRfcGVybWFuZW50X3YyLzE1NENBRTU0Q0M2MzgzREY1MkNDNjc5OTIwRDRBMzg3X2F1ZGlvX2Rhc2hpbml0Lm1wNBUCAsgBEgAoABgAGwKIB3VzZV9vaWwBMRJwcm9ncmVzc2l2ZV9yZWNpcGUBMRUAACaklfqqi7WaQBUCKAJDMywXQET7peNT988YEmRhc2hfYmFzZWxpbmVfMV92MREAdf4HZeadAQA&amp;oh=00_AfxEzNwHUd61gAvEYZltH2w_h7OKaVmqUGWNRoiLRhXEYw&amp;oe=69BDAE84, https://scontent-atl3-3.cdninstagram.com/o1/v/t2/f2/m367/AQMlkiXJr5uU2gQiRQ_BmN5rfPa6c-8NzzFpOtneb88yKeCcfFX5vocwwiT9JoAIRGzuKxavn0KWLTZBG_rnCc40T-3sYXkfG3aNCqg.mp4?_nc_cat=111&amp;_nc_sid=5e9851&amp;_nc_ht=scontent-atl3-3.cdninstagram.com&amp;_nc_ohc=jfOjekAAjxsQ7kNvwF8H_72&amp;efg=eyJ2ZW5jb2RlX3RhZyI6Inhwdl9wcm9ncmVzc2l2ZS5JTlNUQUdSQU0uQ0FST1VTRUxfSVRFTS5DMy43MjAuZGFzaF9iYXNlbGluZV8xX3YxIiwieHB2X2Fzc2V0X2lkIjo3NzU4NzU3MzE1MTczNjAsImFzc2V0X2FnZV9kYXlzIjoxOTcsInZpX3VzZWNhc2VfaWQiOjEwMTQ2LCJkdXJhdGlvbl9zIjoxMiwidXJsZ2VuX3NvdXJjZSI6Ind3dyJ9&amp;ccb=17-1&amp;vs=7181acb72976dfec&amp;_nc_vs=HBkcFQIYQGlnX2VwaGVtZXJhbC84NjQ0NTBBQzkwRTkzODQ4QTE0ODk5ODY4REJEMURCQ192aWRlb19kYXNoaW5pdC5tcDQVAALIARIAKAAYABsCiAd1c2Vfb2lsATEScHJvZ3Jlc3NpdmVfcmVjaXBlATEVAAAm4L7v1fTp4AIVAigCQzMsF0Apyj1wo9cKGBJkYXNoX2Jhc2VsaW5lXzFfdjERAHXuB2XEngEA&amp;_nc_gid=SnC-wiAK_C9nCMBdtqi3pg&amp;_nc_ss=1a&amp;_nc_zt=28&amp;oh=00_AfyE5RT8t-IZCZnHRN_XN9VmklKqZkJGg4jpRHUrLM8Fug&amp;oe=69BDAA10</t>
  </si>
  <si>
    <t>https://www.instagram.com/logovo.prodavana</t>
  </si>
  <si>
    <t>brillss</t>
  </si>
  <si>
    <t>https://scontent-ord5-2.cdninstagram.com/v/t51.2885-19/202412379_320804326356050_1953341222169824717_n.jpg?stp=dst-jpg_e0_s150x150_tt6&amp;efg=eyJ2ZW5jb2RlX3RhZyI6InByb2ZpbGVfcGljLmRqYW5nby4xMDgwLmMyIn0&amp;_nc_ht=scontent-ord5-2.cdninstagram.com&amp;_nc_cat=102&amp;_nc_oc=Q6cZ2QH3vA1GKjVvABQRupu9624EpVTBjBgYsUWDUpXhcDFpv-_UxHHpPLqq243YJBOn11Q&amp;_nc_ohc=6lYfjQqXkyoQ7kNvwH-iTpQ&amp;_nc_gid=OVKpOzqgfrWtHv8wpm0vDg&amp;edm=AOQ1c0wBAAAA&amp;ccb=7-5&amp;oh=00_AfxQ9o0osai97Y-ltxMD5Cy6m4XPpWZFTtfYUccZRNMCLQ&amp;oe=69BDB0F2&amp;_nc_sid=8b3546</t>
  </si>
  <si>
    <t>Тренировка 💪 | Я и настоящий баскетболист ! | #macdonalds | С Днём Рождения 💋 | 👏👏👏 | 🤗</t>
  </si>
  <si>
    <t>#macdonalds</t>
  </si>
  <si>
    <t>https://instagram.com/p/DO9dpKvCL7y, https://instagram.com/p/Cn5CL59t75F, https://instagram.com/p/CaCouEFsXKi, https://instagram.com/p/CXrfPhnMEbW, https://instagram.com/p/CXn3E6As7mO, https://instagram.com/p/CXQoutAM2y4, https://instagram.com/p/CWTdj-_svFn, https://instagram.com/p/CUxhUefMD9G, https://instagram.com/p/CTum_DWMtnO, https://instagram.com/p/CSmFHwxMv8D, https://instagram.com/p/CPsmN4LJ_uN, https://instagram.com/p/CPl17YTpyLe</t>
  </si>
  <si>
    <t>34, 68, 66, 81, 63, 56, 61, 54, 54, 69, 63, 66</t>
  </si>
  <si>
    <t>7, 11, 7, 4, 4, 10, 6, 2, 4, 2, 6, 4</t>
  </si>
  <si>
    <t>2025-09-23, 2023-01-26, 2022-02-16, 2021-12-19, 2021-12-18, 2021-12-09, 2021-11-15, 2021-10-08, 2021-09-12, 2021-08-15, 2021-06-04, 2021-06-01</t>
  </si>
  <si>
    <t>Moscow, Russia, Золотой Сазан, Playground Moscow, Russia, Saint-Petersburg</t>
  </si>
  <si>
    <t>https://scontent-ord5-3.cdninstagram.com/v/t51.82787-15/623675487_18115088272618566_7112700735122448958_n.jpg?stp=dst-jpg_e35_p1080x1080_sh0.08_tt6&amp;_nc_ht=scontent-ord5-3.cdninstagram.com&amp;_nc_cat=106&amp;_nc_oc=Q6cZ2QH3vA1GKjVvABQRupu9624EpVTBjBgYsUWDUpXhcDFpv-_UxHHpPLqq243YJBOn11Q&amp;_nc_ohc=jPaZsrgu-mQQ7kNvwHKEZMJ&amp;_nc_gid=OVKpOzqgfrWtHv8wpm0vDg&amp;edm=AOQ1c0wBAAAA&amp;ccb=7-5&amp;ig_cache_key=MzAyNDQ1ODIzOTAwMjAwMDk2NQ%3D%3D.3-ccb7-5&amp;oh=00_AfxHsbQ0mSyOXocKy1ZIyZASS6TcuBLyXY0KGS2MNJ6hXw&amp;oe=69BDB34B&amp;_nc_sid=8b3546, https://scontent-ord5-2.cdninstagram.com/v/t51.82787-15/621170742_18069823415157197_671496365218063531_n.jpg?stp=dst-jpg_e35_p1080x1080_sh0.08_tt6&amp;_nc_ht=scontent-ord5-2.cdninstagram.com&amp;_nc_cat=105&amp;_nc_oc=Q6cZ2QH3vA1GKjVvABQRupu9624EpVTBjBgYsUWDUpXhcDFpv-_UxHHpPLqq243YJBOn11Q&amp;_nc_ohc=rEosoV29dXsQ7kNvwHcUPVp&amp;_nc_gid=OVKpOzqgfrWtHv8wpm0vDg&amp;edm=AOQ1c0wBAAAA&amp;ccb=7-5&amp;ig_cache_key=Mjc3NDk1OTQwNzc2MDUwMzQ1OA%3D%3D.3-ccb7-5&amp;oh=00_AfywfZN2GDsq62poUZ7zo3cZk1SZ7mLb9SiqQnGr8EVzBQ&amp;oe=69BD9335&amp;_nc_sid=8b3546, https://scontent-ord5-2.cdninstagram.com/v/t51.82787-15/621999640_18089216450042246_1081762771509046073_n.jpg?stp=dst-jpg_e35_p1080x1080_sh0.08_tt6&amp;_nc_ht=scontent-ord5-2.cdninstagram.com&amp;_nc_cat=102&amp;_nc_oc=Q6cZ2QH3vA1GKjVvABQRupu9624EpVTBjBgYsUWDUpXhcDFpv-_UxHHpPLqq243YJBOn11Q&amp;_nc_ohc=kmsICvwFc2sQ7kNvwEOCzxK&amp;_nc_gid=OVKpOzqgfrWtHv8wpm0vDg&amp;edm=AOQ1c0wBAAAA&amp;ccb=7-5&amp;ig_cache_key=MjczMjQxNTAwNTI1NTI4ODUzNA%3D%3D.3-ccb7-5&amp;oh=00_Afxu3Lif2sy01Ldl_QkPn9knJIzT_2hrkMuYz7ie4HqakA&amp;oe=69BD9E4D&amp;_nc_sid=8b3546, https://scontent-ord5-1.cdninstagram.com/v/t51.82787-15/622140028_18079715216250587_1611258962095195174_n.jpg?stp=dst-jpg_e35_p1080x1080_sh0.08_tt6&amp;_nc_ht=scontent-ord5-1.cdninstagram.com&amp;_nc_cat=111&amp;_nc_oc=Q6cZ2QH3vA1GKjVvABQRupu9624EpVTBjBgYsUWDUpXhcDFpv-_UxHHpPLqq243YJBOn11Q&amp;_nc_ohc=qQKnN9tco5sQ7kNvwFORYJa&amp;_nc_gid=OVKpOzqgfrWtHv8wpm0vDg&amp;edm=AOQ1c0wBAAAA&amp;ccb=7-5&amp;ig_cache_key=MjczMTM5MzkyODc0ODMxNzA3MA%3D%3D.3-ccb7-5&amp;oh=00_AfzUJbD4offNMSQuzlCgnbu2QNNtXKU4yv7CneeuEtUUKg&amp;oe=69BD9B08&amp;_nc_sid=8b3546, https://scontent-ord5-2.cdninstagram.com/v/t51.82787-15/620504034_18067712597534537_6140387627233804469_n.jpg?stp=dst-jpg_e35_p1080x1080_sh0.08_tt6&amp;_nc_ht=scontent-ord5-2.cdninstagram.com&amp;_nc_cat=105&amp;_nc_oc=Q6cZ2QH3vA1GKjVvABQRupu9624EpVTBjBgYsUWDUpXhcDFpv-_UxHHpPLqq243YJBOn11Q&amp;_nc_ohc=IoAcfEkL_CMQ7kNvwF0kPrj&amp;_nc_gid=OVKpOzqgfrWtHv8wpm0vDg&amp;edm=AOQ1c0wBAAAA&amp;ccb=7-5&amp;ig_cache_key=MjcyNDg1NjkwNTgzNzI3NjM0NA%3D%3D.3-ccb7-5&amp;oh=00_AfzhrYHRqF8Z1FdpNRquD_WsiRYnXKGSeCRWOxMMLUeGRQ&amp;oe=69BDBD11&amp;_nc_sid=8b3546, https://scontent-ord5-2.cdninstagram.com/v/t51.82787-15/628102274_18337027021241906_5595362467483683252_n.jpg?stp=dst-jpg_e35_p1080x1080_sh0.08_tt6&amp;_nc_ht=scontent-ord5-2.cdninstagram.com&amp;_nc_cat=102&amp;_nc_oc=Q6cZ2QH3vA1GKjVvABQRupu9624EpVTBjBgYsUWDUpXhcDFpv-_UxHHpPLqq243YJBOn11Q&amp;_nc_ohc=eJnXzS7U9zsQ7kNvwGyvP3l&amp;_nc_gid=OVKpOzqgfrWtHv8wpm0vDg&amp;edm=AOQ1c0wBAAAA&amp;ccb=7-5&amp;ig_cache_key=MjcwNzYzNzgxNzE1MDk5Mjc0Mw%3D%3D.3-ccb7-5&amp;oh=00_AfxuJDmVPthjOIGhMqtNpBi3g-fDbwgdIxNjr4W8e_7O3Q&amp;oe=69BD90D8&amp;_nc_sid=8b3546, https://scontent-ord5-2.cdninstagram.com/v/t51.82787-15/622896017_18166418833396863_7005439083094117859_n.jpg?stp=dst-jpg_e35_s1080x1080_sh0.08_tt6&amp;_nc_ht=scontent-ord5-2.cdninstagram.com&amp;_nc_cat=103&amp;_nc_oc=Q6cZ2QH3vA1GKjVvABQRupu9624EpVTBjBgYsUWDUpXhcDFpv-_UxHHpPLqq243YJBOn11Q&amp;_nc_ohc=pnlXfGUq2l4Q7kNvwF0cvp_&amp;_nc_gid=OVKpOzqgfrWtHv8wpm0vDg&amp;edm=AOQ1c0wBAAAA&amp;ccb=7-5&amp;ig_cache_key=MjY4MDA2OTc5NTkyMjA2NzI3MA%3D%3D.3-ccb7-5&amp;oh=00_AfzSYMRiMR6KBCuVrH4nrvp16iLEe86i86Z5LoxVNz_64g&amp;oe=69BDB444&amp;_nc_sid=8b3546, https://scontent-ord5-2.cdninstagram.com/v/t51.82787-15/617538625_18081831518583351_5957209037414460449_n.jpg?stp=dst-jpg_e15_tt6&amp;_nc_ht=scontent-ord5-2.cdninstagram.com&amp;_nc_cat=103&amp;_nc_oc=Q6cZ2QH3vA1GKjVvABQRupu9624EpVTBjBgYsUWDUpXhcDFpv-_UxHHpPLqq243YJBOn11Q&amp;_nc_ohc=N-EYUGUnM1oQ7kNvwG2qFM4&amp;_nc_gid=OVKpOzqgfrWtHv8wpm0vDg&amp;edm=AOQ1c0wBAAAA&amp;ccb=7-5&amp;ig_cache_key=MjY2MTIzNTg4ODUxMDY1NDkyNg%3D%3D.3-ccb7-5&amp;oh=00_AfwroPhGqBsysCKigngGmHM3jMdUEp9nJLkggiSciZeo2w&amp;oe=69BDB61F&amp;_nc_sid=8b3546, https://scontent-ord5-3.cdninstagram.com/v/t51.82787-15/619522730_18080965730350528_364766289119065703_n.jpg?stp=dst-jpg_e35_s1080x1080_sh0.08_tt6&amp;_nc_ht=scontent-ord5-3.cdninstagram.com&amp;_nc_cat=104&amp;_nc_oc=Q6cZ2QH3vA1GKjVvABQRupu9624EpVTBjBgYsUWDUpXhcDFpv-_UxHHpPLqq243YJBOn11Q&amp;_nc_ohc=U0lU2hygR_4Q7kNvwHmKN5E&amp;_nc_gid=OVKpOzqgfrWtHv8wpm0vDg&amp;edm=AOQ1c0wBAAAA&amp;ccb=7-5&amp;ig_cache_key=MjY0MDgyMDc1NTEzMzMwMDQ4Mw%3D%3D.3-ccb7-5&amp;oh=00_Afy-BVxTgk5Kat5Rfv9qMJe7bsl4UNhC3ZlGjX-3PQRQ4w&amp;oe=69BDB915&amp;_nc_sid=8b3546, https://scontent-ord5-1.cdninstagram.com/v/t51.82787-15/622420057_18120460576571924_5019850171246948446_n.jpg?stp=dst-jpg_e35_s1080x1080_sh0.08_tt6&amp;_nc_ht=scontent-ord5-1.cdninstagram.com&amp;_nc_cat=108&amp;_nc_oc=Q6cZ2QH3vA1GKjVvABQRupu9624EpVTBjBgYsUWDUpXhcDFpv-_UxHHpPLqq243YJBOn11Q&amp;_nc_ohc=tvYsNi1gNsEQ7kNvwGrnkrN&amp;_nc_gid=OVKpOzqgfrWtHv8wpm0vDg&amp;edm=AOQ1c0wBAAAA&amp;ccb=7-5&amp;ig_cache_key=MjU4ODYxMTk2NTI2ODUyMzkxNw%3D%3D.3-ccb7-5&amp;oh=00_AfyaCtnakYz3lxJf3v-NeQtoeOLAZLd5fuSF8a2xQNSumg&amp;oe=69BD9A44&amp;_nc_si</t>
  </si>
  <si>
    <t>https://scontent-ord5-2.cdninstagram.com/o1/v/t2/f2/m367/AQPKd9XAMEY1b_6fDbWw6D9ydxmcrBTq9wpy82wq-EH5HJq9jZ2xUpE7Asf0YOUvq5oiiVEaxWeSCBu4MxlwudhopuJb-XGgDX81DWg.mp4?_nc_cat=110&amp;_nc_sid=5e9851&amp;_nc_ht=scontent-ord5-2.cdninstagram.com&amp;_nc_ohc=8QosOtA-ARwQ7kNvwEUW-RB&amp;efg=eyJ2ZW5jb2RlX3RhZyI6Inhwdl9wcm9ncmVzc2l2ZS5JTlNUQUdSQU0uQ0xJUFMuQzMuNzIwLmRhc2hfYmFzZWxpbmVfMV92MSIsInhwdl9hc3NldF9pZCI6MTY4NDg3OTM3NTUzNjk2MCwiYXNzZXRfYWdlX2RheXMiOjE3MywidmlfdXNlY2FzZV9pZCI6MTAwOTksImR1cmF0aW9uX3MiOjExOSwidXJsZ2VuX3NvdXJjZSI6Ind3dyJ9&amp;ccb=17-1&amp;vs=fa551114e9b30b69&amp;_nc_vs=HBksFQIYQGlnX2VwaGVtZXJhbC8zQzQxOTg3RkRCRjZDQzNCNUQ2NTFFNzREQjEzNzc4OF92aWRlb19kYXNoaW5pdC5tcDQVAALIARIAFQIYR2lnX3hwdl9yZWVsc19wZXJtYW5lbnRfc3JfcHJvZC8xMDkwMTU4MTgzMjAyNjExXzc2NDI3NzI5NDg3OTg5OTc5MzAubXA0FQICyAESACgAGAAbAogHdXNlX29pbAExEnByb2dyZXNzaXZlX3JlY2lwZQExFQAAJoDN2MrxmP4FFQIoAkMzLBdAXcqfvnbItBgSZGFzaF9iYXNlbGluZV8xX3YxEQB1_gdl5p0BAA&amp;_nc_gid=OVKpOzqgfrWtHv8wpm0vDg&amp;_nc_ss=1a&amp;_nc_zt=28&amp;oh=00_AfxoVz_B_V_95opxFOH_2lRIS9Aj4rRk920D85Vqmn-3pQ&amp;oe=69BDAA23</t>
  </si>
  <si>
    <t>https://www.instagram.com/brillss</t>
  </si>
  <si>
    <t>oleg_kulitskiy</t>
  </si>
  <si>
    <t>Oleg Kulitskiy</t>
  </si>
  <si>
    <t>https://www.olegkulitskiy.com/</t>
  </si>
  <si>
    <t>https://scontent-atl3-1.cdninstagram.com/v/t51.2885-19/351208148_207016468910028_5013411516213048057_n.jpg?stp=dst-jpg_e0_s150x150_tt6&amp;efg=eyJ2ZW5jb2RlX3RhZyI6InByb2ZpbGVfcGljLmRqYW5nby4xMDgwLmMyIn0&amp;_nc_ht=scontent-atl3-1.cdninstagram.com&amp;_nc_cat=100&amp;_nc_oc=Q6cZ2QHo_ELVSER90VAWOymzkdZS5eZLT8AaCV2-eRrL1tIiJaezQiPcSs0cDGIARria5ok&amp;_nc_ohc=zM5FleWneGYQ7kNvwGQfl35&amp;_nc_gid=prhPPA9jOLk9Rg3-9WvE2w&amp;edm=AOQ1c0wBAAAA&amp;ccb=7-5&amp;oh=00_Afx7f82kfOrlWrSlrCtehNPkJsBvUCS9JccxyCBASr_J2A&amp;oe=69BDAD16&amp;_nc_sid=8b3546</t>
  </si>
  <si>
    <t>опять чем-то воняет! | В Париже стало холодно, пришлось купить шубу в Saint Laurent и переехать во дворец. | достаточно ли убедительно я пью из пустого стаканчика? | здесь мог бы быть жё рёвьян тё шэршэ, но будет только овердоз солнца и тепла в середине декабря | может показаться что у меня всего одна кофта, так оно и есть. | хоть мне завтра и 34, проблем со стулом нет | говорят сегодня в Париже парень в туфельках мери джейн 45 размера оккупировал мост для самолюбования, но я ничего такого не видел. | когда вспомнил, что фото на пленку это супер | Импрессионизм - супер! Нормандия - супер! 33 - супер!</t>
  </si>
  <si>
    <t>https://instagram.com/p/DV6Wm_1DNG1, https://instagram.com/p/DVbB5r5jHfh, https://instagram.com/p/DVZK7XEjPVM, https://instagram.com/p/DVJ6xl_DIJk, https://instagram.com/p/DTDh0BrDJkh, https://instagram.com/p/DSxO42fjNDi, https://instagram.com/p/DSaVESHDMrN, https://instagram.com/p/DMkdzuQi0GO, https://instagram.com/p/DLpiWhHioiS, https://instagram.com/p/DKFNymYCAM_, https://instagram.com/p/DFf8RWoCASr, https://instagram.com/p/C9C43Z8octP</t>
  </si>
  <si>
    <t>30, 29, 36, 50, 31, 49, 35, 46, 58, 45, 63, 97</t>
  </si>
  <si>
    <t>2, 2, 1, 24, 0, 1, 0, 0, 2, 3, 0, 3</t>
  </si>
  <si>
    <t>2026-03-15, 2026-03-03, 2026-03-02, 2026-02-24, 2026-01-03, 2025-12-27, 2025-12-18, 2025-07-26, 2025-07-03, 2025-05-25, 2025-01-31, 2024-07-05</t>
  </si>
  <si>
    <t>Paris, France, Rouen, France, Canal Saint-Martin, Biarritz, France, Designmuseum Danmark, Etretat, Normadie</t>
  </si>
  <si>
    <t>Video, Video, Video, Video, Sidecar, Sidecar, Video, Sidecar, Sidecar, Video, Sidecar, Sidecar</t>
  </si>
  <si>
    <t>https://scontent-atl3-2.cdninstagram.com/v/t51.82787-15/610829919_18552230053055977_8717500305993296747_n.jpg?stp=dst-jpg_e35_p1080x1080_sh0.08_tt6&amp;_nc_ht=scontent-atl3-2.cdninstagram.com&amp;_nc_cat=101&amp;_nc_oc=Q6cZ2QHo_ELVSER90VAWOymzkdZS5eZLT8AaCV2-eRrL1tIiJaezQiPcSs0cDGIARria5ok&amp;_nc_ohc=MeHTs9ycCHMQ7kNvwH-GVfl&amp;_nc_gid=prhPPA9jOLk9Rg3-9WvE2w&amp;edm=AOQ1c0wBAAAA&amp;ccb=7-5&amp;ig_cache_key=MzgwMjAzMTIxNzYyNjA2ODQ3MA%3D%3D.3-ccb7-5&amp;oh=00_AfxzUgl-mkfclDq5ASJpgIowvcxA8GUYTOT4xuPaDuUqWg&amp;oe=69BDB000&amp;_nc_sid=8b3546, https://scontent-atl3-2.cdninstagram.com/v/t51.82787-15/610829919_18552230053055977_8717500305993296747_n.jpg?stp=dst-jpg_e35_p1080x1080_sh0.08_tt6&amp;_nc_ht=scontent-atl3-2.cdninstagram.com&amp;_nc_cat=101&amp;_nc_oc=Q6cZ2QHo_ELVSER90VAWOymzkdZS5eZLT8AaCV2-eRrL1tIiJaezQiPcSs0cDGIARria5ok&amp;_nc_ohc=MeHTs9ycCHMQ7kNvwH-GVfl&amp;_nc_gid=prhPPA9jOLk9Rg3-9WvE2w&amp;edm=AOQ1c0wBAAAA&amp;ccb=7-5&amp;ig_cache_key=MzgwMjAzMTIxNzYyNjA2ODQ3MA%3D%3D.3-ccb7-5&amp;oh=00_AfxzUgl-mkfclDq5ASJpgIowvcxA8GUYTOT4xuPaDuUqWg&amp;oe=69BDB000&amp;_nc_sid=8b3546, https://scontent-atl3-2.cdninstagram.com/v/t51.82787-15/610650792_18552230062055977_5119043674617574101_n.jpg?stp=dst-jpg_e35_p1080x1080_sh0.08_tt6&amp;_nc_ht=scontent-atl3-2.cdninstagram.com&amp;_nc_cat=101&amp;_nc_oc=Q6cZ2QHo_ELVSER90VAWOymzkdZS5eZLT8AaCV2-eRrL1tIiJaezQiPcSs0cDGIARria5ok&amp;_nc_ohc=RA3kzMvuYtgQ7kNvwEU84wZ&amp;_nc_gid=prhPPA9jOLk9Rg3-9WvE2w&amp;edm=AOQ1c0wBAAAA&amp;ccb=7-5&amp;ig_cache_key=MzgwMjAzMTIxNzczNTExNDU2Mg%3D%3D.3-ccb7-5&amp;oh=00_Afy8__2B43mH3HmwpIOO4D6Yw4la3K_WQk2MKRVp6olnhA&amp;oe=69BDA1DF&amp;_nc_sid=8b3546, https://scontent-atl3-2.cdninstagram.com/v/t51.82787-15/606077644_18550881856055977_3229931443247184385_n.jpg?stp=dst-jpg_e35_p1080x1080_sh0.08_tt6&amp;_nc_ht=scontent-atl3-2.cdninstagram.com&amp;_nc_cat=101&amp;_nc_oc=Q6cZ2QHo_ELVSER90VAWOymzkdZS5eZLT8AaCV2-eRrL1tIiJaezQiPcSs0cDGIARria5ok&amp;_nc_ohc=_70gdq8DVnoQ7kNvwFv6Ixh&amp;_nc_gid=prhPPA9jOLk9Rg3-9WvE2w&amp;edm=AOQ1c0wBAAAA&amp;ccb=7-5&amp;ig_cache_key=Mzc5Njg4MTQzNDk5MzIzNTQ1MA%3D%3D.3-ccb7-5&amp;oh=00_AfwL8lhjGrx4HOTAvhLF6MzzWN7t6MI3o9t8S_Lam3gqQQ&amp;oe=69BDB1E4&amp;_nc_sid=8b3546, https://scontent-atl3-2.cdninstagram.com/v/t51.82787-15/606077644_18550881856055977_3229931443247184385_n.jpg?stp=dst-jpg_e35_p1080x1080_sh0.08_tt6&amp;_nc_ht=scontent-atl3-2.cdninstagram.com&amp;_nc_cat=101&amp;_nc_oc=Q6cZ2QHo_ELVSER90VAWOymzkdZS5eZLT8AaCV2-eRrL1tIiJaezQiPcSs0cDGIARria5ok&amp;_nc_ohc=_70gdq8DVnoQ7kNvwFv6Ixh&amp;_nc_gid=prhPPA9jOLk9Rg3-9WvE2w&amp;edm=AOQ1c0wBAAAA&amp;ccb=7-5&amp;ig_cache_key=Mzc5Njg4MTQzNDk5MzIzNTQ1MA%3D%3D.3-ccb7-5&amp;oh=00_AfwL8lhjGrx4HOTAvhLF6MzzWN7t6MI3o9t8S_Lam3gqQQ&amp;oe=69BDB1E4&amp;_nc_sid=8b3546, https://scontent-atl3-2.cdninstagram.com/v/t51.82787-15/607145539_18550881889055977_1023100884344745757_n.jpg?stp=dst-jpg_e35_p1080x1080_sh0.08_tt6&amp;_nc_ht=scontent-atl3-2.cdninstagram.com&amp;_nc_cat=101&amp;_nc_oc=Q6cZ2QHo_ELVSER90VAWOymzkdZS5eZLT8AaCV2-eRrL1tIiJaezQiPcSs0cDGIARria5ok&amp;_nc_ohc=R3noxOPJgDMQ7kNvwGHYJQS&amp;_nc_gid=prhPPA9jOLk9Rg3-9WvE2w&amp;edm=AOQ1c0wBAAAA&amp;ccb=7-5&amp;ig_cache_key=Mzc5Njg4MTQzNTAwMTY3MTQ0OA%3D%3D.3-ccb7-5&amp;oh=00_Afx4u3XdrBS0sAvMrvU8oE8mLAdyu2_3VXotisGoJ_Nmyg&amp;oe=69BD890F&amp;_nc_sid=8b3546, https://scontent-atl3-2.cdninstagram.com/v/t51.82787-15/523324718_18520162681055977_957017376209912694_n.jpg?stp=dst-jpg_e35_p1080x1080_sh0.08_tt6&amp;_nc_ht=scontent-atl3-2.cdninstagram.com&amp;_nc_cat=101&amp;_nc_oc=Q6cZ2QHo_ELVSER90VAWOymzkdZS5eZLT8AaCV2-eRrL1tIiJaezQiPcSs0cDGIARria5ok&amp;_nc_ohc=p3hhP7nU0N4Q7kNvwFyGmhI&amp;_nc_gid=prhPPA9jOLk9Rg3-9WvE2w&amp;edm=AOQ1c0wBAAAA&amp;ccb=7-5&amp;ig_cache_key=MzY4NTIwMTQ3MjY1ODA5NjQ3Ng%3D%3D.3-ccb7-5&amp;oh=00_AfxDiZdqvEb-BWnLTpmsL4Hh64KVG9XxjGrfIR3GrHQYNA&amp;oe=69BDAD27&amp;_nc_sid=8b3546, https://scontent-atl3-2.cdninstagram.com/v/t51.82787-15/523324718_18520162681055977_957017376209912694_n.jpg?stp=dst-jpg_e35_p1080x1080_sh0.08_tt6&amp;_nc_ht=scontent-atl3-2.cdninstagram.com&amp;_nc_cat=101&amp;_nc_oc=Q6cZ2QHo_ELVSER90VAWOymzkdZS5eZLT8AaCV2-eRrL1tIiJaezQiPcSs0cDGIARria5ok&amp;_nc_ohc=p3hhP7nU0N4Q7kNvwFyGmhI&amp;_nc_gid=prhPPA9jOLk9Rg3-9WvE2w&amp;edm=AOQ1c0wBAAAA&amp;ccb=7-5&amp;ig_cache_key=MzY4NTIwMTQ3MjY1ODA5NjQ3Ng%3D%3D.3-ccb7-5&amp;oh=00_AfxDiZdqvEb-BWnLTpmsL4Hh64KVG9XxjGrfIR3GrHQYNA&amp;oe=69BDAD27&amp;_nc_sid=8b3546, https://scontent-atl3-2.cdninstagram.com/v/t51.82787-15/521611205_18520162702055977_6228771114110178782_n.jpg?stp=dst-jpg_e35_p1080x1080_sh0.08_tt6&amp;_nc_ht=scontent-atl3-2.cdninstagram.com&amp;_nc_cat=101&amp;_nc_oc=Q6cZ2QHo_ELVSER90VAWOymzkdZS5eZLT8AaCV2-eRrL1tIiJaezQiPcSs0cDGIARria5ok&amp;_nc_ohc=dcKpFAmTo5wQ7kNvwENmQZX&amp;_nc_gid=prhPPA9jOLk9Rg3-9WvE2w&amp;edm=AOQ1c0wBAAAA&amp;ccb=7-5&amp;ig_cache_key=MzY4NTIwMTQ3MjY1ODI5MDU2MQ%3D%3D.3-ccb7-5&amp;oh=00_Afw21ezRKuo3hCfFMRx91JUImF7C4wgF1hxsNCai5QEODw&amp;oe=69BDAC2C&amp;_nc_sid=8b3546, https://scontent-atl3-2.cdninstagram.com/v/t51.82787-15/524010137_18520162711055977_2740739306926762333_n.jpg?stp=dst-jpg_e35_p1080x1080_sh0.08_tt6&amp;_nc_ht=scontent-atl3-2.cdninstagram.com&amp;_nc_cat=101&amp;_nc_oc=Q6cZ2QHo_ELVSER90VAWOymzkdZS5eZLT8AaCV2-eRrL1tIiJaezQiPcSs0cDGIARria5ok&amp;_nc_ohc=7Qywpqh-TGAQ7kNvwHQzgEL&amp;_nc_gid=prhPPA9jOLk9Rg3-9WvE2w&amp;edm=AOQ1c0wBAAAA&amp;ccb=7-5&amp;ig_cache_key=MzY4NTIwMTQ3MjY1ODI1Mjg0Ng%3D%3D.3-ccb7-5&amp;oh=00_AfxxtChW57yBYnYheT7ohozDj772E3Kn88-Bh-RRSO3chw&amp;</t>
  </si>
  <si>
    <t>https://scontent-atl3-1.cdninstagram.com/o1/v/t16/f2/m69/AQOzJsliTwAiioz_eH3j8ouY8T8f4gP8QMov4Dlr3zdw8g-NjIiflp6uywo7MVPnGM7u86huaxpz1XUWfmTixOyp.mp4?strext=1&amp;_nc_cat=103&amp;_nc_sid=5e9851&amp;_nc_ht=scontent-atl3-1.cdninstagram.com&amp;_nc_ohc=fxy1U-8VoN4Q7kNvwHiAwOZ&amp;efg=eyJ2ZW5jb2RlX3RhZyI6Inhwdl9wcm9ncmVzc2l2ZS5JTlNUQUdSQU0uQ0xJUFMuQzIuNzIwLmRhc2hfYmFzZWxpbmVfMV92MSIsInhwdl9hc3NldF9pZCI6MTc5MjE1ODA2NzUyNzAyMjMsImFzc2V0X2FnZV9kYXlzIjowLCJ2aV91c2VjYXNlX2lkIjoxMDA5OSwiZHVyYXRpb25fcyI6OSwidXJsZ2VuX3NvdXJjZSI6Ind3dyJ9&amp;ccb=17-1&amp;_nc_gid=prhPPA9jOLk9Rg3-9WvE2w&amp;_nc_ss=1a&amp;_nc_zt=28&amp;vs=504b680306ca49a4&amp;_nc_vs=HBksFQIYOnBhc3N0aHJvdWdoX2V2ZXJzdG9yZS9HRHRpeENaVHVBUEI3OHNLQU00LTVyVDA4YThuYnNwVEFRQUYVAALIARIAFQIYUWlnX3hwdl9wbGFjZW1lbnRfcGVybWFuZW50X3YyLzFFNDg2RkI4QkNBRTU1MDdCRTIwQ0RFRTc3RDA2NUEzX2F1ZGlvX2Rhc2hpbml0Lm1wNBUCAsgBEgAoABgAGwKIB3VzZV9vaWwBMRJwcm9ncmVzc2l2ZV9yZWNpcGUBMRUAACaembSfpeXVPxUCKAJDMiwXQCIQ5WBBiTcYEmRhc2hfYmFzZWxpbmVfMV92MREAdf4HZeadAQA&amp;oh=00_AfwwSYN-NyQl_hPvIzpN-l2QEchJlH2KMMQVrqaAzW2bdw&amp;oe=69BDB655, https://scontent-atl3-3.cdninstagram.com/o1/v/t16/f2/m69/AQOZdpMQjG4-FDaMxPGkQMghcd8l_OCFXeDpyDM4ZBR5nZyzSP3d7U956t3u384-ijV3LaDPqg0iJJbTYM77RmMs.mp4?strext=1&amp;_nc_cat=107&amp;_nc_sid=5e9851&amp;_nc_ht=scontent-atl3-3.cdninstagram.com&amp;_nc_ohc=2FJozxenjZ8Q7kNvwGRJ_5N&amp;efg=eyJ2ZW5jb2RlX3RhZyI6Inhwdl9wcm9ncmVzc2l2ZS5JTlNUQUdSQU0uQ0xJUFMuQzMuNzIwLmRhc2hfYmFzZWxpbmVfMV92MSIsInhwdl9hc3NldF9pZCI6MTc5MTk3NzEzMjEyNzAyMjMsImFzc2V0X2FnZV9kYXlzIjoxMiwidmlfdXNlY2FzZV9pZCI6MTAwOTksImR1cmF0aW9uX3MiOjYyLCJ1cmxnZW5fc291cmNlIjoid3d3In0%3D&amp;ccb=17-1&amp;_nc_gid=prhPPA9jOLk9Rg3-9WvE2w&amp;_nc_ss=1a&amp;_nc_zt=28&amp;vs=33bd41c83d08ebd&amp;_nc_vs=HBksFQIYOnBhc3N0aHJvdWdoX2V2ZXJzdG9yZS9HRjUyZHliSkQtZHVOQVFGQUNSdmtyWWlzLWRoYnNwVEFRQUYVAALIARIAFQIYUWlnX3hwdl9wbGFjZW1lbnRfcGVybWFuZW50X3YyLzQ2NEZFQzgwRjA4MkIwMUY3MDU2Mzg2MjJDMUZCOEIyX2F1ZGlvX2Rhc2hpbml0Lm1wNBUCAsgBEgAoABgAGwKIB3VzZV9vaWwBMRJwcm9ncmVzc2l2ZV9yZWNpcGUBMRUAACae__vA_PvUPxUCKAJDMywXQE9mZmZmZmYYEmRhc2hfYmFzZWxpbmVfMV92MREAdf4HZeadAQA&amp;oh=00_AfzFIEukpXpq8Bv67dhMQqva5ew4lEDdr3pefnVaTVs2aw&amp;oe=69BD8DFD, https://scontent-atl3-2.cdninstagram.com/o1/v/t16/f2/m69/AQPfp5nRKWH6p9LSKba5HASrtKLlgkmMKxJ9YqBw1TVywL124KX-wtnm7O1l5QB3jsyOIB-iPXj-TAZHBE-AJGsV.mp4?strext=1&amp;_nc_cat=102&amp;_nc_sid=5e9851&amp;_nc_ht=scontent-atl3-2.cdninstagram.com&amp;_nc_ohc=SfjqLWYe_AcQ7kNvwEla2aV&amp;efg=eyJ2ZW5jb2RlX3RhZyI6Inhwdl9wcm9ncmVzc2l2ZS5JTlNUQUdSQU0uQ0xJUFMuQzMuNzIwLmRhc2hfYmFzZWxpbmVfMV92MSIsInhwdl9hc3NldF9pZCI6MTc5MTk2Nzc4NTYyNzAyMjMsImFzc2V0X2FnZV9kYXlzIjoxMywidmlfdXNlY2FzZV9pZCI6MTAwOTksImR1cmF0aW9uX3MiOjExNiwidXJsZ2VuX3NvdXJjZSI6Ind3dyJ9&amp;ccb=17-1&amp;vs=9b0ceeb339d0533d&amp;_nc_vs=HBksFQIYOnBhc3N0aHJvdWdoX2V2ZXJzdG9yZS9HQllrV0NiZVgtMS1mbDBHQUxSczlzb1lvV2hRYnNwVEFRQUYVAALIARIAFQIYUWlnX3hwdl9wbGFjZW1lbnRfcGVybWFuZW50X3YyLzc1NDQ0NjE1QTQ2RjQ1M0NCMjM4RThENkRDMzRCNDkyX2F1ZGlvX2Rhc2hpbml0Lm1wNBUCAsgBEgAoABgAGwKIB3VzZV9vaWwBMRJwcm9ncmVzc2l2ZV9yZWNpcGUBMRUAACaenuaRxPbUPxUCKAJDMywXQF0XbItDlYEYEmRhc2hfYmFzZWxpbmVfMV92MREAdf4HZeadAQA&amp;_nc_gid=prhPPA9jOLk9Rg3-9WvE2w&amp;_nc_ss=1a&amp;_nc_zt=28&amp;oh=00_AfwyU1XhEgIQdcXwZvL10Ft35xKTBR0ZKVHbSugGOnmRsA&amp;oe=69BDA262, https://scontent-atl3-2.cdninstagram.com/o1/v/t16/f2/m69/AQP_ecCvFLII4E8QW28RJZbd1nk8un_10NbNoAbJFEKEhkS89tUwZtjh2YDxa3HCnqvMU3klze3JrlHKE_Icvjby.mp4?strext=1&amp;_nc_cat=102&amp;_nc_sid=5e9851&amp;_nc_ht=scontent-atl3-2.cdninstagram.com&amp;_nc_ohc=4LwbgyOhmmgQ7kNvwGNjBy8&amp;efg=eyJ2ZW5jb2RlX3RhZyI6Inhwdl9wcm9ncmVzc2l2ZS5JTlNUQUdSQU0uQ0xJUFMuQzMuNzIwLmRhc2hfYmFzZWxpbmVfMV92MSIsInhwdl9hc3NldF9pZCI6MTc5MTg4NTQ3ODUyNzAyMjMsImFzc2V0X2FnZV9kYXlzIjoxOSwidmlfdXNlY2FzZV9pZCI6MTAwOTksImR1cmF0aW9uX3MiOjEwMywidXJsZ2VuX3NvdXJjZSI6Ind3dyJ9&amp;ccb=17-1&amp;_nc_gid=prhPPA9jOLk9Rg3-9WvE2w&amp;_nc_ss=1a&amp;_nc_zt=28&amp;vs=3f5d5a7b2a3ce7cf&amp;_nc_vs=HBksFQIYOnBhc3N0aHJvdWdoX2V2ZXJzdG9yZS9HQVRoQVNaeWRQMkJGdklQQUI3RzRuRlhjODlBYnNwVEFRQUYVAALIARIAFQIYUWlnX3hwdl9wbGFjZW1lbnRfcGVybWFuZW50X3YyLzM0NEVBN0M4MTYzNjA5MTNENEYzMzgxRTJFNkZDMEExX2F1ZGlvX2Rhc2hpbml0Lm1wNBUCAsgBEgAoABgAGwKIB3VzZV9vaWwBMRJwcm9ncmVzc2l2ZV9yZWNpcGUBMRUAACaeh5Dkz8bUPxUCKAJDMywXQFnRBiTdLxsYEmRhc2hfYmFzZWxpbmVfMV92MREAdf4HZeadAQA&amp;oh=00_Afw_t-Pwl2OCqXobKVxaXCO17HUAkSxUCRXOteg9NP6qug&amp;oe=69BDB94E, https://scontent-atl3-2.cdninstagram.com/o1/v/t2/f2/m86/AQMjhriWQoIWHxqaUk4TVSXAJbjJ-is_O_P7zCvUTw8cwK-mDtyEtPAq2PwvMNI-7xECvThJtRUzkZv-5nPwKKz_xgMWYykCziGQIWc.mp4?_nc_cat=101&amp;_nc_sid=5e9851&amp;_nc_ht=scontent-atl3-2.cdninstagram.com&amp;_nc_ohc=jhwVoFSheFIQ7kNvwH7wsVM&amp;efg=eyJ2ZW5jb2RlX3RhZyI6Inhwdl9wcm9ncmVzc2l2ZS5JTlNUQUdSQU0uQ0xJUFMuQzMuNzIwLmRhc2hfYmFzZWxpbmVfMV92MSIsInhwdl9hc3NldF9pZCI6OTExODcxNDM0NTExNDU3LCJhc3NldF9hZ2VfZGF5cyI6ODcsInZpX3VzZWNhc2VfaWQiOjEwMDk5LCJkdXJhdGlvbl9zIjoxOCwidXJsZ2VuX3NvdXJjZSI6Ind3dyJ9&amp;ccb=17-1&amp;_nc_gid=prhPPA9jOLk9Rg3-9WvE2w&amp;_nc_ss=1a&amp;_nc_zt=28&amp;vs=fe9a7cf654df74e4&amp;_nc_vs=HBkcFQIYUmlnX3hwdl9yZWVsc19wZXJtYW5lbnRfc3JfcHJvZC9ENDQ0MjI4MUJEQjFGMzY5M0E0OEZFMjZFOUIwNzE4Ql92aWRlb19kYXNoaW5pdC5tcDQVAALIARIAKAAYABsCiAd1c2Vfb2lsATEScHJvZ3Jlc3NpdmVfcmVjaXBlATEVAAAmwtH6zvPVngMVAigCQzMsF0AyGZmZmZmaGBJkYXNoX2Jhc2VsaW5lXzFfdjERAHX-B2XmnQEA&amp;oh=00_Afy7QjB_q6VOxpfgOoSlgaBD2ezO3ajLT6zvTI-XFXKQNA&amp;oe=69B9C7B6</t>
  </si>
  <si>
    <t>https://www.instagram.com/oleg_kulitskiy</t>
  </si>
  <si>
    <t>sun_sha_ine</t>
  </si>
  <si>
    <t>Sigma_Male</t>
  </si>
  <si>
    <t>Жив з Лабубу , тепер чудово закриваю вікна Овертона 🪟
RedFlag 🚩з ідеальним флагштоком⛳️ 23-й у списках Епштейна</t>
  </si>
  <si>
    <t>https://scontent-hou1-1.cdninstagram.com/v/t51.82787-19/516705508_17896086849247942_3708418377449696507_n.jpg?stp=dst-jpg_e0_s150x150_tt6&amp;efg=eyJ2ZW5jb2RlX3RhZyI6InByb2ZpbGVfcGljLmRqYW5nby4xMDgwLmMyIn0&amp;_nc_ht=scontent-hou1-1.cdninstagram.com&amp;_nc_cat=110&amp;_nc_oc=Q6cZ2QGNidgd-UcoDJOTqzoM7-gEAnKQz83Nx8ks7_CqHDvZOTZs51ZB_TxaxREOzjI4QvQ&amp;_nc_ohc=igfIqV9Q_1MQ7kNvwFdq8yL&amp;_nc_gid=D0fEVjju5xp_VHKHqh1dYA&amp;edm=AOQ1c0wBAAAA&amp;ccb=7-5&amp;oh=00_AfziEM8yV_PQasxTfByKwH5nt5-ucbR3lyKadF6Ul5xzCA&amp;oe=69BDA224&amp;_nc_sid=8b3546</t>
  </si>
  <si>
    <t>#зеленскийпрезидент #війна</t>
  </si>
  <si>
    <t>https://instagram.com/p/DLt05RDo1q9, https://instagram.com/p/DVLfiN5DHH2, https://instagram.com/p/DUGEXs8jFSH, https://instagram.com/p/DUALhQ3DCO8, https://instagram.com/p/DT75iMiDOZT, https://instagram.com/p/DT20PlcjJYM, https://instagram.com/p/DSHXRwfjL-i, https://instagram.com/p/DREbdKajIkw, https://instagram.com/p/DQkFKIdjLz_, https://instagram.com/p/DQRtu6IDHjw, https://instagram.com/p/DP7tmwICCw0, https://instagram.com/p/DPves1GDLg9</t>
  </si>
  <si>
    <t>12, 2, 0, 1, 0, 0, 1, 1, 0, 3, 4, 9</t>
  </si>
  <si>
    <t>2025-07-05, 2026-02-25, 2026-01-29, 2026-01-27, 2026-01-25, 2026-01-23, 2025-12-11, 2025-11-15, 2025-11-02, 2025-10-26, 2025-10-18, 2025-10-13</t>
  </si>
  <si>
    <t>Video, Image, Video, Video, Video, Video, Image, Video, Video, Video, Video, Video</t>
  </si>
  <si>
    <t>https://scontent-hou1-1.cdninstagram.com/v/t51.82787-15/641758475_17922740151247942_1735005441760870920_n.jpg?stp=dst-jpg_e35_p1080x1080_sh0.08_tt6&amp;_nc_ht=scontent-hou1-1.cdninstagram.com&amp;_nc_cat=110&amp;_nc_oc=Q6cZ2QGNidgd-UcoDJOTqzoM7-gEAnKQz83Nx8ks7_CqHDvZOTZs51ZB_TxaxREOzjI4QvQ&amp;_nc_ohc=_MPmNL4EGKgQ7kNvwERx8C1&amp;_nc_gid=D0fEVjju5xp_VHKHqh1dYA&amp;edm=AOQ1c0wBAAAA&amp;ccb=7-5&amp;ig_cache_key=Mzg0MDMwMTc5ODA4MzI5MzY4Ng%3D%3D.3-ccb7-5&amp;oh=00_Afzhz_g6VAYQx1riKwsiR6WzOAmevlMRf5BwiplrQjs5yA&amp;oe=69BDACD6&amp;_nc_sid=8b3546, https://scontent-hou1-1.cdninstagram.com/v/t51.82787-15/598956515_17913499218247942_3710206256611613771_n.jpg?stp=dst-jpg_e35_p1080x1080_sh0.08_tt6&amp;_nc_ht=scontent-hou1-1.cdninstagram.com&amp;_nc_cat=110&amp;_nc_oc=Q6cZ2QGNidgd-UcoDJOTqzoM7-gEAnKQz83Nx8ks7_CqHDvZOTZs51ZB_TxaxREOzjI4QvQ&amp;_nc_ohc=6TFqWBw3tb8Q7kNvwFT0B_r&amp;_nc_gid=D0fEVjju5xp_VHKHqh1dYA&amp;edm=AOQ1c0wBAAAA&amp;ccb=7-5&amp;ig_cache_key=Mzc4NTA5NjM4NzE5Nzk3NjQ4Mg%3D%3D.3-ccb7-5&amp;oh=00_Afy7L0mpXn9rblkDt8nzw61eB1bH1SjTCuTtd9TXOzUm-A&amp;oe=69BDA66E&amp;_nc_sid=8b3546</t>
  </si>
  <si>
    <t>https://scontent-hou1-1.cdninstagram.com/o1/v/t2/f2/m367/AQN7Vo_P60McFr3ykTqcv5PK5eB5wOvaC_9Z5i2UesCsZRmEbN_Aq-NYMr7wo9wVUetvhHXHcor51ShwbTO9n_23CMEIQ4Xh0wfRVJ8.mp4?_nc_cat=101&amp;_nc_sid=5e9851&amp;_nc_ht=scontent-hou1-1.cdninstagram.com&amp;_nc_ohc=ILZ6YRYFUb0Q7kNvwEI1fjz&amp;efg=eyJ2ZW5jb2RlX3RhZyI6Inhwdl9wcm9ncmVzc2l2ZS5JTlNUQUdSQU0uQ0xJUFMuQzMuNzIwLmRhc2hfYmFzZWxpbmVfMV92MSIsInhwdl9hc3NldF9pZCI6MTk5NTc4NjMzMDk1NDk1OCwiYXNzZXRfYWdlX2RheXMiOjI1NCwidmlfdXNlY2FzZV9pZCI6MTAwOTksImR1cmF0aW9uX3MiOjg2LCJ1cmxnZW5fc291cmNlIjoid3d3In0%3D&amp;ccb=17-1&amp;vs=f95a3d5d291762f8&amp;_nc_vs=HBksFQIYQGlnX2VwaGVtZXJhbC85MzRCNDVFODgzRERBNEQ4Qzk1N0Q3MUNEOEIzMDM5QV92aWRlb19kYXNoaW5pdC5tcDQVAALIARIAFQIYR2lnX3hwdl9yZWVsc19wZXJtYW5lbnRfc3JfcHJvZC8xMzkxODg5NjMyMTE3ODI5XzMyMzU0MDYyOTk3NDgwNDkyMDAubXA0FQICyAESACgAGAAbAogHdXNlX29pbAExEnByb2dyZXNzaXZlX3JlY2lwZQExFQAAJpzz7vSGyosHFQIoAkMzLBdAVbmZmZmZmhgSZGFzaF9iYXNlbGluZV8xX3YxEQB1_gdl5p0BAA&amp;_nc_gid=D0fEVjju5xp_VHKHqh1dYA&amp;_nc_ss=1a&amp;_nc_zt=28&amp;oh=00_Afz4EI8YLH88Qvv8IhMcmuA4XR9IXBhkGY9d04kZqYtXbg&amp;oe=69BDA3E2, https://scontent-hou1-1.cdninstagram.com/o1/v/t2/f2/m86/AQNq5uNNJxcupUBk6CypRwpcFnTIRkCGqDdPRHqLO8IqTMrMidI_rq8-QLtuJovWcoFeuiKB_FNjq1aYt1iV3mdJ1H6l-CPn7MCNFLs.mp4?_nc_cat=105&amp;_nc_sid=5e9851&amp;_nc_ht=scontent-hou1-1.cdninstagram.com&amp;_nc_ohc=LPrXO3LJN_0Q7kNvwErm0ty&amp;efg=eyJ2ZW5jb2RlX3RhZyI6Inhwdl9wcm9ncmVzc2l2ZS5JTlNUQUdSQU0uQ0xJUFMuQzMuNDgwLmRhc2hfYmFzZWxpbmVfMV92MSIsInhwdl9hc3NldF9pZCI6MTc5MDcxNzQzOTAzNDE5MjcsImFzc2V0X2FnZV9kYXlzIjo0NSwidmlfdXNlY2FzZV9pZCI6MTAwOTksImR1cmF0aW9uX3MiOjE0NiwidXJsZ2VuX3NvdXJjZSI6Ind3dyJ9&amp;ccb=17-1&amp;vs=9f29b28bec06b10f&amp;_nc_vs=HBksFQIYUmlnX3hwdl9yZWVsc19wZXJtYW5lbnRfc3JfcHJvZC9BNDQ3QTMwMDQzNDI3MjE3MjNCOTk2QzE0RjAwOTBCNV92aWRlb19kYXNoaW5pdC5tcDQVAALIARIAFQIYUWlnX3hwdl9wbGFjZW1lbnRfcGVybWFuZW50X3YyLzQ5NEJCNzYyQjQxNjk1RTYxMDE5Q0E0RDNCRkREQzg1X2F1ZGlvX2Rhc2hpbml0Lm1wNBUCAsgBEgAoABgAGwKIB3VzZV9vaWwBMRJwcm9ncmVzc2l2ZV9yZWNpcGUBMRUAACbOhL2H3p7PPxUCKAJDMywXQGJYgxJul40YEmRhc2hfYmFzZWxpbmVfMV92MREAdf4HZeadAQA&amp;_nc_gid=D0fEVjju5xp_VHKHqh1dYA&amp;_nc_ss=1a&amp;_nc_zt=28&amp;oh=00_Afwr3NBP0N3aLHXwdODeS4VhTt6w_Xbj472tkxP5kvPUdQ&amp;oe=69B9ABFA, https://scontent-hou1-1.cdninstagram.com/o1/v/t2/f2/m86/AQPWxSFUWz0Mz8J0TIcRtX4VnJHCad2RJI4rv9EZ0ZvBHFVUsOg1oCJnyS3MPxbTMsxu5PF_nrGDxZujla38xw_-ycB-9D5FS5F_jj4.mp4?_nc_cat=107&amp;_nc_sid=5e9851&amp;_nc_ht=scontent-hou1-1.cdninstagram.com&amp;_nc_ohc=n5QfCdDxKTUQ7kNvwFOMCrE&amp;efg=eyJ2ZW5jb2RlX3RhZyI6Inhwdl9wcm9ncmVzc2l2ZS5JTlNUQUdSQU0uQ0xJUFMuQzMuNzIwLmRhc2hfYmFzZWxpbmVfMV92MSIsInhwdl9hc3NldF9pZCI6MTc5MDY4NjU0MzIzNDE5MjcsImFzc2V0X2FnZV9kYXlzIjo0OCwidmlfdXNlY2FzZV9pZCI6MTAwOTksImR1cmF0aW9uX3MiOjUsInVybGdlbl9zb3VyY2UiOiJ3d3cifQ%3D%3D&amp;ccb=17-1&amp;vs=7712817b4bf74dcc&amp;_nc_vs=HBkcFQIYUmlnX3hwdl9yZWVsc19wZXJtYW5lbnRfc3JfcHJvZC81NTQ5RjU1QThEQkM0QTBBMEE5MDlENUNDOEI4N0I4NF92aWRlb19kYXNoaW5pdC5tcDQVAALIARIAKAAYABsCiAd1c2Vfb2lsATEScHJvZ3Jlc3NpdmVfcmVjaXBlATEVAAAmzraVkuCMzz8VAigCQzMsF0AUAAAAAAAAGBJkYXNoX2Jhc2VsaW5lXzFfdjERAHX-B2XmnQEA&amp;_nc_gid=D0fEVjju5xp_VHKHqh1dYA&amp;_nc_ss=1a&amp;_nc_zt=28&amp;oh=00_Afz9vYwJhN3qY2hh-jAYTXZQOxBQhb0W6rC50rcBuHp_cA&amp;oe=69B9A040, https://scontent-hou1-1.cdninstagram.com/o1/v/t2/f2/m86/AQPsLkHKuw5upSPfXBODvZ5Zv2urKLaceUtOK1bWGul8s_fx6XemF3i4UtCg0LTiATNlQdx5hqN_5WUVZuazQw9Vq7-2XlbHnsCRamU.mp4?_nc_cat=101&amp;_nc_sid=5e9851&amp;_nc_ht=scontent-hou1-1.cdninstagram.com&amp;_nc_ohc=Dy2DreCH__kQ7kNvwEsjsQp&amp;efg=eyJ2ZW5jb2RlX3RhZyI6Inhwdl9wcm9ncmVzc2l2ZS5JTlNUQUdSQU0uQ0xJUFMuQzMuNTc2LmRhc2hfYmFzZWxpbmVfMV92MSIsInhwdl9hc3NldF9pZCI6MTc5MDY2MzI0MzczNDE5MjcsImFzc2V0X2FnZV9kYXlzIjo0OSwidmlfdXNlY2FzZV9pZCI6MTAwOTksImR1cmF0aW9uX3MiOjM0MiwidXJsZ2VuX3NvdXJjZSI6Ind3dyJ9&amp;ccb=17-1&amp;vs=c4fbb9956c4aff06&amp;_nc_vs=HBksFQIYUmlnX3hwdl9yZWVsc19wZXJtYW5lbnRfc3JfcHJvZC80OTQ2MTZBREFCOTJBNzYxRDU1NUZBMjFFREZCMDk5Rl92aWRlb19kYXNoaW5pdC5tcDQVAALIARIAFQIYUWlnX3hwdl9wbGFjZW1lbnRfcGVybWFuZW50X3YyL0U5NEZDMDNGRUEwRkE5OUM2QjcyRUVFQ0Y2MURFQUEzX2F1ZGlvX2Rhc2hpbml0Lm1wNBUCAsgBEgAoABgAGwKIB3VzZV9vaWwBMRJwcm9ncmVzc2l2ZV9yZWNpcGUBMRUAACbO--iYmP_OPxUCKAJDMywXQHVip--dsi0YEmRhc2hfYmFzZWxpbmVfMV92MREAdf4HZeadAQA&amp;_nc_gid=D0fEVjju5xp_VHKHqh1dYA&amp;_nc_ss=1a&amp;_nc_zt=28&amp;oh=00_AfwSEaMEer7A5R7h9v1ELhdByvtBfiv2LJ2iBg5n0VLN_A&amp;oe=69B99766, https://scontent-hou1-1.cdninstagram.com/o1/v/t16/f2/m69/AQMIYEfOSmkMrTB3kz-YdWggk5SNgvCXFYKdYLYvtFIXiYiTqxavJ8KmqUYBZPSaJvuW03RKExbuzCibGpUzjrLR.mp4?strext=1&amp;_nc_cat=100&amp;_nc_sid=5e9851&amp;_nc_ht=scontent-hou1-1.cdninstagram.com&amp;_nc_ohc=56QH5P0g8AQQ7kNvwHx6HhO&amp;efg=eyJ2ZW5jb2RlX3RhZyI6Inhwdl9wcm9ncmVzc2l2ZS5JTlNUQUdSQU0uQ0xJUFMuQzMuNTc2LmRhc2hfYmFzZWxpbmVfMV92MSIsInhwdl9hc3NldF9pZCI6MTc5MDYzNjA4MTczNDE5MjcsImFzc2V0X2FnZV9kYXlzIjo1MSwidmlfdXNlY2FzZV9pZCI6MTAwOTksImR1cmF0aW9uX3MiOjExNSwidXJsZ2VuX3NvdXJjZSI6Ind3dyJ9&amp;ccb=17-1&amp;vs=e1164573df51f200&amp;_nc_vs=HBksFQIYOnBhc3N0aHJvdWdoX2V2ZXJzdG9yZS9HTVktNHlSYTJYUTFtaW9EQUxESWhrOW9jcjFZYnNwVEFRQUYVAALIARIAFQIYUWlnX3hwdl9wbGFjZW1lbnRfcGVybWFuZW50X3YyLzQxNDk2NDc1NDUzRTNBRURGNjNGN0I0NUNGM0ZBMEIzX2F1ZGlvX2Rhc2hpbml0Lm1wNBUCAsgBEgAoABgAGwKIB3VzZV9vaWwBMRJwcm9ncmVzc2l2ZV9yZWNpcGUBMRUAACbO1-a7sO_OPxUCKAJDMywXQFzVT987ZFoYEmRhc2hfYmFzZWxpbmVfMV92MREAdf4HZeadAQA&amp;_nc_gid=D0fEVjju5xp_VHKHqh1dYA&amp;_nc_ss=1a&amp;_</t>
  </si>
  <si>
    <t>https://www.instagram.com/sun_sha_ine</t>
  </si>
  <si>
    <t>mr.hanzo</t>
  </si>
  <si>
    <t>Mr.Hanzo</t>
  </si>
  <si>
    <t>Founder of @hanzowatches
Not affiliated with any brands
We sell Authentic Watches &amp; Jewelry.Richard Mille,Patek Philippe,Rolex,Audemars Piguet etc🥷🏻🇦🇪</t>
  </si>
  <si>
    <t>https://hanzowatches.com/</t>
  </si>
  <si>
    <t>https://scontent-dfw5-2.cdninstagram.com/v/t51.2885-19/419943586_362333969861804_2697475570639353300_n.jpg?stp=dst-jpg_e0_s150x150_tt6&amp;efg=eyJ2ZW5jb2RlX3RhZyI6InByb2ZpbGVfcGljLmRqYW5nby4xMDgwLmMyIn0&amp;_nc_ht=scontent-dfw5-2.cdninstagram.com&amp;_nc_cat=108&amp;_nc_oc=Q6cZ2QFAYEpL0klBLL5g59IPS5jK6qF5m6Pa94BJO9DvQ9ZedxpS6lpMeOd9O4tY7ZTyh3c&amp;_nc_ohc=-QeQt1ibnaoQ7kNvwHGLqXG&amp;_nc_gid=nj0IQqCJkEudFgLqzWaBRA&amp;edm=AOQ1c0wBAAAA&amp;ccb=7-5&amp;oh=00_AfzNXWqdZxwRNRfPc4mtkEbYJ6OBbAtzwZKn4aXob404rQ&amp;oe=69BDBA20&amp;_nc_sid=8b3546</t>
  </si>
  <si>
    <t>Discontinued Patek Philippe Nautilus 5980/1AR 🔵 | Rolex Yacht-Master 🛥️ | During the last 100 years there is a confrontation between the most powerful watch brands in the world. Which one would you take Audemars Piguet 26420RO or Patek Philippe 5968R? Both watches have chronograph function but the price range is different 🤔 | Yellow Gold or White Gold?🤔 | Audemars Piguet Royal Oak Mini Frosted Rose Gold 23 mm - в наличии в Hanzo Watches 🥷🏻 | Rolex Panda 🐼 | Что входит в комплектацию Rolex? 👑 | How to identify an authentic Rolex GMT-Master 2 “Pepsi”? 🔴🔵 | Starting your day right 🫒</t>
  </si>
  <si>
    <t>https://instagram.com/p/CYaziZ2Far6, https://instagram.com/p/CYxvdbAFP7N, https://instagram.com/p/CYzjEpZFN9H, https://instagram.com/p/DVsulVrguVA, https://instagram.com/p/DVlSmfykbLl, https://instagram.com/p/DVV90q-Ep2d, https://instagram.com/p/DVSrhPGiK-x, https://instagram.com/p/DVOCSoxjaUY, https://instagram.com/p/DU-QHKOEbJb, https://instagram.com/p/DU3JZj9DYHD, https://instagram.com/p/DUXoB3JjdwK, https://instagram.com/p/DUU4fWukd1x</t>
  </si>
  <si>
    <t>3862, 4045, 3729, 4, 8, 7, 10, 15, 11, 8, 7, 31</t>
  </si>
  <si>
    <t>32, 7, 3, 3, 3, 1, 3, 2, 2, 0, 0, 1</t>
  </si>
  <si>
    <t>2022-01-07, 2022-01-16, 2022-01-16, 2026-03-10, 2026-03-07, 2026-03-01, 2026-02-28, 2026-02-26, 2026-02-20, 2026-02-17, 2026-02-05, 2026-02-04</t>
  </si>
  <si>
    <t>Hanzo Corporation, Dubai, United Arab Emirates</t>
  </si>
  <si>
    <t>https://scontent-dfw5-2.cdninstagram.com/o1/v/t2/f2/m86/AQPQ5seL_L0qsy86YNP-5mAEb3K2F4YuqHvCP-bApM-RKkLGSlqT7n-T6L2y9Y7ai1l_-XfVyNf9q_ZYv558yQyGH0nzUFc3zWEibZw.mp4?_nc_cat=104&amp;_nc_sid=5e9851&amp;_nc_ht=scontent-dfw5-2.cdninstagram.com&amp;_nc_ohc=jvy5_0txuPUQ7kNvwF2NiZT&amp;efg=eyJ2ZW5jb2RlX3RhZyI6Inhwdl9wcm9ncmVzc2l2ZS5JTlNUQUdSQU0uQ0xJUFMuQzMuNDgwLmRhc2hfYmFzZWxpbmVfMV92MSIsInhwdl9hc3NldF9pZCI6NDYyMDg1MDMxODAzMDc4OCwiYXNzZXRfYWdlX2RheXMiOjE1MjksInZpX3VzZWNhc2VfaWQiOjEwMDk5LCJkdXJhdGlvbl9zIjoxMSwidXJsZ2VuX3NvdXJjZSI6Ind3dyJ9&amp;ccb=17-1&amp;_nc_gid=nj0IQqCJkEudFgLqzWaBRA&amp;_nc_ss=1a&amp;_nc_zt=28&amp;vs=9454b0fe6b75139c&amp;_nc_vs=HBksFQIYUmlnX3hwdl9yZWVsc19wZXJtYW5lbnRfc3JfcHJvZC9GNTQzMkVDQ0EwQjE2NDdBRDFBRTkxMjk2MDRDMDQ5MV92aWRlb19kYXNoaW5pdC5tcDQVAALIARIAFQIYOnBhc3N0aHJvdWdoX2V2ZXJzdG9yZS9HUHVrS3hEMERFR2RDdElEQUk2dHc0Z01oUFpZYnFfRUFBQUYVAgLIARIAKAAYABsCiAd1c2Vfb2lsATEScHJvZ3Jlc3NpdmVfcmVjaXBlATEVAAAmiN-h3PGotRAVAigCQzMsF0Anu2RaHKwIGBJkYXNoX2Jhc2VsaW5lXzFfdjERAHX-B2XmnQEA&amp;oh=00_AfzGm6utVTkV3_DueWin6ccG5T57knICy5WybqfjZwjT8w&amp;oe=69B9B46D, https://scontent-dfw5-1.cdninstagram.com/o1/v/t2/f2/m86/AQNxak8Eza-YCLoDGGlVySnCCck8wempJXM_Fh_lAfgCIn6b3yiW-W2z8tYEzJXwP7gr2Qopi1KJH2a6_KNm1i8x-nhqqIG0F9rVocM.mp4?_nc_cat=111&amp;_nc_sid=5e9851&amp;_nc_ht=scontent-dfw5-1.cdninstagram.com&amp;_nc_ohc=0SHt2vtEwHMQ7kNvwEnbufs&amp;efg=eyJ2ZW5jb2RlX3RhZyI6Inhwdl9wcm9ncmVzc2l2ZS5JTlNUQUdSQU0uQ0xJUFMuQzMuNzIwLmRhc2hfYmFzZWxpbmVfMV92MSIsInhwdl9hc3NldF9pZCI6NjU4MDkzODQyMDUzNTgxLCJhc3NldF9hZ2VfZGF5cyI6MTUyMCwidmlfdXNlY2FzZV9pZCI6MTAwOTksImR1cmF0aW9uX3MiOjI3LCJ1cmxnZW5fc291cmNlIjoid3d3In0%3D&amp;ccb=17-1&amp;_nc_gid=nj0IQqCJkEudFgLqzWaBRA&amp;_nc_ss=1a&amp;_nc_zt=28&amp;vs=af005628ebbfdfbf&amp;_nc_vs=HBksFQIYUmlnX3hwdl9yZWVsc19wZXJtYW5lbnRfc3JfcHJvZC81QTQxNTg2RTRGRjIyM0U0NkE4RjZBQTBGNjFEMzRCQV92aWRlb19kYXNoaW5pdC5tcDQVAALIARIAFQIYOnBhc3N0aHJvdWdoX2V2ZXJzdG9yZS9HRVFXTmhEbnJaMWNDVkVTQUg4VDd4b2xraTQ2YnFfRUFBQUYVAgLIARIAKAAYABsCiAd1c2Vfb2lsATEScHJvZ3Jlc3NpdmVfcmVjaXBlATEVAAAmmuf5mo2iqwIVAigCQzMsF0A7MzMzMzMzGBJkYXNoX2Jhc2VsaW5lXzFfdjERAHX-B2XmnQEA&amp;oh=00_AfwwUmvPh903rB3riaF1D8P8mR1hwg7kRPEJIbNUgPQZbg&amp;oe=69B9BAAC, https://scontent-dfw5-2.cdninstagram.com/o1/v/t2/f2/m86/AQOTj1t0YyPxfVf82kCBvPajF6XgMrufl7c8zbDoP5fT6jDBaQnR3OVmhxDsNrRXhBsHGJBaMJnSI5oIQiRZJdbbUcZtLc9h_w3ffAo.mp4?_nc_cat=100&amp;_nc_sid=5e9851&amp;_nc_ht=scontent-dfw5-2.cdninstagram.com&amp;_nc_ohc=rzRChT2Fxm0Q7kNvwEBPhPM&amp;efg=eyJ2ZW5jb2RlX3RhZyI6Inhwdl9wcm9ncmVzc2l2ZS5JTlNUQUdSQU0uQ0xJUFMuQzMuNzIwLmRhc2hfYmFzZWxpbmVfMV92MSIsInhwdl9hc3NldF9pZCI6NTE5OTY2NDY1ODcyMzc3LCJhc3NldF9hZ2VfZGF5cyI6MTUxOSwidmlfdXNlY2FzZV9pZCI6MTAwOTksImR1cmF0aW9uX3MiOjEzLCJ1cmxnZW5fc291cmNlIjoid3d3In0%3D&amp;ccb=17-1&amp;_nc_gid=nj0IQqCJkEudFgLqzWaBRA&amp;_nc_ss=1a&amp;_nc_zt=28&amp;vs=b9a0b2eb30bdd2a5&amp;_nc_vs=HBksFQIYUmlnX3hwdl9yZWVsc19wZXJtYW5lbnRfc3JfcHJvZC85NjRGNzkyQTJGRDI4MDYyREIwMTFEMzgxQTlGNEI5Q192aWRlb19kYXNoaW5pdC5tcDQVAALIARIAFQIYOnBhc3N0aHJvdWdoX2V2ZXJzdG9yZS9HQVl1T0JESldFLXdrSjhCQUhzV1BoU29nNzhRYnFfRUFBQUYVAgLIARIAKAAYABsCiAd1c2Vfb2lsATEScHJvZ3Jlc3NpdmVfcmVjaXBlATEVAAAm8sfyh4S67AEVAigCQzMsF0ArmZmZmZmaGBJkYXNoX2Jhc2VsaW5lXzFfdjERAHX-B2XmnQEA&amp;oh=00_AfyomD3Be548qJjPss9z7QNxYtXX-kx0DilcmkcECZu5Pg&amp;oe=69B9C6CD, https://scontent-dfw5-2.cdninstagram.com/o1/v/t16/f2/m69/AQOZ9ICYH68xX-NAHX9z7QlZC3LUaWdZYMC6emnSE-SVaMYw9TeGQwv_xZxCBLqpGkS3CROMLBSvO4kcyKlnpfET.mp4?strext=1&amp;_nc_cat=108&amp;_nc_sid=5e9851&amp;_nc_ht=scontent-dfw5-2.cdninstagram.com&amp;_nc_ohc=bs6itsu5oRgQ7kNvwGFCMF9&amp;efg=eyJ2ZW5jb2RlX3RhZyI6Inhwdl9wcm9ncmVzc2l2ZS5JTlNUQUdSQU0uQ0xJUFMuQzMuNzIwLmRhc2hfYmFzZWxpbmVfMV92MSIsInhwdl9hc3NldF9pZCI6MTc5NDkwMTkxNDYxMDk1OTIsImFzc2V0X2FnZV9kYXlzIjo2LCJ2aV91c2VjYXNlX2lkIjoxMDA5OSwiZHVyYXRpb25fcyI6MTQsInVybGdlbl9zb3VyY2UiOiJ3d3cifQ%3D%3D&amp;ccb=17-1&amp;vs=5ed993c3e351cddb&amp;_nc_vs=HBksFQIYOnBhc3N0aHJvdWdoX2V2ZXJzdG9yZS9HQTk4dHlZQzY2X2JiakVIQU9wWDB1RjMxMmNOYnNwVEFRQUYVAALIARIAFQIYUWlnX3hwdl9wbGFjZW1lbnRfcGVybWFuZW50X3YyLzQ4NDk0MkZCOTZCMTRBNDQ2QjRFNDhGRDJFNjQwODg5X2F1ZGlvX2Rhc2hpbml0Lm1wNBUCAsgBEgAoABgAGwKIB3VzZV9vaWwBMRJwcm9ncmVzc2l2ZV9yZWNpcGUBMRUAACawiqrktaLiPxUCKAJDMywXQC2qfvnbItEYEmRhc2hfYmFzZWxpbmVfMV92MREAdf4HZeadAQA&amp;_nc_gid=nj0IQqCJkEudFgLqzWaBRA&amp;_nc_ss=1a&amp;_nc_zt=28&amp;oh=00_Afz0CUKIOq3Y8C4E-LLPCHexocFb84Z2O12V0Qjs0TJR4w&amp;oe=69BDB344, https://scontent-dfw6-1.cdninstagram.com/o1/v/t16/f2/m69/AQMbAFT6x9rplaxeuVHB8pdvlzbJEIG7gxrHPWyCF4CQyPWIoEZnUIDlH-TdAEo3_l38cjCt2PTfiUXyPGPYpU7w.mp4?strext=1&amp;_nc_cat=106&amp;_nc_sid=5e9851&amp;_nc_ht=scontent-dfw6-1.cdninstagram.com&amp;_nc_ohc=dlfsI2lfRLwQ7kNvwFx-VM4&amp;efg=eyJ2ZW5jb2RlX3RhZyI6Inhwdl9wcm9ncmVzc2l2ZS5JTlNUQUdSQU0uQ0xJUFMuQzMuNzIwLmRhc2hfYmFzZWxpbmVfMV92MSIsInhwdl9hc3NldF9pZCI6MTc5NDgzOTg4MjQxMDk1OTIsImFzc2V0X2FnZV9kYXlzIjo4LCJ2aV91c2VjYXNlX2lkIjoxMDA5OSwiZHVyYXRpb25fcyI6MjQsInVybGdlbl9zb3VyY2UiOiJ3d3cifQ%3D%3D&amp;ccb=17-1&amp;_nc_gid=nj0IQqCJkEudFgLqzWaBRA&amp;_nc_ss=1a&amp;_nc_zt=28&amp;vs=272bde5088299bcd&amp;_nc_vs=HBksFQIYOnBhc3N0aHJvdWdoX2V2ZXJzdG9yZS9HTUFQZWlhMlNPenZ1WDhJQUp6TDc4aVVVTWc0YnNwVEFRQUYVAALIARIAFQIYUWlnX3hwdl9wbGFjZW1lbnRfcGVybWFuZW50X3YyLzA0NDRENUYwMjMxODdCOUI3ODlCRjI1MUNCRTQwQUJFX2F1ZGlvX2Rhc2hpbml0Lm1wNBUCAsgBEgAoABgAGwKIB3VzZV9vaWwBMRJwcm9ncmVzc2l2ZV9yZWNpcGUBMRUAACaw2JWDqP7hPxUCKAJDMywXQDj3S8an</t>
  </si>
  <si>
    <t>https://www.instagram.com/mr.hanzo</t>
  </si>
  <si>
    <t>alexander_ganzitskiy</t>
  </si>
  <si>
    <t>Alexander Ganzitskiy</t>
  </si>
  <si>
    <t>http://vk.com/alexander.ganzitskiy</t>
  </si>
  <si>
    <t>https://scontent-lax3-1.cdninstagram.com/v/t51.2885-19/20590197_1530866096933745_4263851189948383232_a.jpg?stp=dst-jpg_e0_s150x150_tt6&amp;efg=eyJ2ZW5jb2RlX3RhZyI6InByb2ZpbGVfcGljLmRqYW5nby4xMDgwLmMyIn0&amp;_nc_ht=scontent-lax3-1.cdninstagram.com&amp;_nc_cat=109&amp;_nc_oc=Q6cZ2QGEQLXG7AMsY8-WSnXgIaCoSafCKeM4pJSgw9vioRxA6sLtLL7z_7le3S_1KF2Ay7k&amp;_nc_ohc=WOq8m2rYbeEQ7kNvwHF0gCD&amp;_nc_gid=XgclxLkDD2xBoVXENQvs8g&amp;edm=AOQ1c0wBAAAA&amp;ccb=7-5&amp;oh=00_Afz-ggYsymSayz5Q-ZHqp0k3P0-oWv_wEtW0f4GopCkS8w&amp;oe=69BD8A13&amp;_nc_sid=8b3546</t>
  </si>
  <si>
    <t>🎈 | С турецким братишкой) | Sunshine ⛅️ | 🏄‍♂️ | Заряд витамином D | С твои днем рождения дорогой @demon_ss_096 ❤️ | @k.p_o_l_i_n_a 📸</t>
  </si>
  <si>
    <t>@demon_ss_096, @k.p_o_l_i_n_a</t>
  </si>
  <si>
    <t>https://instagram.com/p/ChWPKZ6D-8z, https://instagram.com/p/ChR4lbNt0Ni, https://instagram.com/p/ChR0GJtNiqp, https://instagram.com/p/ChRzkwot9er, https://instagram.com/p/ChRzX6WN1Ae, https://instagram.com/p/CZXmpzyMa1G, https://instagram.com/p/CZXljSjsQz7, https://instagram.com/p/CRMQOs9IOQP, https://instagram.com/p/CRJxyuhoLMx, https://instagram.com/p/CQT41N5MSE6, https://instagram.com/p/CQQrkplhfSX, https://instagram.com/p/CPS1-1TMGkY</t>
  </si>
  <si>
    <t>67, 47, 52, 87, 31, 51, 53, 96, 125, 149, 105, 109</t>
  </si>
  <si>
    <t>5, 0, 0, 0, 1, 0, 0, 2, 6, 7, 2, 4</t>
  </si>
  <si>
    <t>2022-08-17, 2022-08-15, 2022-08-15, 2022-08-15, 2022-08-15, 2022-01-30, 2022-01-30, 2021-07-11, 2021-07-10, 2021-06-19, 2021-06-18, 2021-05-25</t>
  </si>
  <si>
    <t>İstanbul Sabiha Gökçen International Airport, Topkapı Sarayı, Ayasofya Cami - İstanbul Türkiye, Zorlu Center, Белый гриб, Красная Поляна, Сочи, Жк Маршал</t>
  </si>
  <si>
    <t>Sidecar, Sidecar, Sidecar, Image, Image, Image, Sidecar, Video, Video, Image, Image, Image</t>
  </si>
  <si>
    <t>https://scontent-lax3-2.cdninstagram.com/v/t51.82787-15/652537795_18111068110741203_1957359625824623552_n.jpg?stp=dst-jpg_e35_p1080x1080_sh0.08_tt6&amp;_nc_ht=scontent-lax3-2.cdninstagram.com&amp;_nc_cat=103&amp;_nc_oc=Q6cZ2QGEQLXG7AMsY8-WSnXgIaCoSafCKeM4pJSgw9vioRxA6sLtLL7z_7le3S_1KF2Ay7k&amp;_nc_ohc=5TuTrNE1zQoQ7kNvwEorlZo&amp;_nc_gid=XgclxLkDD2xBoVXENQvs8g&amp;edm=AOQ1c0wBAAAA&amp;ccb=7-5&amp;ig_cache_key=MjkwNjU3NzI4OTU3MDE2OTc4NA%3D%3D.3-ccb7-5&amp;oh=00_Afyd8rBPt4eJYQ_790yY0myJF1_l1euSxRsQ7xo1dturRA&amp;oe=69BD95BA&amp;_nc_sid=8b3546, https://scontent-lax3-2.cdninstagram.com/v/t51.82787-15/652537795_18111068110741203_1957359625824623552_n.jpg?stp=dst-jpg_e35_p1080x1080_sh0.08_tt6&amp;_nc_ht=scontent-lax3-2.cdninstagram.com&amp;_nc_cat=103&amp;_nc_oc=Q6cZ2QGEQLXG7AMsY8-WSnXgIaCoSafCKeM4pJSgw9vioRxA6sLtLL7z_7le3S_1KF2Ay7k&amp;_nc_ohc=5TuTrNE1zQoQ7kNvwEorlZo&amp;_nc_gid=XgclxLkDD2xBoVXENQvs8g&amp;edm=AOQ1c0wBAAAA&amp;ccb=7-5&amp;ig_cache_key=MjkwNjU3NzI4OTU3MDE2OTc4NA%3D%3D.3-ccb7-5&amp;oh=00_Afyd8rBPt4eJYQ_790yY0myJF1_l1euSxRsQ7xo1dturRA&amp;oe=69BD95BA&amp;_nc_sid=8b3546, https://scontent-lax3-2.cdninstagram.com/v/t51.82787-15/640578631_18106371226887906_3318186753732197142_n.jpg?stp=dst-jpg_e35_p1080x1080_sh0.08_tt6&amp;_nc_ht=scontent-lax3-2.cdninstagram.com&amp;_nc_cat=106&amp;_nc_oc=Q6cZ2QGEQLXG7AMsY8-WSnXgIaCoSafCKeM4pJSgw9vioRxA6sLtLL7z_7le3S_1KF2Ay7k&amp;_nc_ohc=CfRt3sGDQUMQ7kNvwHb8uEh&amp;_nc_gid=XgclxLkDD2xBoVXENQvs8g&amp;edm=AOQ1c0wBAAAA&amp;ccb=7-5&amp;ig_cache_key=MjkwNjU3NzI4OTYxMjM0OTY2NQ%3D%3D.3-ccb7-5&amp;oh=00_AfwjoAbIlO3kWSc0o3Ft-XXGLXzfjZAQs8r2CdEb2vrY8g&amp;oe=69BD94BE&amp;_nc_sid=8b3546, https://scontent-lax3-1.cdninstagram.com/v/t51.82787-15/649219077_18010444478834006_8146776957211765606_n.jpg?stp=dst-jpg_e35_p1080x1080_sh0.08_tt6&amp;_nc_ht=scontent-lax3-1.cdninstagram.com&amp;_nc_cat=102&amp;_nc_oc=Q6cZ2QGEQLXG7AMsY8-WSnXgIaCoSafCKeM4pJSgw9vioRxA6sLtLL7z_7le3S_1KF2Ay7k&amp;_nc_ohc=oDtIqfcSaV4Q7kNvwEun9UT&amp;_nc_gid=XgclxLkDD2xBoVXENQvs8g&amp;edm=AOQ1c0wBAAAA&amp;ccb=7-5&amp;ig_cache_key=MjkwNjU3NzI4OTM1MjE3Njk0NQ%3D%3D.3-ccb7-5&amp;oh=00_AfyXQsNUkF8CSZj29BizQYswYPY6gIITjglUsu01uvBxdg&amp;oe=69BD8AE9&amp;_nc_sid=8b3546, https://scontent-lax3-1.cdninstagram.com/v/t51.29350-15/299371652_1521454134969117_8324966124465392811_n.jpg?stp=dst-jpg_e35_p1080x1080_tt6&amp;_nc_ht=scontent-lax3-1.cdninstagram.com&amp;_nc_cat=109&amp;_nc_oc=Q6cZ2QGEQLXG7AMsY8-WSnXgIaCoSafCKeM4pJSgw9vioRxA6sLtLL7z_7le3S_1KF2Ay7k&amp;_nc_ohc=opoXy6rM8xEQ7kNvwGQJQxv&amp;_nc_gid=XgclxLkDD2xBoVXENQvs8g&amp;edm=AOQ1c0wBAAAA&amp;ccb=7-5&amp;ig_cache_key=MjkwNjU3NzI4OTM1MjI2NzU4OA%3D%3D.3-ccb7-5&amp;oh=00_AfzuYIWEeHVhXd_uJz97hIERboBjS6sl39wvbCogYwswYA&amp;oe=69BD9C05&amp;_nc_sid=8b3546, https://scontent-lax7-1.cdninstagram.com/v/t51.29350-15/299332660_513241460604841_4542918625420608793_n.jpg?stp=dst-jpg_e35_p1080x1080_tt6&amp;_nc_ht=scontent-lax7-1.cdninstagram.com&amp;_nc_cat=101&amp;_nc_oc=Q6cZ2QGEQLXG7AMsY8-WSnXgIaCoSafCKeM4pJSgw9vioRxA6sLtLL7z_7le3S_1KF2Ay7k&amp;_nc_ohc=4XL1ndnZNLQQ7kNvwE32LJv&amp;_nc_gid=XgclxLkDD2xBoVXENQvs8g&amp;edm=AOQ1c0wBAAAA&amp;ccb=7-5&amp;ig_cache_key=MjkwNTM1MjA5MjI0NTExMjM2MA%3D%3D.3-ccb7-5&amp;oh=00_AfxdNH1BAUn6DGMDS73ap5LZhAvIAV4M7FaIbLJYB0c0nQ&amp;oe=69BDA112&amp;_nc_sid=8b3546, https://scontent-lax7-1.cdninstagram.com/v/t51.29350-15/299332660_513241460604841_4542918625420608793_n.jpg?stp=dst-jpg_e35_p1080x1080_tt6&amp;_nc_ht=scontent-lax7-1.cdninstagram.com&amp;_nc_cat=101&amp;_nc_oc=Q6cZ2QGEQLXG7AMsY8-WSnXgIaCoSafCKeM4pJSgw9vioRxA6sLtLL7z_7le3S_1KF2Ay7k&amp;_nc_ohc=4XL1ndnZNLQQ7kNvwE32LJv&amp;_nc_gid=XgclxLkDD2xBoVXENQvs8g&amp;edm=AOQ1c0wBAAAA&amp;ccb=7-5&amp;ig_cache_key=MjkwNTM1MjA5MjI0NTExMjM2MA%3D%3D.3-ccb7-5&amp;oh=00_AfxdNH1BAUn6DGMDS73ap5LZhAvIAV4M7FaIbLJYB0c0nQ&amp;oe=69BDA112&amp;_nc_sid=8b3546, https://scontent-lax3-2.cdninstagram.com/v/t51.29350-15/299429567_1089698504997483_6896824226806631133_n.jpg?stp=dst-jpg_e35_p1080x1080_tt6&amp;_nc_ht=scontent-lax3-2.cdninstagram.com&amp;_nc_cat=103&amp;_nc_oc=Q6cZ2QGEQLXG7AMsY8-WSnXgIaCoSafCKeM4pJSgw9vioRxA6sLtLL7z_7le3S_1KF2Ay7k&amp;_nc_ohc=A9KHiFp8jMMQ7kNvwFcvvo6&amp;_nc_gid=XgclxLkDD2xBoVXENQvs8g&amp;edm=AOQ1c0wBAAAA&amp;ccb=7-5&amp;ig_cache_key=MjkwNTM1MjA5MjIxMTcwMTQ5Mw%3D%3D.3-ccb7-5&amp;oh=00_AfybSE8KnfKguPHDc1Tm_y4GEITDKLoWyS8f9vPjnr6s2g&amp;oe=69BDA68F&amp;_nc_sid=8b3546, https://scontent-lax3-1.cdninstagram.com/v/t51.29350-15/299270480_760387741899586_2036010091500443354_n.jpg?stp=dst-jpg_e35_p1080x1080_tt6&amp;_nc_ht=scontent-lax3-1.cdninstagram.com&amp;_nc_cat=110&amp;_nc_oc=Q6cZ2QGEQLXG7AMsY8-WSnXgIaCoSafCKeM4pJSgw9vioRxA6sLtLL7z_7le3S_1KF2Ay7k&amp;_nc_ohc=I98eyueaZMEQ7kNvwGQWvoU&amp;_nc_gid=XgclxLkDD2xBoVXENQvs8g&amp;edm=AOQ1c0wBAAAA&amp;ccb=7-5&amp;ig_cache_key=MjkwNTM1MjA5MjIxMTU5NzQ4Mg%3D%3D.3-ccb7-5&amp;oh=00_AfyvGySu9LOk9KS3UXO73nhKSwuWpwtY7jOQ3Gbd8MN_kg&amp;oe=69BD963E&amp;_nc_sid=8b3546, https://scontent-lax3-1.cdninstagram.com/v/t51.29350-15/299173401_755837195651518_6538923252001168424_n.jpg?stp=dst-jpg_e35_p1080x1080_tt6&amp;_nc_ht=scontent-lax3-1.cdninstagram.com&amp;_nc_cat=110&amp;_nc_oc=Q6cZ2QGEQLXG7AMsY8-WSnXgIaCoSafCKeM4pJSgw9vioRxA6sLtLL7z_7le3S_1KF2Ay7k&amp;_nc_ohc=tAERo3k3rl8Q7kNvwHrSjvX&amp;_nc_gid=XgclxLkDD2xBoVXENQvs8g&amp;edm=AOQ1c0wBAAAA&amp;ccb=7-5&amp;ig_cache_key=MjkwNTMzMjM1MDYyOTM3NzM0NA%3D%3D.3-ccb7-5&amp;oh=00_AfzIRvhFf6ckjr-4qrT0BHq3DY-IQwWYGi_KRpLZgEzc1w&amp;oe=69BD8804&amp;_nc_sid=8b3546, https://scontent-lax3-</t>
  </si>
  <si>
    <t>https://scontent-lax3-1.cdninstagram.com/o1/v/t16/f2/m69/AQMBnnPynWabxRDfrxRmFvZkRlQi06M-HtakCspy18QtV_V-VHT23C-KzJYpqb7fO_WetJy5sA79VegXfIBWsO56.mp4?strext=1&amp;_nc_cat=109&amp;_nc_sid=5e9851&amp;_nc_ht=scontent-lax3-1.cdninstagram.com&amp;_nc_ohc=NHUWfBr_ArEQ7kNvwEH4cZu&amp;efg=eyJ2ZW5jb2RlX3RhZyI6Inhwdl9wcm9ncmVzc2l2ZS5JTlNUQUdSQU0uQ0FST1VTRUxfSVRFTS5DMy43MjAuZGFzaF9iYXNlbGluZV8xX3YxIiwieHB2X2Fzc2V0X2lkIjo2MjIyOTQ1MjI1NzgzNDYsImFzc2V0X2FnZV9kYXlzIjoxMzA4LCJ2aV91c2VjYXNlX2lkIjoxMDEwNCwiZHVyYXRpb25fcyI6NCwidXJsZ2VuX3NvdXJjZSI6Ind3dyJ9&amp;ccb=17-1&amp;_nc_gid=XgclxLkDD2xBoVXENQvs8g&amp;_nc_ss=1a&amp;_nc_zt=28&amp;vs=588992d9c40093c3&amp;_nc_vs=HBksFQIYOnBhc3N0aHJvdWdoX2V2ZXJzdG9yZS9HSmtCNFJGSFJZT3VBb1lCQUFJUnFhWEhOOEE4YmtZTEFBQUYVAALIARIAFQIYOnBhc3N0aHJvdWdoX2V2ZXJzdG9yZS9HUHVZelJFZmJpZjR1UkVDQU5fLWVYTmloS00yYmtZTEFBQUYVAgLIARIAKAAYABsCiAd1c2Vfb2lsATEScHJvZ3Jlc3NpdmVfcmVjaXBlATEVAAAm1Ja2v6f-mgIVAigCQzMsF0AR3S8an753GBJkYXNoX2Jhc2VsaW5lXzFfdjERAHXuB2XwnQEA&amp;oh=00_AfzRguaQWY0KIyd2haJmEnJjx8CrF7XsgMGiz35hyCxFoQ&amp;oe=69BDA6A3, https://scontent-lax3-1.cdninstagram.com/o1/v/t16/f2/m84/AQNNUHY-2c2eJRTyL2G_PdPR-ao0HO-bmVoYbn8804-VjF07VavqsNd5rC8md0qkxi54mKr657_f_4zZGfX44ol_KwJAxGAL8eA_7F8.mp4?_nc_cat=109&amp;_nc_sid=5e9851&amp;_nc_ht=scontent-lax3-1.cdninstagram.com&amp;_nc_ohc=AuHzuNT9KI4Q7kNvwEOJxgw&amp;efg=eyJ2ZW5jb2RlX3RhZyI6Inhwdl9wcm9ncmVzc2l2ZS5JTlNUQUdSQU0uRkVFRC5DMy43MjAuZGFzaF9iYXNlbGluZV8xX3YxIiwieHB2X2Fzc2V0X2lkIjoxNDQwNjk3MDkzMTcxODEyLCJhc3NldF9hZ2VfZGF5cyI6MTcwOCwidmlfdXNlY2FzZV9pZCI6MTAxNDYsImR1cmF0aW9uX3MiOjIsInVybGdlbl9zb3VyY2UiOiJ3d3cifQ%3D%3D&amp;ccb=17-1&amp;_nc_gid=XgclxLkDD2xBoVXENQvs8g&amp;_nc_ss=1a&amp;_nc_zt=28&amp;vs=1fc374cef368f0c6&amp;_nc_vs=HBkcFQIYTGlnX2JhY2tmaWxsX3RpbWVsaW5lX3ZvZC9DQTRBMjk5Njg0MzY1QUNCQUQwRjU3NEZGQjk5REE5Ql92aWRlb19kYXNoaW5pdC5tcDQVAALIARIAKAAYABsCiAd1c2Vfb2lsATEScHJvZ3Jlc3NpdmVfcmVjaXBlATEVAAAmyKm9582TjwUVAigCQzMsF0AGZmZmZmZmGBJkYXNoX2Jhc2VsaW5lXzFfdjERAHXqB2XEngEA&amp;oh=00_Afw4MBAdesyfQ8e2XqeYKxVmOiZgj4VNk1Njj03fU42WiQ&amp;oe=69B9C33F, https://scontent-lax3-2.cdninstagram.com/o1/v/t2/f2/m86/AQN6Bp2SfFuVBPboraXOYSf3vNvhb9NXisnpWeudlxUU11LGzCMj0sAfe8QMN_qXLkcS6-xoCugoZb03SlCs7cGy2nLaI5xc4qh-Q-4.mp4?_nc_cat=106&amp;_nc_sid=5e9851&amp;_nc_ht=scontent-lax3-2.cdninstagram.com&amp;_nc_ohc=dMVJs4qbw_0Q7kNvwEkhLlP&amp;efg=eyJ2ZW5jb2RlX3RhZyI6Inhwdl9wcm9ncmVzc2l2ZS5JTlNUQUdSQU0uQ0xJUFMuQzMuNzIwLmRhc2hfYmFzZWxpbmVfMV92MSIsInhwdl9hc3NldF9pZCI6NDA2OTM3NzA0MDAzMDEzLCJhc3NldF9hZ2VfZGF5cyI6MTcwOSwidmlfdXNlY2FzZV9pZCI6MTAwOTksImR1cmF0aW9uX3MiOjE5LCJ1cmxnZW5fc291cmNlIjoid3d3In0%3D&amp;ccb=17-1&amp;vs=bea28b6c7095f3bd&amp;_nc_vs=HBksFQIYUmlnX3hwdl9yZWVsc19wZXJtYW5lbnRfc3JfcHJvZC81MzQyRjc3MDhBNDk4QzE4RTMzNTlBNjdDRkJFMUJBOF92aWRlb19kYXNoaW5pdC5tcDQVAALIARIAFQIYOnBhc3N0aHJvdWdoX2V2ZXJzdG9yZS9HTklFMXd3OEJaaHJNczBCQURBZjdlay12NmxDYnFfRUFBQUYVAgLIARIAKAAYABsCiAd1c2Vfb2lsATEScHJvZ3Jlc3NpdmVfcmVjaXBlATEVAAAmitfXlPKGuQEVAigCQzMsF0AzszMzMzMzGBJkYXNoX2Jhc2VsaW5lXzFfdjERAHX-B2XmnQEA&amp;_nc_gid=XgclxLkDD2xBoVXENQvs8g&amp;_nc_ss=1a&amp;_nc_zt=28&amp;oh=00_Afz719mbR_oPmyb7nF7GPadOeULPS-CHi5A-fmwILG-T6Q&amp;oe=69B991BB</t>
  </si>
  <si>
    <t>https://www.instagram.com/alexander_ganzitskiy</t>
  </si>
  <si>
    <t>irishka.pavlovaa</t>
  </si>
  <si>
    <t>Irina</t>
  </si>
  <si>
    <t>https://scontent-atl3-2.cdninstagram.com/v/t51.2885-19/80018026_996259317414745_5502879826698043392_n.jpg?stp=dst-jpg_e0_s150x150_tt6&amp;efg=eyJ2ZW5jb2RlX3RhZyI6InByb2ZpbGVfcGljLmRqYW5nby4xMDgwLmMyIn0&amp;_nc_ht=scontent-atl3-2.cdninstagram.com&amp;_nc_cat=101&amp;_nc_oc=Q6cZ2QER5vqZcvDReP5dkucOqJ01VKicBd1trjAAT8esLgNoMtuTh_FvQv70cWjYE4JmGD4&amp;_nc_ohc=IOQ5x0KfIVcQ7kNvwF5r4kF&amp;_nc_gid=gCei4ol0jp3nzq1TOzRZAA&amp;edm=AOQ1c0wBAAAA&amp;ccb=7-5&amp;oh=00_AfxVYhq2CCBnAzBK5be6FuiC8nQDaW1i4-4LP9-W-IL5xg&amp;oe=69BDB2CE&amp;_nc_sid=8b3546</t>
  </si>
  <si>
    <t>https://instagram.com/p/DIJZOMVO1Yg, https://instagram.com/p/DIJYDxgONmj, https://instagram.com/p/DH-AxchurMN, https://instagram.com/p/DHwV4ettKY4, https://instagram.com/p/DHsoorbNpLf, https://instagram.com/p/DHYxP3JNd3w, https://instagram.com/p/DHYws-ZNFhc, https://instagram.com/p/DBAIgPLpHSS, https://instagram.com/p/DBAHOGuJF7K, https://instagram.com/p/DBAGdJ_JVKi, https://instagram.com/p/DArzPjyJE3t, https://instagram.com/p/DAlWdK1JZ-U</t>
  </si>
  <si>
    <t>12, 10, 12, 9, 12, 14, 13, 20, 12, 13, 12, 14</t>
  </si>
  <si>
    <t>1, 0, 0, 1, 0, 0, 0, 0, 0, 0, 0, 0</t>
  </si>
  <si>
    <t>2025-04-07, 2025-04-07, 2025-04-03, 2025-03-28, 2025-03-27, 2025-03-19, 2025-03-19, 2024-10-11, 2024-10-11, 2024-10-11, 2024-10-04, 2024-10-01</t>
  </si>
  <si>
    <t>Saint Petersburg, Russia, Saint Petersburg, Sankt-Peterburg\Санкт-Петербург, Barcelona, Spain, Florence</t>
  </si>
  <si>
    <t>Video, Video, Video, Video, Video, Sidecar, Sidecar, Video, Video, Video, Video, Sidecar</t>
  </si>
  <si>
    <t>https://scontent-atl3-3.cdninstagram.com/v/t51.2885-15/485155736_18379250329136974_5840095212577409043_n.jpg?stp=dst-jpg_e35_p1080x1080_sh0.08_tt6&amp;_nc_ht=scontent-atl3-3.cdninstagram.com&amp;_nc_cat=110&amp;_nc_oc=Q6cZ2QER5vqZcvDReP5dkucOqJ01VKicBd1trjAAT8esLgNoMtuTh_FvQv70cWjYE4JmGD4&amp;_nc_ohc=XtZa2xMJZHQQ7kNvwFsT38i&amp;_nc_gid=gCei4ol0jp3nzq1TOzRZAA&amp;edm=AOQ1c0wBAAAA&amp;ccb=7-5&amp;ig_cache_key=MzU5MTgzNzI4OTk3MDY3OTQ5OQ%3D%3D.3-ccb7-5&amp;oh=00_Afww8ee4vW8N0F9eEg1yxe3HEKL9L47YBx46yclY1V-7dw&amp;oe=69BD9030&amp;_nc_sid=8b3546, https://scontent-atl3-3.cdninstagram.com/v/t51.2885-15/485155736_18379250329136974_5840095212577409043_n.jpg?stp=dst-jpg_e35_p1080x1080_sh0.08_tt6&amp;_nc_ht=scontent-atl3-3.cdninstagram.com&amp;_nc_cat=110&amp;_nc_oc=Q6cZ2QER5vqZcvDReP5dkucOqJ01VKicBd1trjAAT8esLgNoMtuTh_FvQv70cWjYE4JmGD4&amp;_nc_ohc=XtZa2xMJZHQQ7kNvwFsT38i&amp;_nc_gid=gCei4ol0jp3nzq1TOzRZAA&amp;edm=AOQ1c0wBAAAA&amp;ccb=7-5&amp;ig_cache_key=MzU5MTgzNzI4OTk3MDY3OTQ5OQ%3D%3D.3-ccb7-5&amp;oh=00_Afww8ee4vW8N0F9eEg1yxe3HEKL9L47YBx46yclY1V-7dw&amp;oe=69BD9030&amp;_nc_sid=8b3546, https://scontent-atl3-3.cdninstagram.com/v/t51.2885-15/484960200_18379250353136974_2955373702782425652_n.jpg?stp=dst-jpg_e35_p1080x1080_sh0.08_tt6&amp;_nc_ht=scontent-atl3-3.cdninstagram.com&amp;_nc_cat=110&amp;_nc_oc=Q6cZ2QER5vqZcvDReP5dkucOqJ01VKicBd1trjAAT8esLgNoMtuTh_FvQv70cWjYE4JmGD4&amp;_nc_ohc=DFjvbbA5KMUQ7kNvwGRx-S9&amp;_nc_gid=gCei4ol0jp3nzq1TOzRZAA&amp;edm=AOQ1c0wBAAAA&amp;ccb=7-5&amp;ig_cache_key=MzU5MTgzNzI4OTg5NTM2MzM2Nw%3D%3D.3-ccb7-5&amp;oh=00_Afx-01eHekye8hKcmI1loHwsSnurqP7Q63gZlggWvk67BA&amp;oe=69BD924C&amp;_nc_sid=8b3546, https://scontent-atl3-3.cdninstagram.com/v/t51.2885-15/485125352_18379250365136974_2290618423578716911_n.jpg?stp=dst-jpg_e35_p1080x1080_sh0.08_tt6&amp;_nc_ht=scontent-atl3-3.cdninstagram.com&amp;_nc_cat=110&amp;_nc_oc=Q6cZ2QER5vqZcvDReP5dkucOqJ01VKicBd1trjAAT8esLgNoMtuTh_FvQv70cWjYE4JmGD4&amp;_nc_ohc=L4f75Obe6ToQ7kNvwHTj42H&amp;_nc_gid=gCei4ol0jp3nzq1TOzRZAA&amp;edm=AOQ1c0wBAAAA&amp;ccb=7-5&amp;ig_cache_key=MzU5MTgzNzI4OTg5NTI0MDYyNA%3D%3D.3-ccb7-5&amp;oh=00_AfxW6KCujJoRREPZdAkjohWNohU7tNJ8sUOPgH8boYGv0Q&amp;oe=69BDB52A&amp;_nc_sid=8b3546, https://scontent-atl3-3.cdninstagram.com/v/t51.2885-15/485449314_18379250377136974_7905846172200619629_n.jpg?stp=dst-jpg_e35_p1080x1080_sh0.08_tt6&amp;_nc_ht=scontent-atl3-3.cdninstagram.com&amp;_nc_cat=110&amp;_nc_oc=Q6cZ2QER5vqZcvDReP5dkucOqJ01VKicBd1trjAAT8esLgNoMtuTh_FvQv70cWjYE4JmGD4&amp;_nc_ohc=bJTY23fhTYYQ7kNvwH1y45b&amp;_nc_gid=gCei4ol0jp3nzq1TOzRZAA&amp;edm=AOQ1c0wBAAAA&amp;ccb=7-5&amp;ig_cache_key=MzU5MTgzNzI4OTg3ODY0MzMyMA%3D%3D.3-ccb7-5&amp;oh=00_Afye52NTxcQVL2qX9fU6Z6jQbIqQeivtKo-1Cr0izdc4vg&amp;oe=69BD97C4&amp;_nc_sid=8b3546, https://scontent-atl3-3.cdninstagram.com/v/t51.2885-15/485099769_18379249351136974_5115077567343220926_n.jpg?stp=dst-jpg_e35_p1080x1080_sh0.08_tt6&amp;_nc_ht=scontent-atl3-3.cdninstagram.com&amp;_nc_cat=110&amp;_nc_oc=Q6cZ2QER5vqZcvDReP5dkucOqJ01VKicBd1trjAAT8esLgNoMtuTh_FvQv70cWjYE4JmGD4&amp;_nc_ohc=_kIjwRKmtL8Q7kNvwEd8b2p&amp;_nc_gid=gCei4ol0jp3nzq1TOzRZAA&amp;edm=AOQ1c0wBAAAA&amp;ccb=7-5&amp;ig_cache_key=MzU5MTgzNDg4OTk1NjM4NDg1MQ%3D%3D.3-ccb7-5&amp;oh=00_AfzX0TocLmZcIM7oM3wrBqfUDrc-BRHZFWh58hnBJ4Pyow&amp;oe=69BD8921&amp;_nc_sid=8b3546, https://scontent-atl3-3.cdninstagram.com/v/t51.2885-15/485099769_18379249351136974_5115077567343220926_n.jpg?stp=dst-jpg_e35_p1080x1080_sh0.08_tt6&amp;_nc_ht=scontent-atl3-3.cdninstagram.com&amp;_nc_cat=110&amp;_nc_oc=Q6cZ2QER5vqZcvDReP5dkucOqJ01VKicBd1trjAAT8esLgNoMtuTh_FvQv70cWjYE4JmGD4&amp;_nc_ohc=_kIjwRKmtL8Q7kNvwEd8b2p&amp;_nc_gid=gCei4ol0jp3nzq1TOzRZAA&amp;edm=AOQ1c0wBAAAA&amp;ccb=7-5&amp;ig_cache_key=MzU5MTgzNDg4OTk1NjM4NDg1MQ%3D%3D.3-ccb7-5&amp;oh=00_AfzX0TocLmZcIM7oM3wrBqfUDrc-BRHZFWh58hnBJ4Pyow&amp;oe=69BD8921&amp;_nc_sid=8b3546, https://scontent-atl3-3.cdninstagram.com/v/t51.2885-15/485258561_18379249366136974_4689061596515085500_n.jpg?stp=dst-jpg_e35_p1080x1080_sh0.08_tt6&amp;_nc_ht=scontent-atl3-3.cdninstagram.com&amp;_nc_cat=110&amp;_nc_oc=Q6cZ2QER5vqZcvDReP5dkucOqJ01VKicBd1trjAAT8esLgNoMtuTh_FvQv70cWjYE4JmGD4&amp;_nc_ohc=hDqBa4UueaoQ7kNvwFNgylk&amp;_nc_gid=gCei4ol0jp3nzq1TOzRZAA&amp;edm=AOQ1c0wBAAAA&amp;ccb=7-5&amp;ig_cache_key=MzU5MTgzNDg4OTc0Njg4OTQ4NQ%3D%3D.3-ccb7-5&amp;oh=00_Afz7EHkvUAblnWG1ICkTe4hrP6qAUqEyzMF8IjtcPAnsng&amp;oe=69BD9835&amp;_nc_sid=8b3546, https://scontent-atl3-3.cdninstagram.com/v/t51.2885-15/485114547_18379249384136974_2846306413251005275_n.jpg?stp=dst-jpg_e35_p1080x1080_sh0.08_tt6&amp;_nc_ht=scontent-atl3-3.cdninstagram.com&amp;_nc_cat=110&amp;_nc_oc=Q6cZ2QER5vqZcvDReP5dkucOqJ01VKicBd1trjAAT8esLgNoMtuTh_FvQv70cWjYE4JmGD4&amp;_nc_ohc=MllQ9sJGUdsQ7kNvwGK-TTt&amp;_nc_gid=gCei4ol0jp3nzq1TOzRZAA&amp;edm=AOQ1c0wBAAAA&amp;ccb=7-5&amp;ig_cache_key=MzU5MTgzNDg4OTc0NjgwNDc2MA%3D%3D.3-ccb7-5&amp;oh=00_AfzZWsOAFTaQUmCF6ZgmxoahfXiC9ozzRc6IaE8d0OyCBw&amp;oe=69BDABDC&amp;_nc_sid=8b3546, https://scontent-atl3-3.cdninstagram.com/v/t51.2885-15/485662562_18379249417136974_2726341504718212548_n.jpg?stp=dst-jpg_e35_p1080x1080_sh0.08_tt6&amp;_nc_ht=scontent-atl3-3.cdninstagram.com&amp;_nc_cat=110&amp;_nc_oc=Q6cZ2QER5vqZcvDReP5dkucOqJ01VKicBd1trjAAT8esLgNoMtuTh_FvQv70cWjYE4JmGD4&amp;_nc_ohc=guDOf6iqA9MQ7kNvwF9rXRi&amp;_nc_gid=gCei4ol0jp3nzq1TOzRZAA&amp;edm=AOQ1c0wBAAAA&amp;ccb=7-5&amp;ig_cache_key=MzU5MTgzNDg4OTgwNTM5ODU4OA%3D%3D.3-ccb7-5&amp;oh=00_Afw74R-brXaZiUYk_trfEwBlB6EaM136sUDwhMj0T5ghNw&amp;oe=69BD9</t>
  </si>
  <si>
    <t>https://scontent-atl3-1.cdninstagram.com/o1/v/t2/f2/m367/AQOeWaJsi1EF1IZPJ2z7ruOfR29SvwslMTGQpqME1r1mtfck8s3HEOaVo3gg1GP21ZTnK_YbVJ6iXqWVneKIHjSOV5bLqbghfMnd01M.mp4?_nc_cat=100&amp;_nc_sid=5e9851&amp;_nc_ht=scontent-atl3-1.cdninstagram.com&amp;_nc_ohc=O05W5skVPyQQ7kNvwHUY-PV&amp;efg=eyJ2ZW5jb2RlX3RhZyI6Inhwdl9wcm9ncmVzc2l2ZS5JTlNUQUdSQU0uQ0xJUFMuQzMuNzIwLmRhc2hfYmFzZWxpbmVfMV92MSIsInhwdl9hc3NldF9pZCI6MjM0NjE1NDkzNTc4Mzk2MiwiYXNzZXRfYWdlX2RheXMiOjM0MiwidmlfdXNlY2FzZV9pZCI6MTAwOTksImR1cmF0aW9uX3MiOjI0LCJ1cmxnZW5fc291cmNlIjoid3d3In0%3D&amp;ccb=17-1&amp;_nc_gid=gCei4ol0jp3nzq1TOzRZAA&amp;_nc_ss=1a&amp;_nc_zt=28&amp;vs=8944dd1de33047c8&amp;_nc_vs=HBksFQIYQGlnX2VwaGVtZXJhbC9DRTQ4MTdEMTE3REVBOTAwQzdCQzBGRDhCRjIyMDNBM192aWRlb19kYXNoaW5pdC5tcDQVAALIARIAFQIYRmlnX3hwdl9yZWVsc19wZXJtYW5lbnRfc3JfcHJvZC82NDgyOTY5OTQ4MzEzMDhfMjk2ODcxMjQ5OTUyODg2Mjk0MS5tcDQVAgLIARIAKAAYABsCiAd1c2Vfb2lsATEScHJvZ3Jlc3NpdmVfcmVjaXBlATEVAAAmtMjIuJj0qggVAigCQzMsF0A5AAAAAAAAGBJkYXNoX2Jhc2VsaW5lXzFfdjERAHX-B2XmnQEA&amp;oh=00_AfzXBBgF-Xp5epGianJ1eKBPP3HJ9efUqCaaHGcDp32gvQ&amp;oe=69BD88F9, https://scontent-atl3-3.cdninstagram.com/o1/v/t2/f2/m367/AQNN2bGWrVBJO5_vyeltUDztA8ETwtgQPS3suObeD3oWLwAVCwSihil6XYt7XNTPoR0R9JaRVCtuC8ScSIgLiT9UzVTcOycFpVXfvHY.mp4?_nc_cat=108&amp;_nc_sid=5e9851&amp;_nc_ht=scontent-atl3-3.cdninstagram.com&amp;_nc_ohc=KH8cb-brrBsQ7kNvwG9y-42&amp;efg=eyJ2ZW5jb2RlX3RhZyI6Inhwdl9wcm9ncmVzc2l2ZS5JTlNUQUdSQU0uQ0xJUFMuQzMuNzIwLmRhc2hfYmFzZWxpbmVfMV92MSIsInhwdl9hc3NldF9pZCI6Njc3ODMzODIxNDE2MTI2LCJhc3NldF9hZ2VfZGF5cyI6MzQyLCJ2aV91c2VjYXNlX2lkIjoxMDA5OSwiZHVyYXRpb25fcyI6MjgsInVybGdlbl9zb3VyY2UiOiJ3d3cifQ%3D%3D&amp;ccb=17-1&amp;vs=66f0e6d3eba3cb77&amp;_nc_vs=HBksFQIYQGlnX2VwaGVtZXJhbC80ODRFMTlGRThDNUFFN0MxMTFEOTZBRkRDM0JGODQ4Ql92aWRlb19kYXNoaW5pdC5tcDQVAALIARIAFQIYRmlnX3hwdl9yZWVsc19wZXJtYW5lbnRfc3JfcHJvZC82ODU3NzMzOTM5NDY3NzNfMTYzMDQ2Mjk2NjM5MTM2NzI4OC5tcDQVAgLIARIAKAAYABsCiAd1c2Vfb2lsATEScHJvZ3Jlc3NpdmVfcmVjaXBlATEVAAAm_Kqjwo-ftAIVAigCQzMsF0Ax7tkWhysCGBJkYXNoX2Jhc2VsaW5lXzFfdjERAHX-B2XmnQEA&amp;_nc_gid=gCei4ol0jp3nzq1TOzRZAA&amp;_nc_ss=1a&amp;_nc_zt=28&amp;oh=00_AfztUqrHJIGFsAopPRPJyOaWIEmm4f1lndXz9_r_a8XWnA&amp;oe=69BDB205, https://scontent-atl3-1.cdninstagram.com/o1/v/t2/f2/m367/AQNtNXChkAFaQXC_zdl-AN8rw97GOwOb_ukZ6pxuYDQGzZoLPO8SouCaGk4vKTna4LRQ2vymEWsp1VhPObbF8VUocc3eRqPTTENFJLA.mp4?_nc_cat=100&amp;_nc_sid=5e9851&amp;_nc_ht=scontent-atl3-1.cdninstagram.com&amp;_nc_ohc=gV9E3FM1c_MQ7kNvwHR-mXk&amp;efg=eyJ2ZW5jb2RlX3RhZyI6Inhwdl9wcm9ncmVzc2l2ZS5JTlNUQUdSQU0uQ0xJUFMuQzMuNzIwLmRhc2hfYmFzZWxpbmVfMV92MSIsInhwdl9hc3NldF9pZCI6MjI0NTM3OTg1OTE5MDM5NCwiYXNzZXRfYWdlX2RheXMiOjM0NywidmlfdXNlY2FzZV9pZCI6MTAwOTksImR1cmF0aW9uX3MiOjksInVybGdlbl9zb3VyY2UiOiJ3d3cifQ%3D%3D&amp;ccb=17-1&amp;vs=6514323458a77464&amp;_nc_vs=HBksFQIYQGlnX2VwaGVtZXJhbC9DQjREMjdDNEExRTg0MTBGRkY2ODE1NjY1RkZDQ0Q4Q192aWRlb19kYXNoaW5pdC5tcDQVAALIARIAFQIYRmlnX3hwdl9yZWVsc19wZXJtYW5lbnRfc3JfcHJvZC80NDE2MzE1MTIzNDIwNDBfNTc5NzY2NjYyNzQ0MjkzNzgyMS5tcDQVAgLIARIAKAAYABsCiAd1c2Vfb2lsATEScHJvZ3Jlc3NpdmVfcmVjaXBlATEVAAAm9MmkzqeK_QcVAigCQzMsF0AjeuFHrhR7GBJkYXNoX2Jhc2VsaW5lXzFfdjERAHX-B2XmnQEA&amp;_nc_gid=gCei4ol0jp3nzq1TOzRZAA&amp;_nc_ss=1a&amp;_nc_zt=28&amp;oh=00_Afz6-7jeHqpwCgNV_aUtbXzxzRLOv8Ze8Q9a8gN3xJRRtA&amp;oe=69BDBBD9, https://scontent-atl3-1.cdninstagram.com/o1/v/t2/f2/m367/AQPWsS_YOCrxrqUWCNTI1voLsN3hs-ZfypFQO3qnjtI0zmREH2Ewzzj3sLICGYK0oRwM-zN3VWRPGTcSnfWuO6MYPKK8RQuPzTyleds.mp4?_nc_cat=103&amp;_nc_sid=5e9851&amp;_nc_ht=scontent-atl3-1.cdninstagram.com&amp;_nc_ohc=ac3h5xoSyQUQ7kNvwHKPkuO&amp;efg=eyJ2ZW5jb2RlX3RhZyI6Inhwdl9wcm9ncmVzc2l2ZS5JTlNUQUdSQU0uQ0xJUFMuQzMuNzIwLmRhc2hfYmFzZWxpbmVfMV92MSIsInhwdl9hc3NldF9pZCI6MTAwMzQ4NjA4NDU1NTUwNywiYXNzZXRfYWdlX2RheXMiOjM1MiwidmlfdXNlY2FzZV9pZCI6MTAwOTksImR1cmF0aW9uX3MiOjIwLCJ1cmxnZW5fc291cmNlIjoid3d3In0%3D&amp;ccb=17-1&amp;_nc_gid=gCei4ol0jp3nzq1TOzRZAA&amp;_nc_ss=1a&amp;_nc_zt=28&amp;vs=db0bfaacf4566a6d&amp;_nc_vs=HBksFQIYQGlnX2VwaGVtZXJhbC9EMDQ1MzAyRUMyQTFFODYwQTI1MjczNTNCQkYwMEJCOF92aWRlb19kYXNoaW5pdC5tcDQVAALIARIAFQIYR2lnX3hwdl9yZWVsc19wZXJtYW5lbnRfc3JfcHJvZC8xNDE5ODE2ODA5Mzc5MjEzXzI5NzY1NzIwMTc5MjYyODE2NDYubXA0FQICyAESACgAGAAbAogHdXNlX29pbAExEnByb2dyZXNzaXZlX3JlY2lwZQExFQAAJuaL2_nJqsgDFQIoAkMzLBdANAAAAAAAABgSZGFzaF9iYXNlbGluZV8xX3YxEQB1_gdl5p0BAA&amp;oh=00_AfzaBuAvXNx0hEB3oyp2EMRXYBpIwbqRsp52qGF1qhusIw&amp;oe=69BDAAB0, https://scontent-atl3-1.cdninstagram.com/o1/v/t2/f2/m367/AQPQBBxmC43qQ-Mds_mlhdvifrRN6gADm6UYH1WFhS72VKO0ORW85IdVmV0qOB-LHuXmD6WcT0OCzYse7Fb8wKyRRiNMKeGaY8NCaRQ.mp4?_nc_cat=106&amp;_nc_sid=5e9851&amp;_nc_ht=scontent-atl3-1.cdninstagram.com&amp;_nc_ohc=LD7eGs00VcAQ7kNvwEAya-U&amp;efg=eyJ2ZW5jb2RlX3RhZyI6Inhwdl9wcm9ncmVzc2l2ZS5JTlNUQUdSQU0uQ0xJUFMuQzMuNzIwLmRhc2hfYmFzZWxpbmVfMV92MSIsInhwdl9hc3NldF9pZCI6MTM3NTUzNzkzMDI0NDM5NywiYXNzZXRfYWdlX2RheXMiOjM1NCwidmlfdXNlY2FzZV9pZCI6MTAwOTksImR1cmF0aW9uX3MiOjI1LCJ1cmxnZW5fc291cmNlIjoid3d3In0%3D&amp;ccb=17-1&amp;_nc_gid=gCei4ol0jp3nzq1TOzRZAA&amp;_nc_ss=1a&amp;_nc_zt=28&amp;vs=6e50c91c854b2cc4&amp;_nc_vs=HBksFQIYQGlnX2VwaGVtZXJhbC82MzRFOTk4RTI0NjJBRjkzMDE0OEY2OTlEMTU5QzA5QV92aWRlb19kYXNoaW5pdC5tcDQVAALIARIAFQIYRmlnX3hwdl9yZWVsc19wZXJtYW5lbnRfc3JfcHJvZC8zMTc3MDIzMjE5MTA0NTk5XzM4NzE3Mjc3NzAzMTY0ODA0MS5tcDQVAgLIARIAKAAYABsCiAd1c2Vfb2lsATEScHJvZ3Jlc3NpdmVfcmVjaXBlATEVAAAm2sSom-zC8QQVAigCQzMsF0A5iHKwIMScGBJkYXNoX2Jhc2Vs</t>
  </si>
  <si>
    <t>https://www.instagram.com/irishka.pavlovaa</t>
  </si>
  <si>
    <t>mdjugev</t>
  </si>
  <si>
    <t>Михаил Дмитриевич Дюжев</t>
  </si>
  <si>
    <t>https://t.me/+MXR0O6CGZfI2OWYy</t>
  </si>
  <si>
    <t>https://scontent-lga3-2.cdninstagram.com/v/t51.82787-19/586700484_18544081288053019_7423491640764865680_n.jpg?stp=dst-jpg_e0_s150x150_tt6&amp;efg=eyJ2ZW5jb2RlX3RhZyI6InByb2ZpbGVfcGljLmRqYW5nby4xMDI0LmMyIn0&amp;_nc_ht=scontent-lga3-2.cdninstagram.com&amp;_nc_cat=107&amp;_nc_oc=Q6cZ2QHo-je_xQVi86rdwLdfCqNsKFnfKVwDkkAd59yfrjH6vm_qEI73t5zLmSlTF7k-6mE&amp;_nc_ohc=-wkOEjoMUSMQ7kNvwFfKnoX&amp;_nc_gid=TASHeZQbf03uLvjh57CUzQ&amp;edm=AOQ1c0wBAAAA&amp;ccb=7-5&amp;oh=00_Afyz63wBxyIXaQb8G7uAGAtMyHZE0OBs5upSKLuD5GyKeg&amp;oe=69BD908C&amp;_nc_sid=8b3546</t>
  </si>
  <si>
    <t>Итоги года 2025 - инвест проекты 2024 принесли дивиденды в виде потрясающих пленочных кадров, которые максимально передают атмосферу конца года. Новый год встречаем с одной фамилией 😘❤️ | 10.12.2025 был однозначно лучшим днем за много лет
Безумно тебя люблю ❤️ | Канал Tosters School https://t.me/+AOAMioC93sI3NTMy | Надеюсь все сложится и все у нас получится😊 | Совсем взрослый человек стал🥰 | Спасибо ребятам за помощь с новой и старой гитарами☺️ (гибсон для фото, взял фендер😂)</t>
  </si>
  <si>
    <t>https://instagram.com/p/DS5dA-BCJVkeIRvdPyATp5u7Tl1kHHxovJebeM0, https://instagram.com/p/DSNtye3CMTtZQoWCh4w3a222ThlD9grQoiIZGc0, https://instagram.com/p/DRWyTNnjM07, https://instagram.com/p/C2Uf7xXIocs, https://instagram.com/p/C1UavxXo5pW, https://instagram.com/p/CyXztriItsy, https://instagram.com/p/CxNNoBaISFs, https://instagram.com/p/Cwo6qRBIj7-, https://instagram.com/p/CwkXIWQI5w8, https://instagram.com/p/CwZ54YZI-Js, https://instagram.com/p/CwXhSi1ItEZ, https://instagram.com/p/CubqBLPIMI2</t>
  </si>
  <si>
    <t>107, 119, 7, 26, 10, 19, 40, 91, 58, 27, 16, 49</t>
  </si>
  <si>
    <t>8, 11, 1, 0, 0, 0, 3, 1, 1, 0, 0, 0</t>
  </si>
  <si>
    <t>2025-12-30, 2025-12-13, 2025-11-22, 2024-01-20, 2023-12-26, 2023-10-14, 2023-09-15, 2023-09-01, 2023-08-30, 2023-08-26, 2023-08-25, 2023-07-08</t>
  </si>
  <si>
    <t>𝐌𝐎𝐒𝐂𝐎𝐖, Сколково, Тёплый Стан, Podrezkovo, Moskovskaya Oblast', Russia</t>
  </si>
  <si>
    <t>Sidecar, Sidecar, Video, Video, Image, Video, Sidecar, Image, Image, Image, Image, Image</t>
  </si>
  <si>
    <t>https://scontent-lga3-2.cdninstagram.com/v/t51.82787-15/588424361_18548053288040347_6633915321397699293_n.jpg?stp=dst-jpg_e35_p1080x1080_sh0.08_tt6&amp;_nc_ht=scontent-lga3-2.cdninstagram.com&amp;_nc_cat=107&amp;_nc_oc=Q6cZ2QHo-je_xQVi86rdwLdfCqNsKFnfKVwDkkAd59yfrjH6vm_qEI73t5zLmSlTF7k-6mE&amp;_nc_ohc=2QOjtVwEOHYQ7kNvwEMhWMA&amp;_nc_gid=TASHeZQbf03uLvjh57CUzQ&amp;edm=AOQ1c0wBAAAA&amp;ccb=7-5&amp;ig_cache_key=Mzc5OTE5NTM1ODY2NDkwMzE2MA%3D%3D.3-ccb7-5&amp;oh=00_AfzLKZ30Y7pN7QMurNuTeEbDes67w7gQPu69F7ZoZZydPg&amp;oe=69BD9300&amp;_nc_sid=8b3546, https://scontent-lga3-2.cdninstagram.com/v/t51.82787-15/588424361_18548053288040347_6633915321397699293_n.jpg?stp=dst-jpg_e35_p1080x1080_sh0.08_tt6&amp;_nc_ht=scontent-lga3-2.cdninstagram.com&amp;_nc_cat=107&amp;_nc_oc=Q6cZ2QHo-je_xQVi86rdwLdfCqNsKFnfKVwDkkAd59yfrjH6vm_qEI73t5zLmSlTF7k-6mE&amp;_nc_ohc=2QOjtVwEOHYQ7kNvwEMhWMA&amp;_nc_gid=TASHeZQbf03uLvjh57CUzQ&amp;edm=AOQ1c0wBAAAA&amp;ccb=7-5&amp;ig_cache_key=Mzc5OTE5NTM1ODY2NDkwMzE2MA%3D%3D.3-ccb7-5&amp;oh=00_AfzLKZ30Y7pN7QMurNuTeEbDes67w7gQPu69F7ZoZZydPg&amp;oe=69BD9300&amp;_nc_sid=8b3546, https://scontent-lga3-2.cdninstagram.com/v/t51.82787-15/608237058_18548053297040347_5555372426320415101_n.jpg?stp=dst-jpg_e35_p1080x1080_sh0.08_tt6&amp;_nc_ht=scontent-lga3-2.cdninstagram.com&amp;_nc_cat=107&amp;_nc_oc=Q6cZ2QHo-je_xQVi86rdwLdfCqNsKFnfKVwDkkAd59yfrjH6vm_qEI73t5zLmSlTF7k-6mE&amp;_nc_ohc=kUI--0Mn5yIQ7kNvwHv-HbD&amp;_nc_gid=TASHeZQbf03uLvjh57CUzQ&amp;edm=AOQ1c0wBAAAA&amp;ccb=7-5&amp;ig_cache_key=Mzc5OTE5NTM1ODY2NDkwMDIxOQ%3D%3D.3-ccb7-5&amp;oh=00_AfwBf6It-cUscwoq2m-jilJkqcJDEUuxtWBXklWyyJi9JA&amp;oe=69BD8962&amp;_nc_sid=8b3546, https://scontent-lga3-2.cdninstagram.com/v/t51.82787-15/608237060_18548053306040347_3808765723312648992_n.jpg?stp=dst-jpg_e35_p1080x1080_sh0.08_tt6&amp;_nc_ht=scontent-lga3-2.cdninstagram.com&amp;_nc_cat=107&amp;_nc_oc=Q6cZ2QHo-je_xQVi86rdwLdfCqNsKFnfKVwDkkAd59yfrjH6vm_qEI73t5zLmSlTF7k-6mE&amp;_nc_ohc=L_IiNY8aFF0Q7kNvwHQVce8&amp;_nc_gid=TASHeZQbf03uLvjh57CUzQ&amp;edm=AOQ1c0wBAAAA&amp;ccb=7-5&amp;ig_cache_key=Mzc5OTE5NTM1ODY3MzI0NTAwNQ%3D%3D.3-ccb7-5&amp;oh=00_Afxj4Tlrz_a65UlyPLBoUxOpNXx1QkGIGCuQ3qjbgqaDlw&amp;oe=69BD88BA&amp;_nc_sid=8b3546, https://scontent-lga3-2.cdninstagram.com/v/t51.82787-15/588855043_18545133748040347_7752953266373534720_n.jpg?stp=dst-jpg_e35_p1080x1080_sh0.08_tt6&amp;_nc_ht=scontent-lga3-2.cdninstagram.com&amp;_nc_cat=107&amp;_nc_oc=Q6cZ2QHo-je_xQVi86rdwLdfCqNsKFnfKVwDkkAd59yfrjH6vm_qEI73t5zLmSlTF7k-6mE&amp;_nc_ohc=vjtccbr3p8EQ7kNvwExCw2-&amp;_nc_gid=TASHeZQbf03uLvjh57CUzQ&amp;edm=AOQ1c0wBAAAA&amp;ccb=7-5&amp;ig_cache_key=Mzc4Njg4NDIyODM0NDk3NTEwNg%3D%3D.3-ccb7-5&amp;oh=00_AfwVyDkk00xWPkaXn2ySW8tMUZUEbZsOW7NRyItTHHMcbA&amp;oe=69BDA8F4&amp;_nc_sid=8b3546, https://scontent-lga3-2.cdninstagram.com/v/t51.82787-15/588855043_18545133748040347_7752953266373534720_n.jpg?stp=dst-jpg_e35_p1080x1080_sh0.08_tt6&amp;_nc_ht=scontent-lga3-2.cdninstagram.com&amp;_nc_cat=107&amp;_nc_oc=Q6cZ2QHo-je_xQVi86rdwLdfCqNsKFnfKVwDkkAd59yfrjH6vm_qEI73t5zLmSlTF7k-6mE&amp;_nc_ohc=vjtccbr3p8EQ7kNvwExCw2-&amp;_nc_gid=TASHeZQbf03uLvjh57CUzQ&amp;edm=AOQ1c0wBAAAA&amp;ccb=7-5&amp;ig_cache_key=Mzc4Njg4NDIyODM0NDk3NTEwNg%3D%3D.3-ccb7-5&amp;oh=00_AfwVyDkk00xWPkaXn2ySW8tMUZUEbZsOW7NRyItTHHMcbA&amp;oe=69BDA8F4&amp;_nc_sid=8b3546, https://scontent-lga3-2.cdninstagram.com/v/t51.82787-15/586709647_18545133760040347_5013979847547143466_n.jpg?stp=dst-jpg_e35_p1080x1080_sh0.08_tt6&amp;_nc_ht=scontent-lga3-2.cdninstagram.com&amp;_nc_cat=107&amp;_nc_oc=Q6cZ2QHo-je_xQVi86rdwLdfCqNsKFnfKVwDkkAd59yfrjH6vm_qEI73t5zLmSlTF7k-6mE&amp;_nc_ohc=QbTeLIongNcQ7kNvwHFaN6F&amp;_nc_gid=TASHeZQbf03uLvjh57CUzQ&amp;edm=AOQ1c0wBAAAA&amp;ccb=7-5&amp;ig_cache_key=Mzc4Njg4NDIyODM0NTAxNzk4OQ%3D%3D.3-ccb7-5&amp;oh=00_AfyT1fv-EfhCNAgcJ-PQlCB3FgDG00HSpiBDkls3DzLhSQ&amp;oe=69BDB070&amp;_nc_sid=8b3546, https://scontent-lga3-2.cdninstagram.com/v/t51.82787-15/587659807_18545133778040347_924704352068507974_n.jpg?stp=dst-jpg_e35_p1080x1080_sh0.08_tt6&amp;_nc_ht=scontent-lga3-2.cdninstagram.com&amp;_nc_cat=107&amp;_nc_oc=Q6cZ2QHo-je_xQVi86rdwLdfCqNsKFnfKVwDkkAd59yfrjH6vm_qEI73t5zLmSlTF7k-6mE&amp;_nc_ohc=PplrY50YFLkQ7kNvwHVBiCk&amp;_nc_gid=TASHeZQbf03uLvjh57CUzQ&amp;edm=AOQ1c0wBAAAA&amp;ccb=7-5&amp;ig_cache_key=Mzc4Njg4NDIyODU0NjMwNDc5Mg%3D%3D.3-ccb7-5&amp;oh=00_AfwfVS6eExAcpkzwWYgxEmTKTbsH8_kCChBfrDoqd87_WA&amp;oe=69BDA9B6&amp;_nc_sid=8b3546, https://scontent-lga3-2.cdninstagram.com/v/t39.30808-6/413781449_18404096995053019_2190412747465068755_n.jpg?stp=dst-jpg_e35_p1080x1080_sh0.08_tt6&amp;_nc_ht=scontent-lga3-2.cdninstagram.com&amp;_nc_cat=107&amp;_nc_oc=Q6cZ2QHo-je_xQVi86rdwLdfCqNsKFnfKVwDkkAd59yfrjH6vm_qEI73t5zLmSlTF7k-6mE&amp;_nc_ohc=ZHIqHcuyUGAQ7kNvwEPONit&amp;_nc_gid=TASHeZQbf03uLvjh57CUzQ&amp;edm=AOQ1c0wAAAAA&amp;ccb=7-5&amp;ig_cache_key=MzI2NjM1MzI2MTc4NTA5NDc0Mg%3D%3D.3-ccb7-5&amp;oh=00_AfxGvex1hnv-43rXyMPn2wozggx_vAWf8sjlny5tC4A3vg&amp;oe=69BD9764&amp;_nc_sid=8b3546, https://scontent-lga3-2.cdninstagram.com/v/t39.30808-6/379344422_18384591844053019_3018709175845455869_n.jpg?stp=dst-jpg_e35_p1080x1080_sh0.08_tt6&amp;_nc_ht=scontent-lga3-2.cdninstagram.com&amp;_nc_cat=107&amp;_nc_oc=Q6cZ2QHo-je_xQVi86rdwLdfCqNsKFnfKVwDkkAd59yfrjH6vm_qEI73t5zLmSlTF7k-6mE&amp;_nc_ohc=YGkq2JEJYqcQ7kNvwEB0PEC&amp;_nc_gid=TASHeZQbf03uLvjh57CUzQ&amp;edm=AOQ1c0wAAAAA&amp;ccb=7-5&amp;ig_cache_key=MzE5MjI2NzYyNjk0NjU3ODI5OA%3D%3D.3-ccb7-5&amp;oh=00_AfzTHA95wBmpc2SABPgrQijZcwU6s7F-69oWPdyKNVMndQ&amp;o</t>
  </si>
  <si>
    <t>https://scontent-lga3-2.cdninstagram.com/o1/v/t2/f2/m86/AQNiefe7pLJkAlTFvUTj8njqB3aACZq03VOL_JJ3jRBO9_jakXAvyJOnURDOb02SVOJ__4ANKTQ79R-fxTfT-FgccbaDMFt7WMDX8u8.mp4?_nc_cat=100&amp;_nc_sid=5e9851&amp;_nc_ht=scontent-lga3-2.cdninstagram.com&amp;_nc_ohc=pLrbMdX9nhkQ7kNvwErYULn&amp;efg=eyJ2ZW5jb2RlX3RhZyI6Inhwdl9wcm9ncmVzc2l2ZS5JTlNUQUdSQU0uQ0xJUFMuQzMuNzIwLmRhc2hfYmFzZWxpbmVfMV92MSIsInhwdl9hc3NldF9pZCI6NDMwNjQ0NDc2NjI2ODM0MywiYXNzZXRfYWdlX2RheXMiOjExMywidmlfdXNlY2FzZV9pZCI6MTAwOTksImR1cmF0aW9uX3MiOjE2NywidXJsZ2VuX3NvdXJjZSI6Ind3dyJ9&amp;ccb=17-1&amp;_nc_gid=TASHeZQbf03uLvjh57CUzQ&amp;_nc_ss=1a&amp;_nc_zt=28&amp;vs=568318bdec140ccc&amp;_nc_vs=HBksFQIYUmlnX3hwdl9yZWVsc19wZXJtYW5lbnRfc3JfcHJvZC9ENzQ3Q0M0QzBCQkY2MEE3MDMyODMwN0E0RDBBMTc4OF92aWRlb19kYXNoaW5pdC5tcDQVAALIARIAFQIYOnBhc3N0aHJvdWdoX2V2ZXJzdG9yZS9HQmVXQlNQS05TblZNWHNGQUFVRlNpb21OREJ0YnN0VEFRQUYVAgLIARIAKAAYABsCiAd1c2Vfb2lsATEScHJvZ3Jlc3NpdmVfcmVjaXBlATEVAAAm7q7O6Imspg8VAigCQzMsF0Bk9U_fO2RaGBJkYXNoX2Jhc2VsaW5lXzFfdjERAHX-B2XmnQEA&amp;oh=00_AfzzD8cuw6rxxjEQg8b3sM8ACgQBnx_hwAI1XuREyhjA2w&amp;oe=69B9A171, https://scontent-lga3-2.cdninstagram.com/o1/v/t2/f2/m82/AQN7piVl1oFOBJ_NkFs85ahr6o87IdV6lKei2Mm6H9GivVmMxh-PfbsiVAQpytZeZ7JnHA66Ae_1G0y0S_nyBKR9GD9QDiwLZu4gDfo.mp4?_nc_cat=107&amp;_nc_sid=5e9851&amp;_nc_ht=scontent-lga3-2.cdninstagram.com&amp;_nc_ohc=mQ0jCAmusU0Q7kNvwFsurNL&amp;efg=eyJ2ZW5jb2RlX3RhZyI6Inhwdl9wcm9ncmVzc2l2ZS5JTlNUQUdSQU0uQ0xJUFMuQzMuNzIwLmRhc2hfYmFzZWxpbmVfMV92MSIsInhwdl9hc3NldF9pZCI6MTA1MjYzMjUxMjQ1Njk2OCwiYXNzZXRfYWdlX2RheXMiOjc4NSwidmlfdXNlY2FzZV9pZCI6MTAwOTksImR1cmF0aW9uX3MiOjI1LCJ1cmxnZW5fc291cmNlIjoid3d3In0%3D&amp;ccb=17-1&amp;_nc_gid=TASHeZQbf03uLvjh57CUzQ&amp;_nc_ss=1a&amp;_nc_zt=28&amp;vs=9a3eeb4176946fc5&amp;_nc_vs=HBksFQIYT2lnX3hwdl9yZWVsc19wZXJtYW5lbnRfcHJvZC80QTQxNzQ0QzZERjYzMDk0MUNDMEVDQTlDRDlCQjVBMl92aWRlb19kYXNoaW5pdC5tcDQVAALIARIAFQIYOnBhc3N0aHJvdWdoX2V2ZXJzdG9yZS9HQzV1RWhtcTJPS1F0Q0FEQUxvb3FsTE05dmRXYnFfRUFBQUYVAgLIARIAKAAYABsCiAd1c2Vfb2lsATEScHJvZ3Jlc3NpdmVfcmVjaXBlATEVAAAmkKTfr6PX3gMVAigCQzMsF0A51YEGJN0vGBJkYXNoX2Jhc2VsaW5lXzFfdjERAHX-B2XmnQEA&amp;oh=00_AfxY671q2B254J9X4OI5v16rR6NYbZvrKid6ZtibFM7ZUw&amp;oe=69B9AC08, https://scontent-lga3-2.cdninstagram.com/o1/v/t2/f2/m82/AQPefu3mKfx_84FoT-5wuDMlJg63PnGLFKvB-7Hj0cypLaCTTm6hToys2fgAHtcO1yt-p43gFdKeCjR0pm-2FHxQorAFRp42CLMkXms.mp4?_nc_cat=107&amp;_nc_sid=5e9851&amp;_nc_ht=scontent-lga3-2.cdninstagram.com&amp;_nc_ohc=U6KFHGBYmAoQ7kNvwGRGGAB&amp;efg=eyJ2ZW5jb2RlX3RhZyI6Inhwdl9wcm9ncmVzc2l2ZS5JTlNUQUdSQU0uQ0xJUFMuQzMuNzIwLmRhc2hfYmFzZWxpbmVfMV92MSIsInhwdl9hc3NldF9pZCI6MjcyMjA3NDQ5MTI1OTU2LCJhc3NldF9hZ2VfZGF5cyI6ODg0LCJ2aV91c2VjYXNlX2lkIjoxMDA5OSwiZHVyYXRpb25fcyI6MjYsInVybGdlbl9zb3VyY2UiOiJ3d3cifQ%3D%3D&amp;ccb=17-1&amp;_nc_gid=TASHeZQbf03uLvjh57CUzQ&amp;_nc_ss=1a&amp;_nc_zt=28&amp;vs=97135a5913a7ab6c&amp;_nc_vs=HBksFQIYT2lnX3hwdl9yZWVsc19wZXJtYW5lbnRfcHJvZC9FODQ1RjFFQ0UzMzhFMTZFNDlGMDQzMzk5RkM2N0RBQ192aWRlb19kYXNoaW5pdC5tcDQVAALIARIAFQIYOnBhc3N0aHJvdWdoX2V2ZXJzdG9yZS9HQk5mTVJmbldqMnE0VWdDQU9ySjh0WVYxbWs4YnFfRUFBQUYVAgLIARIAKAAYABsCiAd1c2Vfb2lsATEScHJvZ3Jlc3NpdmVfcmVjaXBlATEVAAAmiNH7xMfkexUCKAJDMywXQDozdLxqfvoYEmRhc2hfYmFzZWxpbmVfMV92MREAdf4HZeadAQA&amp;oh=00_AfyAv5ibYTIe7W-VjzWh1ZSZXrM_3TDaIyvOWbkktlK4Ww&amp;oe=69B9B3F0</t>
  </si>
  <si>
    <t>https://www.instagram.com/mdjugev</t>
  </si>
  <si>
    <t>di_jurist_msk</t>
  </si>
  <si>
    <t>Diana Lowyer</t>
  </si>
  <si>
    <t>Арбитражное управление</t>
  </si>
  <si>
    <t>https://scontent-lhr6-1.cdninstagram.com/v/t51.82787-19/641307615_18569813668031698_8606923191974601766_n.jpg?stp=dst-jpg_e0_s150x150_tt6&amp;efg=eyJ2ZW5jb2RlX3RhZyI6InByb2ZpbGVfcGljLmRqYW5nby4xMDgwLmMyIn0&amp;_nc_ht=scontent-lhr6-1.cdninstagram.com&amp;_nc_cat=110&amp;_nc_oc=Q6cZ2QH12rQhYjMIlXS8PYIHJZy7L8IUxD0W-MBhiwgF3wVbSb4vMOxCokBEhG8qnbpSbWI&amp;_nc_ohc=5ToxCu0ZAsQQ7kNvwH7c4rJ&amp;_nc_gid=pYDgnWAlxwsSuKS3HXvTFw&amp;edm=AOQ1c0wBAAAA&amp;ccb=7-5&amp;oh=00_Afz8eCMNeGh-VFQYgvVBHOKKfem3KU4HKbj-Xm7gy30GpA&amp;oe=69BD9E70&amp;_nc_sid=8b3546</t>
  </si>
  <si>
    <t>@perfectodance треним любимая акробатика 🔥 | Моя девочка 💖 | Уставшие, но самые счастливые мы☺️ | Люблю 😽 | Опа опа опа-па 🔥🔥🔥 | 🌹❤️ | 💪🔥❤️👏 | #perfectokids #любовьмоя❤️ | Наша годовщина ❤️ #семьянавсегда | Я могу смотреть на это вечно❤️ #мойсочи</t>
  </si>
  <si>
    <t>#perfectokids</t>
  </si>
  <si>
    <t>@perfectodance</t>
  </si>
  <si>
    <t>https://instagram.com/p/CrrOB5kI4Or, https://instagram.com/p/CqiTas3IJ-n, https://instagram.com/p/CpI-cW0oax6, https://instagram.com/p/CpI97SJIEKI, https://instagram.com/p/CgpxanhIoaq, https://instagram.com/p/CZ4yQn9IEVc, https://instagram.com/p/CZ4t0fMo2Rn, https://instagram.com/p/CZv_nDnoqp7, https://instagram.com/p/CSEzjkJDn5n, https://instagram.com/p/CQjjyybhFNZ, https://instagram.com/p/CQeHLZvhFns, https://instagram.com/p/CPdrtXKBG7y</t>
  </si>
  <si>
    <t>25, 17, 32, 16, 14, 19, 16, 30, 43, 33, 25, 22</t>
  </si>
  <si>
    <t>0, 1, 0, 0, 0, 0, 0, 1, 1, 3, 0, 2</t>
  </si>
  <si>
    <t>2023-04-30, 2023-04-02, 2023-02-26, 2023-02-26, 2022-07-30, 2022-02-12, 2022-02-12, 2022-02-09, 2021-08-02, 2021-06-25, 2021-06-23, 2021-05-29</t>
  </si>
  <si>
    <t>Marso Polo, Novozhilovo, Leningradskaya Oblast', Russia</t>
  </si>
  <si>
    <t>Video, Sidecar, Sidecar, Image, Video, Video, Video, Sidecar, Image, Image, Image, Video</t>
  </si>
  <si>
    <t>https://scontent-lhr8-1.cdninstagram.com/v/t51.82787-15/650245532_18011328050684515_5268162505948316123_n.jpg?stp=dst-jpg_e35_s1080x1080_sh0.08_tt6&amp;_nc_ht=scontent-lhr8-1.cdninstagram.com&amp;_nc_cat=107&amp;_nc_oc=Q6cZ2QH12rQhYjMIlXS8PYIHJZy7L8IUxD0W-MBhiwgF3wVbSb4vMOxCokBEhG8qnbpSbWI&amp;_nc_ohc=1cMcQpHdVO4Q7kNvwEwTkbd&amp;_nc_gid=pYDgnWAlxwsSuKS3HXvTFw&amp;edm=AOQ1c0wBAAAA&amp;ccb=7-5&amp;ig_cache_key=MzA3MjEwMzI4NTM1OTExNDIxNg%3D%3D.3-ccb7-5&amp;oh=00_AfwfZkcuOkaAyLuOaG0RaFUvd9fu0P0IGkMujkkwMnfsuA&amp;oe=69BD8828&amp;_nc_sid=8b3546, https://scontent-lhr8-1.cdninstagram.com/v/t51.82787-15/650245532_18011328050684515_5268162505948316123_n.jpg?stp=dst-jpg_e35_s1080x1080_sh0.08_tt6&amp;_nc_ht=scontent-lhr8-1.cdninstagram.com&amp;_nc_cat=107&amp;_nc_oc=Q6cZ2QH12rQhYjMIlXS8PYIHJZy7L8IUxD0W-MBhiwgF3wVbSb4vMOxCokBEhG8qnbpSbWI&amp;_nc_ohc=1cMcQpHdVO4Q7kNvwEwTkbd&amp;_nc_gid=pYDgnWAlxwsSuKS3HXvTFw&amp;edm=AOQ1c0wBAAAA&amp;ccb=7-5&amp;ig_cache_key=MzA3MjEwMzI4NTM1OTExNDIxNg%3D%3D.3-ccb7-5&amp;oh=00_AfwfZkcuOkaAyLuOaG0RaFUvd9fu0P0IGkMujkkwMnfsuA&amp;oe=69BD8828&amp;_nc_sid=8b3546, https://scontent-lhr8-2.cdninstagram.com/v/t51.82787-15/652681542_18084831554584671_5047001315068404102_n.jpg?stp=dst-jpg_e35_s1080x1080_sh0.08_tt6&amp;_nc_ht=scontent-lhr8-2.cdninstagram.com&amp;_nc_cat=103&amp;_nc_oc=Q6cZ2QH12rQhYjMIlXS8PYIHJZy7L8IUxD0W-MBhiwgF3wVbSb4vMOxCokBEhG8qnbpSbWI&amp;_nc_ohc=UTyA-FPtJxgQ7kNvwGLTCSk&amp;_nc_gid=pYDgnWAlxwsSuKS3HXvTFw&amp;edm=AOQ1c0wBAAAA&amp;ccb=7-5&amp;ig_cache_key=MzA3MjEwMzI4NTMxNzEyNTc5OQ%3D%3D.3-ccb7-5&amp;oh=00_AfwDMuozEMJq5c5GFD1as1wAKb4-idj42mEQtcc1wWF1-Q&amp;oe=69BDA33B&amp;_nc_sid=8b3546, https://scontent-lhr8-2.cdninstagram.com/v/t51.29350-15/338917276_754720886166030_5377434904349884922_n.jpg?stp=dst-jpg_e35_s1080x1080_tt6&amp;_nc_ht=scontent-lhr8-2.cdninstagram.com&amp;_nc_cat=106&amp;_nc_oc=Q6cZ2QH12rQhYjMIlXS8PYIHJZy7L8IUxD0W-MBhiwgF3wVbSb4vMOxCokBEhG8qnbpSbWI&amp;_nc_ohc=_ecUgikrSTUQ7kNvwErlfGA&amp;_nc_gid=pYDgnWAlxwsSuKS3HXvTFw&amp;edm=AOQ1c0wBAAAA&amp;ccb=7-5&amp;ig_cache_key=MzA3MjEwMzI4NTMyNTM4ODA2Nw%3D%3D.3-ccb7-5&amp;oh=00_AfyNK_jpsIvJQsVG4GSu_w9bkymmlEY25-WuDwGvP11NcQ&amp;oe=69BD975B&amp;_nc_sid=8b3546, https://scontent-lhr8-1.cdninstagram.com/v/t51.82787-15/651012692_18044404073758271_6779929960490663273_n.jpg?stp=dst-jpg_e35_p1080x1080_sh0.08_tt6&amp;_nc_ht=scontent-lhr8-1.cdninstagram.com&amp;_nc_cat=111&amp;_nc_oc=Q6cZ2QH12rQhYjMIlXS8PYIHJZy7L8IUxD0W-MBhiwgF3wVbSb4vMOxCokBEhG8qnbpSbWI&amp;_nc_ohc=-dzrXrmCwfAQ7kNvwEZOHLe&amp;_nc_gid=pYDgnWAlxwsSuKS3HXvTFw&amp;edm=AOQ1c0wBAAAA&amp;ccb=7-5&amp;ig_cache_key=MzA0Njk1OTc2ODAwOTc1MDY1OA%3D%3D.3-ccb7-5&amp;oh=00_Afy3cNnx0sB1uakIHfg8ynUnFgkl058OaEFpAm-oN9xH2A&amp;oe=69BDAD50&amp;_nc_sid=8b3546, https://scontent-lhr8-1.cdninstagram.com/v/t51.82787-15/651012692_18044404073758271_6779929960490663273_n.jpg?stp=dst-jpg_e35_p1080x1080_sh0.08_tt6&amp;_nc_ht=scontent-lhr8-1.cdninstagram.com&amp;_nc_cat=111&amp;_nc_oc=Q6cZ2QH12rQhYjMIlXS8PYIHJZy7L8IUxD0W-MBhiwgF3wVbSb4vMOxCokBEhG8qnbpSbWI&amp;_nc_ohc=-dzrXrmCwfAQ7kNvwEZOHLe&amp;_nc_gid=pYDgnWAlxwsSuKS3HXvTFw&amp;edm=AOQ1c0wBAAAA&amp;ccb=7-5&amp;ig_cache_key=MzA0Njk1OTc2ODAwOTc1MDY1OA%3D%3D.3-ccb7-5&amp;oh=00_Afy3cNnx0sB1uakIHfg8ynUnFgkl058OaEFpAm-oN9xH2A&amp;oe=69BDAD50&amp;_nc_sid=8b3546, https://scontent-lhr8-1.cdninstagram.com/v/t51.29350-15/332909605_572992171222568_8714269711011444004_n.jpg?stp=dst-jpg_e35_p1080x1080_tt6&amp;_nc_ht=scontent-lhr8-1.cdninstagram.com&amp;_nc_cat=108&amp;_nc_oc=Q6cZ2QH12rQhYjMIlXS8PYIHJZy7L8IUxD0W-MBhiwgF3wVbSb4vMOxCokBEhG8qnbpSbWI&amp;_nc_ohc=5w0tWRhm4Z4Q7kNvwHGxRxG&amp;_nc_gid=pYDgnWAlxwsSuKS3HXvTFw&amp;edm=AOQ1c0wBAAAA&amp;ccb=7-5&amp;ig_cache_key=MzA0Njk1OTc2ODAwOTc2NDEzNQ%3D%3D.3-ccb7-5&amp;oh=00_AfwDnSnDaDkxmEQ8kmtYDL8m6lQqHYi-fBThVtjsqge_jg&amp;oe=69BD90A6&amp;_nc_sid=8b3546, https://scontent-lhr8-2.cdninstagram.com/v/t51.82787-15/619816654_18073219430620153_6167922880966816737_n.jpg?stp=dst-jpg_e35_p1080x1080_sh0.08_tt6&amp;_nc_ht=scontent-lhr8-2.cdninstagram.com&amp;_nc_cat=101&amp;_nc_oc=Q6cZ2QH12rQhYjMIlXS8PYIHJZy7L8IUxD0W-MBhiwgF3wVbSb4vMOxCokBEhG8qnbpSbWI&amp;_nc_ohc=ZBiuG2oXJNkQ7kNvwG4IsgV&amp;_nc_gid=pYDgnWAlxwsSuKS3HXvTFw&amp;edm=AOQ1c0wBAAAA&amp;ccb=7-5&amp;ig_cache_key=MzA0Njk1NzUwMjY4MjkwNzI3Mg%3D%3D.3-ccb7-5&amp;oh=00_Afx5_HW1k2zBT28YVBNL2M3Hrl8M1YVq8FZK3yGyr3LNQQ&amp;oe=69BD9D30&amp;_nc_sid=8b3546, https://scontent-lhr8-2.cdninstagram.com/v/t51.82787-15/649845667_18058639085403565_905268970213201333_n.jpg?stp=dst-jpg_e15_tt6&amp;_nc_ht=scontent-lhr8-2.cdninstagram.com&amp;_nc_cat=101&amp;_nc_oc=Q6cZ2QH12rQhYjMIlXS8PYIHJZy7L8IUxD0W-MBhiwgF3wVbSb4vMOxCokBEhG8qnbpSbWI&amp;_nc_ohc=lvBMM6JKdMoQ7kNvwGjWCGL&amp;_nc_gid=pYDgnWAlxwsSuKS3HXvTFw&amp;edm=AOQ1c0wBAAAA&amp;ccb=7-5&amp;ig_cache_key=Mjc2OTcxMjA0NzM3MDQyNDc4MA%3D%3D.3-ccb7-5&amp;oh=00_AfzUz0_ysi4lJciUEPH2IOfycQyOmJfz1c5UHPD2QDdxPA&amp;oe=69BD9869&amp;_nc_sid=8b3546, https://scontent-lhr8-2.cdninstagram.com/v/t51.82787-15/649845667_18058639085403565_905268970213201333_n.jpg?stp=dst-jpg_e15_tt6&amp;_nc_ht=scontent-lhr8-2.cdninstagram.com&amp;_nc_cat=101&amp;_nc_oc=Q6cZ2QH12rQhYjMIlXS8PYIHJZy7L8IUxD0W-MBhiwgF3wVbSb4vMOxCokBEhG8qnbpSbWI&amp;_nc_ohc=lvBMM6JKdMoQ7kNvwGjWCGL&amp;_nc_gid=pYDgnWAlxwsSuKS3HXvTFw&amp;edm=AOQ1c0wBAAAA&amp;ccb=7-5&amp;ig_cache_key=Mjc2OTcxMjA0NzM3MDQyNDc4MA%3D%3D.3-ccb7-5&amp;oh=00_AfzUz0_ysi4lJciUEPH2IOfycQyOmJfz1c5UHPD2QDdxPA&amp;oe=69BD9869&amp;_nc_sid=8b3546, https://scontent-lhr6-2.cd</t>
  </si>
  <si>
    <t>https://scontent-lhr8-2.cdninstagram.com/o1/v/t2/f2/m82/AQMp7DD-ZK3G4tD5IY2vdptMBQvTiFUnaOGyL1Et970fqoOQi3j_ydjrVzzLKpEMYD_d-LIC_W0-OtSrBdIa2Fh15cGHSmjyLcyVR8Q.mp4?_nc_cat=106&amp;_nc_sid=5e9851&amp;_nc_ht=scontent-lhr8-2.cdninstagram.com&amp;_nc_ohc=gcE3C0OLK7UQ7kNvwFTZggY&amp;efg=eyJ2ZW5jb2RlX3RhZyI6Inhwdl9wcm9ncmVzc2l2ZS5JTlNUQUdSQU0uQ0xJUFMuQzMuNDgwLmRhc2hfYmFzZWxpbmVfMV92MSIsInhwdl9hc3NldF9pZCI6MTM5MTI4NzgxMTY5NTQ2OCwiYXNzZXRfYWdlX2RheXMiOjEwNTAsInZpX3VzZWNhc2VfaWQiOjEwMDk5LCJkdXJhdGlvbl9zIjo0LCJ1cmxnZW5fc291cmNlIjoid3d3In0%3D&amp;ccb=17-1&amp;_nc_gid=pYDgnWAlxwsSuKS3HXvTFw&amp;_nc_ss=1a&amp;_nc_zt=28&amp;vs=c9e305b4cd2b6096&amp;_nc_vs=HBksFQIYT2lnX3hwdl9yZWVsc19wZXJtYW5lbnRfcHJvZC8yOTQ3NDIyODZGNDE1NjY4QkMwQTFFODVFMUQ0QUY4MF92aWRlb19kYXNoaW5pdC5tcDQVAALIARIAFQIYOnBhc3N0aHJvdWdoX2V2ZXJzdG9yZS9HTTczZ0JRZXp5WjVzcHNIQUFORkZKZjdtWmxfYnFfRUFBQUYVAgLIARIAKAAYABsCiAd1c2Vfb2lsATEScHJvZ3Jlc3NpdmVfcmVjaXBlATEVAAAm2I3f_M3X-AQVAigCQzMsF0ATdsi0OVgQGBJkYXNoX2Jhc2VsaW5lXzFfdjERAHX-B2XmnQEA&amp;oh=00_AfwZ5K8lU85GPmofQKZThwACI72cvTeUeq-BgzzMlARELA&amp;oe=69B9A76B, https://scontent-lhr6-2.cdninstagram.com/o1/v/t16/f2/m69/AQMyauZGyL9nheIAf5xLZ3aW_5JDUGoSEznGfDM76H2Gm81-sYSXe8f3dHIGyj29-JqGTq7uv1VNFvTZnvr9Hnpy.mp4?strext=1&amp;_nc_cat=100&amp;_nc_sid=5e9851&amp;_nc_ht=scontent-lhr6-2.cdninstagram.com&amp;_nc_ohc=0wgP1Kq4FF4Q7kNvwGK9Z62&amp;efg=eyJ2ZW5jb2RlX3RhZyI6Inhwdl9wcm9ncmVzc2l2ZS5JTlNUQUdSQU0uSUdUVi5DMy43MjAuZGFzaF9iYXNlbGluZV8xX3YxIiwieHB2X2Fzc2V0X2lkIjoxMDgwMTM5NDA5MjczMjUwLCJhc3NldF9hZ2VfZGF5cyI6MTMyNCwidmlfdXNlY2FzZV9pZCI6MTAxNDUsImR1cmF0aW9uX3MiOjgsInVybGdlbl9zb3VyY2UiOiJ3d3cifQ%3D%3D&amp;ccb=17-1&amp;_nc_gid=pYDgnWAlxwsSuKS3HXvTFw&amp;_nc_ss=1a&amp;_nc_zt=28&amp;vs=3c0c4c8e2502b95e&amp;_nc_vs=HBksFQIYOnBhc3N0aHJvdWdoX2V2ZXJzdG9yZS9HUFRvcXhGaFBmeXd0RDBGQVBVZEhBemo4RFVVYnZWQkFBQUYVAALIARIAFQIYOnBhc3N0aHJvdWdoX2V2ZXJzdG9yZS9HTXRkcHhINmpoNm1pc2NDQU9WNTBIeFJ2SVJPYnZWQkFBQUYVAgLIARIAKAAYABsCiAd1c2Vfb2lsATEScHJvZ3Jlc3NpdmVfcmVjaXBlATEVAAAmxMbh3LGY6wMVAigCQzMsF0AhiDEm6XjVGBJkYXNoX2Jhc2VsaW5lXzFfdjERAHXsB2XCngEA&amp;oh=00_AfwH_ftcm5i6yHlkospATTRc4oYHxPLLgRSIrzErGHVnEg&amp;oe=69BDBA84, https://scontent-lhr8-1.cdninstagram.com/o1/v/t16/f2/m69/AQMy_CjeIdPbdkVuzy5cmDGOeRohyCI-fn6cbH7QGwxeQJk16NKj4Q8UDYi2BZB4-zC9J8E9B2GGj1amXXhqL0UG.mp4?strext=1&amp;_nc_cat=107&amp;_nc_sid=5e9851&amp;_nc_ht=scontent-lhr8-1.cdninstagram.com&amp;_nc_ohc=tiVz6QQ_JhkQ7kNvwE_qHko&amp;efg=eyJ2ZW5jb2RlX3RhZyI6Inhwdl9wcm9ncmVzc2l2ZS5JTlNUQUdSQU0uSUdUVi5DMy43MjAuZGFzaF9iYXNlbGluZV8xX3YxIiwieHB2X2Fzc2V0X2lkIjozMjAxMDE1MDQwMTg0MjA3LCJhc3NldF9hZ2VfZGF5cyI6MTQ5MiwidmlfdXNlY2FzZV9pZCI6MTAxNDUsImR1cmF0aW9uX3MiOjM1LCJ1cmxnZW5fc291cmNlIjoid3d3In0%3D&amp;ccb=17-1&amp;vs=60d2caf7ad733ced&amp;_nc_vs=HBksFQIYOnBhc3N0aHJvdWdoX2V2ZXJzdG9yZS9HREU2VXhEWkl1clRoOU1EQUVPUUM4bTNuMVZ3YnZWQkFBQUYVAALIARIAFQIYOnBhc3N0aHJvdWdoX2V2ZXJzdG9yZS9HQnBkVHhBQUlxOFVZWHNEQUpKR3JTaVhZaHhtYnZWQkFBQUYVAgLIARIAKAAYABsCiAd1c2Vfb2lsATEScHJvZ3Jlc3NpdmVfcmVjaXBlATEVAAAmnr6gxszTrwsVAigCQzMsF0BB4gxJul41GBJkYXNoX2Jhc2VsaW5lXzFfdjERAHXsB2XCngEA&amp;_nc_gid=pYDgnWAlxwsSuKS3HXvTFw&amp;_nc_ss=1a&amp;_nc_zt=28&amp;oh=00_AfzLJ3QVIwRJTjoOtaUdT2ebkcs1g5rCERFROTWAM-SWnw&amp;oe=69BDBC29, https://scontent-lhr6-1.cdninstagram.com/o1/v/t16/f2/m69/AQNgqgeCM7f926AAlSeyZXgOze2BKFmZ4U3xsj2X2pFRQe2LdY6JmD3gJVxzHMFRpJ2VlVpicjtA6_dDQBunueGN.mp4?strext=1&amp;_nc_cat=110&amp;_nc_sid=5e9851&amp;_nc_ht=scontent-lhr6-1.cdninstagram.com&amp;_nc_ohc=pleuTuj04jUQ7kNvwGudra3&amp;efg=eyJ2ZW5jb2RlX3RhZyI6Inhwdl9wcm9ncmVzc2l2ZS5JTlNUQUdSQU0uSUdUVi5DMy43MjAuZGFzaF9iYXNlbGluZV8xX3YxIiwieHB2X2Fzc2V0X2lkIjozNjY4MjQwMzg2MDkzMjMsImFzc2V0X2FnZV9kYXlzIjoxNDkyLCJ2aV91c2VjYXNlX2lkIjoxMDE0NSwiZHVyYXRpb25fcyI6MjMsInVybGdlbl9zb3VyY2UiOiJ3d3cifQ%3D%3D&amp;ccb=17-1&amp;_nc_gid=pYDgnWAlxwsSuKS3HXvTFw&amp;_nc_ss=1a&amp;_nc_zt=28&amp;vs=3391163c7d67a561&amp;_nc_vs=HBksFQIYOnBhc3N0aHJvdWdoX2V2ZXJzdG9yZS9HTzE2VXhBSHZ6UmVlcWtCQUM4N3VXZ0JOZzBRYnZWQkFBQUYVAALIARIAFQIYOnBhc3N0aHJvdWdoX2V2ZXJzdG9yZS9HSEZLVGhDdDZWYUhCRlVDQUl2b0JiN3lxTjByYnZWQkFBQUYVAgLIARIAKAAYABsCiAd1c2Vfb2lsATEScHJvZ3Jlc3NpdmVfcmVjaXBlATEVAAAm1sahiPznpgEVAigCQzMsF0A3btkWhysCGBJkYXNoX2Jhc2VsaW5lXzFfdjERAHXsB2XCngEA&amp;oh=00_Afw_ba0Cgfw5z6y14_IARdoP7jgNECsExw_ZesAFwsWEFw&amp;oe=69BDB2F2, https://scontent-lhr8-2.cdninstagram.com/o1/v/t16/f2/m84/AQNj8bRMumVxTooBcb8FrhMVN6g4vPRuRdZR_5jWZZlywShSGwIJhbujIMUtMx7t1BC8Via8ODa9wfUtX4xcDpO5990w2q5pkv7JkhA.mp4?_nc_cat=101&amp;_nc_sid=5e9851&amp;_nc_ht=scontent-lhr8-2.cdninstagram.com&amp;_nc_ohc=9JSBIOFMeQYQ7kNvwF8ZJ0W&amp;efg=eyJ2ZW5jb2RlX3RhZyI6Inhwdl9wcm9ncmVzc2l2ZS5JTlNUQUdSQU0uSUdUVi5DMy43MjAuZGFzaF9iYXNlbGluZV8xX3YxIiwieHB2X2Fzc2V0X2lkIjoxMDU1NDQ2MDY1NTk4NTU2LCJhc3NldF9hZ2VfZGF5cyI6MTc1MSwidmlfdXNlY2FzZV9pZCI6MTAxNDUsImR1cmF0aW9uX3MiOjE5MiwidXJsZ2VuX3NvdXJjZSI6Ind3dyJ9&amp;ccb=17-1&amp;vs=371243ba7e681b81&amp;_nc_vs=HBksFQIYTGlnX2JhY2tmaWxsX3RpbWVsaW5lX3ZvZC8yQTRGRjk5NzdFNjQxQkY5NDFFQUJBNTIwQjNDMDVCMF92aWRlb19kYXNoaW5pdC5tcDQVAALIARIAFQIYOnBhc3N0aHJvdWdoX2V2ZXJzdG9yZS9HUGNnTXhjZmsxM2lnUm9EQUMwOGdDQ1RnTmdlYnBrd0FBQUYVAgLIARIAKAAYABsCiAd1c2Vfb2lsATEScHJvZ3Jlc3NpdmVfcmVjaXBlATEVAAAmuMGO_YX73wMVAigCQzMsF0BoBEGJN0vHGBJkYXNoX2Jhc2VsaW5lXzFfdjERAHXsB2XCngEA&amp;_nc_gid=pYDgnWAlxwsSuKS3HXvTFw&amp;_nc_ss=1a&amp;_nc_zt=28&amp;oh=00_AfwJgkagsiRsjN2D0h6OSTCUNPwtoxIhLEKVxTDyzTLvRw&amp;oe=69B9BBBF</t>
  </si>
  <si>
    <t>https://www.instagram.com/di_jurist_msk</t>
  </si>
  <si>
    <t>dema681</t>
  </si>
  <si>
    <t>Демиденко Сергей</t>
  </si>
  <si>
    <t>https://scontent-iad3-1.cdninstagram.com/v/t51.2885-19/129722128_105673504663544_8636144904228889356_n.jpg?stp=dst-jpg_e0_s150x150_tt6&amp;efg=eyJ2ZW5jb2RlX3RhZyI6InByb2ZpbGVfcGljLmRqYW5nby41NzIuYzIifQ&amp;_nc_ht=scontent-iad3-1.cdninstagram.com&amp;_nc_cat=108&amp;_nc_oc=Q6cZ2QG9P5chmIEbIj0-v5cWTxeE7igncOwyHMMLxXiKB3J_JFze01IMy-EQy2p4p69VPMI&amp;_nc_ohc=39PZepaOpf0Q7kNvwHaSh5h&amp;_nc_gid=NDMNyNK3ZuLiNS1bJ5EXmQ&amp;edm=AOQ1c0wBAAAA&amp;ccb=7-5&amp;oh=00_AfxQFzQgC3XSxvxJsCwMmOyp7byentnGMB0IaKLTcenH7A&amp;oe=69BDB3C0&amp;_nc_sid=8b3546</t>
  </si>
  <si>
    <t>#плащевкаоптом #тканиоптом #плащевкаглория #плащевкаваншьайн #плащевкаканада</t>
  </si>
  <si>
    <t>https://instagram.com/p/DJ-8ylkIue5, https://instagram.com/p/DJ-8MAaID8n, https://instagram.com/p/DJ-7x9jIU8b, https://instagram.com/p/DIqRHKQtw0I, https://instagram.com/p/C-isjcctvjU, https://instagram.com/p/Csg2kQmtuIF, https://instagram.com/p/Csbj9cegVvF, https://instagram.com/p/CrIyjlMt4yS, https://instagram.com/p/CrIhmCrAJYn, https://instagram.com/p/CpIP0aqtITB, https://instagram.com/p/CZEkwF4tZdj, https://instagram.com/p/CZEhFKHNkzS</t>
  </si>
  <si>
    <t>36, 28, 70, 17, 41, 70, 38, 30, 26, 33, 54, 38</t>
  </si>
  <si>
    <t>4, 4, 6, 0, 1, 5, 2, 3, 2, 1, 3, 1</t>
  </si>
  <si>
    <t>2025-05-23, 2025-05-23, 2025-05-23, 2025-04-20, 2024-08-11, 2023-05-21, 2023-05-19, 2023-04-17, 2023-04-17, 2023-02-26, 2022-01-23, 2022-01-23</t>
  </si>
  <si>
    <t>Харьков Любимый Город., Харьковский зоопарк</t>
  </si>
  <si>
    <t>Image, Image, Image, Video, Video, Sidecar, Video, Sidecar, Video, Image, Image, Image</t>
  </si>
  <si>
    <t>https://scontent-iad3-2.cdninstagram.com/v/t51.2885-15/500528329_18506486389031859_4339602962925256153_n.webp?stp=dst-jpg_e35_p1080x1080_sh0.08_tt6&amp;_nc_ht=scontent-iad3-2.cdninstagram.com&amp;_nc_cat=103&amp;_nc_oc=Q6cZ2QG9P5chmIEbIj0-v5cWTxeE7igncOwyHMMLxXiKB3J_JFze01IMy-EQy2p4p69VPMI&amp;_nc_ohc=0z7U9lZNFtwQ7kNvwGyFU-Q&amp;_nc_gid=NDMNyNK3ZuLiNS1bJ5EXmQ&amp;edm=AOQ1c0wBAAAA&amp;ccb=7-5&amp;ig_cache_key=MzYzODYxMjkwODA2MTE1NzMwNQ%3D%3D.3-ccb7-5&amp;oh=00_Afw10YoREP7mNZt4O9WaMQPHoClYbSbjyjosAaWpJSHWVQ&amp;oe=69BD8668&amp;_nc_sid=8b3546, https://scontent-iad3-2.cdninstagram.com/v/t51.2885-15/499598962_18506485660031859_3472023742252711518_n.webp?stp=dst-jpg_e35_p1080x1080_sh0.08_tt6&amp;_nc_ht=scontent-iad3-2.cdninstagram.com&amp;_nc_cat=103&amp;_nc_oc=Q6cZ2QG9P5chmIEbIj0-v5cWTxeE7igncOwyHMMLxXiKB3J_JFze01IMy-EQy2p4p69VPMI&amp;_nc_ohc=Q1M0kkqbHkYQ7kNvwE4lsWx&amp;_nc_gid=NDMNyNK3ZuLiNS1bJ5EXmQ&amp;edm=AOQ1c0wBAAAA&amp;ccb=7-5&amp;ig_cache_key=MzYzODYxMDI1NjgyNDY0NzQ2Mw%3D%3D.3-ccb7-5&amp;oh=00_Afxlc7XSbw1DZH20WPx8J4_M4iaTO58WAIIbUrz3PYfqcw&amp;oe=69BD96DE&amp;_nc_sid=8b3546, https://scontent-iad3-2.cdninstagram.com/v/t51.2885-15/500649778_18506485363031859_6896607202340626744_n.webp?stp=dst-jpg_e35_s1080x1080_sh0.08_tt6&amp;_nc_ht=scontent-iad3-2.cdninstagram.com&amp;_nc_cat=103&amp;_nc_oc=Q6cZ2QG9P5chmIEbIj0-v5cWTxeE7igncOwyHMMLxXiKB3J_JFze01IMy-EQy2p4p69VPMI&amp;_nc_ohc=m23RMM-Q6P8Q7kNvwGFqE93&amp;_nc_gid=NDMNyNK3ZuLiNS1bJ5EXmQ&amp;edm=AOQ1c0wBAAAA&amp;ccb=7-5&amp;ig_cache_key=MzYzODYwODQ2NzA0ODA5MTQxOQ%3D%3D.3-ccb7-5&amp;oh=00_Afxxc5qRFm-jREvD3-C_ycn6_4iSgKh_xTU7CgeiRr2QyA&amp;oe=69BDB7D0&amp;_nc_sid=8b3546, https://scontent-iad3-1.cdninstagram.com/v/t51.29350-15/347856071_254311330473871_8887426206093590270_n.webp?stp=dst-jpg_e35_s1080x1080_tt6&amp;_nc_ht=scontent-iad3-1.cdninstagram.com&amp;_nc_cat=107&amp;_nc_oc=Q6cZ2QG9P5chmIEbIj0-v5cWTxeE7igncOwyHMMLxXiKB3J_JFze01IMy-EQy2p4p69VPMI&amp;_nc_ohc=k69ZwUhwlpkQ7kNvwH-yPIn&amp;_nc_gid=NDMNyNK3ZuLiNS1bJ5EXmQ&amp;edm=AOQ1c0wBAAAA&amp;ccb=7-5&amp;ig_cache_key=MzEwNzcyMzcyMzQxNTEzNzkxNg%3D%3D.3-ccb7-5&amp;oh=00_AfzrbXn_BGMM5XiqwvawKzI1tfQ9AKccDMbCI1SCZNZDIQ&amp;oe=69BDACCA&amp;_nc_sid=8b3546, https://scontent-iad3-1.cdninstagram.com/v/t51.29350-15/347856071_254311330473871_8887426206093590270_n.webp?stp=dst-jpg_e35_s1080x1080_tt6&amp;_nc_ht=scontent-iad3-1.cdninstagram.com&amp;_nc_cat=107&amp;_nc_oc=Q6cZ2QG9P5chmIEbIj0-v5cWTxeE7igncOwyHMMLxXiKB3J_JFze01IMy-EQy2p4p69VPMI&amp;_nc_ohc=k69ZwUhwlpkQ7kNvwH-yPIn&amp;_nc_gid=NDMNyNK3ZuLiNS1bJ5EXmQ&amp;edm=AOQ1c0wBAAAA&amp;ccb=7-5&amp;ig_cache_key=MzEwNzcyMzcyMzQxNTEzNzkxNg%3D%3D.3-ccb7-5&amp;oh=00_AfzrbXn_BGMM5XiqwvawKzI1tfQ9AKccDMbCI1SCZNZDIQ&amp;oe=69BDACCA&amp;_nc_sid=8b3546, https://scontent-iad3-1.cdninstagram.com/v/t51.29350-15/347634508_1224912924896060_2149376607105678907_n.webp?stp=dst-jpg_e35_s1080x1080_tt6&amp;_nc_ht=scontent-iad3-1.cdninstagram.com&amp;_nc_cat=108&amp;_nc_oc=Q6cZ2QG9P5chmIEbIj0-v5cWTxeE7igncOwyHMMLxXiKB3J_JFze01IMy-EQy2p4p69VPMI&amp;_nc_ohc=JoT1wb_tUdYQ7kNvwFCcmeY&amp;_nc_gid=NDMNyNK3ZuLiNS1bJ5EXmQ&amp;edm=AOQ1c0wBAAAA&amp;ccb=7-5&amp;ig_cache_key=MzEwNzcyMzcyMzMyMjgwMTI0Nw%3D%3D.3-ccb7-5&amp;oh=00_AfyCu9-PU0QUiSHOA0tDEX1sNVXPTRJYofzvJ_7dqmrrJg&amp;oe=69BDA8E5&amp;_nc_sid=8b3546, https://scontent-iad3-1.cdninstagram.com/v/t51.29350-15/341894497_1258905081716635_2260300434463056897_n.webp?stp=dst-jpg_e35_s1080x1080_tt6&amp;_nc_ht=scontent-iad3-1.cdninstagram.com&amp;_nc_cat=107&amp;_nc_oc=Q6cZ2QG9P5chmIEbIj0-v5cWTxeE7igncOwyHMMLxXiKB3J_JFze01IMy-EQy2p4p69VPMI&amp;_nc_ohc=4jpn6FG-KN0Q7kNvwGEd_TD&amp;_nc_gid=NDMNyNK3ZuLiNS1bJ5EXmQ&amp;edm=AOQ1c0wBAAAA&amp;ccb=7-5&amp;ig_cache_key=MzA4MjkzNjI4Njc4ODgwOTg2Mg%3D%3D.3-ccb7-5&amp;oh=00_AfyEITtoqKMmI-v249nBbRfwViLk_lwiSVl8fXPHXSzPqQ&amp;oe=69BD90B5&amp;_nc_sid=8b3546, https://scontent-iad3-1.cdninstagram.com/v/t51.29350-15/341894497_1258905081716635_2260300434463056897_n.webp?stp=dst-jpg_e35_s1080x1080_tt6&amp;_nc_ht=scontent-iad3-1.cdninstagram.com&amp;_nc_cat=107&amp;_nc_oc=Q6cZ2QG9P5chmIEbIj0-v5cWTxeE7igncOwyHMMLxXiKB3J_JFze01IMy-EQy2p4p69VPMI&amp;_nc_ohc=4jpn6FG-KN0Q7kNvwGEd_TD&amp;_nc_gid=NDMNyNK3ZuLiNS1bJ5EXmQ&amp;edm=AOQ1c0wBAAAA&amp;ccb=7-5&amp;ig_cache_key=MzA4MjkzNjI4Njc4ODgwOTg2Mg%3D%3D.3-ccb7-5&amp;oh=00_AfyEITtoqKMmI-v249nBbRfwViLk_lwiSVl8fXPHXSzPqQ&amp;oe=69BD90B5&amp;_nc_sid=8b3546, https://scontent-iad3-2.cdninstagram.com/v/t51.29350-15/327819394_884073462892055_3528244594218730406_n.webp?stp=dst-jpg_e35_s1080x1080_tt6&amp;_nc_ht=scontent-iad3-2.cdninstagram.com&amp;_nc_cat=111&amp;_nc_oc=Q6cZ2QG9P5chmIEbIj0-v5cWTxeE7igncOwyHMMLxXiKB3J_JFze01IMy-EQy2p4p69VPMI&amp;_nc_ohc=0KgwZNLy0LkQ7kNvwHMjypG&amp;_nc_gid=NDMNyNK3ZuLiNS1bJ5EXmQ&amp;edm=AOQ1c0wBAAAA&amp;ccb=7-5&amp;ig_cache_key=MzA4MjkzNjI4NjYxMjY1NDY3OQ%3D%3D.3-ccb7-5&amp;oh=00_AfzIaxQb85YrGmlwikdDMhoVsd1JAH1sj-dhBwagFMNTEw&amp;oe=69BDA75B&amp;_nc_sid=8b3546, https://scontent-iad3-2.cdninstagram.com/v/t51.29350-15/341318559_197750726339022_7852398868754775523_n.webp?stp=dst-jpg_e35_s1080x1080_tt6&amp;_nc_ht=scontent-iad3-2.cdninstagram.com&amp;_nc_cat=106&amp;_nc_oc=Q6cZ2QG9P5chmIEbIj0-v5cWTxeE7igncOwyHMMLxXiKB3J_JFze01IMy-EQy2p4p69VPMI&amp;_nc_ohc=J0m7VqfFBaMQ7kNvwGT6lV5&amp;_nc_gid=NDMNyNK3ZuLiNS1bJ5EXmQ&amp;edm=AOQ1c0wBAAAA&amp;ccb=7-5&amp;ig_cache_key=MzA4MjkzNjI4NjU5NTk1MTE3Mw%3D%3D.3-ccb7-5&amp;oh=00_Afz5gRP3CSDoeP1Gf-meAKFkoURm39vgOhZjOCOhmhOeOA&amp;oe=69BD9AE9&amp;_nc_sid=8b3546, https://scontent-iad3-2</t>
  </si>
  <si>
    <t>https://scontent-iad3-1.cdninstagram.com/o1/v/t2/f2/m367/AQO7GzqFG3NWVdl_YRX4a7AuNhTOOVR9zikMfP-JNPRgZ34qZd5Ml_eulFfToIGts6D_1s3CZPvAr45hGYmrSijxYXDJEaomlY2IuXE.mp4?_nc_cat=102&amp;_nc_sid=5e9851&amp;_nc_ht=scontent-iad3-1.cdninstagram.com&amp;_nc_ohc=A3U6DVNrcQIQ7kNvwFEEsAo&amp;efg=eyJ2ZW5jb2RlX3RhZyI6Inhwdl9wcm9ncmVzc2l2ZS5JTlNUQUdSQU0uQ0xJUFMuQzMuNzE2LmRhc2hfYmFzZWxpbmVfMV92MSIsInhwdl9hc3NldF9pZCI6MTM0NTA2NzI4MDA3ODkxNSwiYXNzZXRfYWdlX2RheXMiOjMzMCwidmlfdXNlY2FzZV9pZCI6MTAwOTksImR1cmF0aW9uX3MiOjgsInVybGdlbl9zb3VyY2UiOiJ3d3cifQ%3D%3D&amp;ccb=17-1&amp;_nc_gid=NDMNyNK3ZuLiNS1bJ5EXmQ&amp;_nc_ss=1a&amp;_nc_zt=28&amp;vs=f9124ea289bdf28&amp;_nc_vs=HBksFQIYQGlnX2VwaGVtZXJhbC9FQzQ4NkI1NjMzODNBN0Q0NkYxMUU1OTc4NDFENTNCM192aWRlb19kYXNoaW5pdC5tcDQVAALIARIAFQIYRmlnX3hwdl9yZWVsc19wZXJtYW5lbnRfc3JfcHJvZC82NTIxODEwODQzNzYxNDVfODQ3MDczODk4MTcwNTYyMDgxOC5tcDQVAgLIARIAKAAYABsCiAd1c2Vfb2lsATEScHJvZ3Jlc3NpdmVfcmVjaXBlATEVAAAmhuHslpzV4wQVAigCQzMsF0AgAAAAAAAAGBJkYXNoX2Jhc2VsaW5lXzFfdjERAHX-B2XmnQEA&amp;oh=00_AfzZm-1_Jsw8-ltTMzJelu7toPNOmtMWdm9ub7DMk9Vl2w&amp;oe=69BDA193, https://scontent-iad3-1.cdninstagram.com/o1/v/t2/f2/m367/AQP6IvYY7FVwb9_1tIX60_6SZOeE0gUsoEobZLWU1a02Uf3jtnrSuj_6pU8oFUMUVUDKGh6ON2yXvfXnYFxyHenodz15w43ua8sqGog.mp4?_nc_cat=101&amp;_nc_sid=5e9851&amp;_nc_ht=scontent-iad3-1.cdninstagram.com&amp;_nc_ohc=O_VGy9CNHa4Q7kNvwFAvf6M&amp;efg=eyJ2ZW5jb2RlX3RhZyI6Inhwdl9wcm9ncmVzc2l2ZS5JTlNUQUdSQU0uQ0xJUFMuQzMuNzE2LmRhc2hfYmFzZWxpbmVfMV92MSIsInhwdl9hc3NldF9pZCI6MzUzODIwMDM0MzI5Mjg2LCJhc3NldF9hZ2VfZGF5cyI6NTgxLCJ2aV91c2VjYXNlX2lkIjoxMDA5OSwiZHVyYXRpb25fcyI6NCwidXJsZ2VuX3NvdXJjZSI6Ind3dyJ9&amp;ccb=17-1&amp;vs=80a714366dadb79b&amp;_nc_vs=HBksFQIYQGlnX2VwaGVtZXJhbC9FMTQwRDJCQzkzMkJDNzFBRjJDOTA1QTkwMTM1NkQ4Nl92aWRlb19kYXNoaW5pdC5tcDQVAALIARIAFQIYRmlnX3hwdl9yZWVsc19wZXJtYW5lbnRfc3JfcHJvZC8xMDE0Nzc3NDkwMTU1ODk2XzYxOTc1Mzg1NjA1ODU5MTgwOS5tcDQVAgLIARIAKAAYABsCiAd1c2Vfb2lsATEScHJvZ3Jlc3NpdmVfcmVjaXBlATEVAAAmjKuv14TzoAEVAigCQzMsF0ARu2RaHKwIGBJkYXNoX2Jhc2VsaW5lXzFfdjERAHX-B2XmnQEA&amp;_nc_gid=NDMNyNK3ZuLiNS1bJ5EXmQ&amp;_nc_ss=1a&amp;_nc_zt=28&amp;oh=00_AfyvEUzRa36aBzGokA-721Ka7CpmiTBTgTmTFLJQlqMQpA&amp;oe=69BD97A6, https://scontent-iad3-2.cdninstagram.com/o1/v/t2/f2/m82/AQP_5Hbv43SV3VYxFQ3gFDg4VkksU0u2S3hqktJUh3f96ObRBYudxgfqPSKwZK7hf4zWMw9xaxkO_sDeAKJb-S3cnG-RPFF_J0K_cYE.mp4?_nc_cat=103&amp;_nc_sid=5e9851&amp;_nc_ht=scontent-iad3-2.cdninstagram.com&amp;_nc_ohc=mL6JPCJbDy0Q7kNvwG7giHW&amp;efg=eyJ2ZW5jb2RlX3RhZyI6Inhwdl9wcm9ncmVzc2l2ZS5JTlNUQUdSQU0uQ0xJUFMuQzMuNzIwLmRhc2hfYmFzZWxpbmVfMV92MSIsInhwdl9hc3NldF9pZCI6MTAxNDAzNzYxNjYyMTY4MywiYXNzZXRfYWdlX2RheXMiOjEwMzEsInZpX3VzZWNhc2VfaWQiOjEwMDk5LCJkdXJhdGlvbl9zIjoxOCwidXJsZ2VuX3NvdXJjZSI6Ind3dyJ9&amp;ccb=17-1&amp;_nc_gid=NDMNyNK3ZuLiNS1bJ5EXmQ&amp;_nc_ss=1a&amp;_nc_zt=28&amp;vs=4e30685e3ca21f83&amp;_nc_vs=HBksFQIYT2lnX3hwdl9yZWVsc19wZXJtYW5lbnRfcHJvZC9ENzQwMDVBMTRGMTQ1MzI2RTQzMENGMThDQTkxMDc4NV92aWRlb19kYXNoaW5pdC5tcDQVAALIARIAFQIYOnBhc3N0aHJvdWdoX2V2ZXJzdG9yZS9HTFdHeEJScGlyT1F3ZWtFQUV6ekhIWjhYN3NMYnFfRUFBQUYVAgLIARIAKAAYABsCiAd1c2Vfb2lsATEScHJvZ3Jlc3NpdmVfcmVjaXBlATEVAAAm5uHr_uCQzQMVAigCQzMsF0AyCHKwIMScGBJkYXNoX2Jhc2VsaW5lXzFfdjERAHX-B2XmnQEA&amp;oh=00_Afxytof1POnlobL5p0Q2fIz-taZlhDbyRzveq7tr5mLiUA&amp;oe=69B99DB0, https://scontent-iad3-2.cdninstagram.com/o1/v/t16/f2/m69/AQOMy6BC_cbAcTp0egHBZm32x_GUI1tv53ucs5xVsHnNxCneDRHY9EwZJkspMvR64V6Pu-3PBOlw8OSZ8CiyTHqT.mp4?strext=1&amp;_nc_cat=100&amp;_nc_sid=5e9851&amp;_nc_ht=scontent-iad3-2.cdninstagram.com&amp;_nc_ohc=3v4xhc2a0RwQ7kNvwFoZJid&amp;efg=eyJ2ZW5jb2RlX3RhZyI6Inhwdl9wcm9ncmVzc2l2ZS5JTlNUQUdSQU0uQ0FST1VTRUxfSVRFTS5DMy43MjAuZGFzaF9iYXNlbGluZV8xX3YxIiwieHB2X2Fzc2V0X2lkIjo1MzA2NzcwNzkyNjA1NTgsImFzc2V0X2FnZV9kYXlzIjoxMDYzLCJ2aV91c2VjYXNlX2lkIjoxMDEwNCwiZHVyYXRpb25fcyI6MTMsInVybGdlbl9zb3VyY2UiOiJ3d3cifQ%3D%3D&amp;ccb=17-1&amp;_nc_gid=NDMNyNK3ZuLiNS1bJ5EXmQ&amp;_nc_ss=1a&amp;_nc_zt=28&amp;vs=5779c52c6ebc2230&amp;_nc_vs=HBksFQIYOnBhc3N0aHJvdWdoX2V2ZXJzdG9yZS9HUDZaWHhUNG92MDR5WUVDQU9qbHBQSmJvM2NKYmtZTEFBQUYVAALIARIAFQIYOnBhc3N0aHJvdWdoX2V2ZXJzdG9yZS9HQlZRWkJTZE5GaDVTUVlDQUFEbWVNYXF5akVJYmtZTEFBQUYVAgLIARIAKAAYABsCiAd1c2Vfb2lsATEScHJvZ3Jlc3NpdmVfcmVjaXBlATEVAAAmnPblrLyp8QEVAigCQzMsF0AqzMzMzMzNGBJkYXNoX2Jhc2VsaW5lXzFfdjERAHXuB2XwnQEA&amp;oh=00_AfyflvTO1jsrAKxW910PiZZyjwIjAtdYWGEo6YbhbM7ZPQ&amp;oe=69BDBD64, https://scontent-iad3-2.cdninstagram.com/o1/v/t2/f2/m82/AQNfETD85r_1BOiTMfrCtX82YLeW-wkSzbyO-fD1cS0PIxhJlZqYDSm_FvCXCeHYGZWANsOWQHk_RG9481zn3jbKWLTlon4ARa3ej98.mp4?_nc_cat=106&amp;_nc_sid=5e9851&amp;_nc_ht=scontent-iad3-2.cdninstagram.com&amp;_nc_ohc=Epu-Ms19ZW0Q7kNvwGjgGnZ&amp;efg=eyJ2ZW5jb2RlX3RhZyI6Inhwdl9wcm9ncmVzc2l2ZS5JTlNUQUdSQU0uQ0xJUFMuQzMuNzIwLmRhc2hfYmFzZWxpbmVfMV92MSIsInhwdl9hc3NldF9pZCI6MTI5MjI5MjIzMzc5ODk5LCJhc3NldF9hZ2VfZGF5cyI6MTA2MywidmlfdXNlY2FzZV9pZCI6MTAwOTksImR1cmF0aW9uX3MiOjE5LCJ1cmxnZW5fc291cmNlIjoid3d3In0%3D&amp;ccb=17-1&amp;_nc_gid=NDMNyNK3ZuLiNS1bJ5EXmQ&amp;_nc_ss=1a&amp;_nc_zt=28&amp;vs=9deb2add36a6f9de&amp;_nc_vs=HBkcFQIYT2lnX3hwdl9yZWVsc19wZXJtYW5lbnRfcHJvZC85NzQyMTk5QUREQjBCQTM4NEMzMEJFRkZGRjQwNzFBOF92aWRlb19kYXNoaW5pdC5tcDQVAALIARIAKAAYABsCiAd1c2Vfb2lsATEScHJvZ3Jlc3NpdmVfcmVjaXBlATEVAAAm9o6i35DiOhUCKAJDMywXQDM7peNT988YEmRhc2hfYmFzZWxpbmVfMV92MREAdf4HZeadAQA&amp;oh=00_AfzhfTOeEbCGHiZquawBeA6T-xHfm-4IeQNk0hZ9bn1LCQ&amp;oe=69B9A30F</t>
  </si>
  <si>
    <t>https://www.instagram.com/dema681</t>
  </si>
  <si>
    <t>_bokareff9_</t>
  </si>
  <si>
    <t>Ivanbokareff Bokareff</t>
  </si>
  <si>
    <t>🩵</t>
  </si>
  <si>
    <t>https://scontent-mia3-3.cdninstagram.com/v/t51.2885-19/431147753_785842800054142_300817157722925187_n.jpg?stp=dst-jpg_e0_s150x150_tt6&amp;efg=eyJ2ZW5jb2RlX3RhZyI6InByb2ZpbGVfcGljLmRqYW5nby4xMDgwLmMyIn0&amp;_nc_ht=scontent-mia3-3.cdninstagram.com&amp;_nc_cat=110&amp;_nc_oc=Q6cZ2QEOaj8VMd0yIs7VLdTAI94m9Wy1EGOSVoS3lyGV8wYgd6xNdbjRgKh4838Kz4mn8q8&amp;_nc_ohc=qZC6aAV-De4Q7kNvwFTM6Cv&amp;_nc_gid=x9OFN558dv3f-tsy8js0JA&amp;edm=AOQ1c0wBAAAA&amp;ccb=7-5&amp;oh=00_AfycNhfEBmQLk2no8f5nmiKlA6sf0BUjxAXC3R7KnBRW2g&amp;oe=69BD9070&amp;_nc_sid=8b3546</t>
  </si>
  <si>
    <t xml:space="preserve">Однако 
#однако
#фото
#круто
#сижу | Что выберешь ты? | Во👍
Всем доброе утро | 🐣С днём рождения меня, получается🐣
Пару слов туда сюда сделаю - спасибо всем настоящим друзьям и, конечно, моей семье♥️
Вы моя опора и мы пройдём весь путь до вершин вместе✨❤️‍🔥
•
#hbday🎂 #myday #msc #люблювас | 💎Дело не в принципах, даже не слышно💎
•
•
•
#russia #msc #smotra #youth #mb #maybach | 🖤 ПОДБОРКА ФИЛЬМОВ О 💸🖤
«ЧАСТЬ 1»
•
◾️ «Волк с Уолл-стрит» - то, где есть абсолютно всё! Пересматривал уже 3 раза, но хочу ещё!
◾️ «Социальная сеть» (Facebook) - фильм о слиянии интересов и раздоре, к которому привела слишком большая заинтересованность сторон.
◾️ «Основатель» (Macdonald’s) - возм | 💎Простой пост💎
•
Напиши в комментариях музыкальную композицию(песню), которая передаёт твоё состояние в данный момент и/или твою любимую песню, которую ты можешь слушать бесконечно💫
•
🤍мой совет - “Going To A Town” George Michael🤍
•
Жду!
#songs #песни #2021 #kaif #belgium🇧🇪 #likemephoto  | 🕷Не буду ничего объяснять, просто прочитай и отреагируй в комментариях🕷
▪️написано 11 марта▪️
Ну что сказать, сегодня я ушёл. 
Ушёл тогда, когда не видел смысла,
Когда в ее глазах перестал я видеть небеса. 
Не видел смысла и в словах, 
Не видел просто счастья.
И знаешь... шли дни, недели, 
Да, что | 🖤ПЕРЕДАЮ ТЕПЛО ЧЕРЕЗ ФОТОКАРТОЧКУ🖤
•
🍪 Начну с того, что мы впервые за 3 года дома в Казани всей семьей!!!
И скажу, что это крайне не привычно!🤗
🍪За полтора месяца, которые я был в Москве дома успели сделать ремонт и это только усиливает ощущение некой сказки вокруг меня😻
🍪Правда жаль, что эт | 🖤САМОЕ БОЛЬШОЕ СЧАСТЬЕ - ЭТО ИМЕТЬ ВОЗМОЖНОСТЬ ДЕЛАТЬ СЧАСТЛИВЫМИ ОКРУЖАЮЩИХ ТЕБЯ ЛЮДЕЙ🖤
•
•
•
#счастье #happyness #добро #dobro #photolikes #likeme #лайктайм | 🖤РОЗЫГРЫШ🖤
•
🔥АБСОЛЮТНО БЕСПЛАТНЫЙ КАСТОМ от @oddlysquad любой сложности🔥
•
1️⃣место - футболка🔹
2️⃣место - кепка🔹
3️⃣место - значок🔹
•
✅УСЛОВИЯ: обязательно быть подписанным на мой аккаунт и аккаунт кастомера @oddlysquad , отметить двоих друзей в комментариях( количество комментариев не огра | 💈ЖИЗНЬ АБСОЛЮТНО ПРЕЛЕСТНА!💈
Живи, улыбайся, радуйся, смейся, будь самым счастливым и делай людей, окружающих тебя, не менее счастливыми❗️
🔥Всё в твоих руках. Только ты сам, лишь ты один творец своего счастья и успеха🔥
Я верю в себя и верю в тебя♥️
PH:  @hipster_alone_ 
•
•
•
#жизнь #lifeisgood </t>
  </si>
  <si>
    <t>#hbday, #myday, #msc, #russia, #smotra, #youth, #mb, #maybach, #songs, #2021, #kaif, #belgium, #likemephoto, #happyness, #dobro, #photolikes, #likeme, #lifeisgood</t>
  </si>
  <si>
    <t>@oddlysquad, @hipster_alone_</t>
  </si>
  <si>
    <t>https://instagram.com/p/DMI6JD1I-_y, https://instagram.com/p/DF-JHEnIRNI, https://instagram.com/p/DAVKyEZon0r, https://instagram.com/p/CRGraiEFNnm, https://instagram.com/p/CNDUxe8lIsx, https://instagram.com/p/CKKDrCcl1n3, https://instagram.com/p/CJkWXq-lG5N, https://instagram.com/p/CHVtrWDFU41, https://instagram.com/p/CGp7l-tF1CF, https://instagram.com/p/CEM42d8FgA1, https://instagram.com/p/CECjvhKFdHG, https://instagram.com/p/CCE2JhpFO1o</t>
  </si>
  <si>
    <t>71, 57, 93, 159, 136, 150, 120, 104, 166, 144, 194, 186</t>
  </si>
  <si>
    <t>5, 8, 4, 2, 1, 5, 2, 0, 7, 9, 242, 13</t>
  </si>
  <si>
    <t>2025-07-15, 2025-02-12, 2024-09-25, 2021-07-09, 2021-03-30, 2021-01-17, 2021-01-03, 2020-11-08, 2020-10-22, 2020-08-22, 2020-08-18, 2020-06-30</t>
  </si>
  <si>
    <t>Гармонд, Tagansky District, Moscowcitytowers, Воробьёвы Горы, Belgium, GUM, Kazan, Republic of Tatarstan, Kazan, Tatarstan, Kazan Kremlin</t>
  </si>
  <si>
    <t>Sidecar, Image, Image, Sidecar, Sidecar, Image, Image, Sidecar, Image, Image, Image, Image</t>
  </si>
  <si>
    <t>https://scontent-mia3-3.cdninstagram.com/v/t51.82787-15/505482288_18516242146011584_3473520070123938662_n.jpg?stp=dst-jpg_e35_p1080x1080_sh0.08_tt6&amp;_nc_ht=scontent-mia3-3.cdninstagram.com&amp;_nc_cat=108&amp;_nc_oc=Q6cZ2QEOaj8VMd0yIs7VLdTAI94m9Wy1EGOSVoS3lyGV8wYgd6xNdbjRgKh4838Kz4mn8q8&amp;_nc_ohc=JIewcY9lQaQQ7kNvwFFyjq7&amp;_nc_gid=x9OFN558dv3f-tsy8js0JA&amp;edm=AOQ1c0wBAAAA&amp;ccb=7-5&amp;ig_cache_key=MzY3NzQ0NDc4NDQ4OTg3MjIyNw%3D%3D.3-ccb7-5&amp;oh=00_AfzrRpwY76zJoTPtdNMpWN8PssAKrlI39bdIno5DHtPPGg&amp;oe=69BDA7F7&amp;_nc_sid=8b3546, https://scontent-mia3-3.cdninstagram.com/v/t51.82787-15/505482288_18516242146011584_3473520070123938662_n.jpg?stp=dst-jpg_e35_p1080x1080_sh0.08_tt6&amp;_nc_ht=scontent-mia3-3.cdninstagram.com&amp;_nc_cat=108&amp;_nc_oc=Q6cZ2QEOaj8VMd0yIs7VLdTAI94m9Wy1EGOSVoS3lyGV8wYgd6xNdbjRgKh4838Kz4mn8q8&amp;_nc_ohc=JIewcY9lQaQQ7kNvwFFyjq7&amp;_nc_gid=x9OFN558dv3f-tsy8js0JA&amp;edm=AOQ1c0wBAAAA&amp;ccb=7-5&amp;ig_cache_key=MzY3NzQ0NDc4NDQ4OTg3MjIyNw%3D%3D.3-ccb7-5&amp;oh=00_AfzrRpwY76zJoTPtdNMpWN8PssAKrlI39bdIno5DHtPPGg&amp;oe=69BDA7F7&amp;_nc_sid=8b3546, https://scontent-mia3-3.cdninstagram.com/v/t51.82787-15/519499571_18516242161011584_5153601740462397697_n.jpg?stp=dst-jpg_e35_p1080x1080_sh0.08_tt6&amp;_nc_ht=scontent-mia3-3.cdninstagram.com&amp;_nc_cat=108&amp;_nc_oc=Q6cZ2QEOaj8VMd0yIs7VLdTAI94m9Wy1EGOSVoS3lyGV8wYgd6xNdbjRgKh4838Kz4mn8q8&amp;_nc_ohc=4eGVO7wj0vQQ7kNvwEDS0ZI&amp;_nc_gid=x9OFN558dv3f-tsy8js0JA&amp;edm=AOQ1c0wBAAAA&amp;ccb=7-5&amp;ig_cache_key=MzY3NzQ0NDc4NDUxNTA2ODU4Ng%3D%3D.3-ccb7-5&amp;oh=00_Afyd-3dZ5__GmNvHA3pdQ5YUWlqkq0DLEaAtxS30T1i9gA&amp;oe=69BDB42F&amp;_nc_sid=8b3546, https://scontent-mia3-3.cdninstagram.com/v/t51.82787-15/520523146_18516242362011584_5398043290869532936_n.jpg?stp=dst-jpg_e35_p1080x1080_sh0.08_tt6&amp;_nc_ht=scontent-mia3-3.cdninstagram.com&amp;_nc_cat=108&amp;_nc_oc=Q6cZ2QEOaj8VMd0yIs7VLdTAI94m9Wy1EGOSVoS3lyGV8wYgd6xNdbjRgKh4838Kz4mn8q8&amp;_nc_ohc=sCBuh_1a02YQ7kNvwE43I4s&amp;_nc_gid=x9OFN558dv3f-tsy8js0JA&amp;edm=AOQ1c0wBAAAA&amp;ccb=7-5&amp;ig_cache_key=MzY3NzQ0NDc4NDQ5ODI1NzM0Nw%3D%3D.3-ccb7-5&amp;oh=00_AfyJ23LSGpg_tqa4ly0VgD4VTZQrFM5ayXKZjywHllJmHA&amp;oe=69BDA01D&amp;_nc_sid=8b3546, https://scontent-mia3-3.cdninstagram.com/v/t51.82787-15/520678103_18516242383011584_1376171795189474581_n.jpg?stp=dst-jpg_e35_p1080x1080_sh0.08_tt6&amp;_nc_ht=scontent-mia3-3.cdninstagram.com&amp;_nc_cat=108&amp;_nc_oc=Q6cZ2QEOaj8VMd0yIs7VLdTAI94m9Wy1EGOSVoS3lyGV8wYgd6xNdbjRgKh4838Kz4mn8q8&amp;_nc_ohc=YcAsoMC1knIQ7kNvwEroeGy&amp;_nc_gid=x9OFN558dv3f-tsy8js0JA&amp;edm=AOQ1c0wBAAAA&amp;ccb=7-5&amp;ig_cache_key=MzY3NzQ0NDc4NDQ4OTk2ODA0NA%3D%3D.3-ccb7-5&amp;oh=00_AfzRJGCZff-rZ_aZVDXnl23PSe2LYDi1JdoyQJzrglsD3w&amp;oe=69BD8B6A&amp;_nc_sid=8b3546, https://scontent-mia3-3.cdninstagram.com/v/t51.2885-15/479168768_18486398980011584_1625940386405485550_n.jpg?stp=dst-jpg_e35_p1080x1080_sh0.08_tt6&amp;_nc_ht=scontent-mia3-3.cdninstagram.com&amp;_nc_cat=108&amp;_nc_oc=Q6cZ2QEOaj8VMd0yIs7VLdTAI94m9Wy1EGOSVoS3lyGV8wYgd6xNdbjRgKh4838Kz4mn8q8&amp;_nc_ohc=s2OeMYQmszcQ7kNvwG7gSf-&amp;_nc_gid=x9OFN558dv3f-tsy8js0JA&amp;edm=AOQ1c0wBAAAA&amp;ccb=7-5&amp;ig_cache_key=MzU2NjMyODAyMzMzMDM5NDk1Mg%3D%3D.3-ccb7-5&amp;oh=00_AfwxwvAm3fFxtOUZzYM7b_NFMo6j9-SD7qXQPujO1O03Dw&amp;oe=69BDA39F&amp;_nc_sid=8b3546, https://scontent-mia3-3.cdninstagram.com/v/t51.82787-15/622148870_17992778669869606_6082905102848182982_n.jpg?stp=dst-jpg_e35_p1080x1080_sh0.08_tt6&amp;_nc_ht=scontent-mia3-3.cdninstagram.com&amp;_nc_cat=110&amp;_nc_oc=Q6cZ2QEOaj8VMd0yIs7VLdTAI94m9Wy1EGOSVoS3lyGV8wYgd6xNdbjRgKh4838Kz4mn8q8&amp;_nc_ohc=9NdjR5-3VWcQ7kNvwE9CS2m&amp;_nc_gid=x9OFN558dv3f-tsy8js0JA&amp;edm=AOQ1c0wBAAAA&amp;ccb=7-5&amp;ig_cache_key=MzQ2NDcyMjkwOTQ5NTQ1OTExNQ%3D%3D.3-ccb7-5&amp;oh=00_AfwfIcCF55IzRe4XOuB8X3f8si8iPsno4SxFJQXeH6WDTw&amp;oe=69BDACE5&amp;_nc_sid=8b3546, https://scontent-mia3-3.cdninstagram.com/v/t51.29350-15/213829194_503696310851302_8811260056019741213_n.jpg?stp=dst-jpg_e35_p1080x1080_tt6&amp;_nc_ht=scontent-mia3-3.cdninstagram.com&amp;_nc_cat=110&amp;_nc_oc=Q6cZ2QEOaj8VMd0yIs7VLdTAI94m9Wy1EGOSVoS3lyGV8wYgd6xNdbjRgKh4838Kz4mn8q8&amp;_nc_ohc=7vDrzKRvd6UQ7kNvwHSCcYB&amp;_nc_gid=x9OFN558dv3f-tsy8js0JA&amp;edm=AOQ1c0wBAAAA&amp;ccb=7-5&amp;ig_cache_key=MjYxMzk2NzU3MDQ1MDM4ODkxNA%3D%3D.3-ccb7-5&amp;oh=00_Afw-_n1QaS4wGeUEqybuiwRDEFpE62yjROsGmWl8H55UzQ&amp;oe=69BDB3D0&amp;_nc_sid=8b3546, https://scontent-mia3-3.cdninstagram.com/v/t51.29350-15/213829194_503696310851302_8811260056019741213_n.jpg?stp=dst-jpg_e35_p1080x1080_tt6&amp;_nc_ht=scontent-mia3-3.cdninstagram.com&amp;_nc_cat=110&amp;_nc_oc=Q6cZ2QEOaj8VMd0yIs7VLdTAI94m9Wy1EGOSVoS3lyGV8wYgd6xNdbjRgKh4838Kz4mn8q8&amp;_nc_ohc=7vDrzKRvd6UQ7kNvwHSCcYB&amp;_nc_gid=x9OFN558dv3f-tsy8js0JA&amp;edm=AOQ1c0wBAAAA&amp;ccb=7-5&amp;ig_cache_key=MjYxMzk2NzU3MDQ1MDM4ODkxNA%3D%3D.3-ccb7-5&amp;oh=00_Afw-_n1QaS4wGeUEqybuiwRDEFpE62yjROsGmWl8H55UzQ&amp;oe=69BDB3D0&amp;_nc_sid=8b3546, https://scontent-mia3-2.cdninstagram.com/v/t51.82787-15/651540143_18078146933098731_2188018389730046360_n.jpg?stp=dst-jpg_e35_p1080x1080_sh0.08_tt6&amp;_nc_ht=scontent-mia3-2.cdninstagram.com&amp;_nc_cat=103&amp;_nc_oc=Q6cZ2QEOaj8VMd0yIs7VLdTAI94m9Wy1EGOSVoS3lyGV8wYgd6xNdbjRgKh4838Kz4mn8q8&amp;_nc_ohc=lx3H6CqGyCcQ7kNvwGrV9-O&amp;_nc_gid=x9OFN558dv3f-tsy8js0JA&amp;edm=AOQ1c0wBAAAA&amp;ccb=7-5&amp;ig_cache_key=MjYxMzk2NzU3MDM0OTY3NjIzNQ%3D%3D.3-ccb7-5&amp;oh=00_AfzKkCYmqvicNKNZeHQw443KO-PUZagPe90ovdixhA8fWA&amp;oe=69BDB521&amp;_nc_s</t>
  </si>
  <si>
    <t>https://scontent-mia5-2.cdninstagram.com/o1/v/t2/f2/m367/AQMHGxGe7pJZ7JaV4JPEHY8Fqj-PUD2MV7YHo_dZurq3FakGTShiO7CR6aK1Gs5lgkmcky1UGl7M5TOS97kPvI8zAz8o2mY409jJUn8.mp4?_nc_cat=100&amp;_nc_sid=5e9851&amp;_nc_ht=scontent-mia5-2.cdninstagram.com&amp;_nc_ohc=EXsvG0xaexkQ7kNvwG11kWL&amp;efg=eyJ2ZW5jb2RlX3RhZyI6Inhwdl9wcm9ncmVzc2l2ZS5JTlNUQUdSQU0uQ0FST1VTRUxfSVRFTS5DMy43MjAuZGFzaF9iYXNlbGluZV8xX3YxIiwieHB2X2Fzc2V0X2lkIjoxMDQyMzQ0NzExMzAyOTQ0LCJhc3NldF9hZ2VfZGF5cyI6MjQzLCJ2aV91c2VjYXNlX2lkIjoxMDE0NiwiZHVyYXRpb25fcyI6MTAsInVybGdlbl9zb3VyY2UiOiJ3d3cifQ%3D%3D&amp;ccb=17-1&amp;vs=963d7aef2f59e3&amp;_nc_vs=HBkcFQIYQGlnX2VwaGVtZXJhbC84NjQ1NjAzNEEwOTEzNDA0MUUzNzA4MzNBQjE0MUM4QV92aWRlb19kYXNoaW5pdC5tcDQVAALIARIAKAAYABsCiAd1c2Vfb2lsATEScHJvZ3Jlc3NpdmVfcmVjaXBlATEVAAAmwLyBpLmA2gMVAigCQzMsF0Al7peNT987GBJkYXNoX2Jhc2VsaW5lXzFfdjERAHXuB2XEngEA&amp;_nc_gid=x9OFN558dv3f-tsy8js0JA&amp;_nc_ss=1a&amp;_nc_zt=28&amp;oh=00_Afzt6pOMMBYR73Mi_p7xg8_2YLQC5U2HiFMyf3K0s-2q5g&amp;oe=69BD9951</t>
  </si>
  <si>
    <t>https://www.instagram.com/_bokareff9_</t>
  </si>
  <si>
    <t>itsvladislavk</t>
  </si>
  <si>
    <t>VLAD | PASTRY | MOSCOW</t>
  </si>
  <si>
    <t>ME | DESSERTS | MY DAILY LIFE 
It’s not just a cake, it’s piece of art 🎨
Founder of @bonboninmoscow</t>
  </si>
  <si>
    <t>https://linktr.ee/bonboninmoscow</t>
  </si>
  <si>
    <t>https://scontent-dfw5-2.cdninstagram.com/v/t51.2885-19/501580003_18063610433105736_3017472276215250810_n.jpg?stp=dst-jpg_e0_s150x150_tt6&amp;efg=eyJ2ZW5jb2RlX3RhZyI6InByb2ZpbGVfcGljLmRqYW5nby4xMDgwLmMyIn0&amp;_nc_ht=scontent-dfw5-2.cdninstagram.com&amp;_nc_cat=100&amp;_nc_oc=Q6cZ2QGdoQamrduW9Vd8yj4aMYQv8VDoGKr3GpKhvF0cdk0dYK5BOeUqnnDsPBcI9PZ6rA8&amp;_nc_ohc=MSJHWDPylOYQ7kNvwHUqF31&amp;_nc_gid=1lycmIB-AriQZldVMsrnCw&amp;edm=AOQ1c0wBAAAA&amp;ccb=7-5&amp;oh=00_Afw_QQxn-w3xZuCrKFLasX9yc6KA4kg8UKP2Nwj-naoQQQ&amp;oe=69BDB9E8&amp;_nc_sid=8b3546</t>
  </si>
  <si>
    <t>Fraisier cake 🎂 
This traditional French cake made with two layer of Genoise sponge, Diplomat cream and fresh strawberries makes the most delicious Summer Cake packed with fresh berries!
#fraisier #strawberry #cake #fraisier🍓 #fraisiercake | 🇷🇺Печенье на основе карамелизованного шоколада, а сверху белый шоколад, мягкие ириски и соль Fleur De Sel 
Второе печенье 🍪 на основе молочного и тёмного шоколада, а сверху саблированный миндаль, мягкие ириски т миндальное пралине | 🇷🇺Шоколадное печенье 🍪 с добавлением молочного и тёмного шоколада, а сверху пралине из миндаля и саблированный миндаль🥰😋😋
🇬🇧Chocolate cookie 🍪 sweet glazed almonds and almond praline 
#cookie #chocolatecooki #chocolate #itsvladislavk #almond #glazedalmond #nuts #glazednuts #almondpraline # | 🇬🇧DRAGON🐉 EGG🥚 
Ganache on white chocolate instead of egg white and passion fruit caramel instead of yolk
🇷🇺ЯЙЦО ДРАКОНА
Ганаш на белом шоколаде вместо яичного белка и карамель из маракуйи вместо желтка
#easter #bonbons #chocolatebonbons #cake #pastry #pastryart #artistsoninstagram #chocol | 🇬🇧SHOKO-EGG BREAKFAST😂😂
Ganache on white chocolate instead of egg white and passion fruit caramel instead of yolk
🇷🇺Коробка шоколадных яиц🥚🪺
Ганаш на белом шоколаде вместо яичного белка и карамель из маракуйи вместо желтка
#easter #bonbons #chocolatebonbons #cake #pastry #pastryart #arti | The golden cage 💍💎
Coconut dacquoise, strawberry jelly,  coconut mousse, mirror glaze🤤😋
#blackforest #drums #amauryguichon #cake #childrencooking #moscow #торт #произведениеискусства #gordonramsayedit #gordonramsay #москва #chef #gold #marriage #marriageproposal #goldcage #arianagrande | 🇬🇧Did you know? Green is the color of love, associated with Venus💚 And it’s also the second most popular color, after blue 💙
🇷🇺А знали ли вы? Зеленый - цвет любви 💚, ассоциируется с Венерой)
И это второй по популярности цвет после синего💙
#chocolate #aesthetic #bonbon #bonbonchocolat #glow | 🇬🇧 Thank you so much for your continued support my lovely friends 🥰 I am starting to work on Easter things, and hopefully will have my spring bonbon collection made soon😉
🇷🇺
Огромное спасибо за вашу поддержку мои дорогие друзья🥰 Я начинаю работать над Пасхальной коллекцией, и надеюсь Вы сов | 🇬🇧Spring is a time of bright colours, awakening of nature and great mood! 🌿💐
This one of my favourite flavour - dark and milk chocolate with lavender)
🇷🇺
Весна -время ярких красок, пробуждения природы и отличного настроения ! 🌿💐
Это один из моих самых любимых вкусов - тёмный и молочный шо | 🇬🇧
How much beauty I want to share with you 👨‍🍳🥰It pours out just over the edge of my gallery😉🙈 
🇷🇺
Сколько же красоты, которой хочется делиться с вами👨‍🍳🥰 Выливается уже просто через край моей фотопленки😍🥰🥰🥰🥰
#itsvladislavk #bonbons #fridaymood #saturdayvibes #saturday #weekend # | What do you think about this combination colours?
.
.
.
.
#asheville #chocolate #timeoutnewyork
#avleats #dessert #chocoholic #bonbons
#visitasheville #bonbonchocolat
#chocolatejewels #ashevilleweddings
#foodporn #recipe #avlfood
#chocolatebonbons #instachocolate #nyc
#dessertporn #828isgreat #ashe | What do you think about the design of this bonbons?
.
.
.
#chocolate #firstfriday #morningroutine #brunch #weekend #wellnessblogger #wellness #itsvladislavk #healthylifestyle #healthyliving #yellow #motivation #thatgirlaesthetic #selfcareroutine #selflove #healthymotivation #healthy #healthyvibes #</t>
  </si>
  <si>
    <t>#fraisier, #strawberry, #cake, #fraisiercake, #cookie, #chocolatecooki, #chocolate, #itsvladislavk, #almond, #glazedalmond, #nuts, #glazednuts, #almondpraline, #easter, #bonbons, #chocolatebonbons, #pastry, #pastryart, #artistsoninstagram, #chocol, #arti, #blackforest, #drums, #amauryguichon, #childrencooking, #moscow, #gordonramsayedit, #gordonramsay, #chef, #gold, #marriage, #marriageproposal, #goldcage, #arianagrande, #aesthetic, #bonbon, #bonbonchocolat, #glow, #fridaymood, #saturdayvibes, #</t>
  </si>
  <si>
    <t>https://instagram.com/p/CvZsoeztSD1, https://instagram.com/p/Cr3X8ItPgaX, https://instagram.com/p/CrzNwUbIJGX, https://instagram.com/p/CrGDZVGOB_y, https://instagram.com/p/CrF1lFivBm9, https://instagram.com/p/CqaqWbwN8iP, https://instagram.com/p/CqNuejONkR6, https://instagram.com/p/CqDaKsZttA7, https://instagram.com/p/Cp-NbF-NAK9, https://instagram.com/p/Cp-Mcz5tt7H, https://instagram.com/p/ClMNEdBNO2V, https://instagram.com/p/ClMMeziNqTD</t>
  </si>
  <si>
    <t>105, 63, 122, 99, 53, 48, 26, 21, 24, 25, 41, 30</t>
  </si>
  <si>
    <t>12, 11, 10, 2, 4, 10, 3, 1, 0, 1, 7, 0</t>
  </si>
  <si>
    <t>2023-08-01, 2023-05-05, 2023-05-03, 2023-04-16, 2023-04-16, 2023-03-30, 2023-03-25, 2023-03-21, 2023-03-19, 2023-03-19, 2022-11-20, 2022-11-20</t>
  </si>
  <si>
    <t>Video, Video, Video, Video, Video, Video, Image, Image, Image, Image, Image, Image</t>
  </si>
  <si>
    <t>https://scontent-dfw5-1.cdninstagram.com/v/t51.82787-15/623250709_18101485895508053_4748785421160447169_n.jpg?stp=dst-jpg_e35_s1080x1080_sh0.08_tt6&amp;_nc_ht=scontent-dfw5-1.cdninstagram.com&amp;_nc_cat=105&amp;_nc_oc=Q6cZ2QGdoQamrduW9Vd8yj4aMYQv8VDoGKr3GpKhvF0cdk0dYK5BOeUqnnDsPBcI9PZ6rA8&amp;_nc_ohc=qrYxypfbxCEQ7kNvwFF69P-&amp;_nc_gid=1lycmIB-AriQZldVMsrnCw&amp;edm=AOQ1c0wBAAAA&amp;ccb=7-5&amp;ig_cache_key=MzA2NjMxMTMzMDg1MjM5MDAxMA%3D%3D.3-ccb7-5&amp;oh=00_AfzHBENh3jNLED89sNhwsoJvjlYjxP-aQXpVtkmylHUJeg&amp;oe=69BD92F4&amp;_nc_sid=8b3546, https://scontent-dfw6-1.cdninstagram.com/v/t51.82787-15/623563754_18056949887359254_8160765634918098041_n.jpg?stp=dst-jpg_e35_s1080x1080_sh0.08_tt6&amp;_nc_ht=scontent-dfw6-1.cdninstagram.com&amp;_nc_cat=106&amp;_nc_oc=Q6cZ2QGdoQamrduW9Vd8yj4aMYQv8VDoGKr3GpKhvF0cdk0dYK5BOeUqnnDsPBcI9PZ6rA8&amp;_nc_ohc=DsBcZss-ypMQ7kNvwGzro5H&amp;_nc_gid=1lycmIB-AriQZldVMsrnCw&amp;edm=AOQ1c0wBAAAA&amp;ccb=7-5&amp;ig_cache_key=MzA2MzQwNzI1NTYyMjE3NjgyNw%3D%3D.3-ccb7-5&amp;oh=00_AfyisTY83-UWLfEGbUynh0h9_MqqJFL3nHcE1YiNMDb9UQ&amp;oe=69BD9E6F&amp;_nc_sid=8b3546, https://scontent-dfw6-1.cdninstagram.com/v/t51.82787-15/624473825_18011120321664794_5409228981082049006_n.jpg?stp=dst-jpg_e35_s1080x1080_sh0.08_tt6&amp;_nc_ht=scontent-dfw6-1.cdninstagram.com&amp;_nc_cat=102&amp;_nc_oc=Q6cZ2QGdoQamrduW9Vd8yj4aMYQv8VDoGKr3GpKhvF0cdk0dYK5BOeUqnnDsPBcI9PZ6rA8&amp;_nc_ohc=SVeSkHIBqF0Q7kNvwESpfgZ&amp;_nc_gid=1lycmIB-AriQZldVMsrnCw&amp;edm=AOQ1c0wBAAAA&amp;ccb=7-5&amp;ig_cache_key=MzA2MTk0MzgzMzEwMTMzNzI3Nw%3D%3D.3-ccb7-5&amp;oh=00_Afx9z--6nxp4QoO_gp5syKvVJ-E3hd4RMhj1iEQtOUy2zA&amp;oe=69BDA846&amp;_nc_sid=8b3546, https://scontent-dfw5-1.cdninstagram.com/v/t51.82787-15/625053242_18097993873899898_1809672546489568767_n.jpg?stp=dst-jpg_e35_s1080x1080_sh0.08_tt6&amp;_nc_ht=scontent-dfw5-1.cdninstagram.com&amp;_nc_cat=110&amp;_nc_oc=Q6cZ2QGdoQamrduW9Vd8yj4aMYQv8VDoGKr3GpKhvF0cdk0dYK5BOeUqnnDsPBcI9PZ6rA8&amp;_nc_ohc=XzQm1SvHtlMQ7kNvwFk0RUp&amp;_nc_gid=1lycmIB-AriQZldVMsrnCw&amp;edm=AOQ1c0wBAAAA&amp;ccb=7-5&amp;ig_cache_key=MzA2MTkzOTU1MzA5MTExNjc0Mw%3D%3D.3-ccb7-5&amp;oh=00_AfxfMNhn3iLGQSBm3AaiC7DnJBq37LmnCDIAsUhB4Wc8ow&amp;oe=69BD8B2E&amp;_nc_sid=8b3546, https://scontent-dfw5-1.cdninstagram.com/v/t51.82787-15/623059068_18129859426510919_2800242927220481805_n.jpg?stp=dst-jpg_e35_s1080x1080_sh0.08_tt6&amp;_nc_ht=scontent-dfw5-1.cdninstagram.com&amp;_nc_cat=111&amp;_nc_oc=Q6cZ2QGdoQamrduW9Vd8yj4aMYQv8VDoGKr3GpKhvF0cdk0dYK5BOeUqnnDsPBcI9PZ6rA8&amp;_nc_ohc=6NkWmzD1TMQQ7kNvwFs0oix&amp;_nc_gid=1lycmIB-AriQZldVMsrnCw&amp;edm=AOQ1c0wBAAAA&amp;ccb=7-5&amp;ig_cache_key=Mjk3NTgxMDkzNDQyNjM2NTMzMw%3D%3D.3-ccb7-5&amp;oh=00_AfwksJageqtfazyKIsD3JO8NgAGd2RnlrwsdegYEDye74Q&amp;oe=69BDB242&amp;_nc_sid=8b3546, https://scontent-dfw5-1.cdninstagram.com/v/t51.82787-15/625057819_18072224366124593_5910301244809210032_n.jpg?stp=dst-jpg_e35_s1080x1080_sh0.08_tt6&amp;_nc_ht=scontent-dfw5-1.cdninstagram.com&amp;_nc_cat=105&amp;_nc_oc=Q6cZ2QGdoQamrduW9Vd8yj4aMYQv8VDoGKr3GpKhvF0cdk0dYK5BOeUqnnDsPBcI9PZ6rA8&amp;_nc_ohc=qvKvYpdqGC0Q7kNvwH1W7MP&amp;_nc_gid=1lycmIB-AriQZldVMsrnCw&amp;edm=AOQ1c0wBAAAA&amp;ccb=7-5&amp;ig_cache_key=Mjk3NTgwODM0NzI2MjMzMDA1MQ%3D%3D.3-ccb7-5&amp;oh=00_AfzTn2ExUCbPMYvW3g6I-8Fp0re9fPoCL89z3xw8aAxhDw&amp;oe=69BD9BE4&amp;_nc_sid=8b3546</t>
  </si>
  <si>
    <t>https://scontent-dfw5-2.cdninstagram.com/o1/v/t2/f2/m82/AQNRYNDbJdiBI8PZZVTc-pIEt-jTSlly0B78lEdiYInGY6uhCPZAquxZYfWIGWqzMwAh6rDRRFys144EVqqc1oFqy6lLbo2UipT0Ucs.mp4?_nc_cat=100&amp;_nc_sid=5e9851&amp;_nc_ht=scontent-dfw5-2.cdninstagram.com&amp;_nc_ohc=vCJgvOZdXisQ7kNvwEUBSaV&amp;efg=eyJ2ZW5jb2RlX3RhZyI6Inhwdl9wcm9ncmVzc2l2ZS5JTlNUQUdSQU0uQ0xJUFMuQzMuNzIwLmRhc2hfYmFzZWxpbmVfMV92MSIsInhwdl9hc3NldF9pZCI6MTA0MjA5MTIzMDI5MjczNiwiYXNzZXRfYWdlX2RheXMiOjk1NywidmlfdXNlY2FzZV9pZCI6MTAwOTksImR1cmF0aW9uX3MiOjI1LCJ1cmxnZW5fc291cmNlIjoid3d3In0%3D&amp;ccb=17-1&amp;_nc_gid=1lycmIB-AriQZldVMsrnCw&amp;_nc_ss=1a&amp;_nc_zt=28&amp;vs=3c050214522ca4bc&amp;_nc_vs=HBksFQIYT2lnX3hwdl9yZWVsc19wZXJtYW5lbnRfcHJvZC9BOTQ0OTc2Q0I3MDU0QUIyMzdDQUEwQ0VCMkYzRjA5RF92aWRlb19kYXNoaW5pdC5tcDQVAALIARIAFQIYOnBhc3N0aHJvdWdoX2V2ZXJzdG9yZS9HS1JvcHhVOXN0MXZFUVFFQUk3cUV3ei1HWUk2YnFfRUFBQUYVAgLIARIAKAAYABsCiAd1c2Vfb2lsATEScHJvZ3Jlc3NpdmVfcmVjaXBlATEVAAAmgKzX2djx2QMVAigCQzMsF0A5ZmZmZmZmGBJkYXNoX2Jhc2VsaW5lXzFfdjERAHX-B2XmnQEA&amp;oh=00_Afye-4V_12tsV2Agelkd0JNLFrAMEFEhD_emJKqbsTglOQ&amp;oe=69B9A6B5, https://scontent-dfw5-2.cdninstagram.com/o1/v/t2/f2/m82/AQOgnQiUosm3PDwJmZygR-JJu0H11TFoFAQGj-z1YKizgZoHJ_YXCammNS1v4NDxe2B2FUwrtA4a2FMY6ssrzBbt22w9qB4Eid7rvAA.mp4?_nc_cat=108&amp;_nc_sid=5e9851&amp;_nc_ht=scontent-dfw5-2.cdninstagram.com&amp;_nc_ohc=G2KxFcadOtgQ7kNvwE7yWH9&amp;efg=eyJ2ZW5jb2RlX3RhZyI6Inhwdl9wcm9ncmVzc2l2ZS5JTlNUQUdSQU0uQ0xJUFMuQzMuNzIwLmRhc2hfYmFzZWxpbmVfMV92MSIsInhwdl9hc3NldF9pZCI6OTE1NzA4ODM5Njg1NDMyLCJhc3NldF9hZ2VfZGF5cyI6MTA0NSwidmlfdXNlY2FzZV9pZCI6MTAwOTksImR1cmF0aW9uX3MiOjI2LCJ1cmxnZW5fc291cmNlIjoid3d3In0%3D&amp;ccb=17-1&amp;_nc_gid=1lycmIB-AriQZldVMsrnCw&amp;_nc_ss=1a&amp;_nc_zt=28&amp;vs=23a892ba99a8d9b6&amp;_nc_vs=HBksFQIYT2lnX3hwdl9yZWVsc19wZXJtYW5lbnRfcHJvZC82QjQ3MjZBRjMzQkJDQjFCODQ2MjUxQjExRTYyQkJBMV92aWRlb19kYXNoaW5pdC5tcDQVAALIARIAFQIYOnBhc3N0aHJvdWdoX2V2ZXJzdG9yZS9HS3dvbEJUU2Q5aHlsa0lEQUpyYWp3U3F6eXhLYnFfRUFBQUYVAgLIARIAKAAYABsCiAd1c2Vfb2lsATEScHJvZ3Jlc3NpdmVfcmVjaXBlATEVAAAm8LTbwaK1oAMVAigCQzMsF0A6AAAAAAAAGBJkYXNoX2Jhc2VsaW5lXzFfdjERAHX-B2XmnQEA&amp;oh=00_Afztqzz7PLPE0VVeSbP5tZS7NXAL0s4LAKBpN8tUVzMI8w&amp;oe=69B9AB5D, https://scontent-dfw6-1.cdninstagram.com/o1/v/t2/f2/m82/AQMDiFKSvjKqisMAg6n2-z1EiOYZNaN46ISmkXAVCQKXvlLruzMNnV8RK1XD2R_naKMinm16hsZ-MBgQWzWvaOUjYyoyd3CYHy3jGkA.mp4?_nc_cat=101&amp;_nc_sid=5e9851&amp;_nc_ht=scontent-dfw6-1.cdninstagram.com&amp;_nc_ohc=F_JsRwsiIfcQ7kNvwFgxLlI&amp;efg=eyJ2ZW5jb2RlX3RhZyI6Inhwdl9wcm9ncmVzc2l2ZS5JTlNUQUdSQU0uQ0xJUFMuQzMuNzIwLmRhc2hfYmFzZWxpbmVfMV92MSIsInhwdl9hc3NldF9pZCI6NjgyNzEzMzA2OTU1NTEzLCJhc3NldF9hZ2VfZGF5cyI6MTA0NywidmlfdXNlY2FzZV9pZCI6MTAwOTksImR1cmF0aW9uX3MiOjI4LCJ1cmxnZW5fc291cmNlIjoid3d3In0%3D&amp;ccb=17-1&amp;_nc_gid=1lycmIB-AriQZldVMsrnCw&amp;_nc_ss=1a&amp;_nc_zt=28&amp;vs=645bdbd945dd601d&amp;_nc_vs=HBksFQIYT2lnX3hwdl9yZWVsc19wZXJtYW5lbnRfcHJvZC8yQTQzOTVEQUY5N0YzNzkzMjk2MkNBRUIwNDZGRjhBNF92aWRlb19kYXNoaW5pdC5tcDQVAALIARIAFQIYOnBhc3N0aHJvdWdoX2V2ZXJzdG9yZS9HQnJvamhSMzFTa2pYTTRDQUJnWWJkb1RCYkpUYnFfRUFBQUYVAgLIARIAKAAYABsCiAd1c2Vfb2lsATEScHJvZ3Jlc3NpdmVfcmVjaXBlATEVAAAm8vunwpK7tgIVAigCQzMsF0A8Kn752yLRGBJkYXNoX2Jhc2VsaW5lXzFfdjERAHX-B2XmnQEA&amp;oh=00_Afy-srsMzMUtA_kFRA3Sne5EgErzUdZwOsMgqBCHUX1cZg&amp;oe=69B9C39A, https://scontent-dfw5-1.cdninstagram.com/o1/v/t2/f2/m82/AQM1iddmf-1HHK7MimYsF9_9I1r89b-ZAj6VtdbCHE_NmSmjB-2oUgBDYG2cHbU1yl-TNP6yG5qrHO0y7Ti6-gT3tmwmzO1_ardCQYw.mp4?_nc_cat=111&amp;_nc_sid=5e9851&amp;_nc_ht=scontent-dfw5-1.cdninstagram.com&amp;_nc_ohc=LJ8cNZKzShcQ7kNvwEZ4Km6&amp;efg=eyJ2ZW5jb2RlX3RhZyI6Inhwdl9wcm9ncmVzc2l2ZS5JTlNUQUdSQU0uQ0xJUFMuQzMuNzIwLmRhc2hfYmFzZWxpbmVfMV92MSIsInhwdl9hc3NldF9pZCI6Nzc5NjYwNDEwMDI5MTU4LCJhc3NldF9hZ2VfZGF5cyI6MTA2NCwidmlfdXNlY2FzZV9pZCI6MTAwOTksImR1cmF0aW9uX3MiOjI2LCJ1cmxnZW5fc291cmNlIjoid3d3In0%3D&amp;ccb=17-1&amp;_nc_gid=1lycmIB-AriQZldVMsrnCw&amp;_nc_ss=1a&amp;_nc_zt=28&amp;vs=29784727c4272462&amp;_nc_vs=HBksFQIYT2lnX3hwdl9yZWVsc19wZXJtYW5lbnRfcHJvZC80MDRBRkY2QkE1NTQ5MUUwNzg1NjkyN0M0Q0FCNUE5RF92aWRlb19kYXNoaW5pdC5tcDQVAALIARIAFQIYOnBhc3N0aHJvdWdoX2V2ZXJzdG9yZS9HS0ZOWXhUem9Xc25vbVFEQUF0QXg5OEJ4bHNBYnFfRUFBQUYVAgLIARIAKAAYABsCiAd1c2Vfb2lsATEScHJvZ3Jlc3NpdmVfcmVjaXBlATEVAAAmzJHI3JrG4gIVAigCQzMsF0A6qn752yLRGBJkYXNoX2Jhc2VsaW5lXzFfdjERAHX-B2XmnQEA&amp;oh=00_Afz0FJZRS0c2lp5chGRpJ1E22SpdbjC1OZmdKuRK3MjlWQ&amp;oe=69B9AC18, https://scontent-dfw5-2.cdninstagram.com/o1/v/t2/f2/m82/AQNxXWmKIi13tCql1luSLzn8c4pbovNKC_Tb7koC15Y_ani9HOd23bEZv7TRfls2ZHYj1a74_AXxviXCzSL7mVkwQADHnbBBNhA3Whs.mp4?_nc_cat=100&amp;_nc_sid=5e9851&amp;_nc_ht=scontent-dfw5-2.cdninstagram.com&amp;_nc_ohc=in3UWyZUBs4Q7kNvwHLB9Mx&amp;efg=eyJ2ZW5jb2RlX3RhZyI6Inhwdl9wcm9ncmVzc2l2ZS5JTlNUQUdSQU0uQ0xJUFMuQzMuNzIwLmRhc2hfYmFzZWxpbmVfMV92MSIsInhwdl9hc3NldF9pZCI6MTI4MjkxNDIzNDg1OTU5LCJhc3NldF9hZ2VfZGF5cyI6MTA2NSwidmlfdXNlY2FzZV9pZCI6MTAwOTksImR1cmF0aW9uX3MiOjI5LCJ1cmxnZW5fc291cmNlIjoid3d3In0%3D&amp;ccb=17-1&amp;_nc_gid=1lycmIB-AriQZldVMsrnCw&amp;_nc_ss=1a&amp;_nc_zt=28&amp;vs=cebae3b646c89a4&amp;_nc_vs=HBksFQIYT2lnX3hwdl9yZWVsc19wZXJtYW5lbnRfcHJvZC9CNDRDOTEyQzgyNEQzNjk3NTlEMTdBRUE3REFBNkQ4Nl92aWRlb19kYXNoaW5pdC5tcDQVAALIARIAFQIYOnBhc3N0aHJvdWdoX2V2ZXJzdG9yZS9HSldncXhNYnNMZ0pUOElBQUc1RHVLcFljc1k2YnFfRUFBQUYVAgLIARIAKAAYABsCiAd1c2Vfb2lsATEScHJvZ3Jlc3NpdmVfcmVjaXBlATEVAAAmjoDMy8WrOhUCKAJDMywXQD0IcrAgxJwYEmRhc2hf</t>
  </si>
  <si>
    <t>https://www.instagram.com/itsvladislavk</t>
  </si>
  <si>
    <t>oleksandr_pererva</t>
  </si>
  <si>
    <t>Перерва Александр</t>
  </si>
  <si>
    <t>https://scontent-dfw5-2.cdninstagram.com/v/t51.2885-19/11245907_361571487366331_1754107481_a.jpg?stp=dst-jpg_e0_s150x150_tt6&amp;efg=eyJ2ZW5jb2RlX3RhZyI6InByb2ZpbGVfcGljLmRqYW5nby4xNTAuYzIifQ&amp;_nc_ht=scontent-dfw5-2.cdninstagram.com&amp;_nc_cat=107&amp;_nc_oc=Q6cZ2QHB-Wd2KWfHtMqbJQFJ7ca-ZJZiVyji5-1ZuNOgICL1Gi7TWvlt-l6SRgGNsw3Mpew&amp;_nc_ohc=f9UKWa64sCsQ7kNvwFUxVMG&amp;_nc_gid=-eEbbGfI1E0511Zp6h2rEA&amp;edm=AOQ1c0wBAAAA&amp;ccb=7-5&amp;oh=00_AfzRCNtkbvHVdeKF91rSBhh7qOphz7fJRD_CPnw02pY0yA&amp;oe=69BD890C&amp;_nc_sid=8b3546</t>
  </si>
  <si>
    <t>Відпочинок з коханою дружиною)) | Закат… | Водичка супер))</t>
  </si>
  <si>
    <t>https://instagram.com/p/C_5YPWJN88S, https://instagram.com/p/Csb9GsltN7x, https://instagram.com/p/CRgpswjhO8r, https://instagram.com/p/CRcGMoWB1aj, https://instagram.com/p/CRZXijqBcQC, https://instagram.com/p/CRY6A96hTXe, https://instagram.com/p/CRWZZDWhQ4K, https://instagram.com/p/CRWZSVMBj8t, https://instagram.com/p/CJg22KthW4c, https://instagram.com/p/CJg10GEB9qt, https://instagram.com/p/CJgSIR5he6D, https://instagram.com/p/CFXVbQMBRb8</t>
  </si>
  <si>
    <t>103, 238, 196, 179, 192, 187, 178, 202, 221, 200, 204, 220</t>
  </si>
  <si>
    <t>3, 5, 0, 0, 1, 1, 2, 1, 1, 0, 1, 0</t>
  </si>
  <si>
    <t>2024-09-14, 2023-05-19, 2021-07-19, 2021-07-17, 2021-07-16, 2021-07-16, 2021-07-15, 2021-07-15, 2021-01-01, 2021-01-01, 2021-01-01, 2020-09-20</t>
  </si>
  <si>
    <t>Παραλία Γεροποτάμου, Porto Parasiris, Iberostar Waves Creta Panorama &amp; Mare, Geropotamos beach bar, Pánormos, Rethimni, Greece, Египет Шармаль Шейх, Шарм Эль Шейх Египет, Г. Довга, Буковель, Меловой Карьер</t>
  </si>
  <si>
    <t>Video, Sidecar, Sidecar, Sidecar, Sidecar, Sidecar, Sidecar, Image, Sidecar, Sidecar, Sidecar, Sidecar</t>
  </si>
  <si>
    <t>https://scontent-dfw5-1.cdninstagram.com/v/t51.29350-15/347388698_958725805162822_5801941486596248799_n.jpg?stp=dst-jpg_e35_p1080x1080_tt6&amp;_nc_ht=scontent-dfw5-1.cdninstagram.com&amp;_nc_cat=110&amp;_nc_oc=Q6cZ2QHB-Wd2KWfHtMqbJQFJ7ca-ZJZiVyji5-1ZuNOgICL1Gi7TWvlt-l6SRgGNsw3Mpew&amp;_nc_ohc=eCdLOxp3GYIQ7kNvwGQS1eK&amp;_nc_gid=-eEbbGfI1E0511Zp6h2rEA&amp;edm=AOQ1c0wBAAAA&amp;ccb=7-5&amp;ig_cache_key=MzEwNjM0NTEwNDk2NDkzNzgzNw%3D%3D.3-ccb7-5&amp;oh=00_Afwcp-Nux3XPBuIh9h23SKrl76GtiBNitEDaQtlJK7MUug&amp;oe=69BD89B3&amp;_nc_sid=8b3546, https://scontent-dfw5-1.cdninstagram.com/v/t51.29350-15/347388698_958725805162822_5801941486596248799_n.jpg?stp=dst-jpg_e35_p1080x1080_tt6&amp;_nc_ht=scontent-dfw5-1.cdninstagram.com&amp;_nc_cat=110&amp;_nc_oc=Q6cZ2QHB-Wd2KWfHtMqbJQFJ7ca-ZJZiVyji5-1ZuNOgICL1Gi7TWvlt-l6SRgGNsw3Mpew&amp;_nc_ohc=eCdLOxp3GYIQ7kNvwGQS1eK&amp;_nc_gid=-eEbbGfI1E0511Zp6h2rEA&amp;edm=AOQ1c0wBAAAA&amp;ccb=7-5&amp;ig_cache_key=MzEwNjM0NTEwNDk2NDkzNzgzNw%3D%3D.3-ccb7-5&amp;oh=00_Afwcp-Nux3XPBuIh9h23SKrl76GtiBNitEDaQtlJK7MUug&amp;oe=69BD89B3&amp;_nc_sid=8b3546, https://scontent-dfw5-2.cdninstagram.com/v/t51.29350-15/347403731_214528184681616_5533076793229445625_n.jpg?stp=dst-jpg_e35_p1080x1080_tt6&amp;_nc_ht=scontent-dfw5-2.cdninstagram.com&amp;_nc_cat=100&amp;_nc_oc=Q6cZ2QHB-Wd2KWfHtMqbJQFJ7ca-ZJZiVyji5-1ZuNOgICL1Gi7TWvlt-l6SRgGNsw3Mpew&amp;_nc_ohc=1hXAK9igzBoQ7kNvwHgIi_o&amp;_nc_gid=-eEbbGfI1E0511Zp6h2rEA&amp;edm=AOQ1c0wBAAAA&amp;ccb=7-5&amp;ig_cache_key=MzEwNjM0NTEwNDk5MDE4NDQ4Mw%3D%3D.3-ccb7-5&amp;oh=00_AfwC0s0j359aNFvH8LH0iuIL6LALvQH0cSWbsEoOpDhZmg&amp;oe=69BDA2D0&amp;_nc_sid=8b3546, https://scontent-dfw5-2.cdninstagram.com/v/t51.82787-15/650900565_18125344708507387_9062691005597638630_n.jpg?stp=dst-jpg_e35_p1080x1080_sh0.08_tt6&amp;_nc_ht=scontent-dfw5-2.cdninstagram.com&amp;_nc_cat=107&amp;_nc_oc=Q6cZ2QHB-Wd2KWfHtMqbJQFJ7ca-ZJZiVyji5-1ZuNOgICL1Gi7TWvlt-l6SRgGNsw3Mpew&amp;_nc_ohc=vyqAk-3S-ZIQ7kNvwEU6mGY&amp;_nc_gid=-eEbbGfI1E0511Zp6h2rEA&amp;edm=AOQ1c0wBAAAA&amp;ccb=7-5&amp;ig_cache_key=MjYyMTI3ODM3NTA4Nzg5NzY4Ng%3D%3D.3-ccb7-5&amp;oh=00_Afy57wRkGX0vyUnUqugtQtayrooV-N_t7NxZI_lwqndM8A&amp;oe=69BDBDCF&amp;_nc_sid=8b3546, https://scontent-dfw5-2.cdninstagram.com/v/t51.82787-15/650900565_18125344708507387_9062691005597638630_n.jpg?stp=dst-jpg_e35_p1080x1080_sh0.08_tt6&amp;_nc_ht=scontent-dfw5-2.cdninstagram.com&amp;_nc_cat=107&amp;_nc_oc=Q6cZ2QHB-Wd2KWfHtMqbJQFJ7ca-ZJZiVyji5-1ZuNOgICL1Gi7TWvlt-l6SRgGNsw3Mpew&amp;_nc_ohc=vyqAk-3S-ZIQ7kNvwEU6mGY&amp;_nc_gid=-eEbbGfI1E0511Zp6h2rEA&amp;edm=AOQ1c0wBAAAA&amp;ccb=7-5&amp;ig_cache_key=MjYyMTI3ODM3NTA4Nzg5NzY4Ng%3D%3D.3-ccb7-5&amp;oh=00_Afy57wRkGX0vyUnUqugtQtayrooV-N_t7NxZI_lwqndM8A&amp;oe=69BDBDCF&amp;_nc_sid=8b3546, https://scontent-dfw5-1.cdninstagram.com/v/t51.82787-15/651152757_18106742158862290_7764216118216191159_n.jpg?stp=dst-jpg_e35_p1080x1080_sh0.08_tt6&amp;_nc_ht=scontent-dfw5-1.cdninstagram.com&amp;_nc_cat=110&amp;_nc_oc=Q6cZ2QHB-Wd2KWfHtMqbJQFJ7ca-ZJZiVyji5-1ZuNOgICL1Gi7TWvlt-l6SRgGNsw3Mpew&amp;_nc_ohc=SNh2kRErMdEQ7kNvwEgiXoG&amp;_nc_gid=-eEbbGfI1E0511Zp6h2rEA&amp;edm=AOQ1c0wBAAAA&amp;ccb=7-5&amp;ig_cache_key=MjYyMTI3ODM3NTA3MDk0ODA3NQ%3D%3D.3-ccb7-5&amp;oh=00_AfxeUSFC0-0bxR-aPmCrD1d_4xHiF3G3GbS3sVVs-VdAWg&amp;oe=69BD9641&amp;_nc_sid=8b3546, https://scontent-dfw6-1.cdninstagram.com/v/t51.82787-15/652792568_18105929935890858_4196555552734099962_n.jpg?stp=dst-jpg_e35_p1080x1080_sh0.08_tt6&amp;_nc_ht=scontent-dfw6-1.cdninstagram.com&amp;_nc_cat=106&amp;_nc_oc=Q6cZ2QHB-Wd2KWfHtMqbJQFJ7ca-ZJZiVyji5-1ZuNOgICL1Gi7TWvlt-l6SRgGNsw3Mpew&amp;_nc_ohc=wj-uGsBToLgQ7kNvwGPV6m6&amp;_nc_gid=-eEbbGfI1E0511Zp6h2rEA&amp;edm=AOQ1c0wBAAAA&amp;ccb=7-5&amp;ig_cache_key=MjYyMTI3ODM3NTA2MjYxOTQ4OA%3D%3D.3-ccb7-5&amp;oh=00_AfwvGRa3owFtYVZ8YFXaNrJ5h-UKZW0x03tMpgycUkM66Q&amp;oe=69BD923A&amp;_nc_sid=8b3546, https://scontent-dfw6-1.cdninstagram.com/v/t51.82787-15/649351894_18081850115364618_6185844158697838434_n.jpg?stp=dst-jpg_e35_p1080x1080_sh0.08_tt6&amp;_nc_ht=scontent-dfw6-1.cdninstagram.com&amp;_nc_cat=106&amp;_nc_oc=Q6cZ2QHB-Wd2KWfHtMqbJQFJ7ca-ZJZiVyji5-1ZuNOgICL1Gi7TWvlt-l6SRgGNsw3Mpew&amp;_nc_ohc=GIIpf-BAQjAQ7kNvwGJuUHB&amp;_nc_gid=-eEbbGfI1E0511Zp6h2rEA&amp;edm=AOQ1c0wBAAAA&amp;ccb=7-5&amp;ig_cache_key=MjYxOTk5NjMzNjM3NjIwMzcxNA%3D%3D.3-ccb7-5&amp;oh=00_AfwiuBsc8y2v0KIaqyeFpX5iORnN6wKBPxbDWgP67dikOg&amp;oe=69BDABF3&amp;_nc_sid=8b3546, https://scontent-dfw6-1.cdninstagram.com/v/t51.82787-15/649351894_18081850115364618_6185844158697838434_n.jpg?stp=dst-jpg_e35_p1080x1080_sh0.08_tt6&amp;_nc_ht=scontent-dfw6-1.cdninstagram.com&amp;_nc_cat=106&amp;_nc_oc=Q6cZ2QHB-Wd2KWfHtMqbJQFJ7ca-ZJZiVyji5-1ZuNOgICL1Gi7TWvlt-l6SRgGNsw3Mpew&amp;_nc_ohc=GIIpf-BAQjAQ7kNvwGJuUHB&amp;_nc_gid=-eEbbGfI1E0511Zp6h2rEA&amp;edm=AOQ1c0wBAAAA&amp;ccb=7-5&amp;ig_cache_key=MjYxOTk5NjMzNjM3NjIwMzcxNA%3D%3D.3-ccb7-5&amp;oh=00_AfwiuBsc8y2v0KIaqyeFpX5iORnN6wKBPxbDWgP67dikOg&amp;oe=69BDABF3&amp;_nc_sid=8b3546, https://scontent-dfw5-1.cdninstagram.com/v/t51.82787-15/651932159_18085085831261507_8145025035910802391_n.jpg?stp=dst-jpg_e35_p1080x1080_sh0.08_tt6&amp;_nc_ht=scontent-dfw5-1.cdninstagram.com&amp;_nc_cat=111&amp;_nc_oc=Q6cZ2QHB-Wd2KWfHtMqbJQFJ7ca-ZJZiVyji5-1ZuNOgICL1Gi7TWvlt-l6SRgGNsw3Mpew&amp;_nc_ohc=CBPtLE4iLEoQ7kNvwG-MoiW&amp;_nc_gid=-eEbbGfI1E0511Zp6h2rEA&amp;edm=AOQ1c0wBAAAA&amp;ccb=7-5&amp;ig_cache_key=MjYxOTk5NjMzNjM1OTMwNDczMQ%3D%3D.3-ccb7-5&amp;oh=00_AfyUkOrrwe2y-QaNPfkI-dkYQ37y1qehR2v0H2fmD_oVgg&amp;oe=69BDAA0D&amp;_nc_sid=8b354</t>
  </si>
  <si>
    <t>https://scontent-dfw5-1.cdninstagram.com/o1/v/t2/f2/m367/AQP8T6EukdHnmWs5AfBSE1t16vU_uUJ8OapgfXb3X_2adpEi0MoIEhs4Gz5FrgCn_12u7TiBGSXnl_BsvlOBXU04IeQAS_NzRDdptag.mp4?_nc_cat=111&amp;_nc_sid=5e9851&amp;_nc_ht=scontent-dfw5-1.cdninstagram.com&amp;_nc_ohc=ckkWUISrGz0Q7kNvwH2uMIa&amp;efg=eyJ2ZW5jb2RlX3RhZyI6Inhwdl9wcm9ncmVzc2l2ZS5JTlNUQUdSQU0uQ0xJUFMuQzMuNzIwLmRhc2hfYmFzZWxpbmVfMV92MSIsInhwdl9hc3NldF9pZCI6MjE4MzkyMjMwODY0NzU4OCwiYXNzZXRfYWdlX2RheXMiOjU0NywidmlfdXNlY2FzZV9pZCI6MTAwOTksImR1cmF0aW9uX3MiOjE0LCJ1cmxnZW5fc291cmNlIjoid3d3In0%3D&amp;ccb=17-1&amp;vs=acf67ea25598a9fc&amp;_nc_vs=HBksFQIYQGlnX2VwaGVtZXJhbC81RjQ0MDgzNDM4MzYzRTAyMkQxMEYzQTA5NzFCNzM5Ml92aWRlb19kYXNoaW5pdC5tcDQVAALIARIAFQIYRmlnX3hwdl9yZWVsc19wZXJtYW5lbnRfc3JfcHJvZC80ODQ2NDQzNjEwNjQzNDVfMjM2ODg1NzcyNzI4MTcxMTcwNi5tcDQVAgLIARIAKAAYABsCiAd1c2Vfb2lsATEScHJvZ3Jlc3NpdmVfcmVjaXBlATEVAAAmyKrkloGR4QcVAigCQzMsF0AtIcrAgxJvGBJkYXNoX2Jhc2VsaW5lXzFfdjERAHX-B2XmnQEA&amp;_nc_gid=-eEbbGfI1E0511Zp6h2rEA&amp;_nc_ss=1a&amp;_nc_zt=28&amp;oh=00_Afw0jZJh10CNbtpgtfKaCxefEg2Qnr3tjUSVi3uChOl6_A&amp;oe=69BDB104</t>
  </si>
  <si>
    <t>https://www.instagram.com/oleksandr_pererva</t>
  </si>
  <si>
    <t>hockey_writer</t>
  </si>
  <si>
    <t>Sometimes u win, sometimes u learn…
Хоккей в сердце ❤️‍🔥🖋
🇷🇺 Мск
Private @bryksin_bully</t>
  </si>
  <si>
    <t>https://scontent-lga3-1.cdninstagram.com/v/t51.82787-19/551056574_18357532078093023_2950094048854242145_n.jpg?stp=dst-jpg_e0_s150x150_tt6&amp;efg=eyJ2ZW5jb2RlX3RhZyI6InByb2ZpbGVfcGljLmRqYW5nby4xMDgwLmMyIn0&amp;_nc_ht=scontent-lga3-1.cdninstagram.com&amp;_nc_cat=103&amp;_nc_oc=Q6cZ2QFunJk4puR9CeXi2yfOTFTuIcqD2Nv4PiUSgAYW86lSRqCDvOKSqJzIwWcB7WtrCFc&amp;_nc_ohc=VL9gK4P9VkAQ7kNvwFR2KgD&amp;_nc_gid=eB_P-jr37hPqX2jT5WUoaA&amp;edm=AOQ1c0wBAAAA&amp;ccb=7-5&amp;oh=00_AfwEz6P4wgSB4ZbiTOsqEskUVPkel_CAmY01ZyMqW3pAOQ&amp;oe=69BDA1BD&amp;_nc_sid=8b3546</t>
  </si>
  <si>
    <t>В поисках кофемании | Увидимся следующим летом 🤘👅 | Прича огонь 🔥🔥🔥 | Дым дым казино и бл@ди 
🤘👅 | Я выращиваю стиль, тебе не срубить это дерево 🌳 | 👹🥱👻🦊 | Новый год будет 🎅🏻 | Первая в МХЛ 😋 | Не оружие, но тоже заряжен 🔫 | World is yours 🌏 | Отдых отдыхом, а тренировка по расписанию 🦾</t>
  </si>
  <si>
    <t>https://instagram.com/p/DSpeG5CiAXr, https://instagram.com/p/DRetoN7iEg1, https://instagram.com/p/DOEX1iFCHkO, https://instagram.com/p/DKVDexuo2t7, https://instagram.com/p/DEhf48PImjW, https://instagram.com/p/C819_GJIs27, https://instagram.com/p/C4VLHAvgSjZ, https://instagram.com/p/C1pJ2J1olnW, https://instagram.com/p/CzeRQqYIJiq, https://instagram.com/p/CyqQbhhobh2, https://instagram.com/p/CuUkknxIQ0D, https://instagram.com/p/CsbxgrAS1bl</t>
  </si>
  <si>
    <t>216, 158, 149, 104, 185, 191, 214, 199, 187, 160, 155, 147</t>
  </si>
  <si>
    <t>0, 4, 4, 2, 4, 2, 4, 1, 11, 2, 2, 5</t>
  </si>
  <si>
    <t>2025-12-24, 2025-11-25, 2025-09-01, 2025-05-31, 2025-01-07, 2024-06-30, 2024-03-10, 2024-01-03, 2023-11-10, 2023-10-21, 2023-07-05, 2023-05-19</t>
  </si>
  <si>
    <t>Усадьба Архангельское, Paris, France, Ufa, Russia, Dubai, United Arab Emirates, Madinat Jumeirah</t>
  </si>
  <si>
    <t>Sidecar, Sidecar, Sidecar, Video, Sidecar, Sidecar, Sidecar, Sidecar, Sidecar, Sidecar, Sidecar, Image</t>
  </si>
  <si>
    <t>https://scontent-lga3-1.cdninstagram.com/v/t51.82787-15/587785345_18371866315093023_2181633985716369391_n.jpg?stp=dst-jpg_e35_p1080x1080_sh0.08_tt6&amp;_nc_ht=scontent-lga3-1.cdninstagram.com&amp;_nc_cat=103&amp;_nc_oc=Q6cZ2QFunJk4puR9CeXi2yfOTFTuIcqD2Nv4PiUSgAYW86lSRqCDvOKSqJzIwWcB7WtrCFc&amp;_nc_ohc=pGqbnlldYxEQ7kNvwGcFe8v&amp;_nc_gid=eB_P-jr37hPqX2jT5WUoaA&amp;edm=AOQ1c0wBAAAA&amp;ccb=7-5&amp;ig_cache_key=Mzc5NDY5NjU2MDU1OTMwOTAwNA%3D%3D.3-ccb7-5&amp;oh=00_Afz19VyBWxeehL-TawVhoN9xqwI8hJf5QDCHczLEny-W-w&amp;oe=69BD8EF2&amp;_nc_sid=8b3546, https://scontent-lga3-1.cdninstagram.com/v/t51.82787-15/587785345_18371866315093023_2181633985716369391_n.jpg?stp=dst-jpg_e35_p1080x1080_sh0.08_tt6&amp;_nc_ht=scontent-lga3-1.cdninstagram.com&amp;_nc_cat=103&amp;_nc_oc=Q6cZ2QFunJk4puR9CeXi2yfOTFTuIcqD2Nv4PiUSgAYW86lSRqCDvOKSqJzIwWcB7WtrCFc&amp;_nc_ohc=pGqbnlldYxEQ7kNvwGcFe8v&amp;_nc_gid=eB_P-jr37hPqX2jT5WUoaA&amp;edm=AOQ1c0wBAAAA&amp;ccb=7-5&amp;ig_cache_key=Mzc5NDY5NjU2MDU1OTMwOTAwNA%3D%3D.3-ccb7-5&amp;oh=00_Afz19VyBWxeehL-TawVhoN9xqwI8hJf5QDCHczLEny-W-w&amp;oe=69BD8EF2&amp;_nc_sid=8b3546, https://scontent-lga3-1.cdninstagram.com/v/t51.82787-15/604791888_18371866318093023_587136364801926100_n.jpg?stp=dst-jpg_e35_p1080x1080_sh0.08_tt6&amp;_nc_ht=scontent-lga3-1.cdninstagram.com&amp;_nc_cat=103&amp;_nc_oc=Q6cZ2QFunJk4puR9CeXi2yfOTFTuIcqD2Nv4PiUSgAYW86lSRqCDvOKSqJzIwWcB7WtrCFc&amp;_nc_ohc=JjinQV1X97oQ7kNvwHP_0cO&amp;_nc_gid=eB_P-jr37hPqX2jT5WUoaA&amp;edm=AOQ1c0wBAAAA&amp;ccb=7-5&amp;ig_cache_key=Mzc5NDY5NjU2MDU2NzY4ODYyMg%3D%3D.3-ccb7-5&amp;oh=00_AfxYx5wviTkkOVxwu8ngLhE7ir-YiJL_gGrvl8iM3C05KQ&amp;oe=69BDAD3C&amp;_nc_sid=8b3546, https://scontent-lga3-1.cdninstagram.com/v/t51.82787-15/589650645_18371866339093023_6021554439551124966_n.jpg?stp=dst-jpg_e35_p1080x1080_sh0.08_tt6&amp;_nc_ht=scontent-lga3-1.cdninstagram.com&amp;_nc_cat=103&amp;_nc_oc=Q6cZ2QFunJk4puR9CeXi2yfOTFTuIcqD2Nv4PiUSgAYW86lSRqCDvOKSqJzIwWcB7WtrCFc&amp;_nc_ohc=dFLEV6sHBm8Q7kNvwH3qUEX&amp;_nc_gid=eB_P-jr37hPqX2jT5WUoaA&amp;edm=AOQ1c0wBAAAA&amp;ccb=7-5&amp;ig_cache_key=Mzc5NDY5NjU2MDU3NjA4ODc4NA%3D%3D.3-ccb7-5&amp;oh=00_AfwvPIdZhYuMrdSBa2z8zBbrP8zAPx9CO32Glm4Me4NzGA&amp;oe=69BDB7C8&amp;_nc_sid=8b3546, https://scontent-lga3-1.cdninstagram.com/v/t51.82787-15/605841608_18371866345093023_6591783624439524362_n.jpg?stp=dst-jpg_e35_p1080x1080_sh0.08_tt6&amp;_nc_ht=scontent-lga3-1.cdninstagram.com&amp;_nc_cat=103&amp;_nc_oc=Q6cZ2QFunJk4puR9CeXi2yfOTFTuIcqD2Nv4PiUSgAYW86lSRqCDvOKSqJzIwWcB7WtrCFc&amp;_nc_ohc=MQkHgHGxnKwQ7kNvwHiPfn3&amp;_nc_gid=eB_P-jr37hPqX2jT5WUoaA&amp;edm=AOQ1c0wBAAAA&amp;ccb=7-5&amp;ig_cache_key=Mzc5NDY5NjU2MDg4NjQ1MTgyNw%3D%3D.3-ccb7-5&amp;oh=00_AfxFI9GNyVoWLAM92Di-k45aKmNf8jXLig0eRTxh1iljfQ&amp;oe=69BDAF7B&amp;_nc_sid=8b3546, https://scontent-lga3-1.cdninstagram.com/v/t51.82787-15/590881516_18371866327093023_1837723293127907680_n.jpg?stp=dst-jpg_e35_p1080x1080_sh0.08_tt6&amp;_nc_ht=scontent-lga3-1.cdninstagram.com&amp;_nc_cat=103&amp;_nc_oc=Q6cZ2QFunJk4puR9CeXi2yfOTFTuIcqD2Nv4PiUSgAYW86lSRqCDvOKSqJzIwWcB7WtrCFc&amp;_nc_ohc=dmtYR_9vec8Q7kNvwGQmhpC&amp;_nc_gid=eB_P-jr37hPqX2jT5WUoaA&amp;edm=AOQ1c0wBAAAA&amp;ccb=7-5&amp;ig_cache_key=Mzc5NDY5NjU2MDU1OTI4OTM5MQ%3D%3D.3-ccb7-5&amp;oh=00_AfxB7d3pBupLtqw_udz6Mv41HZkjva5ojEP2YUE-g1zd-A&amp;oe=69BD8B9E&amp;_nc_sid=8b3546, https://scontent-lga3-1.cdninstagram.com/v/t51.82787-15/587446070_18371866354093023_8281127796470270888_n.jpg?stp=dst-jpg_e35_p1080x1080_sh0.08_tt6&amp;_nc_ht=scontent-lga3-1.cdninstagram.com&amp;_nc_cat=103&amp;_nc_oc=Q6cZ2QFunJk4puR9CeXi2yfOTFTuIcqD2Nv4PiUSgAYW86lSRqCDvOKSqJzIwWcB7WtrCFc&amp;_nc_ohc=WBvVeK7CuIkQ7kNvwGmcZxp&amp;_nc_gid=eB_P-jr37hPqX2jT5WUoaA&amp;edm=AOQ1c0wBAAAA&amp;ccb=7-5&amp;ig_cache_key=Mzc5NDY5NjU2MDg3ODA4ODEyNg%3D%3D.3-ccb7-5&amp;oh=00_AfxVusfLDlaOI5IVX3KbaIYsYDmN2PL9zaWkBzazpzxAsA&amp;oe=69BD9F3A&amp;_nc_sid=8b3546, https://scontent-lga3-1.cdninstagram.com/v/t51.82787-15/586679789_18368675503093023_5602941784424619517_n.jpg?stp=dst-jpg_e15_tt6&amp;_nc_ht=scontent-lga3-1.cdninstagram.com&amp;_nc_cat=103&amp;_nc_oc=Q6cZ2QFunJk4puR9CeXi2yfOTFTuIcqD2Nv4PiUSgAYW86lSRqCDvOKSqJzIwWcB7WtrCFc&amp;_nc_ohc=Ot2iw-lkhBkQ7kNvwFnX6qA&amp;_nc_gid=eB_P-jr37hPqX2jT5WUoaA&amp;edm=AOQ1c0wBAAAA&amp;ccb=7-5&amp;ig_cache_key=Mzc3MzY1NDIwMTMzMTYzOTQ5NQ%3D%3D.3-ccb7-5&amp;oh=00_AfwAPmzTz0Cj69rnwos6B38PGY8k7gPXSV8U0RzvuNt4UA&amp;oe=69BDAC11&amp;_nc_sid=8b3546, https://scontent-lga3-1.cdninstagram.com/v/t51.82787-15/586679789_18368675503093023_5602941784424619517_n.jpg?stp=dst-jpg_e15_tt6&amp;_nc_ht=scontent-lga3-1.cdninstagram.com&amp;_nc_cat=103&amp;_nc_oc=Q6cZ2QFunJk4puR9CeXi2yfOTFTuIcqD2Nv4PiUSgAYW86lSRqCDvOKSqJzIwWcB7WtrCFc&amp;_nc_ohc=Ot2iw-lkhBkQ7kNvwFnX6qA&amp;_nc_gid=eB_P-jr37hPqX2jT5WUoaA&amp;edm=AOQ1c0wBAAAA&amp;ccb=7-5&amp;ig_cache_key=Mzc3MzY1NDIwMTMzMTYzOTQ5NQ%3D%3D.3-ccb7-5&amp;oh=00_AfwAPmzTz0Cj69rnwos6B38PGY8k7gPXSV8U0RzvuNt4UA&amp;oe=69BDAC11&amp;_nc_sid=8b3546, https://scontent-lga3-1.cdninstagram.com/v/t51.82787-15/587409052_18368675533093023_5718864259155129753_n.jpg?stp=dst-jpg_e15_fr_p1080x1080_tt6&amp;_nc_ht=scontent-lga3-1.cdninstagram.com&amp;_nc_cat=103&amp;_nc_oc=Q6cZ2QFunJk4puR9CeXi2yfOTFTuIcqD2Nv4PiUSgAYW86lSRqCDvOKSqJzIwWcB7WtrCFc&amp;_nc_ohc=gmecGYVTQXcQ7kNvwHbuRu0&amp;_nc_gid=eB_P-jr37hPqX2jT5WUoaA&amp;edm=AOQ1c0wBAAAA&amp;ccb=7-5&amp;ig_cache_key=Mzc3MzY1NDIwMTY1MDM5Njc5OA%3D%3D.3-ccb7-5&amp;oh=00_Afx53X87H2Jd7-9aid6L08TRF8YU4lzeA_KtVtEvI7shrA&amp;oe=69BDB316&amp;_nc_sid=8b3546, https://sco</t>
  </si>
  <si>
    <t>https://scontent-lga3-1.cdninstagram.com/o1/v/t2/f2/m367/AQOLAHn4bRl-6Ik4CPJFATVb56pt1553XlqqOTnIVmdXfqxnztEA9aT2RuEvxt0Waf8Su7LOR_RqIXv5qU2pX6rT5pXAAl4YNI01r38.mp4?_nc_cat=103&amp;_nc_sid=5e9851&amp;_nc_ht=scontent-lga3-1.cdninstagram.com&amp;_nc_ohc=PEv1mNtcJDUQ7kNvwFNKmIr&amp;efg=eyJ2ZW5jb2RlX3RhZyI6Inhwdl9wcm9ncmVzc2l2ZS5JTlNUQUdSQU0uQ0FST1VTRUxfSVRFTS5DMy43MjAuZGFzaF9iYXNlbGluZV8xX3YxIiwieHB2X2Fzc2V0X2lkIjo0MjAxNDI5MDMzNTE3MDE4LCJhc3NldF9hZ2VfZGF5cyI6MTk1LCJ2aV91c2VjYXNlX2lkIjoxMDE0NiwiZHVyYXRpb25fcyI6NSwidXJsZ2VuX3NvdXJjZSI6Ind3dyJ9&amp;ccb=17-1&amp;vs=7d50da19c88e73b5&amp;_nc_vs=HBkcFQIYQGlnX2VwaGVtZXJhbC9BQjQ3OEJEQTMwMzNCRjhCRjQwNEIxMzEwNDVFMDZBN192aWRlb19kYXNoaW5pdC5tcDQVAALIARIAKAAYABsCiAd1c2Vfb2lsATEScHJvZ3Jlc3NpdmVfcmVjaXBlATEVAAAmtP-70a3L9g4VAigCQzMsF0AUqfvnbItEGBJkYXNoX2Jhc2VsaW5lXzFfdjERAHXuB2XEngEA&amp;_nc_gid=eB_P-jr37hPqX2jT5WUoaA&amp;_nc_ss=1a&amp;_nc_zt=28&amp;oh=00_AfzwHbjKgneu_BaBiHXWVKD_I2PA54I5ZNQ-sXZ29aEv6w&amp;oe=69BD910C, https://scontent-lga3-1.cdninstagram.com/o1/v/t2/f2/m367/AQPKkVb8wt9SSZA5matJX9KYD1GoMjUsuVfa0Y9I3lnAbUTewe6xTkK-ru9kZY_eMaG70o6S11ddKUtcXDdmiLNDoCx5OAU1u11rtXY.mp4?_nc_cat=109&amp;_nc_sid=5e9851&amp;_nc_ht=scontent-lga3-1.cdninstagram.com&amp;_nc_ohc=IvKV3w7jI-QQ7kNvwGORr1R&amp;efg=eyJ2ZW5jb2RlX3RhZyI6Inhwdl9wcm9ncmVzc2l2ZS5JTlNUQUdSQU0uQ0xJUFMuQzMuNzIwLmRhc2hfYmFzZWxpbmVfMV92MSIsInhwdl9hc3NldF9pZCI6MTQ0NDE3MTEwMDEwMDM1NCwiYXNzZXRfYWdlX2RheXMiOjI4OCwidmlfdXNlY2FzZV9pZCI6MTAwOTksImR1cmF0aW9uX3MiOjQwLCJ1cmxnZW5fc291cmNlIjoid3d3In0%3D&amp;ccb=17-1&amp;vs=ca028e5ba4e173de&amp;_nc_vs=HBksFQIYQGlnX2VwaGVtZXJhbC9GNDQ4MzY0MkNCMTEyQ0FFNTk0QjU3OUNGRjRDODM4Nl92aWRlb19kYXNoaW5pdC5tcDQVAALIARIAFQIYRmlnX3hwdl9yZWVsc19wZXJtYW5lbnRfc3JfcHJvZC82ODY1OTYyMDczMTUzNzJfMTc1OTkxMTQyNjAxMDc3NDI1NS5tcDQVAgLIARIAKAAYABsCiAd1c2Vfb2lsATEScHJvZ3Jlc3NpdmVfcmVjaXBlATEVAAAmhNzUlundkAUVAigCQzMsF0BEQAAAAAAAGBJkYXNoX2Jhc2VsaW5lXzFfdjERAHX-B2XmnQEA&amp;_nc_gid=eB_P-jr37hPqX2jT5WUoaA&amp;_nc_ss=1a&amp;_nc_zt=28&amp;oh=00_Afx2MblecFpdwaVr8W0qiEaRnRmmFrlq62mb-320Vflw8A&amp;oe=69BDB47E</t>
  </si>
  <si>
    <t>https://www.instagram.com/hockey_writer</t>
  </si>
  <si>
    <t>labazharchi</t>
  </si>
  <si>
    <t>Готовим харчи! Вам на-покушать!)</t>
  </si>
  <si>
    <t>https://scontent-lax3-1.cdninstagram.com/v/t51.2885-19/414159444_1368397323778738_8261914815749116125_n.jpg?stp=dst-jpg_e0_s150x150_tt6&amp;efg=eyJ2ZW5jb2RlX3RhZyI6InByb2ZpbGVfcGljLmRqYW5nby45MDAuYzIifQ&amp;_nc_ht=scontent-lax3-1.cdninstagram.com&amp;_nc_cat=110&amp;_nc_oc=Q6cZ2QGaD9cSF-3ewIz2J3sM29E7eKHy6erxTOp1I1zr-BqZls8I_vrsAObjebcRN-O5mOo&amp;_nc_ohc=cdd46LKiNyIQ7kNvwEpPa_9&amp;_nc_gid=qUiG9rflh2OmAvupjn-6Sg&amp;edm=AOQ1c0wBAAAA&amp;ccb=7-5&amp;oh=00_AfzLu7YWBhFLJt7ZHrOcfKWQuqleKb0YhzBoFKEvYsikRA&amp;oe=69BD9555&amp;_nc_sid=8b3546</t>
  </si>
  <si>
    <t>Готовим традиционный ХАШ!💯 | Готовимся к сезону гриля и BBQ! Рулетики из говядины и конины,в авторском маринаде! Встречайте!💯🔥🌶️ | Масло с перцем Кочукару🌶️🌶️🌶️🔥! 3 месяца выдержки! Кто хочет погорячее, добро пожаловать в приобретение!💯🔥🔥🔥 | Интересное сочетание! Банан обернутый в бекон,  политый медом из каштанов, и сверху бальзамический уксус Ponti . Но,  потом. И в русскую печь. Главное не передержать. Листики мяты и немного пармезана для подачи. Подавать теплым....не горячим, но лучше использовать хамон или Серрано. Бомбически будет | Тушеночка 💯🔥олень! 450 гр. чистого оленя! | Красная рыбка из печи к праздничному столу! 🔥🔥🔥 | Принимаем заказы к Новому году и Рождеству! Гусь, Утка, Дичь из русской печи!!! 🔥🔥🔥 | Встречаем!💥💥💥⚡⚡⚡ Паштет из Оленины с белыми грибами! (Состав: Печень оленя, бульон из оленины, масло сливочное 82.5%, яйцо куриное, экстракт чёрного перца, кориандр, чеснок, мускатный орех, тмин, гвоздика, корица, соль,  аскорбат натрия, декстроза, дегидрокверцитин, бренди, топлёное сливочное мас | Колбаска печёночная из оленины, по собственному рецепту, из печи!!! 💯💯🔥🔥🔥 Есть для заказа! | Казы'!!! 💯🔥 Осталось немного! Успейте до Нового Года!💥 | Чтобы сварить казы, поместите колбасу в холодную воду, доведите до кипения, затем проткните оболочку зубочисткой, убавьте огонь и варите 1,5-3 часа до готовности, пока сок не станет прозрачным; важно не солить воду сильно, а после варки остужать в бульоне, чтобы казы не развалилось при нарезке. | Готовим плов с доставкой для компаний. Мясо говядина(лось или олень) или баранина, рис Лазер, хлопковое масло и специи... Под заказ!</t>
  </si>
  <si>
    <t>https://instagram.com/p/DVVSKh5CAX2, https://instagram.com/p/DVRiKlICNnY, https://instagram.com/p/DVOtijQCGbI, https://instagram.com/p/DT5kEPniLuS, https://instagram.com/p/DTCQI3JiOnn, https://instagram.com/p/DSmcumrCBTq, https://instagram.com/p/DSNjv4fCOia, https://instagram.com/p/DSKIqshiNTQ, https://instagram.com/p/DSIike7iCJK, https://instagram.com/p/DSC1QGZiE_V, https://instagram.com/p/DR69yBMiNJ7, https://instagram.com/p/DR6aCmTCGPP</t>
  </si>
  <si>
    <t>9, 10, 6, 5, 6, 7, 12, 13, 12, 10, 16, 17</t>
  </si>
  <si>
    <t>0, 0, 0, 1, 0, 0, 0, 2, 1, 0, 0, 8</t>
  </si>
  <si>
    <t>2026-03-01, 2026-02-27, 2026-02-26, 2026-01-24, 2026-01-03, 2025-12-23, 2025-12-13, 2025-12-12, 2025-12-11, 2025-12-09, 2025-12-06, 2025-12-06</t>
  </si>
  <si>
    <t>Image, Sidecar, Sidecar, Image, Image, Image, Sidecar, Sidecar, Sidecar, Image, Image, Sidecar</t>
  </si>
  <si>
    <t>https://scontent-lax3-1.cdninstagram.com/v/t51.82787-15/641316698_18035410772784621_4965334124498122577_n.webp?stp=dst-jpg_e35_p1080x1080_sh0.08_tt6&amp;_nc_ht=scontent-lax3-1.cdninstagram.com&amp;_nc_cat=109&amp;_nc_oc=Q6cZ2QGaD9cSF-3ewIz2J3sM29E7eKHy6erxTOp1I1zr-BqZls8I_vrsAObjebcRN-O5mOo&amp;_nc_ohc=TK30brumK8gQ7kNvwFEuP1S&amp;_nc_gid=qUiG9rflh2OmAvupjn-6Sg&amp;edm=AOQ1c0wBAAAA&amp;ccb=7-5&amp;ig_cache_key=Mzg0MzA1Nzc0NTQ1Mjg2MDkxOA%3D%3D.3-ccb7-5&amp;oh=00_AfzDPxxLlJWmaesxREp4yoifPrj_wuB0onoIAcVot4VZCQ&amp;oe=69BD97B5&amp;_nc_sid=8b3546, https://scontent-lax3-1.cdninstagram.com/v/t51.82787-15/640908840_18035228204784621_2661273351659911815_n.webp?stp=dst-jpg_e35_s1080x1080_sh0.08_tt6&amp;_nc_ht=scontent-lax3-1.cdninstagram.com&amp;_nc_cat=109&amp;_nc_oc=Q6cZ2QGaD9cSF-3ewIz2J3sM29E7eKHy6erxTOp1I1zr-BqZls8I_vrsAObjebcRN-O5mOo&amp;_nc_ohc=kiK0r8DIT0sQ7kNvwFcdkWp&amp;_nc_gid=qUiG9rflh2OmAvupjn-6Sg&amp;edm=AOQ1c0wBAAAA&amp;ccb=7-5&amp;ig_cache_key=Mzg0MjAwMTA1NjIxNzczMzMzMQ%3D%3D.3-ccb7-5&amp;oh=00_Afzyuwpv809aMTN-AI2Ope_mBRNpmvfSyabyxrGTSXcLDA&amp;oe=69BDA5E9&amp;_nc_sid=8b3546, https://scontent-lax3-1.cdninstagram.com/v/t51.82787-15/640908840_18035228204784621_2661273351659911815_n.webp?stp=dst-jpg_e35_s1080x1080_sh0.08_tt6&amp;_nc_ht=scontent-lax3-1.cdninstagram.com&amp;_nc_cat=109&amp;_nc_oc=Q6cZ2QGaD9cSF-3ewIz2J3sM29E7eKHy6erxTOp1I1zr-BqZls8I_vrsAObjebcRN-O5mOo&amp;_nc_ohc=kiK0r8DIT0sQ7kNvwFcdkWp&amp;_nc_gid=qUiG9rflh2OmAvupjn-6Sg&amp;edm=AOQ1c0wBAAAA&amp;ccb=7-5&amp;ig_cache_key=Mzg0MjAwMTA1NjIxNzczMzMzMQ%3D%3D.3-ccb7-5&amp;oh=00_Afzyuwpv809aMTN-AI2Ope_mBRNpmvfSyabyxrGTSXcLDA&amp;oe=69BDA5E9&amp;_nc_sid=8b3546, https://scontent-lax3-1.cdninstagram.com/v/t51.82787-15/641847976_18035228222784621_9099521380477350095_n.webp?stp=dst-jpg_e35_s1080x1080_sh0.08_tt6&amp;_nc_ht=scontent-lax3-1.cdninstagram.com&amp;_nc_cat=109&amp;_nc_oc=Q6cZ2QGaD9cSF-3ewIz2J3sM29E7eKHy6erxTOp1I1zr-BqZls8I_vrsAObjebcRN-O5mOo&amp;_nc_ohc=QjjdloN5wfcQ7kNvwG9yDW5&amp;_nc_gid=qUiG9rflh2OmAvupjn-6Sg&amp;edm=AOQ1c0wBAAAA&amp;ccb=7-5&amp;ig_cache_key=Mzg0MjAwMTA5MzAwMTc1NjUyOA%3D%3D.3-ccb7-5&amp;oh=00_AfwbJZ66qZNK1xwejO6Y43RRJkDQeO7b1uA9WJrD-oPg3Q&amp;oe=69BDA923&amp;_nc_sid=8b3546, https://scontent-lax3-1.cdninstagram.com/v/t51.82787-15/641919173_18035093123784621_51001926008270848_n.webp?stp=dst-jpg_e35_s1080x1080_sh0.08_tt6&amp;_nc_ht=scontent-lax3-1.cdninstagram.com&amp;_nc_cat=109&amp;_nc_oc=Q6cZ2QGaD9cSF-3ewIz2J3sM29E7eKHy6erxTOp1I1zr-BqZls8I_vrsAObjebcRN-O5mOo&amp;_nc_ohc=3nwIGmi1j7AQ7kNvwFLd4tU&amp;_nc_gid=qUiG9rflh2OmAvupjn-6Sg&amp;edm=AOQ1c0wBAAAA&amp;ccb=7-5&amp;ig_cache_key=Mzg0MTIwNjUzMjI1NjA2MzQ1NQ%3D%3D.3-ccb7-5&amp;oh=00_AfzIDkOKX8wnvqSXaVAnGGpgANh-2QYUKmFsj4oivWwxSQ&amp;oe=69BD8EA9&amp;_nc_sid=8b3546, https://scontent-lax3-1.cdninstagram.com/v/t51.82787-15/641919173_18035093123784621_51001926008270848_n.webp?stp=dst-jpg_e35_s1080x1080_sh0.08_tt6&amp;_nc_ht=scontent-lax3-1.cdninstagram.com&amp;_nc_cat=109&amp;_nc_oc=Q6cZ2QGaD9cSF-3ewIz2J3sM29E7eKHy6erxTOp1I1zr-BqZls8I_vrsAObjebcRN-O5mOo&amp;_nc_ohc=3nwIGmi1j7AQ7kNvwFLd4tU&amp;_nc_gid=qUiG9rflh2OmAvupjn-6Sg&amp;edm=AOQ1c0wBAAAA&amp;ccb=7-5&amp;ig_cache_key=Mzg0MTIwNjUzMjI1NjA2MzQ1NQ%3D%3D.3-ccb7-5&amp;oh=00_AfzIDkOKX8wnvqSXaVAnGGpgANh-2QYUKmFsj4oivWwxSQ&amp;oe=69BD8EA9&amp;_nc_sid=8b3546, https://scontent-lax3-1.cdninstagram.com/v/t51.82787-15/641129479_18035093132784621_6382372715488643124_n.webp?stp=dst-jpg_e35_s1080x1080_sh0.08_tt6&amp;_nc_ht=scontent-lax3-1.cdninstagram.com&amp;_nc_cat=109&amp;_nc_oc=Q6cZ2QGaD9cSF-3ewIz2J3sM29E7eKHy6erxTOp1I1zr-BqZls8I_vrsAObjebcRN-O5mOo&amp;_nc_ohc=44twSIyf0KIQ7kNvwGa7gS4&amp;_nc_gid=qUiG9rflh2OmAvupjn-6Sg&amp;edm=AOQ1c0wBAAAA&amp;ccb=7-5&amp;ig_cache_key=Mzg0MTIwNjUzOTY3MTYyMDQ2MQ%3D%3D.3-ccb7-5&amp;oh=00_Afzz3X5NhBydfqmHpMX9m6gpiAojrhkykufxNx5WWDl5tg&amp;oe=69BDA1A9&amp;_nc_sid=8b3546, https://scontent-lax3-1.cdninstagram.com/v/t51.82787-15/621199816_18031235525784621_2064946663584818219_n.webp?stp=dst-jpg_e35_s1080x1080_sh0.08_tt6&amp;_nc_ht=scontent-lax3-1.cdninstagram.com&amp;_nc_cat=109&amp;_nc_oc=Q6cZ2QGaD9cSF-3ewIz2J3sM29E7eKHy6erxTOp1I1zr-BqZls8I_vrsAObjebcRN-O5mOo&amp;_nc_ohc=bAE4xLmHmjgQ7kNvwFzqJad&amp;_nc_gid=qUiG9rflh2OmAvupjn-6Sg&amp;edm=AOQ1c0wBAAAA&amp;ccb=7-5&amp;ig_cache_key=MzgxNzI0MDc4MDQ5NDkxMjQwMg%3D%3D.3-ccb7-5&amp;oh=00_AfwI4TaXb8lOV2SjhAASjcCT6YX4ZgEw-SqdSqSJOHjC-w&amp;oe=69BDB305&amp;_nc_sid=8b3546, https://scontent-lax3-1.cdninstagram.com/v/t51.82787-15/609666707_18028947998784621_3712522548190779753_n.webp?stp=dst-jpg_e15_fr_p1080x1080_tt6&amp;_nc_ht=scontent-lax3-1.cdninstagram.com&amp;_nc_cat=109&amp;_nc_oc=Q6cZ2QGaD9cSF-3ewIz2J3sM29E7eKHy6erxTOp1I1zr-BqZls8I_vrsAObjebcRN-O5mOo&amp;_nc_ohc=zExM-IFACQ8Q7kNvwHx-37Y&amp;_nc_gid=qUiG9rflh2OmAvupjn-6Sg&amp;edm=AOQ1c0wBAAAA&amp;ccb=7-5&amp;ig_cache_key=MzgwMTY3MjAxMzE2OTg3OTUyNw%3D%3D.3-ccb7-5&amp;oh=00_Afw0OyBThAed-wYNeHHiwpZDqrxzhnk0H9ycKKX1k_GM2w&amp;oe=69BDB4D8&amp;_nc_sid=8b3546, https://scontent-lax3-1.cdninstagram.com/v/t51.82787-15/605277138_18027658664784621_636006992185584818_n.webp?stp=dst-jpg_e35_s1080x1080_sh0.08_tt6&amp;_nc_ht=scontent-lax3-1.cdninstagram.com&amp;_nc_cat=109&amp;_nc_oc=Q6cZ2QGaD9cSF-3ewIz2J3sM29E7eKHy6erxTOp1I1zr-BqZls8I_vrsAObjebcRN-O5mOo&amp;_nc_ohc=M9t4Gvr8MBsQ7kNvwGHftD9&amp;_nc_gid=qUiG9rflh2OmAvupjn-6Sg&amp;edm=AOQ1c0wBAAAA&amp;ccb=7-5&amp;ig_cache_key=Mzc5Mzg0NjA4NDAyODYwMTU3OA%3D%3D.3-ccb7-5&amp;oh=00_AfxBfjKit18sQKQ51ujhGOyNFOIpKXFnfVV63HuqdSHo</t>
  </si>
  <si>
    <t>https://scontent-lax3-1.cdninstagram.com/o1/v/t16/f2/m84/AQMRjK-NwnKylMU_-1s_pP-hOAryLf30_zWc1KbYgimLv5ap6yg1kel5GWSaY_IR2efi9SQ_smduHcinPhl4pOoVBqa8PY_7yYdI2bo.mp4?_nc_cat=108&amp;_nc_sid=5e9851&amp;_nc_ht=scontent-lax3-1.cdninstagram.com&amp;_nc_ohc=IHwB-4MDvXAQ7kNvwFkjwuB&amp;efg=eyJ2ZW5jb2RlX3RhZyI6Inhwdl9wcm9ncmVzc2l2ZS5JTlNUQUdSQU0uQ0FST1VTRUxfSVRFTS5DMy43MjAuZGFzaF9iYXNlbGluZV8xX3YxIiwieHB2X2Fzc2V0X2lkIjoxMTk4Mjc2OTA5MTYxNTA2LCJhc3NldF9hZ2VfZGF5cyI6MTAwLCJ2aV91c2VjYXNlX2lkIjoxMDE0NiwiZHVyYXRpb25fcyI6NDEsInVybGdlbl9zb3VyY2UiOiJ3d3cifQ%3D%3D&amp;ccb=17-1&amp;vs=8df9bec508479e0e&amp;_nc_vs=HBksFQIYTGlnX2JhY2tmaWxsX3RpbWVsaW5lX3ZvZC8wQzQ0NTNENkQwNzc2MjM4NzE3MTRBNUREM0FGNDA5NF92aWRlb19kYXNoaW5pdC5tcDQVAALIARIAFQIYOnBhc3N0aHJvdWdoX2V2ZXJzdG9yZS9HRU0zZmlNZWplQ1Vtc1VHQUNzVjRSZGhTODBwYnNwVEFRQUYVAgLIARIAKAAYABsCiAd1c2Vfb2lsATEScHJvZ3Jlc3NpdmVfcmVjaXBlATEVAAAmxPCa2PL0oAQVAigCQzMsF0BEe6XjU_fPGBJkYXNoX2Jhc2VsaW5lXzFfdjERAHXuB2XEngEA&amp;_nc_gid=qUiG9rflh2OmAvupjn-6Sg&amp;_nc_ss=1a&amp;_nc_zt=28&amp;oh=00_AfxbRTEhepUbIeDW29tzKqxcGMcUbFO3d6XcS9MoAUVpYA&amp;oe=69B9A9C4</t>
  </si>
  <si>
    <t>https://www.instagram.com/labazharchi</t>
  </si>
  <si>
    <t>karalvadim</t>
  </si>
  <si>
    <t>манекенщик</t>
  </si>
  <si>
    <t>типичный пивной all cash</t>
  </si>
  <si>
    <t>https://instagram.fmem1-2.fna.fbcdn.net/v/t51.2885-19/253524677_314515810149764_6101478970089600824_n.jpg?stp=dst-jpg_e0_s150x150_tt6&amp;efg=eyJ2ZW5jb2RlX3RhZyI6InByb2ZpbGVfcGljLmRqYW5nby4xMDgwLmMyIn0&amp;_nc_ht=instagram.fmem1-2.fna.fbcdn.net&amp;_nc_cat=108&amp;_nc_oc=Q6cZ2QEVhBIU6R2boDtLQ6DhxHSt840kdUnIRqUrg37KtEGPleBsVAI5_w_qwhMU6sG2VcNYVsJU8-i-fltPYPKGOQRV&amp;_nc_ohc=Py-L_DJ986wQ7kNvwEVpE-Q&amp;_nc_gid=ZkH_M7Zbyf0195VZijR-ZQ&amp;edm=AOQ1c0wBAAAA&amp;ccb=7-5&amp;oh=00_AfzZznFy69KceJm2clclS9CGyZK9DklXFbDtfgH3-oI20Q&amp;oe=69BD8619&amp;_nc_sid=8b3546</t>
  </si>
  <si>
    <t>То ли духи рекламировать 
То ли полисорб
 Photo:@stas_knyazev_rnd 
MA:@luxemodelmanagement 
#fashion #model | Типичный пивной алкаш | It's not just hair-It's a pass to down there
Not a mustache, bat a pass in panties | What does the fox say? | 🥟🍷🥟🍷🥟🍷🥟🍷🥟 | Винный all cash | Идеальные🙌
Мы с тобой одной крови | Молоденький | Ты так говоришь, как будто это что-то плохое | Абажаю свои обычные дни 💔</t>
  </si>
  <si>
    <t>#fashion, #model</t>
  </si>
  <si>
    <t>@stas_knyazev_rnd, @luxemodelmanagement</t>
  </si>
  <si>
    <t>https://instagram.com/p/B8MWWSQH9SZ, https://instagram.com/p/CRB1to2DS6I, https://instagram.com/p/DGnGn15N-bI, https://instagram.com/p/C0Rxge-tk8E, https://instagram.com/p/Cwx1enhN_12, https://instagram.com/p/CwUrUxhNEtr, https://instagram.com/p/CW-mEwJtVbj, https://instagram.com/p/CTKtVcpD84T, https://instagram.com/p/CTCNUf8jt4H, https://instagram.com/p/CR4m1_Pr31a, https://instagram.com/p/CQWZozLrJd8, https://instagram.com/p/CP32iJGrJZ-</t>
  </si>
  <si>
    <t>643, 726, 133, 309, 401, 324, 700, 864, 948, 606, 638, 658</t>
  </si>
  <si>
    <t>1, 4, 2, 15, 9, 6, 16, 6, 6, 3, 6, 7</t>
  </si>
  <si>
    <t>2020-02-05, 2021-07-07, 2025-02-28, 2023-11-30, 2023-09-04, 2023-08-24, 2021-12-02, 2021-08-29, 2021-08-26, 2021-07-28, 2021-06-20, 2021-06-08</t>
  </si>
  <si>
    <t>Penza, Russia, Moscow, Russia, Москва • Moscow</t>
  </si>
  <si>
    <t>Image, Image, Image, Image, Sidecar, Sidecar, Image, Sidecar, Sidecar, Image, Image, Image</t>
  </si>
  <si>
    <t>https://instagram.fmem1-2.fna.fbcdn.net/v/t51.82787-15/628424300_18380976193080736_3505902146760148935_n.jpg?stp=dst-jpg_e35_p1080x1080_sh0.08_tt6&amp;_nc_ht=instagram.fmem1-2.fna.fbcdn.net&amp;_nc_cat=104&amp;_nc_oc=Q6cZ2QEVhBIU6R2boDtLQ6DhxHSt840kdUnIRqUrg37KtEGPleBsVAI5_w_qwhMU6sG2VcNYVsJU8-i-fltPYPKGOQRV&amp;_nc_ohc=5vaanF3IYPIQ7kNvwFVH5B6&amp;_nc_gid=ZkH_M7Zbyf0195VZijR-ZQ&amp;edm=AOQ1c0wBAAAA&amp;ccb=7-5&amp;ig_cache_key=MjIzNzI2MTQwMzM0NTkwMDY5Nw%3D%3D.3-ccb7-5&amp;oh=00_Afz3QqU16J8bCok5lknjeLugi2jj3y21EWtNIzTxDbzJ2g&amp;oe=69BDA2E8&amp;_nc_sid=8b3546, https://instagram.fmem1-1.fna.fbcdn.net/v/t51.82787-15/629767795_18384788908155233_7387822948106075960_n.jpg?stp=dst-jpg_e15_tt6&amp;_nc_ht=instagram.fmem1-1.fna.fbcdn.net&amp;_nc_cat=105&amp;_nc_oc=Q6cZ2QEVhBIU6R2boDtLQ6DhxHSt840kdUnIRqUrg37KtEGPleBsVAI5_w_qwhMU6sG2VcNYVsJU8-i-fltPYPKGOQRV&amp;_nc_ohc=hAbWE6Lq7FQQ7kNvwHf-4fc&amp;_nc_gid=ZkH_M7Zbyf0195VZijR-ZQ&amp;edm=AOQ1c0wBAAAA&amp;ccb=7-5&amp;ig_cache_key=MjYxMjYwNTQ5MTU0OTY0NjQ3Mg%3D%3D.3-ccb7-5&amp;oh=00_AfxQzFYIj2i6HptmsGGfK2rMf2e2FuXW6z_XLIMVRlFJ9Q&amp;oe=69BDBCFD&amp;_nc_sid=8b3546, https://instagram.fmem1-1.fna.fbcdn.net/v/t51.82787-15/625788069_18012779657818913_7423374073768691014_n.jpg?stp=dst-jpg_e35_s1080x1080_sh0.08_tt6&amp;_nc_ht=instagram.fmem1-1.fna.fbcdn.net&amp;_nc_cat=105&amp;_nc_oc=Q6cZ2QEVhBIU6R2boDtLQ6DhxHSt840kdUnIRqUrg37KtEGPleBsVAI5_w_qwhMU6sG2VcNYVsJU8-i-fltPYPKGOQRV&amp;_nc_ohc=kpNpH7Mpz04Q7kNvwGpCt5h&amp;_nc_gid=ZkH_M7Zbyf0195VZijR-ZQ&amp;edm=AOQ1c0wBAAAA&amp;ccb=7-5&amp;ig_cache_key=MzU3Nzg1NzU1NTE3NjA4OTI4OA%3D%3D.3-ccb7-5&amp;oh=00_AfwPSfteVooKi7lGyJuGU2WnajC3V28tykb4x_6ecKl5Ng&amp;oe=69BDB483&amp;_nc_sid=8b3546, https://instagram.fmem1-2.fna.fbcdn.net/v/t51.82787-15/624733006_18089501723097454_1448666465476282381_n.jpg?stp=dst-jpg_e15_tt6&amp;_nc_ht=instagram.fmem1-2.fna.fbcdn.net&amp;_nc_cat=110&amp;_nc_oc=Q6cZ2QEVhBIU6R2boDtLQ6DhxHSt840kdUnIRqUrg37KtEGPleBsVAI5_w_qwhMU6sG2VcNYVsJU8-i-fltPYPKGOQRV&amp;_nc_ohc=p7RfngM30MAQ7kNvwEpBn_X&amp;_nc_gid=ZkH_M7Zbyf0195VZijR-ZQ&amp;edm=AOQ1c0wBAAAA&amp;ccb=7-5&amp;ig_cache_key=MzI0NzU5NDU0Mjg3NzUyNzgxMg%3D%3D.3-ccb7-5&amp;oh=00_AfzKsLbgFqt6CwYMfJ2PXrRpCTqrRpi0xUelUPouBLg3tQ&amp;oe=69BDB44C&amp;_nc_sid=8b3546, https://instagram.fmem1-2.fna.fbcdn.net/v/t51.29350-15/375528819_1324008538209023_5296568134612757737_n.heic?stp=dst-jpg_e35_p1080x1080_tt6&amp;_nc_ht=instagram.fmem1-2.fna.fbcdn.net&amp;_nc_cat=111&amp;_nc_oc=Q6cZ2QEVhBIU6R2boDtLQ6DhxHSt840kdUnIRqUrg37KtEGPleBsVAI5_w_qwhMU6sG2VcNYVsJU8-i-fltPYPKGOQRV&amp;_nc_ohc=9IbLN7Q_mU8Q7kNvwEtcoQp&amp;_nc_gid=ZkH_M7Zbyf0195VZijR-ZQ&amp;edm=AOQ1c0wBAAAA&amp;ccb=7-5&amp;ig_cache_key=MzE4NDU2MTYwNjMyMjcxODY0Nw%3D%3D.3-ccb7-5&amp;oh=00_AfzT5_qGUwFRbUcGJS36AWg4zkVY2LhAHPjyTnAgs_Devw&amp;oe=69BDA7FB&amp;_nc_sid=8b3546, https://instagram.fmem1-2.fna.fbcdn.net/v/t51.29350-15/375528819_1324008538209023_5296568134612757737_n.heic?stp=dst-jpg_e35_p1080x1080_tt6&amp;_nc_ht=instagram.fmem1-2.fna.fbcdn.net&amp;_nc_cat=111&amp;_nc_oc=Q6cZ2QEVhBIU6R2boDtLQ6DhxHSt840kdUnIRqUrg37KtEGPleBsVAI5_w_qwhMU6sG2VcNYVsJU8-i-fltPYPKGOQRV&amp;_nc_ohc=9IbLN7Q_mU8Q7kNvwEtcoQp&amp;_nc_gid=ZkH_M7Zbyf0195VZijR-ZQ&amp;edm=AOQ1c0wBAAAA&amp;ccb=7-5&amp;ig_cache_key=MzE4NDU2MTYwNjMyMjcxODY0Nw%3D%3D.3-ccb7-5&amp;oh=00_AfzT5_qGUwFRbUcGJS36AWg4zkVY2LhAHPjyTnAgs_Devw&amp;oe=69BDA7FB&amp;_nc_sid=8b3546, https://instagram.fmem1-2.fna.fbcdn.net/v/t51.29350-15/374878703_286430027433950_828735780636719999_n.heic?stp=dst-jpg_e35_p1080x1080_tt6&amp;_nc_ht=instagram.fmem1-2.fna.fbcdn.net&amp;_nc_cat=102&amp;_nc_oc=Q6cZ2QEVhBIU6R2boDtLQ6DhxHSt840kdUnIRqUrg37KtEGPleBsVAI5_w_qwhMU6sG2VcNYVsJU8-i-fltPYPKGOQRV&amp;_nc_ohc=PhsCncjsE7MQ7kNvwF7hlJJ&amp;_nc_gid=ZkH_M7Zbyf0195VZijR-ZQ&amp;edm=AOQ1c0wBAAAA&amp;ccb=7-5&amp;ig_cache_key=MzE4NDU2MTYwNjMwNTc4NzA2OQ%3D%3D.3-ccb7-5&amp;oh=00_Afw7vSmS_YBbdNZ00mTSydUprkwMAzJkBtQh4TVWAo_nZw&amp;oe=69BDB107&amp;_nc_sid=8b3546, https://instagram.fmem1-1.fna.fbcdn.net/v/t51.82787-15/650115275_17982161165808258_473649065921751896_n.jpg?stp=dst-jpg_e35_p1080x1080_sh0.08_tt6&amp;_nc_ht=instagram.fmem1-1.fna.fbcdn.net&amp;_nc_cat=106&amp;_nc_oc=Q6cZ2QEVhBIU6R2boDtLQ6DhxHSt840kdUnIRqUrg37KtEGPleBsVAI5_w_qwhMU6sG2VcNYVsJU8-i-fltPYPKGOQRV&amp;_nc_ohc=0FjgU2RsWjIQ7kNvwFMLSK6&amp;_nc_gid=ZkH_M7Zbyf0195VZijR-ZQ&amp;edm=AOQ1c0wBAAAA&amp;ccb=7-5&amp;ig_cache_key=MzE4NDU2MTYwNjMwNTg5NDE3OA%3D%3D.3-ccb7-5&amp;oh=00_Afy8-EUUStSts99dsrqiBbmMf7FhCZN8Z-2QqWOqefvjog&amp;oe=69BD8CF0&amp;_nc_sid=8b3546, https://instagram.fmem1-1.fna.fbcdn.net/v/t51.29350-15/375044565_1645501909294605_6810198948862632106_n.heic?stp=dst-jpg_e35_p1080x1080_tt6&amp;_nc_ht=instagram.fmem1-1.fna.fbcdn.net&amp;_nc_cat=109&amp;_nc_oc=Q6cZ2QEVhBIU6R2boDtLQ6DhxHSt840kdUnIRqUrg37KtEGPleBsVAI5_w_qwhMU6sG2VcNYVsJU8-i-fltPYPKGOQRV&amp;_nc_ohc=ljrCKiOvLvEQ7kNvwExW_CK&amp;_nc_gid=ZkH_M7Zbyf0195VZijR-ZQ&amp;edm=AOQ1c0wBAAAA&amp;ccb=7-5&amp;ig_cache_key=MzE4NDU2MTYwNjMwNTk1Mjc5OA%3D%3D.3-ccb7-5&amp;oh=00_AfzdAoSUVh-mZbKyoGKBYyAaMRfWWjn9bMhidQwjWb9Nww&amp;oe=69BDA179&amp;_nc_sid=8b3546, https://instagram.fmem1-2.fna.fbcdn.net/v/t51.29350-15/369397497_841274977645771_5532222327889143643_n.heic?stp=dst-jpg_e35_p1080x1080_tt6&amp;_nc_ht=instagram.fmem1-2.fna.fbcdn.net&amp;_nc_cat=107&amp;_nc_oc=Q6cZ2QEVhBIU6R2boDtLQ6DhxHSt840kdUnIRqUrg37KtEGPleBsVAI5_w_qwhMU6sG2VcNYVsJU8-i-fltPYPKGOQRV&amp;_nc_ohc=AXnNgrNVn5MQ7kNvwFFvKaM&amp;_nc_gid=ZkH_M7Zbyf0195VZijR-ZQ&amp;edm=AOQ1c0wBAAAA</t>
  </si>
  <si>
    <t>https://www.instagram.com/karalvadim</t>
  </si>
  <si>
    <t>luxumsc</t>
  </si>
  <si>
    <t>ЧАСЫ | СУМКИ | ЮВЕЛИРКА</t>
  </si>
  <si>
    <t>БАЙЕР брендовых часов ⌚, сумок 👜,и ювелирных изделий 💎 
Подбор в Москве и по СНГ
АССОРТИМЕНТ 👇</t>
  </si>
  <si>
    <t>https://project21796846.tilda.ws/boutique</t>
  </si>
  <si>
    <t>https://scontent-atl3-3.cdninstagram.com/v/t51.82787-19/632309864_18021515018630014_7130826972811322572_n.jpg?stp=dst-jpg_e0_s150x150_tt6&amp;efg=eyJ2ZW5jb2RlX3RhZyI6InByb2ZpbGVfcGljLmRqYW5nby4xMDgwLmMyIn0&amp;_nc_ht=scontent-atl3-3.cdninstagram.com&amp;_nc_cat=110&amp;_nc_oc=Q6cZ2QFPbmP1f6HrvWhvkTGG2gr333nmb-CsKF1unJRiIEMdYCerBOXwSe6m53jJVbiGl74&amp;_nc_ohc=F06EzT06nMYQ7kNvwG2zcQy&amp;_nc_gid=t3nz5RVg2un-wgCktfX1nQ&amp;edm=AOQ1c0wBAAAA&amp;ccb=7-5&amp;oh=00_AfysLZYCZ4MGep__VFIAQdjiqqao7MT5vmz3ocpU0oRcog&amp;oe=69BDA195&amp;_nc_sid=8b3546</t>
  </si>
  <si>
    <t>Часы Patek Philippe Aquanaut в размере 42мм
В наличии Москве 😍 
Пиши + скину каталог 🤝 
#часы #сумки #наручныечасы #patekphilippe #репликалюкс | Часы RICHARD MILLE RM 055 корпус из углеводородного карбона, каучуковый мягкий ремешок, застёжка из титана.
Пиши + скину каталог 🤝 
#часы #сумки #наручныечасы #репликалюкс #richardmille | В этом тревел-боксе часы общей стоимостью 110 миллионов рублей. Это 1 375 000 долларов или, например, пять оригинальных «Геликов» AMG.
Перед вами — премиальные реплики часов общей стоимостью 750 тысяч рублей. Это около 10 000 долларов.
Напоминаем, что у нас есть доставка с примеркой и оплатой в Мо | Как вам люм?
Rolex Datejust 41mm green mint dial 
Пиши плюс скину каталог 🤝 
#репликалюкс #часы #сумки #watch #rolex | Помните часы на руке у Армана Царукяна? Это культовый Patek Philippe Nautilus Moon Phase. Цена оригинала — заоблачные $250,000 (₽20 млн).
Но я знаю, где взять такие же эмоции без удара по бюджету. Знакомьтесь: наш супер-клон высшего качества всего за $1800 (₽150,000).
В чем соль? 🔥
🔹 Полная ауте | Отправка Richard Mille RM 67-02 в сером ремешке забрали из под наличия 🤝 есть ещё другие рассцветки и модели в наличии,в ограниченном количестве 🤫
#репликалюкс #сумки #наручныечасы #часы #richardmille | Реплика за 6 миллионов рублей 🤯 это 75тысяч долларов
PATEK PHILIPPE NAUTILUS 5740G из цельного белого золота 750й пробы, механизм оригинальный 240 калибр Patek Philippe 
Полный комплект коробка, буклеты пакет Patek Philippe 
Пиши плюс скину каталог 🤝 
Подпишись у меня всё про РЕПЛИКИ 
#часы #су | Часы RICHARD MILLE RM 67-02 из углеводородного карбона, ультра тонкая модель.
Ремешок из мягкого нейлона
В наличии Москве 😍
Пиши + скину каталог 🤝 
#репликалюкс #часы #наручныечасы #watch #richardmille | Женские роскошные часы из серебра и с камнями муссиониты Tiffany s Co 
В наличии Москве 😍 
Пиши+скину каталог 🤝 
#часы #сумки #женскиечасы #репликалюкс #tiffany | Роскошные часы Richard Mille RM 16-02 в блогородном бордовом цвете 😍
В наличии Москве!
Пиши + скину каталог 🤝 
#richardmille #часы
#сумки #наручныечасы #репликалюкс | Роскошный Patek Philippe Nautilus crocodile strap rose gold grey dial ref 5711R
Пиши плюс скину каталог 🤝 
#часы #сумки #репликалюкс #patekphilippe #watch | Какие часы носят самые популярные женщины шоу бизнеса?
Выбор за вами 🤫 
Пиши + скину каталог 🤝 
#сумки #часы #женскиечасы #репликалюкс #cartier 
Celebrity,что носят звёзды,подарок,что дарить женщине.</t>
  </si>
  <si>
    <t>#patekphilippe, #richardmille, #watch, #rolex, #tiffany, #cartier</t>
  </si>
  <si>
    <t>https://instagram.com/p/DV6PJvYDeHi, https://instagram.com/p/DV22HoKjfUH, https://instagram.com/p/DV0NpdojZzc, https://instagram.com/p/DVx039IjbpW, https://instagram.com/p/DVxp_YQjdNK, https://instagram.com/p/DVstCnwjSDm, https://instagram.com/p/DVscjz5DYLi, https://instagram.com/p/DVnl3YxDeeF, https://instagram.com/p/DVk7FnRDZ_q, https://instagram.com/p/DVkvTl6DaR5, https://instagram.com/p/DViag1XjROW, https://instagram.com/p/DVf4tL1DVDJ</t>
  </si>
  <si>
    <t>35, 59, 23, 3, 24, 13, 15, 32, 15, 18, 763, 6</t>
  </si>
  <si>
    <t>37, 31, 4, 15, 13, 6, 3, 15, 12, 6, 729, 3</t>
  </si>
  <si>
    <t>2026-03-15, 2026-03-14, 2026-03-13, 2026-03-12, 2026-03-12, 2026-03-10, 2026-03-10, 2026-03-08, 2026-03-07, 2026-03-07, 2026-03-06, 2026-03-05</t>
  </si>
  <si>
    <t>https://scontent-atl3-3.cdninstagram.com/o1/v/t16/f2/m69/AQOVrMfRr9ehcTg_qrGK0JpZ3dMP4LfLJeGHc7JcLYFm1DM7BkgkB43KoTvBjDHfvyAggTmgu674ZPOXG-0IZtKj.mp4?strext=1&amp;_nc_cat=111&amp;_nc_sid=5e9851&amp;_nc_ht=scontent-atl3-3.cdninstagram.com&amp;_nc_ohc=Zr9toKFkiVkQ7kNvwHQ0iG5&amp;efg=eyJ2ZW5jb2RlX3RhZyI6Inhwdl9wcm9ncmVzc2l2ZS5JTlNUQUdSQU0uQ0xJUFMuQzMuNzIwLmRhc2hfYmFzZWxpbmVfMV92MSIsInhwdl9hc3NldF9pZCI6MTgwNjA1NjkzOTM0MDA5NzUsImFzc2V0X2FnZV9kYXlzIjowLCJ2aV91c2VjYXNlX2lkIjoxMDA5OSwiZHVyYXRpb25fcyI6NTUsInVybGdlbl9zb3VyY2UiOiJ3d3cifQ%3D%3D&amp;ccb=17-1&amp;_nc_gid=t3nz5RVg2un-wgCktfX1nQ&amp;_nc_ss=1a&amp;_nc_zt=28&amp;vs=39741ecf9c9d2e20&amp;_nc_vs=HBksFQIYOnBhc3N0aHJvdWdoX2V2ZXJzdG9yZS9HS1pxN0NiLVI4dFNPSWNNQUNtTTJLVmtFSjFvYnNwVEFRQUYVAALIARIAFQIYUWlnX3hwdl9wbGFjZW1lbnRfcGVybWFuZW50X3YyL0Q1NDdERjk5MUZCRDA0QjQxQkE2RjU0QjNBRkUxMDkwX2F1ZGlvX2Rhc2hpbml0Lm1wNBUCAsgBEgAoABgAGwKIB3VzZV9vaWwBMRJwcm9ncmVzc2l2ZV9yZWNpcGUBMRUAACaespTyv_-UQBUCKAJDMywXQEvZmZmZmZoYEmRhc2hfYmFzZWxpbmVfMV92MREAdf4HZeadAQA&amp;oh=00_AfygLsJi_-hjMX5D3pVQh0raH4x23e4n-vSfcZGBqZ4GsA&amp;oe=69BD9FED, https://scontent-atl3-1.cdninstagram.com/o1/v/t16/f2/m69/AQPydrm74KCpzps_5lvicS69LCe_KgEQ37Lnm7RpoRuq-2_7Sv7gDK12xjkri88Hbup_zBld5gkkyezPk88momfA.mp4?strext=1&amp;_nc_cat=103&amp;_nc_sid=5e9851&amp;_nc_ht=scontent-atl3-1.cdninstagram.com&amp;_nc_ohc=HKM11vr8_uoQ7kNvwFH4QMH&amp;efg=eyJ2ZW5jb2RlX3RhZyI6Inhwdl9wcm9ncmVzc2l2ZS5JTlNUQUdSQU0uQ0xJUFMuQzMuNzIwLmRhc2hfYmFzZWxpbmVfMV92MSIsInhwdl9hc3NldF9pZCI6MTgwNjAxNzU4ODA0MDA5NzUsImFzc2V0X2FnZV9kYXlzIjoyLCJ2aV91c2VjYXNlX2lkIjoxMDA5OSwiZHVyYXRpb25fcyI6NDUsInVybGdlbl9zb3VyY2UiOiJ3d3cifQ%3D%3D&amp;ccb=17-1&amp;_nc_gid=t3nz5RVg2un-wgCktfX1nQ&amp;_nc_ss=1a&amp;_nc_zt=28&amp;vs=af1f50cef7eb6313&amp;_nc_vs=HBksFQIYOnBhc3N0aHJvdWdoX2V2ZXJzdG9yZS9HQlRfd1NaNHVKUnhRc01PQUZjNjFLbXFRbEZQYnNwVEFRQUYVAALIARIAFQIYUWlnX3hwdl9wbGFjZW1lbnRfcGVybWFuZW50X3YyLzY1NEExNjRCQjE5OTRFNUE2RDVFMDJEOTU4NkFGRTg0X2F1ZGlvX2Rhc2hpbml0Lm1wNBUCAsgBEgAoABgAGwKIB3VzZV9vaWwBMRJwcm9ncmVzc2l2ZV9yZWNpcGUBMRUAACaewfX-y-iUQBUCKAJDMywXQEaqn752yLQYEmRhc2hfYmFzZWxpbmVfMV92MREAdf4HZeadAQA&amp;oh=00_AfxWOR-dyOOMwuaOWJl_Lqu8ce2hikWp3Ado2Zy8qw1AWQ&amp;oe=69BD9BFD, https://scontent-atl3-3.cdninstagram.com/o1/v/t16/f2/m69/AQOH7G3Q8HoitAym1ycMelts5I3KG1Ig1IUBRy1taGByeh6moRutoo9Vpuk-G3YsxohewrasB0yFpAgyIRnXXBRk.mp4?strext=1&amp;_nc_cat=111&amp;_nc_sid=5e9851&amp;_nc_ht=scontent-atl3-3.cdninstagram.com&amp;_nc_ohc=82LE3p5RDsoQ7kNvwEyDmyh&amp;efg=eyJ2ZW5jb2RlX3RhZyI6Inhwdl9wcm9ncmVzc2l2ZS5JTlNUQUdSQU0uQ0xJUFMuQzMuNzIwLmRhc2hfYmFzZWxpbmVfMV92MSIsInhwdl9hc3NldF9pZCI6MTgwNTk5MTAwNjU0MDA5NzUsImFzc2V0X2FnZV9kYXlzIjozLCJ2aV91c2VjYXNlX2lkIjoxMDA5OSwiZHVyYXRpb25fcyI6NDksInVybGdlbl9zb3VyY2UiOiJ3d3cifQ%3D%3D&amp;ccb=17-1&amp;_nc_gid=t3nz5RVg2un-wgCktfX1nQ&amp;_nc_ss=1a&amp;_nc_zt=28&amp;vs=a5bf6e509296a055&amp;_nc_vs=HBksFQIYOnBhc3N0aHJvdWdoX2V2ZXJzdG9yZS9HTmphQVNaRmY2WF9TVndEQU9hWVp2R1Q2OVY5YnNwVEFRQUYVAALIARIAFQIYUWlnX3hwdl9wbGFjZW1lbnRfcGVybWFuZW50X3YyLzBFNDFFREZBNTQ1REZCNzc5NUQ5NDg0NkRFNjAyREJGX2F1ZGlvX2Rhc2hpbml0Lm1wNBUCAsgBEgAoABgAGwKIB3VzZV9vaWwBMRJwcm9ncmVzc2l2ZV9yZWNpcGUBMRUAACaesv3Bj9mUQBUCKAJDMywXQEjmZmZmZmYYEmRhc2hfYmFzZWxpbmVfMV92MREAdf4HZeadAQA&amp;oh=00_AfzpiPqtWLsX2o55xWQqy2pfe7xZSfY3z-XPwZCQpa9GTg&amp;oe=69BD98D1, https://scontent-atl3-1.cdninstagram.com/o1/v/t16/f2/m69/AQOVGymwYNt5KzcbX5LyofifVm-s-Us5wclfUV_dmwHzutzS7Pjt0VYM4_o0QdnsP6Is6-NXKMbo5Rrt21TR7-pz.mp4?strext=1&amp;_nc_cat=100&amp;_nc_sid=5e9851&amp;_nc_ht=scontent-atl3-1.cdninstagram.com&amp;_nc_ohc=HY8YFWwOtQwQ7kNvwHCcpqu&amp;efg=eyJ2ZW5jb2RlX3RhZyI6Inhwdl9wcm9ncmVzc2l2ZS5JTlNUQUdSQU0uQ0xJUFMuQzMuNzIwLmRhc2hfYmFzZWxpbmVfMV92MSIsInhwdl9hc3NldF9pZCI6MTgwNTk3MDk3Njc0MDA5NzUsImFzc2V0X2FnZV9kYXlzIjo0LCJ2aV91c2VjYXNlX2lkIjoxMDA5OSwiZHVyYXRpb25fcyI6MTYsInVybGdlbl9zb3VyY2UiOiJ3d3cifQ%3D%3D&amp;ccb=17-1&amp;_nc_gid=t3nz5RVg2un-wgCktfX1nQ&amp;_nc_ss=1a&amp;_nc_zt=28&amp;vs=8ab8c3afd29ed2f6&amp;_nc_vs=HBksFQIYOnBhc3N0aHJvdWdoX2V2ZXJzdG9yZS9HTnA0cWliNFdJR015TWtIQU41V0VnZGtZdU1rYnNwVEFRQUYVAALIARIAFQIYUWlnX3hwdl9wbGFjZW1lbnRfcGVybWFuZW50X3YyLzQ0NDE2QzY0NjYwRUZFMTA2MzYyNEE5RTdFMTdDMzg0X2F1ZGlvX2Rhc2hpbml0Lm1wNBUCAsgBEgAoABgAGwKIB3VzZV9vaWwBMRJwcm9ncmVzc2l2ZV9yZWNpcGUBMRUAACae-PWWu82UQBUCKAJDMywXQDDMSbpeNT8YEmRhc2hfYmFzZWxpbmVfMV92MREAdf4HZeadAQA&amp;oh=00_AfxhPSF20_8RRVxeX0iLUIrQ4OwIGeDPyNB3vzmKq0GSGw&amp;oe=69BDA67C, https://scontent-atl3-3.cdninstagram.com/o1/v/t16/f2/m69/AQMYuWfouAgIfmMTKm3WgWPJ5jYh4hqm10CxjzK8JAkypUhRdNDb37dK_59kpgLWMThTu-YWCUhq9uZcN_N1r6sw.mp4?strext=1&amp;_nc_cat=108&amp;_nc_sid=5e9851&amp;_nc_ht=scontent-atl3-3.cdninstagram.com&amp;_nc_ohc=LdA2FoGKIewQ7kNvwGocwf8&amp;efg=eyJ2ZW5jb2RlX3RhZyI6Inhwdl9wcm9ncmVzc2l2ZS5JTlNUQUdSQU0uQ0xJUFMuQzMuNzIwLmRhc2hfYmFzZWxpbmVfMV92MSIsInhwdl9hc3NldF9pZCI6MTgwNTk2OTgzNDk0MDA5NzUsImFzc2V0X2FnZV9kYXlzIjo0LCJ2aV91c2VjYXNlX2lkIjoxMDA5OSwiZHVyYXRpb25fcyI6NTcsInVybGdlbl9zb3VyY2UiOiJ3d3cifQ%3D%3D&amp;ccb=17-1&amp;_nc_gid=t3nz5RVg2un-wgCktfX1nQ&amp;_nc_ss=1a&amp;_nc_zt=28&amp;vs=d82e3e28d2ed8343&amp;_nc_vs=HBksFQIYOnBhc3N0aHJvdWdoX2V2ZXJzdG9yZS9HRDJxelNiRjFPTFFwQ0VIQUJEdkM4RXYtS05hYnNwVEFRQUYVAALIARIAFQIYUWlnX3hwdl9wbGFjZW1lbnRfcGVybWFuZW50X3YyLzM2NEI2QjVEMENGNzdGQjdDQjdEMTk5OTlCMjdFNDlFX2F1ZGlvX2Rhc2hpbml0Lm1wNBUCAsgBEgAoABgAGwKIB3VzZV9vaWwBMRJwcm9ncmVzc2l2ZV9yZWNpcGUBMRUAACaeju-N5syUQBUCKAJDMywXQEyIcrAgxJwYEmRhc2</t>
  </si>
  <si>
    <t>https://www.instagram.com/luxumsc</t>
  </si>
  <si>
    <t>akhmad_abuev</t>
  </si>
  <si>
    <t>ВЭД | НЕРЖАВЕЙКА | eSIM</t>
  </si>
  <si>
    <t>Управляю холдингом.
Строю и масштабирую проекты.</t>
  </si>
  <si>
    <t>https://t.me/BerlLazar1</t>
  </si>
  <si>
    <t>https://scontent-dfw6-1.cdninstagram.com/v/t51.82787-19/639713098_18561523345042958_323306677275048211_n.jpg?stp=dst-jpg_e0_s150x150_tt6&amp;efg=eyJ2ZW5jb2RlX3RhZyI6InByb2ZpbGVfcGljLmRqYW5nby4xMDgwLmMyIn0&amp;_nc_ht=scontent-dfw6-1.cdninstagram.com&amp;_nc_cat=102&amp;_nc_oc=Q6cZ2QFixBzVA56VSCmBV20lvBpiy-5tKm-yvFwxEKF9Z1YzPmazboyHv0-8C7yOpHS99cY&amp;_nc_ohc=ZlfipNIAXUEQ7kNvwFv_T7p&amp;_nc_gid=dG0wZNYK0xDG08FcCmes5w&amp;edm=AOQ1c0wBAAAA&amp;ccb=7-5&amp;oh=00_AfzrhR73A47Az83sR6TXsyAMcKvAAIWn38o9f_ToqG3FMQ&amp;oe=69BD8F5A&amp;_nc_sid=8b3546</t>
  </si>
  <si>
    <t>Про неудачные сделки! —💰 
Зашёл сразу в две сделки с Rolls-Royce.
Spectre из США — доставлял самолётом.
Phantom из Европы — наземным путём.
Машины изначально шли под конкретных клиентов,
Общая закупка — примерно 150 млн ₽.
Пока автомобили были в пути, всё выглядело спокойно:
договорённости есть,  | Гонконг 🇭🇰
Есть города, которые просто красивы.
А есть те, что будоражат мышление.
Гонконг — именно такой!
Здесь работает более 160 банков,
а 70 крупнейших банков мира имеют здесь свои офисы.
Банковская система города управляет активами
свыше $3 триллионов.
Финансовый сектор формирует примерн | Сингапур, 2024
Город, где всё движется вперёд.
Финансовый центр Азии.
Порт, через который проходит половина мира.
Я прилетел сюда на деловую встречу
с представителями сингапурского бизнеса.
В таких местах особенно ясно понимаешь: масштаб начинается там,
где заканчиваются границы привычного. | Индия, 2023
Я прочитал «Шантарам» —
и вдруг понял, что некоторые истории не отпускают.
Сначала это было просто вдохновение,
тёплое, почти романтичное!
Потом я открыл цифры —
рынок, рост, потенциал.
И эмоция стала смыслом!
Вдохновение прошло проверку расчётом.
Расчёт — решением.
Решение — билето | Italy, 2024.
Прогуливался по улицам, где камень старше империй.
Смотрел на историю, которая пережила войны, предательства, взлёты и падения.
И в тишине этих улиц принимал решения,
которые меняли мою собственную империю! 
Иногда, чтобы услышать себя,
нужно оказаться среди веков! 
Там, где всё великое | Summer time! | Приручил RR 😄 | Busy🇭🇰#finance #banking #foreingeconomicactivity | Крупный финансовый центр в Азиатско-Тихоокеанском регионе, теперь под контролем Москвы👌🏻 #национальнаярусскаякорпорация | Stepping into the future!
Новая страница в истории моего направления во внешнеэкономической деятельности! 🇮🇳 | Актуальное хобби в наше время! | Next step…</t>
  </si>
  <si>
    <t>#finance, #banking, #foreingeconomicactivity</t>
  </si>
  <si>
    <t>https://instagram.com/p/DVp7M6JDVPD, https://instagram.com/p/DVmFt4ZDcLw, https://instagram.com/p/DVc0_gGgmN6, https://instagram.com/p/DVAytWSDTKZ, https://instagram.com/p/DU9BhIwDUCd, https://instagram.com/p/DKUwEPDovjy, https://instagram.com/p/DGS9FCiN4K3, https://instagram.com/p/DB2zpa8BvwS, https://instagram.com/p/C5EOYb7I_rx, https://instagram.com/p/C0314jZInB0, https://instagram.com/p/CzHVOyco7Wz, https://instagram.com/p/CyEfOg0B4K7</t>
  </si>
  <si>
    <t>98, 64, 75, 82, 61, 131, 110, 127, 173, 62, 104, 131</t>
  </si>
  <si>
    <t>19, 0, 0, 1, 2, 6, 4, 6, 7, 1, 9, 7</t>
  </si>
  <si>
    <t>2026-03-09, 2026-03-07, 2026-03-04, 2026-02-21, 2026-02-19, 2025-05-31, 2025-02-20, 2024-11-02, 2024-03-28, 2023-12-15, 2023-11-01, 2023-10-06</t>
  </si>
  <si>
    <t>Гостиница Украина, Москва, Hsbc Bank Hongkog, Singapore / Singapura / 新加坡 / சிங்கப்பூர், Bangalore International Airport, Rome, Italy, Москва, ВДНХ, Four Seasons Hotel Moscow, Mandarin Oriental, Hong Kong 香港文華東方酒店, Raffles place Singapore, EXCON, Moscow, Russia, ГТК-Лизинг</t>
  </si>
  <si>
    <t>Sidecar, Sidecar, Sidecar, Sidecar, Sidecar, Image, Image, Image, Image, Video, Image, Image</t>
  </si>
  <si>
    <t>https://scontent-dfw6-1.cdninstagram.com/v/t51.82787-15/649702562_18567355570042958_7416018943182344327_n.jpg?stp=dst-jpg_e35_p1080x1080_sh0.08_tt6&amp;_nc_ht=scontent-dfw6-1.cdninstagram.com&amp;_nc_cat=102&amp;_nc_oc=Q6cZ2QFixBzVA56VSCmBV20lvBpiy-5tKm-yvFwxEKF9Z1YzPmazboyHv0-8C7yOpHS99cY&amp;_nc_ohc=sH-Sf9U0GTUQ7kNvwGA_GeM&amp;_nc_gid=dG0wZNYK0xDG08FcCmes5w&amp;edm=AOQ1c0wBAAAA&amp;ccb=7-5&amp;ig_cache_key=Mzg0ODg1NzEwMjAyNjg5ODY2NQ%3D%3D.3-ccb7-5&amp;oh=00_Afzh1P2j1QRvF14GeJekkwbNNmk4AFNmHdqk5nHNJvwe5Q&amp;oe=69BDBE33&amp;_nc_sid=8b3546, https://scontent-dfw6-1.cdninstagram.com/v/t51.82787-15/649702562_18567355570042958_7416018943182344327_n.jpg?stp=dst-jpg_e35_p1080x1080_sh0.08_tt6&amp;_nc_ht=scontent-dfw6-1.cdninstagram.com&amp;_nc_cat=102&amp;_nc_oc=Q6cZ2QFixBzVA56VSCmBV20lvBpiy-5tKm-yvFwxEKF9Z1YzPmazboyHv0-8C7yOpHS99cY&amp;_nc_ohc=sH-Sf9U0GTUQ7kNvwGA_GeM&amp;_nc_gid=dG0wZNYK0xDG08FcCmes5w&amp;edm=AOQ1c0wBAAAA&amp;ccb=7-5&amp;ig_cache_key=Mzg0ODg1NzEwMjAyNjg5ODY2NQ%3D%3D.3-ccb7-5&amp;oh=00_Afzh1P2j1QRvF14GeJekkwbNNmk4AFNmHdqk5nHNJvwe5Q&amp;oe=69BDBE33&amp;_nc_sid=8b3546, https://scontent-dfw6-1.cdninstagram.com/v/t51.82787-15/649637887_18567355579042958_4964411163717531106_n.jpg?stp=dst-jpg_e35_p1080x1080_sh0.08_tt6&amp;_nc_ht=scontent-dfw6-1.cdninstagram.com&amp;_nc_cat=102&amp;_nc_oc=Q6cZ2QFixBzVA56VSCmBV20lvBpiy-5tKm-yvFwxEKF9Z1YzPmazboyHv0-8C7yOpHS99cY&amp;_nc_ohc=car466aq2c0Q7kNvwGfSmYJ&amp;_nc_gid=dG0wZNYK0xDG08FcCmes5w&amp;edm=AOQ1c0wBAAAA&amp;ccb=7-5&amp;ig_cache_key=Mzg0ODg1NzEwMTk0MzAzOTAzMA%3D%3D.3-ccb7-5&amp;oh=00_AfxWnMOoJtRPN5KgVuYJ3Upt1x9QvdTZwi-BsUQoSD1lLg&amp;oe=69BDAB7B&amp;_nc_sid=8b3546, https://scontent-dfw6-1.cdninstagram.com/v/t51.82787-15/649219886_18566976034042958_2551014869003906399_n.jpg?stp=dst-jpg_e35_p1080x1080_sh0.08_tt6&amp;_nc_ht=scontent-dfw6-1.cdninstagram.com&amp;_nc_cat=102&amp;_nc_oc=Q6cZ2QFixBzVA56VSCmBV20lvBpiy-5tKm-yvFwxEKF9Z1YzPmazboyHv0-8C7yOpHS99cY&amp;_nc_ohc=-_vTst0JqGcQ7kNvwGqoMvg&amp;_nc_gid=dG0wZNYK0xDG08FcCmes5w&amp;edm=AOQ1c0wBAAAA&amp;ccb=7-5&amp;ig_cache_key=Mzg0Nzc4MDQ2OTMzNzU3MjYyNQ%3D%3D.3-ccb7-5&amp;oh=00_AfyzXS5hAH1FzEFEh3KBv27oM02c68n9KTX1T0nStTIXSg&amp;oe=69BD97AE&amp;_nc_sid=8b3546, https://scontent-dfw6-1.cdninstagram.com/v/t51.82787-15/649219886_18566976034042958_2551014869003906399_n.jpg?stp=dst-jpg_e35_p1080x1080_sh0.08_tt6&amp;_nc_ht=scontent-dfw6-1.cdninstagram.com&amp;_nc_cat=102&amp;_nc_oc=Q6cZ2QFixBzVA56VSCmBV20lvBpiy-5tKm-yvFwxEKF9Z1YzPmazboyHv0-8C7yOpHS99cY&amp;_nc_ohc=-_vTst0JqGcQ7kNvwGqoMvg&amp;_nc_gid=dG0wZNYK0xDG08FcCmes5w&amp;edm=AOQ1c0wBAAAA&amp;ccb=7-5&amp;ig_cache_key=Mzg0Nzc4MDQ2OTMzNzU3MjYyNQ%3D%3D.3-ccb7-5&amp;oh=00_AfyzXS5hAH1FzEFEh3KBv27oM02c68n9KTX1T0nStTIXSg&amp;oe=69BD97AE&amp;_nc_sid=8b3546, https://scontent-dfw6-1.cdninstagram.com/v/t51.82787-15/649242877_18566976025042958_4160812865191404171_n.jpg?stp=dst-jpg_e35_p1080x1080_sh0.08_tt6&amp;_nc_ht=scontent-dfw6-1.cdninstagram.com&amp;_nc_cat=102&amp;_nc_oc=Q6cZ2QFixBzVA56VSCmBV20lvBpiy-5tKm-yvFwxEKF9Z1YzPmazboyHv0-8C7yOpHS99cY&amp;_nc_ohc=Qpq8JA5A8vEQ7kNvwF62IX1&amp;_nc_gid=dG0wZNYK0xDG08FcCmes5w&amp;edm=AOQ1c0wBAAAA&amp;ccb=7-5&amp;ig_cache_key=Mzg0Nzc4MDQ2OTM0NTk1MTMyMg%3D%3D.3-ccb7-5&amp;oh=00_AfyFDKSiSEIo5MLPL45IOnigF_yuBUxISUIny1dFC1lT_g&amp;oe=69BD9396&amp;_nc_sid=8b3546, https://scontent-dfw6-1.cdninstagram.com/v/t51.82787-15/639904770_18566195023042958_1358564725759197135_n.jpg?stp=dst-jpg_e35_p1080x1080_sh0.08_tt6&amp;_nc_ht=scontent-dfw6-1.cdninstagram.com&amp;_nc_cat=102&amp;_nc_oc=Q6cZ2QFixBzVA56VSCmBV20lvBpiy-5tKm-yvFwxEKF9Z1YzPmazboyHv0-8C7yOpHS99cY&amp;_nc_ohc=3XGfQxDbTyUQ7kNvwHJq1LP&amp;_nc_gid=dG0wZNYK0xDG08FcCmes5w&amp;edm=AOQ1c0wBAAAA&amp;ccb=7-5&amp;ig_cache_key=Mzg0NTE2OTk5MDA3NjYzMDUzMg%3D%3D.3-ccb7-5&amp;oh=00_AfxJ_hlUbrAE4AzYkKV5FLIn142Byq3kL-63xpj-gHFpyw&amp;oe=69BD9059&amp;_nc_sid=8b3546, https://scontent-dfw6-1.cdninstagram.com/v/t51.82787-15/639904770_18566195023042958_1358564725759197135_n.jpg?stp=dst-jpg_e35_p1080x1080_sh0.08_tt6&amp;_nc_ht=scontent-dfw6-1.cdninstagram.com&amp;_nc_cat=102&amp;_nc_oc=Q6cZ2QFixBzVA56VSCmBV20lvBpiy-5tKm-yvFwxEKF9Z1YzPmazboyHv0-8C7yOpHS99cY&amp;_nc_ohc=3XGfQxDbTyUQ7kNvwHJq1LP&amp;_nc_gid=dG0wZNYK0xDG08FcCmes5w&amp;edm=AOQ1c0wBAAAA&amp;ccb=7-5&amp;ig_cache_key=Mzg0NTE2OTk5MDA3NjYzMDUzMg%3D%3D.3-ccb7-5&amp;oh=00_AfxJ_hlUbrAE4AzYkKV5FLIn142Byq3kL-63xpj-gHFpyw&amp;oe=69BD9059&amp;_nc_sid=8b3546, https://scontent-dfw6-1.cdninstagram.com/v/t51.82787-15/641196294_18566195032042958_4625284359373481360_n.jpg?stp=dst-jpg_e35_p1080x1080_sh0.08_tt6&amp;_nc_ht=scontent-dfw6-1.cdninstagram.com&amp;_nc_cat=102&amp;_nc_oc=Q6cZ2QFixBzVA56VSCmBV20lvBpiy-5tKm-yvFwxEKF9Z1YzPmazboyHv0-8C7yOpHS99cY&amp;_nc_ohc=7e_X-1Z1p5UQ7kNvwFN5PdG&amp;_nc_gid=dG0wZNYK0xDG08FcCmes5w&amp;edm=AOQ1c0wBAAAA&amp;ccb=7-5&amp;ig_cache_key=Mzg0NTE2OTk5MDA3NjYxNzAyMw%3D%3D.3-ccb7-5&amp;oh=00_AfyBiQTHvtP7NhniHKs8K_Q3ZW0e95bX7mx2_n8FHJ2UEQ&amp;oe=69BDA2C9&amp;_nc_sid=8b3546, https://scontent-dfw6-1.cdninstagram.com/v/t51.82787-15/639887423_18566195044042958_423660990337724352_n.jpg?stp=dst-jpg_e35_p1080x1080_sh0.08_tt6&amp;_nc_ht=scontent-dfw6-1.cdninstagram.com&amp;_nc_cat=102&amp;_nc_oc=Q6cZ2QFixBzVA56VSCmBV20lvBpiy-5tKm-yvFwxEKF9Z1YzPmazboyHv0-8C7yOpHS99cY&amp;_nc_ohc=ySGoxfkBgXUQ7kNvwGIAN6R&amp;_nc_gid=dG0wZNYK0xDG08FcCmes5w&amp;edm=AOQ1c0wBAAAA&amp;ccb=7-5&amp;ig_cache_key=Mzg0NTE2OTk5MDk5OTM5MjAxMw%3D%3D.3-ccb7-5&amp;oh=00_AfzRbLXXNkdrRYherpMQ_1bwisSUYPjTU1AKg_10LmGtXQ</t>
  </si>
  <si>
    <t>https://scontent-dfw5-1.cdninstagram.com/o1/v/t16/f2/m69/AQM1RNBeIRIvgB5RTeEesugfuVC6hMlYobe2kmqEqvLj56mE1aNQ_3J-ilZ5d9mu1Bc-OMbVRNnjSfYDdNaLeDa3.mp4?strext=1&amp;_nc_cat=109&amp;_nc_sid=5e9851&amp;_nc_ht=scontent-dfw5-1.cdninstagram.com&amp;_nc_ohc=WolZqHDU_aYQ7kNvwEEnZK2&amp;efg=eyJ2ZW5jb2RlX3RhZyI6Inhwdl9wcm9ncmVzc2l2ZS5JTlNUQUdSQU0uQ0FST1VTRUxfSVRFTS5DMy43MjAuZGFzaF9iYXNlbGluZV8xX3YxIiwieHB2X2Fzc2V0X2lkIjoxNzk0NzU5Njg2MTExMzQ3OCwiYXNzZXRfYWdlX2RheXMiOjcsInZpX3VzZWNhc2VfaWQiOjEwMTQ2LCJkdXJhdGlvbl9zIjo1LCJ1cmxnZW5fc291cmNlIjoid3d3In0%3D&amp;ccb=17-1&amp;_nc_gid=dG0wZNYK0xDG08FcCmes5w&amp;_nc_ss=1a&amp;_nc_zt=28&amp;vs=73f019c6686e782a&amp;_nc_vs=HBkcFQIYOnBhc3N0aHJvdWdoX2V2ZXJzdG9yZS9HQnlxdUNhaDk0NEtoU2dGQU5OVExIQzk1MGtjYnNwVEFRQUYVAALIARIAKAAYABsCiAd1c2Vfb2lsATEScHJvZ3Jlc3NpdmVfcmVjaXBlATEVAAAmjJLU99DP4T8VAigCQzMsF0AWAAAAAAAAGBJkYXNoX2Jhc2VsaW5lXzFfdjERAHXuB2XEngEA&amp;oh=00_Afz-o4kM3mBU6wpO_qTYjbPYLgxjQ0tl5LO3E6WI8UYcIg&amp;oe=69BDB0BF, https://scontent-dfw6-1.cdninstagram.com/o1/v/t16/f2/m69/AQPsQyvjEmct6uUlFBpOeAIKQA9tDncNlvDvvWuN8eQcdgiYrwo7fCadf_J85_QXjVfKIzIOJRCYkRyED-yR5kPw.mp4?strext=1&amp;_nc_cat=101&amp;_nc_sid=5e9851&amp;_nc_ht=scontent-dfw6-1.cdninstagram.com&amp;_nc_ohc=dhC2M9tpuJ0Q7kNvwF0Zvpz&amp;efg=eyJ2ZW5jb2RlX3RhZyI6Inhwdl9wcm9ncmVzc2l2ZS5JTlNUQUdSQU0uQ0FST1VTRUxfSVRFTS5DMy43MjAuZGFzaF9iYXNlbGluZV8xX3YxIiwieHB2X2Fzc2V0X2lkIjoxNzk0NzU5Njg3NjExMzQ3OCwiYXNzZXRfYWdlX2RheXMiOjcsInZpX3VzZWNhc2VfaWQiOjEwMTQ2LCJkdXJhdGlvbl9zIjo1LCJ1cmxnZW5fc291cmNlIjoid3d3In0%3D&amp;ccb=17-1&amp;_nc_gid=dG0wZNYK0xDG08FcCmes5w&amp;_nc_ss=1a&amp;_nc_zt=28&amp;vs=66b52d97f9834406&amp;_nc_vs=HBkcFQIYOnBhc3N0aHJvdWdoX2V2ZXJzdG9yZS9HR0x3alNaVVJYU3lVRElEQUVta01DY2dGZGtvYnNwVEFRQUYVAALIARIAKAAYABsCiAd1c2Vfb2lsATEScHJvZ3Jlc3NpdmVfcmVjaXBlATEVAAAmjJn7hdHP4T8VAigCQzMsF0AX3S8an753GBJkYXNoX2Jhc2VsaW5lXzFfdjERAHXuB2XEngEA&amp;oh=00_AfwiVkv7LWcDZfdIj4lrmcwNB-TN6DM-r46wTdzNEeBLZg&amp;oe=69BD945F, https://scontent-dfw6-1.cdninstagram.com/o1/v/t16/f2/m69/AQOgx2dmSAyhzOeYSG3P0fETmXDbBhpm8P-W7LBc4nIVx1WuBUCM-upXAp8xU9TJ6q8FGeT9bSyvmNVBtF3bMH39.mp4?strext=1&amp;_nc_cat=103&amp;_nc_sid=5e9851&amp;_nc_ht=scontent-dfw6-1.cdninstagram.com&amp;_nc_ohc=g6AokygfMgEQ7kNvwFmIZq6&amp;efg=eyJ2ZW5jb2RlX3RhZyI6Inhwdl9wcm9ncmVzc2l2ZS5JTlNUQUdSQU0uQ0FST1VTRUxfSVRFTS5DMy43MjAuZGFzaF9iYXNlbGluZV8xX3YxIiwieHB2X2Fzc2V0X2lkIjoxNzk0NzU5NjkwNjExMzQ3OCwiYXNzZXRfYWdlX2RheXMiOjcsInZpX3VzZWNhc2VfaWQiOjEwMTQ2LCJkdXJhdGlvbl9zIjo3LCJ1cmxnZW5fc291cmNlIjoid3d3In0%3D&amp;ccb=17-1&amp;_nc_gid=dG0wZNYK0xDG08FcCmes5w&amp;_nc_ss=1a&amp;_nc_zt=28&amp;vs=2feffd83c4c5fe85&amp;_nc_vs=HBkcFQIYOnBhc3N0aHJvdWdoX2V2ZXJzdG9yZS9HSTJuZWliR1BHQXpHX0VGQUJ6Q0MycGZCUFZwYnNwVEFRQUYVAALIARIAKAAYABsCiAd1c2Vfb2lsATEScHJvZ3Jlc3NpdmVfcmVjaXBlATEVAAAmjKfJotHP4T8VAigCQzMsF0AeiDEm6XjVGBJkYXNoX2Jhc2VsaW5lXzFfdjERAHXuB2XEngEA&amp;oh=00_AfwOzgDKvsnQ31mPFqp0slN76xOo-KO7wjMtt2oH0s9MAg&amp;oe=69BDA9D9, https://scontent-dfw5-1.cdninstagram.com/o1/v/t16/f2/m69/AQO1piYUrSXobpJFDlTRSQZdWMBZ2rG_oLKBf09Xa6kkDHGn9s-KSQ02X5Vq5v31sPXKk_5spOSkFSHGYta3TssA.mp4?strext=1&amp;_nc_cat=110&amp;_nc_sid=5e9851&amp;_nc_ht=scontent-dfw5-1.cdninstagram.com&amp;_nc_ohc=nxp3RF4-nH0Q7kNvwEVREmp&amp;efg=eyJ2ZW5jb2RlX3RhZyI6Inhwdl9wcm9ncmVzc2l2ZS5JTlNUQUdSQU0uQ0FST1VTRUxfSVRFTS5DMy43MjAuZGFzaF9iYXNlbGluZV8xX3YxIiwieHB2X2Fzc2V0X2lkIjoxNzk0NzE4NDQ2NjExMzQ3OCwiYXNzZXRfYWdlX2RheXMiOjgsInZpX3VzZWNhc2VfaWQiOjEwMTQ2LCJkdXJhdGlvbl9zIjoxMCwidXJsZ2VuX3NvdXJjZSI6Ind3dyJ9&amp;ccb=17-1&amp;_nc_gid=dG0wZNYK0xDG08FcCmes5w&amp;_nc_ss=1a&amp;_nc_zt=28&amp;vs=1eb5f95e8f495304&amp;_nc_vs=HBksFQIYOnBhc3N0aHJvdWdoX2V2ZXJzdG9yZS9HRlNCbVNhYWJoeEtDM0lFQU5SWGZWalRzY2dKYnNwVEFRQUYVAALIARIAFQIYUWlnX3hwdl9wbGFjZW1lbnRfcGVybWFuZW50X3YyLzY2NEZGNEU0ODBEMzUzMEM3QkM5ODY5Mjg0OTAzMUJEX2F1ZGlvX2Rhc2hpbml0Lm1wNBUCAsgBEgAoABgAGwKIB3VzZV9vaWwBMRJwcm9ncmVzc2l2ZV9yZWNpcGUBMRUAACaMz5Gt0LfhPxUCKAJDMywXQCTul41P3zsYEmRhc2hfYmFzZWxpbmVfMV92MREAde4HZcSeAQA&amp;oh=00_AfyY0qXNUCVEzexQWzFbzXF3nHUPKE_g1edtsh3SieZKbw&amp;oe=69BD8FF2, https://scontent-dfw5-2.cdninstagram.com/o1/v/t16/f2/m69/AQMqWOQLQh5I_5isj5IPdMD0BfVsVyaCqgjG6vWGwFAyjt5wH5Q9Ktw867vYqs2_H79w9IQu-jzILCqKHRHTWc_M.mp4?strext=1&amp;_nc_cat=108&amp;_nc_sid=5e9851&amp;_nc_ht=scontent-dfw5-2.cdninstagram.com&amp;_nc_ohc=SBAapcvpxPkQ7kNvwE5p7J0&amp;efg=eyJ2ZW5jb2RlX3RhZyI6Inhwdl9wcm9ncmVzc2l2ZS5JTlNUQUdSQU0uQ0FST1VTRUxfSVRFTS5DMy43MjAuZGFzaF9iYXNlbGluZV8xX3YxIiwieHB2X2Fzc2V0X2lkIjoxNzk0NzE4NDUwODExMzQ3OCwiYXNzZXRfYWdlX2RheXMiOjgsInZpX3VzZWNhc2VfaWQiOjEwMTQ2LCJkdXJhdGlvbl9zIjoxMywidXJsZ2VuX3NvdXJjZSI6Ind3dyJ9&amp;ccb=17-1&amp;_nc_gid=dG0wZNYK0xDG08FcCmes5w&amp;_nc_ss=1a&amp;_nc_zt=28&amp;vs=c695741f97cd718f&amp;_nc_vs=HBksFQIYOnBhc3N0aHJvdWdoX2V2ZXJzdG9yZS9HTk9VdHlhWi1yZnJBVDRQQU5Xa3RYRWJtMGQxYnNwVEFRQUYVAALIARIAFQIYUWlnX3hwdl9wbGFjZW1lbnRfcGVybWFuZW50X3YyLzk5NDVFMDRFREY3ODdBMDQwREVGMkIyNzlCNjU4RUJCX2F1ZGlvX2Rhc2hpbml0Lm1wNBUCAsgBEgAoABgAGwKIB3VzZV9vaWwBMRJwcm9ncmVzc2l2ZV9yZWNpcGUBMRUAACaMyZjV0LfhPxUCKAJDMywXQCsAAAAAAAAYEmRhc2hfYmFzZWxpbmVfMV92MREAde4HZcSeAQA&amp;oh=00_Afwvck5togZe-7myQl_9c2wBJZMIjwZji2JY5VwXtUC21w&amp;oe=69BDA180</t>
  </si>
  <si>
    <t>https://www.instagram.com/akhmad_abuev</t>
  </si>
  <si>
    <t>fenion</t>
  </si>
  <si>
    <t>Ivan Ivanov</t>
  </si>
  <si>
    <t>https://scontent-iad3-2.cdninstagram.com/v/t51.2885-19/425583365_419049420544047_6549363661015236550_n.jpg?stp=dst-jpg_e0_s150x150_tt6&amp;efg=eyJ2ZW5jb2RlX3RhZyI6InByb2ZpbGVfcGljLmRqYW5nby45NjAuYzIifQ&amp;_nc_ht=scontent-iad3-2.cdninstagram.com&amp;_nc_cat=103&amp;_nc_oc=Q6cZ2QGP7Z1IbaZDzookmkv6BOe-H99yONDhzpSaqxYDyHqIBtPqQ5f3QCVehvxroj4i0F8&amp;_nc_ohc=hib8ZbcxyykQ7kNvwGKVV7o&amp;_nc_gid=BysLhC2DXscTzwpESdb4yw&amp;edm=AOQ1c0wBAAAA&amp;ccb=7-5&amp;oh=00_AfzvMUIz-GEiITbjTmWEqZNEQcGAUwNIyoURsU37abG65w&amp;oe=69BDA04E&amp;_nc_sid=8b3546</t>
  </si>
  <si>
    <t>Good time with family and friends! | Дорога в Минск… | С Новым годом! | Buy buy Hanoi | #k_chaykin #luxurywatch #chaykinart | #фонддрузья #k_chaykin #kchaykin | Кино про часы…. #k_chaykin #luxurywatch #kchaykin</t>
  </si>
  <si>
    <t>#k_chaykin, #luxurywatch, #chaykinart, #kchaykin</t>
  </si>
  <si>
    <t>https://instagram.com/p/DTQ2xPFjEBX, https://instagram.com/p/DTC6ZPbDH2h, https://instagram.com/p/DS9pAXhjHAK, https://instagram.com/p/DS8fUkPjFRj, https://instagram.com/p/DSm4ewhDBTl, https://instagram.com/p/DShnffZDDSN, https://instagram.com/p/DSL5iQHEpOV, https://instagram.com/p/DSCxz9Jkh4O, https://instagram.com/p/DR_pKFHEpOi, https://instagram.com/p/DRzCn-PDPrL, https://instagram.com/p/DRsE8N2DBkp, https://instagram.com/p/DRhu7BHDEOB</t>
  </si>
  <si>
    <t>48, 43, 14, 33, 19, 12, 22, 7, 27, 13, 30, 21</t>
  </si>
  <si>
    <t>3, 1, 0, 0, 2, 1, 0, 0, 0, 0, 0, 0</t>
  </si>
  <si>
    <t>2026-01-08, 2026-01-03, 2026-01-01, 2025-12-31, 2025-12-23, 2025-12-21, 2025-12-13, 2025-12-09, 2025-12-08, 2025-12-03, 2025-11-30, 2025-11-26</t>
  </si>
  <si>
    <t>Город Киржач, Yartsevo, Smolensk Oblast, Tver, Путевой дворец (Тверь), Москва • Moscow, St. Joseph's Cathedral, Hanoi, Train Street, Hanoi, Ханой, Вьетнам, Moscow, Russia, ГУМ, Москва, Красная Площадь</t>
  </si>
  <si>
    <t>Sidecar, Sidecar, Video, Image, Image, Image, Sidecar, Image, Sidecar, Image, Sidecar, Video</t>
  </si>
  <si>
    <t>https://scontent-iad3-2.cdninstagram.com/v/t51.82787-15/611631797_18546091609046346_8155443188045661491_n.jpg?stp=dst-jpg_e35_p1080x1080_sh0.08_tt6&amp;_nc_ht=scontent-iad3-2.cdninstagram.com&amp;_nc_cat=106&amp;_nc_oc=Q6cZ2QGP7Z1IbaZDzookmkv6BOe-H99yONDhzpSaqxYDyHqIBtPqQ5f3QCVehvxroj4i0F8&amp;_nc_ohc=Y2HHV6XVMrwQ7kNvwFiuP58&amp;_nc_gid=BysLhC2DXscTzwpESdb4yw&amp;edm=AOQ1c0wBAAAA&amp;ccb=7-5&amp;ig_cache_key=MzgwNTc4MjU1NDk2NDY2NzE0NQ%3D%3D.3-ccb7-5&amp;oh=00_Afxd9IaCKeB7p9xprBpnEotXK7-poKM1E3XHCVP0xO0m6A&amp;oe=69BDBB6D&amp;_nc_sid=8b3546, https://scontent-iad3-2.cdninstagram.com/v/t51.82787-15/611631797_18546091609046346_8155443188045661491_n.jpg?stp=dst-jpg_e35_p1080x1080_sh0.08_tt6&amp;_nc_ht=scontent-iad3-2.cdninstagram.com&amp;_nc_cat=106&amp;_nc_oc=Q6cZ2QGP7Z1IbaZDzookmkv6BOe-H99yONDhzpSaqxYDyHqIBtPqQ5f3QCVehvxroj4i0F8&amp;_nc_ohc=Y2HHV6XVMrwQ7kNvwFiuP58&amp;_nc_gid=BysLhC2DXscTzwpESdb4yw&amp;edm=AOQ1c0wBAAAA&amp;ccb=7-5&amp;ig_cache_key=MzgwNTc4MjU1NDk2NDY2NzE0NQ%3D%3D.3-ccb7-5&amp;oh=00_Afxd9IaCKeB7p9xprBpnEotXK7-poKM1E3XHCVP0xO0m6A&amp;oe=69BDBB6D&amp;_nc_sid=8b3546, https://scontent-iad3-2.cdninstagram.com/v/t51.82787-15/612564419_18546091618046346_8487025028175532378_n.jpg?stp=dst-jpg_e35_p1080x1080_sh0.08_tt6&amp;_nc_ht=scontent-iad3-2.cdninstagram.com&amp;_nc_cat=106&amp;_nc_oc=Q6cZ2QGP7Z1IbaZDzookmkv6BOe-H99yONDhzpSaqxYDyHqIBtPqQ5f3QCVehvxroj4i0F8&amp;_nc_ohc=9V6kZ_1BxEcQ7kNvwFvetQ4&amp;_nc_gid=BysLhC2DXscTzwpESdb4yw&amp;edm=AOQ1c0wBAAAA&amp;ccb=7-5&amp;ig_cache_key=MzgwNTc4MjU1NDk2NDcwNzIwMw%3D%3D.3-ccb7-5&amp;oh=00_Afzhrln9hF5YTVFkUOXpNSFOsamNRy3uca8n7EVxP_-zrw&amp;oe=69BDBBF2&amp;_nc_sid=8b3546, https://scontent-iad3-2.cdninstagram.com/v/t51.82787-15/613059471_18546091630046346_3554786731378923480_n.jpg?stp=dst-jpg_e35_p1080x1080_sh0.08_tt6&amp;_nc_ht=scontent-iad3-2.cdninstagram.com&amp;_nc_cat=106&amp;_nc_oc=Q6cZ2QGP7Z1IbaZDzookmkv6BOe-H99yONDhzpSaqxYDyHqIBtPqQ5f3QCVehvxroj4i0F8&amp;_nc_ohc=cwz2Q5aZp4kQ7kNvwEXL5QK&amp;_nc_gid=BysLhC2DXscTzwpESdb4yw&amp;edm=AOQ1c0wBAAAA&amp;ccb=7-5&amp;ig_cache_key=MzgwNTc4MjU1NTA1NjkzNzAwOQ%3D%3D.3-ccb7-5&amp;oh=00_Afy5OmRYEN6n6_JhcXngEZfFGc1pIPqO1YndDfWOXGvkPw&amp;oe=69BDB753&amp;_nc_sid=8b3546, https://scontent-iad3-2.cdninstagram.com/v/t51.82787-15/612506195_18546091639046346_7584302347525201779_n.jpg?stp=dst-jpg_e35_p1080x1080_sh0.08_tt6&amp;_nc_ht=scontent-iad3-2.cdninstagram.com&amp;_nc_cat=106&amp;_nc_oc=Q6cZ2QGP7Z1IbaZDzookmkv6BOe-H99yONDhzpSaqxYDyHqIBtPqQ5f3QCVehvxroj4i0F8&amp;_nc_ohc=8lUkTzVzozIQ7kNvwECzOLI&amp;_nc_gid=BysLhC2DXscTzwpESdb4yw&amp;edm=AOQ1c0wBAAAA&amp;ccb=7-5&amp;ig_cache_key=MzgwNTc4MjU1NTA0ODU0MzMyMA%3D%3D.3-ccb7-5&amp;oh=00_Afz7cSCM-VjYEzWBSAlpTm4Z6zXX-2TqX4uMkodkz4Bn2A&amp;oe=69BD9A38&amp;_nc_sid=8b3546, https://scontent-iad3-2.cdninstagram.com/v/t51.82787-15/611287027_18546091651046346_5738730889772676120_n.jpg?stp=dst-jpg_e35_p1080x1080_sh0.08_tt6&amp;_nc_ht=scontent-iad3-2.cdninstagram.com&amp;_nc_cat=106&amp;_nc_oc=Q6cZ2QGP7Z1IbaZDzookmkv6BOe-H99yONDhzpSaqxYDyHqIBtPqQ5f3QCVehvxroj4i0F8&amp;_nc_ohc=4D8DyWV4xXgQ7kNvwGh0y89&amp;_nc_gid=BysLhC2DXscTzwpESdb4yw&amp;edm=AOQ1c0wBAAAA&amp;ccb=7-5&amp;ig_cache_key=MzgwNTc4MjU1NDk2NDY3ODgxOQ%3D%3D.3-ccb7-5&amp;oh=00_AfyZjtALUwkDusLCAU0xlICCSwLiSLPIRgVWOrOg0B2Vgw&amp;oe=69BD8BAC&amp;_nc_sid=8b3546, https://scontent-iad3-2.cdninstagram.com/v/t51.82787-15/611596402_18546091660046346_6674058505834245833_n.jpg?stp=dst-jpg_e35_p1080x1080_sh0.08_tt6&amp;_nc_ht=scontent-iad3-2.cdninstagram.com&amp;_nc_cat=106&amp;_nc_oc=Q6cZ2QGP7Z1IbaZDzookmkv6BOe-H99yONDhzpSaqxYDyHqIBtPqQ5f3QCVehvxroj4i0F8&amp;_nc_ohc=Xix_fiOgIEMQ7kNvwGjqWqH&amp;_nc_gid=BysLhC2DXscTzwpESdb4yw&amp;edm=AOQ1c0wBAAAA&amp;ccb=7-5&amp;ig_cache_key=MzgwNTc4MjU1NDk2NDY4NTgzMw%3D%3D.3-ccb7-5&amp;oh=00_AfwfiHFKaqwesPVsvcTfjhSvmCS5lA34lnFGZQyC-14DTg&amp;oe=69BDB6F9&amp;_nc_sid=8b3546, https://scontent-iad3-2.cdninstagram.com/v/t51.82787-15/613012060_18546091669046346_3277765350037399914_n.jpg?stp=dst-jpg_e35_p1080x1080_sh0.08_tt6&amp;_nc_ht=scontent-iad3-2.cdninstagram.com&amp;_nc_cat=106&amp;_nc_oc=Q6cZ2QGP7Z1IbaZDzookmkv6BOe-H99yONDhzpSaqxYDyHqIBtPqQ5f3QCVehvxroj4i0F8&amp;_nc_ohc=dhpRgDj3iz0Q7kNvwEb6bGK&amp;_nc_gid=BysLhC2DXscTzwpESdb4yw&amp;edm=AOQ1c0wBAAAA&amp;ccb=7-5&amp;ig_cache_key=MzgwNTc4MjU1NDk2NDY2ODE3OQ%3D%3D.3-ccb7-5&amp;oh=00_Afwa0z84TQvcLM9K3hdyI6cF1na9w6J4mnCQfijaV97Xqw&amp;oe=69BDB80E&amp;_nc_sid=8b3546, https://scontent-iad3-2.cdninstagram.com/v/t51.82787-15/609858684_18545185534046346_3159547065379477769_n.jpg?stp=dst-jpg_e35_p1080x1080_sh0.08_tt6&amp;_nc_ht=scontent-iad3-2.cdninstagram.com&amp;_nc_cat=106&amp;_nc_oc=Q6cZ2QGP7Z1IbaZDzookmkv6BOe-H99yONDhzpSaqxYDyHqIBtPqQ5f3QCVehvxroj4i0F8&amp;_nc_ohc=53fFAEzMbM8Q7kNvwFQg8RI&amp;_nc_gid=BysLhC2DXscTzwpESdb4yw&amp;edm=AOQ1c0wBAAAA&amp;ccb=7-5&amp;ig_cache_key=MzgwMTg1Nzg1MjgzOTg2NTU5Mg%3D%3D.3-ccb7-5&amp;oh=00_AfxmgCjw9HWnZkHGCb3uoZ6iZNUr15NgZdxCGXiBgTJ2pw&amp;oe=69BD8B6E&amp;_nc_sid=8b3546, https://scontent-iad3-2.cdninstagram.com/v/t51.82787-15/609858684_18545185534046346_3159547065379477769_n.jpg?stp=dst-jpg_e35_p1080x1080_sh0.08_tt6&amp;_nc_ht=scontent-iad3-2.cdninstagram.com&amp;_nc_cat=106&amp;_nc_oc=Q6cZ2QGP7Z1IbaZDzookmkv6BOe-H99yONDhzpSaqxYDyHqIBtPqQ5f3QCVehvxroj4i0F8&amp;_nc_ohc=53fFAEzMbM8Q7kNvwFQg8RI&amp;_nc_gid=BysLhC2DXscTzwpESdb4yw&amp;edm=AOQ1c0wBAAAA&amp;ccb=7-5&amp;ig_cache_key=MzgwMTg1Nzg1MjgzOTg2NTU5Mg%3D%3D.3-ccb7-5&amp;oh=00_AfxmgCjw9HWnZkHGCb3uoZ6iZNUr15NgZdxCGXiBgTJ2p</t>
  </si>
  <si>
    <t>https://scontent-iad3-1.cdninstagram.com/o1/v/t2/f2/m86/AQMpA-l4rhI8Cp_yylGgRd0df9THGm_bhfuHTp2Hh2SH-_Mw4Y5YEDf1SyzG17NeIQVwACOegUmckXnwZmS0ZGvHZsvj0y76E3nNupM.mp4?_nc_cat=107&amp;_nc_sid=5e9851&amp;_nc_ht=scontent-iad3-1.cdninstagram.com&amp;_nc_ohc=ZKuEIFD-ow0Q7kNvwG_27C0&amp;efg=eyJ2ZW5jb2RlX3RhZyI6Inhwdl9wcm9ncmVzc2l2ZS5JTlNUQUdSQU0uQ0xJUFMuQzMuNzIwLmRhc2hfYmFzZWxpbmVfMV92MSIsInhwdl9hc3NldF9pZCI6MTIzODM3MTQ2ODEzNTA0MiwiYXNzZXRfYWdlX2RheXMiOjc0LCJ2aV91c2VjYXNlX2lkIjoxMDA5OSwiZHVyYXRpb25fcyI6NCwidXJsZ2VuX3NvdXJjZSI6Ind3dyJ9&amp;ccb=17-1&amp;vs=42713c8485ac2f21&amp;_nc_vs=HBksFQIYUmlnX3hwdl9yZWVsc19wZXJtYW5lbnRfc3JfcHJvZC82RTRDNzdFMEE5QUFDQjE1MEY4REJEQkY0QjQyNzA5Ql92aWRlb19kYXNoaW5pdC5tcDQVAALIARIAFQIYOnBhc3N0aHJvdWdoX2V2ZXJzdG9yZS9HTFN3VnlUTzFNR2VrMllGQUtnTWd3aDdqM1FlYnN0VEFRQUYVAgLIARIAKAAYABsCiAd1c2Vfb2lsATEScHJvZ3Jlc3NpdmVfcmVjaXBlATEVAAAmhKqqt9qSswQVAigCQzMsF0AQAAAAAAAAGBJkYXNoX2Jhc2VsaW5lXzFfdjERAHX-B2XmnQEA&amp;_nc_gid=BysLhC2DXscTzwpESdb4yw&amp;_nc_ss=1a&amp;_nc_zt=28&amp;oh=00_AfzRnsTxIXPBbQ35AAA_raQhvJ0UWYsRPrSxUxX4t6Xzuw&amp;oe=69B9C404, https://scontent-iad3-1.cdninstagram.com/o1/v/t2/f2/m86/AQMMD1up1hZ-vIzIkkEjRN4EDSetsCTV4Q6vYw-Xo0iO-P56DAjZPzuFz-B1_aSx4mOUqD35vB2fl-DBRTV16m1pDDvDXxe4J-5pmpU.mp4?_nc_cat=102&amp;_nc_sid=5e9851&amp;_nc_ht=scontent-iad3-1.cdninstagram.com&amp;_nc_ohc=sIYXOKTJ-6sQ7kNvwEUgAlJ&amp;efg=eyJ2ZW5jb2RlX3RhZyI6Inhwdl9wcm9ncmVzc2l2ZS5JTlNUQUdSQU0uQ0xJUFMuQzMuNzIwLmRhc2hfYmFzZWxpbmVfMV92MSIsInhwdl9hc3NldF9pZCI6MTIwNzU1NjU5MTI2MTkzMywiYXNzZXRfYWdlX2RheXMiOjEwOSwidmlfdXNlY2FzZV9pZCI6MTAwOTksImR1cmF0aW9uX3MiOjI0LCJ1cmxnZW5fc291cmNlIjoid3d3In0%3D&amp;ccb=17-1&amp;_nc_gid=BysLhC2DXscTzwpESdb4yw&amp;_nc_ss=1a&amp;_nc_zt=28&amp;vs=d7142b0e7df9734f&amp;_nc_vs=HBksFQIYUmlnX3hwdl9yZWVsc19wZXJtYW5lbnRfc3JfcHJvZC83RjQ4QzgwODVGRUY5NUU2NjZDREMwNTcwMDM3NDRCNl92aWRlb19kYXNoaW5pdC5tcDQVAALIARIAFQIYR2lnX3hwdl9yZWVsc19wZXJtYW5lbnRfc3JfcHJvZC80MjYwNzA3Njc0MTY1Mzc3XzQ1NDg4OTQwNzE2NDYwODI5MjkubXA0FQICyAESACgAGAAbAogHdXNlX29pbAExEnByb2dyZXNzaXZlX3JlY2lwZQExFQAAJtrj2NqFkaUEFQIoAkMzLBdAOKp--dsi0RgSZGFzaF9iYXNlbGluZV8xX3YxEQB1_gdl5p0BAA&amp;oh=00_Afwfr2Njdc6jAaX-RNeat4Tedc47sXhM_cTUqNoMCopfog&amp;oe=69B9A94F</t>
  </si>
  <si>
    <t>https://www.instagram.com/fenion</t>
  </si>
  <si>
    <t>tennisretreat</t>
  </si>
  <si>
    <t>NMST Tennis Retreat</t>
  </si>
  <si>
    <t>In Tennis we Trust 🙏 
Sunny Beach, Bulgaria MAY 2026 🏖️ 
São Miguel-Azores August 2026 💚
Tenerife November 2026 🌋</t>
  </si>
  <si>
    <t>http://nmst.world/</t>
  </si>
  <si>
    <t>https://scontent-ord5-2.cdninstagram.com/v/t51.2885-19/484878087_678253348219481_3769764877233965947_n.jpg?stp=dst-jpg_e0_s150x150_tt6&amp;efg=eyJ2ZW5jb2RlX3RhZyI6InByb2ZpbGVfcGljLmRqYW5nby4xMDgwLmMyIn0&amp;_nc_ht=scontent-ord5-2.cdninstagram.com&amp;_nc_cat=105&amp;_nc_oc=Q6cZ2QEzOUlibN265kE-6LSNMu0Lt-jzIYuN8se6x6VIneE8nAqabs7qLseXlfFoq5e8c34&amp;_nc_ohc=m3T9FrQ1NYAQ7kNvwExXIaa&amp;_nc_gid=Mc94b47lo04pyt_HDKMn0Q&amp;edm=AOQ1c0wBAAAA&amp;ccb=7-5&amp;oh=00_AfzyyuX2qSKBiPi4j95MSBuqubYU4q38jB_yv6tZ3_9q7A&amp;oe=69BDA149&amp;_nc_sid=8b3546</t>
  </si>
  <si>
    <t>Tennis, sea breeze, and mindful recovery – all in one retreat. 🎾 
Join us at Sunny Beach, Bulgaria, for an unforgettable experience at Oleander Tennis Club. Stay in accommodation right in front of the courts with direct views of the game and immerse yourself in:
	•	4 hours of tennis practice daily | Each day you’ll enjoy two focused tennis sessions (2 hours each), with expert guidance on technique, movement, and match play. 
To complement the training, we’ve included yoga for flexibility and grounding, as well as a sound healing session with gong and cups to restore energy. 
The retreat will f | Join our awesome tennis community that’s all about travel, fun, and smashing it on the court! 
Whether you’re a seasoned pro or just love to hit some balls, this is the perfect chance to connect with fellow tennis enthusiasts. 
Get ready for a week filled with epic matches, exciting adventures, and  | #TennisRetreat | 🎾 Tennis Retreat 24–28 септември | Tennis Club Oleander House 🎾
Готови ли сте за пет дни, изпълнени с тенис, море и вдъхновение?
Нашият незаменим треньор Nasko вече ви очаква – както напълно начинаещи, така и продължаващи и напреднали играчи.
  Какво ви очаква:
	•	Интензивни тренировки на корта
 | 🎾 🔥
Limited Offer: Tennis Retreat | September 24–28! 
Ready for 5 days of sport, relaxation, and inspiration?
Join our tennis retreat and treat yourself to an unforgettable experience combining professional training, wellness, and new friendships.
Special Price:
	•	€450 per person – hotel room + | NMST Tennis Retreat | Sunny Beach
📅 September 24–28
Play. Relax. Connect.
Tennis by the sea, shared moments, and new friendships to treasure. 🎾✨
Limited spaces — book your spot now.
#tennisretreat #nmstennis | We’re keeping it simple: tennis, yoga, nature, and good people.
And because we want to grow this retreat together with an amazing group, we’ve prepared a special offer – just 250€ for 5 days at Sunny Beach.
That means:
	•	Daily tennis practice (4 hours a day)
	•	Yoga and sound healing to recharge
	 | 🌿✨ Special Treat After Tennis! ✨🌿
Mark your calendars! On May 24 at 12:00, we’re thrilled to welcome Milena from Soul Zen Studio for a deeply restorative Sound Healing Therapy session.
After  tennis training, unwind and recharge as the vibrations of singing bowls, gongs, and harmonic sounds melt | Escape to Bulgaria’s coast for a dream tennis retreat – daily pro training, beach yoga, sunset yacht party &amp; unforgettable matches by the sea from May 19-25 🎾
#tennisretreat #nmstennis | EXCITING NEWS! 🎾 @davidya.yoga from Colombia 🇨🇴 Joins NMST Tennis Retreat! 🧘‍♂️ 
We’re thrilled to announce that the incredible David Yoga will be joining our Tennis Retreat at Sunny Beach, Bulgaria, from 19-25 May! 🌞 David will lead exclusive yoga session tailored for our guests, blending rel | When the tennis court turns into a WARZONE: smashed rackets, raw screams, and total CHAOS! 🔥 
But there’s hope — our Tennis Retreat! Learn to keep your mental health strong and dominate the game. 🎾
#TennisRetreat #NMSTennis</t>
  </si>
  <si>
    <t>#TennisRetreat, #tennisretreat, #nmstennis, #NMSTennis</t>
  </si>
  <si>
    <t>@davidya.yoga</t>
  </si>
  <si>
    <t>https://instagram.com/p/DOV1_P7DQC4, https://instagram.com/p/DOV23vJjaj5, https://instagram.com/p/DHVF24IsJEX, https://instagram.com/p/DOtYUmIDQo2, https://instagram.com/p/DOtXCAojfTF, https://instagram.com/p/DOgCIlYjWVO, https://instagram.com/p/DOX8RGnDZLl, https://instagram.com/p/DOV4GNXjbun, https://instagram.com/p/DJq1IWssK_b, https://instagram.com/p/DJpbFs3MVj8, https://instagram.com/p/DJbwxZiMBXt, https://instagram.com/p/DJT5HVys3Lw</t>
  </si>
  <si>
    <t>21, 17, 54, 19, 26, 16, 18, 15, 31, 17, 27, 40</t>
  </si>
  <si>
    <t>1, 2, 0, 0, 1, 1, 2, 1, 0, 0, 2, 2</t>
  </si>
  <si>
    <t>2025-09-08, 2025-09-08, 2025-03-18, 2025-09-17, 2025-09-17, 2025-09-12, 2025-09-09, 2025-09-08, 2025-05-15, 2025-05-14, 2025-05-09, 2025-05-06</t>
  </si>
  <si>
    <t>Sunny Beach Bulgaria, Sveti Vlas, Sunny Beach, Tennis Center Oleander, Rolex Monte-Carlo Masters</t>
  </si>
  <si>
    <t>Image, Sidecar, Sidecar, Video, Video, Sidecar, Video, Sidecar, Video, Video, Sidecar, Video</t>
  </si>
  <si>
    <t>https://scontent-ord5-3.cdninstagram.com/v/t51.82787-15/544096462_17898401139268566_5152447092125429916_n.jpg?stp=dst-jpg_e15_tt6&amp;_nc_ht=scontent-ord5-3.cdninstagram.com&amp;_nc_cat=106&amp;_nc_oc=Q6cZ2QEzOUlibN265kE-6LSNMu0Lt-jzIYuN8se6x6VIneE8nAqabs7qLseXlfFoq5e8c34&amp;_nc_ohc=cMn6yaaP8ZYQ7kNvwFQznQx&amp;_nc_gid=Mc94b47lo04pyt_HDKMn0Q&amp;edm=AOQ1c0wBAAAA&amp;ccb=7-5&amp;ig_cache_key=MzcxNzExNDUxMDM1MzE3MDYxNg%3D%3D.3-ccb7-5&amp;oh=00_AfxW9zNj6dJUGhslnwlExwWtSpV2MVoSBTP6Nqai_2di-A&amp;oe=69BD9C26&amp;_nc_sid=8b3546, https://scontent-ord5-3.cdninstagram.com/v/t51.82787-15/543692225_17898402216268566_2610911032036410838_n.jpg?stp=dst-jpg_e35_s1080x1080_sh0.08_tt6&amp;_nc_ht=scontent-ord5-3.cdninstagram.com&amp;_nc_cat=106&amp;_nc_oc=Q6cZ2QEzOUlibN265kE-6LSNMu0Lt-jzIYuN8se6x6VIneE8nAqabs7qLseXlfFoq5e8c34&amp;_nc_ohc=gszYnqAX5s0Q7kNvwG43dkf&amp;_nc_gid=Mc94b47lo04pyt_HDKMn0Q&amp;edm=AOQ1c0wBAAAA&amp;ccb=7-5&amp;ig_cache_key=MzcxNzExODM4NDQ0NzI4NDAwNw%3D%3D.3-ccb7-5&amp;oh=00_AfyFLsiS4Y5kHp7p11JGDi5gULVeL72s5FetbS4nsHJDrw&amp;oe=69BD8607&amp;_nc_sid=8b3546, https://scontent-ord5-3.cdninstagram.com/v/t51.82787-15/543692225_17898402216268566_2610911032036410838_n.jpg?stp=dst-jpg_e35_s1080x1080_sh0.08_tt6&amp;_nc_ht=scontent-ord5-3.cdninstagram.com&amp;_nc_cat=106&amp;_nc_oc=Q6cZ2QEzOUlibN265kE-6LSNMu0Lt-jzIYuN8se6x6VIneE8nAqabs7qLseXlfFoq5e8c34&amp;_nc_ohc=gszYnqAX5s0Q7kNvwG43dkf&amp;_nc_gid=Mc94b47lo04pyt_HDKMn0Q&amp;edm=AOQ1c0wBAAAA&amp;ccb=7-5&amp;ig_cache_key=MzcxNzExODM4NDQ0NzI4NDAwNw%3D%3D.3-ccb7-5&amp;oh=00_AfyFLsiS4Y5kHp7p11JGDi5gULVeL72s5FetbS4nsHJDrw&amp;oe=69BD8607&amp;_nc_sid=8b3546, https://scontent-ord5-3.cdninstagram.com/v/t51.82787-15/542784792_17898402225268566_4458857945636048852_n.jpg?stp=dst-jpg_e35_s1080x1080_sh0.08_tt6&amp;_nc_ht=scontent-ord5-3.cdninstagram.com&amp;_nc_cat=106&amp;_nc_oc=Q6cZ2QEzOUlibN265kE-6LSNMu0Lt-jzIYuN8se6x6VIneE8nAqabs7qLseXlfFoq5e8c34&amp;_nc_ohc=D1ndrdMGpecQ7kNvwFGiy_Q&amp;_nc_gid=Mc94b47lo04pyt_HDKMn0Q&amp;edm=AOQ1c0wBAAAA&amp;ccb=7-5&amp;ig_cache_key=MzcxNzExODM4NDUxNDM5NjAwNw%3D%3D.3-ccb7-5&amp;oh=00_AfyxKFZYKMMjJ5dSGVTcEkTCC5OdcA9s1rQjQsGvTUex5A&amp;oe=69BD8B87&amp;_nc_sid=8b3546, https://scontent-ord5-3.cdninstagram.com/v/t51.82787-15/543405102_17898402234268566_4309111584770837477_n.jpg?stp=dst-jpg_e35_s1080x1080_sh0.08_tt6&amp;_nc_ht=scontent-ord5-3.cdninstagram.com&amp;_nc_cat=106&amp;_nc_oc=Q6cZ2QEzOUlibN265kE-6LSNMu0Lt-jzIYuN8se6x6VIneE8nAqabs7qLseXlfFoq5e8c34&amp;_nc_ohc=7prlxpwZMosQ7kNvwEIZ1Tl&amp;_nc_gid=Mc94b47lo04pyt_HDKMn0Q&amp;edm=AOQ1c0wBAAAA&amp;ccb=7-5&amp;ig_cache_key=MzcxNzExODM4NDQ0NzI3NzQ4MA%3D%3D.3-ccb7-5&amp;oh=00_AfxpyjhOfmz-q98_8ID-VYpEzHDPI3r4VFcYnREfwXoHeQ&amp;oe=69BD899F&amp;_nc_sid=8b3546, https://scontent-ord5-3.cdninstagram.com/v/t51.82787-15/542836430_17898402243268566_5737009527625087711_n.jpg?stp=dst-jpg_e35_s1080x1080_sh0.08_tt6&amp;_nc_ht=scontent-ord5-3.cdninstagram.com&amp;_nc_cat=106&amp;_nc_oc=Q6cZ2QEzOUlibN265kE-6LSNMu0Lt-jzIYuN8se6x6VIneE8nAqabs7qLseXlfFoq5e8c34&amp;_nc_ohc=IdLzH01eQhIQ7kNvwGYPfUs&amp;_nc_gid=Mc94b47lo04pyt_HDKMn0Q&amp;edm=AOQ1c0wBAAAA&amp;ccb=7-5&amp;ig_cache_key=MzcxNzExODM4NDQ0NzI0NDI5OA%3D%3D.3-ccb7-5&amp;oh=00_Afy209O033rv9aMMyrYsf3_pACEN02gTQJ_IK0KExWb_zQ&amp;oe=69BDB7DE&amp;_nc_sid=8b3546, https://scontent-ord5-3.cdninstagram.com/v/t51.82787-15/543026593_17898402255268566_6866917852195675270_n.jpg?stp=dst-jpg_e35_s1080x1080_sh0.08_tt6&amp;_nc_ht=scontent-ord5-3.cdninstagram.com&amp;_nc_cat=106&amp;_nc_oc=Q6cZ2QEzOUlibN265kE-6LSNMu0Lt-jzIYuN8se6x6VIneE8nAqabs7qLseXlfFoq5e8c34&amp;_nc_ohc=RAdjE2M_9D8Q7kNvwGkxEnT&amp;_nc_gid=Mc94b47lo04pyt_HDKMn0Q&amp;edm=AOQ1c0wBAAAA&amp;ccb=7-5&amp;ig_cache_key=MzcxNzExODM4NDQ0NzI1ODI1MQ%3D%3D.3-ccb7-5&amp;oh=00_AfxVmWzZ7JXsFpGOIAH9yNcYQ_v52h5EBNK1Vrz2u6VJpA&amp;oe=69BDBA41&amp;_nc_sid=8b3546, https://scontent-ord5-3.cdninstagram.com/v/t51.2885-15/484791476_17878395279268566_3090713664205910873_n.jpg?stp=dst-jpg_e35_p1080x1080_sh0.08_tt6&amp;_nc_ht=scontent-ord5-3.cdninstagram.com&amp;_nc_cat=106&amp;_nc_oc=Q6cZ2QEzOUlibN265kE-6LSNMu0Lt-jzIYuN8se6x6VIneE8nAqabs7qLseXlfFoq5e8c34&amp;_nc_ohc=XkdTTkcMzeIQ7kNvwEJEE3M&amp;_nc_gid=Mc94b47lo04pyt_HDKMn0Q&amp;edm=AOQ1c0wBAAAA&amp;ccb=7-5&amp;ig_cache_key=MzU5MDgwMjAyODI5MzY1OTcyMg%3D%3D.3-ccb7-5&amp;oh=00_AfxV5hsS6NWuwKwXggxw8zbsDFAmw_5uHca6nreWQ1KpGg&amp;oe=69BDA375&amp;_nc_sid=8b3546, https://scontent-ord5-3.cdninstagram.com/v/t51.2885-15/484791476_17878395279268566_3090713664205910873_n.jpg?stp=dst-jpg_e35_p1080x1080_sh0.08_tt6&amp;_nc_ht=scontent-ord5-3.cdninstagram.com&amp;_nc_cat=106&amp;_nc_oc=Q6cZ2QEzOUlibN265kE-6LSNMu0Lt-jzIYuN8se6x6VIneE8nAqabs7qLseXlfFoq5e8c34&amp;_nc_ohc=XkdTTkcMzeIQ7kNvwEJEE3M&amp;_nc_gid=Mc94b47lo04pyt_HDKMn0Q&amp;edm=AOQ1c0wBAAAA&amp;ccb=7-5&amp;ig_cache_key=MzU5MDgwMjAyODI5MzY1OTcyMg%3D%3D.3-ccb7-5&amp;oh=00_AfxV5hsS6NWuwKwXggxw8zbsDFAmw_5uHca6nreWQ1KpGg&amp;oe=69BDA375&amp;_nc_sid=8b3546, https://scontent-ord5-3.cdninstagram.com/v/t51.2885-15/484415204_17878395258268566_6991575392763500896_n.jpg?stp=dst-jpg_e35_p1080x1080_sh0.08_tt6&amp;_nc_ht=scontent-ord5-3.cdninstagram.com&amp;_nc_cat=106&amp;_nc_oc=Q6cZ2QEzOUlibN265kE-6LSNMu0Lt-jzIYuN8se6x6VIneE8nAqabs7qLseXlfFoq5e8c34&amp;_nc_ohc=0z3cEjdeBWYQ7kNvwF2qm7q&amp;_nc_gid=Mc94b47lo04pyt_HDKMn0Q&amp;edm=AOQ1c0wBAAAA&amp;ccb=7-5&amp;ig_cache_key=MzU5MDgwMjAyODI4NTIyMTgxMA%3D%3D.3-ccb7-5&amp;oh=00_AfxsG_nVVWQ9SvXQE9lsCNx5sqFYNV6RDZP2zAELNsbPqw&amp;oe=69BD9BDD&amp;_nc_sid</t>
  </si>
  <si>
    <t>https://scontent-ord5-3.cdninstagram.com/o1/v/t2/f2/m86/AQNVoqErFnGk8oHi7QSFBKpQg9En7RnBt-wrTHSTBlshlBh3MMozddxou49EvoxRJHWxhPMdqqJ6W7cQAilDiimt6UHK6HC79LW5pUg.mp4?_nc_cat=106&amp;_nc_sid=5e9851&amp;_nc_ht=scontent-ord5-3.cdninstagram.com&amp;_nc_ohc=MMTr-v5RMX4Q7kNvwFo1KAe&amp;efg=eyJ2ZW5jb2RlX3RhZyI6Inhwdl9wcm9ncmVzc2l2ZS5JTlNUQUdSQU0uQ0xJUFMuQzMuNzIwLmRhc2hfYmFzZWxpbmVfMV92MSIsInhwdl9hc3NldF9pZCI6NjQyMDA2NzQ4NjY4OTk2LCJhc3NldF9hZ2VfZGF5cyI6MTc5LCJ2aV91c2VjYXNlX2lkIjoxMDA5OSwiZHVyYXRpb25fcyI6OSwidXJsZ2VuX3NvdXJjZSI6Ind3dyJ9&amp;ccb=17-1&amp;_nc_gid=Mc94b47lo04pyt_HDKMn0Q&amp;_nc_ss=1a&amp;_nc_zt=28&amp;vs=2b6eba21ba148c0&amp;_nc_vs=HBksFQIYUmlnX3hwdl9yZWVsc19wZXJtYW5lbnRfc3JfcHJvZC80MDRDQUFBMTYyMzNEQzA2NzY3NEU1NUFDMDNBRjhCOF92aWRlb19kYXNoaW5pdC5tcDQVAALIARIAFQIYRmlnX3hwdl9yZWVsc19wZXJtYW5lbnRfc3JfcHJvZC83OTMxODkwNjMwNjcxNzVfMzgxMzU3NjMxMTEyODc0NDgwNC5tcDQVAgLIARIAKAAYABsCiAd1c2Vfb2lsATEScHJvZ3Jlc3NpdmVfcmVjaXBlATEVAAAmiJGVg9v5owIVAigCQzMsF0AjMzMzMzMzGBJkYXNoX2Jhc2VsaW5lXzFfdjERAHX-B2XmnQEA&amp;oh=00_AfzkKDyGyunYwoROrk42gnJ44mdnoDROnNwRQPf8Nt2xcg&amp;oe=69B9BC4B, https://scontent-ord5-3.cdninstagram.com/o1/v/t2/f2/m367/AQMuoFEgkt4c_IoacOrSQlC5Jn86s8SPj7kbACqBiNPqYhHCpnHEeuUy_joa1zFGRiMEvC8CMKnjvRrxjSci0R4k0JcCOhqFTRZgfHU.mp4?_nc_cat=106&amp;_nc_sid=5e9851&amp;_nc_ht=scontent-ord5-3.cdninstagram.com&amp;_nc_ohc=UO8XizSAl8kQ7kNvwHlg3nu&amp;efg=eyJ2ZW5jb2RlX3RhZyI6Inhwdl9wcm9ncmVzc2l2ZS5JTlNUQUdSQU0uQ0xJUFMuQzMuNzIwLmRhc2hfYmFzZWxpbmVfMV92MSIsInhwdl9hc3NldF9pZCI6NjQzMjgzODcxODcyMjk0LCJhc3NldF9hZ2VfZGF5cyI6MTc5LCJ2aV91c2VjYXNlX2lkIjoxMDA5OSwiZHVyYXRpb25fcyI6MTgsInVybGdlbl9zb3VyY2UiOiJ3d3cifQ%3D%3D&amp;ccb=17-1&amp;vs=4a8e8677d36740f9&amp;_nc_vs=HBksFQIYQGlnX2VwaGVtZXJhbC8yMTQ3OTI2NjhCMzUzQjY4RUZERTNCRjY5QjM1QUNCQ192aWRlb19kYXNoaW5pdC5tcDQVAALIARIAFQIYR2lnX3hwdl9yZWVsc19wZXJtYW5lbnRfc3JfcHJvZC8xMzIzNjE2MzE5MzU3MzUzXzQzOTQ5NjU3NDI5NzYxOTY0NjAubXA0FQICyAESACgAGAAbAogHdXNlX29pbAExEnByb2dyZXNzaXZlX3JlY2lwZQExFQAAJszU4aqGxKQCFQIoAkMzLBdAMuZmZmZmZhgSZGFzaF9iYXNlbGluZV8xX3YxEQB1_gdl5p0BAA&amp;_nc_gid=Mc94b47lo04pyt_HDKMn0Q&amp;_nc_ss=1a&amp;_nc_zt=28&amp;oh=00_Afxws_kq6dHrGfD2LawyDevGncq80YZ3sZXElwL_NEaEoA&amp;oe=69BD9A43, https://scontent-ord5-1.cdninstagram.com/o1/v/t2/f2/m367/AQOoEK_IUH7Xo_owuBCpn4uOerbwiYgK2ZQZbeXh-VPH9H3pzslE_k0zQkGUUO-l61eOhWUG-NgeRUiAYctznDkqstPmZa-tMeo5EE8.mp4?_nc_cat=101&amp;_nc_sid=5e9851&amp;_nc_ht=scontent-ord5-1.cdninstagram.com&amp;_nc_ohc=9MTBi73O1-cQ7kNvwEf5bbs&amp;efg=eyJ2ZW5jb2RlX3RhZyI6Inhwdl9wcm9ncmVzc2l2ZS5JTlNUQUdSQU0uQ0xJUFMuQzMuNzIwLmRhc2hfYmFzZWxpbmVfMV92MSIsInhwdl9hc3NldF9pZCI6MTg0MzExNzE1Mjk2Nzc2OSwiYXNzZXRfYWdlX2RheXMiOjE4OCwidmlfdXNlY2FzZV9pZCI6MTAwOTksImR1cmF0aW9uX3MiOjE5LCJ1cmxnZW5fc291cmNlIjoid3d3In0%3D&amp;ccb=17-1&amp;vs=31786cc76f23de7&amp;_nc_vs=HBksFQIYQGlnX2VwaGVtZXJhbC9FRDQ1Qzg0RThFMDVDRjgzRTM5Q0IzREJBMjA3RDY4Q192aWRlb19kYXNoaW5pdC5tcDQVAALIARIAFQIYR2lnX3hwdl9yZWVsc19wZXJtYW5lbnRfc3JfcHJvZC8xODMzNjk5MTAwODczOTcwXzU5MDYzNzEwODA4MjA3MTQ0MjQubXA0FQICyAESACgAGAAbAogHdXNlX29pbAExEnByb2dyZXNzaXZlX3JlY2lwZQExFQAAJrLx9PLEk8YGFQIoAkMzLBdAMyp--dsi0RgSZGFzaF9iYXNlbGluZV8xX3YxEQB1_gdl5p0BAA&amp;_nc_gid=Mc94b47lo04pyt_HDKMn0Q&amp;_nc_ss=1a&amp;_nc_zt=28&amp;oh=00_AfywZtdOMoF9kGiLGxOLLvIkDUtlm9Hkom1jmKJ6lu7lNw&amp;oe=69BD9F06, https://scontent-ord5-2.cdninstagram.com/o1/v/t2/f2/m367/AQO4VvTvIWW3ZmHx5zRXkqfO9GzViPMIEKG63gf4zByXz7iYjRNrwGHPJyjINc4hnmSSWm0Ph1zYZTxa22nSFAnAVNDqrzbcam5u8OQ.mp4?_nc_cat=110&amp;_nc_sid=5e9851&amp;_nc_ht=scontent-ord5-2.cdninstagram.com&amp;_nc_ohc=slTzjT6YLJsQ7kNvwE-miXl&amp;efg=eyJ2ZW5jb2RlX3RhZyI6Inhwdl9wcm9ncmVzc2l2ZS5JTlNUQUdSQU0uQ0xJUFMuQzMuNzIwLmRhc2hfYmFzZWxpbmVfMV92MSIsInhwdl9hc3NldF9pZCI6OTQxODY3MTEzMTU5NDk0OSwiYXNzZXRfYWdlX2RheXMiOjMwNSwidmlfdXNlY2FzZV9pZCI6MTAwOTksImR1cmF0aW9uX3MiOjMzLCJ1cmxnZW5fc291cmNlIjoid3d3In0%3D&amp;ccb=17-1&amp;vs=9a7d77f30fb0eb95&amp;_nc_vs=HBksFQIYQGlnX2VwaGVtZXJhbC81MjREN0JDMTdFMERGODFBNDcwMzc5NUMwM0Y3NUU4OV92aWRlb19kYXNoaW5pdC5tcDQVAALIARIAFQIYRmlnX3hwdl9yZWVsc19wZXJtYW5lbnRfc3JfcHJvZC83MjMzMjYwNjM1NTI1ODJfNzc3NjgyMDQxNjQ1Njg2NTIwMC5tcDQVAgLIARIAKAAYABsCiAd1c2Vfb2lsATEScHJvZ3Jlc3NpdmVfcmVjaXBlATEVAAAmisPwsOiOuyEVAigCQzMsF0BAvMzMzMzNGBJkYXNoX2Jhc2VsaW5lXzFfdjERAHX-B2XmnQEA&amp;_nc_gid=Mc94b47lo04pyt_HDKMn0Q&amp;_nc_ss=1a&amp;_nc_zt=28&amp;oh=00_Afw7ISFMxiMCEehMPDOY0Y69ay8rSLMNI7giV2IV0PihAw&amp;oe=69BD9A23, https://scontent-ord5-3.cdninstagram.com/o1/v/t2/f2/m367/AQO2zWdvK-rPH3dBM33JcW6aQ9_Gndo2Afx5D9N1ssYaRrH4UZT6_Wa2xzZ8G0QFKF4x48_l6k12XK4rGUQll9OdQfJRjry3HSXHXEY.mp4?_nc_cat=109&amp;_nc_sid=5e9851&amp;_nc_ht=scontent-ord5-3.cdninstagram.com&amp;_nc_ohc=nND2bU7QGWYQ7kNvwHubsx9&amp;efg=eyJ2ZW5jb2RlX3RhZyI6Inhwdl9wcm9ncmVzc2l2ZS5JTlNUQUdSQU0uQ0xJUFMuQzMuNzIwLmRhc2hfYmFzZWxpbmVfMV92MSIsInhwdl9hc3NldF9pZCI6MTIxODIyNzQzMDAxNjY4NiwiYXNzZXRfYWdlX2RheXMiOjMwNSwidmlfdXNlY2FzZV9pZCI6MTAwOTksImR1cmF0aW9uX3MiOjQ2LCJ1cmxnZW5fc291cmNlIjoid3d3In0%3D&amp;ccb=17-1&amp;vs=bb0f3deec46945e0&amp;_nc_vs=HBksFQIYQGlnX2VwaGVtZXJhbC8yMTQxNTAxMjI0MDU1NTNDNTFGNDc2NTAyNjRBRjlBM192aWRlb19kYXNoaW5pdC5tcDQVAALIARIAFQIYR2lnX3hwdl9yZWVsc19wZXJtYW5lbnRfc3JfcHJvZC8xMDI4NzQ0MzAyMjI3NDU5XzIxNTk0NzExODQ4ODQ0MzA5MDUubXA0FQICyAESACgAGAAbAogHdXNlX29pbAExEnByb2dyZXNzaXZlX3JlY2lwZQExFQAAJtyaxtOV_qkEFQIoAkMzLBdARwzMzMzMzRgSZGFzaF9iYXNlbGluZV8xX3YxEQB1_gdl5p0BAA&amp;_nc_gid=M</t>
  </si>
  <si>
    <t>https://www.instagram.com/tennisretreat</t>
  </si>
  <si>
    <t>biryukov</t>
  </si>
  <si>
    <t>ALEXEY BIRYUKOV</t>
  </si>
  <si>
    <t>Основатель 👉 @supermegabrand
строим бренды, создаём стратегии, передаём смыслы более 12 лет.
«Ценность бренда, важнее его цены»</t>
  </si>
  <si>
    <t>http://supermegabrand.com/</t>
  </si>
  <si>
    <t>https://scontent-ord5-3.cdninstagram.com/v/t51.2885-19/126783420_127720298910744_756891173597143198_n.jpg?stp=dst-jpg_e0_s150x150_tt6&amp;efg=eyJ2ZW5jb2RlX3RhZyI6InByb2ZpbGVfcGljLmRqYW5nby4xMDQ1LmMyIn0&amp;_nc_ht=scontent-ord5-3.cdninstagram.com&amp;_nc_cat=100&amp;_nc_oc=Q6cZ2QFBV2xxjYP9TdCmFuFEqXkKxLMNgPmxXJiOzDG46HY2Q4QccdvGt5CcFy6IlNS8ohM&amp;_nc_ohc=6x6WJRCtYCAQ7kNvwFwlUUY&amp;_nc_gid=p-Y1bZbLyZrxPTX0ngTTOQ&amp;edm=AOQ1c0wBAAAA&amp;ccb=7-5&amp;oh=00_AfxzWezvPuSeua7WJP4c66zcURu6MmKYgL7GR_CNFA8OVg&amp;oe=69BD8940&amp;_nc_sid=8b3546</t>
  </si>
  <si>
    <t>3 сентября | 5 лет🎀☺️
День рождения дочки, спасибо друзьям за этот день❤️ | #nightdrive | #романовдвор | How exit from matrix? | #090722 | 140222 #skydrive | 23 число, которое очень заметно  сопровождает меня всю жизнь — моя любимая цифра! Удивительно, но случайности, как всегда не случайны!
⠀
23 августа 2017 года был единственный свободный  слот в загс :) С той даты прошло 4 года, я каждый день счастлив с тобой, каждый день благодарен тебе, даже если не</t>
  </si>
  <si>
    <t>#nightdrive, #090722, #skydrive</t>
  </si>
  <si>
    <t>https://instagram.com/p/DTh2jrjDfMd, https://instagram.com/p/DOJapMvDYDq, https://instagram.com/p/DLyBqQYiE0Y, https://instagram.com/p/DKgr4hQC57E, https://instagram.com/p/DJjyyJ0CTdg, https://instagram.com/p/CzhOOMeLqhO, https://instagram.com/p/CrRq8Wut3uO, https://instagram.com/p/CrOCnNtNxBo, https://instagram.com/p/CrG-em3rp4K, https://instagram.com/p/CfzQVseLbpi, https://instagram.com/p/CZ9_s3BrMj_, https://instagram.com/p/CS7nX6YCbTZ</t>
  </si>
  <si>
    <t>13, 5, 9, 9, 21, 212, 38, 20, 29, 40, 47, 77</t>
  </si>
  <si>
    <t>0, 0, 0, 0, 1, 46, 7, 0, 2, 1, 2, 6</t>
  </si>
  <si>
    <t>2026-01-15, 2025-09-03, 2025-07-06, 2025-06-05, 2025-05-12, 2023-11-11, 2023-04-20, 2023-04-19, 2023-04-16, 2022-07-09, 2022-02-14, 2021-08-23</t>
  </si>
  <si>
    <t>Cannes, France, Яндекс Медиасервисы, Международный аэропорт Внуково, Романов Двор, Филёвский парк, City Space Bar, Moscow</t>
  </si>
  <si>
    <t>Image, Image, Image, Image, Image, Sidecar, Image, Image, Image, Sidecar, Image, Sidecar</t>
  </si>
  <si>
    <t>https://scontent-ord5-2.cdninstagram.com/v/t51.82787-15/616325824_18548401060005989_1371014631257609473_n.jpg?stp=dst-jpg_e35_p1080x1080_sh0.08_tt6&amp;_nc_ht=scontent-ord5-2.cdninstagram.com&amp;_nc_cat=105&amp;_nc_oc=Q6cZ2QFBV2xxjYP9TdCmFuFEqXkKxLMNgPmxXJiOzDG46HY2Q4QccdvGt5CcFy6IlNS8ohM&amp;_nc_ohc=IcNv5VYp3f0Q7kNvwFEgEH8&amp;_nc_gid=p-Y1bZbLyZrxPTX0ngTTOQ&amp;edm=AOQ1c0wBAAAA&amp;ccb=7-5&amp;ig_cache_key=MzgxMDU2NjcwNjE4NDQ1MDg0NQ%3D%3D.3-ccb7-5&amp;oh=00_Afxk6H2slDnEEHJelAidbCI1nCyyAORL5T6ovmwXWhLoWw&amp;oe=69BD8665&amp;_nc_sid=8b3546, https://scontent-ord5-2.cdninstagram.com/v/t51.82787-15/542654018_18521960833005989_4792930675330277329_n.jpg?stp=dst-jpg_e35_p1080x1080_sh0.08_tt6&amp;_nc_ht=scontent-ord5-2.cdninstagram.com&amp;_nc_cat=105&amp;_nc_oc=Q6cZ2QFBV2xxjYP9TdCmFuFEqXkKxLMNgPmxXJiOzDG46HY2Q4QccdvGt5CcFy6IlNS8ohM&amp;_nc_ohc=yllHcVvBGPQQ7kNvwFfWJU-&amp;_nc_gid=p-Y1bZbLyZrxPTX0ngTTOQ&amp;edm=AOQ1c0wBAAAA&amp;ccb=7-5&amp;ig_cache_key=MzcxMzYxNjU0ODEyNTgzNTQ5OA%3D%3D.3-ccb7-5&amp;oh=00_Afxq3GyJDUwerV5nxsjSXrYjg0E79IMNKpqfAcGbdWeHrA&amp;oe=69BD86C0&amp;_nc_sid=8b3546, https://scontent-ord5-2.cdninstagram.com/v/t51.82787-15/504199194_18510493612005989_3810816111791921828_n.jpg?stp=dst-jpg_e35_p1080x1080_sh0.08_tt6&amp;_nc_ht=scontent-ord5-2.cdninstagram.com&amp;_nc_cat=105&amp;_nc_oc=Q6cZ2QFBV2xxjYP9TdCmFuFEqXkKxLMNgPmxXJiOzDG46HY2Q4QccdvGt5CcFy6IlNS8ohM&amp;_nc_ohc=leP7TBTseX4Q7kNvwHWYYgX&amp;_nc_gid=p-Y1bZbLyZrxPTX0ngTTOQ&amp;edm=AOQ1c0wBAAAA&amp;ccb=7-5&amp;ig_cache_key=MzY3MTAwMzk0ODExNjM2NDU2OA%3D%3D.3-ccb7-5&amp;oh=00_AfwheEbQWnZda0cBp7AEhizSvTHxJa_-yK6uC4UJFxI2dQ&amp;oe=69BD8C1C&amp;_nc_sid=8b3546, https://scontent-ord5-2.cdninstagram.com/v/t51.2885-15/503902873_18504602095005989_3483954411137786612_n.jpg?stp=dst-jpg_e35_p1080x1080_sh0.08_tt6&amp;_nc_ht=scontent-ord5-2.cdninstagram.com&amp;_nc_cat=105&amp;_nc_oc=Q6cZ2QFBV2xxjYP9TdCmFuFEqXkKxLMNgPmxXJiOzDG46HY2Q4QccdvGt5CcFy6IlNS8ohM&amp;_nc_ohc=-wYKp2TbLyoQ7kNvwE62Jba&amp;_nc_gid=p-Y1bZbLyZrxPTX0ngTTOQ&amp;edm=AOQ1c0wBAAAA&amp;ccb=7-5&amp;ig_cache_key=MzY0ODEwODY5ODE2MzQ1MzYzNg%3D%3D.3-ccb7-5&amp;oh=00_Afz4JhLLw9I_OoDhfaXDNON631LLf1vu_dsLyXti6Jcehw&amp;oe=69BDAF8C&amp;_nc_sid=8b3546, https://scontent-ord5-2.cdninstagram.com/v/t51.2885-15/491447679_18500022919005989_2508957532685526509_n.jpg?stp=dst-jpg_e35_p1080x1080_sh0.08_tt6&amp;_nc_ht=scontent-ord5-2.cdninstagram.com&amp;_nc_cat=105&amp;_nc_oc=Q6cZ2QFBV2xxjYP9TdCmFuFEqXkKxLMNgPmxXJiOzDG46HY2Q4QccdvGt5CcFy6IlNS8ohM&amp;_nc_ohc=bB5fTaOCThoQ7kNvwE4k4j9&amp;_nc_gid=p-Y1bZbLyZrxPTX0ngTTOQ&amp;edm=AOQ1c0wBAAAA&amp;ccb=7-5&amp;ig_cache_key=MzYzMDk2OTA3MzQyNjgzOTM5Mg%3D%3D.3-ccb7-5&amp;oh=00_AfyN3HsGKl5UfENxBKWe1N6Ke78CsdMXDgUAyFSF3CnRBg&amp;oe=69BDA8D4&amp;_nc_sid=8b3546, https://scontent-ord5-2.cdninstagram.com/v/t51.29350-15/400793057_7146408458716289_8681737774533425527_n.jpg?stp=dst-jpg_e35_p1080x1080_tt6&amp;_nc_ht=scontent-ord5-2.cdninstagram.com&amp;_nc_cat=105&amp;_nc_oc=Q6cZ2QFBV2xxjYP9TdCmFuFEqXkKxLMNgPmxXJiOzDG46HY2Q4QccdvGt5CcFy6IlNS8ohM&amp;_nc_ohc=AxfDawQ-gFAQ7kNvwEeZ2Vq&amp;_nc_gid=p-Y1bZbLyZrxPTX0ngTTOQ&amp;edm=AOQ1c0wBAAAA&amp;ccb=7-5&amp;ig_cache_key=MzIzMzkyODU0OTgwNTk1NjkxOQ%3D%3D.3-ccb7-5&amp;oh=00_AfxJ5_SoY2_te9fHjU5Nior8rToj0lgi-L2bT3XkyF7UVA&amp;oe=69BDB4D8&amp;_nc_sid=8b3546, https://scontent-ord5-2.cdninstagram.com/v/t51.29350-15/400793057_7146408458716289_8681737774533425527_n.jpg?stp=dst-jpg_e35_p1080x1080_tt6&amp;_nc_ht=scontent-ord5-2.cdninstagram.com&amp;_nc_cat=105&amp;_nc_oc=Q6cZ2QFBV2xxjYP9TdCmFuFEqXkKxLMNgPmxXJiOzDG46HY2Q4QccdvGt5CcFy6IlNS8ohM&amp;_nc_ohc=AxfDawQ-gFAQ7kNvwEeZ2Vq&amp;_nc_gid=p-Y1bZbLyZrxPTX0ngTTOQ&amp;edm=AOQ1c0wBAAAA&amp;ccb=7-5&amp;ig_cache_key=MzIzMzkyODU0OTgwNTk1NjkxOQ%3D%3D.3-ccb7-5&amp;oh=00_AfxJ5_SoY2_te9fHjU5Nior8rToj0lgi-L2bT3XkyF7UVA&amp;oe=69BDB4D8&amp;_nc_sid=8b3546, https://scontent-ord5-1.cdninstagram.com/v/t51.29350-15/400463691_858242959167296_7773087018882723557_n.jpg?stp=dst-jpg_e35_p1080x1080_tt6&amp;_nc_ht=scontent-ord5-1.cdninstagram.com&amp;_nc_cat=108&amp;_nc_oc=Q6cZ2QFBV2xxjYP9TdCmFuFEqXkKxLMNgPmxXJiOzDG46HY2Q4QccdvGt5CcFy6IlNS8ohM&amp;_nc_ohc=bbXOH7PRZe0Q7kNvwHpRoGR&amp;_nc_gid=p-Y1bZbLyZrxPTX0ngTTOQ&amp;edm=AOQ1c0wBAAAA&amp;ccb=7-5&amp;ig_cache_key=MzIzMzkyODU0OTgwNTk3MTU3Mg%3D%3D.3-ccb7-5&amp;oh=00_Afw_OSTysV9Vg6uzAIPwUgCdccSebCplPxfCfOzpdQ52ZQ&amp;oe=69BD91C7&amp;_nc_sid=8b3546, https://scontent-ord5-3.cdninstagram.com/v/t51.29350-15/400722682_331951442776548_5444733919815711579_n.jpg?stp=dst-jpg_e35_p1080x1080_tt6&amp;_nc_ht=scontent-ord5-3.cdninstagram.com&amp;_nc_cat=100&amp;_nc_oc=Q6cZ2QFBV2xxjYP9TdCmFuFEqXkKxLMNgPmxXJiOzDG46HY2Q4QccdvGt5CcFy6IlNS8ohM&amp;_nc_ohc=Nhu3b5qUvqMQ7kNvwGSFd-q&amp;_nc_gid=p-Y1bZbLyZrxPTX0ngTTOQ&amp;edm=AOQ1c0wBAAAA&amp;ccb=7-5&amp;ig_cache_key=MzIzMzkyODU0OTgzMTIxNjE4NQ%3D%3D.3-ccb7-5&amp;oh=00_Afy1cw4I6Gsr4xIZawFt2ONezHh-rA8AVqzmBqcHNOLa5g&amp;oe=69BDBBF8&amp;_nc_sid=8b3546, https://scontent-ord5-2.cdninstagram.com/v/t51.82787-15/652058209_17978197361828703_8515314521717092703_n.jpg?stp=dst-jpg_e35_p1080x1080_sh0.08_tt6&amp;_nc_ht=scontent-ord5-2.cdninstagram.com&amp;_nc_cat=103&amp;_nc_oc=Q6cZ2QFBV2xxjYP9TdCmFuFEqXkKxLMNgPmxXJiOzDG46HY2Q4QccdvGt5CcFy6IlNS8ohM&amp;_nc_ohc=qNTBax-g3u4Q7kNvwFKzO3q&amp;_nc_gid=p-Y1bZbLyZrxPTX0ngTTOQ&amp;edm=AOQ1c0wBAAAA&amp;ccb=7-5&amp;ig_cache_key=MzIzMzkyODU0OTgxNDM2Mjc4Ng%3D%3D.3-ccb7-5&amp;oh=00_AfzIrCk4mg9cT0t1fni7RU-erqv5T2Ap6y5OSf0NyTedkw&amp;oe=69BD924E&amp;_nc_sid=8b3546, https:</t>
  </si>
  <si>
    <t>https://scontent-ord5-3.cdninstagram.com/o1/v/t16/f2/m69/AQOZjUIblCGsgEWoeS15z_xa7DAd7u5TKX1SjOEIvO_I72j2XGbUelUnuRA_ndn4Jd9vQ9LuO6VfAO2uhkQJatBy.mp4?strext=1&amp;_nc_cat=106&amp;_nc_sid=5e9851&amp;_nc_ht=scontent-ord5-3.cdninstagram.com&amp;_nc_ohc=G5wl6g1hxpwQ7kNvwG1j_OX&amp;efg=eyJ2ZW5jb2RlX3RhZyI6Inhwdl9wcm9ncmVzc2l2ZS5JTlNUQUdSQU0uQ0FST1VTRUxfSVRFTS5DMy43MjAuZGFzaF9iYXNlbGluZV8xX3YxIiwieHB2X2Fzc2V0X2lkIjoyNDk1NzgxNjgxMTI5MjEsImFzc2V0X2FnZV9kYXlzIjo4NTUsInZpX3VzZWNhc2VfaWQiOjEwMTQ2LCJkdXJhdGlvbl9zIjoxMiwidXJsZ2VuX3NvdXJjZSI6Ind3dyJ9&amp;ccb=17-1&amp;_nc_gid=p-Y1bZbLyZrxPTX0ngTTOQ&amp;_nc_ss=1a&amp;_nc_zt=28&amp;vs=61a6d79bb685382&amp;_nc_vs=HBksFQIYOnBhc3N0aHJvdWdoX2V2ZXJzdG9yZS9HUGtjNXhjVjNXTDgza3dDQU5nbEFvU3dELVVyYmtZTEFBQUYVAALIARIAFQIYOnBhc3N0aHJvdWdoX2V2ZXJzdG9yZS9HSksxN1JkU2w4QU15YzhDQUkwYUtjbV9VNkVxYmtZTEFBQUYVAgLIARIAKAAYABsCiAd1c2Vfb2lsATEScHJvZ3Jlc3NpdmVfcmVjaXBlATEVAAAmstzuoK6_cRUCKAJDMywXQCgzMzMzMzMYEmRhc2hfYmFzZWxpbmVfMV92MREAde4HZcSeAQA&amp;oh=00_AfzrFAwKq4E50LaiVtA7BmwwZtQM21QKn6yiw--1ZlPuBA&amp;oe=69BD9A36</t>
  </si>
  <si>
    <t>https://www.instagram.com/biryukov</t>
  </si>
  <si>
    <t>albert_shishkin</t>
  </si>
  <si>
    <t>Альберт Шишкин</t>
  </si>
  <si>
    <t>@albert_shishkin</t>
  </si>
  <si>
    <t>https://scontent-lga3-1.cdninstagram.com/v/t51.82787-19/572113291_18541707583002051_5113070409373230066_n.jpg?stp=dst-jpg_e0_s150x150_tt6&amp;efg=eyJ2ZW5jb2RlX3RhZyI6InByb2ZpbGVfcGljLmRqYW5nby45NjAuYzIifQ&amp;_nc_ht=scontent-lga3-1.cdninstagram.com&amp;_nc_cat=103&amp;_nc_oc=Q6cZ2QGLXKxSzGNFIY0iNB3Pl7qYNGdDn_19gictRD8-uIIe6PhPY8jicFRe4p8lc15fYg0&amp;_nc_ohc=QlaFtu6NN7IQ7kNvwFXk6v-&amp;_nc_gid=zqoHS4Khx2VqHj836wZKBQ&amp;edm=AOQ1c0wBAAAA&amp;ccb=7-5&amp;oh=00_AfxFbB3IfI_3BhLJKzLPZIy6Fi64XBRO4aZeDsHWtobs5A&amp;oe=69BDA4BE&amp;_nc_sid=8b3546</t>
  </si>
  <si>
    <t>В продаже новая Ferrari 12cilindri
Авто в Европе, доставка в любую точку мира
По вопросам покупки Вы можете написать в Директ или связаться по телефону:
+7 777 222 7984 | Доставили очередной рестайлинговый G63 в Москву для постоянного клиента , полный на А22 подвеске, с полным внутренним карбон пакетом
Спасибо @albert_shishkin за обзор и отличную работу 🤝🤝💪🏻💪🏻
По поворотам покупки новых авто Вы можете связаться в Директ или по телефону:
+77772227984 | В наличии в Алматы новый Lexus GX550 Luxury+ 
Автомобиль в продаже | Can-Am Outlander X mr 1000R создан для самых грязных приключений. Мощь, агрессивные шины и вынесенный радиатор – этот зверь готов к любым болотам и оффроад-экстриму.
Can-Am Outlander Max Limited 1000R - премиальный комфорт и мощность в одном. Идеален для дальних поездок вдвоём, с максимальным удобс | Изготовили комплект кастомных дисков для Уважаемого Клиента с гравировкой 
Напишите в комментариях подходят ли данные диски для электро Гелена ??? | Принимаем заказы на продукцию Brabus а также постройку проектов на заводе Brabus в городе Bottrop.
По вопросам покупки Вы можете связаться в Директ или позвонить по телефону:
+77772227984 | Jetour G700 доступен к заказу 
Большой мощный SUV с крутыми технологиями и конкурентной ценой 
По вопросам заказа Вы можете написать в Директ или связаться по телефону:
+7 777 222 7984 | Доступен к заказу Brabus Cullinan facelift MY25 
Соберем готовый проект на заводе Brabus в городе Bottrop
Запросы в Директ | Как Вам концепт от Lexus ? | 3.5€ 🍋 Lamborghini Fenomeno 
Amazing hypercar from @lamborghini | Новый Bugatti Broullars - абсолютное сумасшествие 🥰
You are absolutely stunning @bugatti</t>
  </si>
  <si>
    <t>@albert_shishkin, @vvv_auto.kz, @lamborghini, @bugatti</t>
  </si>
  <si>
    <t>https://instagram.com/p/DTYJ_rLiBfg, https://instagram.com/p/DO-ZVqUiov2, https://instagram.com/p/DOlBZ7nCnSU, https://instagram.com/p/DOLb9hICoWE, https://instagram.com/p/DN7tAKmCiNC, https://instagram.com/p/DNztn6UVFXj, https://instagram.com/p/DNxUWzf1K16, https://instagram.com/p/DNfYGPcKoeY, https://instagram.com/p/DNfU13Oqy-L, https://instagram.com/p/DNatcFwqCGd, https://instagram.com/p/DNYogTuKdGW, https://instagram.com/p/DNYke_LqwyP</t>
  </si>
  <si>
    <t>6, 253, 95, 116, 80, 202, 211, 75, 327, 103, 539, 158</t>
  </si>
  <si>
    <t>1, 1, 0, 8, 4, 2, 2, 12, 13, 2, 1, 1</t>
  </si>
  <si>
    <t>2026-01-11, 2025-09-24, 2025-09-14, 2025-09-04, 2025-08-29, 2025-08-26, 2025-08-25, 2025-08-18, 2025-08-18, 2025-08-16, 2025-08-15, 2025-08-15</t>
  </si>
  <si>
    <t>Almaty, Kazakhstan, NEVA TOWERS, Bottrop, Germany, Pebble Beach - 17mile Loop, California.</t>
  </si>
  <si>
    <t>https://scontent-lga3-1.cdninstagram.com/o1/v/t2/f2/m86/AQMnxsPK92o36zpeWOKladmKwYV7tTVf-yliwJq5xUANhhYdfwGvUP6ObGKn9oPje9BuZqihTgVJsl1WuQgMyijELrvExf9kF7xojNU.mp4?_nc_cat=103&amp;_nc_sid=5e9851&amp;_nc_ht=scontent-lga3-1.cdninstagram.com&amp;_nc_ohc=c_nggruH55EQ7kNvwETvNK4&amp;efg=eyJ2ZW5jb2RlX3RhZyI6Inhwdl9wcm9ncmVzc2l2ZS5JTlNUQUdSQU0uQ0xJUFMuQzMuNzIwLmRhc2hfYmFzZWxpbmVfMV92MSIsInhwdl9hc3NldF9pZCI6MTg3MTU3MDgwNzA1MjUwMSwiYXNzZXRfYWdlX2RheXMiOjYzLCJ2aV91c2VjYXNlX2lkIjoxMDA5OSwiZHVyYXRpb25fcyI6MjgsInVybGdlbl9zb3VyY2UiOiJ3d3cifQ%3D%3D&amp;ccb=17-1&amp;_nc_gid=zqoHS4Khx2VqHj836wZKBQ&amp;_nc_ss=1a&amp;_nc_zt=28&amp;vs=bbc814a48939b05a&amp;_nc_vs=HBkcFQIYUmlnX3hwdl9yZWVsc19wZXJtYW5lbnRfc3JfcHJvZC9DMzQzODNGQTc1MTE4MDYzQjZERTQxODBGMTc3MThCRl92aWRlb19kYXNoaW5pdC5tcDQVAALIARIAKAAYABsCiAd1c2Vfb2lsATEScHJvZ3Jlc3NpdmVfcmVjaXBlATEVAAAmquOCkuGL0wYVAigCQzMsF0A8d0vGp--eGBJkYXNoX2Jhc2VsaW5lXzFfdjERAHX-B2XmnQEA&amp;oh=00_AfwH7bf3s-dP0cdcy2o7pyb-PWaYxNGIlpfB5To5flCWKw&amp;oe=69B99CF4, https://scontent-lga3-1.cdninstagram.com/o1/v/t2/f2/m367/AQOpS82PeHlHF2eak2W1tzh-9LkpDgWGd8L5sBuTABKGo_WdxR_xNt0NywRjv5rvGbKiCgFVGF9ZQ1yH0VPk-6zy-JY2wWUa5wio5hc.mp4?_nc_cat=109&amp;_nc_sid=5e9851&amp;_nc_ht=scontent-lga3-1.cdninstagram.com&amp;_nc_ohc=PFIWWL4a8d8Q7kNvwHoWyTV&amp;efg=eyJ2ZW5jb2RlX3RhZyI6Inhwdl9wcm9ncmVzc2l2ZS5JTlNUQUdSQU0uQ0xJUFMuQzMuNzIwLmRhc2hfYmFzZWxpbmVfMV92MSIsInhwdl9hc3NldF9pZCI6MTQ2NzY0NzM2NDQ5MzgwMywiYXNzZXRfYWdlX2RheXMiOjE3MywidmlfdXNlY2FzZV9pZCI6MTAwOTksImR1cmF0aW9uX3MiOjY4LCJ1cmxnZW5fc291cmNlIjoid3d3In0%3D&amp;ccb=17-1&amp;vs=c0f70a7c931005f5&amp;_nc_vs=HBksFQIYQGlnX2VwaGVtZXJhbC84NTRBNDBGQzI2OEY1QkNCREU4MUU5QTUwODFCNEQ5NV92aWRlb19kYXNoaW5pdC5tcDQVAALIARIAFQIYR2lnX3hwdl9yZWVsc19wZXJtYW5lbnRfc3JfcHJvZC8xMzMwMzMxMzY1MTA2MzE5XzY5MTQzNjA1NDUzOTkyMjY4OTYubXA0FQICyAESACgAGAAbAogHdXNlX29pbAExEnByb2dyZXNzaXZlX3JlY2lwZQExFQAAJtbHh_2otJsFFQIoAkMzLBdAURdsi0OVgRgSZGFzaF9iYXNlbGluZV8xX3YxEQB1_gdl5p0BAA&amp;_nc_gid=zqoHS4Khx2VqHj836wZKBQ&amp;_nc_ss=1a&amp;_nc_zt=28&amp;oh=00_AfxxvWVdSwP3ZVahtjOhA40tX5XECPIa2N-dJT2sQeezqQ&amp;oe=69BDB4AE, https://scontent-lga3-1.cdninstagram.com/o1/v/t2/f2/m86/AQNZSJwTJrFPBjaebBnem9h8GasviSd2T26caF6DWXDGY3BZjctf9JYfHZaNqzlFzTjpM63ZHjEvGFiaCdDFP2PHrbmMilqCpJF1XCc.mp4?_nc_cat=103&amp;_nc_sid=5e9851&amp;_nc_ht=scontent-lga3-1.cdninstagram.com&amp;_nc_ohc=ghEEumZrMSAQ7kNvwFRImsE&amp;efg=eyJ2ZW5jb2RlX3RhZyI6Inhwdl9wcm9ncmVzc2l2ZS5JTlNUQUdSQU0uQ0xJUFMuQzMuNzIwLmRhc2hfYmFzZWxpbmVfMV92MSIsInhwdl9hc3NldF9pZCI6MTgyNzM0NDg3NDg0NTA5OSwiYXNzZXRfYWdlX2RheXMiOjE4MiwidmlfdXNlY2FzZV9pZCI6MTAwOTksImR1cmF0aW9uX3MiOjc3LCJ1cmxnZW5fc291cmNlIjoid3d3In0%3D&amp;ccb=17-1&amp;_nc_gid=zqoHS4Khx2VqHj836wZKBQ&amp;_nc_ss=1a&amp;_nc_zt=28&amp;vs=cf7b2f433c5fa88f&amp;_nc_vs=HBksFQIYUmlnX3hwdl9yZWVsc19wZXJtYW5lbnRfc3JfcHJvZC9BQTQ5ODEyMzgxNTkwNjYwMDVGRjQ1Mzc4OUNFNENBQV92aWRlb19kYXNoaW5pdC5tcDQVAALIARIAFQIYR2lnX3hwdl9yZWVsc19wZXJtYW5lbnRfc3JfcHJvZC8xMzk4ODA2MzExODE2MjcyXzI5ODY4NjA0ODI5NzQ2MTgxMTgubXA0FQICyAESACgAGAAbAogHdXNlX29pbAExEnByb2dyZXNzaXZlX3JlY2lwZQExFQAAJtbOraK8_b4GFQIoAkMzLBdAU1u2RaHKwRgSZGFzaF9iYXNlbGluZV8xX3YxEQB1_gdl5p0BAA&amp;oh=00_AfxvK3pej5cMrbVs8Q-JBybrz9FA5iOp-BfYzNARfMLAYQ&amp;oe=69B99594, https://scontent-lga3-3.cdninstagram.com/o1/v/t2/f2/m86/AQP3L8IaXbwfOe1vKA3woKt4qo8MjFNQlmAWKJ-E7_D5Xj98VtebIQE_8VrEUZ8rIYbfNGoRRoPzPheSyCSClQe2hDviXOOWxxBPkXQ.mp4?_nc_cat=106&amp;_nc_sid=5e9851&amp;_nc_ht=scontent-lga3-3.cdninstagram.com&amp;_nc_ohc=RX15pDvqE0AQ7kNvwFVtPa5&amp;efg=eyJ2ZW5jb2RlX3RhZyI6Inhwdl9wcm9ncmVzc2l2ZS5JTlNUQUdSQU0uQ0xJUFMuQzMuNzIwLmRhc2hfYmFzZWxpbmVfMV92MSIsInhwdl9hc3NldF9pZCI6NzE3Njk1NzE3OTgwNTg1LCJhc3NldF9hZ2VfZGF5cyI6MTkyLCJ2aV91c2VjYXNlX2lkIjoxMDA5OSwiZHVyYXRpb25fcyI6NTgsInVybGdlbl9zb3VyY2UiOiJ3d3cifQ%3D%3D&amp;ccb=17-1&amp;_nc_gid=zqoHS4Khx2VqHj836wZKBQ&amp;_nc_ss=1a&amp;_nc_zt=28&amp;vs=7acb10cbcf9104e0&amp;_nc_vs=HBksFQIYUmlnX3hwdl9yZWVsc19wZXJtYW5lbnRfc3JfcHJvZC8wMzRBOTlEOEFGMEQwQkQ3MTNFQjQyMzU1QTcxMkM5MV92aWRlb19kYXNoaW5pdC5tcDQVAALIARIAFQIYRmlnX3hwdl9yZWVsc19wZXJtYW5lbnRfc3JfcHJvZC82NDE5ODcwOTU2MzQ5MTBfNTI2MDg5Njk1NDM2MDc2ODIyOC5tcDQVAgLIARIAKAAYABsCiAd1c2Vfb2lsATEScHJvZ3Jlc3NpdmVfcmVjaXBlATEVAAAm0uad5bGvxgIVAigCQzMsF0BNTMzMzMzNGBJkYXNoX2Jhc2VsaW5lXzFfdjERAHX-B2XmnQEA&amp;oh=00_AfxFhi8Bl3iunP9Bj9PWL8GOgLi6iMaPjTRIvCPEFvyaRg&amp;oe=69B9A737, https://scontent-lga3-3.cdninstagram.com/o1/v/t2/f2/m86/AQMJJYsqhqc5g1z4OadRcC7KLeFZjXV4HgkiRK0o1uL1ZxCdKfk2a4KqmrwFm0rNfTu3YXHBxUswb_suuWWoIHoHLqwb0ahwPxmTwsM.mp4?_nc_cat=106&amp;_nc_sid=5e9851&amp;_nc_ht=scontent-lga3-3.cdninstagram.com&amp;_nc_ohc=jTCxdNncmjQQ7kNvwFhPQGP&amp;efg=eyJ2ZW5jb2RlX3RhZyI6Inhwdl9wcm9ncmVzc2l2ZS5JTlNUQUdSQU0uQ0xJUFMuQzMuNzIwLmRhc2hfYmFzZWxpbmVfMV92MSIsInhwdl9hc3NldF9pZCI6MTA4MDgxOTE1MDkyNDE0MywiYXNzZXRfYWdlX2RheXMiOjE5OSwidmlfdXNlY2FzZV9pZCI6MTAwOTksImR1cmF0aW9uX3MiOjEyNSwidXJsZ2VuX3NvdXJjZSI6Ind3dyJ9&amp;ccb=17-1&amp;vs=d93921ccdad376f0&amp;_nc_vs=HBksFQIYUmlnX3hwdl9yZWVsc19wZXJtYW5lbnRfc3JfcHJvZC81QzQzRThGQzIwOUJDNDE2MjEyMUU4REFGNzU3NDJBNV92aWRlb19kYXNoaW5pdC5tcDQVAALIARIAFQIYR2lnX3hwdl9yZWVsc19wZXJtYW5lbnRfc3JfcHJvZC8xMjgzNTc4MzMzNTU0NzI1XzcxOTIwOTIxMDE3ODY5OTQ1NTcubXA0FQICyAESACgAGAAbAogHdXNlX29pbAExEnByb2dyZXNzaXZlX3JlY2lwZQExFQAAJt6l9Zj6v-sDFQIoAkMzLBdAX0IcrAgxJxgSZGFzaF9iYXNlbGluZV8xX3YxEQB1_gdl5p0BAA&amp;_nc_gid=zqoHS4Khx2VqHj836wZKBQ&amp;_nc_ss=1a</t>
  </si>
  <si>
    <t>https://www.instagram.com/albert_shishkin</t>
  </si>
  <si>
    <t>premium_property_group</t>
  </si>
  <si>
    <t>★ Премиальная Недвижимость ★</t>
  </si>
  <si>
    <t>https://taplink.cc/premium_property_group</t>
  </si>
  <si>
    <t>https://scontent-hou1-1.cdninstagram.com/v/t51.2885-19/21985044_502995093388023_5613208749029195776_n.jpg?stp=dst-jpg_e0_s150x150_tt6&amp;efg=eyJ2ZW5jb2RlX3RhZyI6InByb2ZpbGVfcGljLmRqYW5nby4xMDgwLmMyIn0&amp;_nc_ht=scontent-hou1-1.cdninstagram.com&amp;_nc_cat=103&amp;_nc_oc=Q6cZ2QGG__EUAeL5qosjSXaYax6aeTr2KXov8clZdOk6gWKD7yDUcvl0At7nLdHd9XflpL8&amp;_nc_ohc=gtDxGRpoY1kQ7kNvwGeMly8&amp;_nc_gid=bBE5t_ubfqqviyt5bCDs2w&amp;edm=AOQ1c0wBAAAA&amp;ccb=7-5&amp;oh=00_AfwL2Idq2yd5M31ysdGpXwfvRW73fkA8G2j-VkL9VoXMNA&amp;oe=69BDAF63&amp;_nc_sid=8b3546</t>
  </si>
  <si>
    <t>Недвижимость с видом на Эйфелеву башню
Трокадеро, Авеню Монтень, Марсово поле
Доступ — частный 
#paris #france | #мальта #премиальнаянедвижимость #malta | 8-964-917-99-36 
#немецкаядеревня #краснодар #недвижимость | Слима — Мальта | апартамент 149 м² на первой линии с видом на Валлетту — столицу рыцарей XVI века | возможна резиденция ЕС | Доступ — частный 
#malta #luxurylifestyle #europe | Островная недвижимость с доходом в евро 
Доступ — частный 
#capri #italy #yacht #luxurylifestyle | Пентхаус в Palazzo Barbaro — 543 м² в одном из самых известных палаццо Венеции, резиденции аристократии и центра культурной жизни XIX века, с подлинными фресками и прямым видом на Гранд-канал
#венеция #италия #пентхаус #italia #palazzo | Доступ по запросу 
#PP #PrivateAccess
#OffMarket | 89649179936
#габ #готовыйарендныйбизнес #недвижимость #майами | Майамский закат — это умение быть здесь и сейчас
#miami #sunset #florida | Красивая квартира в центре Краснодара, ул. Буденного 129, Жк Центральный. 
• 68 м²
• 13 эт | •— г. Майами-Бич, FL 33140
Площадь здания: 6 480 м²
70 номеров | 6 этажей
Земля в собственности (Fee Simple)
Современный дизайн-отель 2019 года в дефицитной локации Miami Beach. 
Стабильный формат с ритейлом и якорным арендатором Starbucks, усиливающим денежный поток.
Ограниченное новое строител | Мега-яхта Сергея Брина — Dragonfly
$450 млн • 142 м • Lürssen
Одна из самых дорогих частных яхт мира. Появляется у берегов Майами — там, где концентрируются технологии, капитал и решения на годы вперёд
Интересно, почему самые осторожные деньги выбирают именно эту локацию
#miami #superyacht</t>
  </si>
  <si>
    <t>#paris, #france, #malta, #luxurylifestyle, #europe, #capri, #italy, #yacht, #italia, #palazzo, #PP, #PrivateAccess, #OffMarket, #miami, #sunset, #florida, #superyacht</t>
  </si>
  <si>
    <t>https://instagram.com/p/DVq8e3JEdY3, https://instagram.com/p/DVlf6JmjXzz, https://instagram.com/p/DVe-Eg_CM7S, https://instagram.com/p/DVcWg1DiN2H, https://instagram.com/p/DVa9vZMjcOx, https://instagram.com/p/DUihMJokU0k, https://instagram.com/p/DUMyE4wDWTg, https://instagram.com/p/DTF3mNDER1m, https://instagram.com/p/DTCJtyyDTvg, https://instagram.com/p/DSxh0zhERhh, https://instagram.com/p/DSYo7BYmNt6, https://instagram.com/p/DSWJGbmkegF</t>
  </si>
  <si>
    <t>4, 6, 5, 5, 9, 10, 7, 9, 12, 3, 9, 6</t>
  </si>
  <si>
    <t>0, 2, 0, 0, 2, 0, 0, 2, 2, 0, 0, 0</t>
  </si>
  <si>
    <t>2026-03-09, 2026-03-07, 2026-03-05, 2026-03-04, 2026-03-03, 2026-02-09, 2026-02-01, 2026-01-04, 2026-01-03, 2025-12-27, 2025-12-18, 2025-12-17</t>
  </si>
  <si>
    <t>Paris, Malta, Немецкая Деревня, Slima Malta, Capri, Italy, Венеция, Италия, Miami, Florida, Краснодар, Miami Beach, Florida</t>
  </si>
  <si>
    <t>Video, Video, Video, Video, Video, Sidecar, Sidecar, Sidecar, Video, Video, Image, Video</t>
  </si>
  <si>
    <t>https://scontent-hou1-1.cdninstagram.com/v/t51.82787-15/631423807_18552622903024164_5433254235684323447_n.jpg?stp=dst-jpg_e15_tt6&amp;_nc_ht=scontent-hou1-1.cdninstagram.com&amp;_nc_cat=100&amp;_nc_oc=Q6cZ2QGG__EUAeL5qosjSXaYax6aeTr2KXov8clZdOk6gWKD7yDUcvl0At7nLdHd9XflpL8&amp;_nc_ohc=9i8khcBpaoIQ7kNvwHncQz9&amp;_nc_gid=bBE5t_ubfqqviyt5bCDs2w&amp;edm=AOQ1c0wBAAAA&amp;ccb=7-5&amp;ig_cache_key=MzgyODc2NjQ2Njg4NDEwNDkzMg%3D%3D.3-ccb7-5&amp;oh=00_AfyQtJa-VYxeA9oKAVTD_jVyes8YcJ_DHMJNuoQQ3-3-MA&amp;oe=69BDB699&amp;_nc_sid=8b3546, https://scontent-hou1-1.cdninstagram.com/v/t51.82787-15/631423807_18552622903024164_5433254235684323447_n.jpg?stp=dst-jpg_e15_tt6&amp;_nc_ht=scontent-hou1-1.cdninstagram.com&amp;_nc_cat=100&amp;_nc_oc=Q6cZ2QGG__EUAeL5qosjSXaYax6aeTr2KXov8clZdOk6gWKD7yDUcvl0At7nLdHd9XflpL8&amp;_nc_ohc=9i8khcBpaoIQ7kNvwHncQz9&amp;_nc_gid=bBE5t_ubfqqviyt5bCDs2w&amp;edm=AOQ1c0wBAAAA&amp;ccb=7-5&amp;ig_cache_key=MzgyODc2NjQ2Njg4NDEwNDkzMg%3D%3D.3-ccb7-5&amp;oh=00_AfyQtJa-VYxeA9oKAVTD_jVyes8YcJ_DHMJNuoQQ3-3-MA&amp;oe=69BDB699&amp;_nc_sid=8b3546, https://scontent-hou1-1.cdninstagram.com/v/t51.82787-15/631497425_18552622930024164_5235893044533048630_n.jpg?stp=dst-jpg_e15_tt6&amp;_nc_ht=scontent-hou1-1.cdninstagram.com&amp;_nc_cat=100&amp;_nc_oc=Q6cZ2QGG__EUAeL5qosjSXaYax6aeTr2KXov8clZdOk6gWKD7yDUcvl0At7nLdHd9XflpL8&amp;_nc_ohc=viKwsSQaQ9MQ7kNvwFYCO6G&amp;_nc_gid=bBE5t_ubfqqviyt5bCDs2w&amp;edm=AOQ1c0wBAAAA&amp;ccb=7-5&amp;ig_cache_key=MzgyODc2NjQ3NTA3OTc3NzU0NA%3D%3D.3-ccb7-5&amp;oh=00_AfzF8VICTJ2a2kpOvWk-rJpqu2pIGRq9jKGVPdlqJ6Unww&amp;oe=69BDB6B7&amp;_nc_sid=8b3546, https://scontent-hou1-1.cdninstagram.com/v/t51.82787-15/631563892_18552622927024164_7654911729042962363_n.jpg?stp=dst-jpg_e15_tt6&amp;_nc_ht=scontent-hou1-1.cdninstagram.com&amp;_nc_cat=100&amp;_nc_oc=Q6cZ2QGG__EUAeL5qosjSXaYax6aeTr2KXov8clZdOk6gWKD7yDUcvl0At7nLdHd9XflpL8&amp;_nc_ohc=tSihHwLTvhYQ7kNvwFqsaIZ&amp;_nc_gid=bBE5t_ubfqqviyt5bCDs2w&amp;edm=AOQ1c0wBAAAA&amp;ccb=7-5&amp;ig_cache_key=MzgyODc2NjQ3NDk1MzkzMTIwOA%3D%3D.3-ccb7-5&amp;oh=00_Afz41sNlqrtkTS2Qi1Ov3G6203CnJTG21yA-PbzVZDeJRw&amp;oe=69BDACBB&amp;_nc_sid=8b3546, https://scontent-hou1-1.cdninstagram.com/v/t51.82787-15/631472804_18552622894024164_1796317193459023347_n.jpg?stp=dst-jpg_e15_tt6&amp;_nc_ht=scontent-hou1-1.cdninstagram.com&amp;_nc_cat=100&amp;_nc_oc=Q6cZ2QGG__EUAeL5qosjSXaYax6aeTr2KXov8clZdOk6gWKD7yDUcvl0At7nLdHd9XflpL8&amp;_nc_ohc=Ri_zWSBt0MkQ7kNvwGNEUtB&amp;_nc_gid=bBE5t_ubfqqviyt5bCDs2w&amp;edm=AOQ1c0wBAAAA&amp;ccb=7-5&amp;ig_cache_key=MzgyODc2NjQ2MzQwMjc3ODIxNQ%3D%3D.3-ccb7-5&amp;oh=00_AfzAUyg7jJR146eoFHqmVZ6HfEEWj39DQrt7rPSggfqy0Q&amp;oe=69BD907C&amp;_nc_sid=8b3546, https://scontent-hou1-1.cdninstagram.com/v/t51.82787-15/632056651_18552622912024164_7610313066891728136_n.jpg?stp=dst-jpg_e15_tt6&amp;_nc_ht=scontent-hou1-1.cdninstagram.com&amp;_nc_cat=100&amp;_nc_oc=Q6cZ2QGG__EUAeL5qosjSXaYax6aeTr2KXov8clZdOk6gWKD7yDUcvl0At7nLdHd9XflpL8&amp;_nc_ohc=OyZvPxgy-xwQ7kNvwEDcCwB&amp;_nc_gid=bBE5t_ubfqqviyt5bCDs2w&amp;edm=AOQ1c0wBAAAA&amp;ccb=7-5&amp;ig_cache_key=MzgyODc2NjQ2NDA0ODcwODg1MQ%3D%3D.3-ccb7-5&amp;oh=00_AfyxXRnRKy4VC1Ue5DV_fUKaQ4y2lQwZOJtet3BhC1icFA&amp;oe=69BD8F49&amp;_nc_sid=8b3546, https://scontent-hou1-1.cdninstagram.com/v/t51.82787-15/626257062_18549169747024164_3303243830105392630_n.jpg?stp=dst-jpg_e15_tt6&amp;_nc_ht=scontent-hou1-1.cdninstagram.com&amp;_nc_cat=100&amp;_nc_oc=Q6cZ2QGG__EUAeL5qosjSXaYax6aeTr2KXov8clZdOk6gWKD7yDUcvl0At7nLdHd9XflpL8&amp;_nc_ohc=kmzzsFaWACoQ7kNvwF4fZAI&amp;_nc_gid=bBE5t_ubfqqviyt5bCDs2w&amp;edm=AOQ1c0wBAAAA&amp;ccb=7-5&amp;ig_cache_key=MzgyMjY0ODIxNjc3MzI3MTgxNA%3D%3D.3-ccb7-5&amp;oh=00_AfxccpNz4sQOx-DkGz-UjC6OimckE_-TDRRSDHXFngJH7g&amp;oe=69BDAE93&amp;_nc_sid=8b3546, https://scontent-hou1-1.cdninstagram.com/v/t51.82787-15/626257062_18549169747024164_3303243830105392630_n.jpg?stp=dst-jpg_e15_tt6&amp;_nc_ht=scontent-hou1-1.cdninstagram.com&amp;_nc_cat=100&amp;_nc_oc=Q6cZ2QGG__EUAeL5qosjSXaYax6aeTr2KXov8clZdOk6gWKD7yDUcvl0At7nLdHd9XflpL8&amp;_nc_ohc=kmzzsFaWACoQ7kNvwF4fZAI&amp;_nc_gid=bBE5t_ubfqqviyt5bCDs2w&amp;edm=AOQ1c0wBAAAA&amp;ccb=7-5&amp;ig_cache_key=MzgyMjY0ODIxNjc3MzI3MTgxNA%3D%3D.3-ccb7-5&amp;oh=00_AfxccpNz4sQOx-DkGz-UjC6OimckE_-TDRRSDHXFngJH7g&amp;oe=69BDAE93&amp;_nc_sid=8b3546, https://scontent-hou1-1.cdninstagram.com/v/t51.82787-15/626500505_18549169765024164_205183732256771437_n.jpg?stp=dst-jpg_e15_tt6&amp;_nc_ht=scontent-hou1-1.cdninstagram.com&amp;_nc_cat=100&amp;_nc_oc=Q6cZ2QGG__EUAeL5qosjSXaYax6aeTr2KXov8clZdOk6gWKD7yDUcvl0At7nLdHd9XflpL8&amp;_nc_ohc=HglIMk2QUtsQ7kNvwGuc-6-&amp;_nc_gid=bBE5t_ubfqqviyt5bCDs2w&amp;edm=AOQ1c0wBAAAA&amp;ccb=7-5&amp;ig_cache_key=MzgyMjY0ODIxODQzNDI2MDkzNg%3D%3D.3-ccb7-5&amp;oh=00_Afy4wJ7QQshk6zJk8O7AIu-FpQhL8RLJ-wa6NYJIyeQRiw&amp;oe=69BD8AAD&amp;_nc_sid=8b3546, https://scontent-hou1-1.cdninstagram.com/v/t51.82787-15/626461011_18549169756024164_8899465419793322340_n.jpg?stp=dst-jpg_e15_tt6&amp;_nc_ht=scontent-hou1-1.cdninstagram.com&amp;_nc_cat=100&amp;_nc_oc=Q6cZ2QGG__EUAeL5qosjSXaYax6aeTr2KXov8clZdOk6gWKD7yDUcvl0At7nLdHd9XflpL8&amp;_nc_ohc=iiLZMUzaWssQ7kNvwEExyPJ&amp;_nc_gid=bBE5t_ubfqqviyt5bCDs2w&amp;edm=AOQ1c0wBAAAA&amp;ccb=7-5&amp;ig_cache_key=MzgyMjY0ODIxODA1Njc4MDM5Ng%3D%3D.3-ccb7-5&amp;oh=00_AfxiOckMWDXgMMgOJEuFhKDKy8Ea8Tl-8to7Q2u2w5Qy7g&amp;oe=69BD9756&amp;_nc_sid=8b3546, https://scontent-hou1-1.cdninstagram.com/v/t51.82787-15/610943896_18543761527024164_1604850330656530496_n.jpg?stp=dst-jpg_e15_tt6&amp;_nc_ht=scontent-hou1-</t>
  </si>
  <si>
    <t>https://scontent-hou1-1.cdninstagram.com/o1/v/t16/f2/m69/AQNjP3XS4E465lQEFKG8-Jg5mdZ7-q0K6VUxlOv8jiXxtbSZ1jl187jGYnS62dkbTLtW5t1qDUd7ZueRwlsc2PST.mp4?strext=1&amp;_nc_cat=111&amp;_nc_sid=5e9851&amp;_nc_ht=scontent-hou1-1.cdninstagram.com&amp;_nc_ohc=wOmyKMfZAiQQ7kNvwFVu6Qn&amp;efg=eyJ2ZW5jb2RlX3RhZyI6Inhwdl9wcm9ncmVzc2l2ZS5JTlNUQUdSQU0uQ0xJUFMuQzIuNzIwLmRhc2hfYmFzZWxpbmVfMV92MSIsInhwdl9hc3NldF9pZCI6MTc4Nzc1OTc0NDE1MTI0NTEsImFzc2V0X2FnZV9kYXlzIjo2LCJ2aV91c2VjYXNlX2lkIjoxMDA5OSwiZHVyYXRpb25fcyI6MTksInVybGdlbl9zb3VyY2UiOiJ3d3cifQ%3D%3D&amp;ccb=17-1&amp;vs=e5dc30132b9e6846&amp;_nc_vs=HBksFQIYOnBhc3N0aHJvdWdoX2V2ZXJzdG9yZS9HSGpwcXliam44QlNLUWNGQUllTnhKaE9OVE5LYnNwVEFRQUYVAALIARIAFQIYUWlnX3hwdl9wbGFjZW1lbnRfcGVybWFuZW50X3YyLzc5NDIxQjM3RDE5NDcwODNCOEVGNEFCMTIwMkU2RThEX2F1ZGlvX2Rhc2hpbml0Lm1wNBUCAsgBEgAoABgAGwKIB3VzZV9vaWwBMRJwcm9ncmVzc2l2ZV9yZWNpcGUBMRUAACaG0ILPkOXBPxUCKAJDMiwXQDM7peNT988YEmRhc2hfYmFzZWxpbmVfMV92MREAdf4HZeadAQA&amp;_nc_gid=bBE5t_ubfqqviyt5bCDs2w&amp;_nc_ss=1a&amp;_nc_zt=28&amp;oh=00_AfxMYB_nJWzEwrjaGntXDQmYe2l254GasMBTG3-y_2gpCA&amp;oe=69BD98D9, https://scontent-hou1-1.cdninstagram.com/o1/v/t16/f2/m69/AQMdlWhai11yWyoGT9AO6wJNG_85QXNQzdIvq8xcl96aVHk62N8BfhrRqbmzV-fpoRBWtwEqyxL0NHSQJ9PlT-lU.mp4?strext=1&amp;_nc_cat=106&amp;_nc_sid=5e9851&amp;_nc_ht=scontent-hou1-1.cdninstagram.com&amp;_nc_ohc=5QulfHnH7KQQ7kNvwFCp96Y&amp;efg=eyJ2ZW5jb2RlX3RhZyI6Inhwdl9wcm9ncmVzc2l2ZS5JTlNUQUdSQU0uQ0xJUFMuQzIuNzIwLmRhc2hfYmFzZWxpbmVfMV92MSIsInhwdl9hc3NldF9pZCI6MTc4NzcyNTY4NjA1MTI0NTEsImFzc2V0X2FnZV9kYXlzIjo4LCJ2aV91c2VjYXNlX2lkIjoxMDA5OSwiZHVyYXRpb25fcyI6MjIsInVybGdlbl9zb3VyY2UiOiJ3d3cifQ%3D%3D&amp;ccb=17-1&amp;_nc_gid=bBE5t_ubfqqviyt5bCDs2w&amp;_nc_ss=1a&amp;_nc_zt=28&amp;vs=aca3c26187ab3e19&amp;_nc_vs=HBksFQIYOnBhc3N0aHJvdWdoX2V2ZXJzdG9yZS9HQnBBZ3lab3RCcloxY2NDQU95R3FWdEdyMUlGYnNwVEFRQUYVAALIARIAFQIYUWlnX3hwdl9wbGFjZW1lbnRfcGVybWFuZW50X3YyL0UxNDg4RDNERTdGNTVDMDMwRjkwM0Y1MjZFNjM2RTlFX2F1ZGlvX2Rhc2hpbml0Lm1wNBUCAsgBEgAoABgAGwKIB3VzZV9vaWwBMRJwcm9ncmVzc2l2ZV9yZWNpcGUBMRUAACaGw9WLp9HBPxUCKAJDMiwXQDYIcrAgxJwYEmRhc2hfYmFzZWxpbmVfMV92MREAdf4HZeadAQA&amp;oh=00_AfzCODcZzSoTf3hBBxZ4D3PrT1GRidIfDr3z5i57leYzrg&amp;oe=69BDBC26, https://scontent-hou1-1.cdninstagram.com/o1/v/t16/f2/m69/AQPP3CYvcOL2TwZkUWcrYxrorHrvBwT9K6EMqFSguVmVgucLfGhhAAM-R4B-VAuqxo33EKQnGZdJeCPd1tLJapxS.mp4?strext=1&amp;_nc_cat=104&amp;_nc_sid=5e9851&amp;_nc_ht=scontent-hou1-1.cdninstagram.com&amp;_nc_ohc=rV7xI17g6aIQ7kNvwFCrVGl&amp;efg=eyJ2ZW5jb2RlX3RhZyI6Inhwdl9wcm9ncmVzc2l2ZS5JTlNUQUdSQU0uQ0xJUFMuQzMuNjAwLmRhc2hfYmFzZWxpbmVfMV92MSIsInhwdl9hc3NldF9pZCI6MTc4NzY4ODY3MDU1MTI0NTEsImFzc2V0X2FnZV9kYXlzIjoxMSwidmlfdXNlY2FzZV9pZCI6MTAwOTksImR1cmF0aW9uX3MiOjI3LCJ3YXRjaF90aW1lX3MiOjEwMTcsInVybGdlbl9zb3VyY2UiOiJ3d3cifQ%3D%3D&amp;ccb=17-1&amp;vs=268f63d3395f4d33&amp;_nc_vs=HBksFQIYOnBhc3N0aHJvdWdoX2V2ZXJzdG9yZS9HTHZXZVNiLWdqQlZVVWdMQU9CRzVzMWhHdElPYnNwVEFRQUYVAALIARIAFQIYUWlnX3hwdl9wbGFjZW1lbnRfcGVybWFuZW50X3YyL0UyNDE5NUMwRUIwRjEwQUQ5NzZGRTZDMzU4MUNCQzlCX2F1ZGlvX2Rhc2hpbml0Lm1wNBUCAsgBEgAoABgAGwKIB3VzZV9vaWwBMRJwcm9ncmVzc2l2ZV9yZWNpcGUBMRUAACaGgK2c4bvBPxUCKAJDMywXQDuqfvnbItEYEmRhc2hfYmFzZWxpbmVfMV92MREAdf4HZeadAQA&amp;_nc_gid=bBE5t_ubfqqviyt5bCDs2w&amp;_nc_ss=1a&amp;_nc_zt=28&amp;oh=00_AfzWYks3FjbeIMG5iPpc4psvJLvtKf2obcTP055YfTLMEQ&amp;oe=69BDB09C, https://scontent-hou1-1.cdninstagram.com/o1/v/t16/f2/m69/AQP2-4B0xaXJTBFspH2kq6cLEWHUkdCCNf4WFzsUGk9HQcVK2BLZQDnvsk5uuxXSsZLS1YHSYodAabPhoxfGsyu-.mp4?strext=1&amp;_nc_cat=106&amp;_nc_sid=5e9851&amp;_nc_ht=scontent-hou1-1.cdninstagram.com&amp;_nc_ohc=y6JxvRK2mP8Q7kNvwG2NY0f&amp;efg=eyJ2ZW5jb2RlX3RhZyI6Inhwdl9wcm9ncmVzc2l2ZS5JTlNUQUdSQU0uQ0xJUFMuQzMuNzIwLmRhc2hfYmFzZWxpbmVfMV92MSIsInhwdl9hc3NldF9pZCI6MTc4NzY3MTc0NDU1MTI0NTEsImFzc2V0X2FnZV9kYXlzIjoxMiwidmlfdXNlY2FzZV9pZCI6MTAwOTksImR1cmF0aW9uX3MiOjE1LCJ1cmxnZW5fc291cmNlIjoid3d3In0%3D&amp;ccb=17-1&amp;vs=75ca0cb55428dbba&amp;_nc_vs=HBksFQIYOnBhc3N0aHJvdWdoX2V2ZXJzdG9yZS9HRXlBaHlZWkh0dzk2cm9GQUZLTEVPQ3lfSXBQYnNwVEFRQUYVAALIARIAFQIYUWlnX3hwdl9wbGFjZW1lbnRfcGVybWFuZW50X3YyLzBBNDEyREJFQkJCODNCNDMxNTE4QjA3QTRBMjdCMTk1X2F1ZGlvX2Rhc2hpbml0Lm1wNBUCAsgBEgAoABgAGwKIB3VzZV9vaWwBMRJwcm9ncmVzc2l2ZV9yZWNpcGUBMRUAACaG9LeR9LHBPxUCKAJDMywXQC4Q5WBBiTcYEmRhc2hfYmFzZWxpbmVfMV92MREAdf4HZeadAQA&amp;_nc_gid=bBE5t_ubfqqviyt5bCDs2w&amp;_nc_ss=1a&amp;_nc_zt=28&amp;oh=00_Afxp-PaCL0FVTJHVLoZsKOoOeuTbJJnoUQttTlaPaC922A&amp;oe=69BD8D2A, https://scontent-hou1-1.cdninstagram.com/o1/v/t16/f2/m69/AQOkxi0mVrRp3U6-HqEc19zJ7_rCZe38p8Pyz4TSnRprYkQPc9qOo71xkNDAj2EH1MK8e7l1Hb5ulIGFgytxQLdY.mp4?strext=1&amp;_nc_cat=104&amp;_nc_sid=5e9851&amp;_nc_ht=scontent-hou1-1.cdninstagram.com&amp;_nc_ohc=DTJ0AlTCJOsQ7kNvwESVnr_&amp;efg=eyJ2ZW5jb2RlX3RhZyI6Inhwdl9wcm9ncmVzc2l2ZS5JTlNUQUdSQU0uQ0xJUFMuQzMuNzIwLmRhc2hfYmFzZWxpbmVfMV92MSIsInhwdl9hc3NldF9pZCI6MTc4NzY2MzkyNzQ1MTI0NTEsImFzc2V0X2FnZV9kYXlzIjoxMiwidmlfdXNlY2FzZV9pZCI6MTAwOTksImR1cmF0aW9uX3MiOjIyLCJ1cmxnZW5fc291cmNlIjoid3d3In0%3D&amp;ccb=17-1&amp;vs=ef072775543db626&amp;_nc_vs=HBksFQIYOnBhc3N0aHJvdWdoX2V2ZXJzdG9yZS9HRXR2ZFNhbmw1WFZibkVFQUtnc2lMckRCZDR5YnNwVEFRQUYVAALIARIAFQIYUWlnX3hwdl9wbGFjZW1lbnRfcGVybWFuZW50X3YyLzY3NDZGOTVBRkQzRDg0OUYyMDJDRTAxQkQwMjM3MDhBX2F1ZGlvX2Rhc2hpbml0Lm1wNBUCAsgBEgAoABgAGwKIB3VzZV9vaWwBMRJwcm9ncmVzc2l2ZV9yZWNpcGUBMRUAACaGweHbra3BPxUCKAJDMywXQDb1P3ztkWgYEmRhc2hfYmFzZWxpbmVfMV92MREAdf4HZ</t>
  </si>
  <si>
    <t>https://www.instagram.com/premium_property_group</t>
  </si>
  <si>
    <t>ukraina5925</t>
  </si>
  <si>
    <t>Украина</t>
  </si>
  <si>
    <t>https://scontent-iad3-1.cdninstagram.com/v/t51.2885-19/459023418_477805825100038_3805734119234020326_n.jpg?stp=dst-jpg_e0_s150x150_tt6&amp;efg=eyJ2ZW5jb2RlX3RhZyI6InByb2ZpbGVfcGljLmRqYW5nby4xMDgwLmMyIn0&amp;_nc_ht=scontent-iad3-1.cdninstagram.com&amp;_nc_cat=110&amp;_nc_oc=Q6cZ2QGqtfXgz-WA8F72ooEaboZSqv04VcXjaonSWWX-tVE7WMISDLmu97JyxDxMx5dV4jo&amp;_nc_ohc=HUt9MGYCjjEQ7kNvwG8RgjH&amp;_nc_gid=GYEmnm2hD94WbjyH-bILbg&amp;edm=AOQ1c0wBAAAA&amp;ccb=7-5&amp;oh=00_AfybUrT98p2Efc8ATe9mz0NTD_BjN9imjC0qVJoagKf58Q&amp;oe=69BD8A93&amp;_nc_sid=8b3546</t>
  </si>
  <si>
    <t>Напоминание для тех , кто за высоким забором существует и клетка для них , это родной дом . | Вот как русские убиваю украинцев ! Этому парю 24 года !!!!!! А что делает украинцы ? Отпускают откормленных , здоровых нелюдей домой , к семьям ! Помните , что россия, это Мордор негодяев и убийц ! | Somebody show Trump stupid how much he is "loved" by the Kremlin and all of Russia !😂 | GOOGLE всем изменения на политической карте 🤣🤣🤣🤣🤣 Болото исчезло 🤣🤣🤣🤣 | А что с мордой у Пети сейчас случилось ? Я знаю ! Он побежит платиться путлеру в железку . Ведь Орбан и Фицо знают , как это нужно делать . Друзья научат и посоветуют 🤣🤣🤣🤣 | Щоби не робила бусурмани червоні з символікою SS, ми маємо розуміти , що на карті стоїть життям УКРАЇНИ і людей цієї країни ! Памʼятайте і боріться за свою незалежність ! | -« Никто и никогда не нападал первым ! « Как утверждает курятник со шпилем и звездой наверху ! 🤣🤣🤣🤣🤣🤣🤣🤣</t>
  </si>
  <si>
    <t>https://instagram.com/p/DS9mH6UjD2j, https://instagram.com/p/DS9mF-MDOsk, https://instagram.com/p/DS9mCOxDGLH, https://instagram.com/p/DSPhOrcjNL8, https://instagram.com/p/DNNP9YtsBem, https://instagram.com/p/DMU3UHuM9j9, https://instagram.com/p/DLfNm-Msuoi, https://instagram.com/p/DLai62ispp_, https://instagram.com/p/DHqqpPtswTG, https://instagram.com/p/DGDESigMeJU, https://instagram.com/p/DEzkKWLsOld, https://instagram.com/p/DEhgFAWs1qO</t>
  </si>
  <si>
    <t>0, 0, 0, 5, 8, 2, 3, 1, 27, 8, 7, 4</t>
  </si>
  <si>
    <t>2026-01-01, 2026-01-01, 2026-01-01, 2025-12-14, 2025-08-11, 2025-07-20, 2025-06-29, 2025-06-27, 2025-03-26, 2025-02-14, 2025-01-14, 2025-01-07</t>
  </si>
  <si>
    <t>Video, Video, Video, Video, Image, Image, Image, Image, Image, Image, Image, Image</t>
  </si>
  <si>
    <t>https://scontent-iad3-1.cdninstagram.com/v/t51.82787-15/530328339_17903581428232136_355270057023165782_n.jpg?stp=dst-jpg_e15_fr_s1080x1080_tt6&amp;_nc_ht=scontent-iad3-1.cdninstagram.com&amp;_nc_cat=108&amp;_nc_oc=Q6cZ2QGqtfXgz-WA8F72ooEaboZSqv04VcXjaonSWWX-tVE7WMISDLmu97JyxDxMx5dV4jo&amp;_nc_ohc=fT1nEczgMZ0Q7kNvwEGD3Jb&amp;_nc_gid=GYEmnm2hD94WbjyH-bILbg&amp;edm=AOQ1c0wBAAAA&amp;ccb=7-5&amp;ig_cache_key=MzY5NjY4MTA1ODI2MzExMTU5MA%3D%3D.3-ccb7-5&amp;oh=00_AfyWcJAUjZri2OO98sKk7vnbXk5t4QPjG0Q6-9BiYMKNxA&amp;oe=69BD8741&amp;_nc_sid=8b3546, https://scontent-iad3-1.cdninstagram.com/v/t51.82787-15/523086007_17900952783232136_5254830692722276012_n.jpg?stp=dst-jpg_e15_tt6&amp;_nc_ht=scontent-iad3-1.cdninstagram.com&amp;_nc_cat=108&amp;_nc_oc=Q6cZ2QGqtfXgz-WA8F72ooEaboZSqv04VcXjaonSWWX-tVE7WMISDLmu97JyxDxMx5dV4jo&amp;_nc_ohc=ArHkljSpL4kQ7kNvwEJ1kSs&amp;_nc_gid=GYEmnm2hD94WbjyH-bILbg&amp;edm=AOQ1c0wBAAAA&amp;ccb=7-5&amp;ig_cache_key=MzY4MDgxMDA3MDcwNzUyNTg4NQ%3D%3D.3-ccb7-5&amp;oh=00_AfxMQX8I2aa-nlt6pnoZENUD2-O69uaqDR2z66ZSMci6mA&amp;oe=69BDB240&amp;_nc_sid=8b3546, https://scontent-iad3-1.cdninstagram.com/v/t51.2885-15/513893539_17898515097232136_4143990041596627755_n.jpg?stp=dst-jpg_e15_tt6&amp;_nc_ht=scontent-iad3-1.cdninstagram.com&amp;_nc_cat=108&amp;_nc_oc=Q6cZ2QGqtfXgz-WA8F72ooEaboZSqv04VcXjaonSWWX-tVE7WMISDLmu97JyxDxMx5dV4jo&amp;_nc_ohc=df3EKm7nHDkQ7kNvwEiGkC4&amp;_nc_gid=GYEmnm2hD94WbjyH-bILbg&amp;edm=AOQ1c0wBAAAA&amp;ccb=7-5&amp;ig_cache_key=MzY2NTcwODQ3NDQzMjY3ODQzNA%3D%3D.3-ccb7-5&amp;oh=00_AfyuGSwfqr1f1hKkfOPhuHD1oVPkowxVUUGaW5UIy47hSA&amp;oe=69BD9BBD&amp;_nc_sid=8b3546, https://scontent-iad3-1.cdninstagram.com/v/t51.2885-15/513819836_17898306402232136_6265526491183559070_n.jpg?stp=dst-jpg_e15_tt6&amp;_nc_ht=scontent-iad3-1.cdninstagram.com&amp;_nc_cat=108&amp;_nc_oc=Q6cZ2QGqtfXgz-WA8F72ooEaboZSqv04VcXjaonSWWX-tVE7WMISDLmu97JyxDxMx5dV4jo&amp;_nc_ohc=qQvOO9aBU58Q7kNvwGgqZUO&amp;_nc_gid=GYEmnm2hD94WbjyH-bILbg&amp;edm=AOQ1c0wBAAAA&amp;ccb=7-5&amp;ig_cache_key=MzY2NDM5NDgyNDY5NDUzNjgzMQ%3D%3D.3-ccb7-5&amp;oh=00_AfwVc1vtGK_S36q--XVHi_HidOB_rAV52_f_Knx3hlmMBg&amp;oe=69BDA72F&amp;_nc_sid=8b3546, https://scontent-iad3-1.cdninstagram.com/v/t51.2885-15/487312897_17887232394232136_3022998792874254837_n.jpg?stp=dst-jpg_e15_tt6&amp;_nc_ht=scontent-iad3-1.cdninstagram.com&amp;_nc_cat=108&amp;_nc_oc=Q6cZ2QGqtfXgz-WA8F72ooEaboZSqv04VcXjaonSWWX-tVE7WMISDLmu97JyxDxMx5dV4jo&amp;_nc_ohc=q__4BBGbpnIQ7kNvwH9dd8j&amp;_nc_gid=GYEmnm2hD94WbjyH-bILbg&amp;edm=AOQ1c0wBAAAA&amp;ccb=7-5&amp;ig_cache_key=MzU5Njg3NDgwNDczMzYwOTE1OA%3D%3D.3-ccb7-5&amp;oh=00_Afyk_OhGCcAXRPbhDVAWJkinCqEEcfsU7W_ZVrDuXO5b9Q&amp;oe=69BDB337&amp;_nc_sid=8b3546, https://scontent-iad3-1.cdninstagram.com/v/t51.2885-15/479873177_17882178561232136_1526254831012803019_n.jpg?stp=dst-jpg_e15_tt6&amp;_nc_ht=scontent-iad3-1.cdninstagram.com&amp;_nc_cat=108&amp;_nc_oc=Q6cZ2QGqtfXgz-WA8F72ooEaboZSqv04VcXjaonSWWX-tVE7WMISDLmu97JyxDxMx5dV4jo&amp;_nc_ohc=S7O3hF0ODwUQ7kNvwHgQH-0&amp;_nc_gid=GYEmnm2hD94WbjyH-bILbg&amp;edm=AOQ1c0wBAAAA&amp;ccb=7-5&amp;ig_cache_key=MzU2NzcxNDE5NTk5MTU1MjU5Ng%3D%3D.3-ccb7-5&amp;oh=00_AfyI0PzZPZKW1DxcoZFbrzsDJzdi4cdo5JT7oDG2V1DDtg&amp;oe=69BD9AC4&amp;_nc_sid=8b3546, https://scontent-iad3-2.cdninstagram.com/v/t51.82787-15/625065597_18107226835701351_8014975057435903890_n.jpg?stp=dst-jpg_e15_tt6&amp;_nc_ht=scontent-iad3-2.cdninstagram.com&amp;_nc_cat=103&amp;_nc_oc=Q6cZ2QGqtfXgz-WA8F72ooEaboZSqv04VcXjaonSWWX-tVE7WMISDLmu97JyxDxMx5dV4jo&amp;_nc_ohc=QbXIV_qp7pwQ7kNvwEK33H2&amp;_nc_gid=GYEmnm2hD94WbjyH-bILbg&amp;edm=AOQ1c0wBAAAA&amp;ccb=7-5&amp;ig_cache_key=MzU0NTMzNjM3MjM1ODM0MzAwNQ%3D%3D.3-ccb7-5&amp;oh=00_Afx21A_gpvxA3UHCIf7zez0-vyYC1lXECGJ2fGlCDvmAoA&amp;oe=69BDBD06&amp;_nc_sid=8b3546, https://scontent-iad3-2.cdninstagram.com/v/t51.82787-15/625268642_18057375986372093_2806908340139255808_n.jpg?stp=dst-jpg_e15_fr_s1080x1080_tt6&amp;_nc_ht=scontent-iad3-2.cdninstagram.com&amp;_nc_cat=105&amp;_nc_oc=Q6cZ2QGqtfXgz-WA8F72ooEaboZSqv04VcXjaonSWWX-tVE7WMISDLmu97JyxDxMx5dV4jo&amp;_nc_ohc=MnnCno4_AGoQ7kNvwHkCREo&amp;_nc_gid=GYEmnm2hD94WbjyH-bILbg&amp;edm=AOQ1c0wBAAAA&amp;ccb=7-5&amp;ig_cache_key=MzU0MDI1MTg2MzU1NjUxMjM5OA%3D%3D.3-ccb7-5&amp;oh=00_Afxw6Eb-jfXX4e9jeF8HpRy7s9ACAr7izDtxq245Antyfg&amp;oe=69BDB6B5&amp;_nc_sid=8b3546</t>
  </si>
  <si>
    <t>https://scontent-iad3-1.cdninstagram.com/o1/v/t2/f2/m86/AQPVsAvE8QYqFmCddKl6EHPEtEBwazPjOEvCugVSL0tdzLxQ_9f4dsq1qGEjVRNv9VS3BuOtIXerlWnzXzyOOUrynQhdF-Bbm9Go_BE.mp4?_nc_cat=109&amp;_nc_sid=5e9851&amp;_nc_ht=scontent-iad3-1.cdninstagram.com&amp;_nc_ohc=JR5aWM8EtQ4Q7kNvwH0pry1&amp;efg=eyJ2ZW5jb2RlX3RhZyI6Inhwdl9wcm9ncmVzc2l2ZS5JTlNUQUdSQU0uQ0xJUFMuQzMuNzIwLmRhc2hfYmFzZWxpbmVfMV92MSIsInhwdl9hc3NldF9pZCI6MTA2NzAyNjY2NTYwMDU3MywiYXNzZXRfYWdlX2RheXMiOjc0LCJ2aV91c2VjYXNlX2lkIjoxMDA5OSwiZHVyYXRpb25fcyI6MTEwLCJ1cmxnZW5fc291cmNlIjoid3d3In0%3D&amp;ccb=17-1&amp;_nc_gid=GYEmnm2hD94WbjyH-bILbg&amp;_nc_ss=1a&amp;_nc_zt=28&amp;vs=f0d73e0d4b0d9c91&amp;_nc_vs=HBksFQIYUmlnX3hwdl9yZWVsc19wZXJtYW5lbnRfc3JfcHJvZC9DRDQwNjgxRjMyMDcwRjVBOTY3QzczOEY0NERBMUI4MV92aWRlb19kYXNoaW5pdC5tcDQVAALIARIAFQIYRmlnX3hwdl9yZWVsc19wZXJtYW5lbnRfc3JfcHJvZC8yMDI5MTE0NTgxMjA1NTkyXzQ0Njk3NzA2MjkwMjA5OTQwNS5tcDQVAgLIARIAKAAYABsCiAd1c2Vfb2lsATEScHJvZ3Jlc3NpdmVfcmVjaXBlATEVAAAm-tjzlZCd5QMVAigCQzMsF0BbhDlYEGJOGBJkYXNoX2Jhc2VsaW5lXzFfdjERAHX-B2XmnQEA&amp;oh=00_AfzNO05BQk8P9Xp6V1VFLJ8nJsjMIJXvGJlR15ydaLwUOw&amp;oe=69B9BCEA, https://scontent-iad3-1.cdninstagram.com/o1/v/t2/f2/m86/AQMEqMIRRFeeAwjPunii-cfQROJMNK2wUtWBQU-CA9cKjxXkhgtpaKfgVDlY2eGHVDwmxXtDV6Q8Q9rzUxmOHLyNj1sFCkGq6M0ovdE.mp4?_nc_cat=104&amp;_nc_sid=5e9851&amp;_nc_ht=scontent-iad3-1.cdninstagram.com&amp;_nc_ohc=_XZM1FsQn8EQ7kNvwHlmUi5&amp;efg=eyJ2ZW5jb2RlX3RhZyI6Inhwdl9wcm9ncmVzc2l2ZS5JTlNUQUdSQU0uQ0xJUFMuQzMuNzIwLmRhc2hfYmFzZWxpbmVfMV92MSIsInhwdl9hc3NldF9pZCI6MjE0MDg3OTk3MzMyMDI0MywiYXNzZXRfYWdlX2RheXMiOjc0LCJ2aV91c2VjYXNlX2lkIjoxMDA5OSwiZHVyYXRpb25fcyI6MTEwLCJ1cmxnZW5fc291cmNlIjoid3d3In0%3D&amp;ccb=17-1&amp;_nc_gid=GYEmnm2hD94WbjyH-bILbg&amp;_nc_ss=1a&amp;_nc_zt=28&amp;vs=e33e8f6f48a992b8&amp;_nc_vs=HBksFQIYUmlnX3hwdl9yZWVsc19wZXJtYW5lbnRfc3JfcHJvZC9EOTQ3M0IyQzZCNDI1RkRFNjdENzc0RjVGMTVGMzM5M192aWRlb19kYXNoaW5pdC5tcDQVAALIARIAFQIYRmlnX3hwdl9yZWVsc19wZXJtYW5lbnRfc3JfcHJvZC84Njc5MzgyMjIzODkyOTFfNzE3Mzk1NjgxMDEwMTk2MTg2MS5tcDQVAgLIARIAKAAYABsCiAd1c2Vfb2lsATEScHJvZ3Jlc3NpdmVfcmVjaXBlATEVAAAm5piI5c7HzQcVAigCQzMsF0BbhDlYEGJOGBJkYXNoX2Jhc2VsaW5lXzFfdjERAHX-B2XmnQEA&amp;oh=00_AfwhrP9OnE_kPTi2JNItRIK62RrZXB02BDfsDoQduZmc9A&amp;oe=69B9A931, https://scontent-iad3-2.cdninstagram.com/o1/v/t2/f2/m86/AQNOWXHN8yR65kb0ehGfbrvfwUB4oepSFceYYHUeRgjOPVGpHQijzTpye7uBnGmyi-6-Qr3xiMKg7iUfSwYd1EQhPX5PYNy2eeDInHk.mp4?_nc_cat=106&amp;_nc_sid=5e9851&amp;_nc_ht=scontent-iad3-2.cdninstagram.com&amp;_nc_ohc=4Ixq384KFSoQ7kNvwE6fAbH&amp;efg=eyJ2ZW5jb2RlX3RhZyI6Inhwdl9wcm9ncmVzc2l2ZS5JTlNUQUdSQU0uQ0xJUFMuQzMuNzIwLmRhc2hfYmFzZWxpbmVfMV92MSIsInhwdl9hc3NldF9pZCI6MTM4OTM4NzcwNTkzMjgwOSwiYXNzZXRfYWdlX2RheXMiOjc0LCJ2aV91c2VjYXNlX2lkIjoxMDA5OSwiZHVyYXRpb25fcyI6MTEwLCJ1cmxnZW5fc291cmNlIjoid3d3In0%3D&amp;ccb=17-1&amp;_nc_gid=GYEmnm2hD94WbjyH-bILbg&amp;_nc_ss=1a&amp;_nc_zt=28&amp;vs=c3788b7e83aff156&amp;_nc_vs=HBksFQIYUmlnX3hwdl9yZWVsc19wZXJtYW5lbnRfc3JfcHJvZC8yNjQ4OUM3NUY4MTk1OUE3RjQwRjFFRTYyMzFBNzlBQl92aWRlb19kYXNoaW5pdC5tcDQVAALIARIAFQIYR2lnX3hwdl9yZWVsc19wZXJtYW5lbnRfc3JfcHJvZC80ODM2NTE3NjM2NTc0ODgzXzg3NjMwMzY4MjY3MTgyMTA3MTYubXA0FQICyAESACgAGAAbAogHdXNlX29pbAExEnByb2dyZXNzaXZlX3JlY2lwZQExFQAAJpLw1oqB6fcEFQIoAkMzLBdAW4Q5WBBiThgSZGFzaF9iYXNlbGluZV8xX3YxEQB1_gdl5p0BAA&amp;oh=00_AfyiYfbE4wSDHqfNLfN3bxiSj9p9BXuPSW0A3LFNJYnQsA&amp;oe=69B9A0EF, https://scontent-iad3-1.cdninstagram.com/o1/v/t2/f2/m86/AQMW9kc3Z4lWIH-MwyFjRx1IFuGbXWqIU8ywURUbV-Cj6eQFb2M_98K6ymsNhJAfN-1K9s6dz1APrVy_K8f6Tfynn3XfuMZxuNKasR0.mp4?_nc_cat=110&amp;_nc_sid=5e9851&amp;_nc_ht=scontent-iad3-1.cdninstagram.com&amp;_nc_ohc=cCwylMQNbOUQ7kNvwFl0gOV&amp;efg=eyJ2ZW5jb2RlX3RhZyI6Inhwdl9wcm9ncmVzc2l2ZS5JTlNUQUdSQU0uQ0xJUFMuQzMuNzIwLmRhc2hfYmFzZWxpbmVfMV92MSIsInhwdl9hc3NldF9pZCI6MTIwMDA0NDYxNTAyMTc0OSwiYXNzZXRfYWdlX2RheXMiOjkxLCJ2aV91c2VjYXNlX2lkIjoxMDA5OSwiZHVyYXRpb25fcyI6MTMsInVybGdlbl9zb3VyY2UiOiJ3d3cifQ%3D%3D&amp;ccb=17-1&amp;_nc_gid=GYEmnm2hD94WbjyH-bILbg&amp;_nc_ss=1a&amp;_nc_zt=28&amp;vs=6b49852246096805&amp;_nc_vs=HBksFQIYUmlnX3hwdl9yZWVsc19wZXJtYW5lbnRfc3JfcHJvZC80RDQyQ0M5RTRGRjFGRTBEMUM4QTU2OTQyN0ExMjNCRV92aWRlb19kYXNoaW5pdC5tcDQVAALIARIAFQIYR2lnX3hwdl9yZWVsc19wZXJtYW5lbnRfc3JfcHJvZC80MjYzMDc4NzYwNjE2MjM4XzUxMTQ3NzQxOTYxNzE1MzcyNjIubXA0FQICyAESACgAGAAbAogHdXNlX29pbAExEnByb2dyZXNzaXZlX3JlY2lwZQExFQAAJurS8Y_l26EEFQIoAkMzLBdAKqp--dsi0RgSZGFzaF9iYXNlbGluZV8xX3YxEQB1_gdl5p0BAA&amp;oh=00_AfxlX3kn7KPzHLwLsINC7ebfUBqzzy_tFXltQKPi1rURKA&amp;oe=69B9A9A7</t>
  </si>
  <si>
    <t>https://www.instagram.com/ukraina5925</t>
  </si>
  <si>
    <t>giuvaerlux</t>
  </si>
  <si>
    <t>GiuvaerLux</t>
  </si>
  <si>
    <t>✨ Bijuterii din aur și argint lucrate manual
💍 Modele unicat • Comenzi personalizate
📍 Moldova 
📩 Scrie-ne în privat pentru</t>
  </si>
  <si>
    <t>https://tellonym.me/Gheorghe347</t>
  </si>
  <si>
    <t>https://scontent-lga3-1.cdninstagram.com/v/t51.82787-19/529718312_18473991472075390_628479408206962156_n.jpg?stp=dst-jpg_e0_s150x150_tt6&amp;efg=eyJ2ZW5jb2RlX3RhZyI6InByb2ZpbGVfcGljLmRqYW5nby4xMDgwLmMyIn0&amp;_nc_ht=scontent-lga3-1.cdninstagram.com&amp;_nc_cat=110&amp;_nc_oc=Q6cZ2QFuILkheiBobDK83g1SlXmRm1gjf0OSFFOVfP4F3hNvC65Ay-uTAJ6yGSrYTUQTU9k&amp;_nc_ohc=udimyf2rvfMQ7kNvwFsoLpQ&amp;_nc_gid=q0P4blHD48eXCDxKv5QZuw&amp;edm=AOQ1c0wBAAAA&amp;ccb=7-5&amp;oh=00_AfyrnY_1zHvD8r_nFhWLmaS5ljC8brE6hlgE-qsExwvVNA&amp;oe=69BD9EDC&amp;_nc_sid=8b3546</t>
  </si>
  <si>
    <t>Bijuterii create cu pasiune ✨
Vino în atelier Luni–Sâmbătă și descoperă magia 💍
📍 Alba Iulia 3 | Set din aur – cercei și inel, cu pietre simple, pentru un plus de eleganță și rafinament 💛
📍 Alba Iulia 3 | Inel confecționat manual din aur 585, creat pentru a evidenția frumusețea și simplitatea. O bijuterie care nu se demodează 💍
📍 Alba Iulia 3 | Verigi din aur, create cu atenție la detalii și finisaj impecabil.
Simbolul unei promisiuni care durează o viață 💍
📍 Alba Iulia 3 | ✨ Eleganță și rafinament ✨
Brățară din aur masiv, lucrată cu măiestrie, pentru un plus de strălucire în fiecare zi.
💛 Un detaliu care nu trece neobservat.
#aur #bijuteriidelux #giuvaerlux #brataraaur #brataraaurlacomanda | ✨ Cercei din aur fin, lucrați manual, cu design floral elegant și pietricele strălucitoare.
💎 Perfecți pentru a adăuga un strop de rafinament oricărei ținute.
🔨 Realizați cu atenție la detalii, la comandă, special pentru tine.
#aur #bijuteriiunicat #cerceiaur #lucratmanual #giuvaerlux | ✨ Cercei din aur, fabricați manual cu atenție la detalii.
✔️ Design sofisticat, perfect pentru orice moment special.
🔨 Realizați doar la comandă, unici pentru tine.
📩 Scrie-ne pentru comenzi și detalii!
#bijuteriilux #cerceiapersonalizati #artizanat #comandalux #giuvaerlux | 💍 Inel din aur cu piatră albastră – realizat cu atenție la fiecare detaliu. Pentru comenzi, scrie-ne în privat.
#inelcomanda #aur #elegant #rafinat #giuvaerlux | ✨ Ineluș din aur, lucrat cu pasiune și atenție la detalii!
🔶 Design elegant, perfect pentru orice ocazie
🛠️ Confecționat manual, la comandă, exact pe gustul tău
📩 Pentru comenzi și detalii, scrie-ne un mesaj!
#bijuterii #confectionatimanual #aurdecalitate #bijuteriiunicat #giuvaerlux | ✨ Cruciuliță din aur, făcută la comandă pentru tine! ✨
Fiecare detaliu este lucrat manual cu grijă, pentru o bijuterie unică și personală.
🔹 Aur de calitate superioară
🔹 Design exclusiv, adaptat dorințelor tale
🔹 Perfectă pentru un cadou special sau pentru tine
Comandă acum și poartă o cruciuliță | ✨ Cercei din aur, lucrati manual cu atenție și rafinament.
✔️ Design elegant, perfect pentru orice ocazie.
🔨 Confecționați la comandă, special pentru tine.
Pentru mai multe detalii și comenzi, scrie-ne un mesaj! 📩
#confectionatimanual #cerceiaurlacomanda #bijuterii #comandapersonalizata #giuvaerlu | Set cruce + lănțișor – realizat la comandă!
✨ Bijuterie elegantă, lucrată manual din aur, cu detalii fine și piatră centrală.
✔️ Setul include crucea și lănțișorul
✔️ Potrivit pentru femei și bărbați
🔨 Confecționăm la comandă, cu atenție la fiecare detaliu
#cruceaur #bijuterii #lucrarelacomanda  #g</t>
  </si>
  <si>
    <t>#aur, #bijuteriidelux, #giuvaerlux, #brataraaur, #brataraaurlacomanda, #bijuteriiunicat, #cerceiaur, #lucratmanual, #bijuteriilux, #cerceiapersonalizati, #artizanat, #comandalux, #inelcomanda, #elegant, #rafinat, #bijuterii, #confectionatimanual, #aurdecalitate, #cerceiaurlacomanda, #comandapersonalizata, #giuvaerlu, #cruceaur, #lucrarelacomanda, #g</t>
  </si>
  <si>
    <t>https://instagram.com/p/DUjAhGiCM0c, https://instagram.com/p/DUi_YjCiNXg, https://instagram.com/p/DUi_OEqCC2h, https://instagram.com/p/DUi_D5qCEfL, https://instagram.com/p/DNdj2HJogfB, https://instagram.com/p/DNODDB3Ih3j, https://instagram.com/p/DNJbASeO-vN, https://instagram.com/p/DNJZq7Atcr_, https://instagram.com/p/DMxiTsktszr, https://instagram.com/p/DMxhEX6NoQh, https://instagram.com/p/DMwfqd0oHeB, https://instagram.com/p/DMwemwJIpSj</t>
  </si>
  <si>
    <t>1, 4, 4, 5, 7, 5, 5, 4, 7, 4, 10, 9</t>
  </si>
  <si>
    <t>2026-02-09, 2026-02-09, 2026-02-09, 2026-02-09, 2025-08-17, 2025-08-11, 2025-08-09, 2025-08-09, 2025-07-31, 2025-07-31, 2025-07-31, 2025-07-31</t>
  </si>
  <si>
    <t>Image, Sidecar, Sidecar, Sidecar, Sidecar, Sidecar, Sidecar, Sidecar, Video, Video, Sidecar, Sidecar</t>
  </si>
  <si>
    <t>https://scontent-lga3-1.cdninstagram.com/v/t51.82787-15/626287236_18507706093075390_8249893781573241293_n.heic?stp=dst-jpg_e35_p1080x1080_sh0.08_tt6&amp;_nc_ht=scontent-lga3-1.cdninstagram.com&amp;_nc_cat=110&amp;_nc_oc=Q6cZ2QFuILkheiBobDK83g1SlXmRm1gjf0OSFFOVfP4F3hNvC65Ay-uTAJ6yGSrYTUQTU9k&amp;_nc_ohc=FyRAyScdpEMQ7kNvwE7Drbc&amp;_nc_gid=q0P4blHD48eXCDxKv5QZuw&amp;edm=AOQ1c0wBAAAA&amp;ccb=7-5&amp;ig_cache_key=MzgyODkwNjM4Mjk1MTIzODk0MA%3D%3D.3-ccb7-5&amp;oh=00_Afyhc5z4qiCGxLaYYjyTZmN3OMiyYzCpkbQzoFArLK3fAw&amp;oe=69BDB6EB&amp;_nc_sid=8b3546, https://scontent-lga3-1.cdninstagram.com/v/t51.82787-15/632113078_18507704611075390_3960261359147200605_n.heic?stp=dst-jpg_e35_s1080x1080_sh0.08_tt6&amp;_nc_ht=scontent-lga3-1.cdninstagram.com&amp;_nc_cat=110&amp;_nc_oc=Q6cZ2QFuILkheiBobDK83g1SlXmRm1gjf0OSFFOVfP4F3hNvC65Ay-uTAJ6yGSrYTUQTU9k&amp;_nc_ohc=HDy-53Zc3pQQ7kNvwGKLbRE&amp;_nc_gid=q0P4blHD48eXCDxKv5QZuw&amp;edm=AOQ1c0wBAAAA&amp;ccb=7-5&amp;ig_cache_key=MzgyODkwMTIzNzU5NzE3NTE1Mw%3D%3D.3-ccb7-5&amp;oh=00_AfwSdQv54OQcLeON__yodhbT_DZ_QoVJi3oY12sgOLzgTQ&amp;oe=69BDAEB9&amp;_nc_sid=8b3546, https://scontent-lga3-1.cdninstagram.com/v/t51.82787-15/632113078_18507704611075390_3960261359147200605_n.heic?stp=dst-jpg_e35_s1080x1080_sh0.08_tt6&amp;_nc_ht=scontent-lga3-1.cdninstagram.com&amp;_nc_cat=110&amp;_nc_oc=Q6cZ2QFuILkheiBobDK83g1SlXmRm1gjf0OSFFOVfP4F3hNvC65Ay-uTAJ6yGSrYTUQTU9k&amp;_nc_ohc=HDy-53Zc3pQQ7kNvwGKLbRE&amp;_nc_gid=q0P4blHD48eXCDxKv5QZuw&amp;edm=AOQ1c0wBAAAA&amp;ccb=7-5&amp;ig_cache_key=MzgyODkwMTIzNzU5NzE3NTE1Mw%3D%3D.3-ccb7-5&amp;oh=00_AfwSdQv54OQcLeON__yodhbT_DZ_QoVJi3oY12sgOLzgTQ&amp;oe=69BDAEB9&amp;_nc_sid=8b3546, https://scontent-lga3-1.cdninstagram.com/v/t51.82787-15/632032259_18507704608075390_1913800914452747192_n.heic?stp=dst-jpg_e35_s1080x1080_sh0.08_tt6&amp;_nc_ht=scontent-lga3-1.cdninstagram.com&amp;_nc_cat=110&amp;_nc_oc=Q6cZ2QFuILkheiBobDK83g1SlXmRm1gjf0OSFFOVfP4F3hNvC65Ay-uTAJ6yGSrYTUQTU9k&amp;_nc_ohc=chUthhDokn0Q7kNvwHDUs21&amp;_nc_gid=q0P4blHD48eXCDxKv5QZuw&amp;edm=AOQ1c0wBAAAA&amp;ccb=7-5&amp;ig_cache_key=MzgyODkwMTIzODI3NjY3ODA3MQ%3D%3D.3-ccb7-5&amp;oh=00_Afw9VkS-A2h9gH-fQQYmsipERXNrKNx4BSHjnOtqoBV4SQ&amp;oe=69BDA838&amp;_nc_sid=8b3546, https://scontent-lga3-1.cdninstagram.com/v/t51.82787-15/626256225_18507704620075390_8545393775459289850_n.heic?stp=dst-jpg_e35_s1080x1080_sh0.08_tt6&amp;_nc_ht=scontent-lga3-1.cdninstagram.com&amp;_nc_cat=110&amp;_nc_oc=Q6cZ2QFuILkheiBobDK83g1SlXmRm1gjf0OSFFOVfP4F3hNvC65Ay-uTAJ6yGSrYTUQTU9k&amp;_nc_ohc=NVbqFUJuc4kQ7kNvwGtTOiI&amp;_nc_gid=q0P4blHD48eXCDxKv5QZuw&amp;edm=AOQ1c0wBAAAA&amp;ccb=7-5&amp;ig_cache_key=MzgyODkwMTI0MDY5MjU3NDQ4OQ%3D%3D.3-ccb7-5&amp;oh=00_Afze7wQe8u8cyG7TSYg2ItzuqBrRFkuhs_pBP4CH1T1r0Q&amp;oe=69BD9D10&amp;_nc_sid=8b3546, https://scontent-lga3-1.cdninstagram.com/v/t51.82787-15/626245778_18507704452075390_8263199664463446703_n.heic?stp=dst-jpg_e35_s1080x1080_sh0.08_tt6&amp;_nc_ht=scontent-lga3-1.cdninstagram.com&amp;_nc_cat=110&amp;_nc_oc=Q6cZ2QFuILkheiBobDK83g1SlXmRm1gjf0OSFFOVfP4F3hNvC65Ay-uTAJ6yGSrYTUQTU9k&amp;_nc_ohc=abNF4iRdPH8Q7kNvwHBLzHf&amp;_nc_gid=q0P4blHD48eXCDxKv5QZuw&amp;edm=AOQ1c0wBAAAA&amp;ccb=7-5&amp;ig_cache_key=MzgyODkwMDQxMTEwOTYwMTU4OQ%3D%3D.3-ccb7-5&amp;oh=00_AfwTSc0FOuxzGRb5BVtpdnp3N6sFWAp6VsfPmNlebB28Lg&amp;oe=69BDBA2F&amp;_nc_sid=8b3546, https://scontent-lga3-1.cdninstagram.com/v/t51.82787-15/626245778_18507704452075390_8263199664463446703_n.heic?stp=dst-jpg_e35_s1080x1080_sh0.08_tt6&amp;_nc_ht=scontent-lga3-1.cdninstagram.com&amp;_nc_cat=110&amp;_nc_oc=Q6cZ2QFuILkheiBobDK83g1SlXmRm1gjf0OSFFOVfP4F3hNvC65Ay-uTAJ6yGSrYTUQTU9k&amp;_nc_ohc=abNF4iRdPH8Q7kNvwHBLzHf&amp;_nc_gid=q0P4blHD48eXCDxKv5QZuw&amp;edm=AOQ1c0wBAAAA&amp;ccb=7-5&amp;ig_cache_key=MzgyODkwMDQxMTEwOTYwMTU4OQ%3D%3D.3-ccb7-5&amp;oh=00_AfwTSc0FOuxzGRb5BVtpdnp3N6sFWAp6VsfPmNlebB28Lg&amp;oe=69BDBA2F&amp;_nc_sid=8b3546, https://scontent-lga3-1.cdninstagram.com/v/t51.82787-15/626272519_18507704455075390_4976529887728296213_n.heic?stp=dst-jpg_e35_s1080x1080_sh0.08_tt6&amp;_nc_ht=scontent-lga3-1.cdninstagram.com&amp;_nc_cat=110&amp;_nc_oc=Q6cZ2QFuILkheiBobDK83g1SlXmRm1gjf0OSFFOVfP4F3hNvC65Ay-uTAJ6yGSrYTUQTU9k&amp;_nc_ohc=evE47kyxLyIQ7kNvwEb7Qk3&amp;_nc_gid=q0P4blHD48eXCDxKv5QZuw&amp;edm=AOQ1c0wBAAAA&amp;ccb=7-5&amp;ig_cache_key=MzgyODkwMDQwNzcyODk3NTQ4MQ%3D%3D.3-ccb7-5&amp;oh=00_Afxwt8ZtReYa6XSPNEwQz9VwlQf9pILCfHsphCMSaflnlQ&amp;oe=69BDA2D2&amp;_nc_sid=8b3546, https://scontent-lga3-1.cdninstagram.com/v/t51.82787-15/626183584_18507704311075390_8508823720076609169_n.heic?stp=dst-jpg_e35_s1080x1080_sh0.08_tt6&amp;_nc_ht=scontent-lga3-1.cdninstagram.com&amp;_nc_cat=110&amp;_nc_oc=Q6cZ2QFuILkheiBobDK83g1SlXmRm1gjf0OSFFOVfP4F3hNvC65Ay-uTAJ6yGSrYTUQTU9k&amp;_nc_ohc=_zEjR__8rZgQ7kNvwHv_vuh&amp;_nc_gid=q0P4blHD48eXCDxKv5QZuw&amp;edm=AOQ1c0wBAAAA&amp;ccb=7-5&amp;ig_cache_key=MzgyODg5OTcwNTUzNTM2MTQ4Mw%3D%3D.3-ccb7-5&amp;oh=00_Afxved8jXOTXgbwrgxI6cT5kS9bB5O3GSk5DH6B0xl71IQ&amp;oe=69BDBDBA&amp;_nc_sid=8b3546, https://scontent-lga3-1.cdninstagram.com/v/t51.82787-15/626183584_18507704311075390_8508823720076609169_n.heic?stp=dst-jpg_e35_s1080x1080_sh0.08_tt6&amp;_nc_ht=scontent-lga3-1.cdninstagram.com&amp;_nc_cat=110&amp;_nc_oc=Q6cZ2QFuILkheiBobDK83g1SlXmRm1gjf0OSFFOVfP4F3hNvC65Ay-uTAJ6yGSrYTUQTU9k&amp;_nc_ohc=_zEjR__8rZgQ7kNvwHv_vuh&amp;_nc_gid=q0P4blHD48eXCDxKv5QZuw&amp;edm=AOQ1c0wBAAAA&amp;ccb=7-5&amp;ig_cache_key=MzgyODg5OTcwNTUzNTM2MTQ4Mw%3D%3D.3-ccb7-5&amp;oh=00_Afxved8jXOTXgbwrgxI6cT5kS9bB5O3GSk5</t>
  </si>
  <si>
    <t>https://scontent-lga3-2.cdninstagram.com/o1/v/t2/f2/m367/AQMXATrizz_M7EWGMRBNrpCTLb1vmR1VJBRHGq2p9fSQOn_VxsixjDX_PknOUBmeXh2hZkRY7TTAOkDwAmLdJV7wdFfG1t9uY64BbsA.mp4?_nc_cat=101&amp;_nc_sid=5e9851&amp;_nc_ht=scontent-lga3-2.cdninstagram.com&amp;_nc_ohc=yjTcRaHy6CYQ7kNvwH9EYcX&amp;efg=eyJ2ZW5jb2RlX3RhZyI6Inhwdl9wcm9ncmVzc2l2ZS5JTlNUQUdSQU0uQ0xJUFMuQzMuNzIwLmRhc2hfYmFzZWxpbmVfMV92MSIsInhwdl9hc3NldF9pZCI6ODQ1MTk3OTQ4ODI1OTUwMywiYXNzZXRfYWdlX2RheXMiOjIyNywidmlfdXNlY2FzZV9pZCI6MTAwOTksImR1cmF0aW9uX3MiOjM5LCJ1cmxnZW5fc291cmNlIjoid3d3In0%3D&amp;ccb=17-1&amp;_nc_gid=q0P4blHD48eXCDxKv5QZuw&amp;_nc_ss=1a&amp;_nc_zt=28&amp;vs=5208f377bdaf2e01&amp;_nc_vs=HBksFQIYQGlnX2VwaGVtZXJhbC84RjREQTVFMzgwMTIyMkI0MDBEM0VCRUY0QTIxMjdBQ192aWRlb19kYXNoaW5pdC5tcDQVAALIARIAFQIYR2lnX3hwdl9yZWVsc19wZXJtYW5lbnRfc3JfcHJvZC8xNzEwMDkxNTk2MzA2MjYyXzI1NTg3NzgwODI3NzMxNjE0ODQubXA0FQICyAESACgAGAAbAogHdXNlX29pbAExEnByb2dyZXNzaXZlX3JlY2lwZQExFQAAJt6237D6wYMeFQIoAkMzLBdAQ7MzMzMzMxgSZGFzaF9iYXNlbGluZV8xX3YxEQB1_gdl5p0BAA&amp;oh=00_Afz4QLv9CqBr6gF6dn1M5KFx9ewmAP6r9DMp1qCqGFOehw&amp;oe=69BD9486, https://scontent-lga3-2.cdninstagram.com/o1/v/t2/f2/m367/AQO0Fs1DG2YC3sNxCDtzDqNHr2JCw-NGtOH9yvlnE2hHMfwWAKd9Y5cAqYHVpgvZBTANW4MRl56zfdswVLeVOFUGYpMHug0GSd2DKog.mp4?_nc_cat=100&amp;_nc_sid=5e9851&amp;_nc_ht=scontent-lga3-2.cdninstagram.com&amp;_nc_ohc=TwCoA5T-siwQ7kNvwHlg2qh&amp;efg=eyJ2ZW5jb2RlX3RhZyI6Inhwdl9wcm9ncmVzc2l2ZS5JTlNUQUdSQU0uQ0xJUFMuQzMuNzIwLmRhc2hfYmFzZWxpbmVfMV92MSIsInhwdl9hc3NldF9pZCI6MTEwNDA5MzQzODQ4NTk1MCwiYXNzZXRfYWdlX2RheXMiOjIyNywidmlfdXNlY2FzZV9pZCI6MTAwOTksImR1cmF0aW9uX3MiOjMwLCJ1cmxnZW5fc291cmNlIjoid3d3In0%3D&amp;ccb=17-1&amp;_nc_gid=q0P4blHD48eXCDxKv5QZuw&amp;_nc_ss=1a&amp;_nc_zt=28&amp;vs=5cf74532c13979c6&amp;_nc_vs=HBksFQIYQGlnX2VwaGVtZXJhbC83RjRDOEMyNUIyNjNEOEY4M0M5MjREOEY4MUUyMTU4QV92aWRlb19kYXNoaW5pdC5tcDQVAALIARIAFQIYRmlnX3hwdl9yZWVsc19wZXJtYW5lbnRfc3JfcHJvZC8yNTU5OTE2MjExMDExNzQyXzMzMTk2MzA3MDA3MDE0NzA4Mi5tcDQVAgLIARIAKAAYABsCiAd1c2Vfb2lsATEScHJvZ3Jlc3NpdmVfcmVjaXBlATEVAAAm_JaZk9mK9gMVAigCQzMsF0A-Kn752yLRGBJkYXNoX2Jhc2VsaW5lXzFfdjERAHX-B2XmnQEA&amp;oh=00_Afzy8mpO9w2Fu8TZYOPB5Mb-xhREJUNnDQAbatVdwzR60Q&amp;oe=69BDA1F5</t>
  </si>
  <si>
    <t>https://www.instagram.com/giuvaerlux</t>
  </si>
  <si>
    <t>evgen_zol</t>
  </si>
  <si>
    <t>Тренер Евгений Золотухин ▪️Специалист по биомеханике</t>
  </si>
  <si>
    <t>FUNCTIONAL PATTERNS HBS lvl2
▪️Основатель  @moscowbiomechanics 
▪️Обучение тренеров
▪️Функциональные тренировки и восстановление</t>
  </si>
  <si>
    <t>Personal Coach</t>
  </si>
  <si>
    <t>https://t.me/evgenzol_fp/1008</t>
  </si>
  <si>
    <t>https://scontent-atl3-1.cdninstagram.com/v/t51.2885-19/227387584_994187138075658_6666789114296559162_n.jpg?stp=dst-jpg_e0_s150x150_tt6&amp;efg=eyJ2ZW5jb2RlX3RhZyI6InByb2ZpbGVfcGljLmRqYW5nby4xMDgwLmMyIn0&amp;_nc_ht=scontent-atl3-1.cdninstagram.com&amp;_nc_cat=106&amp;_nc_oc=Q6cZ2QFOKOecwlWOG54lBj3-kri7VDvtKUk1R6lY0XqLOpJkIGV_ia9kUY1fUchcomGqkTk&amp;_nc_ohc=n4ljWKkQpYcQ7kNvwFHP3Fm&amp;_nc_gid=cJB4genRymNBk3BevLHlbw&amp;edm=AOQ1c0wBAAAA&amp;ccb=7-5&amp;oh=00_AfyHkqN90PLo0ZnEAv0BbNSyOJTU-Qk1tO38c7bd-xvmSA&amp;oe=69BD9261&amp;_nc_sid=8b3546</t>
  </si>
  <si>
    <t>Старт обучения 17.03.2025
Новый поток «Оптимизация биомеханики человека» Модуль 1-2
12 недель обучения онлайн с возможностью дополнительно пройти очную практику в Москве. 
Прохождение модуля 1-2 открывает доступ к очным модулям 3-4.
Анкета предзаписи на сайте biomechanics-school.com 
Активная ссыл | Старт нового потока обучения «Оптимизация биомеханики человека»! 
Март 2025
Компиляция моих знаний и многолетнего опыта на основе современных систем функционального тренинга и международно признанных концепций двигательной реабилитации. 
Большое обучение с последовательным усложнением как теоретич | Как стопы работают в глобальных движениях? 
Смотрите разбор!
На тренировках мы формируем шаблоны того, как будем двигаться в спорте.  Делая вроде бы классные упражнения, но не понимая их нюансов и деталей, можно приучить себя оказываться не в самых сильных позициях. 
Но это лишь один из вариантов.  | Подаздошно-поясничную мышцу часто боятся тренировать, якобы это приводит к переднему наклону таза, гиперлордозу, болям в спине. 
На самом деле, никакой прямой связи в этом нет. Подвздошке (да и всем сгибателям бедра) нужна сила, как и любой другой мышце. 
Главное адекватно подобрать уровень нагрузки | Упражнение улучшающее активную подвижность грудного отдела позвоночника. 
Обратите внимание при выполнении:
- Все время необходимо давить на петли
- Таз неподвижен
- Смотрим на руку, голова идет вслед за движением, это поможет увеличить обьем вращения и улучшит подвижность шеи
Больше упражнений -&gt; | Новогодний марафон тренировок Functional patterns. 4 недели. 
5 тренировок уже в канале!
Всего будет 12 тренировок. 
Доступ до 25 января. 
Этот марафон поможет вам:
 ⁃ Сделать тренировки регулярной привычной рутиной
 ⁃ Стать сильнее и выносливее 
 ⁃ Улучшить осанку
 ⁃ Увеличить гибкость и подвижно | В зависимости от скорости движения и его контекста меняется его амплитуда. Увеличивая скорость я хочу видеть больше жесткости и резкости в движении, меньше амплитуды и сегментации. 
Functional patterns 
@evgen_zol | Одно из упражнений против динамического вальгуса стопы («плоскостопия»)
Важно:
- плавное движение и вверх и вниз 
- контроль свода стопы 
- слегка согнутое колено
Это упражнение будет частью домашнего задания для ребенка 7ми лет. 
Больше упражнений тут -&gt; @evgen_zol 
Для того чтобы исправить «пл | Маша занимается триатлоном и в качестве дополнительной функциональной подготовки тренируется по Functional patterns для оптимизации осанки и техники бега. 
@evgen_zol | Отличные упражнения для функциональной тренировки ягодиц и пресса в паттерне шага. 
Все тело работает как единое целое, но в разных вариантах движения мы делаем отдельный акцент на разных частях цепи: ягодицах, приводящих, косых мышцах. 
Это техники концепции реабилитации CLT, построенной на улучш | Отличное упражнение для разминки на петлях перед бегом или функциональной тренировкой
Работает вся спиральная линия🌀
Боковая линия удерживает баланс за счет ягодиц🍑
Ротация грудной клетки при контроле положения таза на одной ноге. Идеально для работы с паттерном шага и бега
Важно:
- Петли не дол | Отличное упражнение для разминки на петлях
Работает вся спиральная линия 🌀
Важно:
- Петли не должны провисать, все время давите на петли тогда будет работать кор. 
- Если хотите сделать упражнение чуть тяжелее, то подойдите ближе и немного откиньтесь назад
@evgen_zol</t>
  </si>
  <si>
    <t>@evgen_zol, @mm_kuznetsov, @emoonkyu, @thecltlab</t>
  </si>
  <si>
    <t>https://instagram.com/p/DFvN81oi8hr, https://instagram.com/p/DFHlFNLib45, https://instagram.com/p/C3mipxfCFyk, https://instagram.com/p/DTfvhafDU-m, https://instagram.com/p/DTaNzcGDaB_, https://instagram.com/p/DSw1z9RDYyk, https://instagram.com/p/DSpzZwdjVOX, https://instagram.com/p/DSkwzYHDWST, https://instagram.com/p/DScASw3jYoA, https://instagram.com/p/DSXm9_MjKvc, https://instagram.com/p/DSSgp5pjTsZ, https://instagram.com/p/DSKqq78jbrZ</t>
  </si>
  <si>
    <t>112, 148, 325, 153, 204, 161, 460, 218, 242, 180, 229, 297</t>
  </si>
  <si>
    <t>8, 4, 10, 11, 4, 2, 13, 10, 13, 0, 7, 7</t>
  </si>
  <si>
    <t>2025-02-06, 2025-01-22, 2024-02-21, 2026-01-14, 2026-01-12, 2025-12-27, 2025-12-24, 2025-12-22, 2025-12-19, 2025-12-17, 2025-12-15, 2025-12-12</t>
  </si>
  <si>
    <t>Студия фитнеса «Биомеханика»</t>
  </si>
  <si>
    <t>https://scontent-atl3-2.cdninstagram.com/v/t51.2885-15/472622100_18304398931224446_7672231617759868541_n.jpg?stp=dst-jpg_e35_p1080x1080_sh0.08_tt6&amp;_nc_ht=scontent-atl3-2.cdninstagram.com&amp;_nc_cat=102&amp;_nc_oc=Q6cZ2QFOKOecwlWOG54lBj3-kri7VDvtKUk1R6lY0XqLOpJkIGV_ia9kUY1fUchcomGqkTk&amp;_nc_ohc=xbYmcMTz_aUQ7kNvwFhB4vQ&amp;_nc_gid=cJB4genRymNBk3BevLHlbw&amp;edm=AOQ1c0wBAAAA&amp;ccb=7-5&amp;ig_cache_key=MzU2MjEyNzE3MTcwMTUwODc4Nw%3D%3D.3-ccb7-5&amp;oh=00_AfwDgdxhUe926bU_8kxL1I7GiJhY8QS1sDXuR_-iWrth7g&amp;oe=69BD9925&amp;_nc_sid=8b3546, https://scontent-atl3-2.cdninstagram.com/v/t51.2885-15/472622100_18304398931224446_7672231617759868541_n.jpg?stp=dst-jpg_e35_p1080x1080_sh0.08_tt6&amp;_nc_ht=scontent-atl3-2.cdninstagram.com&amp;_nc_cat=102&amp;_nc_oc=Q6cZ2QFOKOecwlWOG54lBj3-kri7VDvtKUk1R6lY0XqLOpJkIGV_ia9kUY1fUchcomGqkTk&amp;_nc_ohc=xbYmcMTz_aUQ7kNvwFhB4vQ&amp;_nc_gid=cJB4genRymNBk3BevLHlbw&amp;edm=AOQ1c0wBAAAA&amp;ccb=7-5&amp;ig_cache_key=MzU2MjEyNzE3MTcwMTUwODc4Nw%3D%3D.3-ccb7-5&amp;oh=00_AfwDgdxhUe926bU_8kxL1I7GiJhY8QS1sDXuR_-iWrth7g&amp;oe=69BD9925&amp;_nc_sid=8b3546, https://scontent-atl3-2.cdninstagram.com/v/t51.2885-15/472690449_18304398901224446_2289171480773529476_n.jpg?stp=dst-jpg_e35_p1080x1080_sh0.08_tt6&amp;_nc_ht=scontent-atl3-2.cdninstagram.com&amp;_nc_cat=102&amp;_nc_oc=Q6cZ2QFOKOecwlWOG54lBj3-kri7VDvtKUk1R6lY0XqLOpJkIGV_ia9kUY1fUchcomGqkTk&amp;_nc_ohc=q6j4asq2CvkQ7kNvwGnXK_m&amp;_nc_gid=cJB4genRymNBk3BevLHlbw&amp;edm=AOQ1c0wBAAAA&amp;ccb=7-5&amp;ig_cache_key=MzU2MjEyNzE3MTcwMTQ0NTgwMg%3D%3D.3-ccb7-5&amp;oh=00_Afza9u9GJmccPYnFFZmeSVcfht9PvfosO_wP8HQK-odjsA&amp;oe=69BDA77F&amp;_nc_sid=8b3546, https://scontent-atl3-2.cdninstagram.com/v/t51.2885-15/472696219_18304398898224446_6615685769148300152_n.jpg?stp=dst-jpg_e35_p1080x1080_sh0.08_tt6&amp;_nc_ht=scontent-atl3-2.cdninstagram.com&amp;_nc_cat=102&amp;_nc_oc=Q6cZ2QFOKOecwlWOG54lBj3-kri7VDvtKUk1R6lY0XqLOpJkIGV_ia9kUY1fUchcomGqkTk&amp;_nc_ohc=qziVzV2AeS0Q7kNvwEi2sSD&amp;_nc_gid=cJB4genRymNBk3BevLHlbw&amp;edm=AOQ1c0wBAAAA&amp;ccb=7-5&amp;ig_cache_key=MzU2MjEyNzE3MTcxODMxNDc0MQ%3D%3D.3-ccb7-5&amp;oh=00_AfwkqMfkQj_P-qTjauPLJJP_-bc5zuGLSVhNmRU2iFNGBA&amp;oe=69BD9FF6&amp;_nc_sid=8b3546, https://scontent-atl3-2.cdninstagram.com/v/t51.2885-15/472604879_18304398913224446_136413522188281599_n.jpg?stp=dst-jpg_e35_p1080x1080_sh0.08_tt6&amp;_nc_ht=scontent-atl3-2.cdninstagram.com&amp;_nc_cat=102&amp;_nc_oc=Q6cZ2QFOKOecwlWOG54lBj3-kri7VDvtKUk1R6lY0XqLOpJkIGV_ia9kUY1fUchcomGqkTk&amp;_nc_ohc=QEdjzJJQt-8Q7kNvwEmuJmR&amp;_nc_gid=cJB4genRymNBk3BevLHlbw&amp;edm=AOQ1c0wBAAAA&amp;ccb=7-5&amp;ig_cache_key=MzU2MjEyNzE3MTY5MzE4OTMwMg%3D%3D.3-ccb7-5&amp;oh=00_AfyJOCQQcejdIagC8g7KOCSAkPXUnvxjbdH7JqMTx9qryg&amp;oe=69BD9CEA&amp;_nc_sid=8b3546, https://scontent-atl3-2.cdninstagram.com/v/t51.2885-15/474028362_18304398922224446_4657502003874888732_n.jpg?stp=dst-jpg_e35_p1080x1080_sh0.08_tt6&amp;_nc_ht=scontent-atl3-2.cdninstagram.com&amp;_nc_cat=102&amp;_nc_oc=Q6cZ2QFOKOecwlWOG54lBj3-kri7VDvtKUk1R6lY0XqLOpJkIGV_ia9kUY1fUchcomGqkTk&amp;_nc_ohc=eopu4VWtGVUQ7kNvwFfRBAP&amp;_nc_gid=cJB4genRymNBk3BevLHlbw&amp;edm=AOQ1c0wBAAAA&amp;ccb=7-5&amp;ig_cache_key=MzU2MjEyNzE3MTcwOTk1NTk3Nw%3D%3D.3-ccb7-5&amp;oh=00_AfzM_5ELZ0ca-aPNje7wjGK1pDGSOU8y90fuXlUUxeYhww&amp;oe=69BD9122&amp;_nc_sid=8b3546</t>
  </si>
  <si>
    <t>https://scontent-atl3-3.cdninstagram.com/o1/v/t2/f2/m367/AQM4lUCmMrvLE2lLvR82jC064VQYkZmsNxoZvcOQJsg40P-JA8xyULoA3J51p9ppxJtSmXyCgVT1bXIY_ZCT9FHGb13WgnkJlmVSgpY.mp4?_nc_cat=107&amp;_nc_sid=5e9851&amp;_nc_ht=scontent-atl3-3.cdninstagram.com&amp;_nc_ohc=-1WpY2Ee1eEQ7kNvwHY58oI&amp;efg=eyJ2ZW5jb2RlX3RhZyI6Inhwdl9wcm9ncmVzc2l2ZS5JTlNUQUdSQU0uQ0xJUFMuQzMuNzIwLmRhc2hfYmFzZWxpbmVfMV92MSIsInhwdl9hc3NldF9pZCI6OTUyMjk0ODE2ODU2MTk4LCJhc3NldF9hZ2VfZGF5cyI6NDE4LCJ2aV91c2VjYXNlX2lkIjoxMDA5OSwiZHVyYXRpb25fcyI6MTksInVybGdlbl9zb3VyY2UiOiJ3d3cifQ%3D%3D&amp;ccb=17-1&amp;vs=795f06b77751f97&amp;_nc_vs=HBksFQIYQGlnX2VwaGVtZXJhbC8xMTQ0NkE5MzMwMDMzOUQ4NDdGRTgyN0JCRkI1RDBCMV92aWRlb19kYXNoaW5pdC5tcDQVAALIARIAFQIYR2lnX3hwdl9yZWVsc19wZXJtYW5lbnRfc3JfcHJvZC8xMTIzNzA1MTg5MjIxNzYwXzc0NTg5NDIxMjMyMDAxMDU5NjEubXA0FQICyAESACgAGAAbAogHdXNlX29pbAExEnByb2dyZXNzaXZlX3JlY2lwZQExFQAAJozivaTthrEDFQIoAkMzLBdAM3dLxqfvnhgSZGFzaF9iYXNlbGluZV8xX3YxEQB1_gdl5p0BAA&amp;_nc_gid=cJB4genRymNBk3BevLHlbw&amp;_nc_ss=1a&amp;_nc_zt=28&amp;oh=00_AfxvDCwKNdI2Z9nA76DSxYY4-lw5ePF8Qa4xSGOEea3fCQ&amp;oe=69BDACA8, https://scontent-atl3-1.cdninstagram.com/o1/v/t2/f2/m82/AQNrS_Y4gLhsDKsnAR43uuk6V2F5qfJ99U33os1aXMC_Do1nyWCh1ByfTsg8h8g5GSaFz1JgYXhrcl4p1mJLugF9O8YpGiNHE4fLrB0.mp4?_nc_cat=106&amp;_nc_sid=5e9851&amp;_nc_ht=scontent-atl3-1.cdninstagram.com&amp;_nc_ohc=XUo7zvqcwRQQ7kNvwESxYye&amp;efg=eyJ2ZW5jb2RlX3RhZyI6Inhwdl9wcm9ncmVzc2l2ZS5JTlNUQUdSQU0uQ0xJUFMuQzMuNzIwLmRhc2hfYmFzZWxpbmVfMV92MSIsInhwdl9hc3NldF9pZCI6OTE5MTgxODY2NTE3NDQ2LCJhc3NldF9hZ2VfZGF5cyI6NzU0LCJ2aV91c2VjYXNlX2lkIjoxMDA5OSwiZHVyYXRpb25fcyI6NjAsInVybGdlbl9zb3VyY2UiOiJ3d3cifQ%3D%3D&amp;ccb=17-1&amp;_nc_gid=cJB4genRymNBk3BevLHlbw&amp;_nc_ss=1a&amp;_nc_zt=28&amp;vs=2be8e91b602718a4&amp;_nc_vs=HBksFQIYT2lnX3hwdl9yZWVsc19wZXJtYW5lbnRfcHJvZC8wNDQ1NkJEQzc1Mjg4QzNBRTI0MEEyRUNCNUVERTg5QV92aWRlb19kYXNoaW5pdC5tcDQVAALIARIAFQIYOnBhc3N0aHJvdWdoX2V2ZXJzdG9yZS9HRl93a0JrYlFLbDk5MkVEQUdVWi1iNVlKajBVYnFfRUFBQUYVAgLIARIAKAAYABsCiAd1c2Vfb2lsATEScHJvZ3Jlc3NpdmVfcmVjaXBlATEVAAAmjI-ayrb_oQMVAigCQzMsF0BOIgxJul41GBJkYXNoX2Jhc2VsaW5lXzFfdjERAHX-B2XmnQEA&amp;oh=00_Afz26Mowj4XGtRnX-2HGfI3_XyI6ad8M7fb0eKgimSqOWg&amp;oe=69B9BC43, https://scontent-atl3-1.cdninstagram.com/o1/v/t16/f2/m69/AQOrs7EdIwmsvQT2D36SDygugblNI4zUgLKChIOxX5M_pxlzghao8fWYrfIQrXNTlzviSnitklbfqXxwKJzC_N-V.mp4?strext=1&amp;_nc_cat=103&amp;_nc_sid=5e9851&amp;_nc_ht=scontent-atl3-1.cdninstagram.com&amp;_nc_ohc=qOB9yrU-QkwQ7kNvwHrSGjD&amp;efg=eyJ2ZW5jb2RlX3RhZyI6Inhwdl9wcm9ncmVzc2l2ZS5JTlNUQUdSQU0uQ0xJUFMuQzMuNzIwLmRhc2hfYmFzZWxpbmVfMV92MSIsInhwdl9hc3NldF9pZCI6ODY5Njk2MDE5MTU2MTE5LCJhc3NldF9hZ2VfZGF5cyI6NjAsInZpX3VzZWNhc2VfaWQiOjEwMDk5LCJkdXJhdGlvbl9zIjoyMCwidXJsZ2VuX3NvdXJjZSI6Ind3dyJ9&amp;ccb=17-1&amp;_nc_gid=cJB4genRymNBk3BevLHlbw&amp;_nc_ss=1a&amp;_nc_zt=28&amp;vs=7eba1035d14f7941&amp;_nc_vs=HBksFQIYOnBhc3N0aHJvdWdoX2V2ZXJzdG9yZS9HTDBldXlRbXVEWTcxWThIQUxNU1R1cXlIbmRSYnNwVEFRQUYVAALIARIAFQIYRmlnX3hwdl9yZWVsc19wZXJtYW5lbnRfc3JfcHJvZC84OTYzMTQ1ODYyMzExMjJfNzU0MTkyNzE2NDg4NDcxNTY4My5tcDQVAgLIARIAKAAYABsCiAd1c2Vfb2lsATEScHJvZ3Jlc3NpdmVfcmVjaXBlATEVAAAmrrLGpPy-iwMVAigCQzMsF0A0TMzMzMzNGBJkYXNoX2Jhc2VsaW5lXzFfdjERAHX-B2XmnQEA&amp;oh=00_Afwyz_NClvIzcPaGw653H3wA2B7KaCDd-Z6WkdFdwGBnXg&amp;oe=69BDB531, https://scontent-atl3-3.cdninstagram.com/o1/v/t16/f2/m69/AQNTHySJVo_YY7X5M2LlzZWP-HISi6w52NCNWsmYpu812gcgPzlvlmO5ryGZnYhFbxLXcp3iT-Vyp8LToD-5vFmv.mp4?strext=1&amp;_nc_cat=110&amp;_nc_sid=5e9851&amp;_nc_ht=scontent-atl3-3.cdninstagram.com&amp;_nc_ohc=Hl9Sym3GgLYQ7kNvwGiXDwb&amp;efg=eyJ2ZW5jb2RlX3RhZyI6Inhwdl9wcm9ncmVzc2l2ZS5JTlNUQUdSQU0uQ0xJUFMuQzMuNzIwLmRhc2hfYmFzZWxpbmVfMV92MSIsInhwdl9hc3NldF9pZCI6MTUwMDYzMDM0NzY5NDE5NywiYXNzZXRfYWdlX2RheXMiOjYyLCJ2aV91c2VjYXNlX2lkIjoxMDA5OSwiZHVyYXRpb25fcyI6MTIsInVybGdlbl9zb3VyY2UiOiJ3d3cifQ%3D%3D&amp;ccb=17-1&amp;_nc_gid=cJB4genRymNBk3BevLHlbw&amp;_nc_ss=1a&amp;_nc_zt=28&amp;vs=366b387c43822f59&amp;_nc_vs=HBksFQIYOnBhc3N0aHJvdWdoX2V2ZXJzdG9yZS9HREs5aVNRMVNEVmVnUThGQUhGaXJEQnJYeDU5YnNwVEFRQUYVAALIARIAFQIYRWlnX3hwdl9yZWVsc19wZXJtYW5lbnRfc3JfcHJvZC84NTQ2ODY1NDcyMDM1MjVfODY4NjI5MTM5MDEyMTMxNzk2Lm1wNBUCAsgBEgAoABgAGwKIB3VzZV9vaWwBMRJwcm9ncmVzc2l2ZV9yZWNpcGUBMRUAACbqgYKtl7SqBRUCKAJDMywXQCndsi0OVgQYEmRhc2hfYmFzZWxpbmVfMV92MREAdf4HZeadAQA&amp;oh=00_AfwiE3yq8wrN_WBKCwUDJfiqkCw_6VbxSboFUdm1GKS8jg&amp;oe=69BDBD9A, https://scontent-atl3-3.cdninstagram.com/o1/v/t16/f2/m69/AQPqp_58Ftrh_yH-FnM62RjBEnj6HaDsByuBLD2_7VkdTzd3Ulu_Kc0l3WIqRVzuswd7jRKnI4zagVkWZECtCTBh.mp4?strext=1&amp;_nc_cat=111&amp;_nc_sid=5e9851&amp;_nc_ht=scontent-atl3-3.cdninstagram.com&amp;_nc_ohc=_ZCrrI2SqdwQ7kNvwF4ErFZ&amp;efg=eyJ2ZW5jb2RlX3RhZyI6Inhwdl9wcm9ncmVzc2l2ZS5JTlNUQUdSQU0uQ0xJUFMuQzMuNzIwLmRhc2hfYmFzZWxpbmVfMV92MSIsInhwdl9hc3NldF9pZCI6MTA5NTY0ODQ5OTI1Njg1MiwiYXNzZXRfYWdlX2RheXMiOjc4LCJ2aV91c2VjYXNlX2lkIjoxMDA5OSwiZHVyYXRpb25fcyI6MzYsInVybGdlbl9zb3VyY2UiOiJ3d3cifQ%3D%3D&amp;ccb=17-1&amp;_nc_gid=cJB4genRymNBk3BevLHlbw&amp;_nc_ss=1a&amp;_nc_zt=28&amp;vs=895cd12fd25d39d9&amp;_nc_vs=HBksFQIYOnBhc3N0aHJvdWdoX2V2ZXJzdG9yZS9HRnB6RWlRRUctRHVNeDBFQVBtNl9wU3Z3bUp5YnNwVEFRQUYVAALIARIAFQIYRmlnX3hwdl9yZWVsc19wZXJtYW5lbnRfc3JfcHJvZC84NTA4MjA0NzA5MTA1OTJfNzI5MTY4NzYyMDI0ODI1NTUzNC5tcDQVAgLIARIAKAAYABsCiAd1c2Vfb2lsATEScHJvZ3Jlc3NpdmVfcmVjaXBlATEVAAAmqLjGuZGf8gMVAigCQzMsF0BCO6XjU_fPGBJkYXNoX2Jhc2VsaW5lXzFfdjERAHX-B2XmnQEA&amp;oh=00_AfxmXfFKnE0b</t>
  </si>
  <si>
    <t>https://www.instagram.com/evgen_zol</t>
  </si>
  <si>
    <t>tarasenko_vy</t>
  </si>
  <si>
    <t>Tarasenko Vladislav</t>
  </si>
  <si>
    <t>Всё в историях!🇷🇺🇨🇭🇫🇷🇭🇰🇦🇪🇹🇭🇰🇷🇯🇵🇨🇿
@108hertz  Ambassador.
@cartier Ambassador.
Worldwide seller.
Jewellery and watches.
Apple devices in bulk.</t>
  </si>
  <si>
    <t>https://t.me/+79997009699</t>
  </si>
  <si>
    <t>https://scontent-den2-1.cdninstagram.com/v/t51.82787-19/631293845_18558831808026440_8296318227400608337_n.jpg?stp=dst-jpg_e0_s150x150_tt6&amp;efg=eyJ2ZW5jb2RlX3RhZyI6InByb2ZpbGVfcGljLmRqYW5nby4xMDgwLmMyIn0&amp;_nc_ht=scontent-den2-1.cdninstagram.com&amp;_nc_cat=108&amp;_nc_oc=Q6cZ2QHZ4HNu0vE1n2kBxFLVVDwprCx09aCIS7BK_SnyJjQ2SND0P-tcMQ88TlHlkKsAIiA&amp;_nc_ohc=Poh3_ZzQ4icQ7kNvwEm8BHH&amp;_nc_gid=_KbURXO-80U5quW8mpT-HQ&amp;edm=AOQ1c0wBAAAA&amp;ccb=7-5&amp;oh=00_Afz0JUiGsMquZzLajbTFHVHwWkopGc0DXFB-_r5kgq60lg&amp;oe=69BD8D28&amp;_nc_sid=8b3546</t>
  </si>
  <si>
    <t>Неизведанные стороны Алтайской республики! 🇷🇺 | Путешествия всегда про близость — к миру и друг к другу 🤍
Когда вы рядом, в одном ритме — даже длинная дорога становится домом…
Главное, чтобы эта дорога прошла в комфорте и спокойствии 🫂
Парные костюмы от 108hertz🪬
выбирают для моментов, что хочется проживать медленно | Мы только начали 🇭🇰 | Обрусевший Гонконг 🇭🇰 | Русский Пхукет 🇷🇺🇹🇭 | Жизнь на Патриках Пхукетской области! 🇹🇭 | Life in HK 🇭🇰 | Европейская Азия 🇭🇰 | Authentic HK🇭🇰 | Little demon 😈</t>
  </si>
  <si>
    <t>https://instagram.com/p/DV5UoDpjEAi, https://instagram.com/p/DUVi6t3DF2d, https://instagram.com/p/DUTIZroDJQr, https://instagram.com/p/DT8HJ1Qk7jE, https://instagram.com/p/DT5SX4EjMqG, https://instagram.com/p/DT0HiAsDDpM, https://instagram.com/p/DTk8WFrDNLI, https://instagram.com/p/DSC55M3k3i1, https://instagram.com/p/DQ_O3K9k6ek, https://instagram.com/p/DEV5gNts6sR, https://instagram.com/p/CmH2m_PMrWC, https://instagram.com/p/BWxFop2lUkF</t>
  </si>
  <si>
    <t>65, 158, 87, 57, 84, 72, 68, 69, 110, 149, 113, 268</t>
  </si>
  <si>
    <t>0, 4, 0, 0, 0, 0, 2, 5, 2, 0, 14, 8</t>
  </si>
  <si>
    <t>2026-03-15, 2026-02-04, 2026-02-03, 2026-01-25, 2026-01-24, 2026-01-22, 2026-01-16, 2025-12-09, 2025-11-13, 2025-01-02, 2022-12-13, 2017-07-20</t>
  </si>
  <si>
    <t>Всесезонный курорт "Манжерок", Hong Kong, Phuket, Thailand, Bang Tao Beach, Staryy Oskol, Gomel, Belarus, Ayia Napa</t>
  </si>
  <si>
    <t>Sidecar, Sidecar, Sidecar, Sidecar, Sidecar, Sidecar, Sidecar, Sidecar, Sidecar, Sidecar, Image, Image</t>
  </si>
  <si>
    <t>https://scontent-den2-1.cdninstagram.com/v/t51.82787-15/651228015_18570531580026440_4504761938516351578_n.jpg?stp=dst-jpg_e35_p1080x1080_sh0.08_tt6&amp;_nc_ht=scontent-den2-1.cdninstagram.com&amp;_nc_cat=108&amp;_nc_oc=Q6cZ2QHZ4HNu0vE1n2kBxFLVVDwprCx09aCIS7BK_SnyJjQ2SND0P-tcMQ88TlHlkKsAIiA&amp;_nc_ohc=OXyFeNvd1wsQ7kNvwFwj2S1&amp;_nc_gid=_KbURXO-80U5quW8mpT-HQ&amp;edm=AOQ1c0wBAAAA&amp;ccb=7-5&amp;ig_cache_key=Mzg1MzIwMTA4MTQwMDgyOTUyMw%3D%3D.3-ccb7-5&amp;oh=00_Afx1BKnaSFwSqUmRHH7cwNwA1c3IM6uemoYxFKbn-4HsSw&amp;oe=69BD9C08&amp;_nc_sid=8b3546, https://scontent-den2-1.cdninstagram.com/v/t51.82787-15/651228015_18570531580026440_4504761938516351578_n.jpg?stp=dst-jpg_e35_p1080x1080_sh0.08_tt6&amp;_nc_ht=scontent-den2-1.cdninstagram.com&amp;_nc_cat=108&amp;_nc_oc=Q6cZ2QHZ4HNu0vE1n2kBxFLVVDwprCx09aCIS7BK_SnyJjQ2SND0P-tcMQ88TlHlkKsAIiA&amp;_nc_ohc=OXyFeNvd1wsQ7kNvwFwj2S1&amp;_nc_gid=_KbURXO-80U5quW8mpT-HQ&amp;edm=AOQ1c0wBAAAA&amp;ccb=7-5&amp;ig_cache_key=Mzg1MzIwMTA4MTQwMDgyOTUyMw%3D%3D.3-ccb7-5&amp;oh=00_Afx1BKnaSFwSqUmRHH7cwNwA1c3IM6uemoYxFKbn-4HsSw&amp;oe=69BD9C08&amp;_nc_sid=8b3546, https://scontent-den2-1.cdninstagram.com/v/t51.82787-15/651435027_18570531595026440_7928763840704175980_n.jpg?stp=dst-jpg_e35_p1080x1080_sh0.08_tt6&amp;_nc_ht=scontent-den2-1.cdninstagram.com&amp;_nc_cat=108&amp;_nc_oc=Q6cZ2QHZ4HNu0vE1n2kBxFLVVDwprCx09aCIS7BK_SnyJjQ2SND0P-tcMQ88TlHlkKsAIiA&amp;_nc_ohc=u-iKWHf4NVsQ7kNvwFgVsLr&amp;_nc_gid=_KbURXO-80U5quW8mpT-HQ&amp;edm=AOQ1c0wBAAAA&amp;ccb=7-5&amp;ig_cache_key=Mzg1MzIwMTExNTI0ODg4MjEyNw%3D%3D.3-ccb7-5&amp;oh=00_AfxAQ8nPrrWpzfIecobpXBGJZ-2JRiFifd-A-P2domsLPw&amp;oe=69BD9641&amp;_nc_sid=8b3546, https://scontent-den2-1.cdninstagram.com/v/t51.82787-15/650520263_18570531610026440_471462338012674180_n.jpg?stp=dst-jpg_e35_p1080x1080_sh0.08_tt6&amp;_nc_ht=scontent-den2-1.cdninstagram.com&amp;_nc_cat=108&amp;_nc_oc=Q6cZ2QHZ4HNu0vE1n2kBxFLVVDwprCx09aCIS7BK_SnyJjQ2SND0P-tcMQ88TlHlkKsAIiA&amp;_nc_ohc=AkVk626O0IIQ7kNvwH4DFEF&amp;_nc_gid=_KbURXO-80U5quW8mpT-HQ&amp;edm=AOQ1c0wBAAAA&amp;ccb=7-5&amp;ig_cache_key=Mzg1MzIwMTEyODQ2MDk1MTIzMQ%3D%3D.3-ccb7-5&amp;oh=00_AfzPTCAoH-FCSO0dClGRekJLzH5gWLKt3n1cWJqkt82NAA&amp;oe=69BDACA0&amp;_nc_sid=8b3546, https://scontent-den2-1.cdninstagram.com/v/t51.82787-15/651502232_18570531619026440_6937917103824190791_n.jpg?stp=dst-jpg_e35_p1080x1080_sh0.08_tt6&amp;_nc_ht=scontent-den2-1.cdninstagram.com&amp;_nc_cat=108&amp;_nc_oc=Q6cZ2QHZ4HNu0vE1n2kBxFLVVDwprCx09aCIS7BK_SnyJjQ2SND0P-tcMQ88TlHlkKsAIiA&amp;_nc_ohc=v9BnUGQp-ZcQ7kNvwEO4VzX&amp;_nc_gid=_KbURXO-80U5quW8mpT-HQ&amp;edm=AOQ1c0wBAAAA&amp;ccb=7-5&amp;ig_cache_key=Mzg1MzIwMTEzNzQyODM2ODMxNg%3D%3D.3-ccb7-5&amp;oh=00_AfyiwIqiPFE26CatRpDWpyaJdwsyQ0It15kG7Hy0jeQC2A&amp;oe=69BD8A0C&amp;_nc_sid=8b3546, https://scontent-den2-1.cdninstagram.com/v/t51.82787-15/651495299_18570531832026440_21481419171166219_n.jpg?stp=dst-jpg_e35_p1080x1080_sh0.08_tt6&amp;_nc_ht=scontent-den2-1.cdninstagram.com&amp;_nc_cat=108&amp;_nc_oc=Q6cZ2QHZ4HNu0vE1n2kBxFLVVDwprCx09aCIS7BK_SnyJjQ2SND0P-tcMQ88TlHlkKsAIiA&amp;_nc_ohc=d4EF4HziVfcQ7kNvwFGwI4p&amp;_nc_gid=_KbURXO-80U5quW8mpT-HQ&amp;edm=AOQ1c0wBAAAA&amp;ccb=7-5&amp;ig_cache_key=Mzg1MzIwMTE0ODg3MDM5NjkzMQ%3D%3D.3-ccb7-5&amp;oh=00_AfxkPzZwduOcpRcRUwr7JavYKD43lUUOOQFaHOZvbPur4A&amp;oe=69BDA8A6&amp;_nc_sid=8b3546, https://scontent-den2-1.cdninstagram.com/v/t51.82787-15/628123540_18096777158504879_2709060209702455247_n.jpg?stp=dst-jpg_e15_fr_p1080x1080_tt6&amp;_nc_ht=scontent-den2-1.cdninstagram.com&amp;_nc_cat=111&amp;_nc_oc=Q6cZ2QHZ4HNu0vE1n2kBxFLVVDwprCx09aCIS7BK_SnyJjQ2SND0P-tcMQ88TlHlkKsAIiA&amp;_nc_ohc=vx-cM2UonXgQ7kNvwH8Z901&amp;_nc_gid=_KbURXO-80U5quW8mpT-HQ&amp;edm=AOQ1c0wBAAAA&amp;ccb=7-5&amp;ig_cache_key=MzgyNTExNjcyNTM4NjE2ODc4MQ%3D%3D.3-ccb7-5&amp;oh=00_AfwY5uEjEmiyRzUlUNoRKkbbdo8tIMPbJZxMaUa_OSAIxw&amp;oe=69BD9FC9&amp;_nc_sid=8b3546, https://scontent-den2-1.cdninstagram.com/v/t51.82787-15/628123540_18096777158504879_2709060209702455247_n.jpg?stp=dst-jpg_e15_fr_p1080x1080_tt6&amp;_nc_ht=scontent-den2-1.cdninstagram.com&amp;_nc_cat=111&amp;_nc_oc=Q6cZ2QHZ4HNu0vE1n2kBxFLVVDwprCx09aCIS7BK_SnyJjQ2SND0P-tcMQ88TlHlkKsAIiA&amp;_nc_ohc=vx-cM2UonXgQ7kNvwH8Z901&amp;_nc_gid=_KbURXO-80U5quW8mpT-HQ&amp;edm=AOQ1c0wBAAAA&amp;ccb=7-5&amp;ig_cache_key=MzgyNTExNjcyNTM4NjE2ODc4MQ%3D%3D.3-ccb7-5&amp;oh=00_AfwY5uEjEmiyRzUlUNoRKkbbdo8tIMPbJZxMaUa_OSAIxw&amp;oe=69BD9FC9&amp;_nc_sid=8b3546, https://scontent-den2-1.cdninstagram.com/v/t51.82787-15/628235541_18096777149504879_7056423884985390456_n.jpg?stp=dst-jpg_e15_fr_p1080x1080_tt6&amp;_nc_ht=scontent-den2-1.cdninstagram.com&amp;_nc_cat=111&amp;_nc_oc=Q6cZ2QHZ4HNu0vE1n2kBxFLVVDwprCx09aCIS7BK_SnyJjQ2SND0P-tcMQ88TlHlkKsAIiA&amp;_nc_ohc=FrXlxZxssj0Q7kNvwEbrZSX&amp;_nc_gid=_KbURXO-80U5quW8mpT-HQ&amp;edm=AOQ1c0wBAAAA&amp;ccb=7-5&amp;ig_cache_key=MzgyNTExNjcyNDk1ODM3NjU5NA%3D%3D.3-ccb7-5&amp;oh=00_AfwZBiePR0pzJm3Z7PahxG5YNuQoF1fqOVLkm1Uh2kyTvA&amp;oe=69BDA67A&amp;_nc_sid=8b3546, https://scontent-den2-1.cdninstagram.com/v/t51.82787-15/628119986_18096777167504879_5954940672703290835_n.jpg?stp=dst-jpg_e35_p1080x1080_sh0.08_tt6&amp;_nc_ht=scontent-den2-1.cdninstagram.com&amp;_nc_cat=111&amp;_nc_oc=Q6cZ2QHZ4HNu0vE1n2kBxFLVVDwprCx09aCIS7BK_SnyJjQ2SND0P-tcMQ88TlHlkKsAIiA&amp;_nc_ohc=iJh3xbG2l-gQ7kNvwHFqWpa&amp;_nc_gid=_KbURXO-80U5quW8mpT-HQ&amp;edm=AOQ1c0wBAAAA&amp;ccb=7-5&amp;ig_cache_key=MzgyNTExNjcyNjU5NDE0OTkwMQ%3D%3D.3-ccb7-5&amp;oh=00_Afx2BMGzrSOrUsGvm-V3GwOoGOyCtL7LGy350UN0w5_Ogg&amp;oe=69BD89A1&amp;_</t>
  </si>
  <si>
    <t>https://scontent-den2-1.cdninstagram.com/o1/v/t16/f2/m69/AQOM8vPScVyI1tcodcBem-iOEMy6KqWdEyBXDg4vEqcRFGsqhvCJI-2Ut75pKSEx3En2YbrqOHSFYpdzoYcdIEiV.mp4?strext=1&amp;_nc_cat=105&amp;_nc_sid=5e9851&amp;_nc_ht=scontent-den2-1.cdninstagram.com&amp;_nc_ohc=zpqoecoJc24Q7kNvwF2Yadz&amp;efg=eyJ2ZW5jb2RlX3RhZyI6Inhwdl9wcm9ncmVzc2l2ZS5JTlNUQUdSQU0uQ0FST1VTRUxfSVRFTS5DMy43MjAuZGFzaF9iYXNlbGluZV8xX3YxIiwieHB2X2Fzc2V0X2lkIjoxNzk0OTkzNDkwMjEyMDAxNCwiYXNzZXRfYWdlX2RheXMiOjEsInZpX3VzZWNhc2VfaWQiOjEwMTQ2LCJkdXJhdGlvbl9zIjoxNSwidXJsZ2VuX3NvdXJjZSI6Ind3dyJ9&amp;ccb=17-1&amp;vs=5b6bfacf80e00995&amp;_nc_vs=HBkcFQIYOnBhc3N0aHJvdWdoX2V2ZXJzdG9yZS9HTUV0d1NiRGNIWnAwUTBGQUVGVmJvSVBLQngxYnNwVEFRQUYVAALIARIAKAAYABsCiAd1c2Vfb2lsATEScHJvZ3Jlc3NpdmVfcmVjaXBlATEVAAAmnLmo2dzX4j8VAigCQzMsF0AvZmZmZmZmGBJkYXNoX2Jhc2VsaW5lXzFfdjERAHXuB2XEngEA&amp;_nc_gid=_KbURXO-80U5quW8mpT-HQ&amp;_nc_ss=1a&amp;_nc_zt=28&amp;oh=00_AfylrUecn2wjSKM9Jd1svDTptz3oeOGKYwMruJhm-fTdVA&amp;oe=69BD8CCB, https://scontent-den2-1.cdninstagram.com/o1/v/t16/f2/m69/AQNtL7ZhZjNTXtY6sZCbYjGZPfVPcqwexgJ2D__A6Fa9xYe1pYtveVMnmaoTFdoVtnye-oY5ipaOefy-ek1KeYSh.mp4?strext=1&amp;_nc_cat=108&amp;_nc_sid=5e9851&amp;_nc_ht=scontent-den2-1.cdninstagram.com&amp;_nc_ohc=YYs3MjQyDJEQ7kNvwG7j186&amp;efg=eyJ2ZW5jb2RlX3RhZyI6Inhwdl9wcm9ncmVzc2l2ZS5JTlNUQUdSQU0uQ0FST1VTRUxfSVRFTS5DMy43MjAuZGFzaF9iYXNlbGluZV8xX3YxIiwieHB2X2Fzc2V0X2lkIjoxNzk0OTkzNDk0MTEyMDAxNCwiYXNzZXRfYWdlX2RheXMiOjEsInZpX3VzZWNhc2VfaWQiOjEwMTQ2LCJkdXJhdGlvbl9zIjoxMCwidXJsZ2VuX3NvdXJjZSI6Ind3dyJ9&amp;ccb=17-1&amp;vs=4c70e07ad9bb002&amp;_nc_vs=HBkcFQIYOnBhc3N0aHJvdWdoX2V2ZXJzdG9yZS9HTjJQcXlaMmZPVWRKWUVFQUtXb3FYSURGRVJfYnNwVEFRQUYVAALIARIAKAAYABsCiAd1c2Vfb2lsATEScHJvZ3Jlc3NpdmVfcmVjaXBlATEVAAAmnJjB_tzX4j8VAigCQzMsF0AlMzMzMzMzGBJkYXNoX2Jhc2VsaW5lXzFfdjERAHXuB2XEngEA&amp;_nc_gid=_KbURXO-80U5quW8mpT-HQ&amp;_nc_ss=1a&amp;_nc_zt=28&amp;oh=00_AfwXV-RfkPmlWfFuHolwLIVhG7rLot2de3h1pZffGtZQIg&amp;oe=69BD8A6C, https://scontent-den2-1.cdninstagram.com/o1/v/t16/f2/m84/AQNlaDtJI63Y41bAOhM0wwl_gjM9117nxjRC164qnfwM-6XurRtzTk56XAx_JhmgbDPiZ8JTgicXj7aPNmwSOxfDJkOO-Cq8WrKJ66Y.mp4?_nc_cat=110&amp;_nc_sid=5e9851&amp;_nc_ht=scontent-den2-1.cdninstagram.com&amp;_nc_ohc=Lfe9vMGeQkYQ7kNvwHgpBeW&amp;efg=eyJ2ZW5jb2RlX3RhZyI6Inhwdl9wcm9ncmVzc2l2ZS5JTlNUQUdSQU0uQ0FST1VTRUxfSVRFTS5DMy43MjAuZGFzaF9iYXNlbGluZV8xX3YxIiwieHB2X2Fzc2V0X2lkIjoxNzk0MTUyNDAxMjEyMDAxNCwiYXNzZXRfYWdlX2RheXMiOjQwLCJ2aV91c2VjYXNlX2lkIjoxMDE0NiwiZHVyYXRpb25fcyI6NywidXJsZ2VuX3NvdXJjZSI6Ind3dyJ9&amp;ccb=17-1&amp;vs=f3cf42aea9e39e1c&amp;_nc_vs=HBkcFQIYTGlnX2JhY2tmaWxsX3RpbWVsaW5lX3ZvZC9CODRDQUIyRkE4MEQxNEQ3MzFDMEI0RTVDRjZBMjBBNF92aWRlb19kYXNoaW5pdC5tcDQVAALIARIAKAAYABsCiAd1c2Vfb2lsATEScHJvZ3Jlc3NpdmVfcmVjaXBlATEVAAAmnN_F15Lu3j8VAigCQzMsF0Afu2RaHKwIGBJkYXNoX2Jhc2VsaW5lXzFfdjERAHXuB2XEngEA&amp;_nc_gid=_KbURXO-80U5quW8mpT-HQ&amp;_nc_ss=1a&amp;_nc_zt=28&amp;oh=00_AfzE0gtdkbmyJhXceU5VStGfsafQtn4G1f7UqlYWf_NiPQ&amp;oe=69B9C3BE, https://scontent-den2-1.cdninstagram.com/o1/v/t16/f2/m84/AQNsFgy0Xx_Nmx5pAN-gHJX0ARMY7M_v05ZyaJZrYPRJ655rliWpjB1s-CyURXSDdEa8dBU2mvmN1X32jRvPmRPaO6kTgTjhhucyHfY.mp4?_nc_cat=103&amp;_nc_sid=5e9851&amp;_nc_ht=scontent-den2-1.cdninstagram.com&amp;_nc_ohc=8Wy5Lo1cUKMQ7kNvwFlO1hS&amp;efg=eyJ2ZW5jb2RlX3RhZyI6Inhwdl9wcm9ncmVzc2l2ZS5JTlNUQUdSQU0uQ0FST1VTRUxfSVRFTS5DMy4xMDcyLmRhc2hfYmFzZWxpbmVfMV92MSIsInhwdl9hc3NldF9pZCI6MTI1MjQyODM1MzQ5ODM3NCwiYXNzZXRfYWdlX2RheXMiOjQ5LCJ2aV91c2VjYXNlX2lkIjoxMDE0NiwiZHVyYXRpb25fcyI6MTMsInVybGdlbl9zb3VyY2UiOiJ3d3cifQ%3D%3D&amp;ccb=17-1&amp;vs=a62b47b75fc87cfe&amp;_nc_vs=HBkcFQIYTGlnX2JhY2tmaWxsX3RpbWVsaW5lX3ZvZC9DNzRBNDRCMENGMjE2ODA5MEQyNjMwRkUyMjA4MTQ4MF92aWRlb19kYXNoaW5pdC5tcDQVAALIARIAKAAYABsCiAd1c2Vfb2lsATEScHJvZ3Jlc3NpdmVfcmVjaXBlATEVAAAmjLTvsfbEuQQVAigCQzMsF0Ar7peNT987GBJkYXNoX2Jhc2VsaW5lXzFfdjERAHXuB2XEngEA&amp;_nc_gid=_KbURXO-80U5quW8mpT-HQ&amp;_nc_ss=1a&amp;_nc_zt=28&amp;oh=00_Afz-cPeI-xe9-lgPyI9KjAOOEdr1eaoBuyZGUcPRlI6okw&amp;oe=69B99489, https://scontent-den2-1.cdninstagram.com/o1/v/t16/f2/m84/AQOiCst5zpLbQsj3tOlkakFRSQW2Z5l1bTWYwvXgs7ya3UjKPshcUI-_Z6yyGRx7xCnOAOcYim5PZgwYyfIP-doE8tMPN9tizVEtDUU.mp4?_nc_cat=102&amp;_nc_sid=5e9851&amp;_nc_ht=scontent-den2-1.cdninstagram.com&amp;_nc_ohc=c-7pTAsP1cwQ7kNvwFU81zc&amp;efg=eyJ2ZW5jb2RlX3RhZyI6Inhwdl9wcm9ncmVzc2l2ZS5JTlNUQUdSQU0uQ0FST1VTRUxfSVRFTS5DMy4xMDcyLmRhc2hfYmFzZWxpbmVfMV92MSIsInhwdl9hc3NldF9pZCI6MTM4NDYyNTM4OTczODkwNiwiYXNzZXRfYWdlX2RheXMiOjQ5LCJ2aV91c2VjYXNlX2lkIjoxMDE0NiwiZHVyYXRpb25fcyI6OCwidXJsZ2VuX3NvdXJjZSI6Ind3dyJ9&amp;ccb=17-1&amp;_nc_gid=_KbURXO-80U5quW8mpT-HQ&amp;_nc_ss=1a&amp;_nc_zt=28&amp;vs=87bcfc77ecc230dd&amp;_nc_vs=HBkcFQIYTGlnX2JhY2tmaWxsX3RpbWVsaW5lX3ZvZC9CODQxOUY5RDk0QTFCMzEzQkU0QUYzRkRENDNGNkY5NV92aWRlb19kYXNoaW5pdC5tcDQVAALIARIAKAAYABsCiAd1c2Vfb2lsATEScHJvZ3Jlc3NpdmVfcmVjaXBlATEVAAAmtO6EiOfT9QQVAigCQzMsF0Ag7peNT987GBJkYXNoX2Jhc2VsaW5lXzFfdjERAHXuB2XEngEA&amp;oh=00_AfxHAyTgNyc89iglD1waDAKwbMGMMTZZ8F9k-VaGovxJ7g&amp;oe=69B9ACF2</t>
  </si>
  <si>
    <t>https://www.instagram.com/tarasenko_vy</t>
  </si>
  <si>
    <t>vltn_sc</t>
  </si>
  <si>
    <t>Valentyn Burla</t>
  </si>
  <si>
    <t>Практик</t>
  </si>
  <si>
    <t>https://scontent-lga3-3.cdninstagram.com/v/t51.2885-19/498145789_18500039878054130_2346029773826723958_n.jpg?stp=dst-jpg_e0_s150x150_tt6&amp;efg=eyJ2ZW5jb2RlX3RhZyI6InByb2ZpbGVfcGljLmRqYW5nby4xMDgwLmMyIn0&amp;_nc_ht=scontent-lga3-3.cdninstagram.com&amp;_nc_cat=102&amp;_nc_oc=Q6cZ2QEvT0gNa3lwvfuOQ6n14-d79YCxMkQw-tQVFdCmTB3Gg66F7Qxo4OgVRAG0XQZq0mU&amp;_nc_ohc=KP3LADPq0VMQ7kNvwFPlzXP&amp;_nc_gid=h56VTERmEk5U8VOl8UjbGg&amp;edm=AOQ1c0wBAAAA&amp;ccb=7-5&amp;oh=00_Afz-5-k6DGh47GKl4elCXclLnVr_DGnBMx8wqU9JTRkxIw&amp;oe=69BD9823&amp;_nc_sid=8b3546</t>
  </si>
  <si>
    <t>🫶 | Невероятно 🇩🇴🫰 | 2025
Были большие планы 
Столько ошибок 
Большое спасибо тем кто рядом 
Верю вас и в себя 
Тем кому тяжело держитесь 
После ночи всегда рассвет | 🇫🇷 | Самое красивое место где я был ⛰️ | Лучшее еще впереди 😌</t>
  </si>
  <si>
    <t>https://instagram.com/p/DV0pWhPDhZG, https://instagram.com/p/DVwi8jljnVm, https://instagram.com/p/DVmUY0sjndd, https://instagram.com/p/DS8IKw-DAVO, https://instagram.com/p/DRhD285DARp, https://instagram.com/p/DQcGWZhDHyo, https://instagram.com/p/DQT14UbDBXs, https://instagram.com/p/DQHrN91iMjC, https://instagram.com/p/DOlq7VwDGVZ, https://instagram.com/p/DOdWXpfDKuw, https://instagram.com/p/DONzZjEjGof, https://instagram.com/p/DODfEh1jKEQ</t>
  </si>
  <si>
    <t>29, 64, 38, 131, 78, 114, 81, 247, 112, 95, 106, 84</t>
  </si>
  <si>
    <t>0, 0, 0, 0, 1, 1, 1, 11, 0, 1, 1, 0</t>
  </si>
  <si>
    <t>2026-03-13, 2026-03-11, 2026-03-07, 2025-12-31, 2025-11-26, 2025-10-30, 2025-10-27, 2025-10-22, 2025-09-14, 2025-09-11, 2025-09-05, 2025-09-01</t>
  </si>
  <si>
    <t>Punta Cana, Dominican Republic, Benidorm, Spain, Paris, France, Drôle de Monsieur, Val Di Funes E Gruppo Delle Odle, Seceda, Lake Como, Italy, Rovinj, Croatia</t>
  </si>
  <si>
    <t>Video, Sidecar, Video, Sidecar, Sidecar, Sidecar, Sidecar, Sidecar, Sidecar, Sidecar, Sidecar, Sidecar</t>
  </si>
  <si>
    <t>https://scontent-lga3-3.cdninstagram.com/v/t51.82787-15/650018366_18564508981054130_5275541950271981768_n.jpg?stp=dst-jpg_e35_p1080x1080_sh0.08_tt6&amp;_nc_ht=scontent-lga3-3.cdninstagram.com&amp;_nc_cat=102&amp;_nc_oc=Q6cZ2QEvT0gNa3lwvfuOQ6n14-d79YCxMkQw-tQVFdCmTB3Gg66F7Qxo4OgVRAG0XQZq0mU&amp;_nc_ohc=vFj_waU0X-oQ7kNvwH2Itei&amp;_nc_gid=h56VTERmEk5U8VOl8UjbGg&amp;edm=AOQ1c0wBAAAA&amp;ccb=7-5&amp;ig_cache_key=Mzg1MDczMTI1OTQzNDAwNDI3MQ%3D%3D.3-ccb7-5&amp;oh=00_Afy0oa2ISvpagcNMdhfIqF77zTHF16WZwIRoOb6ZEDkLXw&amp;oe=69BDA847&amp;_nc_sid=8b3546, https://scontent-lga3-3.cdninstagram.com/v/t51.82787-15/650018366_18564508981054130_5275541950271981768_n.jpg?stp=dst-jpg_e35_p1080x1080_sh0.08_tt6&amp;_nc_ht=scontent-lga3-3.cdninstagram.com&amp;_nc_cat=102&amp;_nc_oc=Q6cZ2QEvT0gNa3lwvfuOQ6n14-d79YCxMkQw-tQVFdCmTB3Gg66F7Qxo4OgVRAG0XQZq0mU&amp;_nc_ohc=vFj_waU0X-oQ7kNvwH2Itei&amp;_nc_gid=h56VTERmEk5U8VOl8UjbGg&amp;edm=AOQ1c0wBAAAA&amp;ccb=7-5&amp;ig_cache_key=Mzg1MDczMTI1OTQzNDAwNDI3MQ%3D%3D.3-ccb7-5&amp;oh=00_Afy0oa2ISvpagcNMdhfIqF77zTHF16WZwIRoOb6ZEDkLXw&amp;oe=69BDA847&amp;_nc_sid=8b3546, https://scontent-lga3-3.cdninstagram.com/v/t51.82787-15/649938685_18564508999054130_132173296553660604_n.jpg?stp=dst-jpg_e35_p1080x1080_sh0.08_tt6&amp;_nc_ht=scontent-lga3-3.cdninstagram.com&amp;_nc_cat=102&amp;_nc_oc=Q6cZ2QEvT0gNa3lwvfuOQ6n14-d79YCxMkQw-tQVFdCmTB3Gg66F7Qxo4OgVRAG0XQZq0mU&amp;_nc_ohc=EZ4BN18gTysQ7kNvwEwBv75&amp;_nc_gid=h56VTERmEk5U8VOl8UjbGg&amp;edm=AOQ1c0wBAAAA&amp;ccb=7-5&amp;ig_cache_key=Mzg1MDczMTI2MjEyNjc3ODExMw%3D%3D.3-ccb7-5&amp;oh=00_Afxx8GxMh8ZA3V9UFMmY_SDOdYWvJQ15OlpMqqqdEToYUw&amp;oe=69BD8DC2&amp;_nc_sid=8b3546, https://scontent-lga3-3.cdninstagram.com/v/t51.82787-15/649845371_18564508990054130_6251706782508341896_n.jpg?stp=dst-jpg_e35_p1080x1080_sh0.08_tt6&amp;_nc_ht=scontent-lga3-3.cdninstagram.com&amp;_nc_cat=102&amp;_nc_oc=Q6cZ2QEvT0gNa3lwvfuOQ6n14-d79YCxMkQw-tQVFdCmTB3Gg66F7Qxo4OgVRAG0XQZq0mU&amp;_nc_ohc=mTLjGvRmn4YQ7kNvwHPHXNY&amp;_nc_gid=h56VTERmEk5U8VOl8UjbGg&amp;edm=AOQ1c0wBAAAA&amp;ccb=7-5&amp;ig_cache_key=Mzg1MDczMTI2NDMwNzc5MzQ4OQ%3D%3D.3-ccb7-5&amp;oh=00_AfzpuxivkH8hQR6HkjijXcOplxGAq2D_n7wNP6AsVW3pTA&amp;oe=69BD9834&amp;_nc_sid=8b3546, https://scontent-lga3-3.cdninstagram.com/v/t51.82787-15/650541885_18564509011054130_261520152555910023_n.jpg?stp=dst-jpg_e35_p1080x1080_sh0.08_tt6&amp;_nc_ht=scontent-lga3-3.cdninstagram.com&amp;_nc_cat=102&amp;_nc_oc=Q6cZ2QEvT0gNa3lwvfuOQ6n14-d79YCxMkQw-tQVFdCmTB3Gg66F7Qxo4OgVRAG0XQZq0mU&amp;_nc_ohc=u5q7SgCUlu8Q7kNvwFzO7DP&amp;_nc_gid=h56VTERmEk5U8VOl8UjbGg&amp;edm=AOQ1c0wBAAAA&amp;ccb=7-5&amp;ig_cache_key=Mzg1MDczMTI2NjIzNzE5MzA5NA%3D%3D.3-ccb7-5&amp;oh=00_AfyI5gmzC9SPn3wo108LOq4oSHDICxRDHxSox0vU9LAh8g&amp;oe=69BDB655&amp;_nc_sid=8b3546, https://scontent-lga3-3.cdninstagram.com/v/t51.82787-15/608756850_18544368643054130_2060788800766194371_n.jpg?stp=dst-jpg_e35_p1080x1080_sh0.08_tt6&amp;_nc_ht=scontent-lga3-3.cdninstagram.com&amp;_nc_cat=102&amp;_nc_oc=Q6cZ2QEvT0gNa3lwvfuOQ6n14-d79YCxMkQw-tQVFdCmTB3Gg66F7Qxo4OgVRAG0XQZq0mU&amp;_nc_ohc=8bOlmgq2SAEQ7kNvwHs7Hit&amp;_nc_gid=h56VTERmEk5U8VOl8UjbGg&amp;edm=AOQ1c0wBAAAA&amp;ccb=7-5&amp;ig_cache_key=Mzc5OTk0ODA5NTk0MjA0NDA3OA%3D%3D.3-ccb7-5&amp;oh=00_AfzXh-B8f85kt2MVUc-IMa6oVeG9pXp-SZtNJRdOO3MJ0w&amp;oe=69BD9D72&amp;_nc_sid=8b3546, https://scontent-lga3-3.cdninstagram.com/v/t51.82787-15/608756850_18544368643054130_2060788800766194371_n.jpg?stp=dst-jpg_e35_p1080x1080_sh0.08_tt6&amp;_nc_ht=scontent-lga3-3.cdninstagram.com&amp;_nc_cat=102&amp;_nc_oc=Q6cZ2QEvT0gNa3lwvfuOQ6n14-d79YCxMkQw-tQVFdCmTB3Gg66F7Qxo4OgVRAG0XQZq0mU&amp;_nc_ohc=8bOlmgq2SAEQ7kNvwHs7Hit&amp;_nc_gid=h56VTERmEk5U8VOl8UjbGg&amp;edm=AOQ1c0wBAAAA&amp;ccb=7-5&amp;ig_cache_key=Mzc5OTk0ODA5NTk0MjA0NDA3OA%3D%3D.3-ccb7-5&amp;oh=00_AfzXh-B8f85kt2MVUc-IMa6oVeG9pXp-SZtNJRdOO3MJ0w&amp;oe=69BD9D72&amp;_nc_sid=8b3546, https://scontent-lga3-3.cdninstagram.com/v/t51.82787-15/608783583_18544368625054130_7158390108222095964_n.jpg?stp=dst-jpg_e15_tt6&amp;_nc_ht=scontent-lga3-3.cdninstagram.com&amp;_nc_cat=102&amp;_nc_oc=Q6cZ2QEvT0gNa3lwvfuOQ6n14-d79YCxMkQw-tQVFdCmTB3Gg66F7Qxo4OgVRAG0XQZq0mU&amp;_nc_ohc=O6t9nifbMg8Q7kNvwFdIB2Q&amp;_nc_gid=h56VTERmEk5U8VOl8UjbGg&amp;edm=AOQ1c0wBAAAA&amp;ccb=7-5&amp;ig_cache_key=Mzc5OTk0ODA5NTk1MDQ0Mjc2Mw%3D%3D.3-ccb7-5&amp;oh=00_Afznggc0wiFMvIvPnjEbqt-6wDth31Qwri5f_GkjrXMRZQ&amp;oe=69BD9FD0&amp;_nc_sid=8b3546, https://scontent-lga3-3.cdninstagram.com/v/t51.82787-15/609720157_18544368640054130_8535405821173585856_n.jpg?stp=dst-jpg_e15_tt6&amp;_nc_ht=scontent-lga3-3.cdninstagram.com&amp;_nc_cat=102&amp;_nc_oc=Q6cZ2QEvT0gNa3lwvfuOQ6n14-d79YCxMkQw-tQVFdCmTB3Gg66F7Qxo4OgVRAG0XQZq0mU&amp;_nc_ohc=6tbdoDhDrssQ7kNvwFxrw55&amp;_nc_gid=h56VTERmEk5U8VOl8UjbGg&amp;edm=AOQ1c0wBAAAA&amp;ccb=7-5&amp;ig_cache_key=Mzc5OTk0ODA5NzU4NjIxNzkyOA%3D%3D.3-ccb7-5&amp;oh=00_AfxtPXYGLnxzwiBTYNbX0k5d30Z4kclYnVVzoIivsGOL3w&amp;oe=69BDAF39&amp;_nc_sid=8b3546, https://scontent-lga3-3.cdninstagram.com/v/t51.82787-15/610250932_18544368652054130_314362848561820464_n.jpg?stp=dst-jpg_e35_p1080x1080_sh0.08_tt6&amp;_nc_ht=scontent-lga3-3.cdninstagram.com&amp;_nc_cat=102&amp;_nc_oc=Q6cZ2QEvT0gNa3lwvfuOQ6n14-d79YCxMkQw-tQVFdCmTB3Gg66F7Qxo4OgVRAG0XQZq0mU&amp;_nc_ohc=aMOzw7Vwk2IQ7kNvwGMLlF8&amp;_nc_gid=h56VTERmEk5U8VOl8UjbGg&amp;edm=AOQ1c0wBAAAA&amp;ccb=7-5&amp;ig_cache_key=Mzc5OTk0ODA5NjIzNTYzNzQ2NQ%3D%3D.3-ccb7-5&amp;oh=00_AfyxBrD428S-XzlL2JE5POCRWkH5fdc3VlBu-ZqEtUhIjA&amp;oe=69BDAC09&amp;_nc_sid=8b3546, https://s</t>
  </si>
  <si>
    <t>https://scontent-lga3-2.cdninstagram.com/o1/v/t16/f2/m69/AQM4bUmRUXNSXL7C7nVg9nG7hHGczilGeqN65lhIwsFxWOszKqim28eJTj__mNC4wSTvkmRxWl7QpnyHPMOYVlk6.mp4?strext=1&amp;_nc_cat=100&amp;_nc_sid=5e9851&amp;_nc_ht=scontent-lga3-2.cdninstagram.com&amp;_nc_ohc=NntUnJpvCfkQ7kNvwHn9IRD&amp;efg=eyJ2ZW5jb2RlX3RhZyI6Inhwdl9wcm9ncmVzc2l2ZS5JTlNUQUdSQU0uQ0xJUFMuQzMuNzIwLmRhc2hfYmFzZWxpbmVfMV92MSIsInhwdl9hc3NldF9pZCI6MTc5NDkxMDQxNjMxMTM1MzIsImFzc2V0X2FnZV9kYXlzIjoyLCJ2aV91c2VjYXNlX2lkIjoxMDA5OSwiZHVyYXRpb25fcyI6MTksInVybGdlbl9zb3VyY2UiOiJ3d3cifQ%3D%3D&amp;ccb=17-1&amp;_nc_gid=h56VTERmEk5U8VOl8UjbGg&amp;_nc_ss=1a&amp;_nc_zt=28&amp;vs=4c024734865292ce&amp;_nc_vs=HBksFQIYOnBhc3N0aHJvdWdoX2V2ZXJzdG9yZS9HSFBtdmlhaUY0dXdaaklHQUJHVUZIWExpVTBBYnNwVEFRQUYVAALIARIAFQIYUWlnX3hwdl9wbGFjZW1lbnRfcGVybWFuZW50X3YyL0UxNDA3OTdCMUVDMENBQzU2RTZEOURGOTJDREVDMEI4X2F1ZGlvX2Rhc2hpbml0Lm1wNBUCAsgBEgAoABgAGwKIB3VzZV9vaWwBMRJwcm9ncmVzc2l2ZV9yZWNpcGUBMRUAACb4qO6ar6fiPxUCKAJDMywXQDP3S8an754YEmRhc2hfYmFzZWxpbmVfMV92MREAdf4HZeadAQA&amp;oh=00_AfxGbtCnii3MO52z9cRwqXIN2vaKXrPqWcMh5LQ98vnmYg&amp;oe=69BD9030, https://scontent-lga3-1.cdninstagram.com/o1/v/t16/f2/m69/AQPKUjeIcpjhI760FrSWshm20HVSqb9IvNnHKKHzuIZm6bisUwv4yi_Sb9JT9ha68RFRsY0UGCYqFeg7FXl2tq23.mp4?strext=1&amp;_nc_cat=109&amp;_nc_sid=5e9851&amp;_nc_ht=scontent-lga3-1.cdninstagram.com&amp;_nc_ohc=KNG55Kgg39QQ7kNvwGA8cwr&amp;efg=eyJ2ZW5jb2RlX3RhZyI6Inhwdl9wcm9ncmVzc2l2ZS5JTlNUQUdSQU0uQ0FST1VTRUxfSVRFTS5DMy43MjAuZGFzaF9iYXNlbGluZV8xX3YxIiwieHB2X2Fzc2V0X2lkIjoxNzk0ODcyNDMwMDExMzUzMiwiYXNzZXRfYWdlX2RheXMiOjQsInZpX3VzZWNhc2VfaWQiOjEwMTQ2LCJkdXJhdGlvbl9zIjo4LCJ1cmxnZW5fc291cmNlIjoid3d3In0%3D&amp;ccb=17-1&amp;_nc_gid=h56VTERmEk5U8VOl8UjbGg&amp;_nc_ss=1a&amp;_nc_zt=28&amp;vs=6494ad020af605aa&amp;_nc_vs=HBkcFQIYOnBhc3N0aHJvdWdoX2V2ZXJzdG9yZS9HS01qcWlhejVWMGsxeWNFQUk5RW1lS2hVSm9XYnNwVEFRQUYVAALIARIAKAAYABsCiAd1c2Vfb2lsATEScHJvZ3Jlc3NpdmVfcmVjaXBlATEVAAAm-JmjgaGR4j8VAigCQzMsF0AgVP3ztkWiGBJkYXNoX2Jhc2VsaW5lXzFfdjERAHXuB2XEngEA&amp;oh=00_AfwIf-zUEMKWHB_TgCKk7D8Rj1aMWrPPIKclQyaPrNls-A&amp;oe=69BD902F, https://scontent-lga3-1.cdninstagram.com/o1/v/t16/f2/m69/AQMJffV6qWXBt1pSunIAOAIWQhYnEGFvnsi4hQv39HyedVPB2Hm9z_Gd0gCVjbIlBZU_ZuHXk3D1UeAQU6cSP6ve.mp4?strext=1&amp;_nc_cat=110&amp;_nc_sid=5e9851&amp;_nc_ht=scontent-lga3-1.cdninstagram.com&amp;_nc_ohc=uZj9zW_YaUQQ7kNvwFUbmMe&amp;efg=eyJ2ZW5jb2RlX3RhZyI6Inhwdl9wcm9ncmVzc2l2ZS5JTlNUQUdSQU0uQ0xJUFMuQzMuNzIwLmRhc2hfYmFzZWxpbmVfMV92MSIsInhwdl9hc3NldF9pZCI6MTc5NDc3MTkxNjIxMTM1MzIsImFzc2V0X2FnZV9kYXlzIjo4LCJ2aV91c2VjYXNlX2lkIjoxMDA5OSwiZHVyYXRpb25fcyI6MzAsInVybGdlbl9zb3VyY2UiOiJ3d3cifQ%3D%3D&amp;ccb=17-1&amp;_nc_gid=h56VTERmEk5U8VOl8UjbGg&amp;_nc_ss=1a&amp;_nc_zt=28&amp;vs=582e47ec37820918&amp;_nc_vs=HBksFQIYOnBhc3N0aHJvdWdoX2V2ZXJzdG9yZS9HSjB3clNaRkFLaVY4MlVIQU5nVjNZb3hZTVlVYnNwVEFRQUYVAALIARIAFQIYUWlnX3hwdl9wbGFjZW1lbnRfcGVybWFuZW50X3YyLzBGNDQyQjkwMEJBMDYyREM1RTk0NkI0QTM0QzJFQ0JCX2F1ZGlvX2Rhc2hpbml0Lm1wNBUCAsgBEgAoABgAGwKIB3VzZV9vaWwBMRJwcm9ncmVzc2l2ZV9yZWNpcGUBMRUAACb4t_2S4NbhPxUCKAJDMywXQD8AAAAAAAAYEmRhc2hfYmFzZWxpbmVfMV92MREAdf4HZeadAQA&amp;oh=00_Afxom8jXF3h9Yqw1xLCeNSLC11vKpk90AgD95q9JFYqhEw&amp;oe=69BDABFA, https://scontent-lga3-3.cdninstagram.com/o1/v/t2/f2/m367/AQPYucN0cmHQpWVTdlgpwynFEMMJASTSwDnJU1OXb-_RvJ3cQdWnNaQ1LovXfi8G4hsD8kM6rI2kBBVr43EA-oyPQDv7KptHcwU7dxs.mp4?_nc_cat=104&amp;_nc_sid=5e9851&amp;_nc_ht=scontent-lga3-3.cdninstagram.com&amp;_nc_ohc=_GOeIymPbEoQ7kNvwEl9cUP&amp;efg=eyJ2ZW5jb2RlX3RhZyI6Inhwdl9wcm9ncmVzc2l2ZS5JTlNUQUdSQU0uQ0FST1VTRUxfSVRFTS5DMy43MjAuZGFzaF9iYXNlbGluZV8xX3YxIiwieHB2X2Fzc2V0X2lkIjoxNjQ1NjgxMzczMDU1ODQ0LCJhc3NldF9hZ2VfZGF5cyI6MTgyLCJ2aV91c2VjYXNlX2lkIjoxMDE0NiwiZHVyYXRpb25fcyI6OCwidXJsZ2VuX3NvdXJjZSI6Ind3dyJ9&amp;ccb=17-1&amp;vs=6148c41dd823e62e&amp;_nc_vs=HBkcFQIYQGlnX2VwaGVtZXJhbC8wMTQxQkJCODA4QzhEQjc0QzAyQ0RGOTQ2NDc3MTU4M192aWRlb19kYXNoaW5pdC5tcDQVAALIARIAKAAYABsCiAd1c2Vfb2lsATEScHJvZ3Jlc3NpdmVfcmVjaXBlATEVAAAmyK282qGv7AUVAigCQzMsF0AhVP3ztkWiGBJkYXNoX2Jhc2VsaW5lXzFfdjERAHXuB2XEngEA&amp;_nc_gid=h56VTERmEk5U8VOl8UjbGg&amp;_nc_ss=1a&amp;_nc_zt=28&amp;oh=00_Afyg-he-SwX6Lv3kB6V-tFj7ZKPGwofqmtVxcNRHOqPfbA&amp;oe=69BD9601, https://scontent-lga3-2.cdninstagram.com/o1/v/t2/f2/m367/AQNNC9Ir9ICBwFCe5UGLe3Dcbf1xS2anCARDTmWPVoHM70U4QXvntNWqu8WQLblO5alOhWG-q_BQvcTCErIIOMzD1oTyyt6f5n8W5qY.mp4?_nc_cat=101&amp;_nc_sid=5e9851&amp;_nc_ht=scontent-lga3-2.cdninstagram.com&amp;_nc_ohc=M6WEYGeZZ-UQ7kNvwHQuw4U&amp;efg=eyJ2ZW5jb2RlX3RhZyI6Inhwdl9wcm9ncmVzc2l2ZS5JTlNUQUdSQU0uQ0FST1VTRUxfSVRFTS5DMy43MjAuZGFzaF9iYXNlbGluZV8xX3YxIiwieHB2X2Fzc2V0X2lkIjoxNzU4NjkxMDMxNDE4Njg1LCJhc3NldF9hZ2VfZGF5cyI6MTgyLCJ2aV91c2VjYXNlX2lkIjoxMDE0NiwiZHVyYXRpb25fcyI6NywidXJsZ2VuX3NvdXJjZSI6Ind3dyJ9&amp;ccb=17-1&amp;vs=91161e4b94740848&amp;_nc_vs=HBkcFQIYQGlnX2VwaGVtZXJhbC9DQTQ2RjUzODgxNUM3QUM0QjdGMERERDYxMkM0Q0ZBNV92aWRlb19kYXNoaW5pdC5tcDQVAALIARIAKAAYABsCiAd1c2Vfb2lsATEScHJvZ3Jlc3NpdmVfcmVjaXBlATEVAAAm-pyUo6XhnwYVAigCQzMsF0AcQ5WBBiTdGBJkYXNoX2Jhc2VsaW5lXzFfdjERAHXuB2XEngEA&amp;_nc_gid=h56VTERmEk5U8VOl8UjbGg&amp;_nc_ss=1a&amp;_nc_zt=28&amp;oh=00_AfyJutVcdoYB48332x1tt7OD_ia6NJBmdAuZakjM5UTXjA&amp;oe=69BDA22A</t>
  </si>
  <si>
    <t>https://www.instagram.com/vltn_sc</t>
  </si>
  <si>
    <t>usa_vitaminy_bishkek</t>
  </si>
  <si>
    <t>Американские витамины</t>
  </si>
  <si>
    <t>Если вам нужен определённый американский витамин🇺🇸 но его нет на нашей страничке, спросите, мы поищем🤓🙌
На заказ с IHERB🍏
ASV0714🍒ANY8480</t>
  </si>
  <si>
    <t>None,Vitamins/supplements</t>
  </si>
  <si>
    <t>https://scontent-lga3-2.cdninstagram.com/v/t51.2885-19/47583698_2272087193071723_4774710470038781952_n.jpg?stp=dst-jpg_e0_s150x150_tt6&amp;efg=eyJ2ZW5jb2RlX3RhZyI6InByb2ZpbGVfcGljLmRqYW5nby44MTAuYzIifQ&amp;_nc_ht=scontent-lga3-2.cdninstagram.com&amp;_nc_cat=107&amp;_nc_oc=Q6cZ2QEwkBcGgeXYDeY5wQWz1njg7uXC0t7iC3OVx4XOffjxqupbnf24MdEeaTh0mwwzCq4&amp;_nc_ohc=holG8L0tC-wQ7kNvwFTebq8&amp;_nc_gid=Ybxi4A3smOiI8jyEd1TRog&amp;edm=AOQ1c0wBAAAA&amp;ccb=7-5&amp;oh=00_Afz-ESvtw_6Zv_R6wkm1hqfA7fu18blACAtYLVxs1FUAFw&amp;oe=69BDAE21&amp;_nc_sid=8b3546</t>
  </si>
  <si>
    <t>🧚‍♀️Жидкий кальций с магнием для детей 👼🥰, вкус натурального апельсина🧡474 мл 💚Важные питательные вещества 💜Nutrition for Kids! 💛Отличный вкус 💙Здоровый скелет и нормальный рост костей 🧡Биологически активная добавка ❤Не содержит глютена 🖤Не содержит казеина 💚Не содержит спирта💜
Рекоменд | Кто хочет действительно избавиться от перхоти, лучше средства не найти‼ Использовала -сульсену(разной %),Низорал, Фитовал, Дермазол, Себозол, Сим Сенсетив, Фридерм Цинк, Виши,Матрикс, Лореаль и кучу других ( про всякие Хеден Шёлдерсы и Клиа Витабе лучше вообще промолчу) - ничего не помогло мне!!✖
Эт | 🍃L-теанин для ума и хорошего настроения🤗
Это органическое вещество, содержащееся в неферментированных чайных листьях, привлекло внимание ученых относительно недавно, хотя о пользе зеленого чая известно много лет.
Сегодня полезные свойства зеленого чая доказаны наукой. В нем обнаружено множество не | 💧🍊Animal Parade Vitamin D3 Liquid Drops - витамин Д3 в каплях с апельсиновым вкусом для грудничков🐣 и детей более старшего возраста, необходимые как для профилактики рахита, так и нормализации кальциевого обмена веществ у более старших детей🐥
Рекомендуется детям в осенне- зимний🌦❄ период и при  | 💄Ассорти 🎉 органических бальзамов для губ 💋от Sierra Bees, целых 8 штук! 💋💋💋 Идеальный выбор для милых презентов к 8 марта для подруг и коллег 🍓🍒 Бальзамы находятся в добротных пластиковых футлярчиках, на которых наклеена милая цветная наклейка с пчелками и всей сопутствующей информацией. Вы | 🌹Волшебная баночка, которая должна быть у КАЖДОЙ девушки. Свежая кожа, достойный вид ❤ 
Коллаген – это протеин со сложной структурой, который поддерживает крепость и гибкость тканей во всем организме. По мере старения снижение количества коллагена может вызывать появление всем известных признаков с | 🔞♂️Оптимизирует качество спермы и оздоравливает репродуктивную функцию🐣
Самые надежные бренды
Университетские испытания более 15 лет
Пищевая добавка
Научно обоснованно
Премиум-формула, включающая l-карнитин, феруловую кислоту, антиоксиданты, витамины С и Е, зеленый чай и селен, цинк и витамин | 🤰🐣Fertilty Blend for Women - это полностью натуральная пищевая добавка, которая помогает женщине вырабатывать больше собственного прогестерона естественным путем.Всего за 30 дней, но в среднем за 90, женщины с низким содержанием прогестерона успешно зачали и родили здорового ребенка.
Как это устро | 🌞Солнышко для грудничков 🐣
У витамина D3 этого производителя просто отличный состав, из добавок только кокосовое масло 🥥В отличие от "нашего" Аквадетрима (или Вигантола) этот витамин не содержит спирт, ароматизаторы, сахарозы и прочей не нужной химии🌱
Для детей от 0 до 3 лет ежедневная доза вита | 😍🐥Жевательные мультивитамины для детей без сахара Animal Parade Gold 🍎🍏! Витамины в форме животных содержат 500 МЕ витамина D3, микроэлементы, ферменты, пробиотики и множество натуральных цельных продуктов 🍓🍒❤ Поддерживает за счёт питательных веществ:
Здоровую костную систему💪
Здоровый пище | Это комплекс разработан для девушек, которые работают практически «на износ»: экстремально набирают мышцы, работая с очень тяжёлыми весами или сушатся перед соревнованиями. Сушка способна лишить женский организм всех витаминов , ведь во время такой диеты полностью исключаются фрукты, масла, углеводы</t>
  </si>
  <si>
    <t>https://instagram.com/p/DS2ri9yDICu, https://instagram.com/p/Bv9fwejnXrT, https://instagram.com/p/BvgbD1-nYjO, https://instagram.com/p/Bun6O5DnycE, https://instagram.com/p/Bua_16HHQ_7, https://instagram.com/p/BuYnsDuHe6n, https://instagram.com/p/BuNzXASnRyY, https://instagram.com/p/BuLwLARH1Bz, https://instagram.com/p/BuLT3JfHIGO, https://instagram.com/p/BuIcXB-H4ht, https://instagram.com/p/BuGX7CMnWCr, https://instagram.com/p/BuEb9F1naNS</t>
  </si>
  <si>
    <t>2, 17, 10, 23, 18, 11, 22, 16, 17, 18, 20, 15</t>
  </si>
  <si>
    <t>1, 18, 1, 11, 4, 8, 8, 0, 1, 3, 6, 0</t>
  </si>
  <si>
    <t>2025-12-29, 2019-04-07, 2019-03-27, 2019-03-05, 2019-02-28, 2019-02-27, 2019-02-23, 2019-02-22, 2019-02-22, 2019-02-21, 2019-02-20, 2019-02-19</t>
  </si>
  <si>
    <t>Bishkek, Kyrgyzstan</t>
  </si>
  <si>
    <t>Video, Image, Sidecar, Sidecar, Sidecar, Image, Sidecar, Sidecar, Sidecar, Sidecar, Sidecar, Sidecar</t>
  </si>
  <si>
    <t>https://scontent-lga3-2.cdninstagram.com/v/t51.82787-15/626138689_18393964126146984_5711512011148950039_n.jpg?stp=dst-jpg_e15_tt6&amp;_nc_ht=scontent-lga3-2.cdninstagram.com&amp;_nc_cat=100&amp;_nc_oc=Q6cZ2QEwkBcGgeXYDeY5wQWz1njg7uXC0t7iC3OVx4XOffjxqupbnf24MdEeaTh0mwwzCq4&amp;_nc_ohc=phKY7lo90eYQ7kNvwHdHJx7&amp;_nc_gid=Ybxi4A3smOiI8jyEd1TRog&amp;edm=AOQ1c0wBAAAA&amp;ccb=7-5&amp;ig_cache_key=MjAxNjkwNzg3ODkxODM1NTY2Nw%3D%3D.3-ccb7-5&amp;oh=00_AfyObLI2kOlyJy1ortl4i7_BhyzbxBzTQbmwJI_nVn9Iuw&amp;oe=69BD8724&amp;_nc_sid=8b3546, https://scontent-lga3-2.cdninstagram.com/v/t51.82787-15/650786596_18258161398290625_7978457714415727064_n.jpg?stp=dst-jpg_e15_fr_s1080x1080_tt6&amp;_nc_ht=scontent-lga3-2.cdninstagram.com&amp;_nc_cat=101&amp;_nc_oc=Q6cZ2QEwkBcGgeXYDeY5wQWz1njg7uXC0t7iC3OVx4XOffjxqupbnf24MdEeaTh0mwwzCq4&amp;_nc_ohc=v3FrXi0UWAMQ7kNvwEdjCmT&amp;_nc_gid=Ybxi4A3smOiI8jyEd1TRog&amp;edm=AOQ1c0wBAAAA&amp;ccb=7-5&amp;ig_cache_key=MjAwODcyNDQ0MDkyNzI1OTc1OA%3D%3D.3-ccb7-5&amp;oh=00_Afy0wWioGyjqTl_kFIcEx7xrHGTtnyLDjwU82ahSOrspvQ&amp;oe=69BDA49F&amp;_nc_sid=8b3546, https://scontent-lga3-2.cdninstagram.com/v/t51.82787-15/650786596_18258161398290625_7978457714415727064_n.jpg?stp=dst-jpg_e15_fr_s1080x1080_tt6&amp;_nc_ht=scontent-lga3-2.cdninstagram.com&amp;_nc_cat=101&amp;_nc_oc=Q6cZ2QEwkBcGgeXYDeY5wQWz1njg7uXC0t7iC3OVx4XOffjxqupbnf24MdEeaTh0mwwzCq4&amp;_nc_ohc=v3FrXi0UWAMQ7kNvwEdjCmT&amp;_nc_gid=Ybxi4A3smOiI8jyEd1TRog&amp;edm=AOQ1c0wBAAAA&amp;ccb=7-5&amp;ig_cache_key=MjAwODcyNDQ0MDkyNzI1OTc1OA%3D%3D.3-ccb7-5&amp;oh=00_Afy0wWioGyjqTl_kFIcEx7xrHGTtnyLDjwU82ahSOrspvQ&amp;oe=69BDA49F&amp;_nc_sid=8b3546, https://scontent-lga3-3.cdninstagram.com/v/t51.2885-15/53695712_280012546222262_3176143612011771972_n.jpg?se=7&amp;stp=dst-jpg_e35_tt6&amp;_nc_ht=scontent-lga3-3.cdninstagram.com&amp;_nc_cat=102&amp;_nc_oc=Q6cZ2QEwkBcGgeXYDeY5wQWz1njg7uXC0t7iC3OVx4XOffjxqupbnf24MdEeaTh0mwwzCq4&amp;_nc_ohc=IJa6Z2eODMUQ7kNvwGfnVY-&amp;_nc_gid=Ybxi4A3smOiI8jyEd1TRog&amp;edm=AOQ1c0wBAAAA&amp;ccb=7-5&amp;ig_cache_key=MjAwODcyNDQ0MDkxMDUxMDU3Nw%3D%3D.3-ccb7-5&amp;oh=00_AfyIY8eRJKEOuegqTdZ4iniq-T0RcbMZlJuELN5n5WYYkA&amp;oe=69BDBC43&amp;_nc_sid=8b3546, https://scontent-lga3-1.cdninstagram.com/v/t51.2885-15/53923266_419875978823739_8091824492154830740_n.jpg?se=7&amp;stp=dst-jpg_e35_tt6&amp;_nc_ht=scontent-lga3-1.cdninstagram.com&amp;_nc_cat=103&amp;_nc_oc=Q6cZ2QEwkBcGgeXYDeY5wQWz1njg7uXC0t7iC3OVx4XOffjxqupbnf24MdEeaTh0mwwzCq4&amp;_nc_ohc=tuFCP0UgPvsQ7kNvwEzZrpK&amp;_nc_gid=Ybxi4A3smOiI8jyEd1TRog&amp;edm=AOQ1c0wBAAAA&amp;ccb=7-5&amp;ig_cache_key=MjAwODcyNDQ0MDkwMjI2OTkzMw%3D%3D.3-ccb7-5&amp;oh=00_AfyNkrMIAFJ8ARtrb4trk-5waW6c39E1vtrZMwZBzoi1qQ&amp;oe=69BDA397&amp;_nc_sid=8b3546, https://scontent-lga3-2.cdninstagram.com/v/t51.2885-15/53407654_583098352190929_4237123122500340146_n.jpg?se=7&amp;stp=dst-jpg_e35_tt6&amp;_nc_ht=scontent-lga3-2.cdninstagram.com&amp;_nc_cat=101&amp;_nc_oc=Q6cZ2QEwkBcGgeXYDeY5wQWz1njg7uXC0t7iC3OVx4XOffjxqupbnf24MdEeaTh0mwwzCq4&amp;_nc_ohc=JyZuG9HQ4egQ7kNvwFqog1j&amp;_nc_gid=Ybxi4A3smOiI8jyEd1TRog&amp;edm=AOQ1c0wBAAAA&amp;ccb=7-5&amp;ig_cache_key=MjAwODcyNDQ0MDkxODkxODcyNQ%3D%3D.3-ccb7-5&amp;oh=00_Afyr84cgS-Vp-064uMMo5yDBe4qt7N0nvNgxkw69WrMEzg&amp;oe=69BD98B1&amp;_nc_sid=8b3546, https://scontent-lga3-3.cdninstagram.com/v/t51.2885-15/55862935_2208972889160540_5827377200342334398_n.jpg?se=7&amp;stp=dst-jpg_e35_tt6&amp;_nc_ht=scontent-lga3-3.cdninstagram.com&amp;_nc_cat=108&amp;_nc_oc=Q6cZ2QEwkBcGgeXYDeY5wQWz1njg7uXC0t7iC3OVx4XOffjxqupbnf24MdEeaTh0mwwzCq4&amp;_nc_ohc=shTsx5D7GMAQ7kNvwEGBBcs&amp;_nc_gid=Ybxi4A3smOiI8jyEd1TRog&amp;edm=AOQ1c0wBAAAA&amp;ccb=7-5&amp;ig_cache_key=MjAwODcyNDQ0MDg5Mzc3NTU1Mw%3D%3D.3-ccb7-5&amp;oh=00_AfyoOxzBnLKpRsmt0OohM3TPeclVcDaOdyIklp6ez8Kwdg&amp;oe=69BDAD8A&amp;_nc_sid=8b3546, https://scontent-lga3-1.cdninstagram.com/v/t51.2885-15/53827134_2362894663722850_5594302930572404772_n.jpg?se=7&amp;stp=dst-jpg_e35_tt6&amp;_nc_ht=scontent-lga3-1.cdninstagram.com&amp;_nc_cat=110&amp;_nc_oc=Q6cZ2QEwkBcGgeXYDeY5wQWz1njg7uXC0t7iC3OVx4XOffjxqupbnf24MdEeaTh0mwwzCq4&amp;_nc_ohc=g3Nk6kgDKoEQ7kNvwHybcqG&amp;_nc_gid=Ybxi4A3smOiI8jyEd1TRog&amp;edm=AOQ1c0wBAAAA&amp;ccb=7-5&amp;ig_cache_key=MjAwODcyNDQ0MDkxOTAzNDQ0OA%3D%3D.3-ccb7-5&amp;oh=00_AfwedDobW6QChWOHYsgWyWSCMh4Rq8vQsdvQrex58XSpLg&amp;oe=69BDBABA&amp;_nc_sid=8b3546, https://scontent-lga3-1.cdninstagram.com/v/t51.2885-15/51588741_640410669728847_6117234483503695558_n.jpg?se=7&amp;stp=dst-jpg_e35_tt6&amp;_nc_ht=scontent-lga3-1.cdninstagram.com&amp;_nc_cat=103&amp;_nc_oc=Q6cZ2QEwkBcGgeXYDeY5wQWz1njg7uXC0t7iC3OVx4XOffjxqupbnf24MdEeaTh0mwwzCq4&amp;_nc_ohc=vC6RxduHYcYQ7kNvwGgIIad&amp;_nc_gid=Ybxi4A3smOiI8jyEd1TRog&amp;edm=AOQ1c0wBAAAA&amp;ccb=7-5&amp;ig_cache_key=MTk5MjgxNzQ2NjE1MDk5MDEwMg%3D%3D.3-ccb7-5&amp;oh=00_AfzkEk7RAQCjwQRKVkJ1Uo_tITpQFj3VpyhFs3i4SuBBVQ&amp;oe=69BDA549&amp;_nc_sid=8b3546, https://scontent-lga3-1.cdninstagram.com/v/t51.2885-15/51588741_640410669728847_6117234483503695558_n.jpg?se=7&amp;stp=dst-jpg_e35_tt6&amp;_nc_ht=scontent-lga3-1.cdninstagram.com&amp;_nc_cat=103&amp;_nc_oc=Q6cZ2QEwkBcGgeXYDeY5wQWz1njg7uXC0t7iC3OVx4XOffjxqupbnf24MdEeaTh0mwwzCq4&amp;_nc_ohc=vC6RxduHYcYQ7kNvwGgIIad&amp;_nc_gid=Ybxi4A3smOiI8jyEd1TRog&amp;edm=AOQ1c0wBAAAA&amp;ccb=7-5&amp;ig_cache_key=MTk5MjgxNzQ2NjE1MDk5MDEwMg%3D%3D.3-ccb7-5&amp;oh=00_AfzkEk7RAQCjwQRKVkJ1Uo_tITpQFj3VpyhFs3i4SuBBVQ&amp;oe=69BDA549&amp;_nc_sid=8b3546, https://scontent-lga3-1.cdninstagram.com/v/t51.2885-15/52673350_332833134005663_1639150469036158380_n.jpg?se=7&amp;st</t>
  </si>
  <si>
    <t>https://scontent-lga3-1.cdninstagram.com/o1/v/t2/f2/m86/AQMKihrGTC20p2E-zBscFl7__kT_MldEONU02AEoFa4iOqHiEqqWxF3ANRBoA48DYG_6byvqwwgrnnk6-08M99o8O4-JIHaqBTGWhpo.mp4?_nc_cat=110&amp;_nc_sid=5e9851&amp;_nc_ht=scontent-lga3-1.cdninstagram.com&amp;_nc_ohc=uNtHxSwkohEQ7kNvwF3FVYi&amp;efg=eyJ2ZW5jb2RlX3RhZyI6Inhwdl9wcm9ncmVzc2l2ZS5JTlNUQUdSQU0uQ0xJUFMuQzMuNzIwLmRhc2hfYmFzZWxpbmVfMV92MSIsInhwdl9hc3NldF9pZCI6MTMxODgzMjU1NjcyOTAzNiwiYXNzZXRfYWdlX2RheXMiOjc2LCJ2aV91c2VjYXNlX2lkIjoxMDA5OSwiZHVyYXRpb25fcyI6NzAsInVybGdlbl9zb3VyY2UiOiJ3d3cifQ%3D%3D&amp;ccb=17-1&amp;vs=e52e3b894e8885f&amp;_nc_vs=HBksFQIYUmlnX3hwdl9yZWVsc19wZXJtYW5lbnRfc3JfcHJvZC9GQzQ2OTQ3RUIzOTJFQTk3QkU2OEY4Mjg3M0EwOTM5OV92aWRlb19kYXNoaW5pdC5tcDQVAALIARIAFQIYR2lnX3hwdl9yZWVsc19wZXJtYW5lbnRfc3JfcHJvZC8xMjY1NTczMDc4ODMwMTI2XzYxODM3NjM4NDAwNTk3MDc2NzIubXA0FQICyAESACgAGAAbAogHdXNlX29pbAExEnByb2dyZXNzaXZlX3JlY2lwZQExFQAAJpiL_6CU3tcEFQIoAkMzLBdAUYzMzMzMzRgSZGFzaF9iYXNlbGluZV8xX3YxEQB1_gdl5p0BAA&amp;_nc_gid=Ybxi4A3smOiI8jyEd1TRog&amp;_nc_ss=1a&amp;_nc_zt=28&amp;oh=00_AfxA_Jpr4EJx_IvTfteUEoMYsEBjdAX5L7LTYi_lbkcSpw&amp;oe=69B9AC47</t>
  </si>
  <si>
    <t>https://www.instagram.com/usa_vitaminy_bishkek</t>
  </si>
  <si>
    <t>vadim_karkula</t>
  </si>
  <si>
    <t>ПРО СЕМЬЮ 🧑‍🧑‍🧒‍🧒 ПУТЕШЕСТВИЯ ✈️ БИЗНЕС 💰</t>
  </si>
  <si>
    <t>-Живу свою лучшую жизнь ♥️🌍
-4 барбершопа БарберШтаб, в сети 25+ 💈</t>
  </si>
  <si>
    <t>https://scontent-lga3-2.cdninstagram.com/v/t51.82787-19/622583111_18558671011049268_7129106599076491101_n.jpg?stp=dst-jpg_e0_s150x150_tt6&amp;efg=eyJ2ZW5jb2RlX3RhZyI6InByb2ZpbGVfcGljLmRqYW5nby4xMDgwLmMyIn0&amp;_nc_ht=scontent-lga3-2.cdninstagram.com&amp;_nc_cat=100&amp;_nc_oc=Q6cZ2QGtHCFR_UNQKx5OEK6BQFHeP23tERStThAT4h0Dm3Bfc-d-I-eKkRU9rvQ7a-P8KFk&amp;_nc_ohc=Jkla6eu8ZRAQ7kNvwEULWKU&amp;_nc_gid=x36RMXEVNo-y1Upn6zierw&amp;edm=AOQ1c0wBAAAA&amp;ccb=7-5&amp;oh=00_AfyfVJ2NPwuEM-f22gDVMut1HdgC5JqRL9k9SmL6Hc-8HQ&amp;oe=69BDA8D8&amp;_nc_sid=8b3546</t>
  </si>
  <si>
    <t>По поводу макияжа обращаться в директ 🤣🤣🤣
У мастера большой опыт 😂#дочка | 10 лет как мы муж и жена …🩷
Я люблю тебя муж …💞
Спасибо что ты есть 🥹❣️#годовщина | Так и живем 🥸🤣 | И по традиции начинаем год с семейной фотки 🥰🫶
Ну Здравствуй 2026 🎊
С Новым годом и с новым счастьем 🫶#2026 | Я незнаю как вам ну мне очень смешно 🤣🤣🤣🤣
Почему Вадим как батька?🤣🤣🤣🤣🫶#тренд | Кто в итоге? | Когда семейная фотосессия в радость 😂🫶
40 минут и все готово 😂🫶
#семья #фотосессия | Изабелле 4 года 🧸
С днем рождения доченька🥰
Будь счастлива и пусть все твои детские мечты сбываются 🧸😻
Мама ,папа и Марк рядом 😍
#деньрождения | ✨ Когда я впервые посетил Romance Park в Санье, меня поразила магия этого места! 🎭 Каждый уголок дышит искусством и эмоциями, а театр погружает в уникальные истории. 🌏 Эти впечатления остались со мной навсегда, и я хочу, чтобы вы тоже их испытали. Какие воспоминания о путешествиях самые яркие у ва | Отель Beauty Brown в Санье, некогда роскошное место для отдыха, оказался заброшенным из-за экономических трудностей и смены туристических предпочтений. Время и природа постепенно забирают свои права, а заброшенные здания становятся молчаливыми свидетелями ушедшей эпохи. История этого отеля — напомин | Хотите узнать секреты вкусной жизни на Хайнане? 🌴 Погрузитесь в атмосферу бухты Дуданхай и откройте для себя удивительные местные блюда! Делитесь этим видео и вдохновляйте других на новые путешествия! ✈️ 
.
#хайнань #фудблог #люблюжизнь | Хайнань 2025 
Ужин в бухте Дуданхай 🍜
#travel #foodtravel #hainan #travel2025</t>
  </si>
  <si>
    <t>#2026, #travel, #foodtravel, #hainan, #travel2025</t>
  </si>
  <si>
    <t>https://instagram.com/p/DV0QDEkDHtM, https://instagram.com/p/DVdvJ33jF3X, https://instagram.com/p/DUaHx0fDFqy, https://instagram.com/p/DS9OghwjPa7, https://instagram.com/p/DSrlcB8jL8d, https://instagram.com/p/DSmbZVmiIXS, https://instagram.com/p/DSSDckACKLY, https://instagram.com/p/DSHg1ZpDGv5, https://instagram.com/p/DQq0G2zE3M6, https://instagram.com/p/DQo4jh1EcgN, https://instagram.com/p/DQn6rwiE6C9, https://instagram.com/p/DQmOm02k8vI</t>
  </si>
  <si>
    <t>85, 211, 92, 76, 101, 61, 116, 212, 26, 48, 32, 57</t>
  </si>
  <si>
    <t>26, 79, 7, 0, 6, 5, 19, 32, 1, 10, 4, 7</t>
  </si>
  <si>
    <t>2026-03-13, 2026-03-04, 2026-02-06, 2026-01-01, 2025-12-25, 2025-12-23, 2025-12-15, 2025-12-11, 2025-11-05, 2025-11-04, 2025-11-04, 2025-11-03</t>
  </si>
  <si>
    <t>Samara, Russia, Sanya, Romance Park, Sanya - Hainan Island - China</t>
  </si>
  <si>
    <t>Video, Video, Video, Image, Video, Video, Video, Sidecar, Sidecar, Sidecar, Video, Video</t>
  </si>
  <si>
    <t>https://scontent-lga3-2.cdninstagram.com/v/t51.82787-15/610299974_18355102756203487_6354032560567422653_n.jpg?stp=dst-jpg_e35_p1080x1080_sh0.08_tt6&amp;_nc_ht=scontent-lga3-2.cdninstagram.com&amp;_nc_cat=107&amp;_nc_oc=Q6cZ2QGtHCFR_UNQKx5OEK6BQFHeP23tERStThAT4h0Dm3Bfc-d-I-eKkRU9rvQ7a-P8KFk&amp;_nc_ohc=oEJjNcrbB4YQ7kNvwGBxTmX&amp;_nc_gid=x36RMXEVNo-y1Upn6zierw&amp;edm=AOQ1c0wBAAAA&amp;ccb=7-5&amp;ig_cache_key=MzgwMDI1NzQ2ODQ5MzAwMjQyNw%3D%3D.3-ccb7-5&amp;oh=00_AfzWKxSV8225CeYhKBlEg9PHk-M6z04AlLdhT5dx6tSTcA&amp;oe=69BDB569&amp;_nc_sid=8b3546, https://scontent-lga3-2.cdninstagram.com/v/t51.82787-15/598949296_18352769176203487_7485839128410767310_n.jpg?stp=dst-jpg_e35_p1080x1080_sh0.08_tt6&amp;_nc_ht=scontent-lga3-2.cdninstagram.com&amp;_nc_cat=107&amp;_nc_oc=Q6cZ2QGtHCFR_UNQKx5OEK6BQFHeP23tERStThAT4h0Dm3Bfc-d-I-eKkRU9rvQ7a-P8KFk&amp;_nc_ohc=6p5H8F6I_5oQ7kNvwHxUxiu&amp;_nc_gid=x36RMXEVNo-y1Upn6zierw&amp;edm=AOQ1c0wBAAAA&amp;ccb=7-5&amp;ig_cache_key=Mzc4NTEzODQwMjYyMzI1NTcwOQ%3D%3D.3-ccb7-5&amp;oh=00_AfyPhIo9ApoI6u6GmO-Quh7aWEhbIQR5ITJ1afh0vtCjMA&amp;oe=69BD895B&amp;_nc_sid=8b3546, https://scontent-lga3-2.cdninstagram.com/v/t51.82787-15/598949296_18352769176203487_7485839128410767310_n.jpg?stp=dst-jpg_e35_p1080x1080_sh0.08_tt6&amp;_nc_ht=scontent-lga3-2.cdninstagram.com&amp;_nc_cat=107&amp;_nc_oc=Q6cZ2QGtHCFR_UNQKx5OEK6BQFHeP23tERStThAT4h0Dm3Bfc-d-I-eKkRU9rvQ7a-P8KFk&amp;_nc_ohc=6p5H8F6I_5oQ7kNvwHxUxiu&amp;_nc_gid=x36RMXEVNo-y1Upn6zierw&amp;edm=AOQ1c0wBAAAA&amp;ccb=7-5&amp;ig_cache_key=Mzc4NTEzODQwMjYyMzI1NTcwOQ%3D%3D.3-ccb7-5&amp;oh=00_AfyPhIo9ApoI6u6GmO-Quh7aWEhbIQR5ITJ1afh0vtCjMA&amp;oe=69BD895B&amp;_nc_sid=8b3546, https://scontent-lga3-2.cdninstagram.com/v/t51.82787-15/598986025_18352769137203487_7285305023171038945_n.jpg?stp=dst-jpg_e35_p1080x1080_sh0.08_tt6&amp;_nc_ht=scontent-lga3-2.cdninstagram.com&amp;_nc_cat=107&amp;_nc_oc=Q6cZ2QGtHCFR_UNQKx5OEK6BQFHeP23tERStThAT4h0Dm3Bfc-d-I-eKkRU9rvQ7a-P8KFk&amp;_nc_ohc=vtucbv3U27kQ7kNvwEDo4mV&amp;_nc_gid=x36RMXEVNo-y1Upn6zierw&amp;edm=AOQ1c0wBAAAA&amp;ccb=7-5&amp;ig_cache_key=Mzc4NTEzODQwMjgzMjk4MzE3MA%3D%3D.3-ccb7-5&amp;oh=00_AfxUmUMTnGyTI33taPu59PiprC4fY4lZeVX5p8GWbZ2AEQ&amp;oe=69BD92B5&amp;_nc_sid=8b3546, https://scontent-lga3-2.cdninstagram.com/v/t51.82787-15/598678254_18352769203203487_7117358540507902155_n.jpg?stp=dst-jpg_e35_p1080x1080_sh0.08_tt6&amp;_nc_ht=scontent-lga3-2.cdninstagram.com&amp;_nc_cat=107&amp;_nc_oc=Q6cZ2QGtHCFR_UNQKx5OEK6BQFHeP23tERStThAT4h0Dm3Bfc-d-I-eKkRU9rvQ7a-P8KFk&amp;_nc_ohc=fXwD1l3w1tgQ7kNvwE5pbYi&amp;_nc_gid=x36RMXEVNo-y1Upn6zierw&amp;edm=AOQ1c0wBAAAA&amp;ccb=7-5&amp;ig_cache_key=Mzc4NTEzODQwMjgzMjk2MDIyMQ%3D%3D.3-ccb7-5&amp;oh=00_Afy40wknpZ03i4624Xd7CTW0pTLL11BostYlyulljOM_kg&amp;oe=69BDBB55&amp;_nc_sid=8b3546, https://scontent-lga3-2.cdninstagram.com/v/t51.82787-15/599184565_18352769158203487_90723059924471887_n.jpg?stp=dst-jpg_e35_p1080x1080_sh0.08_tt6&amp;_nc_ht=scontent-lga3-2.cdninstagram.com&amp;_nc_cat=107&amp;_nc_oc=Q6cZ2QGtHCFR_UNQKx5OEK6BQFHeP23tERStThAT4h0Dm3Bfc-d-I-eKkRU9rvQ7a-P8KFk&amp;_nc_ohc=tZ79_kxAccoQ7kNvwGzwUTT&amp;_nc_gid=x36RMXEVNo-y1Upn6zierw&amp;edm=AOQ1c0wBAAAA&amp;ccb=7-5&amp;ig_cache_key=Mzc4NTEzODQwMjgwNzgxOTgxMg%3D%3D.3-ccb7-5&amp;oh=00_AfwSPAl_KbhClIHZ76hOnJzPxrXpn9jYbV4w_xGd771uBg&amp;oe=69BDA70D&amp;_nc_sid=8b3546, https://scontent-lga3-2.cdninstagram.com/v/t51.82787-15/598998183_18352769185203487_6479850466322945928_n.jpg?stp=dst-jpg_e35_p1080x1080_sh0.08_tt6&amp;_nc_ht=scontent-lga3-2.cdninstagram.com&amp;_nc_cat=107&amp;_nc_oc=Q6cZ2QGtHCFR_UNQKx5OEK6BQFHeP23tERStThAT4h0Dm3Bfc-d-I-eKkRU9rvQ7a-P8KFk&amp;_nc_ohc=UW9H6eX1cucQ7kNvwFFxEdh&amp;_nc_gid=x36RMXEVNo-y1Upn6zierw&amp;edm=AOQ1c0wBAAAA&amp;ccb=7-5&amp;ig_cache_key=Mzc4NTEzODQwMjU5ODA2NTk1Ng%3D%3D.3-ccb7-5&amp;oh=00_Afy2JqPOAuSoiz7VFoGii8nM-F62-HaFeL2g2imJMhWWCA&amp;oe=69BDB49F&amp;_nc_sid=8b3546, https://scontent-lga3-2.cdninstagram.com/v/t51.82787-15/599089159_18352769167203487_3773141646669659783_n.jpg?stp=dst-jpg_e35_p1080x1080_sh0.08_tt6&amp;_nc_ht=scontent-lga3-2.cdninstagram.com&amp;_nc_cat=107&amp;_nc_oc=Q6cZ2QGtHCFR_UNQKx5OEK6BQFHeP23tERStThAT4h0Dm3Bfc-d-I-eKkRU9rvQ7a-P8KFk&amp;_nc_ohc=yGMH7zTG7HEQ7kNvwGpzCcN&amp;_nc_gid=x36RMXEVNo-y1Upn6zierw&amp;edm=AOQ1c0wBAAAA&amp;ccb=7-5&amp;ig_cache_key=Mzc4NTEzODQwMjYyMzI4Mjg1NQ%3D%3D.3-ccb7-5&amp;oh=00_Afw3F2rHQObOPk4mrQRXL5uo-b9PK4k7y9uH5-r7pZCnwg&amp;oe=69BD9CA8&amp;_nc_sid=8b3546, https://scontent-lga3-2.cdninstagram.com/v/t51.82787-15/599213304_18352769212203487_8309249005110410778_n.jpg?stp=dst-jpg_e35_p1080x1080_sh0.08_tt6&amp;_nc_ht=scontent-lga3-2.cdninstagram.com&amp;_nc_cat=107&amp;_nc_oc=Q6cZ2QGtHCFR_UNQKx5OEK6BQFHeP23tERStThAT4h0Dm3Bfc-d-I-eKkRU9rvQ7a-P8KFk&amp;_nc_ohc=Qdnbr4f7tvkQ7kNvwEjeUiN&amp;_nc_gid=x36RMXEVNo-y1Upn6zierw&amp;edm=AOQ1c0wBAAAA&amp;ccb=7-5&amp;ig_cache_key=Mzc4NTEzODQwMjYyMzI0NTc3NQ%3D%3D.3-ccb7-5&amp;oh=00_AfwjrKzJaBtKFt_ZQlge_vuovk_zxWwlDayOaD0JPi3iNQ&amp;oe=69BDBAC1&amp;_nc_sid=8b3546, https://scontent-lga3-2.cdninstagram.com/v/t51.82787-15/598665214_18352769149203487_4232921385852435351_n.jpg?stp=dst-jpg_e35_p1080x1080_sh0.08_tt6&amp;_nc_ht=scontent-lga3-2.cdninstagram.com&amp;_nc_cat=107&amp;_nc_oc=Q6cZ2QGtHCFR_UNQKx5OEK6BQFHeP23tERStThAT4h0Dm3Bfc-d-I-eKkRU9rvQ7a-P8KFk&amp;_nc_ohc=Hja8AN2hNTYQ7kNvwE0tI_5&amp;_nc_gid=x36RMXEVNo-y1Upn6zierw&amp;edm=AOQ1c0wBAAAA&amp;ccb=7-5&amp;ig_cache_key=Mzc4NTEzODQwMjcyMzkwNjQ1MQ%3D%3D.3-ccb7-5&amp;oh=00_AfyTj99YkppAxmU9IVaW5_No6fTZclVnUkxgA2x5uNqa1w&amp;</t>
  </si>
  <si>
    <t>https://scontent-lga3-2.cdninstagram.com/o1/v/t16/f2/m69/AQNhZ1s9c5wOLidMXYzU3DS4DgS5RpAC4xp2-bkQgVW8d2cc9xlVRtITnGAEEDkh6oIKsiRGD_u_eIC7Srv-vaZT.mp4?strext=1&amp;_nc_cat=100&amp;_nc_sid=5e9851&amp;_nc_ht=scontent-lga3-2.cdninstagram.com&amp;_nc_ohc=17kHo7P0lPwQ7kNvwGGFSIe&amp;efg=eyJ2ZW5jb2RlX3RhZyI6Inhwdl9wcm9ncmVzc2l2ZS5JTlNUQUdSQU0uQ0xJUFMuQzMuMTI3Ni5kYXNoX2Jhc2VsaW5lXzFfdjEiLCJ4cHZfYXNzZXRfaWQiOjE3OTExMDE2MDkxMzQ3MzI5LCJhc3NldF9hZ2VfZGF5cyI6MywidmlfdXNlY2FzZV9pZCI6MTAwOTksImR1cmF0aW9uX3MiOjExMSwidXJsZ2VuX3NvdXJjZSI6Ind3dyJ9&amp;ccb=17-1&amp;vs=85b41cf67bb4cf31&amp;_nc_vs=HBksFQIYOnBhc3N0aHJvdWdoX2V2ZXJzdG9yZS9HUEs1elNaUko5NzlxVDBEQUpsdlVYR09kUFJCYnNwVEFRQUYVAALIARIAFQIYUWlnX3hwdl9wbGFjZW1lbnRfcGVybWFuZW50X3YyLzZFNEJFRTFENjY2RjEyN0ExNzQ4NEU5OENFMjMyNzlCX2F1ZGlvX2Rhc2hpbml0Lm1wNBUCAsgBEgAoABgAGwKIB3VzZV9vaWwBMRJwcm9ncmVzc2l2ZV9yZWNpcGUBMRUAACaCpof7rP7QPxUCKAJDMywXQFvGZmZmZmYYEmRhc2hfYmFzZWxpbmVfMV92MREAdf4HZeadAQA&amp;_nc_gid=x36RMXEVNo-y1Upn6zierw&amp;_nc_ss=1a&amp;_nc_zt=28&amp;oh=00_AfzIFWRtkb0_7Lhfsm5WTaRl2s7CGHNPyfZyWPkxq6votQ&amp;oe=69BD9D7C, https://scontent-lga3-3.cdninstagram.com/o1/v/t16/f2/m69/AQNh4nkM-GU-sGeY5-mSor6_I5KUuGkOpGAY_fTyzeoje-D4pGWPVgXiaaqIsDjQx3yw11TRCR-1IJGJcFZ3K0vu.mp4?strext=1&amp;_nc_cat=108&amp;_nc_sid=5e9851&amp;_nc_ht=scontent-lga3-3.cdninstagram.com&amp;_nc_ohc=jtyuofPL--kQ7kNvwFyD8Ja&amp;efg=eyJ2ZW5jb2RlX3RhZyI6Inhwdl9wcm9ncmVzc2l2ZS5JTlNUQUdSQU0uQ0xJUFMuQzMuNzIwLmRhc2hfYmFzZWxpbmVfMV92MSIsInhwdl9hc3NldF9pZCI6MTc5MDk2MDI0MjIzNDczMjksImFzc2V0X2FnZV9kYXlzIjoxMSwidmlfdXNlY2FzZV9pZCI6MTAwOTksImR1cmF0aW9uX3MiOjU5LCJ1cmxnZW5fc291cmNlIjoid3d3In0%3D&amp;ccb=17-1&amp;vs=d51427455b3eb6f0&amp;_nc_vs=HBksFQIYOnBhc3N0aHJvdWdoX2V2ZXJzdG9yZS9HRmt3ZUNiVXFNb0VOYmdGQUpiVHZkWGlKbVZBYnNwVEFRQUYVAALIARIAFQIYUWlnX3hwdl9wbGFjZW1lbnRfcGVybWFuZW50X3YyLzlFNERBNzJGNzRBQjc0NDZCM0YzNzk3ODhEM0Q3RkEwX2F1ZGlvX2Rhc2hpbml0Lm1wNBUCAsgBEgAoABgAGwKIB3VzZV9vaWwBMRJwcm9ncmVzc2l2ZV9yZWNpcGUBMRUAACaC2Z6niKzQPxUCKAJDMywXQE2d0vGp--cYEmRhc2hfYmFzZWxpbmVfMV92MREAdf4HZeadAQA&amp;_nc_gid=x36RMXEVNo-y1Upn6zierw&amp;_nc_ss=1a&amp;_nc_zt=28&amp;oh=00_Afwc1Tm4eP4OMWpShKusda2l6yYPuEX_yGzn_TylqRsKIg&amp;oe=69BDBDA0, https://scontent-lga3-2.cdninstagram.com/o1/v/t16/f2/m69/AQPnVvIIgrYFg5Yq9n1u6fe7fUSuWFlGK7RVBYxvSZqX1ufFk9oDAziKshpfaJXLycpKjnU5G891qbtA2-9dztzG.mp4?strext=1&amp;_nc_cat=107&amp;_nc_sid=5e9851&amp;_nc_ht=scontent-lga3-2.cdninstagram.com&amp;_nc_ohc=Ae0FGnhJnjMQ7kNvwHKnv8g&amp;efg=eyJ2ZW5jb2RlX3RhZyI6Inhwdl9wcm9ncmVzc2l2ZS5JTlNUQUdSQU0uQ0xJUFMuQzMuNzIwLmRhc2hfYmFzZWxpbmVfMV92MSIsInhwdl9hc3NldF9pZCI6MTc5MDU5MDgwNDgzNDczMjksImFzc2V0X2FnZV9kYXlzIjozOCwidmlfdXNlY2FzZV9pZCI6MTAwOTksImR1cmF0aW9uX3MiOjI3LCJ1cmxnZW5fc291cmNlIjoid3d3In0%3D&amp;ccb=17-1&amp;_nc_gid=x36RMXEVNo-y1Upn6zierw&amp;_nc_ss=1a&amp;_nc_zt=28&amp;vs=912d0f1f842a2b9&amp;_nc_vs=HBksFQIYOnBhc3N0aHJvdWdoX2V2ZXJzdG9yZS9HTzl1V1NVZ21NeDlRbDhIQUE2akFtc3YyZTk5YnNwVEFRQUYVAALIARIAFQIYUWlnX3hwdl9wbGFjZW1lbnRfcGVybWFuZW50X3YyLzg0NERFRTA0OEUwMzdFQTI4NjU0MDNFOTAyNjUxQTg3X2F1ZGlvX2Rhc2hpbml0Lm1wNBUCAsgBEgAoABgAGwKIB3VzZV9vaWwBMRJwcm9ncmVzc2l2ZV9yZWNpcGUBMRUAACaCg9KJg9XOPxUCKAJDMywXQDtMzMzMzM0YEmRhc2hfYmFzZWxpbmVfMV92MREAdf4HZeadAQA&amp;oh=00_AfzwLepbbiaGctYcR2ri764g6VbThwla4Ko4IGaUgatm4g&amp;oe=69BD9231, https://scontent-lga3-2.cdninstagram.com/o1/v/t2/f2/m86/AQMAI2azQ0vDQglGGsKn8ezILgL6tBuDU4YOR_dDbYpaRpObGAqle4bPaAsZxGGTF8DDzfmNq8aUm2nWLWf1HcgecUpcY3T_9WTBXFg.mp4?_nc_cat=107&amp;_nc_sid=5e9851&amp;_nc_ht=scontent-lga3-2.cdninstagram.com&amp;_nc_ohc=6z11bikMa2oQ7kNvwHZVfEO&amp;efg=eyJ2ZW5jb2RlX3RhZyI6Inhwdl9wcm9ncmVzc2l2ZS5JTlNUQUdSQU0uQ0xJUFMuQzMuNzIwLmRhc2hfYmFzZWxpbmVfMV92MSIsInhwdl9hc3NldF9pZCI6MTIxNDg1OTcwMDU5NzExMiwiYXNzZXRfYWdlX2RheXMiOjgxLCJ2aV91c2VjYXNlX2lkIjoxMDA5OSwiZHVyYXRpb25fcyI6OCwidXJsZ2VuX3NvdXJjZSI6Ind3dyJ9&amp;ccb=17-1&amp;vs=3be11c5c7f860b1c&amp;_nc_vs=HBksFQIYUmlnX3hwdl9yZWVsc19wZXJtYW5lbnRfc3JfcHJvZC8yQTQzMjMzMkQxMkZBODdEMTUxNEQxOEY2QTlEN0JBMV92aWRlb19kYXNoaW5pdC5tcDQVAALIARIAFQIYR2lnX3hwdl9yZWVsc19wZXJtYW5lbnRfc3JfcHJvZC8zMDE5NzUwMDg0ODc5NzIxXzQ3NTIyMjYzNzQ1MzM0MjcxOTEubXA0FQICyAESACgAGAAbAogHdXNlX29pbAExEnByb2dyZXNzaXZlX3JlY2lwZQExFQAAJvDFv46SuqgEFQIoAkMzLBdAIAAAAAAAABgSZGFzaF9iYXNlbGluZV8xX3YxEQB1_gdl5p0BAA&amp;_nc_gid=x36RMXEVNo-y1Upn6zierw&amp;_nc_ss=1a&amp;_nc_zt=28&amp;oh=00_Afwc7C4BfsQpw7dOSJiG4_BWEneicJ-0wTAt7_br_Ea6Xw&amp;oe=69B9A030, https://scontent-lga3-3.cdninstagram.com/o1/v/t2/f2/m86/AQMkTedwL4VMkVD4uCwtvsVFzi8Iuj__ElFVe44u-BYAOY1OsFdvmykknrD8FdzUIIYterVJQj8R10YyMcaceyKTCsn_Qzm1ExnkOUw.mp4?_nc_cat=104&amp;_nc_sid=5e9851&amp;_nc_ht=scontent-lga3-3.cdninstagram.com&amp;_nc_ohc=SBM8hTH53yoQ7kNvwGRo20z&amp;efg=eyJ2ZW5jb2RlX3RhZyI6Inhwdl9wcm9ncmVzc2l2ZS5JTlNUQUdSQU0uQ0xJUFMuQzMuNzIwLmRhc2hfYmFzZWxpbmVfMV92MSIsInhwdl9hc3NldF9pZCI6ODkxODQ4ODAzMjg3ODg1LCJhc3NldF9hZ2VfZGF5cyI6ODMsInZpX3VzZWNhc2VfaWQiOjEwODI3LCJkdXJhdGlvbl9zIjozMCwidXJsZ2VuX3NvdXJjZSI6Ind3dyJ9&amp;ccb=17-1&amp;_nc_gid=x36RMXEVNo-y1Upn6zierw&amp;_nc_ss=1a&amp;_nc_zt=28&amp;vs=1441841f1d54b4b7&amp;_nc_vs=HBksFQIYUmlnX3hwdl9yZWVsc19wZXJtYW5lbnRfc3JfcHJvZC8zQjQ4QzMwMTIxMUNGNzEyMDQzMDUxRDFFRjg5RDJCQV92aWRlb19kYXNoaW5pdC5tcDQVAALIARIAFQIYOnBhc3N0aHJvdWdoX2V2ZXJzdG9yZS9HQWdBOGlQQU1idXdsRkFFQUp0ZG9UN0FLSzkyYnN0VEFRQUYVAgLIARIAKAAYABsCiAd1c2Vfb2lsATEScHJvZ3Jlc3NpdmVfcmVjaXBlATEVAAAmmo3osbfIlQMVAigCQzMsF0A-gAAAAAAAGB</t>
  </si>
  <si>
    <t>https://www.instagram.com/vadim_karkula</t>
  </si>
  <si>
    <t>andrei_goniukhov</t>
  </si>
  <si>
    <t>Андрей Гонюхов</t>
  </si>
  <si>
    <t>https://scontent-ord5-3.cdninstagram.com/v/t51.2885-19/296550264_1222450368511137_8013724968860531096_n.jpg?stp=dst-jpg_e0_s150x150_tt6&amp;efg=eyJ2ZW5jb2RlX3RhZyI6InByb2ZpbGVfcGljLmRqYW5nby4xMDgwLmMyIn0&amp;_nc_ht=scontent-ord5-3.cdninstagram.com&amp;_nc_cat=109&amp;_nc_oc=Q6cZ2QElUaW4xvCSF9KM3celaRXXNU6OQjEMKdeKI0jKauPyTcQ7Qz8eTPtqJCkH9nQ2xIY&amp;_nc_ohc=La9wx3RTMMQQ7kNvwHxXdhz&amp;_nc_gid=gZ3L9AfgA_Q2YbLPI8GV0w&amp;edm=AOQ1c0wBAAAA&amp;ccb=7-5&amp;oh=00_Afz-WD7EC670YfkTXbEUL2A5iq8guB7KHTXjAS7YLiY8EA&amp;oe=69BDA5D1&amp;_nc_sid=8b3546</t>
  </si>
  <si>
    <t>Племяшка</t>
  </si>
  <si>
    <t>https://instagram.com/p/C7hEohwisHC, https://instagram.com/p/C3pIhYctdZv, https://instagram.com/p/C1OVBzNiBNj, https://instagram.com/p/Cu4WLW9MEuh, https://instagram.com/p/CuevS66Mpbv, https://instagram.com/p/CuevNtLMUGF, https://instagram.com/p/CuBt3XLL3u8, https://instagram.com/p/CsykhjuMPiE, https://instagram.com/p/CncKhMbsUFJ, https://instagram.com/p/CgtBdRhDE7d, https://instagram.com/p/CgtBSNeDyyc, https://instagram.com/p/CYbqd9roFZu</t>
  </si>
  <si>
    <t>23, 15, 14, 8, 7, 7, 6, 6, 9, 16, 10, 19</t>
  </si>
  <si>
    <t>0, 0, 0, 0, 1, 0, 0, 0, 0, 0, 0, 2</t>
  </si>
  <si>
    <t>2024-05-28, 2024-02-22, 2023-12-24, 2023-07-19, 2023-07-09, 2023-07-09, 2023-06-28, 2023-05-28, 2023-01-15, 2022-08-01, 2022-08-01, 2022-01-07</t>
  </si>
  <si>
    <t>https://scontent-ord5-3.cdninstagram.com/v/t51.82787-15/626912299_18077476175360748_96354938253956761_n.webp?stp=dst-jpg_e15_fr_s1080x1080_tt6&amp;_nc_ht=scontent-ord5-3.cdninstagram.com&amp;_nc_cat=100&amp;_nc_oc=Q6cZ2QElUaW4xvCSF9KM3celaRXXNU6OQjEMKdeKI0jKauPyTcQ7Qz8eTPtqJCkH9nQ2xIY&amp;_nc_ohc=EBIWZEC3BYkQ7kNvwHzDFNT&amp;_nc_gid=gZ3L9AfgA_Q2YbLPI8GV0w&amp;edm=AOQ1c0wBAAAA&amp;ccb=7-5&amp;ig_cache_key=MzM3ODAwMTU3MjcxNzU3NjY0Mg%3D%3D.3-ccb7-5&amp;oh=00_AfwBnotXDVuSWrD01KP4B1i5mwPWt3OKieo6m3dm9o31hQ&amp;oe=69BDB117&amp;_nc_sid=8b3546, https://scontent-ord5-2.cdninstagram.com/v/t51.82787-15/623058109_18008557199835922_8848898022627647116_n.webp?stp=dst-jpg_e15_fr_s1080x1080_tt6&amp;_nc_ht=scontent-ord5-2.cdninstagram.com&amp;_nc_cat=110&amp;_nc_oc=Q6cZ2QElUaW4xvCSF9KM3celaRXXNU6OQjEMKdeKI0jKauPyTcQ7Qz8eTPtqJCkH9nQ2xIY&amp;_nc_ohc=xvLFjXdvNBQQ7kNvwENlkV2&amp;_nc_gid=gZ3L9AfgA_Q2YbLPI8GV0w&amp;edm=AOQ1c0wBAAAA&amp;ccb=7-5&amp;ig_cache_key=MzMwODIxMjg3OTY0NjY0MzgyMw%3D%3D.3-ccb7-5&amp;oh=00_AfydJ6K7Pu7IasOrDiywoml4JPug9YQze6ctip1s-RMaBA&amp;oe=69BDBC95&amp;_nc_sid=8b3546, https://scontent-ord5-1.cdninstagram.com/v/t51.82787-15/625046450_17999858417894041_7213369596730932901_n.webp?stp=dst-jpg_e15_tt6&amp;_nc_ht=scontent-ord5-1.cdninstagram.com&amp;_nc_cat=101&amp;_nc_oc=Q6cZ2QElUaW4xvCSF9KM3celaRXXNU6OQjEMKdeKI0jKauPyTcQ7Qz8eTPtqJCkH9nQ2xIY&amp;_nc_ohc=DzsLReNOslsQ7kNvwFyDFGi&amp;_nc_gid=gZ3L9AfgA_Q2YbLPI8GV0w&amp;edm=AOQ1c0wBAAAA&amp;ccb=7-5&amp;ig_cache_key=MzI2NDYzOTI2MjU3NDI1Mjg5OQ%3D%3D.3-ccb7-5&amp;oh=00_AfxBV37ZbJHgEGcAVHKkQBVoKxhmWdFfmmoD9Aa9b32DZw&amp;oe=69BDA7AE&amp;_nc_sid=8b3546, https://scontent-ord5-1.cdninstagram.com/v/t51.82787-15/624696780_18062213528318101_4981257841760507439_n.webp?stp=dst-jpg_e15_fr_s1080x1080_tt6&amp;_nc_ht=scontent-ord5-1.cdninstagram.com&amp;_nc_cat=101&amp;_nc_oc=Q6cZ2QElUaW4xvCSF9KM3celaRXXNU6OQjEMKdeKI0jKauPyTcQ7Qz8eTPtqJCkH9nQ2xIY&amp;_nc_ohc=QOjj_u72w3AQ7kNvwGEP08i&amp;_nc_gid=gZ3L9AfgA_Q2YbLPI8GV0w&amp;edm=AOQ1c0wBAAAA&amp;ccb=7-5&amp;ig_cache_key=MzE1MDM2NTQ3NjkzMjA0NTcyOQ%3D%3D.3-ccb7-5&amp;oh=00_AfyuObNTWeRHa4Eua88WGIWPld3fPHdnXuLyk3Kg6u3Juw&amp;oe=69BD873A&amp;_nc_sid=8b3546, https://scontent-ord5-3.cdninstagram.com/v/t51.82787-15/625144663_18060102053323848_6670699979804237839_n.webp?stp=dst-jpg_e15_tt6&amp;_nc_ht=scontent-ord5-3.cdninstagram.com&amp;_nc_cat=100&amp;_nc_oc=Q6cZ2QElUaW4xvCSF9KM3celaRXXNU6OQjEMKdeKI0jKauPyTcQ7Qz8eTPtqJCkH9nQ2xIY&amp;_nc_ohc=FHAeWi7m934Q7kNvwHXYt8P&amp;_nc_gid=gZ3L9AfgA_Q2YbLPI8GV0w&amp;edm=AOQ1c0wBAAAA&amp;ccb=7-5&amp;ig_cache_key=MzE0MzE1NzU5ODM0MTIwNzc5MQ%3D%3D.3-ccb7-5&amp;oh=00_AfyPBsBzjd-PUclMHf1DdGACaYtrPhjqxaeokCANXogSJg&amp;oe=69BDAC2A&amp;_nc_sid=8b3546, https://scontent-ord5-2.cdninstagram.com/v/t51.82787-15/624484723_18117061477611485_4642747422040767286_n.webp?stp=dst-jpg_e15_tt6&amp;_nc_ht=scontent-ord5-2.cdninstagram.com&amp;_nc_cat=105&amp;_nc_oc=Q6cZ2QElUaW4xvCSF9KM3celaRXXNU6OQjEMKdeKI0jKauPyTcQ7Qz8eTPtqJCkH9nQ2xIY&amp;_nc_ohc=nIe-IOn9yXMQ7kNvwE5-bNP&amp;_nc_gid=gZ3L9AfgA_Q2YbLPI8GV0w&amp;edm=AOQ1c0wBAAAA&amp;ccb=7-5&amp;ig_cache_key=MzE0MzE1NzIzOTk5NjU2Mzg0NQ%3D%3D.3-ccb7-5&amp;oh=00_AfwQIWMSduzPOg26ReofsNl3y9cvM2wpogLQZTiq792ZBA&amp;oe=69BD8D59&amp;_nc_sid=8b3546, https://scontent-ord5-2.cdninstagram.com/v/t51.82787-15/624724632_18085384688184182_4969912165327472379_n.webp?stp=dst-jpg_e15_fr_s1080x1080_tt6&amp;_nc_ht=scontent-ord5-2.cdninstagram.com&amp;_nc_cat=102&amp;_nc_oc=Q6cZ2QElUaW4xvCSF9KM3celaRXXNU6OQjEMKdeKI0jKauPyTcQ7Qz8eTPtqJCkH9nQ2xIY&amp;_nc_ohc=MizQWYFpmjcQ7kNvwFdQ-KT&amp;_nc_gid=gZ3L9AfgA_Q2YbLPI8GV0w&amp;edm=AOQ1c0wBAAAA&amp;ccb=7-5&amp;ig_cache_key=MzEzNDk4ODUzMjE3NDUxOTIyOA%3D%3D.3-ccb7-5&amp;oh=00_Afz4gC5jwisMfDMhxJziqhQfBd-0pm13-97TI1VwbB6nUA&amp;oe=69BDA22E&amp;_nc_sid=8b3546, https://scontent-ord5-3.cdninstagram.com/v/t51.82787-15/619810062_17955147674922760_3226194132783469340_n.webp?stp=dst-jpg_e15_fr_s1080x1080_tt6&amp;_nc_ht=scontent-ord5-3.cdninstagram.com&amp;_nc_cat=104&amp;_nc_oc=Q6cZ2QElUaW4xvCSF9KM3celaRXXNU6OQjEMKdeKI0jKauPyTcQ7Qz8eTPtqJCkH9nQ2xIY&amp;_nc_ohc=XwSweaov_D8Q7kNvwEWgu3e&amp;_nc_gid=gZ3L9AfgA_Q2YbLPI8GV0w&amp;edm=AOQ1c0wBAAAA&amp;ccb=7-5&amp;ig_cache_key=MzExMjcxMDkyODIzOTQ5MTIwNA%3D%3D.3-ccb7-5&amp;oh=00_AfwH6qWH3r6VDGVmbJix6_ovOyiTGICrj_JFcMTBGG4zjg&amp;oe=69BD9156&amp;_nc_sid=8b3546, https://scontent-ord5-3.cdninstagram.com/v/t51.82787-15/627973077_18311823946250208_653494101516995064_n.webp?stp=dst-jpg_e15_fr_s1080x1080_tt6&amp;_nc_ht=scontent-ord5-3.cdninstagram.com&amp;_nc_cat=100&amp;_nc_oc=Q6cZ2QElUaW4xvCSF9KM3celaRXXNU6OQjEMKdeKI0jKauPyTcQ7Qz8eTPtqJCkH9nQ2xIY&amp;_nc_ohc=foqQU9jfIAgQ7kNvwGeNY9n&amp;_nc_gid=gZ3L9AfgA_Q2YbLPI8GV0w&amp;edm=AOQ1c0wBAAAA&amp;ccb=7-5&amp;ig_cache_key=MzAxNjMzMjExMTk4ODczNjMyOQ%3D%3D.3-ccb7-5&amp;oh=00_Afy2FYEIwZ_Ny56tU0kHBd76yRKhQqLxjnV4xP42zPQ8sA&amp;oe=69BD94F7&amp;_nc_sid=8b3546, https://scontent-ord5-2.cdninstagram.com/v/t51.82787-15/622403890_18091708385050714_2175145185116623936_n.webp?stp=dst-jpg_e15_tt6&amp;_nc_ht=scontent-ord5-2.cdninstagram.com&amp;_nc_cat=110&amp;_nc_oc=Q6cZ2QElUaW4xvCSF9KM3celaRXXNU6OQjEMKdeKI0jKauPyTcQ7Qz8eTPtqJCkH9nQ2xIY&amp;_nc_ohc=UFVV8oc0VRoQ7kNvwHj_Uoy&amp;_nc_gid=gZ3L9AfgA_Q2YbLPI8GV0w&amp;edm=AOQ1c0wBAAAA&amp;ccb=7-5&amp;ig_cache_key=Mjg5NDk3NjU0NTE4ODQ5OTE2NQ%3D%3D.3-ccb7-5&amp;oh=00_AfyHWg-cvgl4avxi_o9i_4LYUPDkUepRss4DNRami-xWMA&amp;oe=69BDA6FF&amp;_nc_sid=8b3546, https://scontent-ord5-2.cdninstagram.com/v/t51.82787-15/620</t>
  </si>
  <si>
    <t>https://www.instagram.com/andrei_goniukhov</t>
  </si>
  <si>
    <t>wsg_atelier_watch</t>
  </si>
  <si>
    <t>⌚️ИНКРУСТАЦИЯ ЧАСОВ БРИЛЛИАНТАМИ В МОСКВЕ | ЮВЕЛИРНОЕ АТЕЛЬЕ💎</t>
  </si>
  <si>
    <t>🏆Единственное ателье в РФ, работающее по мировым стандартам
✨20 лет опыт
🌟Бывшие мастера Graff/Jacob &amp; Co.
💎Сохраняем архитектуру и ценность часов</t>
  </si>
  <si>
    <t>https://wsgem.ru/</t>
  </si>
  <si>
    <t>https://scontent-iad3-1.cdninstagram.com/v/t51.82787-19/630108915_17939655606136816_6466886250070909503_n.jpg?stp=dst-jpg_e0_s150x150_tt6&amp;efg=eyJ2ZW5jb2RlX3RhZyI6InByb2ZpbGVfcGljLmRqYW5nby4xMDgwLmMyIn0&amp;_nc_ht=scontent-iad3-1.cdninstagram.com&amp;_nc_cat=104&amp;_nc_oc=Q6cZ2QGYe4CfmN1bymWUwv5TZjUVw1dKunv_03g0RhsOsH5m1bB8DuKMFjDoe8lx0l-BrJg&amp;_nc_ohc=AcJk20XmFRUQ7kNvwEXMQWh&amp;_nc_gid=25e4V5NAMpRainLKZhOafg&amp;edm=AOQ1c0wBAAAA&amp;ccb=7-5&amp;oh=00_AfytGuhMVDQ5HREtVa0sGx5flKqWvImCWEqN4QEXMs5_4w&amp;oe=69BDABA4&amp;_nc_sid=8b3546</t>
  </si>
  <si>
    <t>Искусство - в деталях. ✨
Инкрустация  Panthère de Cartier ( Small) - это идеальный баланс между классикой и современностью. 
Лаконичный корпус, безупречное исполнение и магнетический блеск камней в инкрустации безеля от компании WSG.
Добавь нотку совершенства в свой образ. 💎
#PanteraDecartier #W | ✨ Преображение часов  инкрустацией  Panthère de Cartier ( Small) - это идеальный баланс между классикой и современностью. 
Лаконичный корпус, безупречное исполнение и магнетический блеск камней в инкрустации безеля от компании WSG.
Добавь нотку совершенства в свой образ. 💎
#PanteraDecartier #WSG | Искусство - в деталях. ✨
Инкрустация  Panthère de Cartier ( Small) - это идеальный баланс между классикой и современностью. 
Лаконичный корпус, безупречное исполнение и магнетический блеск камней в инкрустации безеля от компании WSG.
Добавь нотку совершенства в свой образ. 💎
#PanteraDecartier #W | Узнали Franck Muller? Мы - нет 😅
Клиент просил как на фото. 
Стоимость услуг неизвестна, а вот стоимость часов - 5 миллионов рублей.
Смотрим и не верим своим глазам.
Мастер просто взял и рассыпал камни как попало. Без учета геометрии корпуса, без уважения к формам Franck Muller.
❌ Нарушен оригина | ⌚️💎Единственные в мире инкрустированные часы @rolex модель Land Dweller.
Инкрустация от компании @wsg_atelier_watch @wsg_watch_settings_gems 
#инкрустациячасов #инкрустациячасовмосква #часы #rolexсбриллиантами | ⌚️💎Единственные в мире инкрустированные часы @rolex модель Land Dweller.
Инкрустация от компании @wsg_atelier_watch @wsg_watch_settings_gems 
#инкрустациячасов #инкрустациячасовмосква #часы #rolexсбриллиантами | ⌚️💎Единственные в мире инкрустированные часы @rolex модель Land Dweller.
Инкрустация от компании @wsg_atelier_watch @wsg_watch_settings_gems 
#инкрустациячасов #инкрустациячасовмосква #часы #rolexсбриллиантами | 🤍Он решил, что просто купить цветы - слишком банально. 
Он выбрал то, что всегда с ней. ⌚️
Это было её любимое напоминание о нём.
Пока она думает, что я задержался на работе, я делаю кое-что важное. 
💎Её часы скоро станут её главным украшением.
 #инкрустациячасов #подароклюбимой #ювелирнаяработа | Больше, чем просто красота. Прозрачность, подтвержденная документально.
Доверяя нам свои часы, вы рассчитываете не только на безупречный вкус и качество инкрустации, но и на абсолютную прозрачность сделки.
✅ Каждый камень на учете
Мы не просто делаем часы красивыми. Мы несем полную ответственность | 💍 Тихая уверенность, глубокая красота, внутреннее сияние, которое невозможно скрыть.
Каждая грань композиции обнимает центральное свечение так, словно собирает вокруг себя утренний свет, создавая эффект, которая не требует подтверждений и громких заявлений.
Центральный камень огранки сердце - для | ⌚️Часы «Звезда» - легенда СССР в новой огранке.
✨Есть часы, которые не измеряют время.
Они измеряют эпоху.
🌟Часы «Звезда» - один из символов советской часовой истории.
✔️Минимализм.
✔️Строгая геометрия.
✔️Характер.
Это не просто винтаж.
Это культурный код.
WSG решили дать новое дыхание часам.
� | ⌚️Часы «Звезда» - легенда СССР в новой огранке.
✨Есть часы, которые не измеряют время.
Они измеряют эпоху.
🌟Часы «Звезда» - один из символов советской часовой истории.
✔️Минимализм.
✔️Строгая геометрия.
✔️Характер.
Это не просто винтаж.
Это культурный код.
WSG решили дать новое дыхание часам.
�</t>
  </si>
  <si>
    <t>#PanteraDecartier, #W, #WSG, #rolex</t>
  </si>
  <si>
    <t>@rolex, @wsg_atelier_watch, @wsg_watch_settings_gems, @fabier_jewellery</t>
  </si>
  <si>
    <t>https://instagram.com/p/DV0_wyfDbn-, https://instagram.com/p/DV09yBXDf0g, https://instagram.com/p/DV09dm6DUWt, https://instagram.com/p/DVvJGH2CKlp, https://instagram.com/p/DVsqqfRDWN0, https://instagram.com/p/DVsqKddjUID, https://instagram.com/p/DVsprh6jS25, https://instagram.com/p/DVc-jEOjTnZ, https://instagram.com/p/DVTEg0SDV6X, https://instagram.com/p/DVQ0g6Ojc1F, https://instagram.com/p/DVOWOoRjSaO, https://instagram.com/p/DVOVj3iDTrP</t>
  </si>
  <si>
    <t>6, 5, 6, 10, 10, 9, 9, 11, 9, 5, 8, 9</t>
  </si>
  <si>
    <t>2026-03-13, 2026-03-13, 2026-03-13, 2026-03-11, 2026-03-10, 2026-03-10, 2026-03-10, 2026-03-04, 2026-02-28, 2026-02-27, 2026-02-26, 2026-02-26</t>
  </si>
  <si>
    <t>Moscow City</t>
  </si>
  <si>
    <t>Video, Video, Image, Video, Video, Video, Video, Video, Video, Video, Video, Sidecar</t>
  </si>
  <si>
    <t>https://scontent-iad3-1.cdninstagram.com/v/t51.82787-15/651506382_17944378092136816_4198709780980909042_n.jpg?stp=dst-jpg_e35_p1080x1080_sh0.08_tt6&amp;_nc_ht=scontent-iad3-1.cdninstagram.com&amp;_nc_cat=104&amp;_nc_oc=Q6cZ2QGYe4CfmN1bymWUwv5TZjUVw1dKunv_03g0RhsOsH5m1bB8DuKMFjDoe8lx0l-BrJg&amp;_nc_ohc=9YO50FXs4OMQ7kNvwEDXy3D&amp;_nc_gid=25e4V5NAMpRainLKZhOafg&amp;edm=AOQ1c0wBAAAA&amp;ccb=7-5&amp;ig_cache_key=Mzg1MTk3Mzg5Njc4Njc1NzAzNw%3D%3D.3-ccb7-5&amp;oh=00_Afwp6YNBY0VcUGypq3BsXkhTg8pBKQe_78cpogjQHY6cTQ&amp;oe=69BDA240&amp;_nc_sid=8b3546, https://scontent-iad3-1.cdninstagram.com/v/t51.82787-15/642520332_17942249151136816_8133262792405247331_n.jpg?stp=dst-jpg_e35_p1080x1080_sh0.08_tt6&amp;_nc_ht=scontent-iad3-1.cdninstagram.com&amp;_nc_cat=104&amp;_nc_oc=Q6cZ2QGYe4CfmN1bymWUwv5TZjUVw1dKunv_03g0RhsOsH5m1bB8DuKMFjDoe8lx0l-BrJg&amp;_nc_ohc=0So_JmBhwjsQ7kNvwF7fZ01&amp;_nc_gid=25e4V5NAMpRainLKZhOafg&amp;edm=AOQ1c0wBAAAA&amp;ccb=7-5&amp;ig_cache_key=Mzg0MTEwMjI0ODAxNzc4NjgzMQ%3D%3D.3-ccb7-5&amp;oh=00_AfxKJ94JcHkjgSDa8nF4yMT9zCBZjbtxzHYw2uPuQn7QwQ&amp;oe=69BD94FB&amp;_nc_sid=8b3546, https://scontent-iad3-1.cdninstagram.com/v/t51.82787-15/642520332_17942249151136816_8133262792405247331_n.jpg?stp=dst-jpg_e35_p1080x1080_sh0.08_tt6&amp;_nc_ht=scontent-iad3-1.cdninstagram.com&amp;_nc_cat=104&amp;_nc_oc=Q6cZ2QGYe4CfmN1bymWUwv5TZjUVw1dKunv_03g0RhsOsH5m1bB8DuKMFjDoe8lx0l-BrJg&amp;_nc_ohc=0So_JmBhwjsQ7kNvwF7fZ01&amp;_nc_gid=25e4V5NAMpRainLKZhOafg&amp;edm=AOQ1c0wBAAAA&amp;ccb=7-5&amp;ig_cache_key=Mzg0MTEwMjI0ODAxNzc4NjgzMQ%3D%3D.3-ccb7-5&amp;oh=00_AfxKJ94JcHkjgSDa8nF4yMT9zCBZjbtxzHYw2uPuQn7QwQ&amp;oe=69BD94FB&amp;_nc_sid=8b3546, https://scontent-iad3-1.cdninstagram.com/v/t51.82787-15/643559492_17942249133136816_2403835975546648362_n.jpg?stp=dst-jpg_e35_p1080x1080_sh0.08_tt6&amp;_nc_ht=scontent-iad3-1.cdninstagram.com&amp;_nc_cat=104&amp;_nc_oc=Q6cZ2QGYe4CfmN1bymWUwv5TZjUVw1dKunv_03g0RhsOsH5m1bB8DuKMFjDoe8lx0l-BrJg&amp;_nc_ohc=w1oKWy4r2RUQ7kNvwHY90DU&amp;_nc_gid=25e4V5NAMpRainLKZhOafg&amp;edm=AOQ1c0wBAAAA&amp;ccb=7-5&amp;ig_cache_key=Mzg0MTEwMjI0OTU1Mjg1ODM3NA%3D%3D.3-ccb7-5&amp;oh=00_Afy8VoTgLyW01ds_JrQIeVlg31ekDc_8pQCp09wKXEYD_g&amp;oe=69BDA818&amp;_nc_sid=8b3546, https://scontent-iad3-1.cdninstagram.com/v/t51.82787-15/642962759_17942249142136816_300930658085506951_n.jpg?stp=dst-jpg_e35_p1080x1080_sh0.08_tt6&amp;_nc_ht=scontent-iad3-1.cdninstagram.com&amp;_nc_cat=104&amp;_nc_oc=Q6cZ2QGYe4CfmN1bymWUwv5TZjUVw1dKunv_03g0RhsOsH5m1bB8DuKMFjDoe8lx0l-BrJg&amp;_nc_ohc=MZ_sxjqA4_8Q7kNvwHCzzBm&amp;_nc_gid=25e4V5NAMpRainLKZhOafg&amp;edm=AOQ1c0wBAAAA&amp;ccb=7-5&amp;ig_cache_key=Mzg0MTEwMjI0OTI1OTI2MjI2NQ%3D%3D.3-ccb7-5&amp;oh=00_AfzsTmyt7llHUGBIqwmx9Atr3XSgJQlpf28fuZvm1VnhFw&amp;oe=69BDA4A8&amp;_nc_sid=8b3546</t>
  </si>
  <si>
    <t>https://scontent-iad3-1.cdninstagram.com/o1/v/t16/f2/m69/AQM-LjXhzgt1SSDYOB7z-3VLbmVXPgvazCKsJTb50ciUO7daDBKf1WsLt7ICZlue4Uu-FrIfKWq5XVIx8x6jFKe0.mp4?strext=1&amp;_nc_cat=108&amp;_nc_sid=5e9851&amp;_nc_ht=scontent-iad3-1.cdninstagram.com&amp;_nc_ohc=AIeFGpsbH0UQ7kNvwE46sI_&amp;efg=eyJ2ZW5jb2RlX3RhZyI6Inhwdl9wcm9ncmVzc2l2ZS5JTlNUQUdSQU0uQ0xJUFMuQzMuNzIwLmRhc2hfYmFzZWxpbmVfMV92MSIsInhwdl9hc3NldF9pZCI6MTc5MDI5MzE5NzMzODM4MzQsImFzc2V0X2FnZV9kYXlzIjoyLCJ2aV91c2VjYXNlX2lkIjoxMDA5OSwiZHVyYXRpb25fcyI6OSwidXJsZ2VuX3NvdXJjZSI6Ind3dyJ9&amp;ccb=17-1&amp;_nc_gid=25e4V5NAMpRainLKZhOafg&amp;_nc_ss=1a&amp;_nc_zt=28&amp;vs=756588edd5cf467d&amp;_nc_vs=HBksFQIYOnBhc3N0aHJvdWdoX2V2ZXJzdG9yZS9HT0RPbFNZaTlNRUtFekFEQUpRblZlNU9yMUYxYnNwVEFRQUYVAALIARIAFQIYUWlnX3hwdl9wbGFjZW1lbnRfcGVybWFuZW50X3YyL0ZCNDUwQUM4NEFEOTlBQkNENDc1MDkyRjE5MDk2RjlDX2F1ZGlvX2Rhc2hpbml0Lm1wNBUCAsgBEgAoABgAGwKIB3VzZV9vaWwBMRJwcm9ncmVzc2l2ZV9yZWNpcGUBMRUAACa0mrHL5afNPxUCKAJDMywXQCIAAAAAAAAYEmRhc2hfYmFzZWxpbmVfMV92MREAdf4HZeadAQA&amp;oh=00_AfyTA4Op0SPBvq0wW3QFEvdV3aHGIoC12TtO4OPJVZOXEg&amp;oe=69BDA66C, https://scontent-iad3-1.cdninstagram.com/o1/v/t16/f2/m69/AQNMev4jSpI26U_dyo5yd1KUqlNfghVOq4xkH5BcL57HIpBVeh2ztJCC5M_mO2lkcCXrWK6u7ZC5ceBzRHMBiKQX.mp4?strext=1&amp;_nc_cat=101&amp;_nc_sid=5e9851&amp;_nc_ht=scontent-iad3-1.cdninstagram.com&amp;_nc_ohc=POGscdbkl2cQ7kNvwEb8Fn4&amp;efg=eyJ2ZW5jb2RlX3RhZyI6Inhwdl9wcm9ncmVzc2l2ZS5JTlNUQUdSQU0uQ0xJUFMuQzMuNzIwLmRhc2hfYmFzZWxpbmVfMV92MSIsInhwdl9hc3NldF9pZCI6MTc5MDI5MzAxMDQzODM4MzQsImFzc2V0X2FnZV9kYXlzIjoyLCJ2aV91c2VjYXNlX2lkIjoxMDA5OSwiZHVyYXRpb25fcyI6MTcsInVybGdlbl9zb3VyY2UiOiJ3d3cifQ%3D%3D&amp;ccb=17-1&amp;_nc_gid=25e4V5NAMpRainLKZhOafg&amp;_nc_ss=1a&amp;_nc_zt=28&amp;vs=441115bf5a3febfc&amp;_nc_vs=HBksFQIYOnBhc3N0aHJvdWdoX2V2ZXJzdG9yZS9HSGVHdHliZmM3YVZCbElGQVBRS3dzM0x1dWdxYnNwVEFRQUYVAALIARIAFQIYUWlnX3hwdl9wbGFjZW1lbnRfcGVybWFuZW50X3YyLzRGNDk2MkY3M0ZEQTNFRDI3NEJGRDZCMjE5NDM3NTk3X2F1ZGlvX2Rhc2hpbml0Lm1wNBUCAsgBEgAoABgAGwKIB3VzZV9vaWwBMRJwcm9ncmVzc2l2ZV9yZWNpcGUBMRUAACa05fvU16fNPxUCKAJDMywXQDEzMzMzMzMYEmRhc2hfYmFzZWxpbmVfMV92MREAdf4HZeadAQA&amp;oh=00_AfxuF2t5_zEOAHQ8N9BNAORQ-0HgcfYZw9vrsRKjvYZO5Q&amp;oe=69BDBCAF, https://scontent-iad3-1.cdninstagram.com/o1/v/t16/f2/m69/AQN4Quo7qcjU8yO5cF6TN7_cpZjFFiBl_EJpVNoJeBMF-5SEgTXtkc3IOaj5c4ynHGqmTJWZIGN1_dvzcFzZz4mD.mp4?strext=1&amp;_nc_cat=109&amp;_nc_sid=5e9851&amp;_nc_ht=scontent-iad3-1.cdninstagram.com&amp;_nc_ohc=jB-Q-oAcV2YQ7kNvwHQuCk_&amp;efg=eyJ2ZW5jb2RlX3RhZyI6Inhwdl9wcm9ncmVzc2l2ZS5JTlNUQUdSQU0uQ0xJUFMuQzMuNzIwLmRhc2hfYmFzZWxpbmVfMV92MSIsInhwdl9hc3NldF9pZCI6MTc5MDI1OTM1MDczODM4MzQsImFzc2V0X2FnZV9kYXlzIjo1LCJ2aV91c2VjYXNlX2lkIjoxMDA5OSwiZHVyYXRpb25fcyI6ODUsInVybGdlbl9zb3VyY2UiOiJ3d3cifQ%3D%3D&amp;ccb=17-1&amp;_nc_gid=25e4V5NAMpRainLKZhOafg&amp;_nc_ss=1a&amp;_nc_zt=28&amp;vs=d942b9229f23e7bc&amp;_nc_vs=HBksFQIYOnBhc3N0aHJvdWdoX2V2ZXJzdG9yZS9HRENndVNhVVhIR2hjSzBHQUlGMkQ2bzE3VDlVYnNwVEFRQUYVAALIARIAFQIYUWlnX3hwdl9wbGFjZW1lbnRfcGVybWFuZW50X3YyLzJDNEZBNEJEOUNBODUwQTQxMjJGQ0MwNUVGQjA0RkIwX2F1ZGlvX2Rhc2hpbml0Lm1wNBUCAsgBEgAoABgAGwKIB3VzZV9vaWwBMRJwcm9ncmVzc2l2ZV9yZWNpcGUBMRUAACa06Ibpi5TNPxUCKAJDMywXQFV5mZmZmZoYEmRhc2hfYmFzZWxpbmVfMV92MREAdf4HZeadAQA&amp;oh=00_AfwN0XnQJLUQ3J3onv8MnzOMwepEnR3lFbnN_7DdR4GRFw&amp;oe=69BDA8FF, https://scontent-iad3-2.cdninstagram.com/o1/v/t16/f2/m69/AQNYtD5eKBumbJVZkzjrUBvH1VzlaOV6bDVLYik0gedn6VBpRo0_n-eCSDtO7woX_4lwshVJmQdMnF2m1pJzMpMn.mp4?strext=1&amp;_nc_cat=103&amp;_nc_sid=5e9851&amp;_nc_ht=scontent-iad3-2.cdninstagram.com&amp;_nc_ohc=7dQw60iwKHsQ7kNvwHlLVHJ&amp;efg=eyJ2ZW5jb2RlX3RhZyI6Inhwdl9wcm9ncmVzc2l2ZS5JTlNUQUdSQU0uQ0xJUFMuQzMuNzIwLmRhc2hfYmFzZWxpbmVfMV92MSIsInhwdl9hc3NldF9pZCI6MTc5MDI0NTU2NjMzODM4MzQsImFzc2V0X2FnZV9kYXlzIjo2LCJ2aV91c2VjYXNlX2lkIjoxMDA5OSwiZHVyYXRpb25fcyI6NCwidXJsZ2VuX3NvdXJjZSI6Ind3dyJ9&amp;ccb=17-1&amp;_nc_gid=25e4V5NAMpRainLKZhOafg&amp;_nc_ss=1a&amp;_nc_zt=28&amp;vs=f9b729c153b87527&amp;_nc_vs=HBksFQIYOnBhc3N0aHJvdWdoX2V2ZXJzdG9yZS9HQ1l1dENiUVZ5RnQ2SUlFQUVpZWl1ZjFKSDV6YnNwVEFRQUYVAALIARIAFQIYUWlnX3hwdl9wbGFjZW1lbnRfcGVybWFuZW50X3YyL0I2NENCMUJDNjc4OUU5QTVEQ0FBQTYzMzk2QTNEREJDX2F1ZGlvX2Rhc2hpbml0Lm1wNBUCAsgBEgAoABgAGwKIB3VzZV9vaWwBMRJwcm9ncmVzc2l2ZV9yZWNpcGUBMRUAACa01OLmiIzNPxUCKAJDMywXQBAAAAAAAAAYEmRhc2hfYmFzZWxpbmVfMV92MREAdf4HZeadAQA&amp;oh=00_AfySmCky0Q1F0YvQ2yMnhMlkZrgkcnBOrOp_CQhCtn_rgw&amp;oe=69BDBA75, https://scontent-iad3-1.cdninstagram.com/o1/v/t16/f2/m69/AQNXHPGcD4W8DlL8aZKZCxjZDhc8zkde-Ir8gPy5qiUNBOG8jYbMvZhci47Vkn16m0q-GWsFDxz7bkmf6z-DHm28.mp4?strext=1&amp;_nc_cat=101&amp;_nc_sid=5e9851&amp;_nc_ht=scontent-iad3-1.cdninstagram.com&amp;_nc_ohc=XkRht1VgyuAQ7kNvwES1isK&amp;efg=eyJ2ZW5jb2RlX3RhZyI6Inhwdl9wcm9ncmVzc2l2ZS5JTlNUQUdSQU0uQ0xJUFMuQzMuNzIwLmRhc2hfYmFzZWxpbmVfMV92MSIsInhwdl9hc3NldF9pZCI6MTc5MDI0NTU0MTEzODM4MzQsImFzc2V0X2FnZV9kYXlzIjo2LCJ2aV91c2VjYXNlX2lkIjoxMDA5OSwiZHVyYXRpb25fcyI6MjcsInVybGdlbl9zb3VyY2UiOiJ3d3cifQ%3D%3D&amp;ccb=17-1&amp;_nc_gid=25e4V5NAMpRainLKZhOafg&amp;_nc_ss=1a&amp;_nc_zt=28&amp;vs=36ef6574d30c7ac1&amp;_nc_vs=HBksFQIYOnBhc3N0aHJvdWdoX2V2ZXJzdG9yZS9HUDlMcWlZYzlsZjhfcHNHQUpKQzZvV2VlZWRjYnNwVEFRQUYVAALIARIAFQIYUWlnX3hwdl9wbGFjZW1lbnRfcGVybWFuZW50X3YyLzJBNEUyRTYyNTEzQ0RFRjYyMkEzMUIxMzMwRThEREFGX2F1ZGlvX2Rhc2hpbml0Lm1wNBUCAsgBEgAoABgAGwKIB3VzZV9vaWwBMRJwcm9ncmVzc2l2ZV9yZWNpcGUBMRUAACa0-Lj2hozNPxUCKAJDMywXQDuQ5WBBiTcYEmRhc2hfYmFzZWxpbmVfMV</t>
  </si>
  <si>
    <t>https://www.instagram.com/wsg_atelier_watch</t>
  </si>
  <si>
    <t>shev_milord</t>
  </si>
  <si>
    <t>Олег Шевчук</t>
  </si>
  <si>
    <t>Управляющий ювелирным салоном и vip-мастерской "MILORD"
@milord_jewelry 
г.Уфа, ул. Ленина 84
💎 украшения любой сложности 
💎заказ и готовые изделия</t>
  </si>
  <si>
    <t>https://scontent-dfw5-2.cdninstagram.com/v/t51.2885-19/335695179_1162551844453124_5949434048575079962_n.jpg?stp=dst-jpg_e0_s150x150_tt6&amp;efg=eyJ2ZW5jb2RlX3RhZyI6InByb2ZpbGVfcGljLmRqYW5nby4xMDgwLmMyIn0&amp;_nc_ht=scontent-dfw5-2.cdninstagram.com&amp;_nc_cat=108&amp;_nc_oc=Q6cZ2QERVKfZSbTm3nWV2IUV-kYdhgYI475bCKSR6iuVj-7K9KlILu9qlAIXh0oEiWNYne8&amp;_nc_ohc=-UYaAtZuR6UQ7kNvwG4WfPd&amp;_nc_gid=ZfP-c7LO_HPmP9TemxjLIg&amp;edm=AOQ1c0wBAAAA&amp;ccb=7-5&amp;oh=00_AfyBnMAG_2soDfVqwWVWeBLzhqY6ePiakg1Z732rtvjDYg&amp;oe=69BDBDD6&amp;_nc_sid=8b3546</t>
  </si>
  <si>
    <t>Партнер Первого детского фестиваля фитнеса - ювелирный салон и VIP мастерская MILORD @milord_jewelry ! 
В течение фестиваля будет определена одна спортсменка, которая удостоится звания «Мини-мисс Милорд», серебряного колье ручной работы с цирконом, а также сертификат на покупки на 10000₽! 
Ждём ва | Можно считать, что приобщение к кинокультуре прошло успешно. Поучаствовали в создании авторского кино. Предоставили для съемочного процесса ювелирные украшения от нашего ювелирного салона @milord_jewelry .
Фильм называется "Новогодний рецепт". Помимо местных актеров в съемках участвовали и московски | Юмор от MILORD в преддверии Нового года! 🎄💫
Рилс Инстаграм | Рилс тренды | reels videos | Ювелирные украшения | ювелирный магазин | ювелирные украшения эстетика | ювелирные изделия | ювелирные изделия ручной работы | подарок парню | подарок подруге | образ невесты | украшения на свадьбу | украшен | MILORD - там, где рождается магия. В умелых руках наших мастеров драгоценные металлы и камни превращаются в произведения искусства, наполненные теплом и любовью. Ручная работа - наше кредо, качество - наша гордость. ✨
Рилс Инстаграм | Рилс тренды | reels videos | Ювелирные украшения | ювелирный маг | 💎 качественный сервис обязателен для каждого клиента.
И да — даже для Ларисы Долиной.
У нас всех встречают одинаково тепло, с уважением и заботой — как настоящих милордов и миледи.
Так что если хотите блеснуть ярче любого инфоповода —
добро пожаловать в “Милорд” за ювелирными украшениями, которые  | Отмечай друга, который понимает все буквально 😉
Рилс Инстаграм | Рилс тренды | reels videos | Ювелирные украшения | ювелирный магазин | ювелирные украшения эстетика | ювелирные изделия | ювелирные изделия ручной работы | подарок парню | подарок подруге | образ невесты | украшения на свадьбу | укра | Красота внешняя и внутренняя! ✨ 
MILORD выступил генеральным партнером телевизионного проекта «Изменяя себя» Вся Уфа, поддерживая стремление к совершенству. 
Участница проекта была награждена нашим эксклюзивным подарком – утонченным золотым колье с природным бриллиантом.
Рилс Инстаграм | Рилс трен | Юмор от MILORD😅
Рилс Инстаграм | Рилс тренды | reels videos | Ювелирные украшения | ювелирный магазин | ювелирные украшения эстетика | ювелирные изделия | ювелирные изделия ручной работы | подарок парню | подарок подруге | образ невесты | украшения на свадьбу | украшения минимализм | подборка укра | Ювелирные изделия MILORD - это не просто аксессуары. Это произведения искусства, которые будут радовать вас долгие годы. 
Они изготавливаются вручную из высококачественных материалов. Мастера-ювелиры вкладывают всю свою душу в создание каждого украшения, уделяя внимание каждой детали ✨
Рилс Инстаг | Что думают клиенты, когда мы берем предоплату за изготовление изделия 😅
Рилс Инстаграм | Рилс тренды | reels videos | Ювелирные украшения | ювелирный магазин | ювелирные украшения эстетика | ювелирные изделия | ювелирные изделия ручной работы | подарок парню | подарок подруге | образ невесты | укр | Ювелирный салон и VIP мастерская MILORD, теперь является официальным партнером  @fbfrb чемпионата по бодибилдингу Республики Башкортостан
Учредив специальную номинацию «Мисс Милорд». По итогом которого спортсменка награждась золотым колье ручной работы с бриллиантом– символ грации и совершенства💫
 | Юмористический контент от MILORD 😅
Рилс Инстаграм | Рилс тренды | reels videos | Ювелирные украшения | ювелирный магазин | ювелирные украшения эстетика | ювелирные изделия | ювелирные изделия ручной работы | подарок парню | подарок подруге | образ невесты | украшения на свадьбу | украшения минимал</t>
  </si>
  <si>
    <t>@milord_jewelry, @mikhailbogdasarov, @nikita____parshin, @fbfrb</t>
  </si>
  <si>
    <t>https://instagram.com/p/DVQIo9vCBti, https://instagram.com/p/DS4baFsDTwj, https://instagram.com/p/DSjx9EZDDSk, https://instagram.com/p/DSMi59zjIX9, https://instagram.com/p/DRq_fFNDJ20, https://instagram.com/p/DQrCt1YDB_M, https://instagram.com/p/DQl56JiDLhf, https://instagram.com/p/DQEfjJqjAfs, https://instagram.com/p/DP5z9F8jB4U, https://instagram.com/p/DPqhKp8DNZc, https://instagram.com/p/DPdmuuRDLig, https://instagram.com/p/DOGK971CCL7</t>
  </si>
  <si>
    <t>91, 22, 42, 34, 46, 50, 36, 30, 39, 55, 42, 53</t>
  </si>
  <si>
    <t>6, 7, 4, 0, 6, 1, 0, 0, 2, 6, 5, 1</t>
  </si>
  <si>
    <t>2026-02-27, 2025-12-30, 2025-12-22, 2025-12-13, 2025-11-30, 2025-11-05, 2025-11-03, 2025-10-21, 2025-10-17, 2025-10-11, 2025-10-06, 2025-09-02</t>
  </si>
  <si>
    <t>Уфа, Башкирия., Ufa, Russia</t>
  </si>
  <si>
    <t>https://scontent-dfw5-1.cdninstagram.com/o1/v/t16/f2/m69/AQNEOAMQyU8W0uje1Gq8yqj2lAQjJpGfP1hniYVxWExyVqyxugUc27lXXSNQsnWg0FYrUfaqwkFH3Roj6X6F0ryN.mp4?strext=1&amp;_nc_cat=110&amp;_nc_sid=5e9851&amp;_nc_ht=scontent-dfw5-1.cdninstagram.com&amp;_nc_ohc=_yA1MxNI5UoQ7kNvwFGVcZk&amp;efg=eyJ2ZW5jb2RlX3RhZyI6Inhwdl9wcm9ncmVzc2l2ZS5JTlNUQUdSQU0uQ0xJUFMuQzMuNzIwLmRhc2hfYmFzZWxpbmVfMV92MSIsInhwdl9hc3NldF9pZCI6MTc5NDM2OTEzNTYxMTQxNTcsImFzc2V0X2FnZV9kYXlzIjoxNywidmlfdXNlY2FzZV9pZCI6MTAwOTksImR1cmF0aW9uX3MiOjc0LCJ1cmxnZW5fc291cmNlIjoid3d3In0%3D&amp;ccb=17-1&amp;vs=50dde068ff8848fa&amp;_nc_vs=HBksFQIYOnBhc3N0aHJvdWdoX2V2ZXJzdG9yZS9HQWRMY2lidXdFMVlsamNHQUY5T21MbzJGeWxuYnNwVEFRQUYVAALIARIAFQIYUWlnX3hwdl9wbGFjZW1lbnRfcGVybWFuZW50X3YyLzBDNDJGNjdDNUUxQzFERTY4NTlDNjUxMzlEQTM3NTgxX2F1ZGlvX2Rhc2hpbml0Lm1wNBUCAsgBEgAoABgAGwKIB3VzZV9vaWwBMRJwcm9ncmVzc2l2ZV9yZWNpcGUBMRUAACbas-zTpuzfPxUCKAJDMywXQFKEOVgQYk4YEmRhc2hfYmFzZWxpbmVfMV92MREAdf4HZeadAQA&amp;_nc_gid=ZfP-c7LO_HPmP9TemxjLIg&amp;_nc_ss=1a&amp;_nc_zt=28&amp;oh=00_AfzwdzYjKN2-xVPZ8nLVlW8IkNGY20UVOmsAAmPZRVIpEA&amp;oe=69BDBCCE, https://scontent-dfw6-1.cdninstagram.com/o1/v/t2/f2/m86/AQNTXlCzIRSVSV-HARuAh0pEKh05S96E9Mp6ilxiB5iRaHryYeg4UiJKHvw_R4kbksrwOmQGgbI0X-ZUjiH5I1SWZlY7HII8jnIAWmY.mp4?_nc_cat=102&amp;_nc_sid=5e9851&amp;_nc_ht=scontent-dfw6-1.cdninstagram.com&amp;_nc_ohc=iry-0QK-jpIQ7kNvwEfENIK&amp;efg=eyJ2ZW5jb2RlX3RhZyI6Inhwdl9wcm9ncmVzc2l2ZS5JTlNUQUdSQU0uQ0xJUFMuQzMuNzIwLmRhc2hfYmFzZWxpbmVfMV92MSIsInhwdl9hc3NldF9pZCI6NjkwNTMxMTgzOTkxMDM1LCJhc3NldF9hZ2VfZGF5cyI6NzYsInZpX3VzZWNhc2VfaWQiOjEwMDk5LCJkdXJhdGlvbl9zIjozMSwidXJsZ2VuX3NvdXJjZSI6Ind3dyJ9&amp;ccb=17-1&amp;_nc_gid=ZfP-c7LO_HPmP9TemxjLIg&amp;_nc_ss=1a&amp;_nc_zt=28&amp;vs=47564ba15dc85fa2&amp;_nc_vs=HBksFQIYUmlnX3hwdl9yZWVsc19wZXJtYW5lbnRfc3JfcHJvZC9GQjQyOTQyQzEyOEQ5QTUwQTRENzAxMjE3MzM4QUJCNV92aWRlb19kYXNoaW5pdC5tcDQVAALIARIAFQIYR2lnX3hwdl9yZWVsc19wZXJtYW5lbnRfc3JfcHJvZC8xMzc5ODg5OTU2ODY5NzY2Xzg0NjY2NzgxMDQ2NzQ3MjQxNDMubXA0FQICyAESACgAGAAbAogHdXNlX29pbAExEnByb2dyZXNzaXZlX3JlY2lwZQExFQAAJvbj7J6agroCFQIoAkMzLBdAP0euFHrhSBgSZGFzaF9iYXNlbGluZV8xX3YxEQB1_gdl5p0BAA&amp;oh=00_AfyKJyrx_qT6qva3J3_xs7UyQQ4NXjGyGw4pr0gykuHrQQ&amp;oe=69B9B16F, https://scontent-dfw5-2.cdninstagram.com/o1/v/t2/f2/m86/AQOr6H1GZ1oy6QKW1bCBodzjUB2q02DI4_-fs4ueVyXpnk5pW_FxiuAx3fOFO_fQIUSg3yJGUjIW0dc3hmwIp2X6AiZTatMZyvQLkG8.mp4?_nc_cat=104&amp;_nc_sid=5e9851&amp;_nc_ht=scontent-dfw5-2.cdninstagram.com&amp;_nc_ohc=krGM6DCtgloQ7kNvwHWGsR1&amp;efg=eyJ2ZW5jb2RlX3RhZyI6Inhwdl9wcm9ncmVzc2l2ZS5JTlNUQUdSQU0uQ0xJUFMuQzMuNzIwLmRhc2hfYmFzZWxpbmVfMV92MSIsInhwdl9hc3NldF9pZCI6MTM4MDgyODY3MDI1MDQxOCwiYXNzZXRfYWdlX2RheXMiOjg0LCJ2aV91c2VjYXNlX2lkIjoxMDA5OSwiZHVyYXRpb25fcyI6MTEsInVybGdlbl9zb3VyY2UiOiJ3d3cifQ%3D%3D&amp;ccb=17-1&amp;vs=576cbf0ad55c1128&amp;_nc_vs=HBksFQIYUmlnX3hwdl9yZWVsc19wZXJtYW5lbnRfc3JfcHJvZC8zRDRGMkNFMjBCMzg0RDJDNjM5QTYzMEZDNTAyMTA5Ql92aWRlb19kYXNoaW5pdC5tcDQVAALIARIAFQIYR2lnX3hwdl9yZWVsc19wZXJtYW5lbnRfc3JfcHJvZC8xMTczMzEyMjQxNjI0MDQzXzI4ODA2MDE2OTk2MDEwNTUxOTIubXA0FQICyAESACgAGAAbAogHdXNlX29pbAExEnByb2dyZXNzaXZlX3JlY2lwZQExFQAAJuS2lqbn9vMEFQIoAkMzLBdAJ5mZmZmZmhgSZGFzaF9iYXNlbGluZV8xX3YxEQB1_gdl5p0BAA&amp;_nc_gid=ZfP-c7LO_HPmP9TemxjLIg&amp;_nc_ss=1a&amp;_nc_zt=28&amp;oh=00_AfwMCkva8aPOx-BWeYDY0saB2ezelQHxqHmypjChQ9R79w&amp;oe=69B99F41, https://scontent-dfw6-1.cdninstagram.com/o1/v/t2/f2/m86/AQPADnA6NFM6lD0xZa8iQYfN5VK1XGKPCC1HzyP49YmI77_SbuhIzEjEgelfujLtx9_3GhthctMWgj7qCH1zLe3zSiqcMYFxEdIFaQI.mp4?_nc_cat=106&amp;_nc_sid=5e9851&amp;_nc_ht=scontent-dfw6-1.cdninstagram.com&amp;_nc_ohc=vOxxMEqlt_cQ7kNvwHCb1PY&amp;efg=eyJ2ZW5jb2RlX3RhZyI6Inhwdl9wcm9ncmVzc2l2ZS5JTlNUQUdSQU0uQ0xJUFMuQzMuNjY4LmRhc2hfYmFzZWxpbmVfMV92MSIsInhwdl9hc3NldF9pZCI6MTE4MzIyNTI3MDAxMTI3MSwiYXNzZXRfYWdlX2RheXMiOjkzLCJ2aV91c2VjYXNlX2lkIjoxMDA5OSwiZHVyYXRpb25fcyI6MjcsInVybGdlbl9zb3VyY2UiOiJ3d3cifQ%3D%3D&amp;ccb=17-1&amp;vs=6a420b744fd41b34&amp;_nc_vs=HBksFQIYUmlnX3hwdl9yZWVsc19wZXJtYW5lbnRfc3JfcHJvZC9GQzRGQjk5OTAzRkFCRUJDM0U0NTBFMTI1RTc5QkQ4RV92aWRlb19kYXNoaW5pdC5tcDQVAALIARIAFQIYRmlnX3hwdl9yZWVsc19wZXJtYW5lbnRfc3JfcHJvZC84MzE1OTA1NzI5NjQ2OTBfNDU5NzI1MDMzOTk0MjYxNTc2Mi5tcDQVAgLIARIAKAAYABsCiAd1c2Vfb2lsATEScHJvZ3Jlc3NpdmVfcmVjaXBlATEVAAAmjpbEnuOImgQVAigCQzMsF0A7MzMzMzMzGBJkYXNoX2Jhc2VsaW5lXzFfdjERAHX-B2XmnQEA&amp;_nc_gid=ZfP-c7LO_HPmP9TemxjLIg&amp;_nc_ss=1a&amp;_nc_zt=28&amp;oh=00_AfygPLKkqv0gJJwfUwK1ciYtkhBp1ycSB7JctGM1sddr6A&amp;oe=69B9C44B, https://scontent-dfw5-1.cdninstagram.com/o1/v/t2/f2/m86/AQMlfJVrKd8qiZLTCC5ecfhmszKi0IKLgxG4swvlixGGCl8cupEkyF11TCYdngoBSeTk_bo9vtJn-5LaRmPi0NNk_XFrKVyCC3NmeGY.mp4?_nc_cat=109&amp;_nc_sid=5e9851&amp;_nc_ht=scontent-dfw5-1.cdninstagram.com&amp;_nc_ohc=YZtWJv76WXoQ7kNvwGy_Fd2&amp;efg=eyJ2ZW5jb2RlX3RhZyI6Inhwdl9wcm9ncmVzc2l2ZS5JTlNUQUdSQU0uQ0xJUFMuQzMuNzIwLmRhc2hfYmFzZWxpbmVfMV92MSIsInhwdl9hc3NldF9pZCI6MTE3MDI0MzU0ODA3NTcxMSwiYXNzZXRfYWdlX2RheXMiOjEwNiwidmlfdXNlY2FzZV9pZCI6MTAwOTksImR1cmF0aW9uX3MiOjE0LCJ1cmxnZW5fc291cmNlIjoid3d3In0%3D&amp;ccb=17-1&amp;_nc_gid=ZfP-c7LO_HPmP9TemxjLIg&amp;_nc_ss=1a&amp;_nc_zt=28&amp;vs=6c63567679eeff04&amp;_nc_vs=HBksFQIYUmlnX3hwdl9yZWVsc19wZXJtYW5lbnRfc3JfcHJvZC83MjQ3RUI4NDg5RDI1RDBERjdFOEU2NzU0RTgzNTc4Q192aWRlb19kYXNoaW5pdC5tcDQVAALIARIAFQIYRmlnX3hwdl9yZWVsc19wZXJtYW5lbnRfc3JfcHJvZC8xMTU3ODI5NDQzMDgyODc5XzI4ODI1MTk5NjA3OTMyMTA0OC5tcDQVAgLIARIAKAAYABsCiAd1c2V</t>
  </si>
  <si>
    <t>https://www.instagram.com/shev_milord</t>
  </si>
  <si>
    <t>maksimsobolev88</t>
  </si>
  <si>
    <t>Максим Соболев</t>
  </si>
  <si>
    <t>https://scontent-den2-1.cdninstagram.com/v/t51.2885-19/491450469_18041021903545922_6892596057576117382_n.jpg?stp=dst-jpg_e0_s150x150_tt6&amp;efg=eyJ2ZW5jb2RlX3RhZyI6InByb2ZpbGVfcGljLmRqYW5nby4xMDgwLmMyIn0&amp;_nc_ht=scontent-den2-1.cdninstagram.com&amp;_nc_cat=102&amp;_nc_oc=Q6cZ2QERXwKIkIXTClpHFvyavuCkXS9eaftsKYeroeZzEfn2qfscPxv8_XkbIWeQ1kaHBy8&amp;_nc_ohc=VUV3CCnD5mUQ7kNvwGk-G56&amp;_nc_gid=z5idc2vXx_x3GcaNrRGRVQ&amp;edm=AOQ1c0wBAAAA&amp;ccb=7-5&amp;oh=00_AfzlH7Dwfec6baXhKwo-ep8eYACmTobb_xejd82Bpi972g&amp;oe=69BD9BBA&amp;_nc_sid=8b3546</t>
  </si>
  <si>
    <t>С наступающим 2026 годом! | Корпоратив 2025 | Творческий вечер Сергей Минаев | Питер! | Спектакль КЫСЯ | Стратегируй 2026
СберУниверситет | Париж | г.Брюгге (Бельгия) | Цемклуб 2025 / Анапа | ЧТИВО Фест</t>
  </si>
  <si>
    <t>https://instagram.com/p/DULEc53DKNH, https://instagram.com/p/DTHzsDvjNwH, https://instagram.com/p/DS74cl2DMJg, https://instagram.com/p/DSanAXGjEET, https://instagram.com/p/DSN1S9DjMYM, https://instagram.com/p/DR5R7d_jHIm, https://instagram.com/p/DRuwOWGjFWd, https://instagram.com/p/DRUrORijGkG, https://instagram.com/p/DQwUzcXDPIC, https://instagram.com/p/DQtZrCtDEi7, https://instagram.com/p/DO_wZqmk95N, https://instagram.com/p/DN-4hXajJ7o</t>
  </si>
  <si>
    <t>54, 26, 33, 27, 22, 22, 47, 32, 23, 35, 27, 44</t>
  </si>
  <si>
    <t>3, 0, 1, 0, 1, 0, 0, 1, 0, 0, 0, 0</t>
  </si>
  <si>
    <t>2026-01-31, 2026-01-05, 2025-12-31, 2025-12-18, 2025-12-13, 2025-12-05, 2025-12-01, 2025-11-21, 2025-11-07, 2025-11-06, 2025-09-24, 2025-08-30</t>
  </si>
  <si>
    <t>Maldives, Май Фитнес, Saint Petersburg, Russia, Московский дворец молодёжи, Хлебозавод No9 / Bread-Baking Factory No9</t>
  </si>
  <si>
    <t>Sidecar, Image, Image, Image, Sidecar, Image, Sidecar, Sidecar, Image, Sidecar, Sidecar, Sidecar</t>
  </si>
  <si>
    <t>https://scontent-den2-1.cdninstagram.com/v/t51.82787-15/624936802_18070443044545922_8483615499523841645_n.jpg?stp=dst-jpg_e15_tt6&amp;_nc_ht=scontent-den2-1.cdninstagram.com&amp;_nc_cat=102&amp;_nc_oc=Q6cZ2QERXwKIkIXTClpHFvyavuCkXS9eaftsKYeroeZzEfn2qfscPxv8_XkbIWeQ1kaHBy8&amp;_nc_ohc=vi2rnTDj3SUQ7kNvwH4NgJy&amp;_nc_gid=z5idc2vXx_x3GcaNrRGRVQ&amp;edm=AOQ1c0wBAAAA&amp;ccb=7-5&amp;ig_cache_key=MzgyMjE2NzcxMDY4ODQxMTM1OA%3D%3D.3-ccb7-5&amp;oh=00_AfzjLV70oI45GcwxgsKzJjHEZwSZJEFXiIoop0cE9up5tQ&amp;oe=69BDA8FC&amp;_nc_sid=8b3546, https://scontent-den2-1.cdninstagram.com/v/t51.82787-15/624936802_18070443044545922_8483615499523841645_n.jpg?stp=dst-jpg_e15_tt6&amp;_nc_ht=scontent-den2-1.cdninstagram.com&amp;_nc_cat=102&amp;_nc_oc=Q6cZ2QERXwKIkIXTClpHFvyavuCkXS9eaftsKYeroeZzEfn2qfscPxv8_XkbIWeQ1kaHBy8&amp;_nc_ohc=vi2rnTDj3SUQ7kNvwH4NgJy&amp;_nc_gid=z5idc2vXx_x3GcaNrRGRVQ&amp;edm=AOQ1c0wBAAAA&amp;ccb=7-5&amp;ig_cache_key=MzgyMjE2NzcxMDY4ODQxMTM1OA%3D%3D.3-ccb7-5&amp;oh=00_AfzjLV70oI45GcwxgsKzJjHEZwSZJEFXiIoop0cE9up5tQ&amp;oe=69BDA8FC&amp;_nc_sid=8b3546, https://scontent-den2-1.cdninstagram.com/v/t51.82787-15/625170215_18070443041545922_6527617412212335258_n.jpg?stp=dst-jpg_e15_tt6&amp;_nc_ht=scontent-den2-1.cdninstagram.com&amp;_nc_cat=102&amp;_nc_oc=Q6cZ2QERXwKIkIXTClpHFvyavuCkXS9eaftsKYeroeZzEfn2qfscPxv8_XkbIWeQ1kaHBy8&amp;_nc_ohc=t3Uy1kdUpg4Q7kNvwFCIqDI&amp;_nc_gid=z5idc2vXx_x3GcaNrRGRVQ&amp;edm=AOQ1c0wBAAAA&amp;ccb=7-5&amp;ig_cache_key=MzgyMjE2NzcxMTg3MTE3MTk3Mw%3D%3D.3-ccb7-5&amp;oh=00_AfwhrRTb0GPr9uKeSBfn4LBgm9ZSBjXKqPB26GLf-5zGGA&amp;oe=69BD9942&amp;_nc_sid=8b3546, https://scontent-den2-1.cdninstagram.com/v/t51.82787-15/625137736_18070443038545922_7143934844697214384_n.jpg?stp=dst-jpg_e15_tt6&amp;_nc_ht=scontent-den2-1.cdninstagram.com&amp;_nc_cat=102&amp;_nc_oc=Q6cZ2QERXwKIkIXTClpHFvyavuCkXS9eaftsKYeroeZzEfn2qfscPxv8_XkbIWeQ1kaHBy8&amp;_nc_ohc=3ePItGNzYfkQ7kNvwF3gEoU&amp;_nc_gid=z5idc2vXx_x3GcaNrRGRVQ&amp;edm=AOQ1c0wBAAAA&amp;ccb=7-5&amp;ig_cache_key=MzgyMjE2NzcxMzEwNDMxNDAzMQ%3D%3D.3-ccb7-5&amp;oh=00_AfxTosE39nsIUvs3KxBKdoqD9569a29Y5DUskVsZTqDsdw&amp;oe=69BD9344&amp;_nc_sid=8b3546, https://scontent-den2-1.cdninstagram.com/v/t51.82787-15/625109092_18070443053545922_8010250817009311111_n.jpg?stp=dst-jpg_e15_tt6&amp;_nc_ht=scontent-den2-1.cdninstagram.com&amp;_nc_cat=102&amp;_nc_oc=Q6cZ2QERXwKIkIXTClpHFvyavuCkXS9eaftsKYeroeZzEfn2qfscPxv8_XkbIWeQ1kaHBy8&amp;_nc_ohc=enhxsvYa_tgQ7kNvwFpTjPD&amp;_nc_gid=z5idc2vXx_x3GcaNrRGRVQ&amp;edm=AOQ1c0wBAAAA&amp;ccb=7-5&amp;ig_cache_key=MzgyMjE2NzcxMzg3NjAzOTEyOA%3D%3D.3-ccb7-5&amp;oh=00_AfyRzPX2kpW9_AFeP2GxsuoZ-Rau2oaVMHdOh2SaGyfXRg&amp;oe=69BDACD4&amp;_nc_sid=8b3546, https://scontent-den2-1.cdninstagram.com/v/t51.82787-15/611276091_18067817591545922_4623408767236345944_n.jpg?stp=dst-jpg_e35_p1080x1080_sh0.08_tt6&amp;_nc_ht=scontent-den2-1.cdninstagram.com&amp;_nc_cat=102&amp;_nc_oc=Q6cZ2QERXwKIkIXTClpHFvyavuCkXS9eaftsKYeroeZzEfn2qfscPxv8_XkbIWeQ1kaHBy8&amp;_nc_ohc=wArOavCYLToQ7kNvwGoOZSZ&amp;_nc_gid=z5idc2vXx_x3GcaNrRGRVQ&amp;edm=AOQ1c0wBAAAA&amp;ccb=7-5&amp;ig_cache_key=MzgwMzIzNTczODM4NTcwMTg5NQ%3D%3D.3-ccb7-5&amp;oh=00_AfyB-xnc3MnEKeYizejCYNnPqDN6TJ4VA7WA1VisaHMgBQ&amp;oe=69BD9398&amp;_nc_sid=8b3546, https://scontent-den2-1.cdninstagram.com/v/t51.82787-15/609776967_18067322693545922_2640329930459776185_n.jpg?stp=dst-jpg_e35_s1080x1080_sh0.08_tt6&amp;_nc_ht=scontent-den2-1.cdninstagram.com&amp;_nc_cat=102&amp;_nc_oc=Q6cZ2QERXwKIkIXTClpHFvyavuCkXS9eaftsKYeroeZzEfn2qfscPxv8_XkbIWeQ1kaHBy8&amp;_nc_ohc=1YUkUp1AqxEQ7kNvwGyumuG&amp;_nc_gid=z5idc2vXx_x3GcaNrRGRVQ&amp;edm=AOQ1c0wBAAAA&amp;ccb=7-5&amp;ig_cache_key=Mzc5OTg3ODk2NjAwMjM2OTEyMA%3D%3D.3-ccb7-5&amp;oh=00_AfwkvdCGYIjDn69OXuQplz-vvUJibR3gZH3XAL5X6mNhbQ&amp;oe=69BD9856&amp;_nc_sid=8b3546, https://scontent-den2-1.cdninstagram.com/v/t51.82787-15/602137035_18066006314545922_9140000534847561307_n.jpg?stp=dst-jpg_e35_s1080x1080_sh0.08_tt6&amp;_nc_ht=scontent-den2-1.cdninstagram.com&amp;_nc_cat=102&amp;_nc_oc=Q6cZ2QERXwKIkIXTClpHFvyavuCkXS9eaftsKYeroeZzEfn2qfscPxv8_XkbIWeQ1kaHBy8&amp;_nc_ohc=qJI90JF5FNkQ7kNvwFt_yk6&amp;_nc_gid=z5idc2vXx_x3GcaNrRGRVQ&amp;edm=AOQ1c0wBAAAA&amp;ccb=7-5&amp;ig_cache_key=Mzc5MDUxMzU4NTAwNTU0MzY5OQ%3D%3D.3-ccb7-5&amp;oh=00_AfwZB4nr5crefCrmURpuURHg6HM4wHer7d928bezO_eUeg&amp;oe=69BDABD6&amp;_nc_sid=8b3546, https://scontent-den2-1.cdninstagram.com/v/t51.82787-15/600053755_18065516105545922_688527029720454393_n.jpg?stp=dst-jpg_e35_p1080x1080_sh0.08_tt6&amp;_nc_ht=scontent-den2-1.cdninstagram.com&amp;_nc_cat=102&amp;_nc_oc=Q6cZ2QERXwKIkIXTClpHFvyavuCkXS9eaftsKYeroeZzEfn2qfscPxv8_XkbIWeQ1kaHBy8&amp;_nc_ohc=9mJt6ZnyfD8Q7kNvwGBjKwo&amp;_nc_gid=z5idc2vXx_x3GcaNrRGRVQ&amp;edm=AOQ1c0wBAAAA&amp;ccb=7-5&amp;ig_cache_key=Mzc4NjkxNjk4MjAyNTkwOTAxMw%3D%3D.3-ccb7-5&amp;oh=00_AfyGEj9mZDg5hB3HAjfdAxP65z0CeuF11hY0WV90wHf-uA&amp;oe=69BD8C21&amp;_nc_sid=8b3546, https://scontent-den2-1.cdninstagram.com/v/t51.82787-15/600053755_18065516105545922_688527029720454393_n.jpg?stp=dst-jpg_e35_p1080x1080_sh0.08_tt6&amp;_nc_ht=scontent-den2-1.cdninstagram.com&amp;_nc_cat=102&amp;_nc_oc=Q6cZ2QERXwKIkIXTClpHFvyavuCkXS9eaftsKYeroeZzEfn2qfscPxv8_XkbIWeQ1kaHBy8&amp;_nc_ohc=9mJt6ZnyfD8Q7kNvwGBjKwo&amp;_nc_gid=z5idc2vXx_x3GcaNrRGRVQ&amp;edm=AOQ1c0wBAAAA&amp;ccb=7-5&amp;ig_cache_key=Mzc4NjkxNjk4MjAyNTkwOTAxMw%3D%3D.3-ccb7-5&amp;oh=00_AfyGEj9mZDg5hB3HAjfdAxP65z0CeuF11hY0WV90wHf-uA&amp;oe=69BD8C21&amp;_nc_sid=8b3546, https://scontent-den2-1.cdninstagram.com/v/t51.82787-15/600955</t>
  </si>
  <si>
    <t>https://scontent-den2-1.cdninstagram.com/o1/v/t2/f2/m367/AQMplt0jPl0L3qNAenhH9E7cF78I9Oy92kCMARJdm02heufqaD9PlHjR3Bv1oZIf9P7LknmGZ-6C2VvflTaawUG_GLa4D1YxkvC_Z2Y.mp4?_nc_cat=102&amp;_nc_sid=5e9851&amp;_nc_ht=scontent-den2-1.cdninstagram.com&amp;_nc_ohc=WnIBE3eVNHoQ7kNvwELV33_&amp;efg=eyJ2ZW5jb2RlX3RhZyI6Inhwdl9wcm9ncmVzc2l2ZS5JTlNUQUdSQU0uQ0FST1VTRUxfSVRFTS5DMy43MjAuZGFzaF9iYXNlbGluZV8xX3YxIiwieHB2X2Fzc2V0X2lkIjoxMTU0ODQxODgzMjI0NzI5LCJhc3NldF9hZ2VfZGF5cyI6MTk3LCJ2aV91c2VjYXNlX2lkIjoxMDE0NiwiZHVyYXRpb25fcyI6MTMsInVybGdlbl9zb3VyY2UiOiJ3d3cifQ%3D%3D&amp;ccb=17-1&amp;vs=5b425ec186d688c&amp;_nc_vs=HBksFQIYQGlnX2VwaGVtZXJhbC9BNjQ2NjMyMkMwQzU3MzU0OEZGMDlGRkZBMzI3MTdCNl92aWRlb19kYXNoaW5pdC5tcDQVAALIARIAFQIYOnBhc3N0aHJvdWdoX2V2ZXJzdG9yZS9HT25WUUNER1RIZ3prRjBGQVB5MDd1cVFzV3dLYmtZTEFBQUYVAgLIARIAKAAYABsCiAd1c2Vfb2lsATEScHJvZ3Jlc3NpdmVfcmVjaXBlATEVAAAmsqrFw9KUjQQVAigCQzMsF0ArEOVgQYk3GBJkYXNoX2Jhc2VsaW5lXzFfdjERAHXuB2XEngEA&amp;_nc_gid=z5idc2vXx_x3GcaNrRGRVQ&amp;_nc_ss=1a&amp;_nc_zt=28&amp;oh=00_AfxmH6rOZ-jolRif6oNSq4ZzcLmp8jdPE4LN8AuKw4nHaA&amp;oe=69BDA543</t>
  </si>
  <si>
    <t>https://www.instagram.com/maksimsobolev88</t>
  </si>
  <si>
    <t>diadia_ugin</t>
  </si>
  <si>
    <t>Diadia_Ugin</t>
  </si>
  <si>
    <t>https://scontent-lga3-3.cdninstagram.com/v/t51.2885-19/503652329_18033468017669798_3958473943721724339_n.jpg?stp=dst-jpg_e0_s150x150_tt6&amp;efg=eyJ2ZW5jb2RlX3RhZyI6InByb2ZpbGVfcGljLmRqYW5nby4xMDgwLmMyIn0&amp;_nc_ht=scontent-lga3-3.cdninstagram.com&amp;_nc_cat=102&amp;_nc_oc=Q6cZ2QGW6Or1GvKhIGdAhnaZJYA7tKOaCP2fbgrNCVKpJTsqhzBxctBpw5Eem-fA2CxcDSM&amp;_nc_ohc=6FYgCa0_iocQ7kNvwG-QMS9&amp;_nc_gid=3N3iKaSVm0o4_qcBGwylEg&amp;edm=AOQ1c0wBAAAA&amp;ccb=7-5&amp;oh=00_AfxyJJJ3QXGHw0VXwIn-G5GgMpKEo6yrjY6pBEQxwscBOQ&amp;oe=69BDBB8F&amp;_nc_sid=8b3546</t>
  </si>
  <si>
    <t>#artist #art #nike #animal #nikerunclub | #forestgroveoregon #forestgroverealestate #forestgrove #primetime #artist #art #nike #animal #nikes #nikerunclub | #artist #art #animal</t>
  </si>
  <si>
    <t>#artist, #art, #nike, #animal, #nikerunclub, #forestgroveoregon, #forestgroverealestate, #forestgrove, #primetime, #nikes</t>
  </si>
  <si>
    <t>https://instagram.com/p/DVegqwjEjHi, https://instagram.com/p/DRM4RaEEcpo, https://instagram.com/p/DQWbVVFEYpT, https://instagram.com/p/DQWR6FPkQYg, https://instagram.com/p/DQLmolNjm6J, https://instagram.com/p/DOEJaQIgI4B, https://instagram.com/p/DMhywvpRjvY, https://instagram.com/p/DMXb1Exx2uJ, https://instagram.com/p/DKxZ406y98-, https://instagram.com/p/DKxYdiPSTIM, https://instagram.com/p/DIJpttppttY, https://instagram.com/p/DC5km3vpk1M</t>
  </si>
  <si>
    <t>8, 6, 3, 4, 2, 8, 8, 7, 6, 1, 15, 12</t>
  </si>
  <si>
    <t>2026-03-04, 2025-11-18, 2025-10-28, 2025-10-28, 2025-10-24, 2025-09-01, 2025-07-25, 2025-07-21, 2025-06-11, 2025-06-11, 2025-04-07, 2024-11-28</t>
  </si>
  <si>
    <t>Video, Sidecar, Video, Video, Video, Sidecar, Video, Video, Video, Image, Video, Video</t>
  </si>
  <si>
    <t>https://scontent-lga3-3.cdninstagram.com/v/t51.82787-15/582546158_18050894057669798_5336528251509734436_n.jpg?stp=dst-jpg_e15_tt6&amp;_nc_ht=scontent-lga3-3.cdninstagram.com&amp;_nc_cat=102&amp;_nc_oc=Q6cZ2QGW6Or1GvKhIGdAhnaZJYA7tKOaCP2fbgrNCVKpJTsqhzBxctBpw5Eem-fA2CxcDSM&amp;_nc_ohc=M34RyW4_SokQ7kNvwH7Gg97&amp;_nc_gid=3N3iKaSVm0o4_qcBGwylEg&amp;edm=AOQ1c0wBAAAA&amp;ccb=7-5&amp;oh=00_AfwJRHQK43kG1Uol7E3OrS0m9qWSsPhAeAEwWrK6ayE3dw&amp;oe=69BDADA7&amp;_nc_sid=8b3546, https://scontent-lga3-3.cdninstagram.com/v/t51.82787-15/539882800_18041543582669798_8755154742381024279_n.jpg?stp=dst-jpg_e15_tt6&amp;_nc_ht=scontent-lga3-3.cdninstagram.com&amp;_nc_cat=102&amp;_nc_oc=Q6cZ2QGW6Or1GvKhIGdAhnaZJYA7tKOaCP2fbgrNCVKpJTsqhzBxctBpw5Eem-fA2CxcDSM&amp;_nc_ohc=AnJ6mm_Dz0QQ7kNvwGkJktl&amp;_nc_gid=3N3iKaSVm0o4_qcBGwylEg&amp;edm=AOQ1c0wBAAAA&amp;ccb=7-5&amp;oh=00_Afyp0bt2FX1Dx_2t26RTqWmQV_4MLMg1bmheCmfO_u7S-A&amp;oe=69BD9CB1&amp;_nc_sid=8b3546, https://scontent-lga3-3.cdninstagram.com/v/t51.2885-15/505428554_18032076431669798_1255257338343933250_n.jpg?stp=dst-jpg_e35_p1080x1080_sh0.08_tt6&amp;_nc_ht=scontent-lga3-3.cdninstagram.com&amp;_nc_cat=102&amp;_nc_oc=Q6cZ2QGW6Or1GvKhIGdAhnaZJYA7tKOaCP2fbgrNCVKpJTsqhzBxctBpw5Eem-fA2CxcDSM&amp;_nc_ohc=_Kmr0aq86FgQ7kNvwEDJDr0&amp;_nc_gid=3N3iKaSVm0o4_qcBGwylEg&amp;edm=AOQ1c0wBAAAA&amp;ccb=7-5&amp;ig_cache_key=MzY1MjgwODM1NTUxODk1MTk0OA%3D%3D.3-ccb7-5&amp;oh=00_AfwQ6S_5SNa66MzojglrXA9Dv1-MFeaosKy1AJFBEZnA-w&amp;oe=69BDBD28&amp;_nc_sid=8b3546</t>
  </si>
  <si>
    <t>https://scontent-lga3-3.cdninstagram.com/o1/v/t16/f2/m69/AQNODfEcLMeKJke0ks-DHLYUekGaj6FNQauHt6DDSbBy9-VO4MBz5QRPOjiEhFqrXQ71zIlDTeGuVCk5wTHz3f3g.mp4?strext=1&amp;_nc_cat=102&amp;_nc_sid=5e9851&amp;_nc_ht=scontent-lga3-3.cdninstagram.com&amp;_nc_ohc=txqPqIHzGz4Q7kNvwHRmEO8&amp;efg=eyJ2ZW5jb2RlX3RhZyI6Inhwdl9wcm9ncmVzc2l2ZS5JTlNUQUdSQU0uQ0xJUFMuQzMuNzIwLmRhc2hfYmFzZWxpbmVfMV92MSIsInhwdl9hc3NldF9pZCI6MTc4NzkwMzYxMTI0ODIxOTcsImFzc2V0X2FnZV9kYXlzIjoxMSwidmlfdXNlY2FzZV9pZCI6MTAwOTksImR1cmF0aW9uX3MiOjQ3LCJ1cmxnZW5fc291cmNlIjoid3d3In0%3D&amp;ccb=17-1&amp;vs=d8f8a5295943e658&amp;_nc_vs=HBksFQIYOnBhc3N0aHJvdWdoX2V2ZXJzdG9yZS9HSjJYZ3lZbTVtd3lvazBEQUhtYU5CT3ZrbTFEYnNwVEFRQUYVAALIARIAFQIYUWlnX3hwdl9wbGFjZW1lbnRfcGVybWFuZW50X3YyLzU4NDRGRUZBQzBDRjNBOEFCREZDQ0ZCNTIzQkIyNkJDX2F1ZGlvX2Rhc2hpbml0Lm1wNBUCAsgBEgAoABgAGwKIB3VzZV9vaWwBMRJwcm9ncmVzc2l2ZV9yZWNpcGUBMRUAACaqvsnG77jCPxUCKAJDMywXQEe7peNT988YEmRhc2hfYmFzZWxpbmVfMV92MREAdf4HZeadAQA&amp;_nc_gid=3N3iKaSVm0o4_qcBGwylEg&amp;_nc_ss=1a&amp;_nc_zt=28&amp;oh=00_AfxMUu2XtQPOxDDztPVVD3u3nU4PQT4hMHSr8rvwjdtEcA&amp;oe=69BD9C42, https://scontent-lga3-2.cdninstagram.com/o1/v/t16/f2/m84/AQMdgCPykVdhZDi_EumdeqGHx6mc6OWol_-G8aXOFb4dQ7heFqoyWND_eAXqqxPtvaMI1X-j73guk6D_-nMFnI4eum6r83e7HZNVRHc.mp4?_nc_cat=101&amp;_nc_sid=5e9851&amp;_nc_ht=scontent-lga3-2.cdninstagram.com&amp;_nc_ohc=pKr2ttx5CBYQ7kNvwGueHCt&amp;efg=eyJ2ZW5jb2RlX3RhZyI6Inhwdl9wcm9ncmVzc2l2ZS5JTlNUQUdSQU0uQ0FST1VTRUxfSVRFTS5DMy43MjAuZGFzaF9iYXNlbGluZV8xX3YxIiwieHB2X2Fzc2V0X2lkIjoxOTk1ODA4NTg3NjY1Njk5LCJhc3NldF9hZ2VfZGF5cyI6MTE3LCJ2aV91c2VjYXNlX2lkIjoxMDE0NiwiZHVyYXRpb25fcyI6MzYsInVybGdlbl9zb3VyY2UiOiJ3d3cifQ%3D%3D&amp;ccb=17-1&amp;vs=e8deb524ab02fe47&amp;_nc_vs=HBksFQIYTGlnX2JhY2tmaWxsX3RpbWVsaW5lX3ZvZC9CMDQ0QzlFMkRFNkM4OTZCOTJCNEExNTkwRDg5QjI5OV92aWRlb19kYXNoaW5pdC5tcDQVAALIARIAFQIYOnBhc3N0aHJvdWdoX2V2ZXJzdG9yZS9HTnJteFNJTWdFczVOSE1FQUVhQzFTVzZ5Q1JMYnNwVEFRQUYVAgLIARIAKAAYABsCiAd1c2Vfb2lsATEScHJvZ3Jlc3NpdmVfcmVjaXBlATEVAAAmxsTC3qzLiwcVAigCQzMsF0BCMzMzMzMzGBJkYXNoX2Jhc2VsaW5lXzFfdjERAHXuB2XEngEA&amp;_nc_gid=3N3iKaSVm0o4_qcBGwylEg&amp;_nc_ss=1a&amp;_nc_zt=28&amp;oh=00_Afxq3jjaFO-7JjT5k3TvpKjqhmrhXc90itFxGnis_zspng&amp;oe=69B99B37, https://scontent-lga3-3.cdninstagram.com/o1/v/t16/f2/m84/AQMsb0F1mHLPV71m5-0e1Qc4gGyiQsur3iWybw9ZrP6Xv36g-VTKn9opuzgK5vdAfvX_b_QOSHI7W-I4CZdltLSifwBlbvF33QJTbT0.mp4?_nc_cat=104&amp;_nc_sid=5e9851&amp;_nc_ht=scontent-lga3-3.cdninstagram.com&amp;_nc_ohc=XwYyx-CHCw8Q7kNvwHHwFVs&amp;efg=eyJ2ZW5jb2RlX3RhZyI6Inhwdl9wcm9ncmVzc2l2ZS5JTlNUQUdSQU0uQ0FST1VTRUxfSVRFTS5DMy43MjAuZGFzaF9iYXNlbGluZV8xX3YxIiwieHB2X2Fzc2V0X2lkIjozNzUyMTUxMDI4NDE1MDM5LCJhc3NldF9hZ2VfZGF5cyI6MTE3LCJ2aV91c2VjYXNlX2lkIjoxMDE0NiwiZHVyYXRpb25fcyI6MTgsInVybGdlbl9zb3VyY2UiOiJ3d3cifQ%3D%3D&amp;ccb=17-1&amp;vs=c24ce6e173440575&amp;_nc_vs=HBksFQIYTGlnX2JhY2tmaWxsX3RpbWVsaW5lX3ZvZC9DMDRDRkYzMzczMTBDQUZGMTE0NTczNjVEQzFBNjRBMV92aWRlb19kYXNoaW5pdC5tcDQVAALIARIAFQIYOnBhc3N0aHJvdWdoX2V2ZXJzdG9yZS9HRUlSNWlMQklpWjN5c2tHQUFVek02ZUlWd0ltYnNwVEFRQUYVAgLIARIAKAAYABsCiAd1c2Vfb2lsATEScHJvZ3Jlc3NpdmVfcmVjaXBlATEVAAAm_uiJ0_ejqg0VAigCQzMsF0AybtkWhysCGBJkYXNoX2Jhc2VsaW5lXzFfdjERAHXuB2XEngEA&amp;_nc_gid=3N3iKaSVm0o4_qcBGwylEg&amp;_nc_ss=1a&amp;_nc_zt=28&amp;oh=00_Afy7ejBL0RT4WNCZnj7inL-OgISmOypVEk8dz7TA8Ed_NQ&amp;oe=69B9B680, https://scontent-lga3-2.cdninstagram.com/o1/v/t2/f2/m367/AQMLaWTn42NCCqgDNDwYUNPQnc76oSHZYbSXh0gkAUbEUPkbhJAhFttSkfgctNJrgPfHCAY7H9psQBb6SrhOgyPj7LUYG4srr7rEkrQ.mp4?_nc_cat=105&amp;_nc_sid=5e9851&amp;_nc_ht=scontent-lga3-2.cdninstagram.com&amp;_nc_ohc=pXP6m_qcDmIQ7kNvwGLUaYb&amp;efg=eyJ2ZW5jb2RlX3RhZyI6Inhwdl9wcm9ncmVzc2l2ZS5JTlNUQUdSQU0uQ0xJUFMuQzMuNTAwLmRhc2hfYmFzZWxpbmVfMV92MSIsInhwdl9hc3NldF9pZCI6MTM1MTgzNzMwMzAwODE1NCwiYXNzZXRfYWdlX2RheXMiOjEzOCwidmlfdXNlY2FzZV9pZCI6MTAwOTksImR1cmF0aW9uX3MiOjM1LCJ1cmxnZW5fc291cmNlIjoid3d3In0%3D&amp;ccb=17-1&amp;vs=8a3d1f6222299090&amp;_nc_vs=HBksFQIYQGlnX2VwaGVtZXJhbC80MzQzMDIwQjVFMTc5NjgzQUVFRTFGN0IzREJEN0E5Ml92aWRlb19kYXNoaW5pdC5tcDQVAALIARIAFQIYRmlnX3hwdl9yZWVsc19wZXJtYW5lbnRfc3JfcHJvZC83NTE3MDU2MTc5MTYwMzFfNDk3NjQ3MDY1NzMxMjQxNDUxNi5tcDQVAgLIARIAKAAYABsCiAd1c2Vfb2lsATEScHJvZ3Jlc3NpdmVfcmVjaXBlATEVAAAmtK7r46Tf5gQVAigCQzMsF0BBgAAAAAAAGBJkYXNoX2Jhc2VsaW5lXzFfdjERAHX-B2XmnQEA&amp;_nc_gid=3N3iKaSVm0o4_qcBGwylEg&amp;_nc_ss=1a&amp;_nc_zt=28&amp;oh=00_Afyi1ThXmeoP53Ndr2KTto1SeTM1YUH36_FKZog5hGBN8A&amp;oe=69BD90F2, https://scontent-lga3-1.cdninstagram.com/o1/v/t2/f2/m86/AQOZ7w2TMSXKue1FQM0WXpBWGFqKR3pv64sKqNMUDQyZo7fq0L3oV8MgJYF-2_zGi_xWcT7hSzJbePfdHZuk6S-rq3jrvz5aerr_jzA.mp4?_nc_cat=110&amp;_nc_sid=5e9851&amp;_nc_ht=scontent-lga3-1.cdninstagram.com&amp;_nc_ohc=OAD0gdNEiUQQ7kNvwGYsR6Z&amp;efg=eyJ2ZW5jb2RlX3RhZyI6Inhwdl9wcm9ncmVzc2l2ZS5JTlNUQUdSQU0uQ0xJUFMuQzMuNzIwLmRhc2hfYmFzZWxpbmVfMV92MSIsInhwdl9hc3NldF9pZCI6MjAxMjkxNTUyOTQ2NjY0OCwiYXNzZXRfYWdlX2RheXMiOjEzOSwidmlfdXNlY2FzZV9pZCI6MTAwOTksImR1cmF0aW9uX3MiOjQ0LCJ1cmxnZW5fc291cmNlIjoid3d3In0%3D&amp;ccb=17-1&amp;_nc_gid=3N3iKaSVm0o4_qcBGwylEg&amp;_nc_ss=1a&amp;_nc_zt=28&amp;vs=1268bac040360287&amp;_nc_vs=HBksFQIYUmlnX3hwdl9yZWVsc19wZXJtYW5lbnRfc3JfcHJvZC8zMTQzNjdEODdENDRCMkU5RTEzMDZERDM0QUNBRjFBNl92aWRlb19kYXNoaW5pdC5tcDQVAALIARIAFQIYR2lnX3hwdl9yZWVsc19wZXJtYW5lbnRfc3JfcHJvZC8yMTk3MzE2MTkwNzgwMzY0XzcxNjEzOTMxMDQ2NzE2MjQ3MzYubXA0FQICyAESACgAGAAbAogHdXNlX29pbAExEnByb2dyZXNzaXZlX3JlY2lwZQExFQAAJr</t>
  </si>
  <si>
    <t>https://www.instagram.com/diadia_ugin</t>
  </si>
  <si>
    <t>alexeyk150</t>
  </si>
  <si>
    <t>Кацанов Алексей</t>
  </si>
  <si>
    <t>https://scontent-dfw5-2.cdninstagram.com/v/t51.2885-19/245694731_557044935356828_2916833661476624579_n.jpg?stp=dst-jpg_e0_s150x150_tt6&amp;efg=eyJ2ZW5jb2RlX3RhZyI6InByb2ZpbGVfcGljLmRqYW5nby43MDEuYzIifQ&amp;_nc_ht=scontent-dfw5-2.cdninstagram.com&amp;_nc_cat=108&amp;_nc_oc=Q6cZ2QFoeOvqnZ4kebxPSLaqyUSmsA7z7RY7rye8cbohocOZxPA9KlnvTuMSzhBoJIYI2y8&amp;_nc_ohc=ld6yIEZOL2oQ7kNvwGakZ6w&amp;_nc_gid=BPRRgQdK44yv0V8-z3cXAQ&amp;edm=AOQ1c0wBAAAA&amp;ccb=7-5&amp;oh=00_Afy3Ucqj5F5tuq_YhrNlvZHpEilReQtEhSYzaT-7QfWV8Q&amp;oe=69BDBBBC&amp;_nc_sid=8b3546</t>
  </si>
  <si>
    <t>Happy New Year everyone!
Всех с Новым годом! | World Champion!!!!! | Time to order?
Пора делать заказ? | New Ferrari Daytona SP3 🔥🔥🔥 | I was waiting for you while you were resting in Monaco 😃.
Заждался я тебя пока ты в Монако отдыхал😀. | Hello Monaco | В 2017 году в Репино построили этот Храм в честь Преображения Господня. Слава Богу за всё! | Всех с Праздником Преображения Господня!</t>
  </si>
  <si>
    <t>https://instagram.com/p/DLXiNr1Iq3Y, https://instagram.com/p/CYL8xdSIP9h, https://instagram.com/p/CXZdx4Go8-F, https://instagram.com/p/CXLGptIo5hK, https://instagram.com/p/CWm79Y7Ix31, https://instagram.com/p/CUVwWvGo_jY, https://instagram.com/p/CUOPH2qostz, https://instagram.com/p/CUHXWqkIVAe, https://instagram.com/p/CT-NjbyocOm, https://instagram.com/p/CSyYr4fsnsO, https://instagram.com/p/CSvofQTIsHW, https://instagram.com/p/CSbK9RVoal8</t>
  </si>
  <si>
    <t>113, 187, 100, 166, 155, 234, 165, 207, 251, 234, 137, 236</t>
  </si>
  <si>
    <t>3, 8, 3, 16, 10, 4, 2, 4, 5, 9, 8, 8</t>
  </si>
  <si>
    <t>2025-06-26, 2022-01-01, 2021-12-12, 2021-12-07, 2021-11-23, 2021-09-27, 2021-09-24, 2021-09-22, 2021-09-18, 2021-08-20, 2021-08-19, 2021-08-11</t>
  </si>
  <si>
    <t>Saint Petersburg, Russia, Monte-Carlo Beach, Twiga Monte Carlo, Hôtel de Paris Monte-Carlo, Дивеевский монастырь</t>
  </si>
  <si>
    <t>Sidecar, Image, Image, Sidecar, Sidecar, Sidecar, Image, Image, Sidecar, Image, Image, Sidecar</t>
  </si>
  <si>
    <t>https://scontent-dfw5-2.cdninstagram.com/v/t51.2885-15/505745935_18064755335152304_5135849454003689325_n.jpg?stp=dst-jpg_e15_tt6&amp;_nc_ht=scontent-dfw5-2.cdninstagram.com&amp;_nc_cat=108&amp;_nc_oc=Q6cZ2QFoeOvqnZ4kebxPSLaqyUSmsA7z7RY7rye8cbohocOZxPA9KlnvTuMSzhBoJIYI2y8&amp;_nc_ohc=KQrLwy-JNWoQ7kNvwFiECsm&amp;_nc_gid=BPRRgQdK44yv0V8-z3cXAQ&amp;edm=AOQ1c0wBAAAA&amp;ccb=7-5&amp;ig_cache_key=MzY2MzU0NzI4MjI0NjE5NTIwMA%3D%3D.3-ccb7-5&amp;oh=00_Afwc2fG8R_MxlwHHfxoTolKz-QDLh3WFbHPVQEF3NKVDgA&amp;oe=69BD909D&amp;_nc_sid=8b3546, https://scontent-dfw5-2.cdninstagram.com/v/t51.2885-15/505745935_18064755335152304_5135849454003689325_n.jpg?stp=dst-jpg_e15_tt6&amp;_nc_ht=scontent-dfw5-2.cdninstagram.com&amp;_nc_cat=108&amp;_nc_oc=Q6cZ2QFoeOvqnZ4kebxPSLaqyUSmsA7z7RY7rye8cbohocOZxPA9KlnvTuMSzhBoJIYI2y8&amp;_nc_ohc=KQrLwy-JNWoQ7kNvwFiECsm&amp;_nc_gid=BPRRgQdK44yv0V8-z3cXAQ&amp;edm=AOQ1c0wBAAAA&amp;ccb=7-5&amp;ig_cache_key=MzY2MzU0NzI4MjI0NjE5NTIwMA%3D%3D.3-ccb7-5&amp;oh=00_Afwc2fG8R_MxlwHHfxoTolKz-QDLh3WFbHPVQEF3NKVDgA&amp;oe=69BD909D&amp;_nc_sid=8b3546, https://scontent-dfw5-2.cdninstagram.com/v/t51.2885-15/505179359_18064755338152304_9129450232804327226_n.jpg?stp=dst-jpg_e15_tt6&amp;_nc_ht=scontent-dfw5-2.cdninstagram.com&amp;_nc_cat=108&amp;_nc_oc=Q6cZ2QFoeOvqnZ4kebxPSLaqyUSmsA7z7RY7rye8cbohocOZxPA9KlnvTuMSzhBoJIYI2y8&amp;_nc_ohc=6mLf0mNovJEQ7kNvwGvJeLU&amp;_nc_gid=BPRRgQdK44yv0V8-z3cXAQ&amp;edm=AOQ1c0wBAAAA&amp;ccb=7-5&amp;ig_cache_key=MzY2MzU0NzI4MjI0NjI5NzE4NA%3D%3D.3-ccb7-5&amp;oh=00_AfytWPp9qZ5QSRmfZu4N6OxHJ8HTHQrJRBLTDGJ0Der5jg&amp;oe=69BD9426&amp;_nc_sid=8b3546, https://scontent-dfw5-2.cdninstagram.com/v/t51.2885-15/510966160_18064755332152304_4103643871171346247_n.jpg?stp=dst-jpg_e15_tt6&amp;_nc_ht=scontent-dfw5-2.cdninstagram.com&amp;_nc_cat=108&amp;_nc_oc=Q6cZ2QFoeOvqnZ4kebxPSLaqyUSmsA7z7RY7rye8cbohocOZxPA9KlnvTuMSzhBoJIYI2y8&amp;_nc_ohc=4aArwFWrDboQ7kNvwHXerCG&amp;_nc_gid=BPRRgQdK44yv0V8-z3cXAQ&amp;edm=AOQ1c0wBAAAA&amp;ccb=7-5&amp;ig_cache_key=MzY2MzU0NzI4MjI0NjA3ODMyNA%3D%3D.3-ccb7-5&amp;oh=00_Afyd9hc_RI7KgBD2LX5ZRebIIuT7U5nlzPtGcQc9VJf9Sg&amp;oe=69BD9050&amp;_nc_sid=8b3546, https://scontent-dfw5-2.cdninstagram.com/v/t51.2885-15/511345058_18064755341152304_2239521728617791461_n.jpg?stp=dst-jpg_e15_tt6&amp;_nc_ht=scontent-dfw5-2.cdninstagram.com&amp;_nc_cat=108&amp;_nc_oc=Q6cZ2QFoeOvqnZ4kebxPSLaqyUSmsA7z7RY7rye8cbohocOZxPA9KlnvTuMSzhBoJIYI2y8&amp;_nc_ohc=6FUV67TlvIsQ7kNvwGYjdqN&amp;_nc_gid=BPRRgQdK44yv0V8-z3cXAQ&amp;edm=AOQ1c0wBAAAA&amp;ccb=7-5&amp;ig_cache_key=MzY2MzU0NzI4MjI2MzAzNjQ4OA%3D%3D.3-ccb7-5&amp;oh=00_AfzDxjCTf3eC6rojH3VkmSro9MewGhcyqI501iyCmHnSrw&amp;oe=69BDBAE2&amp;_nc_sid=8b3546, https://scontent-dfw5-2.cdninstagram.com/v/t51.82787-15/623932524_18106990954751779_1467418557267959593_n.jpg?stp=dst-jpg_e35_p1080x1080_sh0.08_tt6&amp;_nc_ht=scontent-dfw5-2.cdninstagram.com&amp;_nc_cat=107&amp;_nc_oc=Q6cZ2QFoeOvqnZ4kebxPSLaqyUSmsA7z7RY7rye8cbohocOZxPA9KlnvTuMSzhBoJIYI2y8&amp;_nc_ohc=2pL5AfkNqj8Q7kNvwGtdyFw&amp;_nc_gid=BPRRgQdK44yv0V8-z3cXAQ&amp;edm=AOQ1c0wBAAAA&amp;ccb=7-5&amp;ig_cache_key=Mjc0MTU1MjA3OTY3Mjc3MDQwMQ%3D%3D.3-ccb7-5&amp;oh=00_AfwxrAZCXXOOYtbBD9AUzHi_1LhxJaEF38eZksTWOmfMhA&amp;oe=69BDACA4&amp;_nc_sid=8b3546, https://scontent-dfw6-1.cdninstagram.com/v/t51.82787-15/625104809_18156239743425445_5825990420226411846_n.jpg?stp=dst-jpg_e35_p1080x1080_sh0.08_tt6&amp;_nc_ht=scontent-dfw6-1.cdninstagram.com&amp;_nc_cat=101&amp;_nc_oc=Q6cZ2QFoeOvqnZ4kebxPSLaqyUSmsA7z7RY7rye8cbohocOZxPA9KlnvTuMSzhBoJIYI2y8&amp;_nc_ohc=AV1Zc0_ryoAQ7kNvwGyhuk1&amp;_nc_gid=BPRRgQdK44yv0V8-z3cXAQ&amp;edm=AOQ1c0wBAAAA&amp;ccb=7-5&amp;ig_cache_key=MjcyNzM0MjAyMDE5MzY2ODk5Nw%3D%3D.3-ccb7-5&amp;oh=00_AfweN__TNQRF-EyphNQbunhKZ4W-JekipByr_jmFF6TToA&amp;oe=69BDA430&amp;_nc_sid=8b3546, https://scontent-dfw5-2.cdninstagram.com/v/t51.29350-15/264931021_641906143669396_6853095363959328176_n.jpg?se=7&amp;stp=dst-jpg_e35_tt6&amp;_nc_ht=scontent-dfw5-2.cdninstagram.com&amp;_nc_cat=104&amp;_nc_oc=Q6cZ2QFoeOvqnZ4kebxPSLaqyUSmsA7z7RY7rye8cbohocOZxPA9KlnvTuMSzhBoJIYI2y8&amp;_nc_ohc=TnQC1MgErjAQ7kNvwHVOS6q&amp;_nc_gid=BPRRgQdK44yv0V8-z3cXAQ&amp;edm=AOQ1c0wBAAAA&amp;ccb=7-5&amp;ig_cache_key=MjcyMzI5OTY0NDMxMTQ0Njg3Mw%3D%3D.3-ccb7-5&amp;oh=00_AfxW65UU9jezGwQWf0P1Lx_BWVDkjrVlKPPCV7dRU1DvWg&amp;oe=69BDA56C&amp;_nc_sid=8b3546, https://scontent-dfw5-2.cdninstagram.com/v/t51.29350-15/264931021_641906143669396_6853095363959328176_n.jpg?se=7&amp;stp=dst-jpg_e35_tt6&amp;_nc_ht=scontent-dfw5-2.cdninstagram.com&amp;_nc_cat=104&amp;_nc_oc=Q6cZ2QFoeOvqnZ4kebxPSLaqyUSmsA7z7RY7rye8cbohocOZxPA9KlnvTuMSzhBoJIYI2y8&amp;_nc_ohc=TnQC1MgErjAQ7kNvwHVOS6q&amp;_nc_gid=BPRRgQdK44yv0V8-z3cXAQ&amp;edm=AOQ1c0wBAAAA&amp;ccb=7-5&amp;ig_cache_key=MjcyMzI5OTY0NDMxMTQ0Njg3Mw%3D%3D.3-ccb7-5&amp;oh=00_AfxW65UU9jezGwQWf0P1Lx_BWVDkjrVlKPPCV7dRU1DvWg&amp;oe=69BDA56C&amp;_nc_sid=8b3546, https://scontent-dfw6-1.cdninstagram.com/v/t51.82787-15/650091230_18098117548788558_3111403824366395263_n.jpg?stp=dst-jpg_e15_tt6&amp;_nc_ht=scontent-dfw6-1.cdninstagram.com&amp;_nc_cat=106&amp;_nc_oc=Q6cZ2QFoeOvqnZ4kebxPSLaqyUSmsA7z7RY7rye8cbohocOZxPA9KlnvTuMSzhBoJIYI2y8&amp;_nc_ohc=mWw_LdnkaukQ7kNvwEz1a1a&amp;_nc_gid=BPRRgQdK44yv0V8-z3cXAQ&amp;edm=AOQ1c0wBAAAA&amp;ccb=7-5&amp;ig_cache_key=MjcyMzI5OTY0NDEzNTM1OTI1MQ%3D%3D.3-ccb7-5&amp;oh=00_AfyN_CD3WI8tGPhrt-xM8q7W4D3dStC1xqHFGjpjE3P7hA&amp;oe=69BDB81A&amp;_nc_sid=8b3546, https://scontent-dfw5-1.cdninstagram.com/v/t51.82787-15/649854820_18091395257112449_4906555665286388612_n.jpg?stp</t>
  </si>
  <si>
    <t>https://www.instagram.com/alexeyk150</t>
  </si>
  <si>
    <t>swmcars</t>
  </si>
  <si>
    <t>https://scontent-lga3-3.cdninstagram.com/v/t51.82787-19/530832016_17887714518336944_8196488478483405883_n.jpg?stp=dst-jpg_e0_s150x150_tt6&amp;efg=eyJ2ZW5jb2RlX3RhZyI6InByb2ZpbGVfcGljLmRqYW5nby4xMDA5LmMyIn0&amp;_nc_ht=scontent-lga3-3.cdninstagram.com&amp;_nc_cat=108&amp;_nc_oc=Q6cZ2QEkNYKVH7UidK8Gpw5L3wyVBX6zI6CpwtxVTpIfGawjKXw-Ju8CWDCpDU2a-_p7amM&amp;_nc_ohc=0DjtYq5yd9sQ7kNvwHFu-tJ&amp;_nc_gid=HkHfTWu1qVCcZ7CIgb_4wA&amp;edm=AOQ1c0wBAAAA&amp;ccb=7-5&amp;oh=00_AfyMhw5rHNG8IBmVPPVhvP519SAtX3AJfb2xPfTuBEcS2A&amp;oe=69BDA2E3&amp;_nc_sid=8b3546</t>
  </si>
  <si>
    <t>911 only 🥹 | 😍 | Crazy collection | SL65 Black Series 🖤 | Just a Spyker 🙃 | Moscow never sleeps | Gallardo 🥺 | Best duo 🐝 | Just a Carrera GT😮‍💨 | 😍 | Just walking around Moscow 😮‍💨 | Yellow Bird 🐣🐥</t>
  </si>
  <si>
    <t>https://instagram.com/p/DT02OWbACFT, https://instagram.com/p/DQgv3oSjeyC, https://instagram.com/p/DPgOg7YDVwL, https://instagram.com/p/DPXHuFxABG2, https://instagram.com/p/DOoJn3XDPJ2, https://instagram.com/p/DOTsiyIjFrs, https://instagram.com/p/DN2v7dy2sOK, https://instagram.com/p/DN1Nx-RQJAB, https://instagram.com/p/DMKps6et9ru, https://instagram.com/p/DMBUnkRg2f9, https://instagram.com/p/DL8buAxNgqM, https://instagram.com/p/DLVqtGeg0rr</t>
  </si>
  <si>
    <t>28, 29, 38, 21, 25, 24, 20, 16, 37, 27, 22, 17</t>
  </si>
  <si>
    <t>3, 7, 2, 4, 2, 1, 1, 1, 5, 5, 3, 0</t>
  </si>
  <si>
    <t>2026-01-22, 2025-11-01, 2025-10-07, 2025-10-03, 2025-09-15, 2025-09-07, 2025-08-27, 2025-08-26, 2025-07-16, 2025-07-12, 2025-07-10, 2025-06-25</t>
  </si>
  <si>
    <t>https://scontent-lga3-3.cdninstagram.com/v/t51.82787-15/619202148_17906735190336944_4954729843478644414_n.jpg?stp=dst-jpg_e35_p1080x1080_sh0.08_tt6&amp;_nc_ht=scontent-lga3-3.cdninstagram.com&amp;_nc_cat=108&amp;_nc_oc=Q6cZ2QEkNYKVH7UidK8Gpw5L3wyVBX6zI6CpwtxVTpIfGawjKXw-Ju8CWDCpDU2a-_p7amM&amp;_nc_ohc=tCCQs3pw8SEQ7kNvwEEWgpK&amp;_nc_gid=HkHfTWu1qVCcZ7CIgb_4wA&amp;edm=AOQ1c0wBAAAA&amp;ccb=7-5&amp;ig_cache_key=MzgxNTkxMzI0NzQwMDMwNjYyMw%3D%3D.3-ccb7-5&amp;oh=00_AfzW9UmvrjyuiqXBjc86CW5SlhvGOINym2Vl8TBv3wJJnA&amp;oe=69BDA57B&amp;_nc_sid=8b3546, https://scontent-lga3-3.cdninstagram.com/v/t51.82787-15/619202148_17906735190336944_4954729843478644414_n.jpg?stp=dst-jpg_e35_p1080x1080_sh0.08_tt6&amp;_nc_ht=scontent-lga3-3.cdninstagram.com&amp;_nc_cat=108&amp;_nc_oc=Q6cZ2QEkNYKVH7UidK8Gpw5L3wyVBX6zI6CpwtxVTpIfGawjKXw-Ju8CWDCpDU2a-_p7amM&amp;_nc_ohc=tCCQs3pw8SEQ7kNvwEEWgpK&amp;_nc_gid=HkHfTWu1qVCcZ7CIgb_4wA&amp;edm=AOQ1c0wBAAAA&amp;ccb=7-5&amp;ig_cache_key=MzgxNTkxMzI0NzQwMDMwNjYyMw%3D%3D.3-ccb7-5&amp;oh=00_AfzW9UmvrjyuiqXBjc86CW5SlhvGOINym2Vl8TBv3wJJnA&amp;oe=69BDA57B&amp;_nc_sid=8b3546, https://scontent-lga3-3.cdninstagram.com/v/t51.82787-15/619682780_17906735199336944_8013312404063845016_n.jpg?stp=dst-jpg_e35_p1080x1080_sh0.08_tt6&amp;_nc_ht=scontent-lga3-3.cdninstagram.com&amp;_nc_cat=108&amp;_nc_oc=Q6cZ2QEkNYKVH7UidK8Gpw5L3wyVBX6zI6CpwtxVTpIfGawjKXw-Ju8CWDCpDU2a-_p7amM&amp;_nc_ohc=sJOFZyaMCnQQ7kNvwHZdeq8&amp;_nc_gid=HkHfTWu1qVCcZ7CIgb_4wA&amp;edm=AOQ1c0wBAAAA&amp;ccb=7-5&amp;ig_cache_key=MzgxNTkxMzI0NzE3MzgwMDc4MA%3D%3D.3-ccb7-5&amp;oh=00_AfytxEkaeLggJMdcieIXM3Nww5nrKrtep5x8iyDF8ci3Fw&amp;oe=69BD9DFF&amp;_nc_sid=8b3546, https://scontent-lga3-3.cdninstagram.com/v/t51.82787-15/619848322_17906735208336944_4759327247530627759_n.jpg?stp=dst-jpg_e35_p1080x1080_sh0.08_tt6&amp;_nc_ht=scontent-lga3-3.cdninstagram.com&amp;_nc_cat=108&amp;_nc_oc=Q6cZ2QEkNYKVH7UidK8Gpw5L3wyVBX6zI6CpwtxVTpIfGawjKXw-Ju8CWDCpDU2a-_p7amM&amp;_nc_ohc=2iAiuhJJ54kQ7kNvwFTsx5G&amp;_nc_gid=HkHfTWu1qVCcZ7CIgb_4wA&amp;edm=AOQ1c0wBAAAA&amp;ccb=7-5&amp;ig_cache_key=MzgxNTkxMzI0NzI0OTMxNTg4MQ%3D%3D.3-ccb7-5&amp;oh=00_AfxE_hjbuT6igmLTLuXJwVv9rZWJqIjB1Z8sH6uIf6LpNg&amp;oe=69BDB9F4&amp;_nc_sid=8b3546, https://scontent-lga3-3.cdninstagram.com/v/t51.82787-15/619349061_17906735220336944_2067396400641692676_n.jpg?stp=dst-jpg_e35_p1080x1080_sh0.08_tt6&amp;_nc_ht=scontent-lga3-3.cdninstagram.com&amp;_nc_cat=108&amp;_nc_oc=Q6cZ2QEkNYKVH7UidK8Gpw5L3wyVBX6zI6CpwtxVTpIfGawjKXw-Ju8CWDCpDU2a-_p7amM&amp;_nc_ohc=EAMOwRSRikMQ7kNvwE50sBC&amp;_nc_gid=HkHfTWu1qVCcZ7CIgb_4wA&amp;edm=AOQ1c0wBAAAA&amp;ccb=7-5&amp;ig_cache_key=MzgxNTkxMzI0NzE3Mzc4NjYzMw%3D%3D.3-ccb7-5&amp;oh=00_AfwI-17U10DLvSUMrMdH1EMX_9GyfiI46zoa04UxEH8oCA&amp;oe=69BDBCEA&amp;_nc_sid=8b3546, https://scontent-lga3-3.cdninstagram.com/v/t51.82787-15/620889928_17906735229336944_1252205390827234371_n.jpg?stp=dst-jpg_e35_p1080x1080_sh0.08_tt6&amp;_nc_ht=scontent-lga3-3.cdninstagram.com&amp;_nc_cat=108&amp;_nc_oc=Q6cZ2QEkNYKVH7UidK8Gpw5L3wyVBX6zI6CpwtxVTpIfGawjKXw-Ju8CWDCpDU2a-_p7amM&amp;_nc_ohc=0DwRXtlbjDQQ7kNvwHYZSPC&amp;_nc_gid=HkHfTWu1qVCcZ7CIgb_4wA&amp;edm=AOQ1c0wBAAAA&amp;ccb=7-5&amp;ig_cache_key=MzgxNTkxMzI0NzE3Mzc3MzcwMA%3D%3D.3-ccb7-5&amp;oh=00_AfzWxBm6O1hdKvo9AdLyOwdLf41pngpK3YIcMJ9GbyPwSA&amp;oe=69BDAF47&amp;_nc_sid=8b3546, https://scontent-lga3-3.cdninstagram.com/v/t51.82787-15/619464269_17906735238336944_4426945257393840590_n.jpg?stp=dst-jpg_e35_p1080x1080_sh0.08_tt6&amp;_nc_ht=scontent-lga3-3.cdninstagram.com&amp;_nc_cat=108&amp;_nc_oc=Q6cZ2QEkNYKVH7UidK8Gpw5L3wyVBX6zI6CpwtxVTpIfGawjKXw-Ju8CWDCpDU2a-_p7amM&amp;_nc_ohc=V2ueZj6jwP8Q7kNvwFUyuF2&amp;_nc_gid=HkHfTWu1qVCcZ7CIgb_4wA&amp;edm=AOQ1c0wBAAAA&amp;ccb=7-5&amp;ig_cache_key=MzgxNTkxMzI0NzE2NTM5NzM3Mw%3D%3D.3-ccb7-5&amp;oh=00_Afz_hOiimxkXS5f0ZEppZeUUyiqdcajl_9zqrff4YV126g&amp;oe=69BDAD80&amp;_nc_sid=8b3546, https://scontent-lga3-3.cdninstagram.com/v/t51.82787-15/620913413_17906735250336944_4093894190300789071_n.jpg?stp=dst-jpg_e35_p1080x1080_sh0.08_tt6&amp;_nc_ht=scontent-lga3-3.cdninstagram.com&amp;_nc_cat=108&amp;_nc_oc=Q6cZ2QEkNYKVH7UidK8Gpw5L3wyVBX6zI6CpwtxVTpIfGawjKXw-Ju8CWDCpDU2a-_p7amM&amp;_nc_ohc=oFMpPh3vwOwQ7kNvwGu2xet&amp;_nc_gid=HkHfTWu1qVCcZ7CIgb_4wA&amp;edm=AOQ1c0wBAAAA&amp;ccb=7-5&amp;ig_cache_key=MzgxNTkxMzI0NzE2NTM5MzYxMQ%3D%3D.3-ccb7-5&amp;oh=00_AfxESdkJ_-bb4hDaxN-a57v7hH5A4io-L6EiDzqszQB_Qg&amp;oe=69BD9D98&amp;_nc_sid=8b3546, https://scontent-lga3-3.cdninstagram.com/v/t51.82787-15/618482293_17906735259336944_4934560502769689473_n.jpg?stp=dst-jpg_e35_p1080x1080_sh0.08_tt6&amp;_nc_ht=scontent-lga3-3.cdninstagram.com&amp;_nc_cat=108&amp;_nc_oc=Q6cZ2QEkNYKVH7UidK8Gpw5L3wyVBX6zI6CpwtxVTpIfGawjKXw-Ju8CWDCpDU2a-_p7amM&amp;_nc_ohc=5Ez0J-QnR4kQ7kNvwHOOLAx&amp;_nc_gid=HkHfTWu1qVCcZ7CIgb_4wA&amp;edm=AOQ1c0wBAAAA&amp;ccb=7-5&amp;ig_cache_key=MzgxNTkxMzI0NzI1NzcxMzc5MA%3D%3D.3-ccb7-5&amp;oh=00_AfzLb9VGpW3voaTMk-OFkhoCvdw_jthFxHOh_enyLLggPA&amp;oe=69BDA513&amp;_nc_sid=8b3546, https://scontent-lga3-3.cdninstagram.com/v/t51.82787-15/619847949_17906735268336944_8604339127009506667_n.jpg?stp=dst-jpg_e35_p1080x1080_sh0.08_tt6&amp;_nc_ht=scontent-lga3-3.cdninstagram.com&amp;_nc_cat=108&amp;_nc_oc=Q6cZ2QEkNYKVH7UidK8Gpw5L3wyVBX6zI6CpwtxVTpIfGawjKXw-Ju8CWDCpDU2a-_p7amM&amp;_nc_ohc=dv0fCaK3ITEQ7kNvwFl5s9J&amp;_nc_gid=HkHfTWu1qVCcZ7CIgb_4wA&amp;edm=AOQ1c0wBAAAA&amp;ccb=7-5&amp;ig_cache_key=MzgxNTkxMzI0NzI0MDkzNzQ1NQ%3D%3D.3-ccb7-5&amp;oh=00_AfzivDUv9sowIE7_XsixxGdDqCwJZv5f_yhBphwosp6hr</t>
  </si>
  <si>
    <t>https://www.instagram.com/swmcars</t>
  </si>
  <si>
    <t>mushnimarshania</t>
  </si>
  <si>
    <t>Mushni Marshania</t>
  </si>
  <si>
    <t>https://scontent-atl3-2.cdninstagram.com/v/t51.2885-19/434255815_945514237071545_5276882000718162518_n.jpg?stp=dst-jpg_e0_s150x150_tt6&amp;efg=eyJ2ZW5jb2RlX3RhZyI6InByb2ZpbGVfcGljLmRqYW5nby4xMDgwLmMyIn0&amp;_nc_ht=scontent-atl3-2.cdninstagram.com&amp;_nc_cat=105&amp;_nc_oc=Q6cZ2QExrFpVk5QY5nd8aWdz1xHORNVKNDcAu_1w_f7XYiEeRtp4LoAzTb0GvrQKdLAScvE&amp;_nc_ohc=knS-5RqbF1UQ7kNvwHFNdpt&amp;_nc_gid=zVq7Evt9cQMQdo97rdho8A&amp;edm=AOQ1c0wBAAAA&amp;ccb=7-5&amp;oh=00_AfyjyKoKRg-Rm_0MIPMAgUlyqu9pkL5BvJATK7BF5WiGwQ&amp;oe=69BD9A81&amp;_nc_sid=8b3546</t>
  </si>
  <si>
    <t>https://instagram.com/p/C5MXqTIxYDH, https://instagram.com/p/C5GfwnUO0p4, https://instagram.com/p/C5GcxyUOcUc, https://instagram.com/p/C48VRl0OCVC, https://instagram.com/p/C46WKj3RxQ0, https://instagram.com/p/C46VeGwRDuj, https://instagram.com/p/C46VIl0Rfgb, https://instagram.com/p/C46UBf8xWcF, https://instagram.com/p/CJCVPMts97O, https://instagram.com/p/BQZ4VG3jF95, https://instagram.com/p/BOrTXbYjJkZ, https://instagram.com/p/BMj0z8Ajcx6</t>
  </si>
  <si>
    <t>60, 44, 51, 50, 34, 38, 44, 43, 45, 40, 41, 38</t>
  </si>
  <si>
    <t>0, 0, 0, 0, 4, 0, 2, 0, 2, 1, 6, 1</t>
  </si>
  <si>
    <t>2024-03-31, 2024-03-29, 2024-03-29, 2024-03-25, 2024-03-24, 2024-03-24, 2024-03-24, 2024-03-24, 2020-12-20, 2017-02-12, 2016-12-31, 2016-11-08</t>
  </si>
  <si>
    <t>Venice - San Marco, Dusit Thani Krabi Beach Resort, CoCo Tam's Koh Smui, Cartier, Samui Airport - Most Beautiful Airport in the World, Barcelona Sagrada Familia, Milano Galleria Vittorio Emanuele, Maxx Royal Belek Golf Resort, Korston Club Hotel Kazan, Парк Им. Горького</t>
  </si>
  <si>
    <t>Image, Image, Image, Image, Image, Image, Image, Image, Sidecar, Image, Image, Image</t>
  </si>
  <si>
    <t>https://scontent-atl3-3.cdninstagram.com/v/t51.82787-15/624673822_18065371520257316_6163028900199831356_n.jpg?stp=dst-jpg_e35_p1080x1080_sh0.08_tt6&amp;_nc_ht=scontent-atl3-3.cdninstagram.com&amp;_nc_cat=108&amp;_nc_oc=Q6cZ2QExrFpVk5QY5nd8aWdz1xHORNVKNDcAu_1w_f7XYiEeRtp4LoAzTb0GvrQKdLAScvE&amp;_nc_ohc=sKMDfBWQ5PsQ7kNvwEca-D5&amp;_nc_gid=zVq7Evt9cQMQdo97rdho8A&amp;edm=AOQ1c0wBAAAA&amp;ccb=7-5&amp;ig_cache_key=MzMzNjE0NTQ4NTgxMDcyOTE1OQ%3D%3D.3-ccb7-5&amp;oh=00_AfydIJ_h1jvddaoiQCzEJ8sbTvHspgDypJIiEs9tx0CXag&amp;oe=69BDB40F&amp;_nc_sid=8b3546, https://scontent-atl3-3.cdninstagram.com/v/t51.82787-15/619841986_17930742975036634_3431895736931533563_n.jpg?stp=dst-jpg_e35_p1080x1080_sh0.08_tt6&amp;_nc_ht=scontent-atl3-3.cdninstagram.com&amp;_nc_cat=110&amp;_nc_oc=Q6cZ2QExrFpVk5QY5nd8aWdz1xHORNVKNDcAu_1w_f7XYiEeRtp4LoAzTb0GvrQKdLAScvE&amp;_nc_ohc=ptW7UPOXee8Q7kNvwHhciCs&amp;_nc_gid=zVq7Evt9cQMQdo97rdho8A&amp;edm=AOQ1c0wBAAAA&amp;ccb=7-5&amp;ig_cache_key=MzMzNDQ5MjI1NDMwNjUxOTY3Mg%3D%3D.3-ccb7-5&amp;oh=00_Afzw7GGO3xWWLx2bPc1zlYtasNYI3jZRHe5VA4389iW9yw&amp;oe=69BDA9F9&amp;_nc_sid=8b3546, https://scontent-atl3-1.cdninstagram.com/v/t51.82787-15/638992652_18510864760076115_1533520001061384582_n.jpg?stp=dst-jpg_e35_s1080x1080_sh0.08_tt6&amp;_nc_ht=scontent-atl3-1.cdninstagram.com&amp;_nc_cat=103&amp;_nc_oc=Q6cZ2QExrFpVk5QY5nd8aWdz1xHORNVKNDcAu_1w_f7XYiEeRtp4LoAzTb0GvrQKdLAScvE&amp;_nc_ohc=egqrpHExBgsQ7kNvwE1i67O&amp;_nc_gid=zVq7Evt9cQMQdo97rdho8A&amp;edm=AOQ1c0wBAAAA&amp;ccb=7-5&amp;ig_cache_key=MzMzNDQ3OTE0MDY5NzUyMzQ4NA%3D%3D.3-ccb7-5&amp;oh=00_AfxeXy-1rvxCDhumlPEyRH10dtVUWcfWOs3TeE3GL7HmUg&amp;oe=69BD8C99&amp;_nc_sid=8b3546, https://scontent-atl3-3.cdninstagram.com/v/t51.82787-15/624629952_18307171390257811_4921781668875458781_n.jpg?stp=dst-jpg_e35_p1080x1080_sh0.08_tt6&amp;_nc_ht=scontent-atl3-3.cdninstagram.com&amp;_nc_cat=107&amp;_nc_oc=Q6cZ2QExrFpVk5QY5nd8aWdz1xHORNVKNDcAu_1w_f7XYiEeRtp4LoAzTb0GvrQKdLAScvE&amp;_nc_ohc=aANyvfSRpP0Q7kNvwHrLY-Z&amp;_nc_gid=zVq7Evt9cQMQdo97rdho8A&amp;edm=AOQ1c0wBAAAA&amp;ccb=7-5&amp;ig_cache_key=MzMzMTYzMTM5MjE1OTcwNDM4Ng%3D%3D.3-ccb7-5&amp;oh=00_AfwQz0M8NendmWR_2soWfZ2KYs4R070grZYx1Z7vSE5gtw&amp;oe=69BDAD89&amp;_nc_sid=8b3546, https://scontent-atl3-3.cdninstagram.com/v/t51.82787-15/623283357_18039068588746016_5733014831740213616_n.jpg?stp=dst-jpg_e35_p1080x1080_sh0.08_tt6&amp;_nc_ht=scontent-atl3-3.cdninstagram.com&amp;_nc_cat=108&amp;_nc_oc=Q6cZ2QExrFpVk5QY5nd8aWdz1xHORNVKNDcAu_1w_f7XYiEeRtp4LoAzTb0GvrQKdLAScvE&amp;_nc_ohc=jdekTXp7VskQ7kNvwFxW5DC&amp;_nc_gid=zVq7Evt9cQMQdo97rdho8A&amp;edm=AOQ1c0wBAAAA&amp;ccb=7-5&amp;ig_cache_key=MzMzMTA3MjM1NzEyMDI4MzcwMA%3D%3D.3-ccb7-5&amp;oh=00_AfxMucZvwAwsixodGWcXkqm7LvHviJVj6bWlDRwI3w2j8Q&amp;oe=69BDA0A5&amp;_nc_sid=8b3546, https://scontent-atl3-2.cdninstagram.com/v/t51.82787-15/624846846_18091462118063140_3921801383533883627_n.jpg?stp=dst-jpg_e35_p1080x1080_sh0.08_tt6&amp;_nc_ht=scontent-atl3-2.cdninstagram.com&amp;_nc_cat=104&amp;_nc_oc=Q6cZ2QExrFpVk5QY5nd8aWdz1xHORNVKNDcAu_1w_f7XYiEeRtp4LoAzTb0GvrQKdLAScvE&amp;_nc_ohc=BbGrj7d35gYQ7kNvwH35ORW&amp;_nc_gid=zVq7Evt9cQMQdo97rdho8A&amp;edm=AOQ1c0wBAAAA&amp;ccb=7-5&amp;ig_cache_key=MzMzMTA2OTMwMjIwNzE2NzM5NQ%3D%3D.3-ccb7-5&amp;oh=00_Afx0gOIA3xXKqoNmhXQRyumrRSCg3Hodr77FVPcNeZ7yUw&amp;oe=69BD9DBD&amp;_nc_sid=8b3546, https://scontent-atl3-3.cdninstagram.com/v/t51.82787-15/590393935_17913835845123275_3667031807075053776_n.jpg?stp=dst-jpg_e35_p1080x1080_sh0.08_tt6&amp;_nc_ht=scontent-atl3-3.cdninstagram.com&amp;_nc_cat=111&amp;_nc_oc=Q6cZ2QExrFpVk5QY5nd8aWdz1xHORNVKNDcAu_1w_f7XYiEeRtp4LoAzTb0GvrQKdLAScvE&amp;_nc_ohc=qCq_kKcXMDgQ7kNvwHqAWmi&amp;_nc_gid=zVq7Evt9cQMQdo97rdho8A&amp;edm=AOQ1c0wBAAAA&amp;ccb=7-5&amp;ig_cache_key=MzMzMTA2NzgyMzczMTg5ODM5NQ%3D%3D.3-ccb7-5&amp;oh=00_AfwBixWfLwlJR_1b6jlJudunmYQOwpUeQZe4owbIaPRMJQ&amp;oe=69BDA090&amp;_nc_sid=8b3546, https://scontent-atl3-3.cdninstagram.com/v/t51.82787-15/625685302_18122422600577207_5127356772238262072_n.jpg?stp=dst-jpg_e35_p1080x1080_sh0.08_tt6&amp;_nc_ht=scontent-atl3-3.cdninstagram.com&amp;_nc_cat=111&amp;_nc_oc=Q6cZ2QExrFpVk5QY5nd8aWdz1xHORNVKNDcAu_1w_f7XYiEeRtp4LoAzTb0GvrQKdLAScvE&amp;_nc_ohc=AhuWJQR4IrMQ7kNvwGjNNSI&amp;_nc_gid=zVq7Evt9cQMQdo97rdho8A&amp;edm=AOQ1c0wBAAAA&amp;ccb=7-5&amp;ig_cache_key=MzMzMTA2MjkzODM0OTE2ODM4OQ%3D%3D.3-ccb7-5&amp;oh=00_AfxpKzpu-fyTdB9TDNQnS_Jue_MG5BeDx2LEwp3mwwuldA&amp;oe=69BDB6D1&amp;_nc_sid=8b3546, https://scontent-atl3-2.cdninstagram.com/v/t51.82787-15/649227262_18105050743879481_1419110760376983425_n.jpg?stp=dst-jpg_e35_s1080x1080_sh0.08_tt6&amp;_nc_ht=scontent-atl3-2.cdninstagram.com&amp;_nc_cat=105&amp;_nc_oc=Q6cZ2QExrFpVk5QY5nd8aWdz1xHORNVKNDcAu_1w_f7XYiEeRtp4LoAzTb0GvrQKdLAScvE&amp;_nc_ohc=PMPB6pdEFe8Q7kNvwH5gDLy&amp;_nc_gid=zVq7Evt9cQMQdo97rdho8A&amp;edm=AOQ1c0wBAAAA&amp;ccb=7-5&amp;ig_cache_key=MjQ2ODYyODk0NTEzNzg3ODcyMQ%3D%3D.3-ccb7-5&amp;oh=00_AfxphK30D7gmfUAq75yLWM8CW37gqV7_KHWn9_A3qGdQtQ&amp;oe=69BD88A7&amp;_nc_sid=8b3546, https://scontent-atl3-2.cdninstagram.com/v/t51.82787-15/649227262_18105050743879481_1419110760376983425_n.jpg?stp=dst-jpg_e35_s1080x1080_sh0.08_tt6&amp;_nc_ht=scontent-atl3-2.cdninstagram.com&amp;_nc_cat=105&amp;_nc_oc=Q6cZ2QExrFpVk5QY5nd8aWdz1xHORNVKNDcAu_1w_f7XYiEeRtp4LoAzTb0GvrQKdLAScvE&amp;_nc_ohc=PMPB6pdEFe8Q7kNvwH5gDLy&amp;_nc_gid=zVq7Evt9cQMQdo97rdho8A&amp;edm=AOQ1c0wBAAAA&amp;ccb=7-5&amp;ig_cache_key=MjQ2ODYyODk0NTEzNzg3ODcyMQ%3D%3D.3-ccb7-5&amp;oh=00_AfxphK30D7gmfUAq75yLWM8CW37gqV7_KHWn9_A3qGdQt</t>
  </si>
  <si>
    <t>https://www.instagram.com/mushnimarshania</t>
  </si>
  <si>
    <t>alexander.lyu</t>
  </si>
  <si>
    <t>𝓐𝓵𝓮𝔁𝓪𝓷𝓭𝓮𝓻.𝓛𝔂𝓾</t>
  </si>
  <si>
    <t>http://www.prestige.tm/</t>
  </si>
  <si>
    <t>https://scontent-atl3-3.cdninstagram.com/v/t51.2885-19/87511117_188268615793388_7552399170506588160_n.jpg?stp=dst-jpg_e0_s150x150_tt6&amp;efg=eyJ2ZW5jb2RlX3RhZyI6InByb2ZpbGVfcGljLmRqYW5nby4xMDgwLmMyIn0&amp;_nc_ht=scontent-atl3-3.cdninstagram.com&amp;_nc_cat=108&amp;_nc_oc=Q6cZ2QFdmX-Yvc1X6Jh-pHXI0paocwh-FH0iPOXDL-wOrSQhG6yg4a6Z0hx1rwzm4WT0W7Q&amp;_nc_ohc=uDBvEzd6bpMQ7kNvwEC7N3W&amp;_nc_gid=p3mTUVjjLfikRQQuDFcjoQ&amp;edm=AOQ1c0wBAAAA&amp;ccb=7-5&amp;oh=00_Afw_nogxUqGVOMeAr0vcRUAkM-3BspiJGQ3yRPrQuPxONQ&amp;oe=69BD8C48&amp;_nc_sid=8b3546</t>
  </si>
  <si>
    <t>Приключения итальянцев в Туркменистане
В главных ролях: коллектив сети магазинов @prestige.tm 
Локация: @mandarin_chocolate_club_
Образы: @gauche.tm 
Рилсмейкер: @rafaella.avetisyan 
Обувь: @geox | #свадьба @ejeshakulbatyrowa | #свадьба @ejeshakulbatyrowa | #свадьба@ejeshakulbatyrowa</t>
  </si>
  <si>
    <t>@prestige.tm, @mandarin_chocolate_club_, @gauche.tm, @rafaella.avetisyan, @geox, @ejeshakulbatyrowa</t>
  </si>
  <si>
    <t>https://instagram.com/p/C_kbKVSsvca, https://instagram.com/p/CX0xJTDqBCe, https://instagram.com/p/CX0vHl0KII6, https://instagram.com/p/CX0ut73K-j3, https://instagram.com/p/CPtOw1djugc, https://instagram.com/p/CHheZXeJ9eE, https://instagram.com/p/B2JzDCIJJCN, https://instagram.com/p/B2Jy3SWpkJW, https://instagram.com/p/B2JysUIp-1L, https://instagram.com/p/B2JyluZJcJX, https://instagram.com/p/B2JyfKhpwIw, https://instagram.com/p/B2JyXmJJV3_</t>
  </si>
  <si>
    <t>85, 25, 31, 27, 8, 21, 21, 18, 21, 20, 18, 22</t>
  </si>
  <si>
    <t>5, 1, 0, 0, 0, 4, 0, 1, 0, 3, 1, 1</t>
  </si>
  <si>
    <t>2024-09-06, 2021-12-23, 2021-12-23, 2021-12-23, 2021-06-04, 2020-11-13, 2019-09-08, 2019-09-08, 2019-09-08, 2019-09-08, 2019-09-08, 2019-09-08</t>
  </si>
  <si>
    <t>Ashgabat, Turkmenistan, Turkmenbasi Awaza, Hazar Otel</t>
  </si>
  <si>
    <t>Video, Sidecar, Sidecar, Sidecar, Video, Image, Image, Sidecar, Sidecar, Image, Sidecar, Image</t>
  </si>
  <si>
    <t>https://scontent-atl3-1.cdninstagram.com/v/t51.82787-15/650068893_18060977288341455_232574257370671410_n.jpg?stp=dst-jpg_e15_fr_s1080x1080_tt6&amp;_nc_ht=scontent-atl3-1.cdninstagram.com&amp;_nc_cat=103&amp;_nc_oc=Q6cZ2QFdmX-Yvc1X6Jh-pHXI0paocwh-FH0iPOXDL-wOrSQhG6yg4a6Z0hx1rwzm4WT0W7Q&amp;_nc_ohc=Lu4oHuqWPioQ7kNvwEpVg3C&amp;_nc_gid=p3mTUVjjLfikRQQuDFcjoQ&amp;edm=AOQ1c0wBAAAA&amp;ccb=7-5&amp;ig_cache_key=MjczNTAyNzAwNDgzMjgwNDc5OQ%3D%3D.3-ccb7-5&amp;oh=00_AfwNOwJNmhnDhcaM0o1lYDnz87LBFsVVz4gi5qeVCZSswg&amp;oe=69BD9160&amp;_nc_sid=8b3546, https://scontent-atl3-1.cdninstagram.com/v/t51.82787-15/650068893_18060977288341455_232574257370671410_n.jpg?stp=dst-jpg_e15_fr_s1080x1080_tt6&amp;_nc_ht=scontent-atl3-1.cdninstagram.com&amp;_nc_cat=103&amp;_nc_oc=Q6cZ2QFdmX-Yvc1X6Jh-pHXI0paocwh-FH0iPOXDL-wOrSQhG6yg4a6Z0hx1rwzm4WT0W7Q&amp;_nc_ohc=Lu4oHuqWPioQ7kNvwEpVg3C&amp;_nc_gid=p3mTUVjjLfikRQQuDFcjoQ&amp;edm=AOQ1c0wBAAAA&amp;ccb=7-5&amp;ig_cache_key=MjczNTAyNzAwNDgzMjgwNDc5OQ%3D%3D.3-ccb7-5&amp;oh=00_AfwNOwJNmhnDhcaM0o1lYDnz87LBFsVVz4gi5qeVCZSswg&amp;oe=69BD9160&amp;_nc_sid=8b3546, https://scontent-atl3-1.cdninstagram.com/v/t51.29350-15/269730680_594524098292298_8096029024608086161_n.jpg?se=7&amp;stp=dst-jpg_e35_tt6&amp;_nc_ht=scontent-atl3-1.cdninstagram.com&amp;_nc_cat=106&amp;_nc_oc=Q6cZ2QFdmX-Yvc1X6Jh-pHXI0paocwh-FH0iPOXDL-wOrSQhG6yg4a6Z0hx1rwzm4WT0W7Q&amp;_nc_ohc=9QZ-JEcRRi4Q7kNvwFJS_7_&amp;_nc_gid=p3mTUVjjLfikRQQuDFcjoQ&amp;edm=AOQ1c0wBAAAA&amp;ccb=7-5&amp;ig_cache_key=MjczNTAyNzAwNDg0MTI2Njk3NQ%3D%3D.3-ccb7-5&amp;oh=00_AfxJ-LlEg4NX8z3KBFevRUcJ3lQfYE_TH11HVCojJSKgYQ&amp;oe=69BDB997&amp;_nc_sid=8b3546, https://scontent-atl3-1.cdninstagram.com/v/t51.82787-15/650024325_18075239735139111_6503790944574034592_n.jpg?stp=dst-jpg_e15_fr_s1080x1080_tt6&amp;_nc_ht=scontent-atl3-1.cdninstagram.com&amp;_nc_cat=103&amp;_nc_oc=Q6cZ2QFdmX-Yvc1X6Jh-pHXI0paocwh-FH0iPOXDL-wOrSQhG6yg4a6Z0hx1rwzm4WT0W7Q&amp;_nc_ohc=01pRFPAs6GwQ7kNvwEFpWoU&amp;_nc_gid=p3mTUVjjLfikRQQuDFcjoQ&amp;edm=AOQ1c0wBAAAA&amp;ccb=7-5&amp;ig_cache_key=MjczNTAyNzAwNTAzNDIxMjAyNA%3D%3D.3-ccb7-5&amp;oh=00_Afx_GjEOkqDu55F4hn7PZV0DtQS5lb7yPQ5-r5LtMyRhGA&amp;oe=69BDBADF&amp;_nc_sid=8b3546, https://scontent-atl3-1.cdninstagram.com/v/t51.82787-15/654023714_18112857946669887_3034367080172061667_n.jpg?stp=dst-jpg_e15_fr_s1080x1080_tt6&amp;_nc_ht=scontent-atl3-1.cdninstagram.com&amp;_nc_cat=103&amp;_nc_oc=Q6cZ2QFdmX-Yvc1X6Jh-pHXI0paocwh-FH0iPOXDL-wOrSQhG6yg4a6Z0hx1rwzm4WT0W7Q&amp;_nc_ohc=i8IhCgpw1igQ7kNvwGXDWhl&amp;_nc_gid=p3mTUVjjLfikRQQuDFcjoQ&amp;edm=AOQ1c0wBAAAA&amp;ccb=7-5&amp;ig_cache_key=MjczNTAyNzAwNTA0MjY0Njk1OQ%3D%3D.3-ccb7-5&amp;oh=00_AfzxCigjypzoUQSQQbjWiQiPyLyutcWcLKEcKMMJ0xJSxg&amp;oe=69BDB880&amp;_nc_sid=8b3546, https://scontent-atl3-3.cdninstagram.com/v/t51.82787-15/650405911_18093838637086774_8134977508910099609_n.jpg?stp=dst-jpg_e15_fr_s1080x1080_tt6&amp;_nc_ht=scontent-atl3-3.cdninstagram.com&amp;_nc_cat=110&amp;_nc_oc=Q6cZ2QFdmX-Yvc1X6Jh-pHXI0paocwh-FH0iPOXDL-wOrSQhG6yg4a6Z0hx1rwzm4WT0W7Q&amp;_nc_ohc=F-QNya9YOIEQ7kNvwFJPC2c&amp;_nc_gid=p3mTUVjjLfikRQQuDFcjoQ&amp;edm=AOQ1c0wBAAAA&amp;ccb=7-5&amp;ig_cache_key=MjczNTAyNzAwNTAxNzQ1Nzg0MA%3D%3D.3-ccb7-5&amp;oh=00_AfzuOhPVSI8px0lC-nWDAMNZcXwJifOmZ2x--mX_LD_h5A&amp;oe=69BDBC4A&amp;_nc_sid=8b3546, https://scontent-atl3-3.cdninstagram.com/v/t51.82787-15/649226716_18019107254664177_4066428055870869487_n.jpg?stp=dst-jpg_e15_fr_s1080x1080_tt6&amp;_nc_ht=scontent-atl3-3.cdninstagram.com&amp;_nc_cat=109&amp;_nc_oc=Q6cZ2QFdmX-Yvc1X6Jh-pHXI0paocwh-FH0iPOXDL-wOrSQhG6yg4a6Z0hx1rwzm4WT0W7Q&amp;_nc_ohc=naX47g8ar7kQ7kNvwHmDFWZ&amp;_nc_gid=p3mTUVjjLfikRQQuDFcjoQ&amp;edm=AOQ1c0wBAAAA&amp;ccb=7-5&amp;ig_cache_key=MjczNTAyNzAwNTA1MDk5NzMzNg%3D%3D.3-ccb7-5&amp;oh=00_AfwovirjKZ9VN5XlHnekMS0c3U7U5eyh7b2iGMK43xAZ0A&amp;oe=69BDB7C8&amp;_nc_sid=8b3546, https://scontent-atl3-3.cdninstagram.com/v/t51.82787-15/650222255_18066592868303720_4465995335954467261_n.jpg?stp=dst-jpg_e15_fr_s1080x1080_tt6&amp;_nc_ht=scontent-atl3-3.cdninstagram.com&amp;_nc_cat=108&amp;_nc_oc=Q6cZ2QFdmX-Yvc1X6Jh-pHXI0paocwh-FH0iPOXDL-wOrSQhG6yg4a6Z0hx1rwzm4WT0W7Q&amp;_nc_ohc=uGDqiCf0bQoQ7kNvwHU4THF&amp;_nc_gid=p3mTUVjjLfikRQQuDFcjoQ&amp;edm=AOQ1c0wBAAAA&amp;ccb=7-5&amp;ig_cache_key=MjczNTAxODA5NDAwMDUyNzkyMg%3D%3D.3-ccb7-5&amp;oh=00_AfykLH8cLB9gxLcQXb79JJVoW6Yn7mjhoMnayAiCbpHpog&amp;oe=69BD8F08&amp;_nc_sid=8b3546, https://scontent-atl3-3.cdninstagram.com/v/t51.82787-15/650222255_18066592868303720_4465995335954467261_n.jpg?stp=dst-jpg_e15_fr_s1080x1080_tt6&amp;_nc_ht=scontent-atl3-3.cdninstagram.com&amp;_nc_cat=108&amp;_nc_oc=Q6cZ2QFdmX-Yvc1X6Jh-pHXI0paocwh-FH0iPOXDL-wOrSQhG6yg4a6Z0hx1rwzm4WT0W7Q&amp;_nc_ohc=uGDqiCf0bQoQ7kNvwHU4THF&amp;_nc_gid=p3mTUVjjLfikRQQuDFcjoQ&amp;edm=AOQ1c0wBAAAA&amp;ccb=7-5&amp;ig_cache_key=MjczNTAxODA5NDAwMDUyNzkyMg%3D%3D.3-ccb7-5&amp;oh=00_AfykLH8cLB9gxLcQXb79JJVoW6Yn7mjhoMnayAiCbpHpog&amp;oe=69BD8F08&amp;_nc_sid=8b3546, https://scontent-atl3-2.cdninstagram.com/v/t51.82787-15/650096487_18079864409617441_6756538297512315176_n.jpg?stp=dst-jpg_e15_fr_s1080x1080_tt6&amp;_nc_ht=scontent-atl3-2.cdninstagram.com&amp;_nc_cat=101&amp;_nc_oc=Q6cZ2QFdmX-Yvc1X6Jh-pHXI0paocwh-FH0iPOXDL-wOrSQhG6yg4a6Z0hx1rwzm4WT0W7Q&amp;_nc_ohc=pb0qMSROCWUQ7kNvwHGnIc_&amp;_nc_gid=p3mTUVjjLfikRQQuDFcjoQ&amp;edm=AOQ1c0wBAAAA&amp;ccb=7-5&amp;ig_cache_key=MjczNTAxODA5Mzk4Mzc3MTQxOQ%3D%3D.3-ccb7-5&amp;oh=00_AfwfV4Vf0AENRe1z_kIXp5FqezGSMrnrxREV1Fa976IHig&amp;oe=69BDB7A8&amp;_nc_sid=8b3546, https://scontent-atl3-2</t>
  </si>
  <si>
    <t>https://scontent-atl3-2.cdninstagram.com/o1/v/t2/f2/m367/AQMzOQAtl9FV2niNcwFBF1WGPV2ibaQmXNTZUGRH1hUxNr6zBwfpUKobSsPmZLld8LES4rX_CbEoAMn2CPAGAeuzYR2xl7HIGpmi0P0.mp4?_nc_cat=102&amp;_nc_sid=5e9851&amp;_nc_ht=scontent-atl3-2.cdninstagram.com&amp;_nc_ohc=KPkdDKXNbqQQ7kNvwHbkIO6&amp;efg=eyJ2ZW5jb2RlX3RhZyI6Inhwdl9wcm9ncmVzc2l2ZS5JTlNUQUdSQU0uQ0xJUFMuQzMuNzIwLmRhc2hfYmFzZWxpbmVfMV92MSIsInhwdl9hc3NldF9pZCI6MTAyNzY2MTg1ODgxNTk4NSwiYXNzZXRfYWdlX2RheXMiOjU1NiwidmlfdXNlY2FzZV9pZCI6MTAwOTksImR1cmF0aW9uX3MiOjkwLCJ1cmxnZW5fc291cmNlIjoid3d3In0%3D&amp;ccb=17-1&amp;vs=9468601fc91cc9ad&amp;_nc_vs=HBksFQIYQGlnX2VwaGVtZXJhbC82NzRGNDdDRDBEMjFEM0EzMDEzOUEwMEUxMURDOENBMV92aWRlb19kYXNoaW5pdC5tcDQVAALIARIAFQIYRmlnX3hwdl9yZWVsc19wZXJtYW5lbnRfc3JfcHJvZC84NzYyMDc2OTQ0NDU2ODJfODM3NzAyOTY5MzA2ODI4OTU2Mi5tcDQVAgLIARIAKAAYABsCiAd1c2Vfb2lsATEScHJvZ3Jlc3NpdmVfcmVjaXBlATEVAAAm4v_ZwOWp0wMVAigCQzMsF0BWghysCDEnGBJkYXNoX2Jhc2VsaW5lXzFfdjERAHX-B2XmnQEA&amp;_nc_gid=p3mTUVjjLfikRQQuDFcjoQ&amp;_nc_ss=1a&amp;_nc_zt=28&amp;oh=00_AfxlhP9fnq1ybPo9e7DVOs5JDA6pxkjvhir7lN9RsQGXFg&amp;oe=69BDB023, https://scontent-atl3-2.cdninstagram.com/o1/v/t16/f2/m84/AQPKXT1JCtUotDIfJocaMoyd1bBx9GqzrxQ8ATnaDkpFPqWMrnw3Xaxet1oYsFRb8RETlazsPJdBT0pAiDcumWShLqWxLUpbSCsy0Cc.mp4?_nc_cat=102&amp;_nc_sid=5e9851&amp;_nc_ht=scontent-atl3-2.cdninstagram.com&amp;_nc_ohc=4EKUboXsMAIQ7kNvwHDTj2A&amp;efg=eyJ2ZW5jb2RlX3RhZyI6Inhwdl9wcm9ncmVzc2l2ZS5JTlNUQUdSQU0uSUdUVi5DMy42NDAuZGFzaF9iYXNlbGluZV8xX3YxIiwieHB2X2Fzc2V0X2lkIjoyOTAwMjA5NjM5NTUwMjksImFzc2V0X2FnZV9kYXlzIjoxNzQ1LCJ2aV91c2VjYXNlX2lkIjoxMDE0NSwiZHVyYXRpb25fcyI6MTMxLCJ1cmxnZW5fc291cmNlIjoid3d3In0%3D&amp;ccb=17-1&amp;vs=41717a0bc6973bde&amp;_nc_vs=HBksFQIYTGlnX2JhY2tmaWxsX3RpbWVsaW5lX3ZvZC85RDQ4QzczMEJBMUEyMzVCRTZFMTk5RDcxQjc3REY4RF92aWRlb19kYXNoaW5pdC5tcDQVAALIARIAFQIYOnBhc3N0aHJvdWdoX2V2ZXJzdG9yZS9HRHZwWkJjX2dTVEphcXdEQUpzM2x5YUhfSGd0YnBrd0FBQUYVAgLIARIAKAAYABsCiAd1c2Vfb2lsATEScHJvZ3Jlc3NpdmVfcmVjaXBlATEVAAAmqsXFyLjxgwEVAigCQzMsF0BgZlYEGJN1GBJkYXNoX2Jhc2VsaW5lXzFfdjERAHXsB2XCngEA&amp;_nc_gid=p3mTUVjjLfikRQQuDFcjoQ&amp;_nc_ss=1a&amp;_nc_zt=28&amp;oh=00_AfwwqRmNa0_J4nJzkihqPmeZjmVyCCi4QBQlX_AN5XMArw&amp;oe=69B9B176</t>
  </si>
  <si>
    <t>https://www.instagram.com/alexander.lyu</t>
  </si>
  <si>
    <t>heroinaddictedperson</t>
  </si>
  <si>
    <t>Hertbreak kid</t>
  </si>
  <si>
    <t>John</t>
  </si>
  <si>
    <t>http://surl.li/adwkx</t>
  </si>
  <si>
    <t>https://scontent-iad3-1.cdninstagram.com/v/t51.2885-19/247910905_562699105003796_1481726631703719603_n.jpg?stp=dst-jpg_e0_s150x150_tt6&amp;efg=eyJ2ZW5jb2RlX3RhZyI6InByb2ZpbGVfcGljLmRqYW5nby4xMDgwLmMyIn0&amp;_nc_ht=scontent-iad3-1.cdninstagram.com&amp;_nc_cat=108&amp;_nc_oc=Q6cZ2QF0wz2hFf5umAp0cGO48GIVveARt1xpi-Eqn0dAcWUuAdyog-IKLosbwB9yI0cLTKk&amp;_nc_ohc=5lb5XvO4_N4Q7kNvwHT4z_x&amp;_nc_gid=8BEMvglxvso1WmBGqC0FrA&amp;edm=AOQ1c0wBAAAA&amp;ccb=7-5&amp;oh=00_AfzKbsVBwoynTBtlxJxN9930S0LGLGfjiFZd5Cq3PYiP3g&amp;oe=69BDA530&amp;_nc_sid=8b3546</t>
  </si>
  <si>
    <t>Burial | Just a regular gentleman's friday | dead inside but still alive | A bit classy | Back to black | Dear girls, could someone just give me a Cadillac Escalade and I promise... I'll be yours forever | deathproof | This is the last piece I’ve created. Hand’s made leather jacket. Genuine pig leather. Inspired by post brit-pop guitar sound and avant-garde design techniques. | Rock’n rolla moves | Cigarette moments</t>
  </si>
  <si>
    <t>https://instagram.com/p/DLzPCilM9nk, https://instagram.com/p/DKNMBwbMkcc, https://instagram.com/p/DB0aPujCgFp, https://instagram.com/p/C_i7zQ9OGnC, https://instagram.com/p/CvABJujM4Rm, https://instagram.com/p/CtvrWrXAcUk, https://instagram.com/p/CpaYnAJjAEc, https://instagram.com/p/CkFv2rtDH5M, https://instagram.com/p/Cg1mp7sDk0r, https://instagram.com/p/CfYbzViDaFC, https://instagram.com/p/CZmgYhBMZqG, https://instagram.com/p/CYdmvWxsATf</t>
  </si>
  <si>
    <t>21, 24, 36, 73, 69, 42, 43, 43, 64, 37, 41, 44</t>
  </si>
  <si>
    <t>3, 0, 0, 2, 1, 1, 2, 1, 1, 1, 2, 1</t>
  </si>
  <si>
    <t>2025-07-07, 2025-05-28, 2024-11-01, 2024-09-05, 2023-07-22, 2023-06-21, 2023-03-05, 2022-10-24, 2022-08-04, 2022-06-29, 2022-02-05, 2022-01-08</t>
  </si>
  <si>
    <t>Sidecar, Sidecar, Sidecar, Image, Sidecar, Sidecar, Sidecar, Video, Sidecar, Sidecar, Sidecar, Sidecar</t>
  </si>
  <si>
    <t>https://scontent-iad3-1.cdninstagram.com/v/t51.82787-15/517126445_18506509270049608_2656518805761875977_n.jpg?stp=dst-jpg_e35_s1080x1080_sh0.08_tt6&amp;_nc_ht=scontent-iad3-1.cdninstagram.com&amp;_nc_cat=104&amp;_nc_oc=Q6cZ2QF0wz2hFf5umAp0cGO48GIVveARt1xpi-Eqn0dAcWUuAdyog-IKLosbwB9yI0cLTKk&amp;_nc_ohc=VudO2P7yje4Q7kNvwGRGktI&amp;_nc_gid=8BEMvglxvso1WmBGqC0FrA&amp;edm=AOQ1c0wBAAAA&amp;ccb=7-5&amp;ig_cache_key=MzY3MTM0NDI1MDcwOTEyODYxMQ%3D%3D.3-ccb7-5&amp;oh=00_AfyR-m-vdmsJU6LOtKD6SPMSq70eVHp260EYa6rMFaVcEg&amp;oe=69BD9121&amp;_nc_sid=8b3546, https://scontent-iad3-1.cdninstagram.com/v/t51.82787-15/517126445_18506509270049608_2656518805761875977_n.jpg?stp=dst-jpg_e35_s1080x1080_sh0.08_tt6&amp;_nc_ht=scontent-iad3-1.cdninstagram.com&amp;_nc_cat=104&amp;_nc_oc=Q6cZ2QF0wz2hFf5umAp0cGO48GIVveARt1xpi-Eqn0dAcWUuAdyog-IKLosbwB9yI0cLTKk&amp;_nc_ohc=VudO2P7yje4Q7kNvwGRGktI&amp;_nc_gid=8BEMvglxvso1WmBGqC0FrA&amp;edm=AOQ1c0wBAAAA&amp;ccb=7-5&amp;ig_cache_key=MzY3MTM0NDI1MDcwOTEyODYxMQ%3D%3D.3-ccb7-5&amp;oh=00_AfyR-m-vdmsJU6LOtKD6SPMSq70eVHp260EYa6rMFaVcEg&amp;oe=69BD9121&amp;_nc_sid=8b3546, https://scontent-iad3-1.cdninstagram.com/v/t51.82787-15/516062099_18506509282049608_4282624684776448967_n.jpg?stp=dst-jpg_e35_s1080x1080_sh0.08_tt6&amp;_nc_ht=scontent-iad3-1.cdninstagram.com&amp;_nc_cat=104&amp;_nc_oc=Q6cZ2QF0wz2hFf5umAp0cGO48GIVveARt1xpi-Eqn0dAcWUuAdyog-IKLosbwB9yI0cLTKk&amp;_nc_ohc=nuA0nh52FLgQ7kNvwFD_Rl7&amp;_nc_gid=8BEMvglxvso1WmBGqC0FrA&amp;edm=AOQ1c0wBAAAA&amp;ccb=7-5&amp;ig_cache_key=MzY3MTM0NDI1MDgwMTQ1NTM5Ng%3D%3D.3-ccb7-5&amp;oh=00_AfzwEUng9914kVeqAfyjc-z1Fb00wyvMtmrKqiduh06eog&amp;oe=69BD9A3E&amp;_nc_sid=8b3546, https://scontent-iad3-1.cdninstagram.com/v/t51.82787-15/516525050_18506509294049608_8549909854684255027_n.jpg?stp=dst-jpg_e35_s1080x1080_sh0.08_tt6&amp;_nc_ht=scontent-iad3-1.cdninstagram.com&amp;_nc_cat=104&amp;_nc_oc=Q6cZ2QF0wz2hFf5umAp0cGO48GIVveARt1xpi-Eqn0dAcWUuAdyog-IKLosbwB9yI0cLTKk&amp;_nc_ohc=wJyYqJ8-XHYQ7kNvwEWGfOo&amp;_nc_gid=8BEMvglxvso1WmBGqC0FrA&amp;edm=AOQ1c0wBAAAA&amp;ccb=7-5&amp;ig_cache_key=MzY3MTM0NDI1MDYwODU4MDkwMg%3D%3D.3-ccb7-5&amp;oh=00_AfwdSNK4hSyHW63g_ztvNtkmfIBWNQi6NwcEy_09aKwVLQ&amp;oe=69BD9C9D&amp;_nc_sid=8b3546, https://scontent-iad3-1.cdninstagram.com/v/t51.2885-15/501859185_18498966535049608_2913385461408390428_n.jpg?stp=dst-jpg_e15_tt6&amp;_nc_ht=scontent-iad3-1.cdninstagram.com&amp;_nc_cat=104&amp;_nc_oc=Q6cZ2QF0wz2hFf5umAp0cGO48GIVveARt1xpi-Eqn0dAcWUuAdyog-IKLosbwB9yI0cLTKk&amp;_nc_ohc=vlCR4Fy_jqgQ7kNvwEMr_vk&amp;_nc_gid=8BEMvglxvso1WmBGqC0FrA&amp;edm=AOQ1c0wBAAAA&amp;ccb=7-5&amp;ig_cache_key=MzY0MjYyMDU2MTc1OTMwODg3Ng%3D%3D.3-ccb7-5&amp;oh=00_AfyMYfChPVDR1S9XBdRjSgkpxqSYlT7RCQH-WPtsv2EYgw&amp;oe=69BDB745&amp;_nc_sid=8b3546, https://scontent-iad3-1.cdninstagram.com/v/t51.2885-15/501859185_18498966535049608_2913385461408390428_n.jpg?stp=dst-jpg_e15_tt6&amp;_nc_ht=scontent-iad3-1.cdninstagram.com&amp;_nc_cat=104&amp;_nc_oc=Q6cZ2QF0wz2hFf5umAp0cGO48GIVveARt1xpi-Eqn0dAcWUuAdyog-IKLosbwB9yI0cLTKk&amp;_nc_ohc=vlCR4Fy_jqgQ7kNvwEMr_vk&amp;_nc_gid=8BEMvglxvso1WmBGqC0FrA&amp;edm=AOQ1c0wBAAAA&amp;ccb=7-5&amp;ig_cache_key=MzY0MjYyMDU2MTc1OTMwODg3Ng%3D%3D.3-ccb7-5&amp;oh=00_AfyMYfChPVDR1S9XBdRjSgkpxqSYlT7RCQH-WPtsv2EYgw&amp;oe=69BDB745&amp;_nc_sid=8b3546, https://scontent-iad3-1.cdninstagram.com/v/t51.2885-15/501909821_18498966574049608_8177140507149149186_n.jpg?stp=dst-jpg_e35_p1080x1080_sh0.08_tt6&amp;_nc_ht=scontent-iad3-1.cdninstagram.com&amp;_nc_cat=104&amp;_nc_oc=Q6cZ2QF0wz2hFf5umAp0cGO48GIVveARt1xpi-Eqn0dAcWUuAdyog-IKLosbwB9yI0cLTKk&amp;_nc_ohc=Ed4JoK0bdaAQ7kNvwFFCgJH&amp;_nc_gid=8BEMvglxvso1WmBGqC0FrA&amp;edm=AOQ1c0wBAAAA&amp;ccb=7-5&amp;ig_cache_key=MzY0MjYyMDU2MTc1MDc2ODA1MA%3D%3D.3-ccb7-5&amp;oh=00_AfwID3s1VIU-OIejSKLr5TWSawHWXptTHxvxsQxm9_et5Q&amp;oe=69BD9C11&amp;_nc_sid=8b3546, https://scontent-iad3-1.cdninstagram.com/v/t51.2885-15/501606527_18498966565049608_1346588172644105906_n.jpg?stp=dst-jpg_e35_p1080x1080_sh0.08_tt6&amp;_nc_ht=scontent-iad3-1.cdninstagram.com&amp;_nc_cat=104&amp;_nc_oc=Q6cZ2QF0wz2hFf5umAp0cGO48GIVveARt1xpi-Eqn0dAcWUuAdyog-IKLosbwB9yI0cLTKk&amp;_nc_ohc=ZrrD6JBNuC0Q7kNvwE4veph&amp;_nc_gid=8BEMvglxvso1WmBGqC0FrA&amp;edm=AOQ1c0wBAAAA&amp;ccb=7-5&amp;ig_cache_key=MzY0MjYyMDU2MTc2NzU2MjAyNA%3D%3D.3-ccb7-5&amp;oh=00_Afxwv78pP9VMABcNa05ySiBDvmi1kRgKVsCiLWlDoDPSDQ&amp;oe=69BDB90C&amp;_nc_sid=8b3546, https://scontent-iad3-1.cdninstagram.com/v/t51.2885-15/501736935_18498966556049608_6069867558482605422_n.jpg?stp=dst-jpg_e35_p1080x1080_sh0.08_tt6&amp;_nc_ht=scontent-iad3-1.cdninstagram.com&amp;_nc_cat=104&amp;_nc_oc=Q6cZ2QF0wz2hFf5umAp0cGO48GIVveARt1xpi-Eqn0dAcWUuAdyog-IKLosbwB9yI0cLTKk&amp;_nc_ohc=Nt6VA8I2D_cQ7kNvwGh7QFE&amp;_nc_gid=8BEMvglxvso1WmBGqC0FrA&amp;edm=AOQ1c0wBAAAA&amp;ccb=7-5&amp;ig_cache_key=MzY0MjYyMDU2MTc1MDg5MDMxOQ%3D%3D.3-ccb7-5&amp;oh=00_Afwe0FlGie875Bvxu3XqmYJgxsVb4V1yuXd0aAIquq2bIQ&amp;oe=69BDB45E&amp;_nc_sid=8b3546, https://scontent-iad3-1.cdninstagram.com/v/t51.82787-15/649250998_17929131816211286_8414567547442518011_n.jpg?stp=dst-jpg_e35_p1080x1080_sh0.08_tt6&amp;_nc_ht=scontent-iad3-1.cdninstagram.com&amp;_nc_cat=102&amp;_nc_oc=Q6cZ2QF0wz2hFf5umAp0cGO48GIVveARt1xpi-Eqn0dAcWUuAdyog-IKLosbwB9yI0cLTKk&amp;_nc_ohc=0_Is7spijtIQ7kNvwFVYIHE&amp;_nc_gid=8BEMvglxvso1WmBGqC0FrA&amp;edm=AOQ1c0wBAAAA&amp;ccb=7-5&amp;ig_cache_key=MzQ5MTUzMTAyMDc5MTcwNDgzNg%3D%3D.3-ccb7-5&amp;oh=00_Afxeh8EnGsUa9upxVqS6ArnPNkAkR5Rvtsx9XxJo4Bj8fg&amp;oe=69BD8D91&amp;_nc_sid=8b3546, https://sco</t>
  </si>
  <si>
    <t>https://scontent-iad3-2.cdninstagram.com/o1/v/t16/f2/m69/AQPdAKAWj4O41Wf1JVZ4NcscDWIawwENQHxaU72jaIfhsYbqPu4g8zf7rRnZtRJWuaobcQT2sETFdgh6RSUk8D9M.mp4?strext=1&amp;_nc_cat=111&amp;_nc_sid=5e9851&amp;_nc_ht=scontent-iad3-2.cdninstagram.com&amp;_nc_ohc=2XGhjSqpdI8Q7kNvwHvOhvl&amp;efg=eyJ2ZW5jb2RlX3RhZyI6Inhwdl9wcm9ncmVzc2l2ZS5JTlNUQUdSQU0uQ0FST1VTRUxfSVRFTS5DMy43MTAuZGFzaF9iYXNlbGluZV8xX3YxIiwieHB2X2Fzc2V0X2lkIjo4MTE0NTAwMjAxOTgwNzcsImFzc2V0X2FnZV9kYXlzIjo5OTksInZpX3VzZWNhc2VfaWQiOjEwMTQ2LCJkdXJhdGlvbl9zIjo4LCJ1cmxnZW5fc291cmNlIjoid3d3In0%3D&amp;ccb=17-1&amp;_nc_gid=8BEMvglxvso1WmBGqC0FrA&amp;_nc_ss=1a&amp;_nc_zt=28&amp;vs=d7a09d3cce916018&amp;_nc_vs=HBksFQIYOnBhc3N0aHJvdWdoX2V2ZXJzdG9yZS9HUGZwS3hXeWdhTlNBVHdDQU9lQV94VmZMWG83YmtZTEFBQUYVAALIARIAFQIYOnBhc3N0aHJvdWdoX2V2ZXJzdG9yZS9HQVFRTEJWcXZQeXdvQ0FGQUpQeEs2RkJFMXdnYmtZTEFBQUYVAgLIARIAKAAYABsCiAd1c2Vfb2lsATEScHJvZ3Jlc3NpdmVfcmVjaXBlATEVAAAm-tqn482A8QIVAigCQzMsF0Ahu2RaHKwIGBJkYXNoX2Jhc2VsaW5lXzFfdjERAHXuB2XEngEA&amp;oh=00_Afyxd6nwzCW96qthYJpZ_kfkknOipezovOSWSmx1vsbYBA&amp;oe=69BDA0F5, https://scontent-iad3-1.cdninstagram.com/o1/v/t16/f2/m69/AQO6nU20rhxn5-jx1lyg6GiqmTxTS_51F9LayyI7s3aK9iBZhwnKwJW1RJLwgnkJJyw6-1v5Dma0Ddnn9vsjha8o.mp4?strext=1&amp;_nc_cat=108&amp;_nc_sid=5e9851&amp;_nc_ht=scontent-iad3-1.cdninstagram.com&amp;_nc_ohc=V9kcSTcZ77AQ7kNvwGxW0li&amp;efg=eyJ2ZW5jb2RlX3RhZyI6Inhwdl9wcm9ncmVzc2l2ZS5JTlNUQUdSQU0uQ0FST1VTRUxfSVRFTS5DMy40ODAuZGFzaF9iYXNlbGluZV8xX3YxIiwieHB2X2Fzc2V0X2lkIjoxMTc5ODEwMjQyNzAwNzg1LCJhc3NldF9hZ2VfZGF5cyI6MTEwNiwidmlfdXNlY2FzZV9pZCI6MTAxMDQsImR1cmF0aW9uX3MiOjEwLCJ1cmxnZW5fc291cmNlIjoid3d3In0%3D&amp;ccb=17-1&amp;_nc_gid=8BEMvglxvso1WmBGqC0FrA&amp;_nc_ss=1a&amp;_nc_zt=28&amp;vs=e94f1f729b342ea1&amp;_nc_vs=HBksFQIYOnBhc3N0aHJvdWdoX2V2ZXJzdG9yZS9HSWlUMmhOd1ZxTy0xbGtGQUFiQTJBM3hRTVo4YmtZTEFBQUYVAALIARIAFQIYOnBhc3N0aHJvdWdoX2V2ZXJzdG9yZS9HTkFZNHhOWHB5RVY2NHdDQUJxYlR2ZTIyRThhYmtZTEFBQUYVAgLIARIAKAAYABsCiAd1c2Vfb2lsATEScHJvZ3Jlc3NpdmVfcmVjaXBlATEVAAAm4pfZpv_BmAQVAigCQzMsF0AkmZmZmZmaGBJkYXNoX2Jhc2VsaW5lXzFfdjERAHXuB2XwnQEA&amp;oh=00_Afx1cHP3R4DwXxsS0kRRCvDP7zKVFhrbSSPC2nyjdQxcYw&amp;oe=69BD9D00, https://scontent-iad3-2.cdninstagram.com/o1/v/t2/f2/m82/AQOkvdUDdXDiuRE71heJe7mbByEzkkkk_pcOjSc3J-FuuUFJ9VFks_7nH5G771hlDWqzaDL0LywyRIuvku6FIjcdG_rrlfuxTXNdZAg.mp4?_nc_cat=111&amp;_nc_sid=5e9851&amp;_nc_ht=scontent-iad3-2.cdninstagram.com&amp;_nc_ohc=Mad429-KUMUQ7kNvwHrtic2&amp;efg=eyJ2ZW5jb2RlX3RhZyI6Inhwdl9wcm9ncmVzc2l2ZS5JTlNUQUdSQU0uQ0xJUFMuQzMuMTA4MC5kYXNoX2Jhc2VsaW5lXzFfdjEiLCJ4cHZfYXNzZXRfaWQiOjg5ODEzMTU2ODI5NDUwNiwiYXNzZXRfYWdlX2RheXMiOjEyMzksInZpX3VzZWNhc2VfaWQiOjEwMDk5LCJkdXJhdGlvbl9zIjoxMiwidXJsZ2VuX3NvdXJjZSI6Ind3dyJ9&amp;ccb=17-1&amp;_nc_gid=8BEMvglxvso1WmBGqC0FrA&amp;_nc_ss=1a&amp;_nc_zt=28&amp;vs=93413341590429c0&amp;_nc_vs=HBksFQIYT2lnX3hwdl9yZWVsc19wZXJtYW5lbnRfcHJvZC85RjQ5MEU4MDA3NTlCNTBCRkZBRDQ3M0I2MDEwMEFCQl92aWRlb19kYXNoaW5pdC5tcDQVAALIARIAFQIYOnBhc3N0aHJvdWdoX2V2ZXJzdG9yZS9HQm9kbnhMT2x5WEtMWUVBQUFGWS0wc1NXTGc3YnFfRUFBQUYVAgLIARIAKAAYABsCiAd1c2Vfb2lsATEScHJvZ3Jlc3NpdmVfcmVjaXBlATEVAAAm1Om30ZG2mAMVAigCQzMsF0Ap7peNT987GBJkYXNoX2Jhc2VsaW5lXzFfdjERAHX-B2XmnQEA&amp;oh=00_AfzN96N3ohf8XA6XiVE9gYynzuv8LkP_JOVctjfVWPo3tw&amp;oe=69B99A20, https://scontent-iad3-2.cdninstagram.com/o1/v/t16/f2/m69/AQN_6HiKi9g8ROnK3eN3k3vmUQgvnXNHauT2dVMPLoEYU7nOUu3elUOFPxJ-r0u4gY2gjygcuXyv8kyzm5O6IVdn.mp4?strext=1&amp;_nc_cat=111&amp;_nc_sid=5e9851&amp;_nc_ht=scontent-iad3-2.cdninstagram.com&amp;_nc_ohc=nZOSKCqPaP0Q7kNvwFdiM7y&amp;efg=eyJ2ZW5jb2RlX3RhZyI6Inhwdl9wcm9ncmVzc2l2ZS5JTlNUQUdSQU0uQ0FST1VTRUxfSVRFTS5DMy43MjAuZGFzaF9iYXNlbGluZV8xX3YxIiwieHB2X2Fzc2V0X2lkIjoxMjA5MzAzMTE5ODgxMTQ5LCJhc3NldF9hZ2VfZGF5cyI6MTM1NiwidmlfdXNlY2FzZV9pZCI6MTAxMDQsImR1cmF0aW9uX3MiOjIwLCJ1cmxnZW5fc291cmNlIjoid3d3In0%3D&amp;ccb=17-1&amp;_nc_gid=8BEMvglxvso1WmBGqC0FrA&amp;_nc_ss=1a&amp;_nc_zt=28&amp;vs=9f87aee6a8b1196c&amp;_nc_vs=HBksFQIYOnBhc3N0aHJvdWdoX2V2ZXJzdG9yZS9HQi15V2hHZTNodlZrM3NBQUpZQWlCQlpBM1ZuYmtZTEFBQUYVAALIARIAFQIYOnBhc3N0aHJvdWdoX2V2ZXJzdG9yZS9HSG1EVGhFM2k0LVpSeUFDQUJ4OGpZYzVSRmhtYmtZTEFBQUYVAgLIARIAKAAYABsCiAd1c2Vfb2lsATEScHJvZ3Jlc3NpdmVfcmVjaXBlATEVAAAm-o6Xrtr2pQQVAigCQzMsF0A0gAAAAAAAGBJkYXNoX2Jhc2VsaW5lXzFfdjERAHXuB2XwnQEA&amp;oh=00_AfzJnm2aUhHloKFlVuJ3AtADd4ZV-XfQ9NJelBa41bSSdQ&amp;oe=69BDBD01, https://scontent-iad3-1.cdninstagram.com/o1/v/t16/f2/m69/AQPhbu8VJkDEAnza8U8TU1z00ss2O78YiwiWjHlfF4MWrJZQ9GuG6nsU2sG43X_pqtO9Rq-8Wd05XuCF8rz2xB5T.mp4?strext=1&amp;_nc_cat=104&amp;_nc_sid=5e9851&amp;_nc_ht=scontent-iad3-1.cdninstagram.com&amp;_nc_ohc=wJCjJLeJI1wQ7kNvwGhJdiY&amp;efg=eyJ2ZW5jb2RlX3RhZyI6Inhwdl9wcm9ncmVzc2l2ZS5JTlNUQUdSQU0uQ0FST1VTRUxfSVRFTS5DMy43MjAuZGFzaF9iYXNlbGluZV8xX3YxIiwieHB2X2Fzc2V0X2lkIjoyMjA4OTM4MzA5MjY4MTU2LCJhc3NldF9hZ2VfZGF5cyI6MTM1NiwidmlfdXNlY2FzZV9pZCI6MTAxMDQsImR1cmF0aW9uX3MiOjEzLCJ1cmxnZW5fc291cmNlIjoid3d3In0%3D&amp;ccb=17-1&amp;vs=fd73091b458a8ebe&amp;_nc_vs=HBksFQIYOnBhc3N0aHJvdWdoX2V2ZXJzdG9yZS9HTzM0VmhIQUV2YndOYUVBQUVZYkpmcGs3QzhqYmtZTEFBQUYVAALIARIAFQIYOnBhc3N0aHJvdWdoX2V2ZXJzdG9yZS9HSHd5VlJFU185X3dKdFlDQUppVXRrQV85WDk1YmtZTEFBQUYVAgLIARIAKAAYABsCiAd1c2Vfb2lsATEScHJvZ3Jlc3NpdmVfcmVjaXBlATEVAAAm-MqJ9JDB7AcVAigCQzMsF0Aqu2RaHKwIGBJkYXNoX2Jhc2VsaW5lXzFfdjERAHXuB2XwnQEA&amp;_nc_gid=8BEMvglxvso1WmBGqC0FrA&amp;_nc_ss=1a&amp;_nc_zt=28&amp;oh=00_AfzgWtSzSTNJVyPGstWaqqKgay2k5w-7vIDroYepFg0clA&amp;oe=</t>
  </si>
  <si>
    <t>https://www.instagram.com/heroinaddictedperson</t>
  </si>
  <si>
    <t>natalyashevelkova79</t>
  </si>
  <si>
    <t>Продюсер/запуски/продвижение</t>
  </si>
  <si>
    <t>Продюсер онлайн-курсов и экспертов
Создаю прибыльные запуски
и системы продаж
Кейс: 500К за 14 дней
Работаю без фикса — % от прибыли
Напиши ЗАПУСК</t>
  </si>
  <si>
    <t>http://t.me/natalyashevelkova</t>
  </si>
  <si>
    <t>https://scontent-mia5-1.cdninstagram.com/v/t51.82787-19/650044370_18133877608519670_3954655329641790525_n.jpg?stp=dst-jpg_e0_s150x150_tt6&amp;efg=eyJ2ZW5jb2RlX3RhZyI6InByb2ZpbGVfcGljLmRqYW5nby4xMDgwLmMyIn0&amp;_nc_ht=scontent-mia5-1.cdninstagram.com&amp;_nc_cat=102&amp;_nc_oc=Q6cZ2QHCAi9s3DFuPKByWnGtBxHfHk2HNZLiv3cWBrtrC-Pn0O9FjcOnDORNp72zQHTPtL5Kr7N3fGxjxKRjHF7Y_vPT&amp;_nc_ohc=7d2-7mi9jzwQ7kNvwGG9euV&amp;_nc_gid=4a1GUY6-k3VkJfPE0LCmJA&amp;edm=AOQ1c0wBAAAA&amp;ccb=7-5&amp;oh=00_AfzX9GR7_AxJowgrHwZq1C9op7i_XzSx1PylMng_ioqHEQ&amp;oe=69BD9536&amp;_nc_sid=8b3546</t>
  </si>
  <si>
    <t>## 90% экспертов не зарабатывают на своих знаниях
Ты можешь быть сильным экспертом.
С опытом.
С результатами клиентов.
Но при этом зарабатывать 30–50 тысяч в месяц.
Почему так происходит?
Потому что у большинства экспертов нет:
— системы продаж
— стратегии запуска
— воронки
— правильного прогре | **Кейс: запуск нутрициолога на 800 000 ₽ при охватах 500**
Часто эксперты думают:
«Чтобы сделать запуск, нужна большая аудитория».
Но на самом деле важнее **правильная стратегия запуска**, а не количество подписчиков.
Расскажу про один из проектов.
Эксперт — нутрициолог.
### Точка А
• охваты о | Продюсер запусков, который работает **за результат.**
Меня зовут Наталья.
Я продюсер онлайн-экспертов и помогаю превращать знания в **реальные продажи и сильные запуски**.
Я прошла обучение в **Академии запусков у Анастасии Пикси**, где изучила стратегию запусков, маркетинг и построение воронок пр | Масленица — время тепла, уюта и маленьких радостей 🥞✨
Это не просто неделя блинов.
Это про встречи с близкими, смех за большим столом, запах свежей выпечки и ощущение, что весна уже совсем рядом.
Масленица напоминает:
🌞 отпускать всё тяжёлое и ненужное
🌞 благодарить зиму за её уроки
🌞 наполнятьс | #продюсер #продюсеронлайншкол #запусконлайнкурса | #продюсер #продюсеронлайншкол #запусконлайнкурса</t>
  </si>
  <si>
    <t>https://instagram.com/p/DV4v8ZdCOdI, https://instagram.com/p/DV4usQhCNny, https://instagram.com/p/DV4tqmWCEd3, https://instagram.com/p/DV14UunjEhH, https://instagram.com/p/DVvSbguDLDi, https://instagram.com/p/DVgdkI1jBq1, https://instagram.com/p/DVWSnUGDGzp, https://instagram.com/p/DVNNzpgiHje, https://instagram.com/p/DUxon4KDHpr, https://instagram.com/p/DUdgc9UDBAa, https://instagram.com/p/DUI-gCcDJEp, https://instagram.com/p/DUGgEaVjP-d</t>
  </si>
  <si>
    <t>1, 2, 4, 1, 4, 3, 3, 4, 6, 7, 5, 7</t>
  </si>
  <si>
    <t>0, 0, 3, 0, 1, 0, 0, 0, 0, 0, 0, 0</t>
  </si>
  <si>
    <t>2026-03-15, 2026-03-15, 2026-03-15, 2026-03-13, 2026-03-11, 2026-03-05, 2026-03-01, 2026-02-26, 2026-02-15, 2026-02-07, 2026-01-30, 2026-01-29</t>
  </si>
  <si>
    <t>Image, Image, Image, Video, Image, Image, Video, Video, Image, Video, Video, Video</t>
  </si>
  <si>
    <t>https://scontent-mia5-1.cdninstagram.com/v/t51.82787-15/651894807_18134299693519670_4234495260774611756_n.heic?stp=dst-jpg_e35_s1080x1080_sh0.08_tt6&amp;_nc_ht=scontent-mia5-1.cdninstagram.com&amp;_nc_cat=102&amp;_nc_oc=Q6cZ2QHCAi9s3DFuPKByWnGtBxHfHk2HNZLiv3cWBrtrC-Pn0O9FjcOnDORNp72zQHTPtL5Kr7N3fGxjxKRjHF7Y_vPT&amp;_nc_ohc=itJOqiCaEW8Q7kNvwH2I5N9&amp;_nc_gid=4a1GUY6-k3VkJfPE0LCmJA&amp;edm=AOQ1c0wBAAAA&amp;ccb=7-5&amp;ig_cache_key=Mzg1MzA0MDMzOTkwMDc1MzczNg%3D%3D.3-ccb7-5&amp;oh=00_AfzqNb1D4B7aWd95VqTviD8vC_L_jBVdoA95FSMY2TnAVg&amp;oe=69BD8A00&amp;_nc_sid=8b3546, https://scontent-mia5-1.cdninstagram.com/v/t51.82787-15/650540911_18134299384519670_3127807496069844425_n.heic?stp=dst-jpg_e35_s1080x1080_sh0.08_tt6&amp;_nc_ht=scontent-mia5-1.cdninstagram.com&amp;_nc_cat=102&amp;_nc_oc=Q6cZ2QHCAi9s3DFuPKByWnGtBxHfHk2HNZLiv3cWBrtrC-Pn0O9FjcOnDORNp72zQHTPtL5Kr7N3fGxjxKRjHF7Y_vPT&amp;_nc_ohc=DuPH_HiVyfgQ7kNvwHkRTcT&amp;_nc_gid=4a1GUY6-k3VkJfPE0LCmJA&amp;edm=AOQ1c0wBAAAA&amp;ccb=7-5&amp;ig_cache_key=Mzg1MzAzNDgzMjc0NjA0Mzg5MA%3D%3D.3-ccb7-5&amp;oh=00_AfwX1RrNXh_4MKmQgsQWSjf-kJ4AQHZqLtBwZnuyU6AkqA&amp;oe=69BDA4AB&amp;_nc_sid=8b3546, https://scontent-mia5-1.cdninstagram.com/v/t51.82787-15/651816667_18134298985519670_8289361127931076585_n.heic?stp=dst-jpg_e35_s1080x1080_sh0.08_tt6&amp;_nc_ht=scontent-mia5-1.cdninstagram.com&amp;_nc_cat=102&amp;_nc_oc=Q6cZ2QHCAi9s3DFuPKByWnGtBxHfHk2HNZLiv3cWBrtrC-Pn0O9FjcOnDORNp72zQHTPtL5Kr7N3fGxjxKRjHF7Y_vPT&amp;_nc_ohc=bA0baMkChPUQ7kNvwFlks9B&amp;_nc_gid=4a1GUY6-k3VkJfPE0LCmJA&amp;edm=AOQ1c0wBAAAA&amp;ccb=7-5&amp;ig_cache_key=Mzg1MzAzMDMyMDY5ODMxMjU2Nw%3D%3D.3-ccb7-5&amp;oh=00_AfwSf_86pXlr92qyuJK4ToVech2MsCBrH3Nwt4dcxQ4Kqw&amp;oe=69BDAE11&amp;_nc_sid=8b3546, https://scontent-mia5-1.cdninstagram.com/v/t51.82787-15/649281645_18133877659519670_1508982743645473286_n.heic?stp=dst-jpg_e35_s1080x1080_sh0.08_tt6&amp;_nc_ht=scontent-mia5-1.cdninstagram.com&amp;_nc_cat=102&amp;_nc_oc=Q6cZ2QHCAi9s3DFuPKByWnGtBxHfHk2HNZLiv3cWBrtrC-Pn0O9FjcOnDORNp72zQHTPtL5Kr7N3fGxjxKRjHF7Y_vPT&amp;_nc_ohc=6kJFAZ3SGmMQ7kNvwFMxSOL&amp;_nc_gid=4a1GUY6-k3VkJfPE0LCmJA&amp;edm=AOQ1c0wBAAAA&amp;ccb=7-5&amp;ig_cache_key=Mzg1MDM3NzI2MTgyMDQ1NzE4Ng%3D%3D.3-ccb7-5&amp;oh=00_AfyQlXoK3JH5m1aaR0CLGXTgXp8mKeGophNoK91WXHSP_Q&amp;oe=69BD8B61&amp;_nc_sid=8b3546, https://scontent-mia5-1.cdninstagram.com/v/t51.82787-15/645892149_18133283659519670_3965937808888230949_n.heic?stp=dst-jpg_e35_s1080x1080_sh0.08_tt6&amp;_nc_ht=scontent-mia5-1.cdninstagram.com&amp;_nc_cat=102&amp;_nc_oc=Q6cZ2QHCAi9s3DFuPKByWnGtBxHfHk2HNZLiv3cWBrtrC-Pn0O9FjcOnDORNp72zQHTPtL5Kr7N3fGxjxKRjHF7Y_vPT&amp;_nc_ohc=Fr93I7bU-UgQ7kNvwGqMXG_&amp;_nc_gid=4a1GUY6-k3VkJfPE0LCmJA&amp;edm=AOQ1c0wBAAAA&amp;ccb=7-5&amp;ig_cache_key=Mzg0NjIwNDEwODUxMjY5NzAxMw%3D%3D.3-ccb7-5&amp;oh=00_Afx1E0jtFppYPbULM9uejZUJNCvofl6VWcmp55MXbRer7A&amp;oe=69BD99EE&amp;_nc_sid=8b3546, https://scontent-mia5-1.cdninstagram.com/v/t51.82787-15/634445404_18131672191519670_2859449780159098665_n.heic?stp=dst-jpg_e35_s1080x1080_sh0.08_tt6&amp;_nc_ht=scontent-mia5-1.cdninstagram.com&amp;_nc_cat=102&amp;_nc_oc=Q6cZ2QHCAi9s3DFuPKByWnGtBxHfHk2HNZLiv3cWBrtrC-Pn0O9FjcOnDORNp72zQHTPtL5Kr7N3fGxjxKRjHF7Y_vPT&amp;_nc_ohc=HUXO3y3pfb8Q7kNvwFGNNd0&amp;_nc_gid=4a1GUY6-k3VkJfPE0LCmJA&amp;edm=AOQ1c0wBAAAA&amp;ccb=7-5&amp;ig_cache_key=MzgzMzAyMzQyMDA4NzE3MTY5MQ%3D%3D.3-ccb7-5&amp;oh=00_AfzEu4w-wLi3vi8L7EIcOKjJDUZTCMIGI6vmL1kZmvb2uA&amp;oe=69BDA954&amp;_nc_sid=8b3546</t>
  </si>
  <si>
    <t>https://scontent-mia5-2.cdninstagram.com/o1/v/t16/f2/m69/AQOqvaHSVImPRRYiNFTIX7cfmY0Gc5v9xlcUh6baXW_eHA4UTDI3gZiM5LXgMi_3S0jHCaK4Vb-JyFX679UXtATn.mp4?strext=1&amp;_nc_cat=100&amp;_nc_sid=5e9851&amp;_nc_ht=scontent-mia5-2.cdninstagram.com&amp;_nc_ohc=tdCsz0FhFQwQ7kNvwG6i6Ez&amp;efg=eyJ2ZW5jb2RlX3RhZyI6Inhwdl9wcm9ncmVzc2l2ZS5JTlNUQUdSQU0uQ0xJUFMuQzMuNzIwLmRhc2hfYmFzZWxpbmVfMV92MSIsInhwdl9hc3NldF9pZCI6MTc4ODg1NjA1Nzg0NDU1OTksImFzc2V0X2FnZV9kYXlzIjoyLCJ2aV91c2VjYXNlX2lkIjoxMDA5OSwiZHVyYXRpb25fcyI6MTUsInVybGdlbl9zb3VyY2UiOiJ3d3cifQ%3D%3D&amp;ccb=17-1&amp;vs=8a5dd2dcd4ca367c&amp;_nc_vs=HBksFQIYOnBhc3N0aHJvdWdoX2V2ZXJzdG9yZS9HQUYxdmlZVnkxSEpKVElEQUJQZk1MY3pJUWxLYnNwVEFRQUYVAALIARIAFQIYUWlnX3hwdl9wbGFjZW1lbnRfcGVybWFuZW50X3YyLzNCNDBEQzk3MkFBQjMxRjRENzU2RTc4MzdBRkQ2Rjk3X2F1ZGlvX2Rhc2hpbml0Lm1wNBUCAsgBEgAoABgAGwKIB3VzZV9vaWwBMRJwcm9ncmVzc2l2ZV9yZWNpcGUBMRUAACa-hJKtouPGPxUCKAJDMywXQC4Q5WBBiTcYEmRhc2hfYmFzZWxpbmVfMV92MREAdf4HZeadAQA&amp;_nc_gid=4a1GUY6-k3VkJfPE0LCmJA&amp;_nc_ss=1a&amp;_nc_zt=28&amp;oh=00_AfyP4IrQf9xb5PGsbifCsq9BhS3WnqzE1HHYSHbrwCwvAQ&amp;oe=69BD9FE4, https://scontent-mia5-1.cdninstagram.com/o1/v/t16/f2/m69/AQOLmbtmS0DH1UwfN4PyZPepv-zvMiihZnhCjPhPXLAsFkEkVJyWBYx0D9DEl8TWAwRoFlMIW5juYmPAlz6TFEKM.mp4?strext=1&amp;_nc_cat=104&amp;_nc_sid=5e9851&amp;_nc_ht=scontent-mia5-1.cdninstagram.com&amp;_nc_ohc=lXRMY-W8dmgQ7kNvwEFgZpq&amp;efg=eyJ2ZW5jb2RlX3RhZyI6Inhwdl9wcm9ncmVzc2l2ZS5JTlNUQUdSQU0uQ0xJUFMuQzMuNzIwLmRhc2hfYmFzZWxpbmVfMV92MSIsInhwdl9hc3NldF9pZCI6MTc4ODY3NTUxNzg0NDU1OTksImFzc2V0X2FnZV9kYXlzIjoxNCwidmlfdXNlY2FzZV9pZCI6MTAwOTksImR1cmF0aW9uX3MiOjQ0LCJ1cmxnZW5fc291cmNlIjoid3d3In0%3D&amp;ccb=17-1&amp;vs=f3eae5a05946c73d&amp;_nc_vs=HBksFQIYOnBhc3N0aHJvdWdoX2V2ZXJzdG9yZS9HRmc1ZUNZMExXdHloRUlKQUJYaTZtRXJ2aG9jYnNwVEFRQUYVAALIARIAFQIYUWlnX3hwdl9wbGFjZW1lbnRfcGVybWFuZW50X3YyLzBBNDdDQTRDMDFFMzFCQUVGNjQyQzgxM0RBNjcyRDg3X2F1ZGlvX2Rhc2hpbml0Lm1wNBUCAsgBEgAoABgAGwKIB3VzZV9vaWwBMRJwcm9ncmVzc2l2ZV9yZWNpcGUBMRUAACa-7MOJl_rFPxUCKAJDMywXQC4hysCDEm8YEmRhc2hfYmFzZWxpbmVfMV92MREAdf4HZeadAQA&amp;_nc_gid=4a1GUY6-k3VkJfPE0LCmJA&amp;_nc_ss=1a&amp;_nc_zt=28&amp;oh=00_AfzjNm_MLsoXnIoKU0wunyF7H9DkowK8b1lmvt7TfL53NA&amp;oe=69BD9474, https://scontent-mia5-1.cdninstagram.com/o1/v/t16/f2/m69/AQObGpZ8t8X4JHBuKkFLfREPEXzR_leZMG7zuD4G4P3ApXVo6w3NOTRR5sQQF9Gy1gNiQ-ffd3msI2_VOJStJRjB.mp4?strext=1&amp;_nc_cat=102&amp;_nc_sid=5e9851&amp;_nc_ht=scontent-mia5-1.cdninstagram.com&amp;_nc_ohc=7yZLFBrhjCYQ7kNvwFjXRsU&amp;efg=eyJ2ZW5jb2RlX3RhZyI6Inhwdl9wcm9ncmVzc2l2ZS5JTlNUQUdSQU0uQ0xJUFMuQzMuNzIwLmRhc2hfYmFzZWxpbmVfMV92MSIsInhwdl9hc3NldF9pZCI6MTc4ODYyNTY2NDE0NDU1OTksImFzc2V0X2FnZV9kYXlzIjoxOCwidmlfdXNlY2FzZV9pZCI6MTAwOTksImR1cmF0aW9uX3MiOjIwLCJ1cmxnZW5fc291cmNlIjoid3d3In0%3D&amp;ccb=17-1&amp;vs=69930a78533eba12&amp;_nc_vs=HBksFQIYOnBhc3N0aHJvdWdoX2V2ZXJzdG9yZS9HSzllTXlaYS04YmUycEpiQUttRGlSbTQzYVlPYnNwVEFRQUYVAALIARIAFQIYUWlnX3hwdl9wbGFjZW1lbnRfcGVybWFuZW50X3YyL0IzNDAzQ0FFRjlCRTY0QTdGQjdCNEVEMzRGQjQ4Nzk3X2F1ZGlvX2Rhc2hpbml0Lm1wNBUCAsgBEgAoABgAGwKIB3VzZV9vaWwBMRJwcm9ncmVzc2l2ZV9yZWNpcGUBMRUAACa-u8zXlN3FPxUCKAJDMywXQDQQ5WBBiTcYEmRhc2hfYmFzZWxpbmVfMV92MREAdf4HZeadAQA&amp;_nc_gid=4a1GUY6-k3VkJfPE0LCmJA&amp;_nc_ss=1a&amp;_nc_zt=28&amp;oh=00_Afwe1a6yXQo0IT1-kUlZXSn8ZvkS1rk4ufX1lKFMNxpNPA&amp;oe=69BDAE32, https://scontent-mia5-1.cdninstagram.com/o1/v/t16/f2/m69/AQPq5HoqoiF_r9tpRXfPTwwu2px4L5fOrXtLszaZkRK6DqzNrdcWqrrytV0Glc8NQB1R49T4zWw8PttazdKIS3SQ.mp4?strext=1&amp;_nc_cat=101&amp;_nc_sid=5e9851&amp;_nc_ht=scontent-mia5-1.cdninstagram.com&amp;_nc_ohc=dpTBT6NkafgQ7kNvwF4Ot0D&amp;efg=eyJ2ZW5jb2RlX3RhZyI6Inhwdl9wcm9ncmVzc2l2ZS5JTlNUQUdSQU0uQ0xJUFMuQzMuNzIwLmRhc2hfYmFzZWxpbmVfMV92MSIsInhwdl9hc3NldF9pZCI6MTc4ODM4NjU3NTg0NDU1OTksImFzc2V0X2FnZV9kYXlzIjozNiwidmlfdXNlY2FzZV9pZCI6MTAwOTksImR1cmF0aW9uX3MiOjYsInVybGdlbl9zb3VyY2UiOiJ3d3cifQ%3D%3D&amp;ccb=17-1&amp;vs=bcf7482c8045854d&amp;_nc_vs=HBksFQIYOnBhc3N0aHJvdWdoX2V2ZXJzdG9yZS9HRUpKbHlWZm5HRzJ0N1FHQUR6cnQ2dEhOellCYnNwVEFRQUYVAALIARIAFQIYUWlnX3hwdl9wbGFjZW1lbnRfcGVybWFuZW50X3YyLzA2NEI4MDgwMjhEQzY3NDNDRjZGNDI4MzEzRTA0N0E1X2F1ZGlvX2Rhc2hpbml0Lm1wNBUCAsgBEgAoABgAGwKIB3VzZV9vaWwBMRJwcm9ncmVzc2l2ZV9yZWNpcGUBMRUAACa-wPGb_9HEPxUCKAJDMywXQBnYEGJN0vIYEmRhc2hfYmFzZWxpbmVfMV92MREAdf4HZeadAQA&amp;_nc_gid=4a1GUY6-k3VkJfPE0LCmJA&amp;_nc_ss=1a&amp;_nc_zt=28&amp;oh=00_Afy8v_Jxv9D26i_arFta-3GSGHSFk3VhnfPiw-vJzcGidA&amp;oe=69BDAA4F, https://scontent-mia3-1.cdninstagram.com/o1/v/t2/f2/m86/AQMoZV0Uw4fw2xHHew9AJYqqOv6ZtbhfLBglHELA5FzIn-Jxwjvx2fxO0uNlvUS5lxM8JQnYLy1KSyf7HN04AiNCD7U7Qu-h4WKaQ-I.mp4?_nc_cat=111&amp;_nc_sid=5e9851&amp;_nc_ht=scontent-mia3-1.cdninstagram.com&amp;_nc_ohc=-e4RVhzB1mcQ7kNvwHz7_aZ&amp;efg=eyJ2ZW5jb2RlX3RhZyI6Inhwdl9wcm9ncmVzc2l2ZS5JTlNUQUdSQU0uQ0xJUFMuQzMuNzIwLmRhc2hfYmFzZWxpbmVfMV92MSIsInhwdl9hc3NldF9pZCI6MTc4ODI4NTQyMjQ0NDU1OTksImFzc2V0X2FnZV9kYXlzIjo0NCwidmlfdXNlY2FzZV9pZCI6MTAwOTksImR1cmF0aW9uX3MiOjcsInVybGdlbl9zb3VyY2UiOiJ3d3cifQ%3D%3D&amp;ccb=17-1&amp;vs=aa44a825d06c0f7b&amp;_nc_vs=HBksFQIYUmlnX3hwdl9yZWVsc19wZXJtYW5lbnRfc3JfcHJvZC81NTQyMEFFNjFBQjhDMkYwMzFFRDJCQkJDQUJBRURCNF92aWRlb19kYXNoaW5pdC5tcDQVAALIARIAFQIYUWlnX3hwdl9wbGFjZW1lbnRfcGVybWFuZW50X3YyLzRDNDJFQkJGNzNEREQ4MEQ0RjE3RkU2MDcyNEJDNkFEX2F1ZGlvX2Rhc2hpbml0Lm1wNBUCAsgBEgAoABgAGwKIB3VzZV9vaWwBMRJwcm9ncmVzc2l2ZV9yZWNpcGUBMRUAACa-gvLZjpfEPxUCKAJDMywXQB0QYk3S8aoYEmRhc2hfYmFzZWxpbmVfMV92</t>
  </si>
  <si>
    <t>https://www.instagram.com/natalyashevelkova79</t>
  </si>
  <si>
    <t>sherbakov_jewelri</t>
  </si>
  <si>
    <t>Данила Щербаков</t>
  </si>
  <si>
    <t>Ювелирные изделия на заказ .3D Дизайн. Ремонт изделий.Гравировка.Лазерная пайка.</t>
  </si>
  <si>
    <t>https://t.me/GoldHomeDanilaMaster</t>
  </si>
  <si>
    <t>https://scontent-phl2-1.cdninstagram.com/v/t51.82787-19/618224122_18358108339202588_6598005922922264202_n.jpg?stp=dst-jpg_e0_s150x150_tt6&amp;efg=eyJ2ZW5jb2RlX3RhZyI6InByb2ZpbGVfcGljLmRqYW5nby44MDUuYzIifQ&amp;_nc_ht=scontent-phl2-1.cdninstagram.com&amp;_nc_cat=108&amp;_nc_oc=Q6cZ2QE87U1NOWZo2YMRAJw-DyAc0RDy_TV_FOLdcADM3SmEsGUxGvkDTaxfwz9gb9CUkPA&amp;_nc_ohc=WodEKIvnjz4Q7kNvwE8KjhL&amp;_nc_gid=HtomN28-JClO-WRt0-ShMg&amp;edm=AOQ1c0wBAAAA&amp;ccb=7-5&amp;oh=00_AfwDgbq03pPr2Dpz1Celh2DK_IJRGBD8GZJbZoZ-XFP6_g&amp;oe=69BD9CAF&amp;_nc_sid=8b3546</t>
  </si>
  <si>
    <t>Золотой кулон 585.Вес 2.5 грамма.
На заказ.Ювелирные изделия.Ташкент.Ручная работа. | Если бы волосы не покинули мою голову:) | Как долго мы  ждала ее🙈☺️🤗
Кухня с нуля от любимого🤎
#кухнядизайн #кухня #интерьер | Глазами любимого🫶 | Золотой комплект,585проба.</t>
  </si>
  <si>
    <t>https://instagram.com/p/DHrQGu2usFs, https://instagram.com/p/DUv8Vz7iJAk, https://instagram.com/p/DPjwhtgiBz4, https://instagram.com/p/DToBaKriHPc, https://instagram.com/p/DSzV5eIjWDzbCJQZjFiPdANuxqv95QgAh4Ywjs0, https://instagram.com/p/DQt8ZHECAZ9, https://instagram.com/p/DQmJceyiOEc, https://instagram.com/p/DQV_sCXDQz7ykh2hTatg8nW4edFmHr3pbaQ6nw0, https://instagram.com/p/DPZVy1FjVUhZrfwTkDD7a_tohKjri4mnVxdK-80, https://instagram.com/p/DPHLKJeDZSEwkzKcLRITyrG3TV0hI7zxJxtE4Q0, https://instagram.com/p/DLkeux7ILlf, https://instagram.com/p/DJhaF2xs_OV</t>
  </si>
  <si>
    <t>3, 5, 4, 2, 12, 7, 9, 13, 26, 20, 8, 6</t>
  </si>
  <si>
    <t>0, 0, 1, 0, 0, 4, 1, 5, 6, 2, 0, 0</t>
  </si>
  <si>
    <t>2025-03-26, 2026-02-14, 2025-10-08, 2026-01-17, 2025-12-28, 2025-11-06, 2025-11-03, 2025-10-28, 2025-10-04, 2025-09-27, 2025-07-01, 2025-05-11</t>
  </si>
  <si>
    <t>Парус, Чиланзар-23кв., Tashkent, Uzbekistan</t>
  </si>
  <si>
    <t>Video, Image, Video, Video, Video, Sidecar, Video, Video, Video, Sidecar, Video, Video</t>
  </si>
  <si>
    <t>https://scontent-phl2-1.cdninstagram.com/v/t51.82787-15/626283018_18362419294202588_2957919924204441576_n.jpg?stp=dst-jpg_e15_tt6&amp;_nc_ht=scontent-phl2-1.cdninstagram.com&amp;_nc_cat=108&amp;_nc_oc=Q6cZ2QE87U1NOWZo2YMRAJw-DyAc0RDy_TV_FOLdcADM3SmEsGUxGvkDTaxfwz9gb9CUkPA&amp;_nc_ohc=YDcGW9SqQkoQ7kNvwG3ECBh&amp;_nc_gid=HtomN28-JClO-WRt0-ShMg&amp;edm=AOQ1c0wBAAAA&amp;ccb=7-5&amp;ig_cache_key=MzgzMjU0NzE4OTU3NDg5NzcwMA%3D%3D.3-ccb7-5&amp;oh=00_Afx8lTxLTU4lTgAUPn9uNrP-214tf6etJDnJILYADQFI6g&amp;oe=69BD96A5&amp;_nc_sid=8b3546, https://scontent-phl2-1.cdninstagram.com/v/t51.82787-15/574371999_18349609195202588_7625256938001134522_n.heic?stp=dst-jpg_e35_s1080x1080_sh0.08_tt6&amp;_nc_ht=scontent-phl2-1.cdninstagram.com&amp;_nc_cat=108&amp;_nc_oc=Q6cZ2QE87U1NOWZo2YMRAJw-DyAc0RDy_TV_FOLdcADM3SmEsGUxGvkDTaxfwz9gb9CUkPA&amp;_nc_ohc=Rd3SDoxDKHsQ7kNvwGH033G&amp;_nc_gid=HtomN28-JClO-WRt0-ShMg&amp;edm=AOQ1c0wBAAAA&amp;ccb=7-5&amp;ig_cache_key=Mzc1OTkyNjg0OTY2OTk5OTQ2Ng%3D%3D.3-ccb7-5&amp;oh=00_AfwIiH3tXHX8PVpoPGWLjxx2ebZhSw9VVbIBfLE2H0bYwA&amp;oe=69BD8AFD&amp;_nc_sid=8b3546, https://scontent-phl2-1.cdninstagram.com/v/t51.82787-15/574371999_18349609195202588_7625256938001134522_n.heic?stp=dst-jpg_e35_s1080x1080_sh0.08_tt6&amp;_nc_ht=scontent-phl2-1.cdninstagram.com&amp;_nc_cat=108&amp;_nc_oc=Q6cZ2QE87U1NOWZo2YMRAJw-DyAc0RDy_TV_FOLdcADM3SmEsGUxGvkDTaxfwz9gb9CUkPA&amp;_nc_ohc=Rd3SDoxDKHsQ7kNvwGH033G&amp;_nc_gid=HtomN28-JClO-WRt0-ShMg&amp;edm=AOQ1c0wBAAAA&amp;ccb=7-5&amp;ig_cache_key=Mzc1OTkyNjg0OTY2OTk5OTQ2Ng%3D%3D.3-ccb7-5&amp;oh=00_AfwIiH3tXHX8PVpoPGWLjxx2ebZhSw9VVbIBfLE2H0bYwA&amp;oe=69BD8AFD&amp;_nc_sid=8b3546, https://scontent-phl2-1.cdninstagram.com/v/t51.82787-15/573518194_18349609204202588_1201618183115020072_n.heic?stp=dst-jpg_e35_s1080x1080_sh0.08_tt6&amp;_nc_ht=scontent-phl2-1.cdninstagram.com&amp;_nc_cat=108&amp;_nc_oc=Q6cZ2QE87U1NOWZo2YMRAJw-DyAc0RDy_TV_FOLdcADM3SmEsGUxGvkDTaxfwz9gb9CUkPA&amp;_nc_ohc=XpL-SabF9IQQ7kNvwFEqb6F&amp;_nc_gid=HtomN28-JClO-WRt0-ShMg&amp;edm=AOQ1c0wBAAAA&amp;ccb=7-5&amp;ig_cache_key=Mzc1OTkyNjg0ODgyMjc1NDUyNg%3D%3D.3-ccb7-5&amp;oh=00_AfxLJdRqFVaMkhJr5B7YMFu1LBLTHBRAgDckx6NTP659Ww&amp;oe=69BDB505&amp;_nc_sid=8b3546, https://scontent-phl2-1.cdninstagram.com/v/t51.82787-15/573690065_18349609216202588_2989557499152062712_n.heic?stp=dst-jpg_e35_s1080x1080_sh0.08_tt6&amp;_nc_ht=scontent-phl2-1.cdninstagram.com&amp;_nc_cat=108&amp;_nc_oc=Q6cZ2QE87U1NOWZo2YMRAJw-DyAc0RDy_TV_FOLdcADM3SmEsGUxGvkDTaxfwz9gb9CUkPA&amp;_nc_ohc=O2nh3sV93_kQ7kNvwHoD5ip&amp;_nc_gid=HtomN28-JClO-WRt0-ShMg&amp;edm=AOQ1c0wBAAAA&amp;ccb=7-5&amp;ig_cache_key=Mzc1OTkyNjg0ODgzOTQ5NzYwNw%3D%3D.3-ccb7-5&amp;oh=00_AfwyAX4NVSARJe3oZzbkH8i802DCG43xxAsceX_PR9GJYg&amp;oe=69BD9A6A&amp;_nc_sid=8b3546, https://scontent-phl2-1.cdninstagram.com/v/t51.82787-15/572986835_18349609231202588_3736738923266797990_n.heic?stp=dst-jpg_e35_s1080x1080_sh0.08_tt6&amp;_nc_ht=scontent-phl2-1.cdninstagram.com&amp;_nc_cat=108&amp;_nc_oc=Q6cZ2QE87U1NOWZo2YMRAJw-DyAc0RDy_TV_FOLdcADM3SmEsGUxGvkDTaxfwz9gb9CUkPA&amp;_nc_ohc=HDwtsNgghqgQ7kNvwGo7Zr5&amp;_nc_gid=HtomN28-JClO-WRt0-ShMg&amp;edm=AOQ1c0wBAAAA&amp;ccb=7-5&amp;ig_cache_key=Mzc1OTkyNjg0OTEzMzEwODk2OA%3D%3D.3-ccb7-5&amp;oh=00_AfxmSif8zrBLcwdlWmMMBJv8PBw2GpBrzk3n-UWbljLQ4A&amp;oe=69BD9E83&amp;_nc_sid=8b3546, https://scontent-phl2-1.cdninstagram.com/v/t51.82787-15/572664709_18349609240202588_7728832397805455289_n.heic?stp=dst-jpg_e35_s1080x1080_sh0.08_tt6&amp;_nc_ht=scontent-phl2-1.cdninstagram.com&amp;_nc_cat=108&amp;_nc_oc=Q6cZ2QE87U1NOWZo2YMRAJw-DyAc0RDy_TV_FOLdcADM3SmEsGUxGvkDTaxfwz9gb9CUkPA&amp;_nc_ohc=98m-c2h9IEoQ7kNvwE2vqOs&amp;_nc_gid=HtomN28-JClO-WRt0-ShMg&amp;edm=AOQ1c0wBAAAA&amp;ccb=7-5&amp;ig_cache_key=Mzc1OTkyNjg0ODgzMTExODI1Mg%3D%3D.3-ccb7-5&amp;oh=00_Afw_Neb75ZwdjZLI2VYF_gl7yNEVMZ5SSdZiIepj7sM06Q&amp;oe=69BDB733&amp;_nc_sid=8b3546, https://scontent-phl2-1.cdninstagram.com/v/t51.82787-15/573414370_18349609252202588_2783935199754300688_n.heic?stp=dst-jpg_e35_s1080x1080_sh0.08_tt6&amp;_nc_ht=scontent-phl2-1.cdninstagram.com&amp;_nc_cat=108&amp;_nc_oc=Q6cZ2QE87U1NOWZo2YMRAJw-DyAc0RDy_TV_FOLdcADM3SmEsGUxGvkDTaxfwz9gb9CUkPA&amp;_nc_ohc=XEUqF2AMcxIQ7kNvwHzvczA&amp;_nc_gid=HtomN28-JClO-WRt0-ShMg&amp;edm=AOQ1c0wBAAAA&amp;ccb=7-5&amp;ig_cache_key=Mzc1OTkyNjg0ODgzMTE1MDA2Mg%3D%3D.3-ccb7-5&amp;oh=00_Afx9x2g41yY6hYpHJDgJVbqFDia3VjpeN2d9-6NWyHbXHQ&amp;oe=69BDAB55&amp;_nc_sid=8b3546, https://scontent-phl2-1.cdninstagram.com/v/t51.82787-15/554991424_18528706456030271_5313123843515466754_n.jpg?stp=dst-jpg_e35_s1080x1080_sh0.08_tt6&amp;_nc_ht=scontent-phl2-1.cdninstagram.com&amp;_nc_cat=111&amp;_nc_oc=Q6cZ2QE87U1NOWZo2YMRAJw-DyAc0RDy_TV_FOLdcADM3SmEsGUxGvkDTaxfwz9gb9CUkPA&amp;_nc_ohc=u8SY6Ts-5eYQ7kNvwF5n--N&amp;_nc_gid=HtomN28-JClO-WRt0-ShMg&amp;edm=AOQ1c0wBAAAA&amp;ccb=7-5&amp;ig_cache_key=MzczMDk5OTg4MTM2MTExNTYyMw%3D%3D.3-ccb7-5&amp;oh=00_Afw5nsKrQoVGErcWQ1RZXCK72TM4eZd4MyrvdaE5YXK-vw&amp;oe=69BD9088&amp;_nc_sid=8b3546, https://scontent-phl2-1.cdninstagram.com/v/t51.82787-15/554991424_18528706456030271_5313123843515466754_n.jpg?stp=dst-jpg_e35_s1080x1080_sh0.08_tt6&amp;_nc_ht=scontent-phl2-1.cdninstagram.com&amp;_nc_cat=111&amp;_nc_oc=Q6cZ2QE87U1NOWZo2YMRAJw-DyAc0RDy_TV_FOLdcADM3SmEsGUxGvkDTaxfwz9gb9CUkPA&amp;_nc_ohc=u8SY6Ts-5eYQ7kNvwF5n--N&amp;_nc_gid=HtomN28-JClO-WRt0-ShMg&amp;edm=AOQ1c0wBAAAA&amp;ccb=7-5&amp;ig_cache_key=MzczMDk5OTg4MTM2MTExNTYyMw%3D%3D.3-ccb7-5&amp;oh=00_Afw5nsKrQoVGErcWQ1RZXCK72TM4eZd4MyrvdaE5YXK-vw&amp;oe=69BD90</t>
  </si>
  <si>
    <t>https://scontent-phl2-1.cdninstagram.com/o1/v/t2/f2/m367/AQMOjfGXULPyPlI6en7DG2Z3L4yc0Qc_dcB8-pC4mZofh13_hvDZ2lpU_xmZi3QYsgVYFA7xWErNVVLWxzCHh6yEy_LFfF2TFSvRP7o.mp4?_nc_cat=111&amp;_nc_sid=5e9851&amp;_nc_ht=scontent-phl2-1.cdninstagram.com&amp;_nc_ohc=TMMCV3qkEukQ7kNvwHXKQaj&amp;efg=eyJ2ZW5jb2RlX3RhZyI6Inhwdl9wcm9ncmVzc2l2ZS5JTlNUQUdSQU0uQ0xJUFMuQzMuNzIwLmRhc2hfYmFzZWxpbmVfMV92MSIsInhwdl9hc3NldF9pZCI6MTU4NTM3MjM5ODgzMDc3NywiYXNzZXRfYWdlX2RheXMiOjM1NCwidmlfdXNlY2FzZV9pZCI6MTAwOTksImR1cmF0aW9uX3MiOjIwLCJ1cmxnZW5fc291cmNlIjoid3d3In0%3D&amp;ccb=17-1&amp;_nc_gid=HtomN28-JClO-WRt0-ShMg&amp;_nc_ss=1a&amp;_nc_zt=28&amp;vs=92f942de1e8cf8de&amp;_nc_vs=HBksFQIYQGlnX2VwaGVtZXJhbC9FODRCRUNCRTg0RDFFNUJDMUFCQzdENjUzMzUyREJCNV92aWRlb19kYXNoaW5pdC5tcDQVAALIARIAFQIYR2lnX3hwdl9yZWVsc19wZXJtYW5lbnRfc3JfcHJvZC8xMzA3NzQyMDMzNjQyODA0XzM3NzQzODczMDkwNzQ3NTUyNjAubXA0FQICyAESACgAGAAbAogHdXNlX29pbAExEnByb2dyZXNzaXZlX3JlY2lwZQExFQAAJvKS2uro-NAFFQIoAkMzLBdANJmZmZmZmhgSZGFzaF9iYXNlbGluZV8xX3YxEQB1_gdl5p0BAA&amp;oh=00_Afy-OarCYfLEPlPsjEnc2eVhYgzcsYXNh30rI6qwTZkT6Q&amp;oe=69BD9350, https://scontent-phl2-1.cdninstagram.com/o1/v/t2/f2/m86/AQO-n1Pmd1hZWPjJ2JH7CpscbXmFKCvrMT385inpyQ4RG_ZoDkjRLxa2mMSRk0vTCxSfz2a-CtVwBGTa0Uc0aBYlXOOvDBECcQRj4TM.mp4?_nc_cat=109&amp;_nc_sid=5e9851&amp;_nc_ht=scontent-phl2-1.cdninstagram.com&amp;_nc_ohc=hH_u6F_MCNgQ7kNvwHXR4iN&amp;efg=eyJ2ZW5jb2RlX3RhZyI6Inhwdl9wcm9ncmVzc2l2ZS5JTlNUQUdSQU0uQ0xJUFMuQzMuMzYwLmRhc2hfYmFzZWxpbmVfM192MSIsInhwdl9hc3NldF9pZCI6NzM0NDM4MzA2MzIxNzQ4LCJhc3NldF9hZ2VfZGF5cyI6MTU4LCJ2aV91c2VjYXNlX2lkIjoxMDA5OSwiZHVyYXRpb25fcyI6MTgsInVybGdlbl9zb3VyY2UiOiJ3d3cifQ%3D%3D&amp;ccb=17-1&amp;_nc_gid=HtomN28-JClO-WRt0-ShMg&amp;_nc_ss=1a&amp;_nc_zt=28&amp;vs=450678aba76445fc&amp;_nc_vs=HBksFQIYUmlnX3hwdl9yZWVsc19wZXJtYW5lbnRfc3JfcHJvZC85NjQ1QjU0RjVCNURFRUU3QkMxRjAzRkQ4OEJBOUNBRl92aWRlb19kYXNoaW5pdC5tcDQVAALIARIAFQIYR2lnX3hwdl9yZWVsc19wZXJtYW5lbnRfc3JfcHJvZC8yMjA5MzExOTA5NDkzNzY1XzgyMzA2MzU4NzQ4NDY3NjQyMjcubXA0FQICyAESACgAGAAbAogHdXNlX29pbAExEnByb2dyZXNzaXZlX3JlY2lwZQExFQAAJqjV3OX3_c0CFQIoAkMzLBdAMhmZmZmZmhgSZGFzaF9iYXNlbGluZV8zX3YxEQB1_gdl5p0BAA&amp;oh=00_AfxtHDg8_2c5zox5kfFsaEWLMG-SL1QOl-I3kD8ZDPWtIw&amp;oe=69B9B866, https://scontent-phl2-1.cdninstagram.com/o1/v/t16/f2/m69/AQMo2FSra3oA4LAJPNiWIzvfDaZa7dvu7QqhSKz9pyr97wIp5IfUDFhsAIy3w3F921WuN7Si2rDLL-OFlOPbN5lk.mp4?strext=1&amp;_nc_cat=102&amp;_nc_sid=5e9851&amp;_nc_ht=scontent-phl2-1.cdninstagram.com&amp;_nc_ohc=q4NPCD9LtJwQ7kNvwFWKGnO&amp;efg=eyJ2ZW5jb2RlX3RhZyI6Inhwdl9wcm9ncmVzc2l2ZS5JTlNUQUdSQU0uQ0xJUFMuQzMuNzIwLmRhc2hfYmFzZWxpbmVfMV92MSIsInhwdl9hc3NldF9pZCI6MTgzNTgxMDg0OTIyMDI1ODgsImFzc2V0X2FnZV9kYXlzIjo1NywidmlfdXNlY2FzZV9pZCI6MTAwOTksImR1cmF0aW9uX3MiOjMzLCJ1cmxnZW5fc291cmNlIjoid3d3In0%3D&amp;ccb=17-1&amp;vs=19266cf42f60dfaa&amp;_nc_vs=HBksFQIYOnBhc3N0aHJvdWdoX2V2ZXJzdG9yZS9HSl9FMlNROXZpRHo2RjRHQUczcDFaRU5pdUlZYnNwVEFRQUYVAALIARIAFQIYUWlnX3hwdl9wbGFjZW1lbnRfcGVybWFuZW50X3YyL0M5NEJGQTM0ODNEQzY5ODdFNDNDOUEwNTk5MkYzN0JBX2F1ZGlvX2Rhc2hpbml0Lm1wNBUCAsgBEgAoABgAGwKIB3VzZV9vaWwBMRJwcm9ncmVzc2l2ZV9yZWNpcGUBMRUAACa4iej2xqacQRUCKAJDMywXQEDu2RaHKwIYEmRhc2hfYmFzZWxpbmVfMV92MREAdf4HZeadAQA&amp;_nc_gid=HtomN28-JClO-WRt0-ShMg&amp;_nc_ss=1a&amp;_nc_zt=28&amp;oh=00_AfzIRacnELbldCaRG6LrMU3fVM5ofBkfRK1a24AfACo9Wg&amp;oe=69BD988E, https://scontent-phl2-1.cdninstagram.com/o1/v/t2/f2/m86/AQMn0pQw-dNd4ZrVZP8UIrzeRnwh_k1eZQiBNaZZtW2CYaqcdCTVQ9NIcs_ZSiDthcJ5Iwyh40ySP18BMImP7tNK21yZ0EotuNNCRdk.mp4?_nc_cat=108&amp;_nc_sid=5e9851&amp;_nc_ht=scontent-phl2-1.cdninstagram.com&amp;_nc_ohc=eJbPM-3U7IgQ7kNvwEe8JGf&amp;efg=eyJ2ZW5jb2RlX3RhZyI6Inhwdl9wcm9ncmVzc2l2ZS5JTlNUQUdSQU0uQ0xJUFMuQzMuNzIwLmRhc2hfYmFzZWxpbmVfMV92MSIsInhwdl9hc3NldF9pZCI6MTkyODkwMDc1ODAyODAzOCwiYXNzZXRfYWdlX2RheXMiOjc4LCJ2aV91c2VjYXNlX2lkIjoxMDA5OSwiZHVyYXRpb25fcyI6MzAsInVybGdlbl9zb3VyY2UiOiJ3d3cifQ%3D%3D&amp;ccb=17-1&amp;_nc_gid=HtomN28-JClO-WRt0-ShMg&amp;_nc_ss=1a&amp;_nc_zt=28&amp;vs=3cd1bc3b654e5a85&amp;_nc_vs=HBksFQIYUmlnX3hwdl9yZWVsc19wZXJtYW5lbnRfc3JfcHJvZC9GQzQ1NDc2QzcyMDQxRUJDMzIxRUYwNzcxREMxOENCNV92aWRlb19kYXNoaW5pdC5tcDQVAALIARIAFQIYR2lnX3hwdl9yZWVsc19wZXJtYW5lbnRfc3JfcHJvZC8xMDYwNTk1MjIyODYwNzA5Xzg5NTAwNjkwMjY2MzQ2MTYzMDEubXA0FQICyAESACgAGAAbAogHdXNlX29pbAExEnByb2dyZXNzaXZlX3JlY2lwZQExFQAAJoz86cfmlO0GFQIoAkMzLBdAPhsi0OVgQhgSZGFzaF9iYXNlbGluZV8xX3YxEQB1_gdl5p0BAA&amp;oh=00_AfxwUGUN7JALwvkD328dt9yOify3weiS-cPUppYT2IS9Fw&amp;oe=69B9B215, https://scontent-phl2-1.cdninstagram.com/o1/v/t2/f2/m86/AQNdtMNImthVOQLKqQz_nEXp0k2WFX5wsl9pdYS5ioM06iXi1xnvYyKgNmi08-j0nYFDX_rkPdfo0GQEAz6rp82EGZP-8p16pc7rQH4.mp4?_nc_cat=106&amp;_nc_sid=5e9851&amp;_nc_ht=scontent-phl2-1.cdninstagram.com&amp;_nc_ohc=W1CG26DFiVMQ7kNvwFqh6Pz&amp;efg=eyJ2ZW5jb2RlX3RhZyI6Inhwdl9wcm9ncmVzc2l2ZS5JTlNUQUdSQU0uQ0xJUFMuQzMuNzIwLmRhc2hfYmFzZWxpbmVfMV92MSIsInhwdl9hc3NldF9pZCI6MTcxNDc1NzIwNTg1ODE0NywiYXNzZXRfYWdlX2RheXMiOjEzMiwidmlfdXNlY2FzZV9pZCI6MTAwOTksImR1cmF0aW9uX3MiOjI0LCJ1cmxnZW5fc291cmNlIjoid3d3In0%3D&amp;ccb=17-1&amp;_nc_gid=HtomN28-JClO-WRt0-ShMg&amp;_nc_ss=1a&amp;_nc_zt=28&amp;vs=44a6ae6cad5280b5&amp;_nc_vs=HBksFQIYUmlnX3hwdl9yZWVsc19wZXJtYW5lbnRfc3JfcHJvZC9FMjRFRTIyMEJDREIwRjA5OEU4N0ExQTVERUJBMDhCOF92aWRlb19kYXNoaW5pdC5tcDQVAALIARIAFQIYR2lnX3hwdl9yZWVsc19wZXJtYW5lbnRfc3JfcHJvZC8yMjg0MDMzMzQyMDA5Mzk4XzUzMjM3ODIwOTkxNDA2NDQ5MDgubXA0FQICyAESACgAGAAbAogHdXNlX29pbAExEnByb2</t>
  </si>
  <si>
    <t>https://www.instagram.com/sherbakov_jewelri</t>
  </si>
  <si>
    <t>levinsonilya</t>
  </si>
  <si>
    <t>🤡🤡🤡</t>
  </si>
  <si>
    <t>Мог бы быть юмористом, но все просят меня не шутить
Ex-CEO || @monstars_moscow 
Ex-Creative Director || Vinci Agency</t>
  </si>
  <si>
    <t>https://t.me/worklifecore</t>
  </si>
  <si>
    <t>https://scontent-iad3-1.cdninstagram.com/v/t51.2885-19/468489679_587479090633192_8550371672411440923_n.jpg?stp=dst-jpg_e0_s150x150_tt6&amp;efg=eyJ2ZW5jb2RlX3RhZyI6InByb2ZpbGVfcGljLmRqYW5nby4xMDgwLmMyIn0&amp;_nc_ht=scontent-iad3-1.cdninstagram.com&amp;_nc_cat=104&amp;_nc_oc=Q6cZ2QEzu9dxE3Zou8IZV5Tf7mcSkktvsclRgqS5eJTcX1LoqQLYHTRvF_pZNTI5aPkNa9I&amp;_nc_ohc=wuUBKLxtvKUQ7kNvwEu5IJa&amp;_nc_gid=H2zGqa6E2VzDjFarYVWahA&amp;edm=AOQ1c0wBAAAA&amp;ccb=7-5&amp;oh=00_Afy6K-YBNdLP_ehOMcxcXcLsb82l48UsN5_ahyQ5J99Fhw&amp;oe=69BDA098&amp;_nc_sid=8b3546</t>
  </si>
  <si>
    <t>@igtrsin @adelyabek 🥺
Сколько любви в одном дне💔 | Чтобы в ленте были не только фотки в пиджаках | @sonyadobryakova твой сон — наш праздник🖤
Меня позвали, чтобы сон был страшным! 
Еще раз с Днем рождения, звезда! | @ssitorraa @milukofff вы подарили нам чудесный день, но с вами так всегда🖤 | Левинсоны🖤 | Я расскажу вам одну историю | @monstars_moscow 💔🖤
2024 год был про работу, поэтому вместо итогов фотки с корпоратива💼💼💼 | Это три разные фотографии | Жил был Пёс | Май. | Рано подводить итоги. Время кроликам становится драконами🐇🐉 | Муд последней фотографии в серии *твой дед наконец-то выключил телевизор и вышел посмотреть на свой огород*</t>
  </si>
  <si>
    <t>@igtrsin, @adelyabek, @sonyadobryakova, @ssitorraa, @milukofff, @monstars_moscow</t>
  </si>
  <si>
    <t>https://instagram.com/p/DRC2K_ZjIEX, https://instagram.com/p/DQyyZelDK0L, https://instagram.com/p/DQFJg7fDHjL, https://instagram.com/p/DO_yc7IDHb9, https://instagram.com/p/DGC-clrsCBp, https://instagram.com/p/DF0VIigszRq, https://instagram.com/p/DEM-puXM29m, https://instagram.com/p/DC7V9MOs-aB, https://instagram.com/p/DAflOlwsXAq, https://instagram.com/p/C6uJuQksSXw, https://instagram.com/p/C1fHW4uMQ5Q, https://instagram.com/p/Cznr9T4sQuv</t>
  </si>
  <si>
    <t>91, 78, 109, 107, 197, 117, 114, 102, 143, 134, 144, 167</t>
  </si>
  <si>
    <t>2, 0, 8, 2, 19, 24, 7, 1, 3, 0, 4, 3</t>
  </si>
  <si>
    <t>2025-11-14, 2025-11-08, 2025-10-21, 2025-09-24, 2025-02-14, 2025-02-08, 2024-12-30, 2024-11-28, 2024-09-29, 2024-05-08, 2023-12-30, 2023-11-14</t>
  </si>
  <si>
    <t>Happy End Moscow</t>
  </si>
  <si>
    <t>https://scontent-iad3-1.cdninstagram.com/v/t51.82787-15/582088535_18533537647056482_4350559073789480612_n.jpg?stp=dst-jpg_e35_p1080x1080_sh0.08_tt6&amp;_nc_ht=scontent-iad3-1.cdninstagram.com&amp;_nc_cat=102&amp;_nc_oc=Q6cZ2QEzu9dxE3Zou8IZV5Tf7mcSkktvsclRgqS5eJTcX1LoqQLYHTRvF_pZNTI5aPkNa9I&amp;_nc_ohc=qrYt409m5RwQ7kNvwFLGoTL&amp;_nc_gid=H2zGqa6E2VzDjFarYVWahA&amp;edm=AOQ1c0wBAAAA&amp;ccb=7-5&amp;ig_cache_key=Mzc2NTgxMDQ3OTUxNjg5MTExOQ%3D%3D.3-ccb7-5&amp;oh=00_Afxy5Fm5OsgREOOn8bofOw7bGIL7jOaR877mH4dAG3tA6Q&amp;oe=69BDAF53&amp;_nc_sid=8b3546, https://scontent-iad3-1.cdninstagram.com/v/t51.82787-15/582088535_18533537647056482_4350559073789480612_n.jpg?stp=dst-jpg_e35_p1080x1080_sh0.08_tt6&amp;_nc_ht=scontent-iad3-1.cdninstagram.com&amp;_nc_cat=102&amp;_nc_oc=Q6cZ2QEzu9dxE3Zou8IZV5Tf7mcSkktvsclRgqS5eJTcX1LoqQLYHTRvF_pZNTI5aPkNa9I&amp;_nc_ohc=qrYt409m5RwQ7kNvwFLGoTL&amp;_nc_gid=H2zGqa6E2VzDjFarYVWahA&amp;edm=AOQ1c0wBAAAA&amp;ccb=7-5&amp;ig_cache_key=Mzc2NTgxMDQ3OTUxNjg5MTExOQ%3D%3D.3-ccb7-5&amp;oh=00_Afxy5Fm5OsgREOOn8bofOw7bGIL7jOaR877mH4dAG3tA6Q&amp;oe=69BDAF53&amp;_nc_sid=8b3546, https://scontent-iad3-1.cdninstagram.com/v/t51.82787-15/582014983_18533537659056482_8920300075130880384_n.jpg?stp=dst-jpg_e35_p1080x1080_sh0.08_tt6&amp;_nc_ht=scontent-iad3-1.cdninstagram.com&amp;_nc_cat=102&amp;_nc_oc=Q6cZ2QEzu9dxE3Zou8IZV5Tf7mcSkktvsclRgqS5eJTcX1LoqQLYHTRvF_pZNTI5aPkNa9I&amp;_nc_ohc=WkmlcKwBrWwQ7kNvwFX_THX&amp;_nc_gid=H2zGqa6E2VzDjFarYVWahA&amp;edm=AOQ1c0wBAAAA&amp;ccb=7-5&amp;ig_cache_key=Mzc2NTgxMDQ3OTUxNjkxMjQ4Mg%3D%3D.3-ccb7-5&amp;oh=00_AfwqQFsEdGpUgWt-KAU1ODvRJAp6anhEjrxVK86I4TcJvw&amp;oe=69BDBB6B&amp;_nc_sid=8b3546, https://scontent-iad3-1.cdninstagram.com/v/t51.82787-15/582521275_18533537668056482_1379908512902952752_n.jpg?stp=dst-jpg_e35_p1080x1080_sh0.08_tt6&amp;_nc_ht=scontent-iad3-1.cdninstagram.com&amp;_nc_cat=102&amp;_nc_oc=Q6cZ2QEzu9dxE3Zou8IZV5Tf7mcSkktvsclRgqS5eJTcX1LoqQLYHTRvF_pZNTI5aPkNa9I&amp;_nc_ohc=ASg16GjkS3sQ7kNvwFimO16&amp;_nc_gid=H2zGqa6E2VzDjFarYVWahA&amp;edm=AOQ1c0wBAAAA&amp;ccb=7-5&amp;ig_cache_key=Mzc2NTgxMDQ3OTUxNjkwNzYwMw%3D%3D.3-ccb7-5&amp;oh=00_AfxQnRqpu6PD9Rj1GJMjy_w5F4UkWEiONzE5nhNCTMrvcw&amp;oe=69BD9A9F&amp;_nc_sid=8b3546, https://scontent-iad3-1.cdninstagram.com/v/t51.82787-15/583661660_18533537677056482_4034446385724432899_n.jpg?stp=dst-jpg_e35_p1080x1080_sh0.08_tt6&amp;_nc_ht=scontent-iad3-1.cdninstagram.com&amp;_nc_cat=102&amp;_nc_oc=Q6cZ2QEzu9dxE3Zou8IZV5Tf7mcSkktvsclRgqS5eJTcX1LoqQLYHTRvF_pZNTI5aPkNa9I&amp;_nc_ohc=y5c6RCLmU70Q7kNvwEAYuD-&amp;_nc_gid=H2zGqa6E2VzDjFarYVWahA&amp;edm=AOQ1c0wBAAAA&amp;ccb=7-5&amp;ig_cache_key=Mzc2NTgxMDQ3OTcyNjYxMTcwNA%3D%3D.3-ccb7-5&amp;oh=00_AfyK7eWzXc_zJFuxrZ6TJwWzmo7Q6OF1OU3MDeHMW8OplQ&amp;oe=69BDA56D&amp;_nc_sid=8b3546, https://scontent-iad3-1.cdninstagram.com/v/t51.82787-15/582667000_18533537689056482_1072031645584048027_n.jpg?stp=dst-jpg_e35_p1080x1080_sh0.08_tt6&amp;_nc_ht=scontent-iad3-1.cdninstagram.com&amp;_nc_cat=102&amp;_nc_oc=Q6cZ2QEzu9dxE3Zou8IZV5Tf7mcSkktvsclRgqS5eJTcX1LoqQLYHTRvF_pZNTI5aPkNa9I&amp;_nc_ohc=HVqoZaIQHsUQ7kNvwE8cSvy&amp;_nc_gid=H2zGqa6E2VzDjFarYVWahA&amp;edm=AOQ1c0wBAAAA&amp;ccb=7-5&amp;ig_cache_key=Mzc2NTgxMDQ3OTUwODUzMDgwNw%3D%3D.3-ccb7-5&amp;oh=00_AfzlovsNubo73rsO5JP3GuUX2v6iffgDAAJ32-vTOzklNA&amp;oe=69BDA8DD&amp;_nc_sid=8b3546, https://scontent-iad3-1.cdninstagram.com/v/t51.82787-15/581974167_18533537707056482_3518920565274583918_n.jpg?stp=dst-jpg_e35_p1080x1080_sh0.08_tt6&amp;_nc_ht=scontent-iad3-1.cdninstagram.com&amp;_nc_cat=102&amp;_nc_oc=Q6cZ2QEzu9dxE3Zou8IZV5Tf7mcSkktvsclRgqS5eJTcX1LoqQLYHTRvF_pZNTI5aPkNa9I&amp;_nc_ohc=Lq1DaYPBvFsQ7kNvwEgqq1f&amp;_nc_gid=H2zGqa6E2VzDjFarYVWahA&amp;edm=AOQ1c0wBAAAA&amp;ccb=7-5&amp;ig_cache_key=Mzc2NTgxMDQ3OTUxNjkxNzI1NQ%3D%3D.3-ccb7-5&amp;oh=00_AfxXMWJR_N2Mt8l71yyBZsDMPVXWUVbZaV-O-NtqdQ8nKA&amp;oe=69BDB778&amp;_nc_sid=8b3546, https://scontent-iad3-1.cdninstagram.com/v/t51.82787-15/582005210_18533537704056482_8607116198239172593_n.jpg?stp=dst-jpg_e35_p1080x1080_sh0.08_tt6&amp;_nc_ht=scontent-iad3-1.cdninstagram.com&amp;_nc_cat=102&amp;_nc_oc=Q6cZ2QEzu9dxE3Zou8IZV5Tf7mcSkktvsclRgqS5eJTcX1LoqQLYHTRvF_pZNTI5aPkNa9I&amp;_nc_ohc=3qxYILpSU04Q7kNvwEJLZVx&amp;_nc_gid=H2zGqa6E2VzDjFarYVWahA&amp;edm=AOQ1c0wBAAAA&amp;ccb=7-5&amp;ig_cache_key=Mzc2NTgxMDQ3OTUxNjkzNTMwMw%3D%3D.3-ccb7-5&amp;oh=00_Afz5u8WIA_DAmkANIVTPhue_eHT9pumRDqgabG-UZqxBsQ&amp;oe=69BDB17C&amp;_nc_sid=8b3546, https://scontent-iad3-1.cdninstagram.com/v/t51.82787-15/581800122_18533537719056482_3512328584797153090_n.jpg?stp=dst-jpg_e35_p1080x1080_sh0.08_tt6&amp;_nc_ht=scontent-iad3-1.cdninstagram.com&amp;_nc_cat=102&amp;_nc_oc=Q6cZ2QEzu9dxE3Zou8IZV5Tf7mcSkktvsclRgqS5eJTcX1LoqQLYHTRvF_pZNTI5aPkNa9I&amp;_nc_ohc=k1LWsdVLC4oQ7kNvwFgXJSM&amp;_nc_gid=H2zGqa6E2VzDjFarYVWahA&amp;edm=AOQ1c0wBAAAA&amp;ccb=7-5&amp;ig_cache_key=Mzc2NTgxMDQ3OTYwOTE3MTc1OQ%3D%3D.3-ccb7-5&amp;oh=00_AfzE9ovY5LHLHVWIB4GHPIFvzqXwMGM46JIXGCPuuyyqrA&amp;oe=69BD8B88&amp;_nc_sid=8b3546, https://scontent-iad3-1.cdninstagram.com/v/t51.82787-15/580491937_18532150753056482_6070869412977550377_n.jpg?stp=dst-jpg_e35_p1080x1080_sh0.08_tt6&amp;_nc_ht=scontent-iad3-1.cdninstagram.com&amp;_nc_cat=102&amp;_nc_oc=Q6cZ2QEzu9dxE3Zou8IZV5Tf7mcSkktvsclRgqS5eJTcX1LoqQLYHTRvF_pZNTI5aPkNa9I&amp;_nc_ohc=ALHax0pSmowQ7kNvwH9HXMw&amp;_nc_gid=H2zGqa6E2VzDjFarYVWahA&amp;edm=AOQ1c0wBAAAA&amp;ccb=7-5&amp;ig_cache_key=Mzc2MTI5MDI4NTA5MjIzNTAwMw%3D%3D.3-ccb7-5&amp;oh=00_AfyQd14_v9jkY6-FKqcXAJHFlEYMhAIa4BUCn2A8yv-XG</t>
  </si>
  <si>
    <t>https://www.instagram.com/levinsonilya</t>
  </si>
  <si>
    <t>trebratov</t>
  </si>
  <si>
    <t>Производство мебели 📌 Сергей Требратов</t>
  </si>
  <si>
    <t>Требратов Сергей 
CEO - @posiju_rnd
Резидент - @reactor.club</t>
  </si>
  <si>
    <t>http://posiju.ru/</t>
  </si>
  <si>
    <t>https://scontent-sjc3-1.cdninstagram.com/v/t51.82787-19/651159505_18169335307392651_9157476675768803602_n.jpg?stp=dst-jpg_e0_s150x150_tt6&amp;efg=eyJ2ZW5jb2RlX3RhZyI6InByb2ZpbGVfcGljLmRqYW5nby4zMjAuYzIifQ&amp;_nc_ht=scontent-sjc3-1.cdninstagram.com&amp;_nc_cat=103&amp;_nc_oc=Q6cZ2QHG5l-rviu6_U3zXs8NVyrgxRAXxQOLtJU1OA4giPvBxXyW2NoF9H99bwEd-tSYv38&amp;_nc_ohc=B_B2IaRT220Q7kNvwFsXtfS&amp;_nc_gid=U8ncrI3XyoSE1_-GlMg2QQ&amp;edm=AOQ1c0wBAAAA&amp;ccb=7-5&amp;oh=00_AfybOqDRQMZ7-as5Q6BFG02rmECjVH6xZzJNr6303aeCnw&amp;oe=69BD984A&amp;_nc_sid=8b3546</t>
  </si>
  <si>
    <t>ДА КТО ТЫ ТАКОЙ?!
⠀
Пока ты сам этого не поймёшь - люди/клиенты вокруг тебя будут «не теми», «не такими», «не твоими».
⠀
Именно самопозиционирование формирует отношение к нам окружающих.
⠀
Приведу до боли банальный пример, но от этого и максимально понятный.
⠀
Мы все покупаем продукты питания.
Рассм | Матрица?
⠀
Человек рождается с уже заложенным 🧬 ДНК-кодом - об этом говорят учёные.
⠀
Например, нос дедушки, уши папы, характер мамы и так далее, но мало кто говорит о приобретённых «программах»: убеждения, взгляды, привычки.
⠀
Каждый человек в этом мире имеет «программный код»
И все они схожи, одн | #стулья #мягкаямебельназаказ #диваны #ростов #дизайн</t>
  </si>
  <si>
    <t>https://instagram.com/p/CWn5o3-qYBr, https://instagram.com/p/CZ_lwIwKKHW, https://instagram.com/p/DV1ZZ7PDLlI, https://instagram.com/p/DVvt29njUrG, https://instagram.com/p/DVvpeOBjdAb, https://instagram.com/p/DVkjKZBDMeJ, https://instagram.com/p/DVWKHBqDL_C, https://instagram.com/p/DVMhQfUjd10, https://instagram.com/p/DVIy2k0jarZ, https://instagram.com/p/DU_MgoADQI_, https://instagram.com/p/DUv39IYDZMw, https://instagram.com/p/DUiDiZljZNO</t>
  </si>
  <si>
    <t>95, 57, 8, 3, 2, 10, 18, 19, 11, 4, 44, 10</t>
  </si>
  <si>
    <t>9, 3, 0, 0, 0, 0, 3, 0, 0, 0, 0, 0</t>
  </si>
  <si>
    <t>2021-11-23, 2022-02-15, 2026-03-13, 2026-03-11, 2026-03-11, 2026-03-07, 2026-03-01, 2026-02-25, 2026-02-24, 2026-02-20, 2026-02-14, 2026-02-09</t>
  </si>
  <si>
    <t>Лариса Жарит • Гриль. Бар. Коптильня, Галерея Астор</t>
  </si>
  <si>
    <t>Image, Image, Video, Video, Video, Video, Video, Video, Video, Video, Video, Video</t>
  </si>
  <si>
    <t>https://scontent-sjc6-1.cdninstagram.com/v/t51.82787-15/620968654_18087844781029208_1254033010847843432_n.jpg?stp=dst-jpg_e15_fr_p1080x1080_tt6&amp;_nc_ht=scontent-sjc6-1.cdninstagram.com&amp;_nc_cat=108&amp;_nc_oc=Q6cZ2QHG5l-rviu6_U3zXs8NVyrgxRAXxQOLtJU1OA4giPvBxXyW2NoF9H99bwEd-tSYv38&amp;_nc_ohc=mIneO4_3wLcQ7kNvwHbE-O9&amp;_nc_gid=U8ncrI3XyoSE1_-GlMg2QQ&amp;edm=AOQ1c0wBAAAA&amp;ccb=7-5&amp;ig_cache_key=MjcxMzM5MDc5ODA1MTMxMTcyMw%3D%3D.3-ccb7-5&amp;oh=00_AfzELWjhyshuEbAgDuSpP-GvGGwkXkMgcpZdMipUrfWFJg&amp;oe=69BD8BC3&amp;_nc_sid=8b3546, https://scontent-sjc6-1.cdninstagram.com/v/t51.82787-15/625027170_18086918969284964_360274556997200717_n.jpg?stp=dst-jpg_e15_fr_s1080x1080_tt6&amp;_nc_ht=scontent-sjc6-1.cdninstagram.com&amp;_nc_cat=108&amp;_nc_oc=Q6cZ2QHG5l-rviu6_U3zXs8NVyrgxRAXxQOLtJU1OA4giPvBxXyW2NoF9H99bwEd-tSYv38&amp;_nc_ohc=-DOICmZXBPwQ7kNvwF_B9Lm&amp;_nc_gid=U8ncrI3XyoSE1_-GlMg2QQ&amp;edm=AOQ1c0wBAAAA&amp;ccb=7-5&amp;ig_cache_key=Mjc3NDEwMTkzMTEzNzIxMjg4Ng%3D%3D.3-ccb7-5&amp;oh=00_AfzsB0kJ1FQYyERb97_Pn5VF0RK5eRFoOySWgEI3oZr_Mw&amp;oe=69BD9B4A&amp;_nc_sid=8b3546</t>
  </si>
  <si>
    <t>https://scontent-sjc6-1.cdninstagram.com/o1/v/t16/f2/m69/AQPaw86bU7Xe63B4IHAz9ifENRyIEkiSk78UNW3nopVLY-HNXy4zrjouog9WDUXr0tZaJ8PBUqddSN5VFA_Z_7cO.mp4?strext=1&amp;_nc_cat=108&amp;_nc_sid=5e9851&amp;_nc_ht=scontent-sjc6-1.cdninstagram.com&amp;_nc_ohc=-ALrwmNoe10Q7kNvwGOU8at&amp;efg=eyJ2ZW5jb2RlX3RhZyI6Inhwdl9wcm9ncmVzc2l2ZS5JTlNUQUdSQU0uQ0xJUFMuQzMuNzIwLmRhc2hfYmFzZWxpbmVfMV92MSIsInhwdl9hc3NldF9pZCI6MTc5NDY3MjM5MzYxMTcwNDMsImFzc2V0X2FnZV9kYXlzIjoyLCJ2aV91c2VjYXNlX2lkIjoxMDA5OSwiZHVyYXRpb25fcyI6OCwidXJsZ2VuX3NvdXJjZSI6Ind3dyJ9&amp;ccb=17-1&amp;_nc_gid=U8ncrI3XyoSE1_-GlMg2QQ&amp;_nc_ss=1a&amp;_nc_zt=28&amp;vs=b346d7946178e207&amp;_nc_vs=HBksFQIYOnBhc3N0aHJvdWdoX2V2ZXJzdG9yZS9HUFdWb3liSHlBc3praTREQVBvdWhWX1dDTE55YnNwVEFRQUYVAALIARIAFQIYUWlnX3hwdl9wbGFjZW1lbnRfcGVybWFuZW50X3YyLzUyNDY0RDFFQjdBMkMyNTczOUQ0MzlDOEI0NkZGQjk5X2F1ZGlvX2Rhc2hpbml0Lm1wNBUCAsgBEgAoABgAGwKIB3VzZV9vaWwBMRJwcm9ncmVzc2l2ZV9yZWNpcGUBMRUAACbmhMGR6ZzhPxUCKAJDMywXQCEQ5WBBiTcYEmRhc2hfYmFzZWxpbmVfMV92MREAdf4HZeadAQA&amp;oh=00_AfzfCoknfEXvX59-07_UoiFC9Etg7-MO7TpoQBKfVYMBEQ&amp;oe=69BD8C88, https://scontent-sjc3-1.cdninstagram.com/o1/v/t16/f2/m69/AQMRj6Px4hnnDe_AxLl7slPiwpoQnX23R3Di1z3i09uT8lGGos7BXgzBWrDWjQN2gvp2aJRBS5FX0DBJCFSALjWW.mp4?strext=1&amp;_nc_cat=105&amp;_nc_sid=5e9851&amp;_nc_ht=scontent-sjc3-1.cdninstagram.com&amp;_nc_ohc=JcesqcXrjmEQ7kNvwGTWJEX&amp;efg=eyJ2ZW5jb2RlX3RhZyI6Inhwdl9wcm9ncmVzc2l2ZS5JTlNUQUdSQU0uQ0xJUFMuQzMuNzIwLmRhc2hfYmFzZWxpbmVfMV92MSIsInhwdl9hc3NldF9pZCI6MTc5NDYxNDI3MTMxMTcwNDMsImFzc2V0X2FnZV9kYXlzIjo0LCJ2aV91c2VjYXNlX2lkIjoxMDA5OSwiZHVyYXRpb25fcyI6MjAsInVybGdlbl9zb3VyY2UiOiJ3d3cifQ%3D%3D&amp;ccb=17-1&amp;_nc_gid=U8ncrI3XyoSE1_-GlMg2QQ&amp;_nc_ss=1a&amp;_nc_zt=28&amp;vs=94924ca91bc89a3b&amp;_nc_vs=HBksFQIYOnBhc3N0aHJvdWdoX2V2ZXJzdG9yZS9HT0d3c1NhNHd2X0U1MllFQU9HTFhqWWhka3hsYnNwVEFRQUYVAALIARIAFQIYUWlnX3hwdl9wbGFjZW1lbnRfcGVybWFuZW50X3YyLzY3NEE4NjI0RjlEMTA2NjEwNjNDNzdDQURGRDg4RUFCX2F1ZGlvX2Rhc2hpbml0Lm1wNBUCAsgBEgAoABgAGwKIB3VzZV9vaWwBMRJwcm9ncmVzc2l2ZV9yZWNpcGUBMRUAACbm5YfY_vrgPxUCKAJDMywXQDQAAAAAAAAYEmRhc2hfYmFzZWxpbmVfMV92MREAdf4HZeadAQA&amp;oh=00_AfwTzWTr7tGLeUtNRCEnAKRfI4tSKEc2onNHTDzfivBjew&amp;oe=69BDA6A3, https://scontent-sjc3-1.cdninstagram.com/o1/v/t16/f2/m69/AQM9CDu-d1AQT9DmM8DdmoVnl-NvtjIxj4iA7aAHEhyb4E1NYh7tGvOJiDrY4JdvKdTLD0hIAmwX4eRoyeIrT2KO.mp4?strext=1&amp;_nc_cat=110&amp;_nc_sid=5e9851&amp;_nc_ht=scontent-sjc3-1.cdninstagram.com&amp;_nc_ohc=58qRW3hh820Q7kNvwGekuDr&amp;efg=eyJ2ZW5jb2RlX3RhZyI6Inhwdl9wcm9ncmVzc2l2ZS5JTlNUQUdSQU0uQ0xJUFMuQzMuNDgwLmRhc2hfYmFzZWxpbmVfMV92MSIsInhwdl9hc3NldF9pZCI6MTc5NDYxMzQxNDUxMTcwNDMsImFzc2V0X2FnZV9kYXlzIjo0LCJ2aV91c2VjYXNlX2lkIjoxMDA5OSwiZHVyYXRpb25fcyI6MTQsInVybGdlbl9zb3VyY2UiOiJ3d3cifQ%3D%3D&amp;ccb=17-1&amp;_nc_gid=U8ncrI3XyoSE1_-GlMg2QQ&amp;_nc_ss=1a&amp;_nc_zt=28&amp;vs=7d2fa41ebf9cb703&amp;_nc_vs=HBksFQIYOnBhc3N0aHJvdWdoX2V2ZXJzdG9yZS9HTHlNdHlZZGNCLW5pZ2dGQUNJaU5iajh3QXhKYnNwVEFRQUYVAALIARIAFQIYUWlnX3hwdl9wbGFjZW1lbnRfcGVybWFuZW50X3YyLzAyNDJBN0VGRTVFODBDOTUxQzhBMkQxNjVFMTA4QjhBX2F1ZGlvX2Rhc2hpbml0Lm1wNBUCAsgBEgAoABgAGwKIB3VzZV9vaWwBMRJwcm9ncmVzc2l2ZV9yZWNpcGUBMRUAACbmrf3svvrgPxUCKAJDMywXQC0AAAAAAAAYEmRhc2hfYmFzZWxpbmVfMV92MREAdf4HZeadAQA&amp;oh=00_AfzO1FUB_mZDHtyhUZorxpRGO2NzvsVKsu0gu1bkABkH5g&amp;oe=69BD9B3A, https://scontent-sjc6-1.cdninstagram.com/o1/v/t16/f2/m69/AQMilB8RhDPPAdQhvSvsu6lddr3a-vaKTAeqIN7IGxq5Z4qZfGKvPOuO8oyIRrUxzBgoAW1ygPAqJGVcoZvQKvje.mp4?strext=1&amp;_nc_cat=111&amp;_nc_sid=5e9851&amp;_nc_ht=scontent-sjc6-1.cdninstagram.com&amp;_nc_ohc=qHvjupmeeBcQ7kNvwF4H8Qm&amp;efg=eyJ2ZW5jb2RlX3RhZyI6Inhwdl9wcm9ncmVzc2l2ZS5JTlNUQUdSQU0uQ0xJUFMuQzMuNzE2LmRhc2hfYmFzZWxpbmVfMV92MSIsInhwdl9hc3NldF9pZCI6MTc5NDUwODc0NzIxMTcwNDMsImFzc2V0X2FnZV9kYXlzIjo5LCJ2aV91c2VjYXNlX2lkIjoxMDA5OSwiZHVyYXRpb25fcyI6MTMsInVybGdlbl9zb3VyY2UiOiJ3d3cifQ%3D%3D&amp;ccb=17-1&amp;_nc_gid=U8ncrI3XyoSE1_-GlMg2QQ&amp;_nc_ss=1a&amp;_nc_zt=28&amp;vs=2ea5fe15b6ec7e7&amp;_nc_vs=HBksFQIYOnBhc3N0aHJvdWdoX2V2ZXJzdG9yZS9HR3RMaHliTjNmcjdmc2tFQUMtQjdUS0RHNmRQYnNwVEFRQUYVAALIARIAFQIYUWlnX3hwdl9wbGFjZW1lbnRfcGVybWFuZW50X3YyLzIzNDU0RkQzQzc5QUM1RkI2Q0ZEMzU5QzQyRENGMzgyX2F1ZGlvX2Rhc2hpbml0Lm1wNBUCAsgBEgAoABgAGwKIB3VzZV9vaWwBMRJwcm9ncmVzc2l2ZV9yZWNpcGUBMRUAACbmlOnDyL3gPxUCKAJDMywXQCsAAAAAAAAYEmRhc2hfYmFzZWxpbmVfMV92MREAdf4HZeadAQA&amp;oh=00_AfxqlcNCU5X40dqDMvNOIYrcWLQ6bOQzuVXqomDQEo2-4g&amp;oe=69BDA261, https://scontent-sjc6-1.cdninstagram.com/o1/v/t16/f2/m69/AQNTis5O5cq7deMRASOwrNQDUw_1FwO87Khl58HK7XlPQbDWzabR4HX6gPkjF2SpZi8cUotUu5KK48YIVbFpO_Cq.mp4?strext=1&amp;_nc_cat=109&amp;_nc_sid=5e9851&amp;_nc_ht=scontent-sjc6-1.cdninstagram.com&amp;_nc_ohc=CU4BobzymdEQ7kNvwH5DAjn&amp;efg=eyJ2ZW5jb2RlX3RhZyI6Inhwdl9wcm9ncmVzc2l2ZS5JTlNUQUdSQU0uQ0xJUFMuQzMuNjA0LmRhc2hfYmFzZWxpbmVfMV92MSIsInhwdl9hc3NldF9pZCI6MTgwODM5OTA4MDQ1ODIxNDAsImFzc2V0X2FnZV9kYXlzIjoxNCwidmlfdXNlY2FzZV9pZCI6MTAwOTksImR1cmF0aW9uX3MiOjQyLCJ1cmxnZW5fc291cmNlIjoid3d3In0%3D&amp;ccb=17-1&amp;_nc_gid=U8ncrI3XyoSE1_-GlMg2QQ&amp;_nc_ss=1a&amp;_nc_zt=28&amp;vs=51a2ab34bd726674&amp;_nc_vs=HBksFQIYOnBhc3N0aHJvdWdoX2V2ZXJzdG9yZS9HTGQ5Y2lZeVFGYkRERHBiQU84ZDJmSGVJcllzYnNwVEFRQUYVAALIARIAFQIYUWlnX3hwdl9wbGFjZW1lbnRfcGVybWFuZW50X3YyL0IzNDVFNEY5QkYzRDE0QTk0MkRCRDExOEIxODZFOUIxX2F1ZGlvX2Rhc2hpbml0Lm1wNBUCAsgBEgAoABgAGwKIB3VzZV9vaWwBMRJwcm9ncmVzc2l2ZV9yZWNpcGUBMRUAACb4u7qA59KfQBUCKAJDMywXQEVIcrAgxJwYEmRhc2hfYmFzZWxpb</t>
  </si>
  <si>
    <t>https://www.instagram.com/trebratov</t>
  </si>
  <si>
    <t>kashin_ilya</t>
  </si>
  <si>
    <t>Илья Кашин</t>
  </si>
  <si>
    <t>https://scontent-mia3-3.cdninstagram.com/v/t51.2885-19/153258535_100949612035028_4702094388050792576_n.jpg?stp=dst-jpg_e0_s150x150_tt6&amp;efg=eyJ2ZW5jb2RlX3RhZyI6InByb2ZpbGVfcGljLmRqYW5nby4yMzMuYzIifQ&amp;_nc_ht=scontent-mia3-3.cdninstagram.com&amp;_nc_cat=108&amp;_nc_oc=Q6cZ2QGeJcoU9ERQ8CIdqRZWqEQwRGPuwZvd3fOsPSopVowKAdySRWbIJMFex8-BAmB2XTU&amp;_nc_ohc=IVDqlgdViVcQ7kNvwHfitws&amp;_nc_gid=PeHCCxOX-Rv0Ke5JHP9Kpw&amp;edm=AOQ1c0wBAAAA&amp;ccb=7-5&amp;oh=00_AfzvyWf1Kz2RHBW4kIdCRYoEYBCkYviTe1N-p7PKjZfv6Q&amp;oe=69BDBCAD&amp;_nc_sid=8b3546</t>
  </si>
  <si>
    <t>Почти как во взрослых гонках…. | Приятно провели Выходные на Игоре | Машинка нас не подвела ни разу. Ждёт следующих стартов. А наша традиция количества стартов равно количеству финишей продолжается... | Вот и закончилось очередное приключение 23 ралли Мотне Карло мы на 27 месте в абсолютном зачете(307 автомобиля), 18 место в классе(154 автомобиля) спасибо всем кто нас поддерживал и переживал! | С добрым утром! Позади 850 км.... | Наш экипаж Кашин Илья -Костырко Борис</t>
  </si>
  <si>
    <t>https://instagram.com/p/CRgwIOkBkK8, https://instagram.com/p/CFE7Zx-o8Vb, https://instagram.com/p/B8ODrX2oYVA, https://instagram.com/p/B8ODcjPopEi, https://instagram.com/p/B8ODXpyIqCt, https://instagram.com/p/B8ODRvrINm8, https://instagram.com/p/B8ODLetoZW0, https://instagram.com/p/B8ODCWRI0lV, https://instagram.com/p/B8BMDKXoAcU, https://instagram.com/p/B8BL9dNobbY, https://instagram.com/p/B8BL3zxoNvG, https://instagram.com/p/B7_G82mocQF</t>
  </si>
  <si>
    <t>182, 208, 191, 155, 227, 197, 139, 128, 189, 86, 145, 109</t>
  </si>
  <si>
    <t>8, 3, 1, 0, 7, 4, 2, 4, 7, 0, 2, 1</t>
  </si>
  <si>
    <t>2021-07-19, 2020-09-13, 2020-02-06, 2020-02-06, 2020-02-06, 2020-02-06, 2020-02-06, 2020-02-06, 2020-02-01, 2020-02-01, 2020-02-01, 2020-01-31</t>
  </si>
  <si>
    <t>Monte Carlo, Port de Monaco, Monte Carlo-Monaco / Монте Карло-Монако, Buis-les-Baronnies, Reims, France</t>
  </si>
  <si>
    <t>Image, Image, Image, Video, Image, Image, Image, Image, Image, Image, Image, Image</t>
  </si>
  <si>
    <t>https://scontent-mia3-1.cdninstagram.com/v/t51.82787-15/624288779_18106944982682975_3357162137006354173_n.jpg?stp=dst-jpg_e15_tt6&amp;_nc_ht=scontent-mia3-1.cdninstagram.com&amp;_nc_cat=111&amp;_nc_oc=Q6cZ2QGeJcoU9ERQ8CIdqRZWqEQwRGPuwZvd3fOsPSopVowKAdySRWbIJMFex8-BAmB2XTU&amp;_nc_ohc=RhpcWytFpxIQ7kNvwHLJ5ft&amp;_nc_gid=PeHCCxOX-Rv0Ke5JHP9Kpw&amp;edm=AOQ1c0wBAAAA&amp;ccb=7-5&amp;ig_cache_key=MjYyMTMwNjY1NDc1NDc1MTE2NA%3D%3D.3-ccb7-5&amp;oh=00_AfyCpru9uTb--IWM6Tx0izRWgESz_q7ZxN9ba8hs00-jOg&amp;oe=69BDAE8C&amp;_nc_sid=8b3546, https://scontent-mia5-1.cdninstagram.com/v/t51.82787-15/625008931_18304295086279165_6693537910892773400_n.jpg?stp=dst-jpg_e35_s1080x1080_sh0.08_tt6&amp;_nc_ht=scontent-mia5-1.cdninstagram.com&amp;_nc_cat=101&amp;_nc_oc=Q6cZ2QGeJcoU9ERQ8CIdqRZWqEQwRGPuwZvd3fOsPSopVowKAdySRWbIJMFex8-BAmB2XTU&amp;_nc_ohc=lsC8OxrU8wEQ7kNvwGOON4u&amp;_nc_gid=PeHCCxOX-Rv0Ke5JHP9Kpw&amp;edm=AOQ1c0wBAAAA&amp;ccb=7-5&amp;ig_cache_key=MjM5NzMwMjE1ODA2MzI4OTY5MQ%3D%3D.3-ccb7-5&amp;oh=00_AfxVwLj-rzA2W8leFdWEAM3GTfFPj9eJWCOoDcEstZ6hrA&amp;oe=69BDA9E7&amp;_nc_sid=8b3546, https://scontent-mia3-1.cdninstagram.com/v/t51.82787-15/626274126_18313794307252835_4732435089927561405_n.jpg?stp=dst-jpg_e15_tt6&amp;_nc_ht=scontent-mia3-1.cdninstagram.com&amp;_nc_cat=111&amp;_nc_oc=Q6cZ2QGeJcoU9ERQ8CIdqRZWqEQwRGPuwZvd3fOsPSopVowKAdySRWbIJMFex8-BAmB2XTU&amp;_nc_ohc=JMZdHpoZbc4Q7kNvwGlrbSZ&amp;_nc_gid=PeHCCxOX-Rv0Ke5JHP9Kpw&amp;edm=AOQ1c0wBAAAA&amp;ccb=7-5&amp;ig_cache_key=MjIzNzc0MjIzOTUzOTM2NTE4NA%3D%3D.3-ccb7-5&amp;oh=00_AfzCEhdBiFzyYmawWgDTdmPYTMvTMOrFHkkGAoT_m6hOiw&amp;oe=69BDAA4A&amp;_nc_sid=8b3546, https://scontent-mia3-3.cdninstagram.com/v/t51.82787-15/621795003_18139611628477437_1845285154443688998_n.jpg?stp=dst-jpg_e35_p1080x1080_sh0.08_tt6&amp;_nc_ht=scontent-mia3-3.cdninstagram.com&amp;_nc_cat=109&amp;_nc_oc=Q6cZ2QGeJcoU9ERQ8CIdqRZWqEQwRGPuwZvd3fOsPSopVowKAdySRWbIJMFex8-BAmB2XTU&amp;_nc_ohc=I-_pqkM3kmQQ7kNvwFoit0G&amp;_nc_gid=PeHCCxOX-Rv0Ke5JHP9Kpw&amp;edm=AOQ1c0wBAAAA&amp;ccb=7-5&amp;ig_cache_key=MjIzNzc0MDg4NDQwMTc1ODM4MQ%3D%3D.3-ccb7-5&amp;oh=00_AfwZVtrKMgBfAmBXtjBLLgQMzuDDWR74DVq0kh7Los-jmw&amp;oe=69BDAA71&amp;_nc_sid=8b3546, https://scontent-mia3-2.cdninstagram.com/v/t51.82787-15/625854010_18338845960241503_147371214338450031_n.jpg?stp=dst-jpg_e35_s1080x1080_sh0.08_tt6&amp;_nc_ht=scontent-mia3-2.cdninstagram.com&amp;_nc_cat=107&amp;_nc_oc=Q6cZ2QGeJcoU9ERQ8CIdqRZWqEQwRGPuwZvd3fOsPSopVowKAdySRWbIJMFex8-BAmB2XTU&amp;_nc_ohc=p0P5NVX0q_cQ7kNvwG2GNE_&amp;_nc_gid=PeHCCxOX-Rv0Ke5JHP9Kpw&amp;edm=AOQ1c0wBAAAA&amp;ccb=7-5&amp;ig_cache_key=MjIzNzc0MDQ3ODQwOTc5MTkzMg%3D%3D.3-ccb7-5&amp;oh=00_Afy2eLddDIH53YbeGmYVZYwbuh8HR3pukuj1o__U3eqPxw&amp;oe=69BD950F&amp;_nc_sid=8b3546, https://scontent-mia5-1.cdninstagram.com/v/t51.82787-15/621638392_18091539826807768_7899665172552267163_n.jpg?stp=dst-jpg_e35_s1080x1080_sh0.08_tt6&amp;_nc_ht=scontent-mia5-1.cdninstagram.com&amp;_nc_cat=104&amp;_nc_oc=Q6cZ2QGeJcoU9ERQ8CIdqRZWqEQwRGPuwZvd3fOsPSopVowKAdySRWbIJMFex8-BAmB2XTU&amp;_nc_ohc=4-SmRxZ806MQ7kNvwFqS8E3&amp;_nc_gid=PeHCCxOX-Rv0Ke5JHP9Kpw&amp;edm=AOQ1c0wBAAAA&amp;ccb=7-5&amp;ig_cache_key=MjIzNzc0MDA0Nzg4MTMxMTY2OA%3D%3D.3-ccb7-5&amp;oh=00_Afx-O-b3va2Mq-oHuvrb-sqoWHpp_gFywJWIIsIcq-lLSA&amp;oe=69BDBA30&amp;_nc_sid=8b3546, https://scontent-mia3-2.cdninstagram.com/v/t51.82787-15/621541903_18118465702605917_3610540581275308485_n.jpg?stp=dst-jpg_e15_tt6&amp;_nc_ht=scontent-mia3-2.cdninstagram.com&amp;_nc_cat=105&amp;_nc_oc=Q6cZ2QGeJcoU9ERQ8CIdqRZWqEQwRGPuwZvd3fOsPSopVowKAdySRWbIJMFex8-BAmB2XTU&amp;_nc_ohc=J3zwtqMIa10Q7kNvwH3UrRv&amp;_nc_gid=PeHCCxOX-Rv0Ke5JHP9Kpw&amp;edm=AOQ1c0wBAAAA&amp;ccb=7-5&amp;ig_cache_key=MjIzNzczOTQyMDMzODA0NzMxNw%3D%3D.3-ccb7-5&amp;oh=00_Afx1bTtRXOWGK12EmSjyyjEME1D582qJYvZVTGqPr6f2Xw&amp;oe=69BDB417&amp;_nc_sid=8b3546, https://scontent-mia5-1.cdninstagram.com/v/t51.82787-15/618690332_18090702244819537_7539821592352774501_n.jpg?stp=dst-jpg_e35_s1080x1080_sh0.08_tt6&amp;_nc_ht=scontent-mia5-1.cdninstagram.com&amp;_nc_cat=101&amp;_nc_oc=Q6cZ2QGeJcoU9ERQ8CIdqRZWqEQwRGPuwZvd3fOsPSopVowKAdySRWbIJMFex8-BAmB2XTU&amp;_nc_ohc=7kSsO1qF5t8Q7kNvwHpPgbR&amp;_nc_gid=PeHCCxOX-Rv0Ke5JHP9Kpw&amp;edm=AOQ1c0wBAAAA&amp;ccb=7-5&amp;ig_cache_key=MjIzNDExOTg4NDAwMjgyMTkwOA%3D%3D.3-ccb7-5&amp;oh=00_AfzZFFJ_bLsjiR1m47affjoNuuGmxlfrdo61G7K2O76S1g&amp;oe=69BDBA15&amp;_nc_sid=8b3546, https://scontent-mia3-1.cdninstagram.com/v/t51.82787-15/631711424_18513498655072403_5330579857751102750_n.jpg?stp=dst-jpg_e35_s1080x1080_sh0.08_tt6&amp;_nc_ht=scontent-mia3-1.cdninstagram.com&amp;_nc_cat=111&amp;_nc_oc=Q6cZ2QGeJcoU9ERQ8CIdqRZWqEQwRGPuwZvd3fOsPSopVowKAdySRWbIJMFex8-BAmB2XTU&amp;_nc_ohc=jUpitTDUdzkQ7kNvwFXvM_W&amp;_nc_gid=PeHCCxOX-Rv0Ke5JHP9Kpw&amp;edm=AOQ1c0wBAAAA&amp;ccb=7-5&amp;ig_cache_key=MjIzNDExOTQ5MTkxOTM5NDUyMA%3D%3D.3-ccb7-5&amp;oh=00_Afy_9ZByygABi8kP3FIOyaoU7NWl5YFY3rfEdbYBed7eYg&amp;oe=69BD8B6E&amp;_nc_sid=8b3546, https://scontent-mia3-3.cdninstagram.com/v/t51.82787-15/621976359_18138804085478708_6521061740207402876_n.jpg?stp=dst-jpg_e35_s1080x1080_sh0.08_tt6&amp;_nc_ht=scontent-mia3-3.cdninstagram.com&amp;_nc_cat=108&amp;_nc_oc=Q6cZ2QGeJcoU9ERQ8CIdqRZWqEQwRGPuwZvd3fOsPSopVowKAdySRWbIJMFex8-BAmB2XTU&amp;_nc_ohc=lR_AGReFarsQ7kNvwHdNKtZ&amp;_nc_gid=PeHCCxOX-Rv0Ke5JHP9Kpw&amp;edm=AOQ1c0wBAAAA&amp;ccb=7-5&amp;ig_cache_key=MjIzNDExOTEwMzgyODc3NzkyNg%3D%3D.3-ccb7-5&amp;oh=00_Afw24BHoMwOmysOEs7lG8RTtmjiYcz-7xWT67Cjadu9Hsg&amp;oe=69BD9FB1&amp;_nc_sid=8b3546, https://scontent-mia3-2.c</t>
  </si>
  <si>
    <t>https://scontent-mia3-3.cdninstagram.com/o1/v/t16/f2/m84/AQOLjpwhZSxnP-7scf21KVG7sMOid-fMWbUXX-weJYSPcZUD_Xuwp2KX4VpxK7YPSNj_ICj22U_rVix37RwWDt9hqXaZGOby_aAxC2U.mp4?_nc_cat=108&amp;_nc_sid=5e9851&amp;_nc_ht=scontent-mia3-3.cdninstagram.com&amp;_nc_ohc=wVpiFY1CC44Q7kNvwHKTtsU&amp;efg=eyJ2ZW5jb2RlX3RhZyI6Inhwdl9wcm9ncmVzc2l2ZS5JTlNUQUdSQU0uRkVFRC5DMy40ODAuZGFzaF9iYXNlbGluZV8xX3YxIiwieHB2X2Fzc2V0X2lkIjo1MjQ0MDYyNTY4MDAyNTYsImFzc2V0X2FnZV9kYXlzIjoyMjMwLCJ2aV91c2VjYXNlX2lkIjoxMDE0NiwiZHVyYXRpb25fcyI6MTEsInVybGdlbl9zb3VyY2UiOiJ3d3cifQ%3D%3D&amp;ccb=17-1&amp;_nc_gid=PeHCCxOX-Rv0Ke5JHP9Kpw&amp;_nc_ss=1a&amp;_nc_zt=28&amp;vs=a8c28d1ea113e0ba&amp;_nc_vs=HBksFQIYTGlnX2JhY2tmaWxsX3RpbWVsaW5lX3ZvZC82MDQzNEU4NURGQjM1MTVEMkQxNzVCNkNCRUY1MUNCRF92aWRlb19kYXNoaW5pdC5tcDQVAALIARIAFQIYOnBhc3N0aHJvdWdoX2V2ZXJzdG9yZS9HT0NmWkJzWGVSMjI1OGdEQU8wM2NVWTFCYUY0YnBrd0FBQUYVAgLIARIAKAAYABsCiAd1c2Vfb2lsATEScHJvZ3Jlc3NpdmVfcmVjaXBlATEVAAAmgMi8iru87gEVAigCQzMsF0AniDEm6XjVGBJkYXNoX2Jhc2VsaW5lXzFfdjERAHXqB2XEngEA&amp;oh=00_AfzlrPu2SVZzkeWudRimEGdJ4hlPMQXHLjjHsovIvVkqHA&amp;oe=69B9B564</t>
  </si>
  <si>
    <t>https://www.instagram.com/kashin_ilya</t>
  </si>
  <si>
    <t>bullerdavidx</t>
  </si>
  <si>
    <t>David Buller</t>
  </si>
  <si>
    <t>Astana | Petersburg | Moscow | Dubai</t>
  </si>
  <si>
    <t>Sushi Restaurant</t>
  </si>
  <si>
    <t>https://scontent-mia5-1.cdninstagram.com/v/t51.82787-19/641228818_18565033990000105_2073570509297443370_n.jpg?stp=dst-jpg_e0_s150x150_tt6&amp;efg=eyJ2ZW5jb2RlX3RhZyI6InByb2ZpbGVfcGljLmRqYW5nby4xMDgwLmMyIn0&amp;_nc_ht=scontent-mia5-1.cdninstagram.com&amp;_nc_cat=101&amp;_nc_oc=Q6cZ2QGvZQrxRSNgJBbuV-H4K6eRnXNVjtn6mS-2ucUyI9zTecUQamzwDkMiMwVS4fZpmSY&amp;_nc_ohc=yrq4-FW0aIgQ7kNvwG39HFe&amp;_nc_gid=nPpFbu9Z5_c9KBcLvVYEZQ&amp;edm=AOQ1c0wBAAAA&amp;ccb=7-5&amp;oh=00_AfxZtU9h2pu15gzbxm8n3r7DJ1YDPh5sqc_SCJfjgdQpHg&amp;oe=69BDB0CD&amp;_nc_sid=8b3546</t>
  </si>
  <si>
    <t>I woke up in Milano. | dont wait run fast, Hamburg | hamburg trip | Dubai🌙 ✨ | live and die in LA | …Arizona and California🇺🇸🦅 | Однажды в Неваде. | december in nyc | LA🇺🇸🦅🌴 | И не только..)🇫🇷✨🍷</t>
  </si>
  <si>
    <t>https://instagram.com/p/DVja04rDUMk, https://instagram.com/p/DVUM6gqDdLF, https://instagram.com/p/DVO49x-DWpC, https://instagram.com/p/DU-CBBhD286, https://instagram.com/p/DTenIXLjnWp, https://instagram.com/p/DTI3VeADxnq, https://instagram.com/p/DS9lQJtEax1, https://instagram.com/p/DS7meyXlDtG, https://instagram.com/p/DSyv842jrP7, https://instagram.com/p/DRrJnnIj2YE, https://instagram.com/p/DPb4P8sDdf-, https://instagram.com/p/DPKErxfDdG1</t>
  </si>
  <si>
    <t>71, 1402, 57, 69, 80, 49, 86, 80, 56, 82, 49, 76</t>
  </si>
  <si>
    <t>3, 5, 2, 2, 1, 2, 1, 6, 1, 1, 1, 1</t>
  </si>
  <si>
    <t>2026-03-06, 2026-02-28, 2026-02-26, 2026-02-20, 2026-01-14, 2026-01-05, 2026-01-01, 2025-12-31, 2025-12-28, 2025-11-30, 2025-10-05, 2025-09-28</t>
  </si>
  <si>
    <t>Milan, Italy, Hamburg, Germany, Jumeirah Marsa Al Arab, Los Angeles, California, Utah, USA, Las Vegas, Nevada, Aman New York, New York, New York, Saint Tropez, France</t>
  </si>
  <si>
    <t>Sidecar, Video, Sidecar, Sidecar, Sidecar, Sidecar, Image, Sidecar, Sidecar, Sidecar, Sidecar, Sidecar</t>
  </si>
  <si>
    <t>https://scontent-mia5-1.cdninstagram.com/v/t51.82787-15/646004629_18567012880000105_852349917596537868_n.jpg?stp=dst-jpg_e35_p1080x1080_sh0.08_tt6&amp;_nc_ht=scontent-mia5-1.cdninstagram.com&amp;_nc_cat=101&amp;_nc_oc=Q6cZ2QGvZQrxRSNgJBbuV-H4K6eRnXNVjtn6mS-2ucUyI9zTecUQamzwDkMiMwVS4fZpmSY&amp;_nc_ohc=k5RDWLcKofYQ7kNvwGdOGwq&amp;_nc_gid=nPpFbu9Z5_c9KBcLvVYEZQ&amp;edm=AOQ1c0wBAAAA&amp;ccb=7-5&amp;ig_cache_key=Mzg0NzAzMzIzMDI4OTg3MDM1NA%3D%3D.3-ccb7-5&amp;oh=00_AfxBu0nJYy0wRtOuHXK8Lnt55vJViFlPTFLCvgRO683Y-g&amp;oe=69BDB931&amp;_nc_sid=8b3546, https://scontent-mia5-1.cdninstagram.com/v/t51.82787-15/646004629_18567012880000105_852349917596537868_n.jpg?stp=dst-jpg_e35_p1080x1080_sh0.08_tt6&amp;_nc_ht=scontent-mia5-1.cdninstagram.com&amp;_nc_cat=101&amp;_nc_oc=Q6cZ2QGvZQrxRSNgJBbuV-H4K6eRnXNVjtn6mS-2ucUyI9zTecUQamzwDkMiMwVS4fZpmSY&amp;_nc_ohc=k5RDWLcKofYQ7kNvwGdOGwq&amp;_nc_gid=nPpFbu9Z5_c9KBcLvVYEZQ&amp;edm=AOQ1c0wBAAAA&amp;ccb=7-5&amp;ig_cache_key=Mzg0NzAzMzIzMDI4OTg3MDM1NA%3D%3D.3-ccb7-5&amp;oh=00_AfxBu0nJYy0wRtOuHXK8Lnt55vJViFlPTFLCvgRO683Y-g&amp;oe=69BDB931&amp;_nc_sid=8b3546, https://scontent-mia5-1.cdninstagram.com/v/t51.82787-15/646022978_18567012964000105_309624849661444068_n.jpg?stp=dst-jpg_e35_p1080x1080_sh0.08_tt6&amp;_nc_ht=scontent-mia5-1.cdninstagram.com&amp;_nc_cat=101&amp;_nc_oc=Q6cZ2QGvZQrxRSNgJBbuV-H4K6eRnXNVjtn6mS-2ucUyI9zTecUQamzwDkMiMwVS4fZpmSY&amp;_nc_ohc=JJxsDjeTB90Q7kNvwGv8S5x&amp;_nc_gid=nPpFbu9Z5_c9KBcLvVYEZQ&amp;edm=AOQ1c0wBAAAA&amp;ccb=7-5&amp;ig_cache_key=Mzg0NzAzMzMxNzQzMDc3MTU0NQ%3D%3D.3-ccb7-5&amp;oh=00_Afw4tm24gYdv4MX3PUSSnZE40aGnVWesWxPjeSGMS9ldtA&amp;oe=69BDA9C0&amp;_nc_sid=8b3546, https://scontent-mia5-1.cdninstagram.com/v/t51.82787-15/648722441_18567012979000105_3498253075658918878_n.jpg?stp=dst-jpg_e35_p1080x1080_sh0.08_tt6&amp;_nc_ht=scontent-mia5-1.cdninstagram.com&amp;_nc_cat=101&amp;_nc_oc=Q6cZ2QGvZQrxRSNgJBbuV-H4K6eRnXNVjtn6mS-2ucUyI9zTecUQamzwDkMiMwVS4fZpmSY&amp;_nc_ohc=5RbsFNZEz3IQ7kNvwF8EHki&amp;_nc_gid=nPpFbu9Z5_c9KBcLvVYEZQ&amp;edm=AOQ1c0wBAAAA&amp;ccb=7-5&amp;ig_cache_key=Mzg0NzAzMzMzMzk1NjMyNzYwNw%3D%3D.3-ccb7-5&amp;oh=00_Afw4AWb4cIMHQYdV-iwPjI1VXa6eH2LD_ToUeyGyu_iv8g&amp;oe=69BDBC00&amp;_nc_sid=8b3546, https://scontent-mia5-1.cdninstagram.com/v/t51.82787-15/646046495_18567012988000105_7952203908810125124_n.jpg?stp=dst-jpg_e35_p1080x1080_sh0.08_tt6&amp;_nc_ht=scontent-mia5-1.cdninstagram.com&amp;_nc_cat=101&amp;_nc_oc=Q6cZ2QGvZQrxRSNgJBbuV-H4K6eRnXNVjtn6mS-2ucUyI9zTecUQamzwDkMiMwVS4fZpmSY&amp;_nc_ohc=Bq0vi-NGTuIQ7kNvwHPMcVK&amp;_nc_gid=nPpFbu9Z5_c9KBcLvVYEZQ&amp;edm=AOQ1c0wBAAAA&amp;ccb=7-5&amp;ig_cache_key=Mzg0NzAzMzM1MjA1ODkxNDg0Mg%3D%3D.3-ccb7-5&amp;oh=00_Afw_UAQxHmpfm7qr5Z63drHgQcKq4RujG6qMZav0LXdzKQ&amp;oe=69BD891F&amp;_nc_sid=8b3546, https://scontent-mia5-1.cdninstagram.com/v/t51.82787-15/645958934_18567013000000105_3222782272961360456_n.jpg?stp=dst-jpg_e35_p1080x1080_sh0.08_tt6&amp;_nc_ht=scontent-mia5-1.cdninstagram.com&amp;_nc_cat=101&amp;_nc_oc=Q6cZ2QGvZQrxRSNgJBbuV-H4K6eRnXNVjtn6mS-2ucUyI9zTecUQamzwDkMiMwVS4fZpmSY&amp;_nc_ohc=Gr1e4BbsifQQ7kNvwEkumSz&amp;_nc_gid=nPpFbu9Z5_c9KBcLvVYEZQ&amp;edm=AOQ1c0wBAAAA&amp;ccb=7-5&amp;ig_cache_key=Mzg0NzAzMzM3MjczNjgzMjU4Ng%3D%3D.3-ccb7-5&amp;oh=00_Afx0hrGjtimXrE8syMg2ceFdGNmiXKxsIIoIlrScYMGhvw&amp;oe=69BDB47C&amp;_nc_sid=8b3546, https://scontent-mia5-1.cdninstagram.com/v/t51.82787-15/649215357_18567013015000105_4267363671719361354_n.jpg?stp=dst-jpg_e35_p1080x1080_sh0.08_tt6&amp;_nc_ht=scontent-mia5-1.cdninstagram.com&amp;_nc_cat=101&amp;_nc_oc=Q6cZ2QGvZQrxRSNgJBbuV-H4K6eRnXNVjtn6mS-2ucUyI9zTecUQamzwDkMiMwVS4fZpmSY&amp;_nc_ohc=i2tORIWPdKUQ7kNvwFO6LPG&amp;_nc_gid=nPpFbu9Z5_c9KBcLvVYEZQ&amp;edm=AOQ1c0wBAAAA&amp;ccb=7-5&amp;ig_cache_key=Mzg0NzAzMzM4ODY0MTYzNTQ1MQ%3D%3D.3-ccb7-5&amp;oh=00_AfwS0-XngpWCpf1MtIU7jgEJZIhltqj1uju6c8E5T_r7bg&amp;oe=69BD87AD&amp;_nc_sid=8b3546, https://scontent-mia5-1.cdninstagram.com/v/t51.82787-15/648764684_18567013024000105_5640612077140111287_n.jpg?stp=dst-jpg_e35_p1080x1080_sh0.08_tt6&amp;_nc_ht=scontent-mia5-1.cdninstagram.com&amp;_nc_cat=101&amp;_nc_oc=Q6cZ2QGvZQrxRSNgJBbuV-H4K6eRnXNVjtn6mS-2ucUyI9zTecUQamzwDkMiMwVS4fZpmSY&amp;_nc_ohc=D6-CjkDu_joQ7kNvwGyu4jG&amp;_nc_gid=nPpFbu9Z5_c9KBcLvVYEZQ&amp;edm=AOQ1c0wBAAAA&amp;ccb=7-5&amp;ig_cache_key=Mzg0NzAzMzQwNjE1NzA3ODA2Mw%3D%3D.3-ccb7-5&amp;oh=00_Afwqy8G7dmXASHf6t7MSUxczbXHUwmvwl5ctK1CXJsMr8A&amp;oe=69BD9736&amp;_nc_sid=8b3546, https://scontent-mia5-1.cdninstagram.com/v/t51.82787-15/648655107_18567013159000105_2591559352397050158_n.jpg?stp=dst-jpg_e35_p1080x1080_sh0.08_tt6&amp;_nc_ht=scontent-mia5-1.cdninstagram.com&amp;_nc_cat=101&amp;_nc_oc=Q6cZ2QGvZQrxRSNgJBbuV-H4K6eRnXNVjtn6mS-2ucUyI9zTecUQamzwDkMiMwVS4fZpmSY&amp;_nc_ohc=5J2pLygwODwQ7kNvwHxIDNk&amp;_nc_gid=nPpFbu9Z5_c9KBcLvVYEZQ&amp;edm=AOQ1c0wBAAAA&amp;ccb=7-5&amp;ig_cache_key=Mzg0NzAzMzgyMzU2NTc4OTQ4Mw%3D%3D.3-ccb7-5&amp;oh=00_AfxXP25zqsg_gA-vNqeX7hy0B1LpF-vjmzArL6UG8eb7qA&amp;oe=69BDA14E&amp;_nc_sid=8b3546, https://scontent-mia5-1.cdninstagram.com/v/t51.82787-15/648731750_18567013174000105_459794115357625362_n.jpg?stp=dst-jpg_e35_p1080x1080_sh0.08_tt6&amp;_nc_ht=scontent-mia5-1.cdninstagram.com&amp;_nc_cat=101&amp;_nc_oc=Q6cZ2QGvZQrxRSNgJBbuV-H4K6eRnXNVjtn6mS-2ucUyI9zTecUQamzwDkMiMwVS4fZpmSY&amp;_nc_ohc=9GVbYz2j04MQ7kNvwEKFeyL&amp;_nc_gid=nPpFbu9Z5_c9KBcLvVYEZQ&amp;edm=AOQ1c0wBAAAA&amp;ccb=7-5&amp;ig_cache_key=Mzg0NzAzMzgzMTQwMDc5NDcxNQ%3D%3D.3-ccb7-5&amp;oh=00_AfzqTKUTCtz-eniLAassbxOlCzOMvrEAztl3kLouOFC38A&amp;oe</t>
  </si>
  <si>
    <t>https://scontent-mia5-1.cdninstagram.com/o1/v/t16/f2/m69/AQMdKcckhpqc86aQe8LH5cAtwTCn1VgpFqLYiXWPVuyVZCjGsHvXkATEhD8ZDVOnsOTLFQFNq1MIcDTrb70-9ToL.mp4?strext=1&amp;_nc_cat=101&amp;_nc_sid=5e9851&amp;_nc_ht=scontent-mia5-1.cdninstagram.com&amp;_nc_ohc=ksV3LJ723IkQ7kNvwEvdAxw&amp;efg=eyJ2ZW5jb2RlX3RhZyI6Inhwdl9wcm9ncmVzc2l2ZS5JTlNUQUdSQU0uQ0FST1VTRUxfSVRFTS5DMy43MjAuZGFzaF9iYXNlbGluZV8xX3YxIiwieHB2X2Fzc2V0X2lkIjoxODU2NzAxMzI1MjAwMDEwNSwiYXNzZXRfYWdlX2RheXMiOjksInZpX3VzZWNhc2VfaWQiOjEwMTQ2LCJkdXJhdGlvbl9zIjo1LCJ1cmxnZW5fc291cmNlIjoid3d3In0%3D&amp;ccb=17-1&amp;_nc_gid=nPpFbu9Z5_c9KBcLvVYEZQ&amp;_nc_ss=1a&amp;_nc_zt=28&amp;vs=c352b86560233d6b&amp;_nc_vs=HBkcFQIYOnBhc3N0aHJvdWdoX2V2ZXJzdG9yZS9HTWJQb2lZdUlMSGYwc2dGQUxabDVpNmJwR29LYnNwVEFRQUYVAALIARIAKAAYABsCiAd1c2Vfb2lsATEScHJvZ3Jlc3NpdmVfcmVjaXBlATEVAAAm0qXn1rSm-0EVAigCQzMsF0AVMzMzMzMzGBJkYXNoX2Jhc2VsaW5lXzFfdjERAHXuB2XEngEA&amp;oh=00_Afw78wVk-rn2zoP4X6-5yRXI-s7-z9vAP_EW9tjsdEfj_g&amp;oe=69BD936F, https://scontent-mia3-1.cdninstagram.com/o1/v/t16/f2/m69/AQPkV4Jl1MsKeBcu_qTRdax10xzBXxyQyGszExOHGfCey7FykfbDp6vdmRhimtgfNS3koOXZW8-qll_kEqvZmYg5.mp4?strext=1&amp;_nc_cat=106&amp;_nc_sid=5e9851&amp;_nc_ht=scontent-mia3-1.cdninstagram.com&amp;_nc_ohc=iIOXFqsZV50Q7kNvwFjijRW&amp;efg=eyJ2ZW5jb2RlX3RhZyI6Inhwdl9wcm9ncmVzc2l2ZS5JTlNUQUdSQU0uQ0FST1VTRUxfSVRFTS5DMy43MjAuZGFzaF9iYXNlbGluZV8xX3YxIiwieHB2X2Fzc2V0X2lkIjoxODU2NzAxMzIwNDAwMDEwNSwiYXNzZXRfYWdlX2RheXMiOjksInZpX3VzZWNhc2VfaWQiOjEwMTQ2LCJkdXJhdGlvbl9zIjoxMCwidXJsZ2VuX3NvdXJjZSI6Ind3dyJ9&amp;ccb=17-1&amp;_nc_gid=nPpFbu9Z5_c9KBcLvVYEZQ&amp;_nc_ss=1a&amp;_nc_zt=28&amp;vs=fae60e37afc4e07e&amp;_nc_vs=HBkcFQIYOnBhc3N0aHJvdWdoX2V2ZXJzdG9yZS9HTy1Xc1NhcjA2cTVWendEQUZVU3Z3Q0ZKNXRSYnNwVEFRQUYVAALIARIAKAAYABsCiAd1c2Vfb2lsATEScHJvZ3Jlc3NpdmVfcmVjaXBlATEVAAAm0vWDqbSm-0EVAigCQzMsF0AkZmZmZmZmGBJkYXNoX2Jhc2VsaW5lXzFfdjERAHXuB2XEngEA&amp;oh=00_AfwTsyvNckZ03zil2QgUVFnc2ItK7HamjYCVeNf6klIgFg&amp;oe=69BDA6D6, https://scontent-mia3-1.cdninstagram.com/o1/v/t16/f2/m69/AQPknSZ88rnILJKHQ8YtbfphTcdw0PX6k_SfovdY-e9sN7iKghpTPJUVBQM6FLez9Kj_jZd3gQHh14Rwjd2edZ2_.mp4?strext=1&amp;_nc_cat=106&amp;_nc_sid=5e9851&amp;_nc_ht=scontent-mia3-1.cdninstagram.com&amp;_nc_ohc=PeyPgkd0KMwQ7kNvwGYvp-m&amp;efg=eyJ2ZW5jb2RlX3RhZyI6Inhwdl9wcm9ncmVzc2l2ZS5JTlNUQUdSQU0uQ0FST1VTRUxfSVRFTS5DMy43MjAuZGFzaF9iYXNlbGluZV8xX3YxIiwieHB2X2Fzc2V0X2lkIjoxODU2NzAxMzM4NzAwMDEwNSwiYXNzZXRfYWdlX2RheXMiOjksInZpX3VzZWNhc2VfaWQiOjEwMTQ2LCJkdXJhdGlvbl9zIjoxMCwidXJsZ2VuX3NvdXJjZSI6Ind3dyJ9&amp;ccb=17-1&amp;_nc_gid=nPpFbu9Z5_c9KBcLvVYEZQ&amp;_nc_ss=1a&amp;_nc_zt=28&amp;vs=251159d6dff80875&amp;_nc_vs=HBkcFQIYOnBhc3N0aHJvdWdoX2V2ZXJzdG9yZS9HS3lBa1NiWXBTOHl6bE1FQUZyS2M5aDhacHd1YnNwVEFRQUYVAALIARIAKAAYABsCiAd1c2Vfb2lsATEScHJvZ3Jlc3NpdmVfcmVjaXBlATEVAAAm0uTG17Wm-0EVAigCQzMsF0AkEOVgQYk3GBJkYXNoX2Jhc2VsaW5lXzFfdjERAHXuB2XEngEA&amp;oh=00_AfybJLPAwHITt0oLDBkU2LyAkReYBwOpDXBWZrFnjjGEpA&amp;oe=69BD9396, https://scontent-mia3-3.cdninstagram.com/o1/v/t16/f2/m69/AQOzwA5tHpxSnjUNAHgmQcVY1fsEZzAF4wOIEK2odQugtDnUeEZmpxaoeK-WMtET6KF9KCxHsxGD7K9LdCaLbXBf.mp4?strext=1&amp;_nc_cat=108&amp;_nc_sid=5e9851&amp;_nc_ht=scontent-mia3-3.cdninstagram.com&amp;_nc_ohc=Nr3jWQxmhj8Q7kNvwFA_k8F&amp;efg=eyJ2ZW5jb2RlX3RhZyI6Inhwdl9wcm9ncmVzc2l2ZS5JTlNUQUdSQU0uQ0xJUFMuQzMuNzIwLmRhc2hfYmFzZWxpbmVfMV92MSIsInhwdl9hc3NldF9pZCI6MTg1NjU4MDcwNDgwMDAxMDUsImFzc2V0X2FnZV9kYXlzIjoxNSwidmlfdXNlY2FzZV9pZCI6MTAwOTksImR1cmF0aW9uX3MiOjQzLCJ1cmxnZW5fc291cmNlIjoid3d3In0%3D&amp;ccb=17-1&amp;vs=72355b258e2cbd07&amp;_nc_vs=HBksFQIYOnBhc3N0aHJvdWdoX2V2ZXJzdG9yZS9HRUtWV1NZN1pDQmROS1lFQUZLUEM1aFFaU0psYnNwVEFRQUYVAALIARIAFQIYUWlnX3hwdl9wbGFjZW1lbnRfcGVybWFuZW50X3YyL0VFNEIwMEYwRkQ3Q0MwMTI5ODgwMTlBQkFBODc4QjhEX2F1ZGlvX2Rhc2hpbml0Lm1wNBUCAsgBEgAoABgAGwKIB3VzZV9vaWwBMRJwcm9ncmVzc2l2ZV9yZWNpcGUBMRUAACbSiYThmeD6QRUCKAJDMywXQEXd0vGp--cYEmRhc2hfYmFzZWxpbmVfMV92MREAdf4HZeadAQA&amp;_nc_gid=nPpFbu9Z5_c9KBcLvVYEZQ&amp;_nc_ss=1a&amp;_nc_zt=28&amp;oh=00_AfxmwxY3Ni-1wCk14_lM_YXDpLcCQvvCK-FjP2bxsCDpjg&amp;oe=69BDB828, https://scontent-mia3-2.cdninstagram.com/o1/v/t16/f2/m84/AQOzLbm4C7q-Z125B5hgoe4v_3ULFJIKssxgO5Od4yXhVnXuzeWPjFZAWjTaXAeZBMzu2LVp2X1-7NFMK0M912bf2nrXOZon3XIVpJ4.mp4?_nc_cat=105&amp;_nc_sid=5e9851&amp;_nc_ht=scontent-mia3-2.cdninstagram.com&amp;_nc_ohc=JVkpiTysXrcQ7kNvwFoHFM1&amp;efg=eyJ2ZW5jb2RlX3RhZyI6Inhwdl9wcm9ncmVzc2l2ZS5JTlNUQUdSQU0uQ0FST1VTRUxfSVRFTS5DMy43MjAuZGFzaF9iYXNlbGluZV8xX3YxIiwieHB2X2Fzc2V0X2lkIjoxODU2NTM4MjkyMzAwMDEwNSwiYXNzZXRfYWdlX2RheXMiOjE3LCJ2aV91c2VjYXNlX2lkIjoxMDE0NiwiZHVyYXRpb25fcyI6MzcsInVybGdlbl9zb3VyY2UiOiJ3d3cifQ%3D%3D&amp;ccb=17-1&amp;_nc_gid=nPpFbu9Z5_c9KBcLvVYEZQ&amp;_nc_ss=1a&amp;_nc_zt=28&amp;vs=85efe6a770111e03&amp;_nc_vs=HBksFQIYTGlnX2JhY2tmaWxsX3RpbWVsaW5lX3ZvZC81RTRGRjZBOUY1QjFENkZCNzU4ODQ5QTQ3QUNFODhCQV92aWRlb19kYXNoaW5pdC5tcDQVAALIARIAFQIYUWlnX3hwdl9wbGFjZW1lbnRfcGVybWFuZW50X3YyLzI2NEJDMjNFQzhFNUExODZFN0I3NUVGQjUyRkE0MTk4X2F1ZGlvX2Rhc2hpbml0Lm1wNBUCAsgBEgAoABgAGwKIB3VzZV9vaWwBMRJwcm9ncmVzc2l2ZV9yZWNpcGUBMRUAACbS5PTjwcf6QRUCKAJDMywXQEKu2RaHKwIYEmRhc2hfYmFzZWxpbmVfMV92MREAde4HZcSeAQA&amp;oh=00_AfwejdXf1pOHlbHC1hSk6OsKPCG7sL3K_fX7cOWRtV--Ag&amp;oe=69B9C173</t>
  </si>
  <si>
    <t>https://www.instagram.com/bullerdavidx</t>
  </si>
  <si>
    <t>the_way_of_tea_nhk</t>
  </si>
  <si>
    <t>Руслан</t>
  </si>
  <si>
    <t>Tea Diary</t>
  </si>
  <si>
    <t>Creators &amp; Celebrities</t>
  </si>
  <si>
    <t>https://scontent-sjc6-1.cdninstagram.com/v/t51.2885-19/449862716_854032163269688_3784890531944447986_n.jpg?stp=dst-jpg_e0_s150x150_tt6&amp;efg=eyJ2ZW5jb2RlX3RhZyI6InByb2ZpbGVfcGljLmRqYW5nby4xMDgwLmMyIn0&amp;_nc_ht=scontent-sjc6-1.cdninstagram.com&amp;_nc_cat=108&amp;_nc_oc=Q6cZ2QGepbbUv8EoFXRG3JRAEbBoIVMFDNuiAZlb-c9zTI-sdMUtbWqLXse9qfkmO2GqxU4&amp;_nc_ohc=qGPmjz9cXIgQ7kNvwEW7Ls-&amp;_nc_gid=Zybk_3HgOLaeDzV23uOYDg&amp;edm=AOQ1c0wBAAAA&amp;ccb=7-5&amp;oh=00_AfzAWn7aRuCDWNimuAGBmu8YWLgy8Jt6P-Fl608fM35USw&amp;oe=69BDBCB8&amp;_nc_sid=8b3546</t>
  </si>
  <si>
    <t>Ночи в беспамятстве
Не имеют конца
Письма, что я писал
Не прочтёшь никогда
Сколько прекрасного
В жизни мимо прошло
Значит об истине
Мне судить не дано
Я люблю тебя...
Да, люблю тебя...
О, как люблю я...
Глядя на лица
Знаю одно -
Всё, что в душе у меня
Им понять не дано
Каждый стремится
О чём-то  | Дорога домой 
Way Home | Закат 
Sunset | Начало положено) | медведи в Камчатском крае очень даже обитают, и их немало - около 20 тысяч. Столько же бурых медведей обитает во всей Канаде. Площадь полуострова Камчатка примерно равна площади всей Новой Зеландии. Словом, разгуляться есть где. | Некоторые думают, что Камчатка – это бесплодная земля с очень куцей растительностью. Это далеко не так. На самом деле здесь растёт более 1,2 тысяч разных видов растений. Из-за мягкого морского климата и мощного снежного покрова местные травы достигают невиданных, в прямом смысле, высот. Высота трав  | 1. На полуострове Камчатка находится около 30 действующих вулканов, и ещё больше спящих — около трёх сотен. Они включены как объект Всемирного наследия ЮНЕСКО c одноимённым названием «Вулканы Камчатки». Вообще строго определить точное количество вулканов, расположенных на Камчатском полуострове, зат | С 3 на 5 декабря Землю накроет редкое явление холодная луна — последнее суперлуние в этом году. Идеально круглый диск луны будет видно почти из всех уголков планеты, но особенно эффектным для приморцев небесное тело станет ночью 5 декабря в 04:14, сообщили эксперты портала StarWalk.
По словам экспе</t>
  </si>
  <si>
    <t>https://instagram.com/p/DShYsURjPAd, https://instagram.com/p/DVdtuHtjAg9, https://instagram.com/p/DVRQu6fjEbd, https://instagram.com/p/DVRO7rsjCjk, https://instagram.com/p/DVOS3wdjGkE, https://instagram.com/p/DVOSyMvjMzX, https://instagram.com/p/DUHfKCTDN3T, https://instagram.com/p/DTMoNJwjDg_, https://instagram.com/p/DScicJADKFY, https://instagram.com/p/DSciA4vDOAd, https://instagram.com/p/DSchH5eDBr6, https://instagram.com/p/DR2aPMpDIU6</t>
  </si>
  <si>
    <t>9, 21, 44, 24, 14, 56, 44, 38, 18, 59, 39, 21</t>
  </si>
  <si>
    <t>0, 0, 5, 0, 1, 0, 0, 0, 0, 2, 2, 1</t>
  </si>
  <si>
    <t>2025-12-21, 2026-03-04, 2026-02-27, 2026-02-27, 2026-02-26, 2026-02-26, 2026-01-30, 2026-01-07, 2025-12-19, 2025-12-19, 2025-12-19, 2025-12-04</t>
  </si>
  <si>
    <t>Sochi Black Sea, Kamchatka Russia</t>
  </si>
  <si>
    <t>Image, Sidecar, Image, Image, Image, Image, Image, Image, Image, Image, Image, Sidecar</t>
  </si>
  <si>
    <t>https://scontent-sjc6-1.cdninstagram.com/v/t51.82787-15/604026082_18545132002052877_8135998409229157337_n.jpg?stp=dst-jpg_e35_s1080x1080_sh0.08_tt6&amp;_nc_ht=scontent-sjc6-1.cdninstagram.com&amp;_nc_cat=109&amp;_nc_oc=Q6cZ2QGepbbUv8EoFXRG3JRAEbBoIVMFDNuiAZlb-c9zTI-sdMUtbWqLXse9qfkmO2GqxU4&amp;_nc_ohc=lBJhYPajaD4Q7kNvwHsRLaA&amp;_nc_gid=Zybk_3HgOLaeDzV23uOYDg&amp;edm=AOQ1c0wBAAAA&amp;ccb=7-5&amp;ig_cache_key=Mzc5MjQyMDk1OTc2NTE5NjgyOQ%3D%3D.3-ccb7-5&amp;oh=00_AfwkfvsBUAxIwlWal5hXbRMxnUSLbE5N16RLlaKGUVmRNw&amp;oe=69BD95E8&amp;_nc_sid=8b3546, https://scontent-sjc6-1.cdninstagram.com/v/t51.82787-15/645945732_18565314919052877_3941599554480870694_n.jpg?stp=dst-jpg_e35_s1080x1080_sh0.08_tt6&amp;_nc_ht=scontent-sjc6-1.cdninstagram.com&amp;_nc_cat=109&amp;_nc_oc=Q6cZ2QGepbbUv8EoFXRG3JRAEbBoIVMFDNuiAZlb-c9zTI-sdMUtbWqLXse9qfkmO2GqxU4&amp;_nc_ohc=ZySkxC4x65kQ7kNvwGF54u1&amp;_nc_gid=Zybk_3HgOLaeDzV23uOYDg&amp;edm=AOQ1c0wBAAAA&amp;ccb=7-5&amp;ig_cache_key=Mzg0NTQyODczOTQ2NzY3MzIyOQ%3D%3D.3-ccb7-5&amp;oh=00_AfzfApEZNd_ISZNf9huFmbAHTQWOksTALm2DTR_0MtP7rA&amp;oe=69BD8AFF&amp;_nc_sid=8b3546, https://scontent-sjc6-1.cdninstagram.com/v/t51.82787-15/645945732_18565314919052877_3941599554480870694_n.jpg?stp=dst-jpg_e35_s1080x1080_sh0.08_tt6&amp;_nc_ht=scontent-sjc6-1.cdninstagram.com&amp;_nc_cat=109&amp;_nc_oc=Q6cZ2QGepbbUv8EoFXRG3JRAEbBoIVMFDNuiAZlb-c9zTI-sdMUtbWqLXse9qfkmO2GqxU4&amp;_nc_ohc=ZySkxC4x65kQ7kNvwGF54u1&amp;_nc_gid=Zybk_3HgOLaeDzV23uOYDg&amp;edm=AOQ1c0wBAAAA&amp;ccb=7-5&amp;ig_cache_key=Mzg0NTQyODczOTQ2NzY3MzIyOQ%3D%3D.3-ccb7-5&amp;oh=00_AfzfApEZNd_ISZNf9huFmbAHTQWOksTALm2DTR_0MtP7rA&amp;oe=69BD8AFF&amp;_nc_sid=8b3546, https://scontent-sjc6-1.cdninstagram.com/v/t51.82787-15/645818487_18565314937052877_7642487673346936626_n.jpg?stp=dst-jpg_e35_s1080x1080_sh0.08_tt6&amp;_nc_ht=scontent-sjc6-1.cdninstagram.com&amp;_nc_cat=109&amp;_nc_oc=Q6cZ2QGepbbUv8EoFXRG3JRAEbBoIVMFDNuiAZlb-c9zTI-sdMUtbWqLXse9qfkmO2GqxU4&amp;_nc_ohc=O3VpZLCy4dQQ7kNvwG-KmK5&amp;_nc_gid=Zybk_3HgOLaeDzV23uOYDg&amp;edm=AOQ1c0wBAAAA&amp;ccb=7-5&amp;ig_cache_key=Mzg0NTQyODc0NzE3NjgwMDYyNw%3D%3D.3-ccb7-5&amp;oh=00_AfygJK-dN16pX59EYBczwA17cJwST8FbQM5zabql3WDpfA&amp;oe=69BD8C6E&amp;_nc_sid=8b3546, https://scontent-sjc6-1.cdninstagram.com/v/t51.82787-15/643082982_18564332506052877_7292882397161392247_n.jpg?stp=dst-jpg_e35_p1080x1080_sh0.08_tt6&amp;_nc_ht=scontent-sjc6-1.cdninstagram.com&amp;_nc_cat=109&amp;_nc_oc=Q6cZ2QGepbbUv8EoFXRG3JRAEbBoIVMFDNuiAZlb-c9zTI-sdMUtbWqLXse9qfkmO2GqxU4&amp;_nc_ohc=1U2U1ir0Q7UQ7kNvwFMbZ-P&amp;_nc_gid=Zybk_3HgOLaeDzV23uOYDg&amp;edm=AOQ1c0wBAAAA&amp;ccb=7-5&amp;ig_cache_key=Mzg0MTkyNTU0OTc3MDE2MzkzMw%3D%3D.3-ccb7-5&amp;oh=00_AfzL_tQoYrvf_DxHQPOBjrb2a6M6ew7wNaxKc0OK0UJlsQ&amp;oe=69BDBCA5&amp;_nc_sid=8b3546, https://scontent-sjc6-1.cdninstagram.com/v/t51.82787-15/643540426_18564330136052877_3386092933391821546_n.jpg?stp=dst-jpg_e35_p1080x1080_sh0.08_tt6&amp;_nc_ht=scontent-sjc6-1.cdninstagram.com&amp;_nc_cat=109&amp;_nc_oc=Q6cZ2QGepbbUv8EoFXRG3JRAEbBoIVMFDNuiAZlb-c9zTI-sdMUtbWqLXse9qfkmO2GqxU4&amp;_nc_ohc=O05dRde8u6IQ7kNvwH7AZ8f&amp;_nc_gid=Zybk_3HgOLaeDzV23uOYDg&amp;edm=AOQ1c0wBAAAA&amp;ccb=7-5&amp;ig_cache_key=Mzg0MTkxNzYzMTE0MjMwODA2OA%3D%3D.3-ccb7-5&amp;oh=00_AfzHmWdkUlDQCO2RaAhJOzlt2OGdBbusJw6Rx1wcqluChg&amp;oe=69BDBC88&amp;_nc_sid=8b3546, https://scontent-sjc6-1.cdninstagram.com/v/t51.82787-15/642011301_18564095233052877_6119537562788819820_n.jpg?stp=dst-jpg_e35_s1080x1080_sh0.08_tt6&amp;_nc_ht=scontent-sjc6-1.cdninstagram.com&amp;_nc_cat=109&amp;_nc_oc=Q6cZ2QGepbbUv8EoFXRG3JRAEbBoIVMFDNuiAZlb-c9zTI-sdMUtbWqLXse9qfkmO2GqxU4&amp;_nc_ohc=XWmi3G7akAYQ7kNvwF8SzVl&amp;_nc_gid=Zybk_3HgOLaeDzV23uOYDg&amp;edm=AOQ1c0wBAAAA&amp;ccb=7-5&amp;ig_cache_key=Mzg0MTA5MDUyODYzNzM4MDg2OA%3D%3D.3-ccb7-5&amp;oh=00_AfzlMAnpfeB2HWTEAbLZvciG8lPKjJgO_cf7B-5BKIuSCw&amp;oe=69BDAC87&amp;_nc_sid=8b3546, https://scontent-sjc6-1.cdninstagram.com/v/t51.82787-15/643034559_18564095095052877_3957470624874456083_n.jpg?stp=dst-jpg_e35_p1080x1080_sh0.08_tt6&amp;_nc_ht=scontent-sjc6-1.cdninstagram.com&amp;_nc_cat=109&amp;_nc_oc=Q6cZ2QGepbbUv8EoFXRG3JRAEbBoIVMFDNuiAZlb-c9zTI-sdMUtbWqLXse9qfkmO2GqxU4&amp;_nc_ohc=WUUnzxJmWowQ7kNvwEin3pu&amp;_nc_gid=Zybk_3HgOLaeDzV23uOYDg&amp;edm=AOQ1c0wBAAAA&amp;ccb=7-5&amp;ig_cache_key=Mzg0MTA5MDE0NjY4NzMwNjk2Nw%3D%3D.3-ccb7-5&amp;oh=00_AfwGJgVEmTnZcQoopjO81v-AI6RGpLz1rGP9GaxicYBlXA&amp;oe=69BDB051&amp;_nc_sid=8b3546, https://scontent-sjc6-1.cdninstagram.com/v/t51.82787-15/624910077_18552368143052877_161409723185437483_n.jpg?stp=dst-jpg_e35_s1080x1080_sh0.08_tt6&amp;_nc_ht=scontent-sjc6-1.cdninstagram.com&amp;_nc_cat=109&amp;_nc_oc=Q6cZ2QGepbbUv8EoFXRG3JRAEbBoIVMFDNuiAZlb-c9zTI-sdMUtbWqLXse9qfkmO2GqxU4&amp;_nc_ohc=vlmy8vLS2TwQ7kNvwGAWnDS&amp;_nc_gid=Zybk_3HgOLaeDzV23uOYDg&amp;edm=AOQ1c0wBAAAA&amp;ccb=7-5&amp;ig_cache_key=MzgyMTE1OTgzNzk1MDg2MDc1NQ%3D%3D.3-ccb7-5&amp;oh=00_Afxe66Ax5wIJG51ySt2IEcJXhfaxFPj72VCMSXcddaFCjg&amp;oe=69BDA6AF&amp;_nc_sid=8b3546, https://scontent-sjc6-1.cdninstagram.com/v/t51.82787-15/611635036_18548130610052877_8412972406685480117_n.jpg?stp=dst-jpg_e35_p1080x1080_sh0.08_tt6&amp;_nc_ht=scontent-sjc6-1.cdninstagram.com&amp;_nc_cat=109&amp;_nc_oc=Q6cZ2QGepbbUv8EoFXRG3JRAEbBoIVMFDNuiAZlb-c9zTI-sdMUtbWqLXse9qfkmO2GqxU4&amp;_nc_ohc=II4lCFwoNWEQ7kNvwFLzM8k&amp;_nc_gid=Zybk_3HgOLaeDzV23uOYDg&amp;edm=AOQ1c0wBAAAA&amp;ccb=7-5&amp;ig_cache_key=MzgwNDU5MjYxMDkxMzA0MDQ0Nw%3D%3D.3-ccb7-5&amp;oh=00_AfyvlBWDYGU9J_akclhyUAYsjvbd5lguXSTZZgmhhZPjHQ</t>
  </si>
  <si>
    <t>https://scontent-sjc6-1.cdninstagram.com/o1/v/t16/f2/m84/AQNm-wj-I-QKF0tA1Mjk3s2BsEgimX2-eL18DLoj4F4MpvNKvf5qIwLc7p80lJiH54Hf0Ty3qQPqxWg6t3iKAj6Hl---zw8A9Jj8Qyg.mp4?_nc_cat=108&amp;_nc_sid=5e9851&amp;_nc_ht=scontent-sjc6-1.cdninstagram.com&amp;_nc_ohc=Wqn2X0mcjPoQ7kNvwEno9NY&amp;efg=eyJ2ZW5jb2RlX3RhZyI6Inhwdl9wcm9ncmVzc2l2ZS5JTlNUQUdSQU0uQ0FST1VTRUxfSVRFTS5DMy41ODAuZGFzaF9iYXNlbGluZV8xX3YxIiwieHB2X2Fzc2V0X2lkIjoyMjQ5OTM2NTQ1NDE4MTk3LCJhc3NldF9hZ2VfZGF5cyI6MTAxLCJ2aV91c2VjYXNlX2lkIjoxMDE0NiwiZHVyYXRpb25fcyI6MTUsInVybGdlbl9zb3VyY2UiOiJ3d3cifQ%3D%3D&amp;ccb=17-1&amp;_nc_gid=Zybk_3HgOLaeDzV23uOYDg&amp;_nc_ss=1a&amp;_nc_zt=28&amp;vs=b995dd0a1f7ffeae&amp;_nc_vs=HBkcFQIYTGlnX2JhY2tmaWxsX3RpbWVsaW5lX3ZvZC83QzREODI2OUI0MkUwQzZCNkMzMjMzNEYxRkFBNzU5OV92aWRlb19kYXNoaW5pdC5tcDQVAALIARIAKAAYABsCiAd1c2Vfb2lsATEScHJvZ3Jlc3NpdmVfcmVjaXBlATEVAAAmqq_0yMWT_wcVAigCQzMsF0AuiDEm6XjVGBJkYXNoX2Jhc2VsaW5lXzFfdjERAHXuB2XEngEA&amp;oh=00_Afx7--VFIAfKgVjOcISoYjgiTJ664PhB2ZhbGd7EpL4D1w&amp;oe=69B9C2E0</t>
  </si>
  <si>
    <t>https://www.instagram.com/the_way_of_tea_nhk</t>
  </si>
  <si>
    <t>pavel_778</t>
  </si>
  <si>
    <t>| PR |</t>
  </si>
  <si>
    <t>Marketing for Web 3 Crypto Projects</t>
  </si>
  <si>
    <t>https://scontent-lga3-3.cdninstagram.com/v/t51.2885-19/465609408_1100517754802274_1330746002287226196_n.jpg?stp=dst-jpg_e0_s150x150_tt6&amp;efg=eyJ2ZW5jb2RlX3RhZyI6InByb2ZpbGVfcGljLmRqYW5nby43MzkuYzIifQ&amp;_nc_ht=scontent-lga3-3.cdninstagram.com&amp;_nc_cat=106&amp;_nc_oc=Q6cZ2QFqwXqPf9fUq7j_FziHhsTrlKkxdRuM2bhkx4KIYzJXe0fPa2qe2LvOREPdbQzZP5Q&amp;_nc_ohc=i6v32x7Zoe0Q7kNvwFZvyjI&amp;_nc_gid=EjwQlGfz57-ZCsYjTW7BiQ&amp;edm=AOQ1c0wBAAAA&amp;ccb=7-5&amp;oh=00_AfyHNI34iWtAGK170Kvj6eDzl_WFew5lyThjHr4WL9xaXQ&amp;oe=69BD9ACC&amp;_nc_sid=8b3546</t>
  </si>
  <si>
    <t>China🇨🇳 #china | 😎 | PENGU CARD PARTY Honk Kong🇭🇰🐧💳 
@pudgypenguins
 @kast.xyz 
#kast #pudgy #crypto | Hong Kong 🇭🇰#hongkong | SOLANA ACCELERATE APAC HONG KONG 🇭🇰#solana #consensushk2026 | Chinese new year in Hong Kong 🇭🇰#hongkong | Как сохранить ваш капитал в крипте?
Важно понять:
 1. Рынок вам ничего не должен.
 2. Нет никаких сигналов — есть только внутренняя структура, исходя из вашего жизненного опыта.
 3. Умение находиться без сделки. Умение ждать. Спокойствие, выдержка, ожидание.
 4. Фиксация всех действий: побед и ошиб | Bangkok #bangkok | 🕶️#matrix | Kite Beach Dubai 🏝️ #Dubai #kitebeach #lifestyle | 😎 | 🌴🙌#lifestyle #okx #whitelotus</t>
  </si>
  <si>
    <t>#china, #kast, #pudgy, #crypto, #hongkong, #solana, #consensushk2026, #bangkok, #matrix, #Dubai, #kitebeach, #lifestyle, #okx, #whitelotus</t>
  </si>
  <si>
    <t>@pudgypenguins, @kast.xyz</t>
  </si>
  <si>
    <t>https://instagram.com/p/DVh43DCCpFJ, https://instagram.com/p/DVYm3mfivOl, https://instagram.com/p/DVBbjG6iq9H, https://instagram.com/p/DUuJOR0CkgG, https://instagram.com/p/DUnyyNrEj05, https://instagram.com/p/DUa4_cCiqwD, https://instagram.com/p/DTM3D-YkjH7, https://instagram.com/p/DOaOtxKElfQ, https://instagram.com/p/DM2-kXsyLUk, https://instagram.com/p/DLakopiMHa-, https://instagram.com/p/DLA6iZhBVwx, https://instagram.com/p/DKFepeEyfvP</t>
  </si>
  <si>
    <t>8, 12, 4, 15, 7, 9, 8, 12, 20, 21, 24, 43</t>
  </si>
  <si>
    <t>0, 0, 0, 0, 0, 0, 0, 0, 2, 1, 0, 1</t>
  </si>
  <si>
    <t>2026-03-06, 2026-03-02, 2026-02-21, 2026-02-14, 2026-02-11, 2026-02-06, 2026-01-07, 2025-09-10, 2025-08-02, 2025-06-27, 2025-06-17, 2025-05-25</t>
  </si>
  <si>
    <t>Guangzhou, China, Cardinal Point, Hong Kong Convention and Exhibition Centre, Hong Kong, Kite Beach Dubai, Burj Khalifa, La Baia Dubai</t>
  </si>
  <si>
    <t>Sidecar, Image, Video, Image, Image, Video, Sidecar, Video, Video, Video, Image, Sidecar</t>
  </si>
  <si>
    <t>https://scontent-lga3-3.cdninstagram.com/v/t51.82787-15/641204427_18563041945046766_7978039055773777263_n.jpg?stp=dst-jpg_e35_p1080x1080_sh0.08_tt6&amp;_nc_ht=scontent-lga3-3.cdninstagram.com&amp;_nc_cat=106&amp;_nc_oc=Q6cZ2QFqwXqPf9fUq7j_FziHhsTrlKkxdRuM2bhkx4KIYzJXe0fPa2qe2LvOREPdbQzZP5Q&amp;_nc_ohc=6by59VHlFv4Q7kNvwHJUVy7&amp;_nc_gid=EjwQlGfz57-ZCsYjTW7BiQ&amp;edm=AOQ1c0wBAAAA&amp;ccb=7-5&amp;ig_cache_key=Mzg0NjYwNTE2MzI3MjQ5NjA0Mw%3D%3D.3-ccb7-5&amp;oh=00_AfyBWs_87Qq4KiDkupD6MmTR5URKSRyL_gbPbEvlzov4pQ&amp;oe=69BD98CC&amp;_nc_sid=8b3546, https://scontent-lga3-3.cdninstagram.com/v/t51.82787-15/641204427_18563041945046766_7978039055773777263_n.jpg?stp=dst-jpg_e35_p1080x1080_sh0.08_tt6&amp;_nc_ht=scontent-lga3-3.cdninstagram.com&amp;_nc_cat=106&amp;_nc_oc=Q6cZ2QFqwXqPf9fUq7j_FziHhsTrlKkxdRuM2bhkx4KIYzJXe0fPa2qe2LvOREPdbQzZP5Q&amp;_nc_ohc=6by59VHlFv4Q7kNvwHJUVy7&amp;_nc_gid=EjwQlGfz57-ZCsYjTW7BiQ&amp;edm=AOQ1c0wBAAAA&amp;ccb=7-5&amp;ig_cache_key=Mzg0NjYwNTE2MzI3MjQ5NjA0Mw%3D%3D.3-ccb7-5&amp;oh=00_AfyBWs_87Qq4KiDkupD6MmTR5URKSRyL_gbPbEvlzov4pQ&amp;oe=69BD98CC&amp;_nc_sid=8b3546, https://scontent-lga3-3.cdninstagram.com/v/t51.82787-15/641280931_18563041906046766_9031052098986230081_n.jpg?stp=dst-jpg_e35_p1080x1080_sh0.08_tt6&amp;_nc_ht=scontent-lga3-3.cdninstagram.com&amp;_nc_cat=106&amp;_nc_oc=Q6cZ2QFqwXqPf9fUq7j_FziHhsTrlKkxdRuM2bhkx4KIYzJXe0fPa2qe2LvOREPdbQzZP5Q&amp;_nc_ohc=nW6tVh9ZN8wQ7kNvwEYrVGZ&amp;_nc_gid=EjwQlGfz57-ZCsYjTW7BiQ&amp;edm=AOQ1c0wBAAAA&amp;ccb=7-5&amp;ig_cache_key=Mzg0NjYwNTEyNDM5MTMyMTY1Nw%3D%3D.3-ccb7-5&amp;oh=00_AfzMQ9Awfhr_MXjH4y7G9qfBMBaGxRtQsD4ZnEWIYQ4oNw&amp;oe=69BD95C8&amp;_nc_sid=8b3546, https://scontent-lga3-3.cdninstagram.com/v/t51.82787-15/642148682_18563041918046766_5585538675143511689_n.jpg?stp=dst-jpg_e35_p1080x1080_sh0.08_tt6&amp;_nc_ht=scontent-lga3-3.cdninstagram.com&amp;_nc_cat=106&amp;_nc_oc=Q6cZ2QFqwXqPf9fUq7j_FziHhsTrlKkxdRuM2bhkx4KIYzJXe0fPa2qe2LvOREPdbQzZP5Q&amp;_nc_ohc=N7UQSwE9zmoQ7kNvwEnUBsC&amp;_nc_gid=EjwQlGfz57-ZCsYjTW7BiQ&amp;edm=AOQ1c0wBAAAA&amp;ccb=7-5&amp;ig_cache_key=Mzg0NjYwNTE0ODgxODkzODY3MQ%3D%3D.3-ccb7-5&amp;oh=00_Afx4YXRCYclbQhzGm3ZgSYkQmf3zAYIThzeAoqow6ZgOcQ&amp;oe=69BDA7FC&amp;_nc_sid=8b3546, https://scontent-lga3-3.cdninstagram.com/v/t51.82787-15/641326202_18563041927046766_5145191895976782538_n.jpg?stp=dst-jpg_e35_p1080x1080_sh0.08_tt6&amp;_nc_ht=scontent-lga3-3.cdninstagram.com&amp;_nc_cat=106&amp;_nc_oc=Q6cZ2QFqwXqPf9fUq7j_FziHhsTrlKkxdRuM2bhkx4KIYzJXe0fPa2qe2LvOREPdbQzZP5Q&amp;_nc_ohc=4BvEQx7efDUQ7kNvwHsJGVs&amp;_nc_gid=EjwQlGfz57-ZCsYjTW7BiQ&amp;edm=AOQ1c0wBAAAA&amp;ccb=7-5&amp;ig_cache_key=Mzg0NjYwNTE1NzI5OTc4MTc3Nw%3D%3D.3-ccb7-5&amp;oh=00_Afw6JuYBxFHOb822Hgx38Gs1LTMON_KjEnqG2IuwJN635A&amp;oe=69BDBCA5&amp;_nc_sid=8b3546, https://scontent-lga3-3.cdninstagram.com/v/t51.82787-15/642995406_18563041936046766_4638139856752438672_n.jpg?stp=dst-jpg_e35_p1080x1080_sh0.08_tt6&amp;_nc_ht=scontent-lga3-3.cdninstagram.com&amp;_nc_cat=106&amp;_nc_oc=Q6cZ2QFqwXqPf9fUq7j_FziHhsTrlKkxdRuM2bhkx4KIYzJXe0fPa2qe2LvOREPdbQzZP5Q&amp;_nc_ohc=YUOQvts3mEwQ7kNvwEOhaS_&amp;_nc_gid=EjwQlGfz57-ZCsYjTW7BiQ&amp;edm=AOQ1c0wBAAAA&amp;ccb=7-5&amp;ig_cache_key=Mzg0NjYwNTE2NDA5NDU4NDczNg%3D%3D.3-ccb7-5&amp;oh=00_AfzJlijg03g1Kvel758RXquaoLPzrCiOREr_mRChTQlALw&amp;oe=69BD9B98&amp;_nc_sid=8b3546, https://scontent-lga3-3.cdninstagram.com/v/t51.82787-15/641279035_18562313671046766_5153026603020171503_n.jpg?stp=dst-jpg_e35_p1080x1080_sh0.08_tt6&amp;_nc_ht=scontent-lga3-3.cdninstagram.com&amp;_nc_cat=106&amp;_nc_oc=Q6cZ2QFqwXqPf9fUq7j_FziHhsTrlKkxdRuM2bhkx4KIYzJXe0fPa2qe2LvOREPdbQzZP5Q&amp;_nc_ohc=s6kiCa8W4YwQ7kNvwGhfE-d&amp;_nc_gid=EjwQlGfz57-ZCsYjTW7BiQ&amp;edm=AOQ1c0wBAAAA&amp;ccb=7-5&amp;ig_cache_key=Mzg0Mzk5MzIyODYzMDc1MDExNw%3D%3D.3-ccb7-5&amp;oh=00_AfzmMCXxKKq1M8fzzy1srxFkXYV4vsicsujOofpvz8cX5w&amp;oe=69BDB571&amp;_nc_sid=8b3546, https://scontent-lga3-3.cdninstagram.com/v/t51.82787-15/626298599_18554169946046766_1617593102924268060_n.jpg?stp=dst-jpg_e35_p1080x1080_sh0.08_tt6&amp;_nc_ht=scontent-lga3-3.cdninstagram.com&amp;_nc_cat=106&amp;_nc_oc=Q6cZ2QFqwXqPf9fUq7j_FziHhsTrlKkxdRuM2bhkx4KIYzJXe0fPa2qe2LvOREPdbQzZP5Q&amp;_nc_ohc=SWYVnPH5ObIQ7kNvwHuEh6y&amp;_nc_gid=EjwQlGfz57-ZCsYjTW7BiQ&amp;edm=AOQ1c0wBAAAA&amp;ccb=7-5&amp;ig_cache_key=MzgzMjA0MDg5NjU1Njg0NTA2Mg%3D%3D.3-ccb7-5&amp;oh=00_Afzub1sok6Ietgn3ZOXiMhKZn7T9wtYwkPq5pdMqbCfAZQ&amp;oe=69BDA292&amp;_nc_sid=8b3546, https://scontent-lga3-3.cdninstagram.com/v/t51.82787-15/631509082_18553733695046766_3935778648066523072_n.jpg?stp=dst-jpg_e35_p1080x1080_sh0.08_tt6&amp;_nc_ht=scontent-lga3-3.cdninstagram.com&amp;_nc_cat=106&amp;_nc_oc=Q6cZ2QFqwXqPf9fUq7j_FziHhsTrlKkxdRuM2bhkx4KIYzJXe0fPa2qe2LvOREPdbQzZP5Q&amp;_nc_ohc=TF-BmD1LxRgQ7kNvwEOblE5&amp;_nc_gid=EjwQlGfz57-ZCsYjTW7BiQ&amp;edm=AOQ1c0wBAAAA&amp;ccb=7-5&amp;ig_cache_key=MzgzMDI1MzM2MTA4MjU0NzUxMw%3D%3D.3-ccb7-5&amp;oh=00_AfzhBWVMzpm30_CQI-f0wzi-YY_ZtmwLDCTK4m3_niQdHQ&amp;oe=69BD960D&amp;_nc_sid=8b3546, https://scontent-lga3-3.cdninstagram.com/v/t51.82787-15/610508942_18545336719046766_6808844652918683903_n.jpg?stp=dst-jpg_e35_p1080x1080_sh0.08_tt6&amp;_nc_ht=scontent-lga3-3.cdninstagram.com&amp;_nc_cat=106&amp;_nc_oc=Q6cZ2QFqwXqPf9fUq7j_FziHhsTrlKkxdRuM2bhkx4KIYzJXe0fPa2qe2LvOREPdbQzZP5Q&amp;_nc_ohc=mPgC6iwEuFIQ7kNvwGhGT_u&amp;_nc_gid=EjwQlGfz57-ZCsYjTW7BiQ&amp;edm=AOQ1c0wBAAAA&amp;ccb=7-5&amp;ig_cache_key=MzgwNDY1Nzk0MDE0MjY2MzQ0NQ%3D%3D.3-ccb7-5&amp;oh=00_AfyZlF61tgPj-cXkznkiR5Wa6HLzDfpCvNurctbaESUn-</t>
  </si>
  <si>
    <t>https://scontent-lga3-1.cdninstagram.com/o1/v/t16/f2/m69/AQNkr__o1a7iTsqe3Z7O2z7ZHam2oVANdpXkgEYI20mOdY2Xr4v5Wrt21yaCqwod6LAJB2z7vxYr7RRKlxd3geXE.mp4?strext=1&amp;_nc_cat=109&amp;_nc_sid=5e9851&amp;_nc_ht=scontent-lga3-1.cdninstagram.com&amp;_nc_ohc=V-avHXC8mXsQ7kNvwFEdZUC&amp;efg=eyJ2ZW5jb2RlX3RhZyI6Inhwdl9wcm9ncmVzc2l2ZS5JTlNUQUdSQU0uQ0xJUFMuQzMuNzIwLmRhc2hfYmFzZWxpbmVfMV92MSIsInhwdl9hc3NldF9pZCI6MTc5NDQ1MzA2MjQxMTcyODQsImFzc2V0X2FnZV9kYXlzIjoyMiwidmlfdXNlY2FzZV9pZCI6MTAwOTksImR1cmF0aW9uX3MiOjE0LCJ1cmxnZW5fc291cmNlIjoid3d3In0%3D&amp;ccb=17-1&amp;_nc_gid=EjwQlGfz57-ZCsYjTW7BiQ&amp;_nc_ss=1a&amp;_nc_zt=28&amp;vs=e436d22d473f8aa2&amp;_nc_vs=HBksFQIYOnBhc3N0aHJvdWdoX2V2ZXJzdG9yZS9HT2EtQVNZMXdiZjU1ZW9GQUZfNFZOMWVETVYzYnNwVEFRQUYVAALIARIAFQIYUWlnX3hwdl9wbGFjZW1lbnRfcGVybWFuZW50X3YyLzA2NDdFMDRCRjRFMzlCOEMwQTkwNEVERDM3M0Q3NkFEX2F1ZGlvX2Rhc2hpbml0Lm1wNBUCAsgBEgAoABgAGwKIB3VzZV9vaWwBMRJwcm9ncmVzc2l2ZV9yZWNpcGUBMRUAACbI6JfYk53gPxUCKAJDMywXQCxmZmZmZmYYEmRhc2hfYmFzZWxpbmVfMV92MREAdf4HZeadAQA&amp;oh=00_AfxOiDL8stAGi_1cYlHnUdLahPUunXnoEokKW-Uzt2rUJA&amp;oe=69BDB72B, https://scontent-lga3-1.cdninstagram.com/o1/v/t16/f2/m69/AQO9s1T2nhzWF-LKw_BMXnytUBWnbp6SwJovlkbFQ0J6Hfd4M4zm8DUaWnHq6fK00sgL_6A3tUglsOxaL6-AvuRp.mp4?strext=1&amp;_nc_cat=103&amp;_nc_sid=5e9851&amp;_nc_ht=scontent-lga3-1.cdninstagram.com&amp;_nc_ohc=mo415diewUcQ7kNvwEniorS&amp;efg=eyJ2ZW5jb2RlX3RhZyI6Inhwdl9wcm9ncmVzc2l2ZS5JTlNUQUdSQU0uQ0xJUFMuQzMuNzIwLmRhc2hfYmFzZWxpbmVfMV92MSIsInhwdl9hc3NldF9pZCI6MTc5NDEyNjEzOTUxMTcyODQsImFzc2V0X2FnZV9kYXlzIjozNywidmlfdXNlY2FzZV9pZCI6MTAwOTksImR1cmF0aW9uX3MiOjIzLCJ1cmxnZW5fc291cmNlIjoid3d3In0%3D&amp;ccb=17-1&amp;_nc_gid=EjwQlGfz57-ZCsYjTW7BiQ&amp;_nc_ss=1a&amp;_nc_zt=28&amp;vs=23865b1a56b5b5f8&amp;_nc_vs=HBksFQIYOnBhc3N0aHJvdWdoX2V2ZXJzdG9yZS9HSVR0WUNYNmNhT1EzRVlGQUI5UlA4Nmhtd0ZNYnNwVEFRQUYVAALIARIAFQIYUWlnX3hwdl9wbGFjZW1lbnRfcGVybWFuZW50X3YyLzEwNDcyNkU5QzZGRTgxRURFMjg3RUIyNzJBODVDMUFCX2F1ZGlvX2Rhc2hpbml0Lm1wNBUCAsgBEgAoABgAGwKIB3VzZV9vaWwBMRJwcm9ncmVzc2l2ZV9yZWNpcGUBMRUAACbIk7qE7t7ePxUCKAJDMywXQDezMzMzMzMYEmRhc2hfYmFzZWxpbmVfMV92MREAdf4HZeadAQA&amp;oh=00_AfxLwODYO56TFtLWO1aIS-0k709OmxCQtX5W76DydyZvWA&amp;oe=69BDA36D, https://scontent-lga3-1.cdninstagram.com/o1/v/t2/f2/m86/AQP3TOG0ZWEEj5Id8njiiu_B5Gl-giHLcEFSE9skvDGMjm-EvYSodNJot89Db0_2N1exWp5t8CjTKayEUwwmzQxijy265br9GXfr9b0.mp4?_nc_cat=111&amp;_nc_sid=5e9851&amp;_nc_ht=scontent-lga3-1.cdninstagram.com&amp;_nc_ohc=tm-DTlnobgQQ7kNvwHuz9Go&amp;efg=eyJ2ZW5jb2RlX3RhZyI6Inhwdl9wcm9ncmVzc2l2ZS5JTlNUQUdSQU0uQ0xJUFMuQzMuNzIwLmRhc2hfYmFzZWxpbmVfMV92MSIsInhwdl9hc3NldF9pZCI6MjA0MjQ3Mzc0NjYwODc4MSwiYXNzZXRfYWdlX2RheXMiOjE4NywidmlfdXNlY2FzZV9pZCI6MTAwOTksImR1cmF0aW9uX3MiOjIzLCJ1cmxnZW5fc291cmNlIjoid3d3In0%3D&amp;ccb=17-1&amp;_nc_gid=EjwQlGfz57-ZCsYjTW7BiQ&amp;_nc_ss=1a&amp;_nc_zt=28&amp;vs=c0f9c329842bc4&amp;_nc_vs=HBksFQIYUmlnX3hwdl9yZWVsc19wZXJtYW5lbnRfc3JfcHJvZC84OTREMzk5NkU3Mjc2MzU4MkMzODlCRDUzQ0M1MkU4RF92aWRlb19kYXNoaW5pdC5tcDQVAALIARIAFQIYRWlnX3hwdl9yZWVsc19wZXJtYW5lbnRfc3JfcHJvZC8xMTU0NTgyNTM2NTU2NDYwXzE5ODY3MzM3NTU0MDE5MDE0Lm1wNBUCAsgBEgAoABgAGwKIB3VzZV9vaWwBMRJwcm9ncmVzc2l2ZV9yZWNpcGUBMRUAACaayomiz-egBxUCKAJDMywXQDezMzMzMzMYEmRhc2hfYmFzZWxpbmVfMV92MREAdf4HZeadAQA&amp;oh=00_Afxehbqj55KL4O1SakLdrIXSntcI--TVrUfnoMGHKVBy2w&amp;oe=69B9B988, https://scontent-lga3-2.cdninstagram.com/o1/v/t2/f2/m367/AQMmC9bP657xR3t6E1E6afnVFFVWFKrRf3fOJPJsrsji_h-jbZE6enBqwvOycnM3IPCt9pFjGlRDl7-F56L7Ai16wsp6gjmBRoUxztg.mp4?_nc_cat=101&amp;_nc_sid=5e9851&amp;_nc_ht=scontent-lga3-2.cdninstagram.com&amp;_nc_ohc=fklfxdqKBFUQ7kNvwH-bfS_&amp;efg=eyJ2ZW5jb2RlX3RhZyI6Inhwdl9wcm9ncmVzc2l2ZS5JTlNUQUdSQU0uQ0xJUFMuQzMuNzIwLmRhc2hfYmFzZWxpbmVfMV92MSIsInhwdl9hc3NldF9pZCI6MTkzNDE0MDA4MDY3MzM0NCwiYXNzZXRfYWdlX2RheXMiOjIyNSwidmlfdXNlY2FzZV9pZCI6MTAwOTksImR1cmF0aW9uX3MiOjQwLCJ1cmxnZW5fc291cmNlIjoid3d3In0%3D&amp;ccb=17-1&amp;vs=42f166c6ecdc42bf&amp;_nc_vs=HBksFQIYQGlnX2VwaGVtZXJhbC9DNjQxNTFBODMzNTFGNTcwRjYzRjlGNjYzMTg3Q0JBM192aWRlb19kYXNoaW5pdC5tcDQVAALIARIAFQIYRmlnX3hwdl9yZWVsc19wZXJtYW5lbnRfc3JfcHJvZC84MDMyMTYzNDg5NDMzNDRfNjQ1MDkwODgxOTI5Njc5NDE1MC5tcDQVAgLIARIAKAAYABsCiAd1c2Vfb2lsATEScHJvZ3Jlc3NpdmVfcmVjaXBlATEVAAAmgMmix-LF7wYVAigCQzMsF0BEN2yLQ5WBGBJkYXNoX2Jhc2VsaW5lXzFfdjERAHX-B2XmnQEA&amp;_nc_gid=EjwQlGfz57-ZCsYjTW7BiQ&amp;_nc_ss=1a&amp;_nc_zt=28&amp;oh=00_AfynFWrAHJWIWBsp0zxXucEFrAOxrdbxSXxG5EEq6uoeYg&amp;oe=69BD8F16, https://scontent-lga3-3.cdninstagram.com/o1/v/t2/f2/m367/AQPCI929_q4LLGY0NKASZ2hYlPiepJ7GKHu1qvIzdaHZtK3J0IfYg0pdwnDTcjYjHOaVgxvnypPJKyZFWuwopdRDuPQquM4WxwYDRGg.mp4?_nc_cat=108&amp;_nc_sid=5e9851&amp;_nc_ht=scontent-lga3-3.cdninstagram.com&amp;_nc_ohc=p98cXN7smYIQ7kNvwGE2FlM&amp;efg=eyJ2ZW5jb2RlX3RhZyI6Inhwdl9wcm9ncmVzc2l2ZS5JTlNUQUdSQU0uQ0xJUFMuQzMuNzIwLmRhc2hfYmFzZWxpbmVfMV92MSIsInhwdl9hc3NldF9pZCI6MTAyMTk5ODU2Njc1NzUyNSwiYXNzZXRfYWdlX2RheXMiOjI2MSwidmlfdXNlY2FzZV9pZCI6MTAwOTksImR1cmF0aW9uX3MiOjEyLCJ1cmxnZW5fc291cmNlIjoid3d3In0%3D&amp;ccb=17-1&amp;_nc_gid=EjwQlGfz57-ZCsYjTW7BiQ&amp;_nc_ss=1a&amp;_nc_zt=28&amp;vs=e8142c531f88c92f&amp;_nc_vs=HBksFQIYQGlnX2VwaGVtZXJhbC9GRjQxNzU0QTg0RkE4QUM0MjE0MTNBM0IxNTQxRTg5N192aWRlb19kYXNoaW5pdC5tcDQVAALIARIAFQIYR2lnX3hwdl9yZWVsc19wZXJtYW5lbnRfc3JfcHJvZC8xMjg1NjkwNjUzMjE1MjQ4XzQyMTkwMDkwMzU1MDEzMzIwNTcubXA0FQICyAESACgAGAAbAogHdXNlX29pbAExEnByb2dyZXNzaXZlX3JlY2lwZQExFQAAJqrSwtiS4NADFQIoAkMzLBdAKZmZmZmZ</t>
  </si>
  <si>
    <t>https://www.instagram.com/pavel_778</t>
  </si>
  <si>
    <t>mihail_korotaev</t>
  </si>
  <si>
    <t>Михаил</t>
  </si>
  <si>
    <t>https://scontent-ord5-1.cdninstagram.com/v/t51.2885-19/39507141_1116529811837372_1941460698240385024_n.jpg?stp=dst-jpg_e0_s150x150_tt6&amp;efg=eyJ2ZW5jb2RlX3RhZyI6InByb2ZpbGVfcGljLmRqYW5nby4xMDgwLmMyIn0&amp;_nc_ht=scontent-ord5-1.cdninstagram.com&amp;_nc_cat=108&amp;_nc_oc=Q6cZ2QFLGXRAaAO45NcGfue4ITHvdJd36lPavwELN7fmsVcrUoLTxnMMfxg4FgO21ooY7vQ&amp;_nc_ohc=ZztO8-HooRMQ7kNvwH4dYLs&amp;_nc_gid=KEeE_H4Aqag48GXXz9cfwQ&amp;edm=AOQ1c0wBAAAA&amp;ccb=7-5&amp;oh=00_Afx4u8uX-JwlzJHyJieXefWTYYD1zYy-u6JGSPsVaZUt-A&amp;oe=69BD8F48&amp;_nc_sid=8b3546</t>
  </si>
  <si>
    <t>⚽♥️ | ♥️🦙🎄 | ⛷ | 🎀✨❄️ | ⛸️💖🎄 | 🖼️ | 🍁🍂 | ♥️🤍 | 🍃 | 🌤️ | 🌕🌔🌓🌒🌑</t>
  </si>
  <si>
    <t>https://instagram.com/p/DVtSilKjBSr, https://instagram.com/p/DTYCJHaDYYNkjHQFDdTLlWMyWD3gZTMLgckXVI0, https://instagram.com/p/DTN7ePejHGF, https://instagram.com/p/DTC3dxFjJy-, https://instagram.com/p/DS5OCnHjFRD, https://instagram.com/p/DSvXtvGDOXn, https://instagram.com/p/DQzGGzSjLOa, https://instagram.com/p/DPrG69GjIpA, https://instagram.com/p/DPKHioaEoez, https://instagram.com/p/DOipEczjJWq, https://instagram.com/p/DOPDe6oDF9_, https://instagram.com/p/DOK2OWWDnjT</t>
  </si>
  <si>
    <t>17, 38, 32, 27, 37, 29, 21, 30, 37, 27, 22, 15</t>
  </si>
  <si>
    <t>2026-03-10, 2026-01-11, 2026-01-07, 2026-01-03, 2025-12-30, 2025-12-26, 2025-11-08, 2025-10-11, 2025-09-28, 2025-09-13, 2025-09-05, 2025-09-04</t>
  </si>
  <si>
    <t>Football, Парк Сокольники, Государственная Третьяковская галерея, Сергиев посад, Стадион Спартак, Москва • Moscow</t>
  </si>
  <si>
    <t>https://scontent-ord5-3.cdninstagram.com/v/t51.82787-15/650646855_18444851173110174_3460399098432068191_n.heic?stp=dst-jpg_e35_p1080x1080_sh0.08_tt6&amp;_nc_ht=scontent-ord5-3.cdninstagram.com&amp;_nc_cat=106&amp;_nc_oc=Q6cZ2QFLGXRAaAO45NcGfue4ITHvdJd36lPavwELN7fmsVcrUoLTxnMMfxg4FgO21ooY7vQ&amp;_nc_ohc=LpQ_bspmUX4Q7kNvwFL1m-c&amp;_nc_gid=KEeE_H4Aqag48GXXz9cfwQ&amp;edm=AOQ1c0wBAAAA&amp;ccb=7-5&amp;ig_cache_key=Mzg0OTgxMzE1ODk0NTE3OTEyMw%3D%3D.3-ccb7-5&amp;oh=00_AfzfnCEgDk4OmMZgewi7WXe6QK2dCl0AZ-Zg5On2cqj2-A&amp;oe=69BDA780&amp;_nc_sid=8b3546, https://scontent-ord5-3.cdninstagram.com/v/t51.82787-15/650646855_18444851173110174_3460399098432068191_n.heic?stp=dst-jpg_e35_p1080x1080_sh0.08_tt6&amp;_nc_ht=scontent-ord5-3.cdninstagram.com&amp;_nc_cat=106&amp;_nc_oc=Q6cZ2QFLGXRAaAO45NcGfue4ITHvdJd36lPavwELN7fmsVcrUoLTxnMMfxg4FgO21ooY7vQ&amp;_nc_ohc=LpQ_bspmUX4Q7kNvwFL1m-c&amp;_nc_gid=KEeE_H4Aqag48GXXz9cfwQ&amp;edm=AOQ1c0wBAAAA&amp;ccb=7-5&amp;ig_cache_key=Mzg0OTgxMzE1ODk0NTE3OTEyMw%3D%3D.3-ccb7-5&amp;oh=00_AfzfnCEgDk4OmMZgewi7WXe6QK2dCl0AZ-Zg5On2cqj2-A&amp;oe=69BDA780&amp;_nc_sid=8b3546, https://scontent-ord5-3.cdninstagram.com/v/t51.82787-15/649230181_18444851191110174_8828881527022710570_n.heic?stp=dst-jpg_e35_p1080x1080_sh0.08_tt6&amp;_nc_ht=scontent-ord5-3.cdninstagram.com&amp;_nc_cat=106&amp;_nc_oc=Q6cZ2QFLGXRAaAO45NcGfue4ITHvdJd36lPavwELN7fmsVcrUoLTxnMMfxg4FgO21ooY7vQ&amp;_nc_ohc=7SbAlH4DNBYQ7kNvwGrMay3&amp;_nc_gid=KEeE_H4Aqag48GXXz9cfwQ&amp;edm=AOQ1c0wBAAAA&amp;ccb=7-5&amp;ig_cache_key=Mzg0OTgxMzE3MTE3NTc0NDAwNA%3D%3D.3-ccb7-5&amp;oh=00_AfxRcZXqwzt0RFfEw-CM8j8eVAT_dJchiBuCBSrGVjDOVw&amp;oe=69BDA80E&amp;_nc_sid=8b3546, https://scontent-ord5-3.cdninstagram.com/v/t51.82787-15/613654152_18323521786218996_8547682462648883157_n.jpg?stp=dst-jpg_e35_p1080x1080_sh0.08_tt6&amp;_nc_ht=scontent-ord5-3.cdninstagram.com&amp;_nc_cat=100&amp;_nc_oc=Q6cZ2QFLGXRAaAO45NcGfue4ITHvdJd36lPavwELN7fmsVcrUoLTxnMMfxg4FgO21ooY7vQ&amp;_nc_ohc=Xbe7-PkfElMQ7kNvwEeAlDy&amp;_nc_gid=KEeE_H4Aqag48GXXz9cfwQ&amp;edm=AOQ1c0wBAAAA&amp;ccb=7-5&amp;ig_cache_key=MzgwNzgwMjkwMjIzNzI1OTAwNg%3D%3D.3-ccb7-5&amp;oh=00_AfwURvOv3oixxN4WfmOqLLbwDfT0dwVjrwATIR_EWmclPg&amp;oe=69BD98FF&amp;_nc_sid=8b3546, https://scontent-ord5-3.cdninstagram.com/v/t51.82787-15/613654152_18323521786218996_8547682462648883157_n.jpg?stp=dst-jpg_e35_p1080x1080_sh0.08_tt6&amp;_nc_ht=scontent-ord5-3.cdninstagram.com&amp;_nc_cat=100&amp;_nc_oc=Q6cZ2QFLGXRAaAO45NcGfue4ITHvdJd36lPavwELN7fmsVcrUoLTxnMMfxg4FgO21ooY7vQ&amp;_nc_ohc=Xbe7-PkfElMQ7kNvwEeAlDy&amp;_nc_gid=KEeE_H4Aqag48GXXz9cfwQ&amp;edm=AOQ1c0wBAAAA&amp;ccb=7-5&amp;ig_cache_key=MzgwNzgwMjkwMjIzNzI1OTAwNg%3D%3D.3-ccb7-5&amp;oh=00_AfwURvOv3oixxN4WfmOqLLbwDfT0dwVjrwATIR_EWmclPg&amp;oe=69BD98FF&amp;_nc_sid=8b3546, https://scontent-ord5-3.cdninstagram.com/v/t51.82787-15/613770360_18323521795218996_3586352169134863191_n.jpg?stp=dst-jpg_e15_tt6&amp;_nc_ht=scontent-ord5-3.cdninstagram.com&amp;_nc_cat=100&amp;_nc_oc=Q6cZ2QFLGXRAaAO45NcGfue4ITHvdJd36lPavwELN7fmsVcrUoLTxnMMfxg4FgO21ooY7vQ&amp;_nc_ohc=sTbUEiYOztgQ7kNvwHC5MZt&amp;_nc_gid=KEeE_H4Aqag48GXXz9cfwQ&amp;edm=AOQ1c0wBAAAA&amp;ccb=7-5&amp;ig_cache_key=MzgwNzgwMjkwMjI3MDgwNjEzMg%3D%3D.3-ccb7-5&amp;oh=00_AfxI_x38UOjzYxav6sIWRxUXoSu1OxcnWbYYmipoGOAnjw&amp;oe=69BDAB8D&amp;_nc_sid=8b3546, https://scontent-ord5-3.cdninstagram.com/v/t51.82787-15/613312147_18323521807218996_8840725548912729429_n.jpg?stp=dst-jpg_e35_p1080x1080_sh0.08_tt6&amp;_nc_ht=scontent-ord5-3.cdninstagram.com&amp;_nc_cat=100&amp;_nc_oc=Q6cZ2QFLGXRAaAO45NcGfue4ITHvdJd36lPavwELN7fmsVcrUoLTxnMMfxg4FgO21ooY7vQ&amp;_nc_ohc=odH0i76hZwMQ7kNvwFdETwT&amp;_nc_gid=KEeE_H4Aqag48GXXz9cfwQ&amp;edm=AOQ1c0wBAAAA&amp;ccb=7-5&amp;ig_cache_key=MzgwNzgwMjkwMjIzNzI0ODk5Ng%3D%3D.3-ccb7-5&amp;oh=00_AfwX1Zd7UdfABuKAHTzEKdV-XEYw6O0nJlkXN-CDRCCHLQ&amp;oe=69BD9EDA&amp;_nc_sid=8b3546, https://scontent-ord5-3.cdninstagram.com/v/t51.82787-15/612099094_18433315303110174_3483635110519052868_n.heic?stp=dst-jpg_e35_p1080x1080_sh0.08_tt6&amp;_nc_ht=scontent-ord5-3.cdninstagram.com&amp;_nc_cat=106&amp;_nc_oc=Q6cZ2QFLGXRAaAO45NcGfue4ITHvdJd36lPavwELN7fmsVcrUoLTxnMMfxg4FgO21ooY7vQ&amp;_nc_ohc=bHRQo6uU3HIQ7kNvwFHlAMT&amp;_nc_gid=KEeE_H4Aqag48GXXz9cfwQ&amp;edm=AOQ1c0wBAAAA&amp;ccb=7-5&amp;ig_cache_key=MzgwNDk1ODgxMjc4NTExMjMzMw%3D%3D.3-ccb7-5&amp;oh=00_AfyS1iUj9w0nHn8tqNlgXzQ5k9N5EbV5ggPktizI11I-Ug&amp;oe=69BD8DEF&amp;_nc_sid=8b3546, https://scontent-ord5-3.cdninstagram.com/v/t51.82787-15/612099094_18433315303110174_3483635110519052868_n.heic?stp=dst-jpg_e35_p1080x1080_sh0.08_tt6&amp;_nc_ht=scontent-ord5-3.cdninstagram.com&amp;_nc_cat=106&amp;_nc_oc=Q6cZ2QFLGXRAaAO45NcGfue4ITHvdJd36lPavwELN7fmsVcrUoLTxnMMfxg4FgO21ooY7vQ&amp;_nc_ohc=bHRQo6uU3HIQ7kNvwFHlAMT&amp;_nc_gid=KEeE_H4Aqag48GXXz9cfwQ&amp;edm=AOQ1c0wBAAAA&amp;ccb=7-5&amp;ig_cache_key=MzgwNDk1ODgxMjc4NTExMjMzMw%3D%3D.3-ccb7-5&amp;oh=00_AfyS1iUj9w0nHn8tqNlgXzQ5k9N5EbV5ggPktizI11I-Ug&amp;oe=69BD8DEF&amp;_nc_sid=8b3546, https://scontent-ord5-3.cdninstagram.com/v/t51.82787-15/612986361_18433315312110174_7789690259361650517_n.heic?stp=dst-jpg_e35_p1080x1080_sh0.08_tt6&amp;_nc_ht=scontent-ord5-3.cdninstagram.com&amp;_nc_cat=106&amp;_nc_oc=Q6cZ2QFLGXRAaAO45NcGfue4ITHvdJd36lPavwELN7fmsVcrUoLTxnMMfxg4FgO21ooY7vQ&amp;_nc_ohc=GDpVchEXLFEQ7kNvwF9pjnP&amp;_nc_gid=KEeE_H4Aqag48GXXz9cfwQ&amp;edm=AOQ1c0wBAAAA&amp;ccb=7-5&amp;ig_cache_key=MzgwNDk1ODgxMjkzNjA5MjE4Nw%3D%3D.3-ccb7-5&amp;oh=00_AfwqHJDTv7UvJEqBoDJJpjIThOOtRiC4-3hFzatbYYbw5w&amp;oe=69BDA18</t>
  </si>
  <si>
    <t>https://scontent-ord5-3.cdninstagram.com/o1/v/t16/f2/m69/AQPboheXSeKZLR6rjkg54x0sj2zrsAHHVh0o52UMpwm5VlFOFQiUHhEhhQU-Km8dCWFLwVKjx0qNFqLIrOBUdmFf.mp4?strext=1&amp;_nc_cat=107&amp;_nc_sid=5e9851&amp;_nc_ht=scontent-ord5-3.cdninstagram.com&amp;_nc_ohc=G7XVsrHQLasQ7kNvwFL2b-x&amp;efg=eyJ2ZW5jb2RlX3RhZyI6Inhwdl9wcm9ncmVzc2l2ZS5JTlNUQUdSQU0uQ0FST1VTRUxfSVRFTS5DMy43MjAuZGFzaF9iYXNlbGluZV8xX3YxIiwieHB2X2Fzc2V0X2lkIjoxNzk0NjMyMDA5MTExNzc5OSwiYXNzZXRfYWdlX2RheXMiOjUsInZpX3VzZWNhc2VfaWQiOjEwMTQ2LCJkdXJhdGlvbl9zIjo5LCJ1cmxnZW5fc291cmNlIjoid3d3In0%3D&amp;ccb=17-1&amp;_nc_gid=KEeE_H4Aqag48GXXz9cfwQ&amp;_nc_ss=1a&amp;_nc_zt=28&amp;vs=7d447b3d655f464e&amp;_nc_vs=HBkcFQIYOnBhc3N0aHJvdWdoX2V2ZXJzdG9yZS9HT1h3cXlaQ3BCOUI5M0VFQUFzMVg3TTJTMmNVYnNwVEFRQUYVAALIARIAKAAYABsCiAd1c2Vfb2lsATEScHJvZ3Jlc3NpdmVfcmVjaXBlATEVAAAmzuPzoKiF4T8VAigCQzMsF0AiVP3ztkWiGBJkYXNoX2Jhc2VsaW5lXzFfdjERAHXuB2XEngEA&amp;oh=00_AfzAetJ4uZJTPEyt0fD513E1fbxcHILVtfsBgHs-OqjTig&amp;oe=69BDB3C5</t>
  </si>
  <si>
    <t>https://www.instagram.com/mihail_korotaev</t>
  </si>
  <si>
    <t>loopwheeler_shitaba</t>
  </si>
  <si>
    <t>Noriaki Shitaba</t>
  </si>
  <si>
    <t>LOOPWHEELER OSAKA</t>
  </si>
  <si>
    <t>http://www.loopwheeler.co.jp/</t>
  </si>
  <si>
    <t>https://scontent-phl2-1.cdninstagram.com/v/t51.2885-19/30846630_197962987481557_5286266647227662336_n.jpg?stp=dst-jpg_e0_s150x150_tt6&amp;efg=eyJ2ZW5jb2RlX3RhZyI6InByb2ZpbGVfcGljLmRqYW5nby4xMDgwLmMyIn0&amp;_nc_ht=scontent-phl2-1.cdninstagram.com&amp;_nc_cat=101&amp;_nc_oc=Q6cZ2QHeoZ8yZ-LdAbQjySV72hwykwzFHQOXiPHZ5bvpsHC7x6ObLcXOcGF4jk8TV7facFk&amp;_nc_ohc=7EbLpAjdk0wQ7kNvwFacVyi&amp;_nc_gid=kq00srkvA11RGK0087thaw&amp;edm=AOQ1c0wBAAAA&amp;ccb=7-5&amp;oh=00_AfxbttDwgfgMpXyp1Mj3kcGrAE_1fB4tK7aUG7FRJpOrSw&amp;oe=69BD948F&amp;_nc_sid=8b3546</t>
  </si>
  <si>
    <t>.
先日はご来店頂きありがとうございました🇺🇸
次回は天橋立の感想をお聞きできるのを楽しみにしております😄
Thank you for visiting us the other day. 
We look forward to hearing your thoughts on Amanohashidate next time.
#loopwheeler
#ループウィラー
#loopwheeleroska
#ループウィラー大阪
#tsuriami
#吊り編み
#sweat
#スウェット | .
食べログを活用し大阪グルメを楽しまれた @brianjly さん😃
数日違いで同じトンカツ屋さんを訪問していたことには驚きました😄
また大阪でお会いできるのを楽しみにしております🙌
@brianjly enjoyed Osaka cuisine using Tabelog.
I was surprised to find out we both visited the same tonkatsu restaurant just a few days apart.
We look forward to seeing you again in Osaka!
#loopwheeler
 | .
本日はご家族皆さんでご来店頂き、ありがとうございます🙏
明日は大阪万博、楽しんで来てくださいね😊
Thank you for coming with your family today. 
Have fun at the Osaka Expo tomorrow. 
#loopwheeler
#ループウィラー
#loopwheeleroska
#ループウィラー大阪
#tsuriami
#吊り編み
#sweat
#スウェット | .
LWアイテムの長年のご愛用、誠にありがとうございます🙏
今回ご購入頂いたジップフーディとTシャツもたくさん着用してあげてくださいね😃
また大阪でお会いできるのを楽しみにしております🙌
Thank you so much for your continued patronage of LW items over the years! 
Please make sure to wear the zip-up hoodie and T-shirt you purchased this time as much as you can. 
We look forward to seeing  | .
流暢な日本語で日本各地の旅の話を聞かせてくれてありがとうございます🙏
また大阪にも遊びに来てくださいね😊
Thank you for sharing your travel stories from all over Japan in fluent Japanese .
Please come visit Osaka again .
#loopwheeler
#ループウィラー
#loopwheeleroska
#ループウィラー大阪
#tsuriami
#吊り編み
#sweat
#スウェット | .
皆さん楽しい時間をありがとうございました🙏
ご紹介頂いたご友人の方にもよろしくお伝えください😊
Thank you everyone for a great time .
Please give my best to your friends who introduced us .
#loopwheeler
#ループウィラー
#loopwheeleroska
#ループウィラー大阪
#tsuriami
#吊り編み
#sweat
#スウェット | .
ご家族でありがとうございます🇺🇸
お2人のご職業をお聞きして驚きました🙌
お子さんたちの将来が楽しみですね😄
Thank you to your family.
I was surprised to hear what you two do for a living.
I'm excited for your children's futures.
#loopwheeler
#ループウィラー
#loopwheeleroska
#ループウィラー大阪
#tsuriami
#吊り編み
#sweat
#スウェット | .
昨年の千駄ヶ谷店に続き大阪店にもお越し頂きありがとうございます🙏
ご家族皆さんでたくさん着用してあげてください😊
Thank you for visiting our Osaka store after visiting our Sendagaya store last year.
Please wear it a lot with your family.
#loopwheeler
#ループウィラー
#loopwheeleroska
#ループウィラー大阪
#tsuriami
#吊り編み
#sweat
#スウェット | .
昨年の千駄ヶ谷店に続き大阪店にもお越し頂きありがとうございます😊🇬🇧
お気に入りの仮面がキマってます😎
Thank you for coming to our Osaka store after visiting our Sendagaya store last year.
Your favorite mask looks great.
#loopwheeler
#ループウィラー
#loopwheeleroska
#ループウィラー大阪
#tsuriami
#吊り編み
#sweat
#スウェット | .
LAよりありがとうございます🇺🇸
東京、北海道も楽しんで来てくださいね😊
Thank you from LA.
Please enjoy Tokyo and Hokkaido too.
#loopwheeler
#ループウィラー
#loopwheeleroska
#ループウィラー大阪
#tsuriami
#吊り編み
#sweat
#スウェット | .
色々と調べてご来店頂きありがとうございました🙏
まさかのご職業に驚きました😄✈️
また皆さんでお待ちしております🇨🇦🇸🇬
Thank you for doing your research and coming to visit us.
I was surprised to learn what your occupation is.
We look forward to seeing you again.
#loopwheeler
#ループウィラー
#loopwheeleroska
#ループウィラー大阪
#tsuriami
#吊り編み
#sweat
#スウェット | .
シカゴよりありがとうございます🇺🇸
ゴマシオジップフーディがとてもお似合いです👏
また相撲の話を聞かせてください😊
Thank you from Chicago.
The Gomashio Fabric High Zip Hoodie looks great on you.
Please tell us more about sumo.
#loopwheeler
#ループウィラー
#loopwheeleroska
#ループウィラー大阪
#tsuriami
#吊り編み
#sweat
#スウェット</t>
  </si>
  <si>
    <t>#loopwheeler, #loopwheeleroska, #tsuriami, #sweat</t>
  </si>
  <si>
    <t>@brianjly</t>
  </si>
  <si>
    <t>https://instagram.com/p/DP6ZVjSkq4t, https://instagram.com/p/DPY_WuYkomK, https://instagram.com/p/DNdb8VDTfE0, https://instagram.com/p/DNYF6jVz__V, https://instagram.com/p/DLzrGMmzIYF, https://instagram.com/p/DKj3mmNTrp2, https://instagram.com/p/DJhBVjvTF7Y, https://instagram.com/p/DIjNTiFTjhN, https://instagram.com/p/DIG0PyQzeG2, https://instagram.com/p/DGIuq-PzTwi, https://instagram.com/p/DFSnoZNzWeq, https://instagram.com/p/DDUe7-ZTcVM</t>
  </si>
  <si>
    <t>45, 51, 45, 65, 60, 62, 67, 78, 66, 66, 65, 61</t>
  </si>
  <si>
    <t>2, 0, 0, 1, 2, 0, 0, 0, 0, 0, 0, 0</t>
  </si>
  <si>
    <t>2025-10-17, 2025-10-04, 2025-08-17, 2025-08-15, 2025-07-07, 2025-06-06, 2025-05-11, 2025-04-17, 2025-04-06, 2025-02-16, 2025-01-26, 2024-12-08</t>
  </si>
  <si>
    <t>https://scontent-phl2-1.cdninstagram.com/v/t51.82787-15/567608571_18296086804255803_9030667756428089452_n.jpg?stp=dst-jpg_e35_p1080x1080_sh0.08_tt6&amp;_nc_ht=scontent-phl2-1.cdninstagram.com&amp;_nc_cat=103&amp;_nc_oc=Q6cZ2QHeoZ8yZ-LdAbQjySV72hwykwzFHQOXiPHZ5bvpsHC7x6ObLcXOcGF4jk8TV7facFk&amp;_nc_ohc=mMNdhg-4L5sQ7kNvwGazXnI&amp;_nc_gid=kq00srkvA11RGK0087thaw&amp;edm=AOQ1c0wBAAAA&amp;ccb=7-5&amp;ig_cache_key=Mzc0NTQxNzQ3MjI3NjM0NDM2NQ%3D%3D.3-ccb7-5&amp;oh=00_AfwWVj5ChS4dYSYYqCmWzB4U8c2Sy45VNkGXqji6vcK9sA&amp;oe=69BDBC2D&amp;_nc_sid=8b3546, https://scontent-phl2-1.cdninstagram.com/v/t51.82787-15/559911670_18293401720255803_1893728979611693090_n.jpg?stp=dst-jpg_e35_p1080x1080_sh0.08_tt6&amp;_nc_ht=scontent-phl2-1.cdninstagram.com&amp;_nc_cat=103&amp;_nc_oc=Q6cZ2QHeoZ8yZ-LdAbQjySV72hwykwzFHQOXiPHZ5bvpsHC7x6ObLcXOcGF4jk8TV7facFk&amp;_nc_ohc=bL4iW2Z95agQ7kNvwH8QGxm&amp;_nc_gid=kq00srkvA11RGK0087thaw&amp;edm=AOQ1c0wBAAAA&amp;ccb=7-5&amp;ig_cache_key=MzczNjAxNDUyOTQ2Njg5NDczMA%3D%3D.3-ccb7-5&amp;oh=00_Afz_p40LVRB18wFl8I6jxsatXlUKtnMA2b3XDkFWdwYaFA&amp;oe=69BDA40E&amp;_nc_sid=8b3546, https://scontent-phl2-1.cdninstagram.com/v/t51.82787-15/533532321_18287616040255803_1071134757140676156_n.jpg?stp=dst-jpg_e35_p1080x1080_sh0.08_tt6&amp;_nc_ht=scontent-phl2-1.cdninstagram.com&amp;_nc_cat=103&amp;_nc_oc=Q6cZ2QHeoZ8yZ-LdAbQjySV72hwykwzFHQOXiPHZ5bvpsHC7x6ObLcXOcGF4jk8TV7facFk&amp;_nc_ohc=yqWgCM84XqUQ7kNvwHq_VbB&amp;_nc_gid=kq00srkvA11RGK0087thaw&amp;edm=AOQ1c0wBAAAA&amp;ccb=7-5&amp;ig_cache_key=MzcwMTIzNzM2MTc5NjgzNzY4NA%3D%3D.3-ccb7-5&amp;oh=00_AfyxYtM0L7lHbcZ9EHB1OYCIKne8oXn-4i-w0F_k_CRmYA&amp;oe=69BD9189&amp;_nc_sid=8b3546, https://scontent-phl2-1.cdninstagram.com/v/t51.82787-15/532345873_18287379151255803_5701550757654191545_n.jpg?stp=dst-jpg_e35_p1080x1080_sh0.08_tt6&amp;_nc_ht=scontent-phl2-1.cdninstagram.com&amp;_nc_cat=103&amp;_nc_oc=Q6cZ2QHeoZ8yZ-LdAbQjySV72hwykwzFHQOXiPHZ5bvpsHC7x6ObLcXOcGF4jk8TV7facFk&amp;_nc_ohc=jQF9ag77LdcQ7kNvwFfEpVV&amp;_nc_gid=kq00srkvA11RGK0087thaw&amp;edm=AOQ1c0wBAAAA&amp;ccb=7-5&amp;ig_cache_key=MzY5OTczMzEwNzc5Mzk4NTQ5Mw%3D%3D.3-ccb7-5&amp;oh=00_AfzT8B-AhQoQTHXACsivMlzUSx9iJRJ6AKjeHPdLF8A3Qg&amp;oe=69BD911B&amp;_nc_sid=8b3546, https://scontent-phl2-1.cdninstagram.com/v/t51.82787-15/516381539_18283174726255803_4548387775092007479_n.jpg?stp=dst-jpg_e35_p1080x1080_sh0.08_tt6&amp;_nc_ht=scontent-phl2-1.cdninstagram.com&amp;_nc_cat=103&amp;_nc_oc=Q6cZ2QHeoZ8yZ-LdAbQjySV72hwykwzFHQOXiPHZ5bvpsHC7x6ObLcXOcGF4jk8TV7facFk&amp;_nc_ohc=bDE7MeKGLWsQ7kNvwGfxYnZ&amp;_nc_gid=kq00srkvA11RGK0087thaw&amp;edm=AOQ1c0wBAAAA&amp;ccb=7-5&amp;ig_cache_key=MzY3MTQ2NzY2MzA4OTc2Mzg0NQ%3D%3D.3-ccb7-5&amp;oh=00_AfwNhpje1yULd2_fVcCU1xRsMr1No3rfg6a95M0jL0hbEg&amp;oe=69BDBCD0&amp;_nc_sid=8b3546, https://scontent-phl2-1.cdninstagram.com/v/t51.2885-15/503887751_18279859639255803_2839887691214517132_n.jpg?stp=dst-jpg_e35_p1080x1080_sh0.08_tt6&amp;_nc_ht=scontent-phl2-1.cdninstagram.com&amp;_nc_cat=103&amp;_nc_oc=Q6cZ2QHeoZ8yZ-LdAbQjySV72hwykwzFHQOXiPHZ5bvpsHC7x6ObLcXOcGF4jk8TV7facFk&amp;_nc_ohc=84ys4J-4y64Q7kNvwEQd0l5&amp;_nc_gid=kq00srkvA11RGK0087thaw&amp;edm=AOQ1c0wBAAAA&amp;ccb=7-5&amp;ig_cache_key=MzY0OTAwNDY2ODAyMzkxMzA3OA%3D%3D.3-ccb7-5&amp;oh=00_Afy-3-8fyaic_XbLjaymJTml0Qni8WQQuwAK60PzCHkQuA&amp;oe=69BDA4FE&amp;_nc_sid=8b3546, https://scontent-phl2-1.cdninstagram.com/v/t51.2885-15/496948415_18276933418255803_28011828731169240_n.jpg?stp=dst-jpg_e35_p1080x1080_sh0.08_tt6&amp;_nc_ht=scontent-phl2-1.cdninstagram.com&amp;_nc_cat=103&amp;_nc_oc=Q6cZ2QHeoZ8yZ-LdAbQjySV72hwykwzFHQOXiPHZ5bvpsHC7x6ObLcXOcGF4jk8TV7facFk&amp;_nc_ohc=7iGmXliJIOMQ7kNvwEdVKIK&amp;_nc_gid=kq00srkvA11RGK0087thaw&amp;edm=AOQ1c0wBAAAA&amp;ccb=7-5&amp;ig_cache_key=MzYzMDE4ODY1NDE2NzM1MTAwMA%3D%3D.3-ccb7-5&amp;oh=00_AfytH_qx8cAHCLimqtmb5z80aPaS0UZkrgYNFDP7_J1HtA&amp;oe=69BD9486&amp;_nc_sid=8b3546, https://scontent-phl2-1.cdninstagram.com/v/t51.2885-15/491503410_18274432054255803_5902460648631083147_n.jpg?stp=dst-jpg_e35_p1080x1080_sh0.08_tt6&amp;_nc_ht=scontent-phl2-1.cdninstagram.com&amp;_nc_cat=103&amp;_nc_oc=Q6cZ2QHeoZ8yZ-LdAbQjySV72hwykwzFHQOXiPHZ5bvpsHC7x6ObLcXOcGF4jk8TV7facFk&amp;_nc_ohc=0aTusjx3Ui0Q7kNvwGJlJPY&amp;_nc_gid=kq00srkvA11RGK0087thaw&amp;edm=AOQ1c0wBAAAA&amp;ccb=7-5&amp;ig_cache_key=MzYxMjc4OTg0Mjk1MjIwNjQxMw%3D%3D.3-ccb7-5&amp;oh=00_AfzryLrZGJheIV7cs_Yo_HOfTFOyLaDsK0CIv-HtZYvWJQ&amp;oe=69BDAC7D&amp;_nc_sid=8b3546, https://scontent-phl2-1.cdninstagram.com/v/t51.2885-15/489532003_18273351709255803_3825519159617904730_n.jpg?stp=dst-jpg_e35_p1080x1080_sh0.08_tt6&amp;_nc_ht=scontent-phl2-1.cdninstagram.com&amp;_nc_cat=103&amp;_nc_oc=Q6cZ2QHeoZ8yZ-LdAbQjySV72hwykwzFHQOXiPHZ5bvpsHC7x6ObLcXOcGF4jk8TV7facFk&amp;_nc_ohc=11YhpKSZ05kQ7kNvwHACctP&amp;_nc_gid=kq00srkvA11RGK0087thaw&amp;edm=AOQ1c0wBAAAA&amp;ccb=7-5&amp;ig_cache_key=MzYwNDc5ODMzNDkzNjQwODUwMg%3D%3D.3-ccb7-5&amp;oh=00_AfyninX_E-faN1ADKUef-HiRFXQQ3vyUnr111Q3QFssGyw&amp;oe=69BDBE67&amp;_nc_sid=8b3546, https://scontent-phl2-1.cdninstagram.com/v/t51.2885-15/479494158_18267932164255803_6152826955313807545_n.jpg?stp=dst-jpg_e35_s1080x1080_sh0.08_tt6&amp;_nc_ht=scontent-phl2-1.cdninstagram.com&amp;_nc_cat=103&amp;_nc_oc=Q6cZ2QHeoZ8yZ-LdAbQjySV72hwykwzFHQOXiPHZ5bvpsHC7x6ObLcXOcGF4jk8TV7facFk&amp;_nc_ohc=3Jzb2NN3RZAQ7kNvwH3RVkl&amp;_nc_gid=kq00srkvA11RGK0087thaw&amp;edm=AOQ1c0wBAAAA&amp;ccb=7-5&amp;ig_cache_key=MzU2OTMwNzk2Nzg4NTc1MzM3OA%3D%3D.3-ccb7-5&amp;oh=00_Afz6ivSGEBs5_rGjNKWAEcxsWTU9P8s0EWeEMOGvrP_ckw&amp;oe=69</t>
  </si>
  <si>
    <t>designer</t>
  </si>
  <si>
    <t>https://www.instagram.com/loopwheeler_shitaba</t>
  </si>
  <si>
    <t>koji7474</t>
  </si>
  <si>
    <t>https://scontent-mia3-2.cdninstagram.com/v/t51.2885-19/13774170_1054053834685299_977693527_a.jpg?stp=dst-jpg_e0_s150x150_tt6&amp;efg=eyJ2ZW5jb2RlX3RhZyI6InByb2ZpbGVfcGljLmRqYW5nby42NDAuYzIifQ&amp;_nc_ht=scontent-mia3-2.cdninstagram.com&amp;_nc_cat=103&amp;_nc_oc=Q6cZ2QESn8Q9RNisBiK9K3XkZxjWSR2gox6NY6eyXulriIp8te9c87RfGUViYQGwefSChba-ZiK3_ySuEb2-rGfDGEaa&amp;_nc_ohc=tBVYDVH6fOoQ7kNvwF8v6az&amp;_nc_gid=Xx7ND8AVPeXv16S5E34igA&amp;edm=AOQ1c0wBAAAA&amp;ccb=7-5&amp;oh=00_Afyeno-QAsrLF9HUMC__2tKZ_izFCeF-mFHPCU39crOMaQ&amp;oe=69BD9E9E&amp;_nc_sid=8b3546</t>
  </si>
  <si>
    <t>申込完了</t>
  </si>
  <si>
    <t>https://instagram.com/p/DU-zK7XgXTV, https://instagram.com/p/DRVnv_YEz6X, https://instagram.com/p/DQQZ2hggfOO, https://instagram.com/p/DO1_Awuk2ka, https://instagram.com/p/DOnO9_dAYJQ, https://instagram.com/p/DJx6w_xP1AW, https://instagram.com/p/DJL3jkavxnh, https://instagram.com/p/DJBAA09P9AO, https://instagram.com/p/C-rIEJJvVMq, https://instagram.com/p/C-Oh3xiSeSe, https://instagram.com/p/C9HSzndPvVn, https://instagram.com/p/C3t-gKFvm1l</t>
  </si>
  <si>
    <t>11, 17, 6, 22, 16, 31, 27, 31, 35, 22, 22, 20</t>
  </si>
  <si>
    <t>0, 0, 0, 0, 0, 2, 3, 0, 0, 0, 0, 0</t>
  </si>
  <si>
    <t>2026-02-20, 2025-11-21, 2025-10-26, 2025-09-21, 2025-09-15, 2025-05-18, 2025-05-03, 2025-04-29, 2024-08-15, 2024-08-03, 2024-07-07, 2024-02-24</t>
  </si>
  <si>
    <t>白渚ポイント, Blue DOOR Coffee, サンライズポイント, 豊間海岸, 静波海岸, コスモ</t>
  </si>
  <si>
    <t>https://scontent-mia5-1.cdninstagram.com/v/t51.82787-15/635163378_18555516358018346_1777151657331108629_n.jpg?stp=dst-jpg_e35_p1080x1080_sh0.08_tt6&amp;_nc_ht=scontent-mia5-1.cdninstagram.com&amp;_nc_cat=102&amp;_nc_oc=Q6cZ2QESn8Q9RNisBiK9K3XkZxjWSR2gox6NY6eyXulriIp8te9c87RfGUViYQGwefSChba-ZiK3_ySuEb2-rGfDGEaa&amp;_nc_ohc=tpNvqyz5qIcQ7kNvwGogSKS&amp;_nc_gid=Xx7ND8AVPeXv16S5E34igA&amp;edm=AOQ1c0wBAAAA&amp;ccb=7-5&amp;ig_cache_key=MzgzNjcyODk4Mzg3ODIwMjU4MQ%3D%3D.3-ccb7-5&amp;oh=00_AfwNdtvUp9ybxBsx3pyHQWsnE9IqpvoohBKnxpX25v0dUQ&amp;oe=69BDA83E&amp;_nc_sid=8b3546, https://scontent-mia5-1.cdninstagram.com/v/t51.82787-15/584777919_18535518730018346_2907301756202130925_n.jpg?stp=dst-jpg_e35_p1080x1080_sh0.08_tt6&amp;_nc_ht=scontent-mia5-1.cdninstagram.com&amp;_nc_cat=102&amp;_nc_oc=Q6cZ2QESn8Q9RNisBiK9K3XkZxjWSR2gox6NY6eyXulriIp8te9c87RfGUViYQGwefSChba-ZiK3_ySuEb2-rGfDGEaa&amp;_nc_ohc=DUZauPQabJkQ7kNvwGzKtCk&amp;_nc_gid=Xx7ND8AVPeXv16S5E34igA&amp;edm=AOQ1c0wBAAAA&amp;ccb=7-5&amp;ig_cache_key=Mzc3MTA5NTA4NDY3MTY0NzM4Mw%3D%3D.3-ccb7-5&amp;oh=00_AfwkfoVJP9_oDP_fBpdCYfKi2b_jTdmUW_D0g-55NX4URQ&amp;oe=69BD9332&amp;_nc_sid=8b3546, https://scontent-mia5-1.cdninstagram.com/v/t51.82787-15/569881179_18529228195018346_221050764243733809_n.jpg?stp=dst-jpg_e35_p1080x1080_sh0.08_tt6&amp;_nc_ht=scontent-mia5-1.cdninstagram.com&amp;_nc_cat=102&amp;_nc_oc=Q6cZ2QESn8Q9RNisBiK9K3XkZxjWSR2gox6NY6eyXulriIp8te9c87RfGUViYQGwefSChba-ZiK3_ySuEb2-rGfDGEaa&amp;_nc_ohc=9PKXNCoIl4cQ7kNvwGi-MLt&amp;_nc_gid=Xx7ND8AVPeXv16S5E34igA&amp;edm=AOQ1c0wBAAAA&amp;ccb=7-5&amp;ig_cache_key=Mzc1MTYxMjE4NzU5MzAxMjExMA%3D%3D.3-ccb7-5&amp;oh=00_AfxsLSUZqgLg7QFvzPyX2DaNUWFzcH1l9BJeRbEfkuuimA&amp;oe=69BD9732&amp;_nc_sid=8b3546, https://scontent-mia5-1.cdninstagram.com/v/t51.82787-15/552312219_18521708857018346_7325339148463574624_n.jpg?stp=dst-jpg_e35_p1080x1080_sh0.08_tt6&amp;_nc_ht=scontent-mia5-1.cdninstagram.com&amp;_nc_cat=102&amp;_nc_oc=Q6cZ2QESn8Q9RNisBiK9K3XkZxjWSR2gox6NY6eyXulriIp8te9c87RfGUViYQGwefSChba-ZiK3_ySuEb2-rGfDGEaa&amp;_nc_ohc=VllXL7ghZIMQ7kNvwFNnD22&amp;_nc_gid=Xx7ND8AVPeXv16S5E34igA&amp;edm=AOQ1c0wBAAAA&amp;ccb=7-5&amp;ig_cache_key=MzcyNjE2MTM5NTk3MDE3MzIxMA%3D%3D.3-ccb7-5&amp;oh=00_AfwXvtsyi_6DbAq-AKTnWVHDdSj-zGv4ry0m-Kza_dTSZA&amp;oe=69BDAB4C&amp;_nc_sid=8b3546, https://scontent-mia5-1.cdninstagram.com/v/t51.82787-15/548886244_18520487953018346_8006175527852506674_n.jpg?stp=dst-jpg_e35_s1080x1080_sh0.08_tt6&amp;_nc_ht=scontent-mia5-1.cdninstagram.com&amp;_nc_cat=102&amp;_nc_oc=Q6cZ2QESn8Q9RNisBiK9K3XkZxjWSR2gox6NY6eyXulriIp8te9c87RfGUViYQGwefSChba-ZiK3_ySuEb2-rGfDGEaa&amp;_nc_ohc=Be1W31Cfb34Q7kNvwGAhDC4&amp;_nc_gid=Xx7ND8AVPeXv16S5E34igA&amp;edm=AOQ1c0wBAAAA&amp;ccb=7-5&amp;ig_cache_key=MzcyMjAwOTQ0OTcxNjYxMzcxMg%3D%3D.3-ccb7-5&amp;oh=00_AfwofqEZwiA75G0R0INM6uYbSm-MB-CtrMaDeEy00BnIXA&amp;oe=69BDB5E2&amp;_nc_sid=8b3546, https://scontent-mia5-1.cdninstagram.com/v/t51.2885-15/499162153_18498694201018346_4428790522598557709_n.jpg?stp=dst-jpg_e35_s1080x1080_sh0.08_tt6&amp;_nc_ht=scontent-mia5-1.cdninstagram.com&amp;_nc_cat=102&amp;_nc_oc=Q6cZ2QESn8Q9RNisBiK9K3XkZxjWSR2gox6NY6eyXulriIp8te9c87RfGUViYQGwefSChba-ZiK3_ySuEb2-rGfDGEaa&amp;_nc_ohc=Cz-F8JwMPL4Q7kNvwE4zutP&amp;_nc_gid=Xx7ND8AVPeXv16S5E34igA&amp;edm=AOQ1c0wBAAAA&amp;ccb=7-5&amp;ig_cache_key=MzYzNDk0NDgyNzk2OTE5NjA1NA%3D%3D.3-ccb7-5&amp;oh=00_AfyzJV5X-efebzIQK0--gSZUrP4GzGOvx1BCY4B1hhq1DA&amp;oe=69BDAAF0&amp;_nc_sid=8b3546, https://scontent-mia5-1.cdninstagram.com/v/t51.2885-15/495105080_18496072147018346_2365338561857901407_n.jpg?stp=dst-jpg_e35_p1080x1080_sh0.08_tt6&amp;_nc_ht=scontent-mia5-1.cdninstagram.com&amp;_nc_cat=102&amp;_nc_oc=Q6cZ2QESn8Q9RNisBiK9K3XkZxjWSR2gox6NY6eyXulriIp8te9c87RfGUViYQGwefSChba-ZiK3_ySuEb2-rGfDGEaa&amp;_nc_ohc=NGfbQNLIAIYQ7kNvwGtrCcB&amp;_nc_gid=Xx7ND8AVPeXv16S5E34igA&amp;edm=AOQ1c0wBAAAA&amp;ccb=7-5&amp;ig_cache_key=MzYyNDIzNDY2MTk5MjkyOTc2MQ%3D%3D.3-ccb7-5&amp;oh=00_AfzMy3XgmDRrCJTyhmRdWg-1RXxldMmDPiVRDblV33CzbQ&amp;oe=69BDAA19&amp;_nc_sid=8b3546, https://scontent-mia5-1.cdninstagram.com/v/t51.2885-15/491422922_18495340252018346_3730642647317683506_n.jpg?stp=dst-jpg_e35_p1080x1080_sh0.08_tt6&amp;_nc_ht=scontent-mia5-1.cdninstagram.com&amp;_nc_cat=102&amp;_nc_oc=Q6cZ2QESn8Q9RNisBiK9K3XkZxjWSR2gox6NY6eyXulriIp8te9c87RfGUViYQGwefSChba-ZiK3_ySuEb2-rGfDGEaa&amp;_nc_ohc=W7MnGNLijjAQ7kNvwHVbKzz&amp;_nc_gid=Xx7ND8AVPeXv16S5E34igA&amp;edm=AOQ1c0wBAAAA&amp;ccb=7-5&amp;ig_cache_key=MzYyMTE3NTYzMjI0NDc1NjQ5NA%3D%3D.3-ccb7-5&amp;oh=00_AfxIMqyKlA7vYbXXLk8GR69R6a-dJDYYMLYxBmPDElDmBw&amp;oe=69BDA4F1&amp;_nc_sid=8b3546, https://scontent-mia3-3.cdninstagram.com/v/t51.82787-15/629355704_18341396191235697_8063640912020540292_n.jpg?stp=dst-jpg_e35_p1080x1080_sh0.08_tt6&amp;_nc_ht=scontent-mia3-3.cdninstagram.com&amp;_nc_cat=109&amp;_nc_oc=Q6cZ2QESn8Q9RNisBiK9K3XkZxjWSR2gox6NY6eyXulriIp8te9c87RfGUViYQGwefSChba-ZiK3_ySuEb2-rGfDGEaa&amp;_nc_ohc=cvGPeuXMxOgQ7kNvwGusJ6D&amp;_nc_gid=Xx7ND8AVPeXv16S5E34igA&amp;edm=AOQ1c0wBAAAA&amp;ccb=7-5&amp;ig_cache_key=MzQzNDg3NDYwOTg3NzIwOTg5OA%3D%3D.3-ccb7-5&amp;oh=00_Afz1dQ-yhm2Qe2XDHHL9RQtyf_x6x6A5A_zAv3zlpABa5A&amp;oe=69BDB1A6&amp;_nc_sid=8b3546, https://scontent-mia5-1.cdninstagram.com/v/t51.82787-15/624881781_18064239812638585_4159881447854689726_n.jpg?stp=dst-jpg_e35_p1080x1080_sh0.08_tt6&amp;_nc_ht=scontent-mia5-1.cdninstagram.com&amp;_nc_cat=101&amp;_nc_oc=Q6cZ2QESn8Q9RNisBiK9K3XkZxjWSR2gox6NY6eyXulriIp8te9c87RfGUViYQGwefSChba-ZiK3_ySuE</t>
  </si>
  <si>
    <t>https://www.instagram.com/koji7474</t>
  </si>
  <si>
    <t>virayzon</t>
  </si>
  <si>
    <t>• JAX ➡️ ATL • Less photographic art on this account, more everyday me • If a pizza has radius z &amp; depth a, the volume would be pi*z*z*a</t>
  </si>
  <si>
    <t>https://scontent-lga3-1.cdninstagram.com/v/t51.2885-19/11380991_462943677216651_1495349276_a.jpg?stp=dst-jpg_e0_s150x150_tt6&amp;efg=eyJ2ZW5jb2RlX3RhZyI6InByb2ZpbGVfcGljLmRqYW5nby4xNTAuYzIifQ&amp;_nc_ht=scontent-lga3-1.cdninstagram.com&amp;_nc_cat=103&amp;_nc_oc=Q6cZ2QEQvJlFaCOxFre3IFyVVxBN8MhnRDPQ0ojD6UCnTS1TJ2jpgN_0cM81n7PnC3owm4g&amp;_nc_ohc=z3JuINahAr4Q7kNvwHpcSuG&amp;_nc_gid=7AlYGngMJOqLvLaRC6kwZQ&amp;edm=AOQ1c0wBAAAA&amp;ccb=7-5&amp;oh=00_Afw3QtXgiPV9qpXf5sIJkDIIRTqIesuAzqP0-OQKzXf0nw&amp;oe=69BDA843&amp;_nc_sid=8b3546</t>
  </si>
  <si>
    <t>Slow dancing | Flashback Friday: Name that song edition | #blackouttuesday | Keep fighting on my friend... you’re a champion. 🎵 We are the Champions - Queen (written by Freddy Mercury, arranged by @francescoparrinomusic ) | I was able to photoshop my struggle face after hiking ~3 miles to get to this view... and what a view it was. | Roaming Pikes with @rupertthedood | Saturday stroll around the Beltline 🗺 @coldbrewbar in Reynoldstown / @citizen.supply at @poncecitymarket 🥪 Pimento cheese and smashed egg on @holemanandfinch toast | Dragons are so hot right now. #BendTheKnee #Hodor #YouKnowNothingJonSnow
Piano played by Me
Music by Ramin Djawadi
Piano Arrangement by Jacob’s Piano | Clowning around on a Friday Morning. #Workday #GivingAndDoing @nikhama5750  @laurenyazbak | When Jax and Atlanta collide. | Good Night Atlanta</t>
  </si>
  <si>
    <t>#blackouttuesday, #BendTheKnee, #Hodor, #YouKnowNothingJonSnow, #Workday, #GivingAndDoing</t>
  </si>
  <si>
    <t>@francescoparrinomusic, @rupertthedood, @coldbrewbar, @citizen.supply, @poncecitymarket, @holemanandfinch, @nikhama5750, @laurenyazbak</t>
  </si>
  <si>
    <t>https://instagram.com/p/CQ1Wzv2js6f, https://instagram.com/p/CIryG2nhhax, https://instagram.com/p/CA8EWYojk2c, https://instagram.com/p/B50vLXfh9WM, https://instagram.com/p/B3TMqHXBaza, https://instagram.com/p/Bz__tJtBMoS, https://instagram.com/p/Bzya0UABOB-, https://instagram.com/p/Bxpe0ZSh4eV, https://instagram.com/p/BwI_jsYHQGj, https://instagram.com/p/BvmDwQ0HksT, https://instagram.com/p/BvfT1Z2nVdF, https://instagram.com/p/BvafrAgHD8A</t>
  </si>
  <si>
    <t>80, 104, 49, 81, 57, 80, 71, 27, 24, 41, 52, 24</t>
  </si>
  <si>
    <t>7, 17, 0, 10, 5, 3, 7, 1, 2, 0, 0, 0</t>
  </si>
  <si>
    <t>2021-07-02, 2020-12-12, 2020-06-02, 2019-12-08, 2019-10-07, 2019-07-17, 2019-07-11, 2019-05-19, 2019-04-12, 2019-03-29, 2019-03-26, 2019-03-25</t>
  </si>
  <si>
    <t>Atlanta, Georgia, Chicago Financial District, Snow Lake, King County, Washington, Pike Place Market, Ronald McDonald House, The Krog District</t>
  </si>
  <si>
    <t>Video, Video, Image, Image, Video, Image, Image, Video, Video, Sidecar, Image, Image</t>
  </si>
  <si>
    <t>https://scontent-lga3-1.cdninstagram.com/v/t51.82787-15/621653365_18123447796557171_7915542613727100087_n.jpg?stp=dst-jpg_e35_s1080x1080_sh0.08_tt6&amp;_nc_ht=scontent-lga3-1.cdninstagram.com&amp;_nc_cat=103&amp;_nc_oc=Q6cZ2QEQvJlFaCOxFre3IFyVVxBN8MhnRDPQ0ojD6UCnTS1TJ2jpgN_0cM81n7PnC3owm4g&amp;_nc_ohc=2bDYYE8wEG0Q7kNvwH_rJoC&amp;_nc_gid=7AlYGngMJOqLvLaRC6kwZQ&amp;edm=AOQ1c0wBAAAA&amp;ccb=7-5&amp;ig_cache_key=MjMyMjc1MDYzODI4MTA4NDMxNg%3D%3D.3-ccb7-5&amp;oh=00_AfwIkSbB4dj10w4w20lx9neJ4TpItIyagPhm9yNJRGFigQ&amp;oe=69BDBD85&amp;_nc_sid=8b3546, https://scontent-lga3-2.cdninstagram.com/v/t51.82787-15/619608828_18105428134782420_3632344769930115032_n.jpg?stp=dst-jpg_e35_p1080x1080_sh0.08_tt6&amp;_nc_ht=scontent-lga3-2.cdninstagram.com&amp;_nc_cat=100&amp;_nc_oc=Q6cZ2QEQvJlFaCOxFre3IFyVVxBN8MhnRDPQ0ojD6UCnTS1TJ2jpgN_0cM81n7PnC3owm4g&amp;_nc_ohc=MDbiFVULoKEQ7kNvwFSRxYk&amp;_nc_gid=7AlYGngMJOqLvLaRC6kwZQ&amp;edm=AOQ1c0wBAAAA&amp;ccb=7-5&amp;ig_cache_key=MjE5NDU4NjQwNzc2MTU5NzgzNg%3D%3D.3-ccb7-5&amp;oh=00_AfzoWq3eY_ZHFHrYMNZtFohfBeasdvPYNxayVb7vAmNU8w&amp;oe=69BDA12C&amp;_nc_sid=8b3546, https://scontent-lga3-1.cdninstagram.com/v/t51.82787-15/619902730_18190374325355962_7160602946756600086_n.jpg?stp=dst-jpg_e15_fr_s1080x1080_tt6&amp;_nc_ht=scontent-lga3-1.cdninstagram.com&amp;_nc_cat=110&amp;_nc_oc=Q6cZ2QEQvJlFaCOxFre3IFyVVxBN8MhnRDPQ0ojD6UCnTS1TJ2jpgN_0cM81n7PnC3owm4g&amp;_nc_ohc=GengikzXOvkQ7kNvwHr8bq0&amp;_nc_gid=7AlYGngMJOqLvLaRC6kwZQ&amp;edm=AOQ1c0wBAAAA&amp;ccb=7-5&amp;ig_cache_key=MjA4OTY2ODkzMTg0ODgxNzE3MA%3D%3D.3-ccb7-5&amp;oh=00_AfzQJeK8DqanV5iGVrCw0DDslwbdhfDBfO6qBTtUnVR_pw&amp;oe=69BD8C77&amp;_nc_sid=8b3546, https://scontent-lga3-1.cdninstagram.com/v/t51.82787-15/628369524_18336540340209071_3531153915818581832_n.jpg?stp=dst-jpg_e15_fr_p1080x1080_tt6&amp;_nc_ht=scontent-lga3-1.cdninstagram.com&amp;_nc_cat=111&amp;_nc_oc=Q6cZ2QEQvJlFaCOxFre3IFyVVxBN8MhnRDPQ0ojD6UCnTS1TJ2jpgN_0cM81n7PnC3owm4g&amp;_nc_ohc=7iia-47BiWUQ7kNvwFYD1OB&amp;_nc_gid=7AlYGngMJOqLvLaRC6kwZQ&amp;edm=AOQ1c0wBAAAA&amp;ccb=7-5&amp;ig_cache_key=MjA4NTg0NzUyMTUyMzE5NjAzMA%3D%3D.3-ccb7-5&amp;oh=00_Afw1ePF8zCm8fP7Ualn_Kvi7aFhS1KQ4nJCXDY2y-OGrvg&amp;oe=69BD938B&amp;_nc_sid=8b3546, https://scontent-lga3-2.cdninstagram.com/v/t51.82787-15/645893531_18174340750388677_2043712606114199029_n.jpg?stp=dst-jpg_e15_fr_s1080x1080_tt6&amp;_nc_ht=scontent-lga3-2.cdninstagram.com&amp;_nc_cat=101&amp;_nc_oc=Q6cZ2QEQvJlFaCOxFre3IFyVVxBN8MhnRDPQ0ojD6UCnTS1TJ2jpgN_0cM81n7PnC3owm4g&amp;_nc_ohc=2dWOQtBYRKgQ7kNvwFoV6o6&amp;_nc_gid=7AlYGngMJOqLvLaRC6kwZQ&amp;edm=AOQ1c0wBAAAA&amp;ccb=7-5&amp;ig_cache_key=MjAxMDMxMDc4OTgyNDI1MTMyNQ%3D%3D.3-ccb7-5&amp;oh=00_AfxRaBn0GXEeFsNxZlTUdnIGtyE9GHRBeTUWKgq-IspKTA&amp;oe=69BDBA2D&amp;_nc_sid=8b3546, https://scontent-lga3-2.cdninstagram.com/v/t51.82787-15/645893531_18174340750388677_2043712606114199029_n.jpg?stp=dst-jpg_e15_fr_s1080x1080_tt6&amp;_nc_ht=scontent-lga3-2.cdninstagram.com&amp;_nc_cat=101&amp;_nc_oc=Q6cZ2QEQvJlFaCOxFre3IFyVVxBN8MhnRDPQ0ojD6UCnTS1TJ2jpgN_0cM81n7PnC3owm4g&amp;_nc_ohc=2dWOQtBYRKgQ7kNvwFoV6o6&amp;_nc_gid=7AlYGngMJOqLvLaRC6kwZQ&amp;edm=AOQ1c0wBAAAA&amp;ccb=7-5&amp;ig_cache_key=MjAxMDMxMDc4OTgyNDI1MTMyNQ%3D%3D.3-ccb7-5&amp;oh=00_AfxRaBn0GXEeFsNxZlTUdnIGtyE9GHRBeTUWKgq-IspKTA&amp;oe=69BDBA2D&amp;_nc_sid=8b3546, https://scontent-lga3-2.cdninstagram.com/v/t51.2885-15/54277431_314812662567385_6919651318806042961_n.jpg?se=7&amp;stp=dst-jpg_e35_tt6&amp;_nc_ht=scontent-lga3-2.cdninstagram.com&amp;_nc_cat=101&amp;_nc_oc=Q6cZ2QEQvJlFaCOxFre3IFyVVxBN8MhnRDPQ0ojD6UCnTS1TJ2jpgN_0cM81n7PnC3owm4g&amp;_nc_ohc=FIW2D33IXtIQ7kNvwEcvQ0y&amp;_nc_gid=7AlYGngMJOqLvLaRC6kwZQ&amp;edm=AOQ1c0wBAAAA&amp;ccb=7-5&amp;ig_cache_key=MjAxMDMxMDc4OTgzMjc2NjAyMg%3D%3D.3-ccb7-5&amp;oh=00_AfzAGcpeU8nuQEkk1YxHtGbD-7D1ymik9xKtCrJAym0G-w&amp;oe=69BD905B&amp;_nc_sid=8b3546, https://scontent-lga3-2.cdninstagram.com/v/t51.82787-15/642299684_18570850051051807_8671372315107088107_n.jpg?stp=dst-jpg_e15_fr_s1080x1080_tt6&amp;_nc_ht=scontent-lga3-2.cdninstagram.com&amp;_nc_cat=107&amp;_nc_oc=Q6cZ2QEQvJlFaCOxFre3IFyVVxBN8MhnRDPQ0ojD6UCnTS1TJ2jpgN_0cM81n7PnC3owm4g&amp;_nc_ohc=EIT9_j3yX08Q7kNvwHegJ2x&amp;_nc_gid=7AlYGngMJOqLvLaRC6kwZQ&amp;edm=AOQ1c0wBAAAA&amp;ccb=7-5&amp;ig_cache_key=MjAwODQxMTE5MTYwNjMzNTMwMQ%3D%3D.3-ccb7-5&amp;oh=00_AfzNTm7DBGSbqFbNMFDnCLQIoJOI_7lqtvym3E3M21l9JQ&amp;oe=69BD8B2F&amp;_nc_sid=8b3546, https://scontent-lga3-1.cdninstagram.com/v/t51.82787-15/620723992_18190356397354282_5173627120050465802_n.jpg?stp=dst-jpg_e15_fr_p1080x1080_tt6&amp;_nc_ht=scontent-lga3-1.cdninstagram.com&amp;_nc_cat=110&amp;_nc_oc=Q6cZ2QEQvJlFaCOxFre3IFyVVxBN8MhnRDPQ0ojD6UCnTS1TJ2jpgN_0cM81n7PnC3owm4g&amp;_nc_ohc=hpqvQtsZexcQ7kNvwFyj_z-&amp;_nc_gid=7AlYGngMJOqLvLaRC6kwZQ&amp;edm=AOQ1c0wBAAAA&amp;ccb=7-5&amp;ig_cache_key=MjAwNzA1NTg3ODg2NTA0MzIwMA%3D%3D.3-ccb7-5&amp;oh=00_AfwOaTbETGsPU34jATeEJMl2CipNJErwFQ21YShlwjLBDA&amp;oe=69BDBDEA&amp;_nc_sid=8b3546</t>
  </si>
  <si>
    <t>https://scontent-lga3-3.cdninstagram.com/o1/v/t16/f2/m84/AQPJXRQvSnXXcHfyJeknPGbefKc8sumv-JwV35_Rlst7Ft_ICDSJav7lFpXt_9N74IWe6iRytcMVS74vNOEezItHeonejxcPybVvbHI.mp4?_nc_cat=108&amp;_nc_sid=5e9851&amp;_nc_ht=scontent-lga3-3.cdninstagram.com&amp;_nc_ohc=BV4FJ5ewQCYQ7kNvwHFQSzt&amp;efg=eyJ2ZW5jb2RlX3RhZyI6Inhwdl9wcm9ncmVzc2l2ZS5JTlNUQUdSQU0uRkVFRC5DMy43MjAuZGFzaF9iYXNlbGluZV8xX3YxIiwieHB2X2Fzc2V0X2lkIjo4Njc4MDkyNzUwMDE3MjIsImFzc2V0X2FnZV9kYXlzIjoxNzE3LCJ2aV91c2VjYXNlX2lkIjoxMDE0NiwiZHVyYXRpb25fcyI6MTUsInVybGdlbl9zb3VyY2UiOiJ3d3cifQ%3D%3D&amp;ccb=17-1&amp;vs=fc8782c25667e303&amp;_nc_vs=HBksFQIYTGlnX2JhY2tmaWxsX3RpbWVsaW5lX3ZvZC81RjRGQzZCMkYzNjYwQkY4QzI4RkQzNjg1ODBEQUJCOV92aWRlb19kYXNoaW5pdC5tcDQVAALIARIAFQIYOnBhc3N0aHJvdWdoX2V2ZXJzdG9yZS9HTU1RbEJmVmNXTTdka3dHQUVQZFJfM2xDVjBnYnBrd0FBQUYVAgLIARIAKAAYABsCiAd1c2Vfb2lsATEScHJvZ3Jlc3NpdmVfcmVjaXBlATEVAAAm9O2N-ZLRigMVAigCQzMsF0AuAAAAAAAAGBJkYXNoX2Jhc2VsaW5lXzFfdjERAHXqB2XEngEA&amp;_nc_gid=7AlYGngMJOqLvLaRC6kwZQ&amp;_nc_ss=1a&amp;_nc_zt=28&amp;oh=00_AfzBRF6ejoLyd7vu3wC5UVtYaHijk9jGm9X-MPoi8uqOww&amp;oe=69B9B484, https://scontent-lga3-2.cdninstagram.com/o1/v/t2/f2/m86/AQNTR7Xzo2g64j-9GSu62KzUFC_R2_cfLJOuZ8cSrFVjIjd_0IL3KPZ3xLoQp4zsRZ0n1OQneFmLuf726bxy2EpYeBYhl4OwBSuO8Bc.mp4?_nc_cat=107&amp;_nc_sid=5e9851&amp;_nc_ht=scontent-lga3-2.cdninstagram.com&amp;_nc_ohc=sYmSI8hMcf0Q7kNvwF2Ki4D&amp;efg=eyJ2ZW5jb2RlX3RhZyI6Inhwdl9wcm9ncmVzc2l2ZS5JTlNUQUdSQU0uQ0xJUFMuQzMuNzIwLmRhc2hfYmFzZWxpbmVfMV92MSIsInhwdl9hc3NldF9pZCI6MTIwNTkwNDA0Mzc5NTM4MywiYXNzZXRfYWdlX2RheXMiOjE5MjAsInZpX3VzZWNhc2VfaWQiOjEwMTAxLCJkdXJhdGlvbl9zIjozMCwidXJsZ2VuX3NvdXJjZSI6Ind3dyJ9&amp;ccb=17-1&amp;vs=2334fa3d2b9faf7d&amp;_nc_vs=HBksFQIYUmlnX3hwdl9yZWVsc19wZXJtYW5lbnRfc3JfcHJvZC9GNTQxNTJBRjdDQjFBRkY4OTMzRjJCM0ZEM0Y1NTk5Ml92aWRlb19kYXNoaW5pdC5tcDQVAALIARIAFQIYOnBhc3N0aHJvdWdoX2V2ZXJzdG9yZS9HRGJ2YlJ0Vmc3eERaS3NEQU1jeGcxX0ltOUFHYnBrd0FBQUYVAgLIARIAKAAYABsCiAd1c2Vfb2lsATEScHJvZ3Jlc3NpdmVfcmVjaXBlATEVAAAm7o7Pou2wpAQVAigCQzMsF0A-AAAAAAAAGBJkYXNoX2Jhc2VsaW5lXzFfdjERAHX-B2XqnQEA&amp;_nc_gid=7AlYGngMJOqLvLaRC6kwZQ&amp;_nc_ss=1a&amp;_nc_zt=28&amp;oh=00_AfwkxKTkw0NwPVapO6jIp1wwALhIZRAgSC24QUwlNhncOQ&amp;oe=69B9A12C, https://scontent-lga3-1.cdninstagram.com/o1/v/t16/f2/m84/AQPzqVUd1i9fZ2WxZqZ6x81YTDF63kjSE2EvPYxVw8pcnzurXbc_VBzx3rEnQlrHXem6x3crpPlE-94UwjPEH9y2gskq7Mt-HFmndss.mp4?_nc_cat=110&amp;_nc_sid=5e9851&amp;_nc_ht=scontent-lga3-1.cdninstagram.com&amp;_nc_ohc=qqZECt0ohucQ7kNvwGL62GL&amp;efg=eyJ2ZW5jb2RlX3RhZyI6Inhwdl9wcm9ncmVzc2l2ZS5JTlNUQUdSQU0uRkVFRC5DMy43MjAuZGFzaF9iYXNlbGluZV8xX3YxIiwieHB2X2Fzc2V0X2lkIjoxMDQyMjg1MDA2NzkyNTI2LCJhc3NldF9hZ2VfZGF5cyI6MjM1MiwidmlfdXNlY2FzZV9pZCI6MTAxNDYsImR1cmF0aW9uX3MiOjYwLCJ1cmxnZW5fc291cmNlIjoid3d3In0%3D&amp;ccb=17-1&amp;vs=df2aa270c58bf7d&amp;_nc_vs=HBksFQIYTGlnX2JhY2tmaWxsX3RpbWVsaW5lX3ZvZC8zMzQ0N0NFOEU3RUZDQ0RDNzg2MkRFOTkwRDBDMzQ4NV92aWRlb19kYXNoaW5pdC5tcDQVAALIARIAFQIYOnBhc3N0aHJvdWdoX2V2ZXJzdG9yZS9HSmlVWkJmUllYckE2QllEQUQtSVJ0dHp1ekYtYnBrd0FBQUYVAgLIARIAKAAYABsCiAd1c2Vfb2lsATEScHJvZ3Jlc3NpdmVfcmVjaXBlATEVAAAmnJ2tufz82QMVAigCQzMsF0BOAAAAAAAAGBJkYXNoX2Jhc2VsaW5lXzFfdjERAHXqB2XEngEA&amp;_nc_gid=7AlYGngMJOqLvLaRC6kwZQ&amp;_nc_ss=1a&amp;_nc_zt=28&amp;oh=00_AfzZOa0bg0x5lm6iIhoGIukz-HnN6VzXHPqvqgTuq8gvLA&amp;oe=69B9B226, https://scontent-lga3-1.cdninstagram.com/o1/v/t16/f2/m84/AQP8TvmiviC3jfUR3nQYJX_30afx9VI7BGNn3-AiNAKuywfMBcis8xrOIR3VTnhTNbM0pyKyD6d_rlynQS6xjQC5QYuLhYxqRMJWhR8.mp4?_nc_cat=109&amp;_nc_sid=5e9851&amp;_nc_ht=scontent-lga3-1.cdninstagram.com&amp;_nc_ohc=XtTAkx6_dekQ7kNvwEUQLre&amp;efg=eyJ2ZW5jb2RlX3RhZyI6Inhwdl9wcm9ncmVzc2l2ZS5JTlNUQUdSQU0uRkVFRC5DMy43MjAuZGFzaF9iYXNlbGluZV8xX3YxIiwieHB2X2Fzc2V0X2lkIjo4MzEzNTg3NDg3MjM4NTYsImFzc2V0X2FnZV9kYXlzIjoyNDkyLCJ2aV91c2VjYXNlX2lkIjoxMDE0NiwiZHVyYXRpb25fcyI6MzYsInVybGdlbl9zb3VyY2UiOiJ3d3cifQ%3D%3D&amp;ccb=17-1&amp;vs=f5acdfb8e7fdf894&amp;_nc_vs=HBksFQIYTGlnX2JhY2tmaWxsX3RpbWVsaW5lX3ZvZC9ENzRCNzY0MkRBQThCNjRGRUNGQjg4MUFGRjU1OUU4OF92aWRlb19kYXNoaW5pdC5tcDQVAALIARIAFQIYOnBhc3N0aHJvdWdoX2V2ZXJzdG9yZS9HQTBkTXhkbmd5SllTQUVCQU5PV2NfdlYzNnhYYnBrd0FBQUYVAgLIARIAKAAYABsCiAd1c2Vfb2lsATEScHJvZ3Jlc3NpdmVfcmVjaXBlATEVAAAmoKqwrrmH-gIVAigCQzMsF0BCEQYk3S8bGBJkYXNoX2Jhc2VsaW5lXzFfdjERAHXqB2XEngEA&amp;_nc_gid=7AlYGngMJOqLvLaRC6kwZQ&amp;_nc_ss=1a&amp;_nc_zt=28&amp;oh=00_AfxIB_o4CD-YJI0i5QGn4s_lThNZpdRwSjXsVhcZSTgf4g&amp;oe=69B9A6E7, https://scontent-lga3-1.cdninstagram.com/o1/v/t16/f2/m84/AQManLiYQNbiacUdIAdQSm3O2pZzqVhVeCzPsDkJhkkdPEUMmH3FXGhpCbFdRwAwb0r1aF1jNaF65Fbq-0YCpzWWVm8WQMYl7w5dLT4.mp4?_nc_cat=103&amp;_nc_sid=5e9851&amp;_nc_ht=scontent-lga3-1.cdninstagram.com&amp;_nc_ohc=YCdy2RPAq0UQ7kNvwG1KFUq&amp;efg=eyJ2ZW5jb2RlX3RhZyI6Inhwdl9wcm9ncmVzc2l2ZS5JTlNUQUdSQU0uSUdUVi5DMy42NDAuZGFzaF9iYXNlbGluZV8xX3YxIiwieHB2X2Fzc2V0X2lkIjo4Nzg2ODk2OTY1OTg5MTAsImFzc2V0X2FnZV9kYXlzIjoyNTMwLCJ2aV91c2VjYXNlX2lkIjoxMDE0NSwiZHVyYXRpb25fcyI6OTksInVybGdlbl9zb3VyY2UiOiJ3d3cifQ%3D%3D&amp;ccb=17-1&amp;vs=6f170d9a4d1f645&amp;_nc_vs=HBksFQIYTGlnX2JhY2tmaWxsX3RpbWVsaW5lX3ZvZC9GRjQ1Q0NENkU3ODBGNkFDMzBCNTkwQ0FFNjY5NUJCMl92aWRlb19kYXNoaW5pdC5tcDQVAALIARIAFQIYOnBhc3N0aHJvdWdoX2V2ZXJzdG9yZS9HRjlaZEJjTGE3alU4Um9CQUc0Qm5WWlZkMWc0YnBrd0FBQUYVAgLIARIAKAAYABsCiAd1c2Vfb2lsATEScHJvZ3Jlc3NpdmVfcmVjaXBlATEVAAAm_K3es7zKjwMVAigCQzMsF0BY8DEm6XjVGBJkYXNoX2Jhc2VsaW5lXzFfdjERAHXsB2XCngEA&amp;_nc_gid=7AlYGngMJOqLvLa</t>
  </si>
  <si>
    <t>https://www.instagram.com/virayzon</t>
  </si>
  <si>
    <t>dcmonstar</t>
  </si>
  <si>
    <t>Adam Hatfield</t>
  </si>
  <si>
    <t>Owner/operator @radpiesmd  / @cushwaradpiestaproom / eat @whiterabbitgastropub #eat_taste_explore / #stayrad 
ask me about @gozney ovens</t>
  </si>
  <si>
    <t>http://www.radpies.com/</t>
  </si>
  <si>
    <t>https://scontent-sjc3-1.cdninstagram.com/v/t51.2885-19/122149169_183570196656029_3319289930177024715_n.jpg?stp=dst-jpg_e0_s150x150_tt6&amp;efg=eyJ2ZW5jb2RlX3RhZyI6InByb2ZpbGVfcGljLmRqYW5nby43MjAuYzIifQ&amp;_nc_ht=scontent-sjc3-1.cdninstagram.com&amp;_nc_cat=105&amp;_nc_oc=Q6cZ2QGbIwhWocQAlkoPBkNf84GP7SwBuoc6f-r9l3gXJVN6KP2W4ZV66dFbJRHH8uy4yUs&amp;_nc_ohc=Zl2id92snhAQ7kNvwGHnJnu&amp;_nc_gid=GvkUoon5zd-2x5Mics82GA&amp;edm=AOQ1c0wBAAAA&amp;ccb=7-5&amp;oh=00_Afxlmf0snVa11iK6sOvhS6oUp2dG5nCZ_XCuOGMEUDQYsA&amp;oe=69BD8E64&amp;_nc_sid=8b3546</t>
  </si>
  <si>
    <t>The Sidewinder coming in hottt!!!
2 dry-aged 70/30 Prime Beef Patties
Black Onion Jam
@coopercheese Sharp American 
Smokehouse Bacon
Fresno Pepper Aioli
Served on a Martin's Potato Roll @potatorolls 
Paired with Crispy Fries and an additional side of that killer Fresno Pepper Aioli 
This thing is s | A Day In Durham 
#luftgekühlt 
#porsche 
#safari | Slowing down, smile, and enjoy the morning views | Some say selfish. We say committed. 🍕
#RadPies #pizzachamps #ColumbiaMDPizza #mdpizza #HowardCountyFoodies #MarylandFoodie | Surprise! Adam from @radpiesmd will be here flipping pies with us THIS Saturday!🍕
Experience Pizza Tour with Gozney° @ Orsini’s!
July 19th from 11-4pm
Get ready to create pizza, and meet the world’s most hyper-portable &amp; ultra-rugged pizza oven, and have a chance to win your own Arc XL!
What to | Come play with us. It's a VIBE!
#radpiesmd 
#cushwabrewing 
#stayrad
#columbia 
#beer 
#pizza | Wait til you see what's next...
New limited drops in the works. Grab them before their gone. 
@radpiesmd 
@cushwaradpiestaproom 
@specialteesmd | Back in the saddle. Something about those sunset rides home. 
#981 
#porsche 
#caymangang 
#stormbreaker 
#pca | Happy National Pepperoni Pizza Day.  Come get your hands on a tasty pepperoni pizza of your choice at any of our 3 locations. It's a beautiful day for a pizza!
A little throwback to the first pepperoni pizza to be made at Rad Pies in July of 2020
@radpiesmd 
@whiterabbitgastropub 
@cushwaradpiesta | 14 years down and a badillion more to go. Here's to new adventures, a lifetime of O's games, late night Porsche spotting, and about a million more slices of pizza together. Wouldn't change it for a second. | Oh, mother, tell your children
Not to do what I have done
Spend your lives in sin and misery
In the House of the Rising Sun</t>
  </si>
  <si>
    <t>#luftgek, #porsche, #safari, #RadPies, #pizzachamps, #ColumbiaMDPizza, #mdpizza, #HowardCountyFoodies, #MarylandFoodie, #radpiesmd, #cushwabrewing, #stayrad, #columbia, #beer, #pizza, #981, #caymangang, #stormbreaker, #pca</t>
  </si>
  <si>
    <t>@coopercheese, @potatorolls, @radpiesmd, @cushwaradpiestaproom, @specialteesmd, @whiterabbitgastropub</t>
  </si>
  <si>
    <t>https://instagram.com/p/DRNnytEjhMr, https://instagram.com/p/DP0WC96Dt0o, https://instagram.com/p/DOeI-aEjr4X, https://instagram.com/p/DOGqql_iAJv, https://instagram.com/p/DMI_2mNS-Pi, https://instagram.com/p/DKk_V2Quxjk, https://instagram.com/p/DGO_P7FuT5A, https://instagram.com/p/DBKdnhNsRme, https://instagram.com/p/DA3ukCqvq1W, https://instagram.com/p/DAJLjjOOQay, https://instagram.com/p/C9n5JTEMAR-, https://instagram.com/p/C7u8bdTscIw</t>
  </si>
  <si>
    <t>100, 21, 36, 166, 23, 42, 23, 52, 44, 62, 190, 26</t>
  </si>
  <si>
    <t>21, 2, 2, 9, 1, 3, 0, 1, 9, 1, 11, 0</t>
  </si>
  <si>
    <t>2025-11-18, 2025-10-15, 2025-09-11, 2025-09-02, 2025-07-15, 2025-06-06, 2025-02-19, 2024-10-15, 2024-10-08, 2024-09-20, 2024-07-19, 2024-06-03</t>
  </si>
  <si>
    <t>American Tobacco Campus, Smith Mountain Lake, Virginia, Orsini's, Columbia, Maryland, JAMNOLA</t>
  </si>
  <si>
    <t>Video, Image, Video, Video, Image, Video, Video, Image, Video, Image, Sidecar, Image</t>
  </si>
  <si>
    <t>https://scontent-sjc3-1.cdninstagram.com/v/t51.82787-15/564704075_18531362095048410_8324158924670087095_n.heic?stp=dst-jpg_e35_s1080x1080_sh0.08_tt6&amp;_nc_ht=scontent-sjc3-1.cdninstagram.com&amp;_nc_cat=106&amp;_nc_oc=Q6cZ2QGbIwhWocQAlkoPBkNf84GP7SwBuoc6f-r9l3gXJVN6KP2W4ZV66dFbJRHH8uy4yUs&amp;_nc_ohc=RRL_57iTcqwQ7kNvwFDMS-O&amp;_nc_gid=GvkUoon5zd-2x5Mics82GA&amp;edm=AOQ1c0wBAAAA&amp;ccb=7-5&amp;ig_cache_key=Mzc0MzcxNDE1MTE4NjIyNjQ3Mg%3D%3D.3-ccb7-5&amp;oh=00_Afxkgww4BArfkgllctOrMHUDKqV0OJmhn5aYdEXs92BeAg&amp;oe=69BD8C40&amp;_nc_sid=8b3546, https://scontent-sjc6-1.cdninstagram.com/v/t51.82787-15/520340413_18486362863064884_2441963029004969797_n.jpg?stp=dst-jpg_e15_tt6&amp;_nc_ht=scontent-sjc6-1.cdninstagram.com&amp;_nc_cat=104&amp;_nc_oc=Q6cZ2QGbIwhWocQAlkoPBkNf84GP7SwBuoc6f-r9l3gXJVN6KP2W4ZV66dFbJRHH8uy4yUs&amp;_nc_ohc=BVf4DI11l0QQ7kNvwF3akqs&amp;_nc_gid=GvkUoon5zd-2x5Mics82GA&amp;edm=AOQ1c0wBAAAA&amp;ccb=7-5&amp;ig_cache_key=MzY3NzQ2OTkyNDU1NTIxOTkzOA%3D%3D.3-ccb7-5&amp;oh=00_AfxT3K4GUTBYUeBoOXyEaYhkENisA7uxtIaxlydefnzaog&amp;oe=69BD92CF&amp;_nc_sid=8b3546, https://scontent-sjc3-1.cdninstagram.com/v/t51.2885-15/463346156_18462115816048410_8151890387323769836_n.webp?stp=dst-jpg_e35_s1080x1080_sh0.08_tt6&amp;_nc_ht=scontent-sjc3-1.cdninstagram.com&amp;_nc_cat=106&amp;_nc_oc=Q6cZ2QGbIwhWocQAlkoPBkNf84GP7SwBuoc6f-r9l3gXJVN6KP2W4ZV66dFbJRHH8uy4yUs&amp;_nc_ohc=IO-XpxFlfowQ7kNvwGLmbCl&amp;_nc_gid=GvkUoon5zd-2x5Mics82GA&amp;edm=AOQ1c0wBAAAA&amp;ccb=7-5&amp;ig_cache_key=MzQ3OTcyMzkyMTE2ODczNDYyMg%3D%3D.3-ccb7-5&amp;oh=00_Afyjoz_T-4Sfrzv24936C4Hv9y5B715mqq_s9dk7xfpvEg&amp;oe=69BDB357&amp;_nc_sid=8b3546, https://scontent-sjc6-1.cdninstagram.com/v/t51.82787-15/623919399_17981708693959377_8749487523379633264_n.jpg?stp=dst-jpg_e35_s1080x1080_sh0.08_tt6&amp;_nc_ht=scontent-sjc6-1.cdninstagram.com&amp;_nc_cat=109&amp;_nc_oc=Q6cZ2QGbIwhWocQAlkoPBkNf84GP7SwBuoc6f-r9l3gXJVN6KP2W4ZV66dFbJRHH8uy4yUs&amp;_nc_ohc=I1vUG_cxcbwQ7kNvwHCdTNT&amp;_nc_gid=GvkUoon5zd-2x5Mics82GA&amp;edm=AOQ1c0wBAAAA&amp;ccb=7-5&amp;ig_cache_key=MzQ2MTM0ODYxMDEyMzgyNjg2Ng%3D%3D.3-ccb7-5&amp;oh=00_AfyTBqVn0HtmV7Lk_o0fqz3bwUuMhVZH-nUK53g_fevdww&amp;oe=69BD9F25&amp;_nc_sid=8b3546, https://scontent-sjc3-1.cdninstagram.com/v/t51.29350-15/452048809_1022404099670717_7165255719417866637_n.heic?stp=dst-jpg_e35_s1080x1080_tt6&amp;_nc_ht=scontent-sjc3-1.cdninstagram.com&amp;_nc_cat=105&amp;_nc_oc=Q6cZ2QGbIwhWocQAlkoPBkNf84GP7SwBuoc6f-r9l3gXJVN6KP2W4ZV66dFbJRHH8uy4yUs&amp;_nc_ohc=983CGxEeK-MQ7kNvwE5rEDS&amp;_nc_gid=GvkUoon5zd-2x5Mics82GA&amp;edm=AOQ1c0wBAAAA&amp;ccb=7-5&amp;ig_cache_key=MzQxNTk1MDE2Mzg0OTY0MjM2NQ%3D%3D.3-ccb7-5&amp;oh=00_AfwOFuUhZiSznPRs-Z4bUt1G9Zy-P4o7iBMHk_uO65I_Ug&amp;oe=69BDADA8&amp;_nc_sid=8b3546, https://scontent-sjc3-1.cdninstagram.com/v/t51.29350-15/452048809_1022404099670717_7165255719417866637_n.heic?stp=dst-jpg_e35_s1080x1080_tt6&amp;_nc_ht=scontent-sjc3-1.cdninstagram.com&amp;_nc_cat=105&amp;_nc_oc=Q6cZ2QGbIwhWocQAlkoPBkNf84GP7SwBuoc6f-r9l3gXJVN6KP2W4ZV66dFbJRHH8uy4yUs&amp;_nc_ohc=983CGxEeK-MQ7kNvwE5rEDS&amp;_nc_gid=GvkUoon5zd-2x5Mics82GA&amp;edm=AOQ1c0wBAAAA&amp;ccb=7-5&amp;ig_cache_key=MzQxNTk1MDE2Mzg0OTY0MjM2NQ%3D%3D.3-ccb7-5&amp;oh=00_AfwOFuUhZiSznPRs-Z4bUt1G9Zy-P4o7iBMHk_uO65I_Ug&amp;oe=69BDADA8&amp;_nc_sid=8b3546, https://scontent-sjc6-1.cdninstagram.com/v/t51.29350-15/452048278_1252304226124927_6858411523918319033_n.heic?stp=dst-jpg_e35_s1080x1080_tt6&amp;_nc_ht=scontent-sjc6-1.cdninstagram.com&amp;_nc_cat=107&amp;_nc_oc=Q6cZ2QGbIwhWocQAlkoPBkNf84GP7SwBuoc6f-r9l3gXJVN6KP2W4ZV66dFbJRHH8uy4yUs&amp;_nc_ohc=UYOo3jEYFywQ7kNvwFr_hjV&amp;_nc_gid=GvkUoon5zd-2x5Mics82GA&amp;edm=AOQ1c0wBAAAA&amp;ccb=7-5&amp;ig_cache_key=MzQxNTk1MDE2NDA1MDg2MjQ2Mw%3D%3D.3-ccb7-5&amp;oh=00_Afzd6WNx3Lf5NPOWpAAJmAyBOXBQziFyn1vSSNm7KijGmA&amp;oe=69BDB068&amp;_nc_sid=8b3546, https://scontent-sjc3-1.cdninstagram.com/v/t51.82787-15/651049049_17931930552051598_1068464055102238751_n.jpg?stp=dst-jpg_e35_s1080x1080_sh0.08_tt6&amp;_nc_ht=scontent-sjc3-1.cdninstagram.com&amp;_nc_cat=110&amp;_nc_oc=Q6cZ2QGbIwhWocQAlkoPBkNf84GP7SwBuoc6f-r9l3gXJVN6KP2W4ZV66dFbJRHH8uy4yUs&amp;_nc_ohc=uVMDSYyc8_QQ7kNvwExVsEY&amp;_nc_gid=GvkUoon5zd-2x5Mics82GA&amp;edm=AOQ1c0wBAAAA&amp;ccb=7-5&amp;ig_cache_key=MzQxNTk1MDE2NDA0MjY4MzA3Ng%3D%3D.3-ccb7-5&amp;oh=00_AfzqVAVLY1032VrORL29T1nvZGvID2DYt6MT8rT5g7XIpw&amp;oe=69BD9CD8&amp;_nc_sid=8b3546, https://scontent-sjc6-1.cdninstagram.com/v/t51.29350-15/452035276_3816878188596760_8114126193990238678_n.heic?stp=dst-jpg_e35_s1080x1080_tt6&amp;_nc_ht=scontent-sjc6-1.cdninstagram.com&amp;_nc_cat=104&amp;_nc_oc=Q6cZ2QGbIwhWocQAlkoPBkNf84GP7SwBuoc6f-r9l3gXJVN6KP2W4ZV66dFbJRHH8uy4yUs&amp;_nc_ohc=S4hliSlhbAoQ7kNvwHEeL8M&amp;_nc_gid=GvkUoon5zd-2x5Mics82GA&amp;edm=AOQ1c0wBAAAA&amp;ccb=7-5&amp;ig_cache_key=MzQxNTk1MDE2Mzg1ODEwMzQwNA%3D%3D.3-ccb7-5&amp;oh=00_Afym7wMNKPAVmgbTfzjvlCAa-DoYWoQ9g4dJFRJeTtmY-A&amp;oe=69BDAA0A&amp;_nc_sid=8b3546, https://scontent-sjc3-1.cdninstagram.com/v/t51.82787-15/624529345_18109724734728086_1232295952576581558_n.jpg?stp=dst-jpg_e35_s1080x1080_sh0.08_tt6&amp;_nc_ht=scontent-sjc3-1.cdninstagram.com&amp;_nc_cat=102&amp;_nc_oc=Q6cZ2QGbIwhWocQAlkoPBkNf84GP7SwBuoc6f-r9l3gXJVN6KP2W4ZV66dFbJRHH8uy4yUs&amp;_nc_ohc=duKocf-0chMQ7kNvwFN9Euq&amp;_nc_gid=GvkUoon5zd-2x5Mics82GA&amp;edm=AOQ1c0wBAAAA&amp;ccb=7-5&amp;ig_cache_key=MzM4MTkwNjEzOTg4NzI4ODg4MA%3D%3D.3-ccb7-5&amp;oh=00_AfygFnj88E7EllwcI0yDcF_ozZaINoHbWejSFavQdFWeXQ&amp;oe=69BD8FA3&amp;_nc_sid=8b3546</t>
  </si>
  <si>
    <t>https://scontent-sjc3-1.cdninstagram.com/o1/v/t2/f2/m86/AQMX9NZsQRoPvimD-QlxcGwxvB7uPAN-7vanH9zdgpzl9oZcQhZPeRoZL4jxobfN1utYFRp0ZeY5Rj8QEm_rWKSdJVCdCq8ExA1N8lw.mp4?_nc_cat=110&amp;_nc_sid=5e9851&amp;_nc_ht=scontent-sjc3-1.cdninstagram.com&amp;_nc_ohc=ZybQIRWngfEQ7kNvwFtwYBi&amp;efg=eyJ2ZW5jb2RlX3RhZyI6Inhwdl9wcm9ncmVzc2l2ZS5JTlNUQUdSQU0uQ0xJUFMuQzMuNzIwLmRhc2hfYmFzZWxpbmVfMV92MSIsInhwdl9hc3NldF9pZCI6MTE0OTY4OTY5MDYxNTc1MywiYXNzZXRfYWdlX2RheXMiOjExNywidmlfdXNlY2FzZV9pZCI6MTAwOTksImR1cmF0aW9uX3MiOjM4LCJ1cmxnZW5fc291cmNlIjoid3d3In0%3D&amp;ccb=17-1&amp;_nc_gid=GvkUoon5zd-2x5Mics82GA&amp;_nc_ss=1a&amp;_nc_zt=28&amp;vs=4b29a6497647cbfc&amp;_nc_vs=HBksFQIYUmlnX3hwdl9yZWVsc19wZXJtYW5lbnRfc3JfcHJvZC9FQTQ2OTZFNkVDRDI5NTE0QTBFRjFERUIxRjc5OEY4Ml92aWRlb19kYXNoaW5pdC5tcDQVAALIARIAFQIYR2lnX3hwdl9yZWVsc19wZXJtYW5lbnRfc3JfcHJvZC8xMzc1MTQ2NzI3NTcxNzMyXzkwMTY1NjQ4NDE4NjE2MTU0MzAubXA0FQICyAESACgAGAAbAogHdXNlX29pbAExEnByb2dyZXNzaXZlX3JlY2lwZQExFQAAJpK_49nf6IoEFQIoAkMzLBdAQzMzMzMzMxgSZGFzaF9iYXNlbGluZV8xX3YxEQB1_gdl5p0BAA&amp;oh=00_AfzRXFUqyEkIbMrPKI7P88R2ukZ6ItRGIDoifwjAFTN_-g&amp;oe=69B9A657, https://scontent-sjc6-1.cdninstagram.com/o1/v/t2/f2/m86/AQMy-S3LI3bLQ1hKhr7TtJT7r7XmhuWLi9idXJ-LypTiiCw0PIWL6lVtXGrTELYvh6yk3Px0TFcPwCPmEBsHPkDSpSWXqR60ZsK9Acw.mp4?_nc_cat=104&amp;_nc_sid=5e9851&amp;_nc_ht=scontent-sjc6-1.cdninstagram.com&amp;_nc_ohc=nnY1qsL-wwUQ7kNvwHR9zqh&amp;efg=eyJ2ZW5jb2RlX3RhZyI6Inhwdl9wcm9ncmVzc2l2ZS5JTlNUQUdSQU0uQ0xJUFMuQzMuNzIwLmRhc2hfYmFzZWxpbmVfMV92MSIsInhwdl9hc3NldF9pZCI6MTMwMjg0Mzg3NDYxNDk0OSwiYXNzZXRfYWdlX2RheXMiOjE4NSwidmlfdXNlY2FzZV9pZCI6MTAwOTksImR1cmF0aW9uX3MiOjM3LCJ1cmxnZW5fc291cmNlIjoid3d3In0%3D&amp;ccb=17-1&amp;_nc_gid=GvkUoon5zd-2x5Mics82GA&amp;_nc_ss=1a&amp;_nc_zt=28&amp;vs=36f63362daad2c1d&amp;_nc_vs=HBksFQIYUmlnX3hwdl9yZWVsc19wZXJtYW5lbnRfc3JfcHJvZC8yMTRERjI3MDdENUQ4NDIyRTdGNTUzODI3NTFFNDBCRl92aWRlb19kYXNoaW5pdC5tcDQVAALIARIAFQIYR2lnX3hwdl9yZWVsc19wZXJtYW5lbnRfc3JfcHJvZC8xNDU5MjA0Mzc1MTk4NzMwXzcyNzEyODQ0ODkyODUwMDI1NDYubXA0FQICyAESACgAGAAbAogHdXNlX29pbAExEnByb2dyZXNzaXZlX3JlY2lwZQExFQAAJsr6wKW_u9AEFQIoAkMzLBdAQrMzMzMzMxgSZGFzaF9iYXNlbGluZV8xX3YxEQB1_gdl5p0BAA&amp;oh=00_AfwWS6_sXwcQS6CWG1WEkL9EUmoONfqFAs6NT0J-Permuw&amp;oe=69B9ABED, https://scontent-sjc3-1.cdninstagram.com/o1/v/t2/f2/m367/AQNNR8wqVOYziApQ_3PRSdoVvx687V44k9hg-OKd2XeVMmt_MhDbxiNXwU4VyRDcqKN-BthpX95LPVHduoLjXQgJjUK57ikyCldQ3IM.mp4?_nc_cat=110&amp;_nc_sid=5e9851&amp;_nc_ht=scontent-sjc3-1.cdninstagram.com&amp;_nc_ohc=JBCdv_ZbbN8Q7kNvwElyTlm&amp;efg=eyJ2ZW5jb2RlX3RhZyI6Inhwdl9wcm9ncmVzc2l2ZS5JTlNUQUdSQU0uQ0xJUFMuQzMuNzIwLmRhc2hfYmFzZWxpbmVfMV92MSIsInhwdl9hc3NldF9pZCI6MTQ3NDE3NTE4MDU5MTI3NywiYXNzZXRfYWdlX2RheXMiOjE5NCwidmlfdXNlY2FzZV9pZCI6MTAwOTksImR1cmF0aW9uX3MiOjI0LCJ1cmxnZW5fc291cmNlIjoid3d3In0%3D&amp;ccb=17-1&amp;_nc_gid=GvkUoon5zd-2x5Mics82GA&amp;_nc_ss=1a&amp;_nc_zt=28&amp;vs=f6a048a9eaa74045&amp;_nc_vs=HBksFQIYQGlnX2VwaGVtZXJhbC83QTQ0Q0EwOTEzRUFBRDg2MTkzNTU0QkQ3RTI5QUQ4M192aWRlb19kYXNoaW5pdC5tcDQVAALIARIAFQIYR2lnX3hwdl9yZWVsc19wZXJtYW5lbnRfc3JfcHJvZC8xNDM2ODk3NzY0MjMzOTc3XzM5MDM3ODYwMjIwNzUwOTAwNjgubXA0FQICyAESACgAGAAbAogHdXNlX29pbAExEnByb2dyZXNzaXZlX3JlY2lwZQExFQAAJtrCzv-ksJ4FFQIoAkMzLBdAOKIMSbpeNRgSZGFzaF9iYXNlbGluZV8xX3YxEQB1_gdl5p0BAA&amp;oh=00_AfzwKvZNlWoGUgov__X3BmkzD9lE6F4P0XD1BZxkoum7QQ&amp;oe=69BDB7A3, https://scontent-sjc6-1.cdninstagram.com/o1/v/t2/f2/m367/AQMhwc5P32fEaECFCibzGYCr60U_YzQn4pSwfuwFeYl7YfMcpNbKRXbc55M0OH1b3iFbR7wammMG8onJ-2NfLV-PXbqF_RWceH4vDR0.mp4?_nc_cat=101&amp;_nc_sid=5e9851&amp;_nc_ht=scontent-sjc6-1.cdninstagram.com&amp;_nc_ohc=KVLmQlof3qgQ7kNvwG5TcC9&amp;efg=eyJ2ZW5jb2RlX3RhZyI6Inhwdl9wcm9ncmVzc2l2ZS5JTlNUQUdSQU0uQ0xJUFMuQzMuNzIwLmRhc2hfYmFzZWxpbmVfMV92MSIsInhwdl9hc3NldF9pZCI6MTQxNTY5Nzc0NjI4Njg0OSwiYXNzZXRfYWdlX2RheXMiOjI4MiwidmlfdXNlY2FzZV9pZCI6MTAwOTksImR1cmF0aW9uX3MiOjEyLCJ1cmxnZW5fc291cmNlIjoid3d3In0%3D&amp;ccb=17-1&amp;_nc_gid=GvkUoon5zd-2x5Mics82GA&amp;_nc_ss=1a&amp;_nc_zt=28&amp;vs=327b87e63533fa59&amp;_nc_vs=HBksFQIYQGlnX2VwaGVtZXJhbC9FQzQxQTBENzE3OEYyN0YzODM3QUVGOTdBMUYxMDNCMl92aWRlb19kYXNoaW5pdC5tcDQVAALIARIAFQIYR2lnX3hwdl9yZWVsc19wZXJtYW5lbnRfc3JfcHJvZC8xNDUzOTMyMzQ2MDQxMDM1XzgxOTE5MDI3NDY0Mzc5ODkyMjUubXA0FQICyAESACgAGAAbAogHdXNlX29pbAExEnByb2dyZXNzaXZlX3JlY2lwZQExFQAAJoLktpS65IMFFQIoAkMzLBdAKbtkWhysCBgSZGFzaF9iYXNlbGluZV8xX3YxEQB1_gdl5p0BAA&amp;oh=00_AfzhH073dNL-ntf5-xzqNQmD3fitGD2_-AlwI23jd9lLFA&amp;oe=69BD945E, https://scontent-sjc3-1.cdninstagram.com/o1/v/t2/f2/m367/AQOtYtzpa2yYMDwu-Q5wBZJp4qT6Y_kwOUwH_bOGVrLCzPUi48CzD6jSwOSNZg2vGlRQW-vkf06GMIlG7PK_DbNITXWCWZYxLjrq7eg.mp4?_nc_cat=100&amp;_nc_sid=5e9851&amp;_nc_ht=scontent-sjc3-1.cdninstagram.com&amp;_nc_ohc=lxoP5VDIeEYQ7kNvwEDEqds&amp;efg=eyJ2ZW5jb2RlX3RhZyI6Inhwdl9wcm9ncmVzc2l2ZS5JTlNUQUdSQU0uQ0xJUFMuQzIuNzIwLmRhc2hfYmFzZWxpbmVfMV92MSIsInhwdl9hc3NldF9pZCI6MTYyNDE2Nzg1MTYzODYxMywiYXNzZXRfYWdlX2RheXMiOjM5MCwidmlfdXNlY2FzZV9pZCI6MTAwOTksImR1cmF0aW9uX3MiOjIwLCJ1cmxnZW5fc291cmNlIjoid3d3In0%3D&amp;ccb=17-1&amp;vs=c6272ef21ba1a58c&amp;_nc_vs=HBksFQIYQGlnX2VwaGVtZXJhbC9GNjQ3OEU4QTk0MDQzQzRGRkE4QjlFNzJGQkU3RDE5OV92aWRlb19kYXNoaW5pdC5tcDQVAALIARIAFQIYR2lnX3hwdl9yZWVsc19wZXJtYW5lbnRfc3JfcHJvZC8zMzU3OTkyMzg3Njc2OTkzXzIzMTY1MzE0MTM2ODczMTIwMTEubXA0FQICyAESACgAGAAbAogHdXNlX29pbAExEnByb2dyZXNzaXZlX3JlY2lwZQExFQAAJqr90b2By-IFFQIoAkMyLBdANMQYk3S8ahgSZGFzaF9iYXNlbGl</t>
  </si>
  <si>
    <t>https://www.instagram.com/dcmonstar</t>
  </si>
  <si>
    <t>_.0ichik_</t>
  </si>
  <si>
    <t>Ichika</t>
  </si>
  <si>
    <t>🌿‬🌿‬🌿
💪🏻🩵✨→→ @ichika_rin_</t>
  </si>
  <si>
    <t>https://scontent-atl3-3.cdninstagram.com/v/t51.82787-19/538363039_17998148648815580_8702426285933821387_n.jpg?stp=dst-jpg_e0_s150x150_tt6&amp;efg=eyJ2ZW5jb2RlX3RhZyI6InByb2ZpbGVfcGljLmRqYW5nby42MDMuYzIifQ&amp;_nc_ht=scontent-atl3-3.cdninstagram.com&amp;_nc_cat=108&amp;_nc_oc=Q6cZ2QEE4iB2go3k032iXWfb5E6o-lP5AW46043WKJNXCXMqjn4xtGH98RCawpGZVNrI3II&amp;_nc_ohc=r1dLixwF-a4Q7kNvwGOFWRp&amp;_nc_gid=2S3RyP4lfql-skyuJl7MDQ&amp;edm=AOQ1c0wBAAAA&amp;ccb=7-5&amp;oh=00_Afytz38rvBdyJRUWV5-ohRlJcrBzHbwoA8WlIWmhvaQhZA&amp;oe=69BDB93B&amp;_nc_sid=8b3546</t>
  </si>
  <si>
    <t>今年も幸せな年にするんだ〜🍀
私の周りには私を成長させてくれる方がいーっぱいです。 | 寒色多めの1日⌓̈ | 🍙🍙 | ♡ | あたちのらばーず＾＾
傷つけたら許しまへんで＾＾ | 🩷💜🩷💜 | いちが欲しかったお茶碗にこっちんとお揃いの毛布
ふわふわのなかで寝るのが楽しみ☁️（＾ν＾） | ✌︎✌︎❕ | 2026✨
去年はいろんな経験思い出が増えました👀
今年もやりたいことぜーんぶやります＾＾
料理自然絵画企業旅行……
でもゆーっくりいちらしく頑張るよ〜笑
新潟帰りていな🌾
みんな今年もよろしくねー！🤍</t>
  </si>
  <si>
    <t>https://instagram.com/p/DVppkjQEcaY, https://instagram.com/p/DVBfCpiEZkg, https://instagram.com/p/DUwVHWwEwSo, https://instagram.com/p/DUwU6FhE31p, https://instagram.com/p/DUwUEbKEzhi, https://instagram.com/p/CvPDkIVrmsO, https://instagram.com/p/DUh72xbkU0k, https://instagram.com/p/DTCOUGGkfpj, https://instagram.com/p/DG2QvLSSUY7, https://instagram.com/p/CuesfeTLRO8, https://instagram.com/p/C21DI-2SkIZ, https://instagram.com/p/DTAL07kkTV9</t>
  </si>
  <si>
    <t>25, 20, 8, 31, 23, 2, 16, 14, 10, 5, 3, 39</t>
  </si>
  <si>
    <t>0, 0, 0, 0, 0, 0, 0, 3, 0, 0, 0, 0</t>
  </si>
  <si>
    <t>2026-03-09, 2026-02-21, 2026-02-14, 2026-02-14, 2026-02-14, 2023-07-28, 2026-02-09, 2026-01-03, 2025-03-06, 2023-07-09, 2024-02-02, 2026-01-02</t>
  </si>
  <si>
    <t>Video, Sidecar, Sidecar, Sidecar, Sidecar, Image, Sidecar, Image, Image, Image, Image, Sidecar</t>
  </si>
  <si>
    <t>https://scontent-atl3-3.cdninstagram.com/v/t51.82787-15/640274622_18017003888815580_4731263388369713360_n.jpg?stp=dst-jpg_e35_p1080x1080_sh0.08_tt6&amp;_nc_ht=scontent-atl3-3.cdninstagram.com&amp;_nc_cat=108&amp;_nc_oc=Q6cZ2QEE4iB2go3k032iXWfb5E6o-lP5AW46043WKJNXCXMqjn4xtGH98RCawpGZVNrI3II&amp;_nc_ohc=VcV6cuXT4_sQ7kNvwEMUxjX&amp;_nc_gid=2S3RyP4lfql-skyuJl7MDQ&amp;edm=AOQ1c0wBAAAA&amp;ccb=7-5&amp;ig_cache_key=MzgzNzQ4NDQ2MTc3MzA5NTA5NA%3D%3D.3-ccb7-5&amp;oh=00_AfzeQWl65PMgWgcYb0M6Th7hsvToTquKQ0fH1dTFGINa5Q&amp;oe=69BD9E26&amp;_nc_sid=8b3546, https://scontent-atl3-3.cdninstagram.com/v/t51.82787-15/640274622_18017003888815580_4731263388369713360_n.jpg?stp=dst-jpg_e35_p1080x1080_sh0.08_tt6&amp;_nc_ht=scontent-atl3-3.cdninstagram.com&amp;_nc_cat=108&amp;_nc_oc=Q6cZ2QEE4iB2go3k032iXWfb5E6o-lP5AW46043WKJNXCXMqjn4xtGH98RCawpGZVNrI3II&amp;_nc_ohc=VcV6cuXT4_sQ7kNvwEMUxjX&amp;_nc_gid=2S3RyP4lfql-skyuJl7MDQ&amp;edm=AOQ1c0wBAAAA&amp;ccb=7-5&amp;ig_cache_key=MzgzNzQ4NDQ2MTc3MzA5NTA5NA%3D%3D.3-ccb7-5&amp;oh=00_AfzeQWl65PMgWgcYb0M6Th7hsvToTquKQ0fH1dTFGINa5Q&amp;oe=69BD9E26&amp;_nc_sid=8b3546, https://scontent-atl3-3.cdninstagram.com/v/t51.82787-15/639826833_18017003897815580_2196781063941690767_n.jpg?stp=dst-jpg_e35_p1080x1080_sh0.08_tt6&amp;_nc_ht=scontent-atl3-3.cdninstagram.com&amp;_nc_cat=108&amp;_nc_oc=Q6cZ2QEE4iB2go3k032iXWfb5E6o-lP5AW46043WKJNXCXMqjn4xtGH98RCawpGZVNrI3II&amp;_nc_ohc=5RBndXYbMZ4Q7kNvwFXr5aW&amp;_nc_gid=2S3RyP4lfql-skyuJl7MDQ&amp;edm=AOQ1c0wBAAAA&amp;ccb=7-5&amp;ig_cache_key=MzgzNzQ4NDQ2NDY4Mzk3NTEwMw%3D%3D.3-ccb7-5&amp;oh=00_Afw0JbZTwOCjaTqybjaZVkPjDmdKRy85i4IuGD5vtmX88A&amp;oe=69BDA1E3&amp;_nc_sid=8b3546, https://scontent-atl3-3.cdninstagram.com/v/t51.82787-15/639764618_18017003906815580_6914121795742201124_n.jpg?stp=dst-jpg_e35_p1080x1080_sh0.08_tt6&amp;_nc_ht=scontent-atl3-3.cdninstagram.com&amp;_nc_cat=108&amp;_nc_oc=Q6cZ2QEE4iB2go3k032iXWfb5E6o-lP5AW46043WKJNXCXMqjn4xtGH98RCawpGZVNrI3II&amp;_nc_ohc=-Vq0Y2sHczMQ7kNvwEXOPaJ&amp;_nc_gid=2S3RyP4lfql-skyuJl7MDQ&amp;edm=AOQ1c0wBAAAA&amp;ccb=7-5&amp;ig_cache_key=MzgzNzQ4NDQ2NjQ0NTU2MTc4MQ%3D%3D.3-ccb7-5&amp;oh=00_AfzlJGBT_tWuKgbpn_l5yrWmCGteX5KE-E9fKMXrsHJK3g&amp;oe=69BDA810&amp;_nc_sid=8b3546, https://scontent-atl3-3.cdninstagram.com/v/t51.82787-15/639826822_18017003915815580_6792074220128099002_n.jpg?stp=dst-jpg_e15_tt6&amp;_nc_ht=scontent-atl3-3.cdninstagram.com&amp;_nc_cat=108&amp;_nc_oc=Q6cZ2QEE4iB2go3k032iXWfb5E6o-lP5AW46043WKJNXCXMqjn4xtGH98RCawpGZVNrI3II&amp;_nc_ohc=wh3L7NFmdD0Q7kNvwH7ZZb7&amp;_nc_gid=2S3RyP4lfql-skyuJl7MDQ&amp;edm=AOQ1c0wBAAAA&amp;ccb=7-5&amp;ig_cache_key=MzgzNzQ4NDQ2NzE1MDIxMDE2NQ%3D%3D.3-ccb7-5&amp;oh=00_AfxWYZsoA8_PCQCLKtOFdRqHVG38n3_gf5AMoEW57nSbvw&amp;oe=69BDB1AF&amp;_nc_sid=8b3546, https://scontent-atl3-3.cdninstagram.com/v/t51.82787-15/629092287_18016283753815580_6833859102208948910_n.jpg?stp=dst-jpg_e35_p1080x1080_sh0.08_tt6&amp;_nc_ht=scontent-atl3-3.cdninstagram.com&amp;_nc_cat=108&amp;_nc_oc=Q6cZ2QEE4iB2go3k032iXWfb5E6o-lP5AW46043WKJNXCXMqjn4xtGH98RCawpGZVNrI3II&amp;_nc_ohc=0JOXEyb_eCIQ7kNvwEwRPt2&amp;_nc_gid=2S3RyP4lfql-skyuJl7MDQ&amp;edm=AOQ1c0wBAAAA&amp;ccb=7-5&amp;ig_cache_key=MzgzMjY1NjAzNzE5MTg1NjYzOA%3D%3D.3-ccb7-5&amp;oh=00_Afyhb_HMbFwcRR7z9qOfFmfuC2CJSTph9BX7Sje5dAMk0Q&amp;oe=69BDA858&amp;_nc_sid=8b3546, https://scontent-atl3-3.cdninstagram.com/v/t51.82787-15/629092287_18016283753815580_6833859102208948910_n.jpg?stp=dst-jpg_e35_p1080x1080_sh0.08_tt6&amp;_nc_ht=scontent-atl3-3.cdninstagram.com&amp;_nc_cat=108&amp;_nc_oc=Q6cZ2QEE4iB2go3k032iXWfb5E6o-lP5AW46043WKJNXCXMqjn4xtGH98RCawpGZVNrI3II&amp;_nc_ohc=0JOXEyb_eCIQ7kNvwEwRPt2&amp;_nc_gid=2S3RyP4lfql-skyuJl7MDQ&amp;edm=AOQ1c0wBAAAA&amp;ccb=7-5&amp;ig_cache_key=MzgzMjY1NjAzNzE5MTg1NjYzOA%3D%3D.3-ccb7-5&amp;oh=00_Afyhb_HMbFwcRR7z9qOfFmfuC2CJSTph9BX7Sje5dAMk0Q&amp;oe=69BDA858&amp;_nc_sid=8b3546, https://scontent-atl3-3.cdninstagram.com/v/t51.82787-15/631607655_18016283771815580_5327428911727031977_n.jpg?stp=dst-jpg_e35_p1080x1080_sh0.08_tt6&amp;_nc_ht=scontent-atl3-3.cdninstagram.com&amp;_nc_cat=108&amp;_nc_oc=Q6cZ2QEE4iB2go3k032iXWfb5E6o-lP5AW46043WKJNXCXMqjn4xtGH98RCawpGZVNrI3II&amp;_nc_ohc=gx3bqfc9A1AQ7kNvwHv8vWh&amp;_nc_gid=2S3RyP4lfql-skyuJl7MDQ&amp;edm=AOQ1c0wBAAAA&amp;ccb=7-5&amp;ig_cache_key=MzgzMjY1NjAzODk0NTA0OTcwNA%3D%3D.3-ccb7-5&amp;oh=00_AfyvYxzsX1jGp9f4AFDELLyWSWmVciFTxvIYEleGHwVTUg&amp;oe=69BDA7A9&amp;_nc_sid=8b3546, https://scontent-atl3-3.cdninstagram.com/v/t51.82787-15/633984027_18016283762815580_514297702452170393_n.jpg?stp=dst-jpg_e15_tt6&amp;_nc_ht=scontent-atl3-3.cdninstagram.com&amp;_nc_cat=108&amp;_nc_oc=Q6cZ2QEE4iB2go3k032iXWfb5E6o-lP5AW46043WKJNXCXMqjn4xtGH98RCawpGZVNrI3II&amp;_nc_ohc=dnd9hHqkre4Q7kNvwF32f3J&amp;_nc_gid=2S3RyP4lfql-skyuJl7MDQ&amp;edm=AOQ1c0wBAAAA&amp;ccb=7-5&amp;ig_cache_key=MzgzMjY1NjAzOTI3MjIwNjc1NQ%3D%3D.3-ccb7-5&amp;oh=00_AfyZ4slyqTDW_5Qn88kXKUdvVTcTPgGHd0EFT4Bzp1wgCA&amp;oe=69BDA66A&amp;_nc_sid=8b3546, https://scontent-atl3-3.cdninstagram.com/v/t51.82787-15/631362240_18016283678815580_4738170164279142837_n.jpg?stp=dst-jpg_e15_tt6&amp;_nc_ht=scontent-atl3-3.cdninstagram.com&amp;_nc_cat=108&amp;_nc_oc=Q6cZ2QEE4iB2go3k032iXWfb5E6o-lP5AW46043WKJNXCXMqjn4xtGH98RCawpGZVNrI3II&amp;_nc_ohc=uTPD5fySzSQQ7kNvwEDVHbd&amp;_nc_gid=2S3RyP4lfql-skyuJl7MDQ&amp;edm=AOQ1c0wBAAAA&amp;ccb=7-5&amp;ig_cache_key=MzgzMjY1NTE1MzM1MTI5ODk3MA%3D%3D.3-ccb7-5&amp;oh=00_AfyU_BvsdTnK-Jo_6fjFaEK32iXcImkAMBOMNzEbePZ2Ow&amp;oe=69BDBAEB&amp;_nc_sid=8b3546, https://scontent-atl3-3.c</t>
  </si>
  <si>
    <t>https://scontent-atl3-1.cdninstagram.com/o1/v/t16/f2/m69/AQMA3Ot6U7sWeYnNpejVjGQDCgQz95YXyFqgF9dEO0KYuqtb_uOduswtq2Xh9CRCQsxlLQq97EP05tXoZ0jyGVsR.mp4?strext=1&amp;_nc_cat=106&amp;_nc_sid=5e9851&amp;_nc_ht=scontent-atl3-1.cdninstagram.com&amp;_nc_ohc=2y-s0MMvC9YQ7kNvwEt1ux6&amp;efg=eyJ2ZW5jb2RlX3RhZyI6Inhwdl9wcm9ncmVzc2l2ZS5JTlNUQUdSQU0uQ0xJUFMuQzMuMTI3Ni5kYXNoX2Jhc2VsaW5lXzFfdjEiLCJ4cHZfYXNzZXRfaWQiOjE3OTE1MzUzMDk4MzA0MTU3LCJhc3NldF9hZ2VfZGF5cyI6NywidmlfdXNlY2FzZV9pZCI6MTAwOTksImR1cmF0aW9uX3MiOjEwLCJ1cmxnZW5fc291cmNlIjoid3d3In0%3D&amp;ccb=17-1&amp;vs=ab1070e77a059eb1&amp;_nc_vs=HBkcFQIYOnBhc3N0aHJvdWdoX2V2ZXJzdG9yZS9HQy1xZVNaSkF2NnVmcUlDQUhiRXZ3WW55SEUyYnNwVEFRQUYVAALIARIAKAAYABsCiAd1c2Vfb2lsATEScHJvZ3Jlc3NpdmVfcmVjaXBlATEVAAAmuuqZl-b60j8VAigCQzMsF0AlEOVgQYk3GBJkYXNoX2Jhc2VsaW5lXzFfdjERAHX-B2XmnQEA&amp;_nc_gid=2S3RyP4lfql-skyuJl7MDQ&amp;_nc_ss=1a&amp;_nc_zt=28&amp;oh=00_AfzX53CqmwaHIkv4l9CgbeXqZh3Z1uLmmzYE7NTGEbjn_Q&amp;oe=69BD9A8A, https://scontent-atl3-2.cdninstagram.com/o1/v/t16/f2/m84/AQOOi2nJDIKyUYfQGrTPlUKscXKKHnFLFoP7MJc0xtI33YhOQIVLDIvk4-wlnh8shBOwovcGihEuTkB7UPLoNiuGGEIX-qku9mLXaVs.mp4?_nc_cat=101&amp;_nc_sid=5e9851&amp;_nc_ht=scontent-atl3-2.cdninstagram.com&amp;_nc_ohc=ynypqjy4yXUQ7kNvwGF-Zj8&amp;efg=eyJ2ZW5jb2RlX3RhZyI6Inhwdl9wcm9ncmVzc2l2ZS5JTlNUQUdSQU0uQ0FST1VTRUxfSVRFTS5DMy43MjAuZGFzaF9iYXNlbGluZV8xX3YxIiwieHB2X2Fzc2V0X2lkIjoxMjI3NTgxNzYyNjAzMjgzLCJhc3NldF9hZ2VfZGF5cyI6NzMsInZpX3VzZWNhc2VfaWQiOjEwMTQ2LCJkdXJhdGlvbl9zIjo2LCJ1cmxnZW5fc291cmNlIjoid3d3In0%3D&amp;ccb=17-1&amp;vs=c776130015d8c7bb&amp;_nc_vs=HBkcFQIYTGlnX2JhY2tmaWxsX3RpbWVsaW5lX3ZvZC85QzRBNDk0OTZBMDk1NEJBQkQ1NTI2QTdGMDkxODM5NV92aWRlb19kYXNoaW5pdC5tcDQVAALIARIAKAAYABsCiAd1c2Vfb2lsATEScHJvZ3Jlc3NpdmVfcmVjaXBlATEVAAAmpqSk7tSergQVAigCQzMsF0AazMzMzMzNGBJkYXNoX2Jhc2VsaW5lXzFfdjERAHXuB2XEngEA&amp;_nc_gid=2S3RyP4lfql-skyuJl7MDQ&amp;_nc_ss=1a&amp;_nc_zt=28&amp;oh=00_AfyqITfD6mblxFaje-xq-MYj3AD2em3BWqnuSCvHc8ig3A&amp;oe=69B99447</t>
  </si>
  <si>
    <t>https://www.instagram.com/_.0ichik_</t>
  </si>
  <si>
    <t>yonathanfm</t>
  </si>
  <si>
    <t>https://scontent-iad3-2.cdninstagram.com/v/t51.2885-19/69594744_458321781431136_3811711710591451136_n.jpg?stp=dst-jpg_e0_s150x150_tt6&amp;efg=eyJ2ZW5jb2RlX3RhZyI6InByb2ZpbGVfcGljLmRqYW5nby41NTQuYzIifQ&amp;_nc_ht=scontent-iad3-2.cdninstagram.com&amp;_nc_cat=100&amp;_nc_oc=Q6cZ2QH2EsQqO-NTP2o0xS-ZqsJMhFQ8Akfr0eZB2rMXZG8xw2xn0ig4IDWbuJo6CIa_4ck&amp;_nc_ohc=JAnc5hGGDWoQ7kNvwFFC_sV&amp;_nc_gid=4ygbWtNU_Lh3NGCIgBjpBw&amp;edm=AOQ1c0wBAAAA&amp;ccb=7-5&amp;oh=00_Afz_gBFqcA9-8s3sckHmXdSA28H2odc7p9GWSkwV_C6vNQ&amp;oe=69BDAE04&amp;_nc_sid=8b3546</t>
  </si>
  <si>
    <t>27.5 cm 🤞🤞🤞 🦄
.
.
.
.
.
#gundam #gundamstagram #gundamunicorn #gundamcommunity #gundamart #nikesb #nikesbdunk #dunk | Spartan Pie 🍋 #teamlust #turdunkenlust 🤞 | Air Jordan 1 Retro Camo x Yonathan #lustencasa #safefever | Vamos por esos duckcamo para la colección 🤤 #elaireestaencasa #nike #airmax #airmaxday #airmax90 #airmax1 | #starwars #starwarsjapan #akihabara #kotobukiya #darthvader #stormtrooper #japan | #vondelpark #amsterdam #nofilter | #amsterdam | #vangoghmuseum #amsterdam #today | #rijksmuseum #iamsterdam | I amsterdam</t>
  </si>
  <si>
    <t>#gundam, #gundamstagram, #gundamunicorn, #gundamcommunity, #gundamart, #nikesb, #nikesbdunk, #dunk, #teamlust, #turdunkenlust, #lustencasa, #safefever, #elaireestaencasa, #nike, #airmax, #airmaxday, #airmax90, #airmax1, #starwars, #starwarsjapan, #akihabara, #kotobukiya, #darthvader, #stormtrooper, #japan, #vondelpark, #amsterdam, #nofilter, #vangoghmuseum, #today, #rijksmuseum, #iamsterdam</t>
  </si>
  <si>
    <t>https://instagram.com/p/CUJzlnjrrPe, https://instagram.com/p/CH03X3Qn-eG, https://instagram.com/p/B-a2WBhnoFT, https://instagram.com/p/B-LZ5oAnvbD, https://instagram.com/p/BYncvrvj65D, https://instagram.com/p/BJGrQpAAXYT, https://instagram.com/p/BJGoWrWA520, https://instagram.com/p/BJGm_ITARf0, https://instagram.com/p/BJGlVI3AiAI, https://instagram.com/p/BJCtyWSg1yy</t>
  </si>
  <si>
    <t>98, 47, 28, 21, 30, 16, 7, 7, 11, 6</t>
  </si>
  <si>
    <t>1, 0, 0, 0, 2, 0, 1, 0, 0, 0</t>
  </si>
  <si>
    <t>2021-09-23, 2020-11-20, 2020-04-01, 2020-03-26, 2017-09-04, 2016-08-14, 2016-08-14, 2016-08-14, 2016-08-14, 2016-08-13</t>
  </si>
  <si>
    <t>The Gundam Base Toyko, CDMX</t>
  </si>
  <si>
    <t>Image, Image, Sidecar, Sidecar, Image, Image, Image, Image, Image, Image</t>
  </si>
  <si>
    <t>https://scontent-iad3-1.cdninstagram.com/v/t51.82787-15/621570624_18128740096523569_6166740022013097659_n.jpg?stp=dst-jpg_e15_fr_s1080x1080_tt6&amp;_nc_ht=scontent-iad3-1.cdninstagram.com&amp;_nc_cat=101&amp;_nc_oc=Q6cZ2QH2EsQqO-NTP2o0xS-ZqsJMhFQ8Akfr0eZB2rMXZG8xw2xn0ig4IDWbuJo6CIa_4ck&amp;_nc_ohc=c1VK2MRBhy0Q7kNvwHcV0S-&amp;_nc_gid=4ygbWtNU_Lh3NGCIgBjpBw&amp;edm=AOQ1c0wBAAAA&amp;ccb=7-5&amp;ig_cache_key=MjY2ODg5MTEzOTY2MTAxODA3OA%3D%3D.3-ccb7-5&amp;oh=00_AfwTUxqckpixNjMYR6h3QVh9CJkrr-TE5lL5rLkeL-tWgQ&amp;oe=69BDA5F1&amp;_nc_sid=8b3546, https://scontent-iad3-2.cdninstagram.com/v/t51.82787-15/625628790_18310095733248675_4321397878543491361_n.jpg?stp=dst-jpg_e35_s1080x1080_sh0.08_tt6&amp;_nc_ht=scontent-iad3-2.cdninstagram.com&amp;_nc_cat=103&amp;_nc_oc=Q6cZ2QH2EsQqO-NTP2o0xS-ZqsJMhFQ8Akfr0eZB2rMXZG8xw2xn0ig4IDWbuJo6CIa_4ck&amp;_nc_ohc=JW4DdLRRY3gQ7kNvwFYQpVZ&amp;_nc_gid=4ygbWtNU_Lh3NGCIgBjpBw&amp;edm=AOQ1c0wBAAAA&amp;ccb=7-5&amp;ig_cache_key=MjQ0NjgyNDAzMDAwOTgxMjg3MA%3D%3D.3-ccb7-5&amp;oh=00_AfzjNDeUhDj4x7ZxzA1uh3Yb7N9TxMGqfHUBYJcyo5H5SA&amp;oe=69BD9AB1&amp;_nc_sid=8b3546, https://scontent-iad3-2.cdninstagram.com/v/t51.2885-15/91595414_1029672114083991_4841515605634399690_n.jpg?se=7&amp;stp=dst-jpg_e35_tt6&amp;_nc_ht=scontent-iad3-2.cdninstagram.com&amp;_nc_cat=103&amp;_nc_oc=Q6cZ2QH2EsQqO-NTP2o0xS-ZqsJMhFQ8Akfr0eZB2rMXZG8xw2xn0ig4IDWbuJo6CIa_4ck&amp;_nc_ohc=2BRAxDp7vw4Q7kNvwGAIoOL&amp;_nc_gid=4ygbWtNU_Lh3NGCIgBjpBw&amp;edm=AOQ1c0wBAAAA&amp;ccb=7-5&amp;ig_cache_key=MjI3NzM3MTU2Njc1NjgyODA4Mg%3D%3D.3-ccb7-5&amp;oh=00_Afz7fhv8c6JZRynMfJrMtsS6MhZV2NAckJvkk2u-pp1pwQ&amp;oe=69BDB9CD&amp;_nc_sid=8b3546, https://scontent-iad3-2.cdninstagram.com/v/t51.2885-15/91595414_1029672114083991_4841515605634399690_n.jpg?se=7&amp;stp=dst-jpg_e35_tt6&amp;_nc_ht=scontent-iad3-2.cdninstagram.com&amp;_nc_cat=103&amp;_nc_oc=Q6cZ2QH2EsQqO-NTP2o0xS-ZqsJMhFQ8Akfr0eZB2rMXZG8xw2xn0ig4IDWbuJo6CIa_4ck&amp;_nc_ohc=2BRAxDp7vw4Q7kNvwGAIoOL&amp;_nc_gid=4ygbWtNU_Lh3NGCIgBjpBw&amp;edm=AOQ1c0wBAAAA&amp;ccb=7-5&amp;ig_cache_key=MjI3NzM3MTU2Njc1NjgyODA4Mg%3D%3D.3-ccb7-5&amp;oh=00_Afz7fhv8c6JZRynMfJrMtsS6MhZV2NAckJvkk2u-pp1pwQ&amp;oe=69BDB9CD&amp;_nc_sid=8b3546, https://scontent-iad3-2.cdninstagram.com/v/t51.82787-15/649279629_18118580566539857_7224559438172319735_n.jpg?stp=dst-jpg_e35_p1080x1080_sh0.08_tt6&amp;_nc_ht=scontent-iad3-2.cdninstagram.com&amp;_nc_cat=105&amp;_nc_oc=Q6cZ2QH2EsQqO-NTP2o0xS-ZqsJMhFQ8Akfr0eZB2rMXZG8xw2xn0ig4IDWbuJo6CIa_4ck&amp;_nc_ohc=wsIpAj6kCWgQ7kNvwFystxk&amp;_nc_gid=4ygbWtNU_Lh3NGCIgBjpBw&amp;edm=AOQ1c0wBAAAA&amp;ccb=7-5&amp;ig_cache_key=MjI3NzM3MTU2Njc3MzY2NzM3Nw%3D%3D.3-ccb7-5&amp;oh=00_Afx14BBsUxW2iiIKqRskm7hkyh5u6Wl4dFMdMBsu2WdE7Q&amp;oe=69BD9B4E&amp;_nc_sid=8b3546, https://scontent-iad3-1.cdninstagram.com/v/t51.82787-15/649099165_18114634699641717_4530309022550556479_n.jpg?stp=dst-jpg_e15_fr_s1080x1080_tt6&amp;_nc_ht=scontent-iad3-1.cdninstagram.com&amp;_nc_cat=109&amp;_nc_oc=Q6cZ2QH2EsQqO-NTP2o0xS-ZqsJMhFQ8Akfr0eZB2rMXZG8xw2xn0ig4IDWbuJo6CIa_4ck&amp;_nc_ohc=HVnk1VABSVUQ7kNvwEUpMEw&amp;_nc_gid=4ygbWtNU_Lh3NGCIgBjpBw&amp;edm=AOQ1c0wBAAAA&amp;ccb=7-5&amp;ig_cache_key=MjI3MzAyNDM0MzgwOTk4NDQ0NA%3D%3D.3-ccb7-5&amp;oh=00_Afy0Bu9wYPZ8m37zFn2_SfD3nClcHg0NdyYMIDbDLn8J4Q&amp;oe=69BD9BD3&amp;_nc_sid=8b3546, https://scontent-iad3-1.cdninstagram.com/v/t51.82787-15/649099165_18114634699641717_4530309022550556479_n.jpg?stp=dst-jpg_e15_fr_s1080x1080_tt6&amp;_nc_ht=scontent-iad3-1.cdninstagram.com&amp;_nc_cat=109&amp;_nc_oc=Q6cZ2QH2EsQqO-NTP2o0xS-ZqsJMhFQ8Akfr0eZB2rMXZG8xw2xn0ig4IDWbuJo6CIa_4ck&amp;_nc_ohc=HVnk1VABSVUQ7kNvwEUpMEw&amp;_nc_gid=4ygbWtNU_Lh3NGCIgBjpBw&amp;edm=AOQ1c0wBAAAA&amp;ccb=7-5&amp;ig_cache_key=MjI3MzAyNDM0MzgwOTk4NDQ0NA%3D%3D.3-ccb7-5&amp;oh=00_Afy0Bu9wYPZ8m37zFn2_SfD3nClcHg0NdyYMIDbDLn8J4Q&amp;oe=69BD9BD3&amp;_nc_sid=8b3546, https://scontent-iad3-2.cdninstagram.com/v/t51.82787-15/651281195_18128696812553523_5431192648563425745_n.jpg?stp=dst-jpg_e15_fr_s1080x1080_tt6&amp;_nc_ht=scontent-iad3-2.cdninstagram.com&amp;_nc_cat=103&amp;_nc_oc=Q6cZ2QH2EsQqO-NTP2o0xS-ZqsJMhFQ8Akfr0eZB2rMXZG8xw2xn0ig4IDWbuJo6CIa_4ck&amp;_nc_ohc=icqDVtIu9hYQ7kNvwEPjxHi&amp;_nc_gid=4ygbWtNU_Lh3NGCIgBjpBw&amp;edm=AOQ1c0wBAAAA&amp;ccb=7-5&amp;ig_cache_key=MjI3MzAyNDM0MzgzNTI2MjA5Mw%3D%3D.3-ccb7-5&amp;oh=00_AfwDx5ICRm1J-07v7E8wP7lHHIWJkij_mFl5OzKCA0Mu-A&amp;oe=69BD9828&amp;_nc_sid=8b3546, https://scontent-iad3-1.cdninstagram.com/v/t51.82787-15/628393685_18378092425080045_4361786483977357526_n.jpg?stp=dst-jpg_e15_fr_s1080x1080_tt6&amp;_nc_ht=scontent-iad3-1.cdninstagram.com&amp;_nc_cat=109&amp;_nc_oc=Q6cZ2QH2EsQqO-NTP2o0xS-ZqsJMhFQ8Akfr0eZB2rMXZG8xw2xn0ig4IDWbuJo6CIa_4ck&amp;_nc_ohc=NiuZ5BGlrRkQ7kNvwG_v257&amp;_nc_gid=4ygbWtNU_Lh3NGCIgBjpBw&amp;edm=AOQ1c0wBAAAA&amp;ccb=7-5&amp;ig_cache_key=MTU5NjM3MTAxNTAxMjY5MTUyMw%3D%3D.3-ccb7-5&amp;oh=00_AfzijEl35uUVHcd42N8wwUD-NWzA3NkApwpeKj0nsZ5ZXQ&amp;oe=69BDB2FE&amp;_nc_sid=8b3546, https://scontent-iad3-2.cdninstagram.com/v/t51.82787-15/641387157_18567480640001163_7074128167495860501_n.jpg?stp=dst-jpg_e15_fr_s1080x1080_tt6&amp;_nc_ht=scontent-iad3-2.cdninstagram.com&amp;_nc_cat=103&amp;_nc_oc=Q6cZ2QH2EsQqO-NTP2o0xS-ZqsJMhFQ8Akfr0eZB2rMXZG8xw2xn0ig4IDWbuJo6CIa_4ck&amp;_nc_ohc=dRiihqGUoSEQ7kNvwFOMmno&amp;_nc_gid=4ygbWtNU_Lh3NGCIgBjpBw&amp;edm=AOQ1c0wBAAAA&amp;ccb=7-5&amp;ig_cache_key=MTMxNjkzMDIwMDU4NzU2NDU2Mw%3D%3D.3-ccb7-5&amp;oh=00_Afzcsp2MSiX5_zVrd49fx5_NEmzkqQwHFOWlTC3ndg2J9Q&amp;oe=69BD9C07&amp;_nc_sid=8b3546, https://scontent-iad3-2.cd</t>
  </si>
  <si>
    <t>https://www.instagram.com/yonathanfm</t>
  </si>
  <si>
    <t>xuzhao776</t>
  </si>
  <si>
    <t>赵旭</t>
  </si>
  <si>
    <t>https://scontent-bos5-1.cdninstagram.com/v/t51.2885-19/187823712_221605532765966_8877441206418875069_n.jpg?stp=dst-jpg_e0_s150x150_tt6&amp;efg=eyJ2ZW5jb2RlX3RhZyI6InByb2ZpbGVfcGljLmRqYW5nby45NTguYzIifQ&amp;_nc_ht=scontent-bos5-1.cdninstagram.com&amp;_nc_cat=102&amp;_nc_oc=Q6cZ2QEulEmW2qg2TecvziQM8AwduKn0riySWfShDaRyjHFM6OBErDgSr7LzqfFQvcEfb6U&amp;_nc_ohc=h3AGdFmMwfgQ7kNvwGXCAl9&amp;_nc_gid=UFa9jjNtjAgirxY-kJ-Z2w&amp;edm=AOQ1c0wBAAAA&amp;ccb=7-5&amp;oh=00_AfySy0JdB0K7BxVXEc68j77Q2iHzX1b_nfNYlRiSEVglDg&amp;oe=69BDB269&amp;_nc_sid=8b3546</t>
  </si>
  <si>
    <t>还有很多细节要慢慢来#performancebagger #harleydavidson | 新车到 还是更喜欢我的街道滑翔。 | 我用过最舒服的座椅 #saddlemen | 接下来换什么好呢？ 准备辞旧迎新 新款121CVO ST好吗？#performancebagger #cvo121vvt #121st #cvostroadglide | 我有车但是不会玩儿#clubstyle | 享受独处#performancebagger #harleydavidson | 秋天最适合骑车不过 | 青岛HOG 15年 #harleydavidson | 青岛的早上。#harleydavidson | 现在天气刚好 再不骑就下雪了。#performancebagger | 车腿断了 不过没完全断。#chopper #harleydavidson | 还是选择了运动风格的性能改装 搭配我的卫士还挺配</t>
  </si>
  <si>
    <t>#performancebagger, #harleydavidson, #saddlemen, #cvo121vvt, #121st, #cvostroadglide, #clubstyle, #chopper</t>
  </si>
  <si>
    <t>https://instagram.com/p/DRrqng9E-Wa, https://instagram.com/p/DKLRiIfSJGq, https://instagram.com/p/DG1qYTARV7E, https://instagram.com/p/DFHG4glP7y0, https://instagram.com/p/DCapjVzJrsS, https://instagram.com/p/DB_aFrFJ71r, https://instagram.com/p/DB6BE6Rpa0r, https://instagram.com/p/DBpzRdfJCCO, https://instagram.com/p/DBkI1KISuOu, https://instagram.com/p/DBaI-BVvh-x, https://instagram.com/p/DBXnHx8oaFg, https://instagram.com/p/DA5Q4TAxkum</t>
  </si>
  <si>
    <t>3, 7, 7, 10, 8, 6, 3, 3, 3, 4, 4, 4</t>
  </si>
  <si>
    <t>0, 1, 1, 0, 0, 3, 0, 0, 0, 0, 2, 0</t>
  </si>
  <si>
    <t>2025-11-30, 2025-05-27, 2025-03-06, 2025-01-22, 2024-11-16, 2024-11-05, 2024-11-03, 2024-10-28, 2024-10-25, 2024-10-22, 2024-10-21, 2024-10-09</t>
  </si>
  <si>
    <t>威海国际海水浴場</t>
  </si>
  <si>
    <t>Sidecar, Image, Image, Video, Video, Video, Video, Video, Video, Video, Video, Video</t>
  </si>
  <si>
    <t>https://scontent-bos5-1.cdninstagram.com/v/t51.82787-15/588952614_18306164947268377_8829493004201710322_n.jpg?stp=dst-jpg_e35_s1080x1080_sh0.08_tt6&amp;_nc_ht=scontent-bos5-1.cdninstagram.com&amp;_nc_cat=101&amp;_nc_oc=Q6cZ2QEulEmW2qg2TecvziQM8AwduKn0riySWfShDaRyjHFM6OBErDgSr7LzqfFQvcEfb6U&amp;_nc_ohc=EpGe5-JEpaUQ7kNvwH4sla0&amp;_nc_gid=UFa9jjNtjAgirxY-kJ-Z2w&amp;edm=AOQ1c0wBAAAA&amp;ccb=7-5&amp;ig_cache_key=Mzc3NzMwMDEzODUyMDk0NjEyNw%3D%3D.3-ccb7-5&amp;oh=00_AfxrbZ7qxt1r-myv6bFipZ7jgodvB_-quMPSXA5O_hSvcg&amp;oe=69BD8935&amp;_nc_sid=8b3546, https://scontent-bos5-1.cdninstagram.com/v/t51.82787-15/588952614_18306164947268377_8829493004201710322_n.jpg?stp=dst-jpg_e35_s1080x1080_sh0.08_tt6&amp;_nc_ht=scontent-bos5-1.cdninstagram.com&amp;_nc_cat=101&amp;_nc_oc=Q6cZ2QEulEmW2qg2TecvziQM8AwduKn0riySWfShDaRyjHFM6OBErDgSr7LzqfFQvcEfb6U&amp;_nc_ohc=EpGe5-JEpaUQ7kNvwH4sla0&amp;_nc_gid=UFa9jjNtjAgirxY-kJ-Z2w&amp;edm=AOQ1c0wBAAAA&amp;ccb=7-5&amp;ig_cache_key=Mzc3NzMwMDEzODUyMDk0NjEyNw%3D%3D.3-ccb7-5&amp;oh=00_AfxrbZ7qxt1r-myv6bFipZ7jgodvB_-quMPSXA5O_hSvcg&amp;oe=69BD8935&amp;_nc_sid=8b3546, https://scontent-bos5-1.cdninstagram.com/v/t51.82787-15/587880122_18306164965268377_5037858853799368895_n.jpg?stp=dst-jpg_e35_s1080x1080_sh0.08_tt6&amp;_nc_ht=scontent-bos5-1.cdninstagram.com&amp;_nc_cat=101&amp;_nc_oc=Q6cZ2QEulEmW2qg2TecvziQM8AwduKn0riySWfShDaRyjHFM6OBErDgSr7LzqfFQvcEfb6U&amp;_nc_ohc=5gtWtUmwhooQ7kNvwHXdOoF&amp;_nc_gid=UFa9jjNtjAgirxY-kJ-Z2w&amp;edm=AOQ1c0wBAAAA&amp;ccb=7-5&amp;ig_cache_key=Mzc3NzMwMDEzODQ0NTQ0MzE1NA%3D%3D.3-ccb7-5&amp;oh=00_Afwsehs9eqd0GmAXuKr3XBAas4mUgiz1icjQ9QQVTX9bBA&amp;oe=69BD934C&amp;_nc_sid=8b3546, https://scontent-bos5-1.cdninstagram.com/v/t51.82787-15/588587373_18306164980268377_1069205717975809742_n.jpg?stp=dst-jpg_e35_s1080x1080_sh0.08_tt6&amp;_nc_ht=scontent-bos5-1.cdninstagram.com&amp;_nc_cat=101&amp;_nc_oc=Q6cZ2QEulEmW2qg2TecvziQM8AwduKn0riySWfShDaRyjHFM6OBErDgSr7LzqfFQvcEfb6U&amp;_nc_ohc=CwVuTJlriBQQ7kNvwEPsHjT&amp;_nc_gid=UFa9jjNtjAgirxY-kJ-Z2w&amp;edm=AOQ1c0wBAAAA&amp;ccb=7-5&amp;ig_cache_key=Mzc3NzMwMDEzODQ1Mzg4ODU2NA%3D%3D.3-ccb7-5&amp;oh=00_Afwdw1Ht5BRNz-Gg0L7fDKWIZefxvVo5NtStTsHt1eDEXw&amp;oe=69BD8D67&amp;_nc_sid=8b3546, https://scontent-bos5-1.cdninstagram.com/v/t51.2885-15/501277193_18282341209268377_900188745879779973_n.jpg?stp=dst-jpg_e35_s1080x1080_sh0.08_tt6&amp;_nc_ht=scontent-bos5-1.cdninstagram.com&amp;_nc_cat=101&amp;_nc_oc=Q6cZ2QEulEmW2qg2TecvziQM8AwduKn0riySWfShDaRyjHFM6OBErDgSr7LzqfFQvcEfb6U&amp;_nc_ohc=CfobRpoi4QIQ7kNvwEMGX-1&amp;_nc_gid=UFa9jjNtjAgirxY-kJ-Z2w&amp;edm=AOQ1c0wBAAAA&amp;ccb=7-5&amp;ig_cache_key=MzY0MjA4MTgzNjAyNjg1OTk0Ng%3D%3D.3-ccb7-5&amp;oh=00_AfxBXluaHLbJ76Aj7z_Q5CgqqoCV2-SAYrJpgrhM2TcLhw&amp;oe=69BD8F92&amp;_nc_sid=8b3546, https://scontent-bos5-1.cdninstagram.com/v/t51.2885-15/482683581_18273245356268377_2362218449673152025_n.jpg?stp=dst-jpg_e35_p1080x1080_sh0.08_tt6&amp;_nc_ht=scontent-bos5-1.cdninstagram.com&amp;_nc_cat=101&amp;_nc_oc=Q6cZ2QEulEmW2qg2TecvziQM8AwduKn0riySWfShDaRyjHFM6OBErDgSr7LzqfFQvcEfb6U&amp;_nc_ohc=e1YwFSPHKbYQ7kNvwFPESLE&amp;_nc_gid=UFa9jjNtjAgirxY-kJ-Z2w&amp;edm=AOQ1c0wBAAAA&amp;ccb=7-5&amp;ig_cache_key=MzU4MTk1NTQ2NjI2OTY0NjUzMg%3D%3D.3-ccb7-5&amp;oh=00_AfxISwTnKMLIM-BTs9_zuZIU5FMsBLUSWIPbQs5_BdYB-Q&amp;oe=69BDAB39&amp;_nc_sid=8b3546</t>
  </si>
  <si>
    <t>https://scontent-bos5-1.cdninstagram.com/o1/v/t2/f2/m86/AQP5gBa2hGDA7IQ5aR1XrdnuwhDbQEwqHX_TEyat0VVNyR0HY04bmpTePt16QhseJrsAG905sWsTGkHrhPeVBThhgi88Ereyj0YUWZY.mp4?_nc_cat=110&amp;_nc_sid=5e9851&amp;_nc_ht=scontent-bos5-1.cdninstagram.com&amp;_nc_ohc=AqQh0DcHAoQQ7kNvwGFtjVZ&amp;efg=eyJ2ZW5jb2RlX3RhZyI6Inhwdl9wcm9ncmVzc2l2ZS5JTlNUQUdSQU0uQ0xJUFMuQzMuMzYwLmRhc2hfYmFzZWxpbmVfM192MSIsInhwdl9hc3NldF9pZCI6MjM2ODU2NjQxMzQ5MDEwNywiYXNzZXRfYWdlX2RheXMiOjQxOCwidmlfdXNlY2FzZV9pZCI6MTAwOTksImR1cmF0aW9uX3MiOjEyLCJ1cmxnZW5fc291cmNlIjoid3d3In0%3D&amp;ccb=17-1&amp;_nc_gid=UFa9jjNtjAgirxY-kJ-Z2w&amp;_nc_ss=1a&amp;_nc_zt=28&amp;vs=e9825b0ee269038c&amp;_nc_vs=HBkcFQIYUmlnX3hwdl9yZWVsc19wZXJtYW5lbnRfc3JfcHJvZC9BNTQ5NkVDODM3Mzg3NzNFNDhENTIzN0E2RDY1RUY4RF92aWRlb19kYXNoaW5pdC5tcDQVAALIARIAKAAYABsCiAd1c2Vfb2lsATEScHJvZ3Jlc3NpdmVfcmVjaXBlATEVAAAm9t6f-9qMtQgVAigCQzMsF0AoAAAAAAAAGBJkYXNoX2Jhc2VsaW5lXzNfdjERAHX-B2XmnQEA&amp;oh=00_Afz_Z_Rck2w4htdWNWpQBA8O_edknSg5rybLQ3SeMFOwfw&amp;oe=69B9C467, https://scontent-bos5-1.cdninstagram.com/o1/v/t2/f2/m86/AQMJgPVv3gS4yIHJS8HlbI18JDEMLh9bLdHlWFC5nwoTiZmHrx2mOJYtunJq4TSLXcDEubdDtfSYJlBGdlepCJ2EOX99w7cyEx0cU1I.mp4?_nc_cat=105&amp;_nc_sid=5e9851&amp;_nc_ht=scontent-bos5-1.cdninstagram.com&amp;_nc_ohc=aFWpmuA2NR0Q7kNvwGo6CNN&amp;efg=eyJ2ZW5jb2RlX3RhZyI6Inhwdl9wcm9ncmVzc2l2ZS5JTlNUQUdSQU0uQ0xJUFMuQzMuMzYwLmRhc2hfYmFzZWxpbmVfM192MSIsInhwdl9hc3NldF9pZCI6OTE0NzYwOTg3Mjc0NTc0LCJhc3NldF9hZ2VfZGF5cyI6NDg1LCJ2aV91c2VjYXNlX2lkIjoxMDA5OSwiZHVyYXRpb25fcyI6MjksInVybGdlbl9zb3VyY2UiOiJ3d3cifQ%3D%3D&amp;ccb=17-1&amp;_nc_gid=UFa9jjNtjAgirxY-kJ-Z2w&amp;_nc_ss=1a&amp;_nc_zt=28&amp;vs=3f7aad3782aa1d8b&amp;_nc_vs=HBksFQIYUmlnX3hwdl9yZWVsc19wZXJtYW5lbnRfc3JfcHJvZC8wNjQ5RDJBQzUwOUM4MkRFMTNEQjkzMkIwM0E2NTJCNl92aWRlb19kYXNoaW5pdC5tcDQVAALIARIAFQIYR2lnX3hwdl9yZWVsc19wZXJtYW5lbnRfc3JfcHJvZC8xODAzOTQ1MTE3MDI0NTg4XzQ3OTczMDQ0NTc3NTgyMjAwODQubXA0FQICyAESACgAGAAbAogHdXNlX29pbAExEnByb2dyZXNzaXZlX3JlY2lwZQExFQAAJpy1m7uM_p8DFQIoAkMzLBdAPZmZmZmZmhgSZGFzaF9iYXNlbGluZV8zX3YxEQB1_gdl5p0BAA&amp;oh=00_AfzLckkRps-FKUa_T4IdCfh3cccrnIXb4CE9yiCNQ9HDzA&amp;oe=69B9B966, https://scontent-bos5-1.cdninstagram.com/o1/v/t2/f2/m86/AQNLTe6bJ0UlfsEQrgLcdndwTCySt66krGjicxI8aqZEo0LSmIussGju78-ZhpoUq5Sjou22VscWP9HRKYSJLn7Dx4Wt_m97Y1CfvFA.mp4?_nc_cat=105&amp;_nc_sid=5e9851&amp;_nc_ht=scontent-bos5-1.cdninstagram.com&amp;_nc_ohc=kc5ZUVMOdp4Q7kNvwEiJBIj&amp;efg=eyJ2ZW5jb2RlX3RhZyI6Inhwdl9wcm9ncmVzc2l2ZS5JTlNUQUdSQU0uQ0xJUFMuQzMuNjM4LmRhc2hfYmFzZWxpbmVfM192MSIsInhwdl9hc3NldF9pZCI6MTM1NDM4MzMxMjE5NzY2OCwiYXNzZXRfYWdlX2RheXMiOjQ5NSwidmlfdXNlY2FzZV9pZCI6MTAwOTksImR1cmF0aW9uX3MiOjE5LCJ1cmxnZW5fc291cmNlIjoid3d3In0%3D&amp;ccb=17-1&amp;_nc_gid=UFa9jjNtjAgirxY-kJ-Z2w&amp;_nc_ss=1a&amp;_nc_zt=28&amp;vs=5130fa0822ea0c2a&amp;_nc_vs=HBksFQIYUmlnX3hwdl9yZWVsc19wZXJtYW5lbnRfc3JfcHJvZC81NTQ4NUE0MEE3ODc0NzBGOTUyQ0ZFNUQwOTcwNUZBN192aWRlb19kYXNoaW5pdC5tcDQVAALIARIAFQIYR2lnX3hwdl9yZWVsc19wZXJtYW5lbnRfc3JfcHJvZC8xMDU0NTExMDA2Njg0NTg4XzczMzM5MjgzMTQ1Mjc4Mzg1MDQubXA0FQICyAESACgAGAAbAogHdXNlX29pbAExEnByb2dyZXNzaXZlX3JlY2lwZQExFQAAJsjgtIO-8-cEFQIoAkMzLBdAM27ZFocrAhgSZGFzaF9iYXNlbGluZV8zX3YxEQB1_gdl5p0BAA&amp;oh=00_Afzkk5up5Vy0KAHP6-Ux55SRBqAlpRl5r4m6s483l5Pspg&amp;oe=69B9C6D2, https://scontent-bos5-1.cdninstagram.com/o1/v/t2/f2/m86/AQN0CxjbhOnVl7zTXVXJeUXrQHidlFUDbESyWCfwVaz3h7rkR0qUwOYJnAPdRl9RyfHIXS5jFuLJFbnAX_MD8KsRl5k3Nzl5ywAJtuI.mp4?_nc_cat=102&amp;_nc_sid=5e9851&amp;_nc_ht=scontent-bos5-1.cdninstagram.com&amp;_nc_ohc=eE6IuKHwx-sQ7kNvwHFxIAi&amp;efg=eyJ2ZW5jb2RlX3RhZyI6Inhwdl9wcm9ncmVzc2l2ZS5JTlNUQUdSQU0uQ0xJUFMuQzMuMzYwLmRhc2hfYmFzZWxpbmVfM192MSIsInhwdl9hc3NldF9pZCI6ODYwMjUyMjQ2Mjc2MzAxLCJhc3NldF9hZ2VfZGF5cyI6NDk3LCJ2aV91c2VjYXNlX2lkIjoxMDA5OSwiZHVyYXRpb25fcyI6OCwidXJsZ2VuX3NvdXJjZSI6Ind3dyJ9&amp;ccb=17-1&amp;_nc_gid=UFa9jjNtjAgirxY-kJ-Z2w&amp;_nc_ss=1a&amp;_nc_zt=28&amp;vs=53738bc21c4aa256&amp;_nc_vs=HBksFQIYUmlnX3hwdl9yZWVsc19wZXJtYW5lbnRfc3JfcHJvZC9GOTRBMDVCNTQzQThGRDA3QjU2RjhGNDRFNDk5MTJCNV92aWRlb19kYXNoaW5pdC5tcDQVAALIARIAFQIYRmlnX3hwdl9yZWVsc19wZXJtYW5lbnRfc3JfcHJvZC85NTc5MzcwMTk2ODMyNDFfMjQyNjM4Mjg2NTgwMDE3OTYyNC5tcDQVAgLIARIAKAAYABsCiAd1c2Vfb2lsATEScHJvZ3Jlc3NpdmVfcmVjaXBlATEVAAAmmuPz2KKZhwMVAigCQzMsF0AhAAAAAAAAGBJkYXNoX2Jhc2VsaW5lXzNfdjERAHX-B2XmnQEA&amp;oh=00_Afz7Xxge6187z524WMoZxx64X276YQeuctVRql9W627kZw&amp;oe=69B9BF27, https://scontent-bos5-1.cdninstagram.com/o1/v/t2/f2/m86/AQO03zDgDUT55g4kgd07p5XrorMDer-XN_4Ywbc6YuCf70O8v325uQ-ycQrMmiPgY8PXULCt_keGV-zrSPSgAia7Irz7L2u-5Wahi5g.mp4?_nc_cat=101&amp;_nc_sid=5e9851&amp;_nc_ht=scontent-bos5-1.cdninstagram.com&amp;_nc_ohc=-Tog3kKbaH8Q7kNvwHhtzVz&amp;efg=eyJ2ZW5jb2RlX3RhZyI6Inhwdl9wcm9ncmVzc2l2ZS5JTlNUQUdSQU0uQ0xJUFMuQzMuMzYwLmRhc2hfYmFzZWxpbmVfM192MSIsInhwdl9hc3NldF9pZCI6NTIwMDIyODc0MjAzNzkxLCJhc3NldF9hZ2VfZGF5cyI6NTA0LCJ2aV91c2VjYXNlX2lkIjoxMDA5OSwiZHVyYXRpb25fcyI6NiwidXJsZ2VuX3NvdXJjZSI6Ind3dyJ9&amp;ccb=17-1&amp;vs=d44813b610caf916&amp;_nc_vs=HBksFQIYUmlnX3hwdl9yZWVsc19wZXJtYW5lbnRfc3JfcHJvZC8xMjQ5Q0REMzM3QUNDMzg1QjkyQjAzQTg2NzY3RTBCQl92aWRlb19kYXNoaW5pdC5tcDQVAALIARIAFQIYR2lnX3hwdl9yZWVsc19wZXJtYW5lbnRfc3JfcHJvZC8yNTk3Nzg3MDIwNjExNTM0XzIwMTAyNDc0MTc5MTQ2OTM1NjQubXA0FQICyAESACgAGAAbAogHdXNlX29pbAExEnByb2dyZXNzaXZlX3JlY2lwZQExFQAAJp6aiauovewBFQIoAkMzLBdAG1T987ZFohgSZGFzaF9iYXNlbGluZV8zX3YxEQB1_gdl5p0BAA&amp;_nc_gid=UFa9jjNtjAgirxY-kJ-Z2</t>
  </si>
  <si>
    <t>https://www.instagram.com/xuzhao776</t>
  </si>
  <si>
    <t>yu_goodluck.field</t>
  </si>
  <si>
    <t>Y</t>
  </si>
  <si>
    <t>日々感謝🙏
車、キャンプ、犬
defender130 、g63amg 
マルプー、トイプー、オーストラリアンラブラドゥードル</t>
  </si>
  <si>
    <t>https://scontent-atl3-2.cdninstagram.com/v/t51.82787-19/619255858_18034754276765785_2881457246763369302_n.jpg?stp=dst-jpg_e0_s150x150_tt6&amp;efg=eyJ2ZW5jb2RlX3RhZyI6InByb2ZpbGVfcGljLmRqYW5nby4xMDgwLmMyIn0&amp;_nc_ht=scontent-atl3-2.cdninstagram.com&amp;_nc_cat=101&amp;_nc_oc=Q6cZ2QFQXMK5K-JlGwNeQKTy1J8tIkP6ZVrPNwug8TH5MCekvbtMiYQNpbfxQbVAd1EDuqo&amp;_nc_ohc=OibIpPV8nS4Q7kNvwGvHl0z&amp;_nc_gid=M5oL50a_LhTW85_3OT4DWw&amp;edm=AOQ1c0wBAAAA&amp;ccb=7-5&amp;oh=00_Afy6Tn_zTa3CLgsh_mv6Z-X6IUwwjUwwCsLZ9Q-2ukZ_ZQ&amp;oe=69BDA87B&amp;_nc_sid=8b3546</t>
  </si>
  <si>
    <t>岡山ぶらり
#momotaroujeans #モモタロウジーンズ #デニム | 自分はゴローズにハトメ付けるタイプです。
#goros #chromhearts #ゴローズ #クロムハーツ | お気に入り
@xx_prd 
#chromhearts #landrover #defender130 | エネルギー全回復🗻
#富岳群青 #富士山 #露天風呂 #defender130 #landroverjapan | プライベート旅行のお供はタンカー
MA-1みたいで好き
#porter #tanker #ポーター #タンカー #吉田カバン | お気に入り🔥
#オムニバーナー #カスタム #キャンプ | 鬼たち👹
#トイプー #オーストラリアンラブラドゥードル #al | 家でも気分は☕️
#asimocrafts #breaktime #delonghi | 今年はイジります🔧
#ディフェンダー130 
#defender130 
#ランドローバー 
#landroverlife 
#blackout | #出雲大社 #心の浄化 #お盆休み | #ベタ #グリーンバタフライハーフムーン #新たな家族 | #久々動かした #bentley #bentyaga</t>
  </si>
  <si>
    <t>#momotaroujeans, #goros, #chromhearts, #landrover, #defender130, #landroverjapan, #porter, #tanker, #al, #asimocrafts, #breaktime, #delonghi, #landroverlife, #blackout, #bentley, #bentyaga</t>
  </si>
  <si>
    <t>@xx_prd</t>
  </si>
  <si>
    <t>https://instagram.com/p/DVTPTtJEoXq, https://instagram.com/p/DVKhUZ3knWI, https://instagram.com/p/DU9iT5dEhXQ, https://instagram.com/p/DUxIKcxAEGj, https://instagram.com/p/DUk5ExhErrT, https://instagram.com/p/DUXFwE6EsqR, https://instagram.com/p/DUWyoKAkn40, https://instagram.com/p/DT4WDFoEoIm, https://instagram.com/p/DTuL4adEmRU, https://instagram.com/p/DNU1V8BTZOf, https://instagram.com/p/DNMiUavT1_K, https://instagram.com/p/DL17cWFzh8e</t>
  </si>
  <si>
    <t>3, 1, 7, 10, 3, 7, 7, 8, 7, 10, 6, 5</t>
  </si>
  <si>
    <t>2026-02-28, 2026-02-25, 2026-02-20, 2026-02-15, 2026-02-10, 2026-02-05, 2026-02-05, 2026-01-24, 2026-01-20, 2025-08-14, 2025-08-11, 2025-07-08</t>
  </si>
  <si>
    <t>Sidecar, Image, Image, Sidecar, Image, Image, Image, Image, Image, Sidecar, Video, Image</t>
  </si>
  <si>
    <t>https://scontent-atl3-2.cdninstagram.com/v/t51.82787-15/641273163_18039130049765785_5981612611493546848_n.jpg?stp=dst-jpg_e35_p1080x1080_sh0.08_tt6&amp;_nc_ht=scontent-atl3-2.cdninstagram.com&amp;_nc_cat=101&amp;_nc_oc=Q6cZ2QFQXMK5K-JlGwNeQKTy1J8tIkP6ZVrPNwug8TH5MCekvbtMiYQNpbfxQbVAd1EDuqo&amp;_nc_ohc=NX6vTjgNOtIQ7kNvwE18xZh&amp;_nc_gid=M5oL50a_LhTW85_3OT4DWw&amp;edm=AOQ1c0wBAAAA&amp;ccb=7-5&amp;ig_cache_key=Mzg0MjQ4MDczMTM2OTY4ODAzOA%3D%3D.3-ccb7-5&amp;oh=00_Afz4pmXvr93WoCYCGafOF1es-2S5CRHgn0t5U1nINYesDA&amp;oe=69BDA6C9&amp;_nc_sid=8b3546, https://scontent-atl3-2.cdninstagram.com/v/t51.82787-15/641273163_18039130049765785_5981612611493546848_n.jpg?stp=dst-jpg_e35_p1080x1080_sh0.08_tt6&amp;_nc_ht=scontent-atl3-2.cdninstagram.com&amp;_nc_cat=101&amp;_nc_oc=Q6cZ2QFQXMK5K-JlGwNeQKTy1J8tIkP6ZVrPNwug8TH5MCekvbtMiYQNpbfxQbVAd1EDuqo&amp;_nc_ohc=NX6vTjgNOtIQ7kNvwE18xZh&amp;_nc_gid=M5oL50a_LhTW85_3OT4DWw&amp;edm=AOQ1c0wBAAAA&amp;ccb=7-5&amp;ig_cache_key=Mzg0MjQ4MDczMTM2OTY4ODAzOA%3D%3D.3-ccb7-5&amp;oh=00_Afz4pmXvr93WoCYCGafOF1es-2S5CRHgn0t5U1nINYesDA&amp;oe=69BDA6C9&amp;_nc_sid=8b3546, https://scontent-atl3-2.cdninstagram.com/v/t51.82787-15/641278113_18039130040765785_1923273785729001201_n.jpg?stp=dst-jpg_e35_p1080x1080_sh0.08_tt6&amp;_nc_ht=scontent-atl3-2.cdninstagram.com&amp;_nc_cat=101&amp;_nc_oc=Q6cZ2QFQXMK5K-JlGwNeQKTy1J8tIkP6ZVrPNwug8TH5MCekvbtMiYQNpbfxQbVAd1EDuqo&amp;_nc_ohc=tkaDiq-E-fIQ7kNvwG8qHTQ&amp;_nc_gid=M5oL50a_LhTW85_3OT4DWw&amp;edm=AOQ1c0wBAAAA&amp;ccb=7-5&amp;ig_cache_key=Mzg0MjQ4MDczMzAyMjIzMzU2OQ%3D%3D.3-ccb7-5&amp;oh=00_AfzQu8gyKBOr86XAHrpf1iGdWa2xbJih67ZEca2Hqutisw&amp;oe=69BD8AC9&amp;_nc_sid=8b3546, https://scontent-atl3-2.cdninstagram.com/v/t51.82787-15/642957215_18039130058765785_9145428586685354692_n.jpg?stp=dst-jpg_e35_p1080x1080_sh0.08_tt6&amp;_nc_ht=scontent-atl3-2.cdninstagram.com&amp;_nc_cat=101&amp;_nc_oc=Q6cZ2QFQXMK5K-JlGwNeQKTy1J8tIkP6ZVrPNwug8TH5MCekvbtMiYQNpbfxQbVAd1EDuqo&amp;_nc_ohc=wtUQM7VDO2gQ7kNvwG0Ha5r&amp;_nc_gid=M5oL50a_LhTW85_3OT4DWw&amp;edm=AOQ1c0wBAAAA&amp;ccb=7-5&amp;ig_cache_key=Mzg0MjQ4MDczNzE0MTAzMjM5MA%3D%3D.3-ccb7-5&amp;oh=00_Afyzx7op0FWiGpQ3Iq2_lQzgE1SQLv6AYBC-ZIHrnsY99Q&amp;oe=69BD99AC&amp;_nc_sid=8b3546, https://scontent-atl3-2.cdninstagram.com/v/t51.82787-15/639963304_18038752967765785_7991013129394625365_n.jpg?stp=dst-jpg_e35_p1080x1080_sh0.08_tt6&amp;_nc_ht=scontent-atl3-2.cdninstagram.com&amp;_nc_cat=101&amp;_nc_oc=Q6cZ2QFQXMK5K-JlGwNeQKTy1J8tIkP6ZVrPNwug8TH5MCekvbtMiYQNpbfxQbVAd1EDuqo&amp;_nc_ohc=CExNe8DoufsQ7kNvwG3Ak6k&amp;_nc_gid=M5oL50a_LhTW85_3OT4DWw&amp;edm=AOQ1c0wBAAAA&amp;ccb=7-5&amp;ig_cache_key=Mzg0MDAyODE2OTk4NzA2MTEyOA%3D%3D.3-ccb7-5&amp;oh=00_Afywffc3KKS5VLsiZrYmXgb_oOTdMb1P9_tQqOznAZJdkw&amp;oe=69BDA6CC&amp;_nc_sid=8b3546, https://scontent-atl3-2.cdninstagram.com/v/t51.82787-15/639743092_18038203172765785_4439829341689168160_n.jpg?stp=dst-jpg_e35_s1080x1080_sh0.08_tt6&amp;_nc_ht=scontent-atl3-2.cdninstagram.com&amp;_nc_cat=101&amp;_nc_oc=Q6cZ2QFQXMK5K-JlGwNeQKTy1J8tIkP6ZVrPNwug8TH5MCekvbtMiYQNpbfxQbVAd1EDuqo&amp;_nc_ohc=MXrSONFWqlQQ7kNvwH_D0Gs&amp;_nc_gid=M5oL50a_LhTW85_3OT4DWw&amp;edm=AOQ1c0wBAAAA&amp;ccb=7-5&amp;ig_cache_key=MzgzNjM3MzM1ODUzMTk3NDYwOA%3D%3D.3-ccb7-5&amp;oh=00_AfwLz-Q1xqNhnxjRRC4eC5z0TwJFEbI8KVwjK5MeodGAmg&amp;oe=69BDAFD4&amp;_nc_sid=8b3546, https://scontent-atl3-2.cdninstagram.com/v/t51.82787-15/630462400_18037654082765785_4873361422952797291_n.jpg?stp=dst-jpg_e35_s1080x1080_sh0.08_tt6&amp;_nc_ht=scontent-atl3-2.cdninstagram.com&amp;_nc_cat=101&amp;_nc_oc=Q6cZ2QFQXMK5K-JlGwNeQKTy1J8tIkP6ZVrPNwug8TH5MCekvbtMiYQNpbfxQbVAd1EDuqo&amp;_nc_ohc=n2eGT5aa2LgQ7kNvwHnMsID&amp;_nc_gid=M5oL50a_LhTW85_3OT4DWw&amp;edm=AOQ1c0wBAAAA&amp;ccb=7-5&amp;ig_cache_key=MzgzMjg3ODA1NDU2MjI1NzMzOA%3D%3D.3-ccb7-5&amp;oh=00_AfwvYN80MjFuPddMPWvY_6Fu3fVMfsWIHW_ltkSYTiIm1A&amp;oe=69BD9C2C&amp;_nc_sid=8b3546, https://scontent-atl3-2.cdninstagram.com/v/t51.82787-15/630462400_18037654082765785_4873361422952797291_n.jpg?stp=dst-jpg_e35_s1080x1080_sh0.08_tt6&amp;_nc_ht=scontent-atl3-2.cdninstagram.com&amp;_nc_cat=101&amp;_nc_oc=Q6cZ2QFQXMK5K-JlGwNeQKTy1J8tIkP6ZVrPNwug8TH5MCekvbtMiYQNpbfxQbVAd1EDuqo&amp;_nc_ohc=n2eGT5aa2LgQ7kNvwHnMsID&amp;_nc_gid=M5oL50a_LhTW85_3OT4DWw&amp;edm=AOQ1c0wBAAAA&amp;ccb=7-5&amp;ig_cache_key=MzgzMjg3ODA1NDU2MjI1NzMzOA%3D%3D.3-ccb7-5&amp;oh=00_AfwvYN80MjFuPddMPWvY_6Fu3fVMfsWIHW_ltkSYTiIm1A&amp;oe=69BD9C2C&amp;_nc_sid=8b3546, https://scontent-atl3-2.cdninstagram.com/v/t51.82787-15/629459749_18037654091765785_3342213550395702783_n.jpg?stp=dst-jpg_e35_s1080x1080_sh0.08_tt6&amp;_nc_ht=scontent-atl3-2.cdninstagram.com&amp;_nc_cat=101&amp;_nc_oc=Q6cZ2QFQXMK5K-JlGwNeQKTy1J8tIkP6ZVrPNwug8TH5MCekvbtMiYQNpbfxQbVAd1EDuqo&amp;_nc_ohc=r4WcXfj0jTYQ7kNvwHKxXCL&amp;_nc_gid=M5oL50a_LhTW85_3OT4DWw&amp;edm=AOQ1c0wBAAAA&amp;ccb=7-5&amp;ig_cache_key=MzgzMjg3ODA1ODAxODMyNjExOQ%3D%3D.3-ccb7-5&amp;oh=00_Afy0Fiil4bZGkYZOS8zBeS8N3SwB_Tv0OhKJqsvr3G32iA&amp;oe=69BDA4A0&amp;_nc_sid=8b3546, https://scontent-atl3-2.cdninstagram.com/v/t51.82787-15/629270648_18037654100765785_6397258067162202358_n.jpg?stp=dst-jpg_e35_s1080x1080_sh0.08_tt6&amp;_nc_ht=scontent-atl3-2.cdninstagram.com&amp;_nc_cat=101&amp;_nc_oc=Q6cZ2QFQXMK5K-JlGwNeQKTy1J8tIkP6ZVrPNwug8TH5MCekvbtMiYQNpbfxQbVAd1EDuqo&amp;_nc_ohc=Z0n4Yi-omQwQ7kNvwEKUDG1&amp;_nc_gid=M5oL50a_LhTW85_3OT4DWw&amp;edm=AOQ1c0wBAAAA&amp;ccb=7-5&amp;ig_cache_key=MzgzMjg3ODA1OTIyNjMxOTAwNg%3D%3D.3-ccb7-5&amp;oh=00_AfxlTot99JkRxHJxYbJicdx0R9EGvkQ2zV-ZnIJ3cNIfo</t>
  </si>
  <si>
    <t>https://scontent-atl3-3.cdninstagram.com/o1/v/t2/f2/m367/AQMeJOjqJZtq47EP0gJRLouCAUtveQ5Ioz-La1bTRNXzRUj3mETSEIYLB4gxJnE3hLcbK6Abgh2Frmln0jRg5NKw7R-dm9XW_23OApE.mp4?_nc_cat=107&amp;_nc_sid=5e9851&amp;_nc_ht=scontent-atl3-3.cdninstagram.com&amp;_nc_ohc=28lZz1a2lrIQ7kNvwE6Iy8u&amp;efg=eyJ2ZW5jb2RlX3RhZyI6Inhwdl9wcm9ncmVzc2l2ZS5JTlNUQUdSQU0uQ0xJUFMuQzMuNzIwLmRhc2hfYmFzZWxpbmVfMV92MSIsInhwdl9hc3NldF9pZCI6MTA1MDA4Nzg0NzE5NzU2MiwiYXNzZXRfYWdlX2RheXMiOjIxNywidmlfdXNlY2FzZV9pZCI6MTAwOTksImR1cmF0aW9uX3MiOjIwLCJ1cmxnZW5fc291cmNlIjoid3d3In0%3D&amp;ccb=17-1&amp;_nc_gid=M5oL50a_LhTW85_3OT4DWw&amp;_nc_ss=1a&amp;_nc_zt=28&amp;vs=86ddfcc847736c8f&amp;_nc_vs=HBksFQIYQGlnX2VwaGVtZXJhbC83NzQwNEU2NjBEMEU3NzQwQUNGQkQxNTFFODhERThCMF92aWRlb19kYXNoaW5pdC5tcDQVAALIARIAFQIYR2lnX3hwdl9yZWVsc19wZXJtYW5lbnRfc3JfcHJvZC8xMzMwMjMxMDY4NzAwNjU3XzM1OTgxMDMzNDU4NzQzMTIyNjIubXA0FQICyAESACgAGAAbAogHdXNlX29pbAExEnByb2dyZXNzaXZlX3JlY2lwZQExFQAAJvTt65GUw90DFQIoAkMzLBdANJ41P3ztkRgSZGFzaF9iYXNlbGluZV8xX3YxEQB1_gdl5p0BAA&amp;oh=00_AfxsdyAu4wOmPRXsYRIRvuj_O-PG09FCZqWvVWLW9iBgTw&amp;oe=69BD9D28</t>
  </si>
  <si>
    <t>https://www.instagram.com/yu_goodluck.field</t>
  </si>
  <si>
    <t>nagi_mini_</t>
  </si>
  <si>
    <t>nagi-J</t>
  </si>
  <si>
    <t>mini life 楽しんでます♬
mini共々、宜しくお願いします！
無言フォロー失礼いたします。</t>
  </si>
  <si>
    <t>https://instagram.fabe1-1.fna.fbcdn.net/v/t51.2885-19/195021464_597094291186000_6991844464366892797_n.jpg?stp=dst-jpg_e0_s150x150_tt6&amp;efg=eyJ2ZW5jb2RlX3RhZyI6InByb2ZpbGVfcGljLmRqYW5nby4xMDgwLmMyIn0&amp;_nc_ht=instagram.fabe1-1.fna.fbcdn.net&amp;_nc_cat=104&amp;_nc_oc=Q6cZ2QE0V5Adkaarj-lQp-1hHxBtdOxqDpA2kwpL5t_FlRxKQom5CjM1hMhDEZrl_ExynvA&amp;_nc_ohc=t1paZ2i2BnIQ7kNvwHHVl7r&amp;_nc_gid=J2XVR62SjK-MN4N3p5OPAg&amp;edm=AOQ1c0wBAAAA&amp;ccb=7-5&amp;oh=00_Afz18QemrCAkJPn_jPxhfrmMAo0sS412AxPm4OPLIKShag&amp;oe=69BDABED&amp;_nc_sid=8b3546</t>
  </si>
  <si>
    <t>walk around
Lunch time
🍽️ この路 | maintenance🛠️
replace🛠️ 
複数のピンホールからクーラントが漏れてました。
破れる前に…
ラジエターバイパスホース交換してもらいました！ | break down 🛠️
交換ですね！(･･;) | walk around ⇒ hot spring♨︎
2026年初乗りは…
ちょい先の温泉♨︎まで
誰も居なくて貸し切り湯♨︎🏞️ | walk around
昼間の外気温19°
車の中はTシャツでOK！🥵 | walk around
Ginkgo 
yellow carpet🟨 | festival
今日も一生懸命遊びました
🛞Wheelオタクには、たまらない❗️ | circuit
circuit🏁　AUTO POLIS
何年振り？
うかれ亭の焼きそばと牛串🐂
やっぱ美味い😋 | maintenance🛠️
フューエルトラップ洗浄 | new product🛠️ 　attachment🛠️ 
Get a bit of a makeover ❹
RS Watanabe 4S 
type-D  慣らしdrive💨 | new product🛠️
やっと買えた🏁
ADVAN  HF  TYPE-D
165-70-10
86年にRX-7に履いていた…
懐かしいADVAN  TYPE-E | walk around
ぉNEW wheel 装着のminiさん
似合ってる❗️ いいね👍
🛞眼福‼️</t>
  </si>
  <si>
    <t>https://instagram.com/p/DV2bahTk1Qq, https://instagram.com/p/DVkla5mE9jq, https://instagram.com/p/DVVN7-Uk5LG, https://instagram.com/p/DTCySrlE5oI, https://instagram.com/p/DShBnOGEzXc, https://instagram.com/p/DSPUq0Ukx4D, https://instagram.com/p/DRram_hk6vT, https://instagram.com/p/DRZY4D1k_rI, https://instagram.com/p/DQk_zJQEylD, https://instagram.com/p/DPvyV5bEyw0, https://instagram.com/p/DPp0C-Zk6wz, https://instagram.com/p/DOlRhDokq6G</t>
  </si>
  <si>
    <t>58, 343, 83, 407, 240, 233, 159, 58, 96, 287, 105, 279</t>
  </si>
  <si>
    <t>0, 0, 0, 1, 2, 1, 1, 0, 0, 7, 2, 4</t>
  </si>
  <si>
    <t>2026-03-14, 2026-03-07, 2026-03-01, 2026-01-03, 2025-12-21, 2025-12-14, 2025-11-30, 2025-11-23, 2025-11-03, 2025-10-13, 2025-10-11, 2025-09-14</t>
  </si>
  <si>
    <t>Image, Sidecar, Sidecar, Sidecar, Sidecar, Sidecar, Sidecar, Image, Sidecar, Sidecar, Sidecar, Sidecar</t>
  </si>
  <si>
    <t>https://instagram.fwbw1-1.fna.fbcdn.net/v/t51.82787-15/651886343_18083950268600530_2909832549744868249_n.jpg?stp=dst-jpg_e35_p1080x1080_sh0.08_tt6&amp;_nc_ht=instagram.fwbw1-1.fna.fbcdn.net&amp;_nc_cat=110&amp;_nc_oc=Q6cZ2QE0V5Adkaarj-lQp-1hHxBtdOxqDpA2kwpL5t_FlRxKQom5CjM1hMhDEZrl_ExynvA&amp;_nc_ohc=7c-LR8f15Q0Q7kNvwEeWjU_&amp;_nc_gid=J2XVR62SjK-MN4N3p5OPAg&amp;edm=AOQ1c0wBAAAA&amp;ccb=7-5&amp;ig_cache_key=Mzg1MjM4NzEwMDk4NjEzNTU5NA%3D%3D.3-ccb7-5&amp;oh=00_AfykZ-eMIb2rwcoDAgFInj8vS0dDYrVr5wVOHsk-6AGC5g&amp;oe=69BD8FC4&amp;_nc_sid=8b3546, https://instagram.fwbw1-1.fna.fbcdn.net/v/t51.82787-15/648926591_18083050928600530_4327837906313127223_n.jpg?stp=dst-jpg_e35_p1080x1080_sh0.08_tt6&amp;_nc_ht=instagram.fwbw1-1.fna.fbcdn.net&amp;_nc_cat=110&amp;_nc_oc=Q6cZ2QE0V5Adkaarj-lQp-1hHxBtdOxqDpA2kwpL5t_FlRxKQom5CjM1hMhDEZrl_ExynvA&amp;_nc_ohc=kc2I9hAAVvUQ7kNvwEYaXxL&amp;_nc_gid=J2XVR62SjK-MN4N3p5OPAg&amp;edm=AOQ1c0wBAAAA&amp;ccb=7-5&amp;ig_cache_key=Mzg0NzM2MzU2ODE0NTI1ODA4NA%3D%3D.3-ccb7-5&amp;oh=00_Afwq908VTENEK2CGNZ_OyG0cfM-XSexxklOzflOsuhMT1w&amp;oe=69BD9C01&amp;_nc_sid=8b3546, https://instagram.fwbw1-1.fna.fbcdn.net/v/t51.82787-15/648926591_18083050928600530_4327837906313127223_n.jpg?stp=dst-jpg_e35_p1080x1080_sh0.08_tt6&amp;_nc_ht=instagram.fwbw1-1.fna.fbcdn.net&amp;_nc_cat=110&amp;_nc_oc=Q6cZ2QE0V5Adkaarj-lQp-1hHxBtdOxqDpA2kwpL5t_FlRxKQom5CjM1hMhDEZrl_ExynvA&amp;_nc_ohc=kc2I9hAAVvUQ7kNvwEYaXxL&amp;_nc_gid=J2XVR62SjK-MN4N3p5OPAg&amp;edm=AOQ1c0wBAAAA&amp;ccb=7-5&amp;ig_cache_key=Mzg0NzM2MzU2ODE0NTI1ODA4NA%3D%3D.3-ccb7-5&amp;oh=00_Afwq908VTENEK2CGNZ_OyG0cfM-XSexxklOzflOsuhMT1w&amp;oe=69BD9C01&amp;_nc_sid=8b3546, https://instagram.fwbw1-1.fna.fbcdn.net/v/t51.82787-15/649110631_18083050940600530_2511945055703147857_n.jpg?stp=dst-jpg_e35_p1080x1080_sh0.08_tt6&amp;_nc_ht=instagram.fwbw1-1.fna.fbcdn.net&amp;_nc_cat=110&amp;_nc_oc=Q6cZ2QE0V5Adkaarj-lQp-1hHxBtdOxqDpA2kwpL5t_FlRxKQom5CjM1hMhDEZrl_ExynvA&amp;_nc_ohc=w83Isw4nsAIQ7kNvwEquItF&amp;_nc_gid=J2XVR62SjK-MN4N3p5OPAg&amp;edm=AOQ1c0wBAAAA&amp;ccb=7-5&amp;ig_cache_key=Mzg0NzM2MzU3OTQ5NTA1NDc3OA%3D%3D.3-ccb7-5&amp;oh=00_AfzPSFtu1z926-OJXVNrxEFwBag1jiopPf02WHz20f8klg&amp;oe=69BD86BA&amp;_nc_sid=8b3546, https://instagram.fwbw1-1.fna.fbcdn.net/v/t51.82787-15/649228227_18083050952600530_3250467697458557455_n.jpg?stp=dst-jpg_e35_p1080x1080_sh0.08_tt6&amp;_nc_ht=instagram.fwbw1-1.fna.fbcdn.net&amp;_nc_cat=110&amp;_nc_oc=Q6cZ2QE0V5Adkaarj-lQp-1hHxBtdOxqDpA2kwpL5t_FlRxKQom5CjM1hMhDEZrl_ExynvA&amp;_nc_ohc=P7JdiaJYNLEQ7kNvwFgb9ZE&amp;_nc_gid=J2XVR62SjK-MN4N3p5OPAg&amp;edm=AOQ1c0wBAAAA&amp;ccb=7-5&amp;ig_cache_key=Mzg0NzM2MzU4NTIwNzYzNjc1OA%3D%3D.3-ccb7-5&amp;oh=00_AfzN5ANd1tvJH-oJEjj757TbDlU-MUfzF194vfumYCkRZA&amp;oe=69BD8985&amp;_nc_sid=8b3546, https://instagram.fwbw1-1.fna.fbcdn.net/v/t51.82787-15/641263122_18082305782600530_3692063160952697901_n.jpg?stp=dst-jpg_e35_p1080x1080_sh0.08_tt6&amp;_nc_ht=instagram.fwbw1-1.fna.fbcdn.net&amp;_nc_cat=110&amp;_nc_oc=Q6cZ2QE0V5Adkaarj-lQp-1hHxBtdOxqDpA2kwpL5t_FlRxKQom5CjM1hMhDEZrl_ExynvA&amp;_nc_ohc=NgPJEjezwOoQ7kNvwF7WA-d&amp;_nc_gid=J2XVR62SjK-MN4N3p5OPAg&amp;edm=AOQ1c0wBAAAA&amp;ccb=7-5&amp;ig_cache_key=Mzg0MzAzOTAzMzM5Njc2MDQ0Mg%3D%3D.3-ccb7-5&amp;oh=00_AfwKChAxwBFUGJQ1TUYUzZr4RPxrWwNL0Is5n4ofMnlghA&amp;oe=69BD894D&amp;_nc_sid=8b3546, https://instagram.fwbw1-1.fna.fbcdn.net/v/t51.82787-15/641263122_18082305782600530_3692063160952697901_n.jpg?stp=dst-jpg_e35_p1080x1080_sh0.08_tt6&amp;_nc_ht=instagram.fwbw1-1.fna.fbcdn.net&amp;_nc_cat=110&amp;_nc_oc=Q6cZ2QE0V5Adkaarj-lQp-1hHxBtdOxqDpA2kwpL5t_FlRxKQom5CjM1hMhDEZrl_ExynvA&amp;_nc_ohc=NgPJEjezwOoQ7kNvwF7WA-d&amp;_nc_gid=J2XVR62SjK-MN4N3p5OPAg&amp;edm=AOQ1c0wBAAAA&amp;ccb=7-5&amp;ig_cache_key=Mzg0MzAzOTAzMzM5Njc2MDQ0Mg%3D%3D.3-ccb7-5&amp;oh=00_AfwKChAxwBFUGJQ1TUYUzZr4RPxrWwNL0Is5n4ofMnlghA&amp;oe=69BD894D&amp;_nc_sid=8b3546, https://instagram.fwbw1-1.fna.fbcdn.net/v/t51.82787-15/642508862_18082305791600530_4620584286980727920_n.jpg?stp=dst-jpg_e35_p1080x1080_sh0.08_tt6&amp;_nc_ht=instagram.fwbw1-1.fna.fbcdn.net&amp;_nc_cat=110&amp;_nc_oc=Q6cZ2QE0V5Adkaarj-lQp-1hHxBtdOxqDpA2kwpL5t_FlRxKQom5CjM1hMhDEZrl_ExynvA&amp;_nc_ohc=IJUn0jIfX3UQ7kNvwGqiWib&amp;_nc_gid=J2XVR62SjK-MN4N3p5OPAg&amp;edm=AOQ1c0wBAAAA&amp;ccb=7-5&amp;ig_cache_key=Mzg0MzAzOTAzNjY2ODMxOTkyNg%3D%3D.3-ccb7-5&amp;oh=00_AfzcgRgVq2q3qL4bSmq7hRgWbgDbrCQtAbUartRTulqV1A&amp;oe=69BD9FBA&amp;_nc_sid=8b3546, https://instagram.fwbw1-1.fna.fbcdn.net/v/t51.82787-15/610648514_18076300574600530_7140672352930645009_n.jpg?stp=dst-jpg_e35_p1080x1080_sh0.08_tt6&amp;_nc_ht=instagram.fwbw1-1.fna.fbcdn.net&amp;_nc_cat=110&amp;_nc_oc=Q6cZ2QE0V5Adkaarj-lQp-1hHxBtdOxqDpA2kwpL5t_FlRxKQom5CjM1hMhDEZrl_ExynvA&amp;_nc_ohc=oax4CPuiR4MQ7kNvwF2Ufu9&amp;_nc_gid=J2XVR62SjK-MN4N3p5OPAg&amp;edm=AOQ1c0wBAAAA&amp;ccb=7-5&amp;ig_cache_key=MzgwMTgyMjIwOTYxMTM5NTYyNQ%3D%3D.3-ccb7-5&amp;oh=00_Afyev-HD7ZkNQNJsa0NkcIzTR2_M6G4rp1Kl6_NjrloPGw&amp;oe=69BDACE6&amp;_nc_sid=8b3546, https://instagram.fwbw1-1.fna.fbcdn.net/v/t51.82787-15/610648514_18076300574600530_7140672352930645009_n.jpg?stp=dst-jpg_e35_p1080x1080_sh0.08_tt6&amp;_nc_ht=instagram.fwbw1-1.fna.fbcdn.net&amp;_nc_cat=110&amp;_nc_oc=Q6cZ2QE0V5Adkaarj-lQp-1hHxBtdOxqDpA2kwpL5t_FlRxKQom5CjM1hMhDEZrl_ExynvA&amp;_nc_ohc=oax4CPuiR4MQ7kNvwF2Ufu9&amp;_nc_gid=J2XVR62SjK-MN4N3p5OPAg&amp;edm=AOQ1c0wBAAAA&amp;ccb=7-5&amp;ig_cache_key=MzgwMTgyMjIwOTYxMTM5NTYyNQ%3D%3D.3-ccb7-5&amp;oh=00_Afyev-HD7ZkNQNJsa0NkcIzTR2_M6G4rp1Kl6_NjrloPGw&amp;oe=69BDACE6&amp;_nc_si</t>
  </si>
  <si>
    <t>https://www.instagram.com/nagi_mini_</t>
  </si>
  <si>
    <t>sanae667</t>
  </si>
  <si>
    <t>Daiki Sanae</t>
  </si>
  <si>
    <t>in鳥取</t>
  </si>
  <si>
    <t>https://scontent-ord5-3.cdninstagram.com/v/t51.2885-19/92751469_1066188230427804_881056847933472768_n.jpg?stp=dst-jpg_e0_s150x150_tt6&amp;efg=eyJ2ZW5jb2RlX3RhZyI6InByb2ZpbGVfcGljLmRqYW5nby4zNjAuYzIifQ&amp;_nc_ht=scontent-ord5-3.cdninstagram.com&amp;_nc_cat=100&amp;_nc_oc=Q6cZ2QHzbS_NI7AKg0J9Oo31zKvk_g3Q15jodl-FkP2gnd4hERPsIlrhMpcL3fQqJZhLR8diLPHNORPwZJIKoGkma0Dq&amp;_nc_ohc=KKw92hYmDkEQ7kNvwGkeX9b&amp;_nc_gid=GizBKklnPE3V7cYvRn9RCA&amp;edm=AOQ1c0wBAAAA&amp;ccb=7-5&amp;oh=00_AfwVgRpYwAP81V0VdzXAdx8EIJQ2ipyjYvcab8a0SEv4bA&amp;oe=69BDA585&amp;_nc_sid=8b3546</t>
  </si>
  <si>
    <t>純正ウイングキャリアにthuleのranger90.
キャンプのときだけ取付て、使わないときには外しておけるので普段はノーマルっぽく乗りたい私にはピッタリの選択。
#🇸🇪
#volvo
#xc70
#ボルボ | キャンプ再熱🔥
#volvo
#xc70
#camp | 念願のvolvoでikea🇸🇪
#volvoxc70#xc70#ボルボxc70 | 最近の俺達。
新しいクルマが来て、格好つける人。
新しいソファが来て、嬉しい人。
#volvo#volvoxc70#volvov70#volvov70xc#ボルボxc70 | 売れました！
ありがとうございました。
【for SALE】
100系ハイエースバン売ります。
2001年式　ハイエースバン
3.0Lディーゼル 4wd
走行距離:150000km過
車検:2022年10月迄
詳細等気になる方dmください！
#100系ハイエース
#100系ハイエースバン
#ハイエース100系
#hiace100
#lh178v#ハイエース#hiace
#バンライフ#vanlife | 業務連絡。
焚き火愛好家の皆さん、袋川です。
早い者勝ち。
#鳥取市 | ハイエース購入当初から気になってたヒーターブロワの異音。放置して2年半ほど。メーカー廃番ってことで社外品に交換。社外でも部品があるだけ有難い。
#100系ハイエース#ハイエース100系#toyotahiace#ハイエース欲しい方います？ | 首太くない？
#ampmソックス
#なんちゃってハイカー
#なんちゃってランナー | 天気が良いから近くの山にハイキング。
膝痛い。
#鳥取#鳥取市#久松山 | ポジションランプ点灯不良。
最初は玉切れかと思ったけど、たまに点いたり消えたり。
導通診たら、中継コネクタが断線気味か接点不良な感じだったので交換。
たまに出てくるトラブルの解決が意外と面白かったりするよね。
#100系ハイエース
#ハイエース100系
#toyotahiace | 気が利くね。
#ガーデンカラータイ
#タイラップ | 仕事からの帰宅途中にハプニング。
仲間で探してるのだろうか？</t>
  </si>
  <si>
    <t>#volvo, #xc70, #camp, #volvoxc70, #volvov70, #volvov70xc, #100, #hiace100, #lh178v, #hiace, #vanlife, #toyotahiace, #ampm</t>
  </si>
  <si>
    <t>https://instagram.com/p/CrCXyiTyGdI, https://instagram.com/p/Cqxn34KSgGH, https://instagram.com/p/CkdFGhRyFOR, https://instagram.com/p/Cg3RJv8pHTN, https://instagram.com/p/CffZ-kFJBHq, https://instagram.com/p/CavxDkrJkgP, https://instagram.com/p/CaPW-buJyPQ, https://instagram.com/p/CVu77EIJrMg, https://instagram.com/p/CVsYdW6pDm1, https://instagram.com/p/CUh1O4-pZut, https://instagram.com/p/CQgJuHhnaIV, https://instagram.com/p/CQfNGfiHCuH</t>
  </si>
  <si>
    <t>98, 100, 90, 142, 154, 60, 99, 72, 56, 126, 63, 67</t>
  </si>
  <si>
    <t>2, 0, 0, 5, 1, 0, 0, 1, 0, 4, 0, 0</t>
  </si>
  <si>
    <t>2023-04-15, 2023-04-08, 2022-11-02, 2022-08-05, 2022-07-02, 2022-03-06, 2022-02-21, 2021-11-01, 2021-10-31, 2021-10-02, 2021-06-24, 2021-06-24</t>
  </si>
  <si>
    <t>ばんしゅう戸倉スキー場, IKEA 神戸, Tottori, Tottori, 久松山</t>
  </si>
  <si>
    <t>Sidecar, Image, Sidecar, Sidecar, Sidecar, Image, Sidecar, Image, Video, Sidecar, Image, Video</t>
  </si>
  <si>
    <t>https://scontent-ord5-3.cdninstagram.com/v/t51.82787-15/648321644_18038024513773348_3553832506927341195_n.jpg?stp=dst-jpg_e35_p1080x1080_sh0.08_tt6&amp;_nc_ht=scontent-ord5-3.cdninstagram.com&amp;_nc_cat=104&amp;_nc_oc=Q6cZ2QHzbS_NI7AKg0J9Oo31zKvk_g3Q15jodl-FkP2gnd4hERPsIlrhMpcL3fQqJZhLR8diLPHNORPwZJIKoGkma0Dq&amp;_nc_ohc=TPSEtNrsYAEQ7kNvwGxg0Mu&amp;_nc_gid=GizBKklnPE3V7cYvRn9RCA&amp;edm=AOQ1c0wBAAAA&amp;ccb=7-5&amp;ig_cache_key=MzA4MTEyOTcxNDkyMTQ2MjAwMA%3D%3D.3-ccb7-5&amp;oh=00_Afy7W6D6amAHtp1gXOVXqaouUnk2e95CRZ1tGFZAF1jx7Q&amp;oe=69BD93DA&amp;_nc_sid=8b3546, https://scontent-ord5-3.cdninstagram.com/v/t51.82787-15/648321644_18038024513773348_3553832506927341195_n.jpg?stp=dst-jpg_e35_p1080x1080_sh0.08_tt6&amp;_nc_ht=scontent-ord5-3.cdninstagram.com&amp;_nc_cat=104&amp;_nc_oc=Q6cZ2QHzbS_NI7AKg0J9Oo31zKvk_g3Q15jodl-FkP2gnd4hERPsIlrhMpcL3fQqJZhLR8diLPHNORPwZJIKoGkma0Dq&amp;_nc_ohc=TPSEtNrsYAEQ7kNvwGxg0Mu&amp;_nc_gid=GizBKklnPE3V7cYvRn9RCA&amp;edm=AOQ1c0wBAAAA&amp;ccb=7-5&amp;ig_cache_key=MzA4MTEyOTcxNDkyMTQ2MjAwMA%3D%3D.3-ccb7-5&amp;oh=00_Afy7W6D6amAHtp1gXOVXqaouUnk2e95CRZ1tGFZAF1jx7Q&amp;oe=69BD93DA&amp;_nc_sid=8b3546, https://scontent-ord5-3.cdninstagram.com/v/t51.29350-15/341362497_603132515170144_682186181171930192_n.jpg?stp=dst-jpg_e35_p1080x1080_tt6&amp;_nc_ht=scontent-ord5-3.cdninstagram.com&amp;_nc_cat=104&amp;_nc_oc=Q6cZ2QHzbS_NI7AKg0J9Oo31zKvk_g3Q15jodl-FkP2gnd4hERPsIlrhMpcL3fQqJZhLR8diLPHNORPwZJIKoGkma0Dq&amp;_nc_ohc=ToyWneh_V0UQ7kNvwE9NEyu&amp;_nc_gid=GizBKklnPE3V7cYvRn9RCA&amp;edm=AOQ1c0wBAAAA&amp;ccb=7-5&amp;ig_cache_key=MzA4MTEyOTcxNTA0NzE2MDY1NQ%3D%3D.3-ccb7-5&amp;oh=00_AfzzjyJEuZGlAfcWErjCtZzSbT3mTOM4EDAOYotmOLegXQ&amp;oe=69BD9D13&amp;_nc_sid=8b3546, https://scontent-ord5-3.cdninstagram.com/v/t51.82787-15/652791239_18133543180525101_7440288827135836809_n.jpg?stp=dst-jpg_e35_p1080x1080_sh0.08_tt6&amp;_nc_ht=scontent-ord5-3.cdninstagram.com&amp;_nc_cat=109&amp;_nc_oc=Q6cZ2QHzbS_NI7AKg0J9Oo31zKvk_g3Q15jodl-FkP2gnd4hERPsIlrhMpcL3fQqJZhLR8diLPHNORPwZJIKoGkma0Dq&amp;_nc_ohc=qdvSkXwUjzEQ7kNvwH0iUGr&amp;_nc_gid=GizBKklnPE3V7cYvRn9RCA&amp;edm=AOQ1c0wBAAAA&amp;ccb=7-5&amp;ig_cache_key=MzA4MTEyOTcxNDkyOTc3MDQ1NA%3D%3D.3-ccb7-5&amp;oh=00_Afy099OPzOUEURf4t7zWx8tpdxRDXmVuG92yVmCTClUjGQ&amp;oe=69BD9DE9&amp;_nc_sid=8b3546, https://scontent-ord5-1.cdninstagram.com/v/t51.29350-15/328969233_148161977976997_5984882773578248552_n.jpg?stp=dst-jpg_e35_p1080x1080_tt6&amp;_nc_ht=scontent-ord5-1.cdninstagram.com&amp;_nc_cat=101&amp;_nc_oc=Q6cZ2QHzbS_NI7AKg0J9Oo31zKvk_g3Q15jodl-FkP2gnd4hERPsIlrhMpcL3fQqJZhLR8diLPHNORPwZJIKoGkma0Dq&amp;_nc_ohc=vdLODuFUDZIQ7kNvwHnYV6a&amp;_nc_gid=GizBKklnPE3V7cYvRn9RCA&amp;edm=AOQ1c0wBAAAA&amp;ccb=7-5&amp;ig_cache_key=MzA4MTEyOTcxNDkyOTY4NzY0Mg%3D%3D.3-ccb7-5&amp;oh=00_Afxp_ZGZFx1HAenFXUWbIvzVAEdVER42DJEx0pFFOwWygw&amp;oe=69BDA0C9&amp;_nc_sid=8b3546, https://scontent-ord5-3.cdninstagram.com/v/t51.82787-15/622492209_18056119046682976_7372679662740313239_n.jpg?stp=dst-jpg_e35_p1080x1080_sh0.08_tt6&amp;_nc_ht=scontent-ord5-3.cdninstagram.com&amp;_nc_cat=104&amp;_nc_oc=Q6cZ2QHzbS_NI7AKg0J9Oo31zKvk_g3Q15jodl-FkP2gnd4hERPsIlrhMpcL3fQqJZhLR8diLPHNORPwZJIKoGkma0Dq&amp;_nc_ohc=7i37LZzUpq0Q7kNvwGiJjJQ&amp;_nc_gid=GizBKklnPE3V7cYvRn9RCA&amp;edm=AOQ1c0wBAAAA&amp;ccb=7-5&amp;ig_cache_key=MzA3NjQxNTM4NDE1ODA3NzMxOQ%3D%3D.3-ccb7-5&amp;oh=00_AfwBG_xWL2oOiU8EVAnDNn8AKQMOqRFQJKVGGmyLCAxMZA&amp;oe=69BD9605&amp;_nc_sid=8b3546, https://scontent-ord5-2.cdninstagram.com/v/t51.29350-15/314087399_854910908866630_1603696975256114784_n.jpg?stp=dst-jpg_e35_s1080x1080_tt6&amp;_nc_ht=scontent-ord5-2.cdninstagram.com&amp;_nc_cat=110&amp;_nc_oc=Q6cZ2QHzbS_NI7AKg0J9Oo31zKvk_g3Q15jodl-FkP2gnd4hERPsIlrhMpcL3fQqJZhLR8diLPHNORPwZJIKoGkma0Dq&amp;_nc_ohc=xJDSyUHob6UQ7kNvwGbQ0rN&amp;_nc_gid=GizBKklnPE3V7cYvRn9RCA&amp;edm=AOQ1c0wBAAAA&amp;ccb=7-5&amp;ig_cache_key=Mjk2MjU0NjU2NDA1OTAwMzE0Ng%3D%3D.3-ccb7-5&amp;oh=00_AfyzKHC6LGtL6AYTm2ClpMfmiAVfqNadYDueoNawVkXErA&amp;oe=69BD9C18&amp;_nc_sid=8b3546, https://scontent-ord5-2.cdninstagram.com/v/t51.29350-15/314087399_854910908866630_1603696975256114784_n.jpg?stp=dst-jpg_e35_s1080x1080_tt6&amp;_nc_ht=scontent-ord5-2.cdninstagram.com&amp;_nc_cat=110&amp;_nc_oc=Q6cZ2QHzbS_NI7AKg0J9Oo31zKvk_g3Q15jodl-FkP2gnd4hERPsIlrhMpcL3fQqJZhLR8diLPHNORPwZJIKoGkma0Dq&amp;_nc_ohc=xJDSyUHob6UQ7kNvwGbQ0rN&amp;_nc_gid=GizBKklnPE3V7cYvRn9RCA&amp;edm=AOQ1c0wBAAAA&amp;ccb=7-5&amp;ig_cache_key=Mjk2MjU0NjU2NDA1OTAwMzE0Ng%3D%3D.3-ccb7-5&amp;oh=00_AfyzKHC6LGtL6AYTm2ClpMfmiAVfqNadYDueoNawVkXErA&amp;oe=69BD9C18&amp;_nc_sid=8b3546, https://scontent-ord5-3.cdninstagram.com/v/t51.29350-15/314026955_789226595570916_4657499971811992894_n.jpg?stp=dst-jpg_e35_s1080x1080_tt6&amp;_nc_ht=scontent-ord5-3.cdninstagram.com&amp;_nc_cat=100&amp;_nc_oc=Q6cZ2QHzbS_NI7AKg0J9Oo31zKvk_g3Q15jodl-FkP2gnd4hERPsIlrhMpcL3fQqJZhLR8diLPHNORPwZJIKoGkma0Dq&amp;_nc_ohc=TPsh2M0SdUAQ7kNvwEKTfP5&amp;_nc_gid=GizBKklnPE3V7cYvRn9RCA&amp;edm=AOQ1c0wBAAAA&amp;ccb=7-5&amp;ig_cache_key=Mjk2MjU0NjU2Mzc5ODkyNDU2NQ%3D%3D.3-ccb7-5&amp;oh=00_AfwVrgsDyyAyRgZj5V76_IVr_hmnnRuIiowLvojdbWFk0A&amp;oe=69BDA0E2&amp;_nc_sid=8b3546, https://scontent-ord5-1.cdninstagram.com/v/t51.82787-15/651775993_18082896116363977_4873190972802920522_n.jpg?stp=dst-jpg_e35_s1080x1080_sh0.08_tt6&amp;_nc_ht=scontent-ord5-1.cdninstagram.com&amp;_nc_cat=101&amp;_nc_oc=Q6cZ2QHzbS_NI7AKg0J9Oo31zKvk_g3Q15jodl-FkP2gnd4hERPsIlrhMpcL3fQqJZhLR8diLPHNORPwZJIKoGkma0Dq&amp;_nc_ohc=fLS2UbwdX8gQ7kNvwEJ2bh</t>
  </si>
  <si>
    <t>https://scontent-ord5-1.cdninstagram.com/o1/v/t16/f2/m84/AQOKYi7uGT7vIOSCC2x6BLPy_dDZtZpP-NFOgeP3YG-yP_oOpvF0X7HVOPSIg-P_Wg2ALM9USKLtckgPjVlL-r4LZXxA1uJNynjFNBc.mp4?_nc_cat=111&amp;_nc_sid=5e9851&amp;_nc_ht=scontent-ord5-1.cdninstagram.com&amp;_nc_ohc=i6oK7qZW7REQ7kNvwERFIzL&amp;efg=eyJ2ZW5jb2RlX3RhZyI6Inhwdl9wcm9ncmVzc2l2ZS5JTlNUQUdSQU0uSUdUVi5DMy43MjAuZGFzaF9iYXNlbGluZV8xX3YxIiwieHB2X2Fzc2V0X2lkIjoyMDAyODYzMDY0MjY0MDQsImFzc2V0X2FnZV9kYXlzIjoxNTk2LCJ2aV91c2VjYXNlX2lkIjoxMDE0NSwiZHVyYXRpb25fcyI6NywidXJsZ2VuX3NvdXJjZSI6Ind3dyJ9&amp;ccb=17-1&amp;vs=3afa4a8020ba131d&amp;_nc_vs=HBkcFQIYTGlnX2JhY2tmaWxsX3RpbWVsaW5lX3ZvZC9ERTREOTlFQ0E3Q0IzMTQ4QUU3MTAyNThBRjU4QUJBRl92aWRlb19kYXNoaW5pdC5tcDQVAALIARIAKAAYABsCiAd1c2Vfb2lsATEScHJvZ3Jlc3NpdmVfcmVjaXBlATEVAAAmyPiuopmKWxUCKAJDMywXQB0zMzMzMzMYEmRhc2hfYmFzZWxpbmVfMV92MREAdewHZcKeAQA&amp;_nc_gid=GizBKklnPE3V7cYvRn9RCA&amp;_nc_ss=1a&amp;_nc_zt=28&amp;oh=00_AfzTtJgF8t6mDC3sfaSEZ_pJ-PsFegRDjS5TqS47ogsB0Q&amp;oe=69B9B4F5, https://scontent-ord5-1.cdninstagram.com/o1/v/t16/f2/m84/AQMTspFfD_a8JKJlLWyRslupZK2hhtIQEAYTwScBRj61QXi1DcK5AxqlSPlywaQEiJCRc0aC6GTiQDob1-l8qi5t_AypKMll-3bKwOY.mp4?_nc_cat=101&amp;_nc_sid=5e9851&amp;_nc_ht=scontent-ord5-1.cdninstagram.com&amp;_nc_ohc=5p3apndfOqsQ7kNvwEIDKGD&amp;efg=eyJ2ZW5jb2RlX3RhZyI6Inhwdl9wcm9ncmVzc2l2ZS5JTlNUQUdSQU0uRkVFRC5DMy43MjAuZGFzaF9iYXNlbGluZV8xX3YxIiwieHB2X2Fzc2V0X2lkIjoyMjUxNjg3NzAzNTg3NzAsImFzc2V0X2FnZV9kYXlzIjoxNzI2LCJ2aV91c2VjYXNlX2lkIjoxMDE0NiwiZHVyYXRpb25fcyI6MTEsInVybGdlbl9zb3VyY2UiOiJ3d3cifQ%3D%3D&amp;ccb=17-1&amp;_nc_gid=GizBKklnPE3V7cYvRn9RCA&amp;_nc_ss=1a&amp;_nc_zt=28&amp;vs=c800a81685e755b3&amp;_nc_vs=HBkcFQIYTGlnX2JhY2tmaWxsX3RpbWVsaW5lX3ZvZC8zNDRBOEU2NDkwMTE4ODI2MTYwODVDMzc1MTY1OUZBN192aWRlb19kYXNoaW5pdC5tcDQVAALIARIAKAAYABsCiAd1c2Vfb2lsATEScHJvZ3Jlc3NpdmVfcmVjaXBlATEVAAAm5PeSicayZhUCKAJDMywXQCZmZmZmZmYYEmRhc2hfYmFzZWxpbmVfMV92MREAdeoHZcSeAQA&amp;oh=00_AfzhJWQxo6WXbJJcIQdJYZSHbCt_b8L6BFofRsl0RXBvpA&amp;oe=69B9A4FB</t>
  </si>
  <si>
    <t>https://www.instagram.com/sanae667</t>
  </si>
  <si>
    <t>torachop650</t>
  </si>
  <si>
    <t>Tomonari Miyamoto</t>
  </si>
  <si>
    <t>1980 Japanese 🇯🇵🏍🍺🎸🛻
1967 triumph t120r 🇬🇧
1939 triumph 5t 🇬🇧
2021 toyota hilux 🇯🇵
趣味の備忘録📖</t>
  </si>
  <si>
    <t>https://scontent-atl3-3.cdninstagram.com/v/t51.2885-19/419960519_1664939894037119_1331465831013539380_n.jpg?stp=dst-jpg_e0_s150x150_tt6&amp;efg=eyJ2ZW5jb2RlX3RhZyI6InByb2ZpbGVfcGljLmRqYW5nby41NDAuYzIifQ&amp;_nc_ht=scontent-atl3-3.cdninstagram.com&amp;_nc_cat=111&amp;_nc_oc=Q6cZ2QHjDPOhkI9U7a9nj5im7zpDlu2tNM41-c7vuXEetufjWg9uHLrH1auRKhOw3D_PTbg&amp;_nc_ohc=g0H_SHji8JgQ7kNvwH_H8v0&amp;_nc_gid=QxjjRYA-q9EvNonPJKxqEw&amp;edm=AOQ1c0wBAAAA&amp;ccb=7-5&amp;oh=00_Afxx9uFkKLsVuGfYJNM5WHYBn8CUdMaOZSWDniG8k0nIbg&amp;oe=69BDB72A&amp;_nc_sid=8b3546</t>
  </si>
  <si>
    <t>・
地元の図書館の一角
凄く好きな場所
#triumph
#1939
#5t
#triumph
#speedtwin
#triumphriot_instagram 
#vintagetriumph
#triumphmotorcycles
#vintagemotorcycle
#トライアンフ
#英車
#garagelife 
#ガレージライフ | ・
1939年
5T Speed twin
1967年
T120R Bonneville
#triumph
#1939
#5t
#1967
#t120r
#triumph
#speedtwin
#bonneville 
#triumphriot_instagram 
#vintagetriumph
#triumphmotorcycles
#vintagemotorcycle
#英車
#garagelife 
#ガレージライフ | It was cold yesterday...
#トラトラ会
#遠足用バイク
#安心安全 | ・
戦前二輪車
1939年式タメ
チョッパーと純正
#triumph
#1939
#5t
#speedtwin
#harleydavidson
#wld
#sidevalve 
#triumphriot_instagram 
#vintagetriumph
#triumphmotorcycles
#vintagemotorcycle
#トライアンフ
#英車
#garagelife 
#ガレージライフ | ・
戦前二輪車
#triumph
#1939
#5t
#triumph
#speedtwin
#triumphriot_instagram 
#vintagetriumph
#triumphmotorcycles
#vintagemotorcycle
#トライアンフ
#英車
#garagelife 
#ガレージライフ | ・
1939年式　SPEED TWIN 5T
18年眠っていたbarn finedの車両を購入したのが
2年半前
今回もボンネと同じ@traviscyclesjapanさんに
OHを依頼
分割されたヘッドを探してもらったり…
今回もお世話になりました
お陰様で外人キック1発で始動です
これから楽しませてもらいます🫡
#triumph
#1939
#5t
#speedtwin
#triumphriot_instagram 
#vintagetriumph
#triumphmotorcycles
#vintagemotorcycle
#英車
#garagelife 
#ガレージライ | ・
道路が乾いたんで
昼前にトラでぶらり
夏の匂いに変わって
信号待ちもシートも暑い🫠
#毘沙の鼻
#本州最西端 | ・
まだまだ興奮冷めやらぬ…
brown bunny も最高…
#浅井健一
#ICECANDY
で始まり
#SKUNK
で終わる
#痺れちゃう | ・
やっと見れた車両…
カッコ良かった…
#hillsmarket2025
#harleydavison
#vintageharleydavidson 
#vintagemotorcycle
#chopper
#garagelife 
#ガレージライフ | ・
5/5の朝が最高だった
#triumph
#triumphriot_instagram 
#vintagetriumph
#triumphmotorcycles
#vintagemotorcycle
#英車
#garagelife 
#ガレージライフ | ・
駐車場の素敵な車両…
#hillsmarket2025
#triumph
#harleydavison
#vintagetriumph
#vintageharleydavidson 
#vintagemotorcycle
#chopper
#garagelife 
#ガレージライフ | ・
fourさんの車両は今年も素敵でした…
#hillsmarket2025
#bmw
#harleydavison
#vintageharleydavidson 
#vintagemotorcycle
#garagelife 
#ガレージライフ</t>
  </si>
  <si>
    <t>#triumph, #1939, #5t, #speedtwin, #triumphriot_instagram, #vintagetriumph, #triumphmotorcycles, #vintagemotorcycle, #garagelife, #1967, #t120r, #bonneville, #harleydavidson, #wld, #sidevalve, #ICECANDY, #SKUNK, #hillsmarket2025, #harleydavison, #vintageharleydavidson, #chopper, #bmw</t>
  </si>
  <si>
    <t>@traviscyclesjapan</t>
  </si>
  <si>
    <t>https://instagram.com/p/DQy2UB4D-8h, https://instagram.com/p/Cnq-HF3hgFY, https://instagram.com/p/DSAJo4hD-Ys, https://instagram.com/p/DRw-NE_j8Jk, https://instagram.com/p/DRw7t1zD4UR, https://instagram.com/p/DMiPhoPzo8q, https://instagram.com/p/DK6HbSbRj5f, https://instagram.com/p/DK4fGrzzkrV, https://instagram.com/p/DKHwaF2TCo0, https://instagram.com/p/DJZD_MtzdIl, https://instagram.com/p/DJWnM91TmSr, https://instagram.com/p/DI328BkzQYJ</t>
  </si>
  <si>
    <t>105, 327, 78, 100, 92, 169, 64, 80, 77, 106, 122, 86</t>
  </si>
  <si>
    <t>0, 10, 0, 0, 0, 2, 0, 2, 1, 2, 0, 0</t>
  </si>
  <si>
    <t>2025-11-08, 2023-01-21, 2025-12-08, 2025-12-02, 2025-12-02, 2025-07-25, 2025-06-15, 2025-06-14, 2025-05-26, 2025-05-08, 2025-05-07, 2025-04-25</t>
  </si>
  <si>
    <t>Image, Image, Image, Image, Image, Sidecar, Video, Sidecar, Sidecar, Sidecar, Sidecar, Sidecar</t>
  </si>
  <si>
    <t>https://scontent-atl3-3.cdninstagram.com/v/t51.82787-15/576515577_18534345724035562_6550848331139850915_n.jpg?stp=dst-jpg_e35_s1080x1080_sh0.08_tt6&amp;_nc_ht=scontent-atl3-3.cdninstagram.com&amp;_nc_cat=110&amp;_nc_oc=Q6cZ2QHjDPOhkI9U7a9nj5im7zpDlu2tNM41-c7vuXEetufjWg9uHLrH1auRKhOw3D_PTbg&amp;_nc_ohc=lpYYZG5IOlgQ7kNvwGoDvxv&amp;_nc_gid=QxjjRYA-q9EvNonPJKxqEw&amp;edm=AOQ1c0wBAAAA&amp;ccb=7-5&amp;ig_cache_key=Mzc2MTMwNzUwOTcyMzIyOTk4NQ%3D%3D.3-ccb7-5&amp;oh=00_AfzNsd8AcV1FavBPZdoqQiJ57gDzpXtWny9YIAddnPNAlA&amp;oe=69BDB750&amp;_nc_sid=8b3546, https://scontent-atl3-3.cdninstagram.com/v/t51.82787-15/621562081_18076640954525025_9207064743045074932_n.jpg?stp=dst-jpg_e35_s1080x1080_sh0.08_tt6&amp;_nc_ht=scontent-atl3-3.cdninstagram.com&amp;_nc_cat=109&amp;_nc_oc=Q6cZ2QHjDPOhkI9U7a9nj5im7zpDlu2tNM41-c7vuXEetufjWg9uHLrH1auRKhOw3D_PTbg&amp;_nc_ohc=2F3l1n9tbDMQ7kNvwFE2jxU&amp;_nc_gid=QxjjRYA-q9EvNonPJKxqEw&amp;edm=AOQ1c0wBAAAA&amp;ccb=7-5&amp;ig_cache_key=MzAyMDQ5OTY2NjMyNTYwMjY0OA%3D%3D.3-ccb7-5&amp;oh=00_AfzwPFMan_d9Nl5WYk8CdrC_wA7L_PvZjF21Q9lgKJxV0Q&amp;oe=69BDAC44&amp;_nc_sid=8b3546, https://scontent-atl3-1.cdninstagram.com/v/t51.82787-15/590314586_18346614958200795_4578013845171817365_n.jpg?stp=dst-jpg_e35_s1080x1080_sh0.08_tt6&amp;_nc_ht=scontent-atl3-1.cdninstagram.com&amp;_nc_cat=103&amp;_nc_oc=Q6cZ2QHjDPOhkI9U7a9nj5im7zpDlu2tNM41-c7vuXEetufjWg9uHLrH1auRKhOw3D_PTbg&amp;_nc_ohc=DyQSYwHbvhMQ7kNvwEZ-6Ff&amp;_nc_gid=QxjjRYA-q9EvNonPJKxqEw&amp;edm=AOQ1c0wBAAAA&amp;ccb=7-5&amp;ig_cache_key=Mzc4MzA2NjA3ODg3MzExODI1Mg%3D%3D.3-ccb7-5&amp;oh=00_AfyqIhdjIOwZlQfL6NYzg-EBE7TNoNJZxuPWmHG0jHh5mw&amp;oe=69BDBC2B&amp;_nc_sid=8b3546, https://scontent-atl3-3.cdninstagram.com/v/t51.82787-15/587707823_18538507183035562_4692216867883670870_n.jpg?stp=dst-jpg_e35_s1080x1080_sh0.08_tt6&amp;_nc_ht=scontent-atl3-3.cdninstagram.com&amp;_nc_cat=110&amp;_nc_oc=Q6cZ2QHjDPOhkI9U7a9nj5im7zpDlu2tNM41-c7vuXEetufjWg9uHLrH1auRKhOw3D_PTbg&amp;_nc_ohc=f-itgoulg9sQ7kNvwFK70gr&amp;_nc_gid=QxjjRYA-q9EvNonPJKxqEw&amp;edm=AOQ1c0wBAAAA&amp;ccb=7-5&amp;ig_cache_key=Mzc3ODc5MzY2NDk2MjA4NTQ3Ng%3D%3D.3-ccb7-5&amp;oh=00_AfwpGNyd0Bss8M_LKERYndowL2A0sg2TgmAP-IMw9lMBUw&amp;oe=69BD97B5&amp;_nc_sid=8b3546, https://scontent-atl3-3.cdninstagram.com/v/t51.82787-15/588399715_18538503886035562_690093795652175339_n.jpg?stp=dst-jpg_e35_s1080x1080_sh0.08_tt6&amp;_nc_ht=scontent-atl3-3.cdninstagram.com&amp;_nc_cat=110&amp;_nc_oc=Q6cZ2QHjDPOhkI9U7a9nj5im7zpDlu2tNM41-c7vuXEetufjWg9uHLrH1auRKhOw3D_PTbg&amp;_nc_ohc=BqEO7R0JZqAQ7kNvwFgaoH5&amp;_nc_gid=QxjjRYA-q9EvNonPJKxqEw&amp;edm=AOQ1c0wBAAAA&amp;ccb=7-5&amp;ig_cache_key=Mzc3ODc4MjcyMjI0OTQyNjE5Mw%3D%3D.3-ccb7-5&amp;oh=00_AfxV_WthlNeFNyNloZ2gJqYvKyo5korASLM2DPpVHstEpA&amp;oe=69BD8C05&amp;_nc_sid=8b3546, https://scontent-atl3-3.cdninstagram.com/v/t51.82787-15/524300486_18512082313035562_2262193184003258469_n.jpg?stp=dst-jpg_e35_s1080x1080_sh0.08_tt6&amp;_nc_ht=scontent-atl3-3.cdninstagram.com&amp;_nc_cat=110&amp;_nc_oc=Q6cZ2QHjDPOhkI9U7a9nj5im7zpDlu2tNM41-c7vuXEetufjWg9uHLrH1auRKhOw3D_PTbg&amp;_nc_ohc=KgSxJBsJvgEQ7kNvwFGAdok&amp;_nc_gid=QxjjRYA-q9EvNonPJKxqEw&amp;edm=AOQ1c0wBAAAA&amp;ccb=7-5&amp;ig_cache_key=MzY4NDU3NTcwNzM5NDg2MTgxOQ%3D%3D.3-ccb7-5&amp;oh=00_AfxzhCoV_GX_ra77qHNUoUzoQ5gLCD6_bwdt25K0bbsxTQ&amp;oe=69BDA03C&amp;_nc_sid=8b3546, https://scontent-atl3-3.cdninstagram.com/v/t51.82787-15/524300486_18512082313035562_2262193184003258469_n.jpg?stp=dst-jpg_e35_s1080x1080_sh0.08_tt6&amp;_nc_ht=scontent-atl3-3.cdninstagram.com&amp;_nc_cat=110&amp;_nc_oc=Q6cZ2QHjDPOhkI9U7a9nj5im7zpDlu2tNM41-c7vuXEetufjWg9uHLrH1auRKhOw3D_PTbg&amp;_nc_ohc=KgSxJBsJvgEQ7kNvwFGAdok&amp;_nc_gid=QxjjRYA-q9EvNonPJKxqEw&amp;edm=AOQ1c0wBAAAA&amp;ccb=7-5&amp;ig_cache_key=MzY4NDU3NTcwNzM5NDg2MTgxOQ%3D%3D.3-ccb7-5&amp;oh=00_AfxzhCoV_GX_ra77qHNUoUzoQ5gLCD6_bwdt25K0bbsxTQ&amp;oe=69BDA03C&amp;_nc_sid=8b3546, https://scontent-atl3-3.cdninstagram.com/v/t51.82787-15/524328602_18512082322035562_3831653870885146648_n.jpg?stp=dst-jpg_e35_s1080x1080_sh0.08_tt6&amp;_nc_ht=scontent-atl3-3.cdninstagram.com&amp;_nc_cat=110&amp;_nc_oc=Q6cZ2QHjDPOhkI9U7a9nj5im7zpDlu2tNM41-c7vuXEetufjWg9uHLrH1auRKhOw3D_PTbg&amp;_nc_ohc=7_G-4fn2l14Q7kNvwFmY63-&amp;_nc_gid=QxjjRYA-q9EvNonPJKxqEw&amp;edm=AOQ1c0wBAAAA&amp;ccb=7-5&amp;ig_cache_key=MzY4NDU3NTcwNzYyMTM3NDE3NQ%3D%3D.3-ccb7-5&amp;oh=00_AfzHVerBXO_EGdONuA3cmNP8EnPa70DXAOLWJEvJ5AVsUg&amp;oe=69BDB1E4&amp;_nc_sid=8b3546, https://scontent-atl3-3.cdninstagram.com/v/t51.82787-15/524659988_18512082331035562_1187553683018491126_n.jpg?stp=dst-jpg_e35_s1080x1080_sh0.08_tt6&amp;_nc_ht=scontent-atl3-3.cdninstagram.com&amp;_nc_cat=110&amp;_nc_oc=Q6cZ2QHjDPOhkI9U7a9nj5im7zpDlu2tNM41-c7vuXEetufjWg9uHLrH1auRKhOw3D_PTbg&amp;_nc_ohc=9Gf5MQP60N4Q7kNvwGsbzGY&amp;_nc_gid=QxjjRYA-q9EvNonPJKxqEw&amp;edm=AOQ1c0wBAAAA&amp;ccb=7-5&amp;ig_cache_key=MzY4NDU3NTcwNzQwMzE1ODI4MQ%3D%3D.3-ccb7-5&amp;oh=00_AfyZ1Pwla8jYVr9dWTDcbnmM-fb8mE9z8uZPVaYccg71DA&amp;oe=69BDABB4&amp;_nc_sid=8b3546, https://scontent-atl3-3.cdninstagram.com/v/t51.82787-15/524101491_18512082340035562_3327850317785789927_n.jpg?stp=dst-jpg_e35_s1080x1080_sh0.08_tt6&amp;_nc_ht=scontent-atl3-3.cdninstagram.com&amp;_nc_cat=110&amp;_nc_oc=Q6cZ2QHjDPOhkI9U7a9nj5im7zpDlu2tNM41-c7vuXEetufjWg9uHLrH1auRKhOw3D_PTbg&amp;_nc_ohc=Cif8op7cib4Q7kNvwF8eCiR&amp;_nc_gid=QxjjRYA-q9EvNonPJKxqEw&amp;edm=AOQ1c0wBAAAA&amp;ccb=7-5&amp;ig_cache_key=MzY4NDU3NTcwNzI2ODk4MDQyMw%3D%3D.3-ccb7-5&amp;oh=00_Afz1f4l1lJ5Vp4jm-dqTRQbJ48XQy2UGa8lrwJDFcluqJQ</t>
  </si>
  <si>
    <t>https://scontent-atl3-2.cdninstagram.com/o1/v/t2/f2/m367/AQODRC5Am05Ee3UMkPe-66Cm9YMyPnlqorzdehPKNrtxXQCUcQf_Y6Jsz77XWWWc2Rvq8aFS-Cux89wu0Z-UlEbbMfpt54-GsAGGSUU.mp4?_nc_cat=101&amp;_nc_sid=5e9851&amp;_nc_ht=scontent-atl3-2.cdninstagram.com&amp;_nc_ohc=ZDP15q5rdwcQ7kNvwEDUezk&amp;efg=eyJ2ZW5jb2RlX3RhZyI6Inhwdl9wcm9ncmVzc2l2ZS5JTlNUQUdSQU0uQ0xJUFMuQzMuNzIwLmRhc2hfYmFzZWxpbmVfMV92MSIsInhwdl9hc3NldF9pZCI6NzMxODIzMjU1OTIwODQyLCJhc3NldF9hZ2VfZGF5cyI6Mjc0LCJ2aV91c2VjYXNlX2lkIjoxMDA5OSwiZHVyYXRpb25fcyI6MzAsInVybGdlbl9zb3VyY2UiOiJ3d3cifQ%3D%3D&amp;ccb=17-1&amp;vs=eb94c505f13db463&amp;_nc_vs=HBksFQIYQGlnX2VwaGVtZXJhbC8yNDQ0M0U4MTBEQkM2ODUzNTNCMjk4NkYxNjU3NzVBRF92aWRlb19kYXNoaW5pdC5tcDQVAALIARIAFQIYRmlnX3hwdl9yZWVsc19wZXJtYW5lbnRfc3JfcHJvZC81MTA4MTY3ODIwNTg5MjBfODc3MTEyMDM5OTAzNDE3ODI0NS5tcDQVAgLIARIAKAAYABsCiAd1c2Vfb2lsATEScHJvZ3Jlc3NpdmVfcmVjaXBlATEVAAAmlIOpk9zlzAIVAigCQzMsF0A-aPXCj1wpGBJkYXNoX2Jhc2VsaW5lXzFfdjERAHX-B2XmnQEA&amp;_nc_gid=QxjjRYA-q9EvNonPJKxqEw&amp;_nc_ss=1a&amp;_nc_zt=28&amp;oh=00_AfyoE0ppOTcK_33Qf4X7HAbUKv2gj3YFLPfMBJTHtj37zA&amp;oe=69BD8D1A, https://scontent-atl3-3.cdninstagram.com/o1/v/t2/f2/m367/AQN9szxP_LzxwY36P-snBbjYkMsd2rSY_xasqvM0sAp0fZhIQF8a6OErz6AJHTSpXmejG18U5fJYxnsVc4x2Np0Ua0FR7EZWX-9yoNw.mp4?_nc_cat=111&amp;_nc_sid=5e9851&amp;_nc_ht=scontent-atl3-3.cdninstagram.com&amp;_nc_ohc=EgHTLGlOAl0Q7kNvwEmKmwo&amp;efg=eyJ2ZW5jb2RlX3RhZyI6Inhwdl9wcm9ncmVzc2l2ZS5JTlNUQUdSQU0uQ0FST1VTRUxfSVRFTS5DMy43MjAuZGFzaF9iYXNlbGluZV8xX3YxIiwieHB2X2Fzc2V0X2lkIjozMDg2MTQ2MzY4MjA1ODg4LCJhc3NldF9hZ2VfZGF5cyI6MzExLCJ2aV91c2VjYXNlX2lkIjoxMDE0NiwiZHVyYXRpb25fcyI6MjAsInVybGdlbl9zb3VyY2UiOiJ3d3cifQ%3D%3D&amp;ccb=17-1&amp;vs=5a82623db317c86a&amp;_nc_vs=HBkcFQIYQGlnX2VwaGVtZXJhbC8xODRFMDA4NjhBNThFMThFMTE0MDg3NjMzNDBCMjRBMV92aWRlb19kYXNoaW5pdC5tcDQVAALIARIAKAAYABsCiAd1c2Vfb2lsATEScHJvZ3Jlc3NpdmVfcmVjaXBlATEVAAAmgNGDoK61-woVAigCQzMsF0A0btkWhysCGBJkYXNoX2Jhc2VsaW5lXzFfdjERAHXuB2XEngEA&amp;_nc_gid=QxjjRYA-q9EvNonPJKxqEw&amp;_nc_ss=1a&amp;_nc_zt=28&amp;oh=00_AfyWsUI-rmk_UCh-yZX_J3yDuuI8T6K_uovyg1eWZ-GniA&amp;oe=69BDABF4, https://scontent-atl3-3.cdninstagram.com/o1/v/t16/f2/m84/AQMSdIqb4tUGPYncCuAFw-VFghb6cScDaNnYGgZGWmr7rUqi6cqAhtMB3Smi_ZfgQbnJVuQowjE3emiz9hNoeahKZywVLTvVI0u52g4.mp4?_nc_cat=109&amp;_nc_sid=5e9851&amp;_nc_ht=scontent-atl3-3.cdninstagram.com&amp;_nc_ohc=El19jnEpE-QQ7kNvwEwwnc1&amp;efg=eyJ2ZW5jb2RlX3RhZyI6Inhwdl9wcm9ncmVzc2l2ZS5JTlNUQUdSQU0uQ0FST1VTRUxfSVRFTS5DMy4zNjAuZGFzaF9iYXNlbGluZV8zX3YxIiwieHB2X2Fzc2V0X2lkIjoxMjA3NjAxMjU3NDA5MTczLCJhc3NldF9hZ2VfZGF5cyI6MzExLCJ2aV91c2VjYXNlX2lkIjoxMDE0NiwiZHVyYXRpb25fcyI6NDgsInVybGdlbl9zb3VyY2UiOiJ3d3cifQ%3D%3D&amp;ccb=17-1&amp;_nc_gid=QxjjRYA-q9EvNonPJKxqEw&amp;_nc_ss=1a&amp;_nc_zt=28&amp;vs=28004bb78f7c64fc&amp;_nc_vs=HBkcFQIYTGlnX2JhY2tmaWxsX3RpbWVsaW5lX3ZvZC84MjRFQjM5Mjc1NEE0ODZFOUQxMDBFMzY3MkY3Q0U4RF92aWRlb19kYXNoaW5pdC5tcDQVAALIARIAKAAYABsCiAd1c2Vfb2lsATEScHJvZ3Jlc3NpdmVfcmVjaXBlATEVAAAmqqrTv9KTpQQVAigCQzMsF0BIJmZmZmZmGBJkYXNoX2Jhc2VsaW5lXzNfdjERAHXuB2XEngEA&amp;oh=00_Afx90zvSOccFiqaFCVmVsiRxvN6knnODEABxCkmC7fb-2g&amp;oe=69B9BEBB, https://scontent-atl3-2.cdninstagram.com/o1/v/t16/f2/m84/AQNa2rVLSW7fk4_rdFE0W6kKPaj-iyLQHrJc2U34_CRQ_xS05s9V7Xs1iqpyXrfkMozTA1OzFXeFWUXiuGGyijgAiiHH9yuNi_SdWkg.mp4?_nc_cat=102&amp;_nc_sid=5e9851&amp;_nc_ht=scontent-atl3-2.cdninstagram.com&amp;_nc_ohc=YgEvhYuD-PsQ7kNvwHKANRJ&amp;efg=eyJ2ZW5jb2RlX3RhZyI6Inhwdl9wcm9ncmVzc2l2ZS5JTlNUQUdSQU0uQ0FST1VTRUxfSVRFTS5DMy4zNjAuZGFzaF9iYXNlbGluZV8zX3YxIiwieHB2X2Fzc2V0X2lkIjo0MDY4NzUxMjk2Njg4NjY1LCJhc3NldF9hZ2VfZGF5cyI6MzExLCJ2aV91c2VjYXNlX2lkIjoxMDE0NiwiZHVyYXRpb25fcyI6MzcsInVybGdlbl9zb3VyY2UiOiJ3d3cifQ%3D%3D&amp;ccb=17-1&amp;_nc_gid=QxjjRYA-q9EvNonPJKxqEw&amp;_nc_ss=1a&amp;_nc_zt=28&amp;vs=9d908f4e5e5af127&amp;_nc_vs=HBkcFQIYTGlnX2JhY2tmaWxsX3RpbWVsaW5lX3ZvZC9BOTQxNzYyOTcwNERDQjIzQzc1NDJCMTkxNTgwRDJCNV92aWRlb19kYXNoaW5pdC5tcDQVAALIARIAKAAYABsCiAd1c2Vfb2lsATEScHJvZ3Jlc3NpdmVfcmVjaXBlATEVAAAmssi_u7-gug4VAigCQzMsF0BC4gxJul41GBJkYXNoX2Jhc2VsaW5lXzNfdjERAHXuB2XEngEA&amp;oh=00_AfzuWg52UzGkZIwjnUg2RJIXhisOSsasP0G4SWIv4ol6zQ&amp;oe=69B9B49E</t>
  </si>
  <si>
    <t>https://www.instagram.com/torachop650</t>
  </si>
  <si>
    <t>frankteng888</t>
  </si>
  <si>
    <t>Frank Teng</t>
  </si>
  <si>
    <t>https://scontent-mia5-1.cdninstagram.com/v/t51.2885-19/11251129_150515781955132_1386992951_a.jpg?stp=dst-jpg_e0_s150x150_tt6&amp;efg=eyJ2ZW5jb2RlX3RhZyI6InByb2ZpbGVfcGljLmRqYW5nby4xNTAuYzIifQ&amp;_nc_ht=scontent-mia5-1.cdninstagram.com&amp;_nc_cat=104&amp;_nc_oc=Q6cZ2QE8tKPaigmTwnpCxJPfzVpqN8bJiCXet_jMmY1_DgkutneTPYLGAQ8ianDtgnIOO5U&amp;_nc_ohc=lQ2skwW1t6AQ7kNvwGc4t4p&amp;_nc_gid=aAG_Mskj1BpYXkctI3lWtg&amp;edm=AOQ1c0wBAAAA&amp;ccb=7-5&amp;oh=00_Afzn-tbhrjuymFEUuLmuFK0ufb8FZD5e7mogoQJYPQllqg&amp;oe=69BDB7AA&amp;_nc_sid=8b3546</t>
  </si>
  <si>
    <t>Zeitgeist MB ArtCar Lamps
馬年換了馬兒財位燈🐎
感謝德國 Zeitgeist MB的Max 協助訂製。
我將F40改成Kyosho製的F40，讓大燈可以打開；更好詮釋車燈打開的效果。燈座改成金色好搭配財位。插頭直接改成台灣的US 110V規格，回台灣不用再轉接。
全訂製大約兩個月就到貨了！質感很棒！
剛好馬年春節換上馬兒財位燈，
新年新氣象，新春發發發！💰💰💰
2026.02.17 大年初一
@zeitgeist.mb 
#artcarlamp #ferrari #ferrarif40 #lunarnewyear #theyearofthehors | 很久沒開，差一點發不動…
打開窗戶，播放City POP音樂
收油換檔，洩壓閥釋放，心情也跟著釋放😌
#mr2turbo #3sgte #turboengine #citypop | 過新年幫小黑換新鞋👟 
一步兩步～摩擦🎵
BBS LM281 DG-BKBD
30th Anniversary Limited Edition
#bbs #bbslm #bmw #bmwm3 #e90m3 | 兩車擺在中庭，好似GT7的拍照畫面❤️
各忙各的，大家都好久不見了~
謝謝車主借車，謝謝好友邀約，
謝謝Mini GT 的支持！🚗
看到次元我掃描了8秒才認出來😂
#porsche #porsche911 #911dakar #dakar #idbuzz #minigt #164models #porschenewtaipei #granturismo | Carrera GT 25th Anniversary
原廠出了一把車鑰匙模型🔑
限量612把，致敬Carrera GT 馬力612.
我拿到 #300號 🐸
設計師Arthur Kar 在盒中卡片留下了一段話，
最後一句說到：
永遠不要停止追逐你的夢想…
這是你有機會邁向擁有Carrera GT 的第一步。
😂😂😂
我明白也是我的最後一步了！
🤣這怎麼可能再邁進啦。～
#porsche #carreragt #porscheheritage #arthurkar #porschemuseum #elferspot #300 #358 | 深夜參觀老友的本田秘密車庫，
假日也想待在自己的車庫裡啊～
HONDA 
Civic
Integra
S2000
❤️❤️❤️
#honda #mugen #spoon #civic #integra #s2000 #mr2turbo #garagelife | 日落時間的特波咖啡☕️
好似真的置身日本巷弄🥰
MR2 turbo
#toyota #mr2 #mr2turbo #popuplights #midengine #mr2sw20 #3sgte #特波咖啡 #taiwan #taipei #jdm #90scars | 今天工作和家庭都發生太多事情；
希望彩虹的出現，真的能有喜事登門。🌈
Macan turbo EV 🐸
#porsche #macan #macanturboev #rainbow #墾丁 | 今天不知為何，
腦海不斷浮現梵谷之歌（Vincent）🎵
想起2019年在Arles小巷弄的拉麵店吃晚餐，走出拉麵店不久後；突然發現眼前的景色特別眼熟，才知道我巧遇了梵谷作品星空下的咖啡座地點。(剛剛google已歇業🫠）
上網查詢，Arles正是梵谷生前最後居住的地方，隔日趕緊踩點觀光，無心地巧遇，難忘的回憶。
Starry, starry night…🎵
#vangogh #arles #france #cafeterraceatnight #vincent #donmclean #2019 | 全新大樓拍照起來真是不錯！❤️
#toyota #toyotamr2 #mr2 #mr2turbo #mr2sw20 #3sgte #jdm #garagelife #taipeicigarlife | 911 Carrera 4S Ben Pon Jr. Edition 🇳🇱
Fish Silver Grey Metallic (7FF)
#porsche #porsche911 #911carrera4s #pts #painttosample #fishsilvergreymetallic #benponjunior911 #benpon | 還記得，小時候在來來百貨貼著玻璃展示櫃，看著UT model 1:18的McLaren F1模型流口水，我無法輕易形容這車對小男孩來說有多大的衝擊！
當時連百貨公司裡的UT模型都遙不可及，更別想說能看看實車了！
2008年我在東京BINGO SPORTS，第一次親眼看到McLaren F1，兩輛銀色F1，旁邊停著Gulf塗裝的McLaren F1 GTR Longtail (28R)，簡直無法相信自己的眼睛。
2016年我在美國Pebble Beach，遇見F1 designer Gordon Murray，早已預藏在背包裡的模型車；抓緊機會趕緊請大師幫忙簽名！
2023年我在法國Le</t>
  </si>
  <si>
    <t>#artcarlamp, #ferrari, #ferrarif40, #lunarnewyear, #theyearofthehors, #mr2turbo, #3sgte, #turboengine, #citypop, #bbs, #bbslm, #bmw, #bmwm3, #e90m3, #porsche, #porsche911, #911dakar, #dakar, #idbuzz, #minigt, #164models, #porschenewtaipei, #granturismo, #300, #carreragt, #porscheheritage, #arthurkar, #porschemuseum, #elferspot, #358, #honda, #mugen, #spoon, #civic, #integra, #s2000, #garagelife, #toyota, #mr2, #popuplights, #midengine, #mr2sw20, #taiwan, #taipei, #jdm, #90scars, #macan, #macantu</t>
  </si>
  <si>
    <t>@zeitgeist.mb</t>
  </si>
  <si>
    <t>https://instagram.com/p/DU2vB9pk2OO, https://instagram.com/p/DUvu7LOE0gR, https://instagram.com/p/DUS1jU7k1A4, https://instagram.com/p/DQwyMJPk2Oh, https://instagram.com/p/DQrSpMSEwWl, https://instagram.com/p/DQQw9fxk1Yc, https://instagram.com/p/DNsjaljZvpf, https://instagram.com/p/DCWmDZozlAH, https://instagram.com/p/C_YNgqdSbkS, https://instagram.com/p/C-w_6VQS5AM, https://instagram.com/p/C6x9l6eSizN, https://instagram.com/p/C6u0uJsyQWB</t>
  </si>
  <si>
    <t>12, 33, 30, 30, 30, 34, 65, 56, 36, 67, 28, 48</t>
  </si>
  <si>
    <t>0, 0, 2, 1, 1, 0, 3, 1, 1, 1, 0, 3</t>
  </si>
  <si>
    <t>2026-02-17, 2026-02-14, 2026-02-03, 2025-11-07, 2025-11-05, 2025-10-26, 2025-08-23, 2024-11-14, 2024-09-01, 2024-08-17, 2024-05-10, 2024-05-09</t>
  </si>
  <si>
    <t>Mandarin Oriental, Taipei 台北文華東方酒店, GMS coffee 特波咖啡, Arles - Provence(France)</t>
  </si>
  <si>
    <t>Image, Image, Image, Image, Image, Sidecar, Image, Image, Sidecar, Image, Image, Sidecar</t>
  </si>
  <si>
    <t>https://scontent-mia5-1.cdninstagram.com/v/t51.82787-15/634108236_18562619596010089_6864749427410727878_n.jpg?stp=dst-jpg_e35_p1080x1080_sh0.08_tt6&amp;_nc_ht=scontent-mia5-1.cdninstagram.com&amp;_nc_cat=101&amp;_nc_oc=Q6cZ2QE8tKPaigmTwnpCxJPfzVpqN8bJiCXet_jMmY1_DgkutneTPYLGAQ8ianDtgnIOO5U&amp;_nc_ohc=v5yA1TDif-oQ7kNvwHjk_CR&amp;_nc_gid=aAG_Mskj1BpYXkctI3lWtg&amp;edm=AOQ1c0wBAAAA&amp;ccb=7-5&amp;ig_cache_key=MzgzNDQ1ODk3NTg1MzgzMTA1NA%3D%3D.3-ccb7-5&amp;oh=00_Afx7SArWkRL84tnxLCBzot1Mngk-DtmqEJ0TKW7QDJuAlg&amp;oe=69BD91E1&amp;_nc_sid=8b3546, https://scontent-mia5-1.cdninstagram.com/v/t51.82787-15/634153884_18562083541010089_1242342511425034154_n.jpg?stp=dst-jpg_e35_p1080x1080_sh0.08_tt6&amp;_nc_ht=scontent-mia5-1.cdninstagram.com&amp;_nc_cat=101&amp;_nc_oc=Q6cZ2QE8tKPaigmTwnpCxJPfzVpqN8bJiCXet_jMmY1_DgkutneTPYLGAQ8ianDtgnIOO5U&amp;_nc_ohc=e35NXMb_3J4Q7kNvwGYV8O3&amp;_nc_gid=aAG_Mskj1BpYXkctI3lWtg&amp;edm=AOQ1c0wBAAAA&amp;ccb=7-5&amp;ig_cache_key=MzgzMjQ4ODE4NDU1MTUyNDM2OQ%3D%3D.3-ccb7-5&amp;oh=00_AfyN6MXRBgoboBeSvhRx1Z4eFighLHHDL2DBxVHO1bLH4w&amp;oe=69BDA074&amp;_nc_sid=8b3546, https://scontent-mia5-1.cdninstagram.com/v/t51.82787-15/626516532_18558756697010089_4091629460660465605_n.jpg?stp=dst-jpg_e35_p1080x1080_sh0.08_tt6&amp;_nc_ht=scontent-mia5-1.cdninstagram.com&amp;_nc_cat=101&amp;_nc_oc=Q6cZ2QE8tKPaigmTwnpCxJPfzVpqN8bJiCXet_jMmY1_DgkutneTPYLGAQ8ianDtgnIOO5U&amp;_nc_ohc=5f6urraZubgQ7kNvwFmQZsl&amp;_nc_gid=aAG_Mskj1BpYXkctI3lWtg&amp;edm=AOQ1c0wBAAAA&amp;ccb=7-5&amp;ig_cache_key=MzgyNDM1NDU1NzcxMjA5MzI0MA%3D%3D.3-ccb7-5&amp;oh=00_AfzpZXvPNdMB6TXadp6zFygahiWzRzuKE2BG1SWPmEYEiw&amp;oe=69BD9D91&amp;_nc_sid=8b3546, https://scontent-mia5-1.cdninstagram.com/v/t51.82787-15/574736327_18541456402010089_8163567511646623693_n.jpg?stp=dst-jpg_e35_p1080x1080_sh0.08_tt6&amp;_nc_ht=scontent-mia5-1.cdninstagram.com&amp;_nc_cat=101&amp;_nc_oc=Q6cZ2QE8tKPaigmTwnpCxJPfzVpqN8bJiCXet_jMmY1_DgkutneTPYLGAQ8ianDtgnIOO5U&amp;_nc_ohc=aTf5Ti1oV34Q7kNvwHAfUvX&amp;_nc_gid=aAG_Mskj1BpYXkctI3lWtg&amp;edm=AOQ1c0wBAAAA&amp;ccb=7-5&amp;ig_cache_key=Mzc2MDcyNjQyNTczODYzNDE0NQ%3D%3D.3-ccb7-5&amp;oh=00_AfxXpJRORPC2itzDbX16iLm0L8ZK2llg9UbIp3OnrXXueQ&amp;oe=69BDA2A0&amp;_nc_sid=8b3546, https://scontent-mia5-1.cdninstagram.com/v/t51.82787-15/572853979_18541012366010089_1930581129306263481_n.jpg?stp=dst-jpg_e35_p1080x1080_sh0.08_tt6&amp;_nc_ht=scontent-mia5-1.cdninstagram.com&amp;_nc_cat=101&amp;_nc_oc=Q6cZ2QE8tKPaigmTwnpCxJPfzVpqN8bJiCXet_jMmY1_DgkutneTPYLGAQ8ianDtgnIOO5U&amp;_nc_ohc=dQ_Q7e3Poj8Q7kNvwHujpDh&amp;_nc_gid=aAG_Mskj1BpYXkctI3lWtg&amp;edm=AOQ1c0wBAAAA&amp;ccb=7-5&amp;ig_cache_key=Mzc1OTE4MDMwOTQ5NDY5NTMzMw%3D%3D.3-ccb7-5&amp;oh=00_AfyVHtzeeen_Z3vTCy5PjXfxGKVc3pWksZOb97fapUyZ_g&amp;oe=69BDA260&amp;_nc_sid=8b3546, https://scontent-mia5-1.cdninstagram.com/v/t51.82787-15/569739616_18538800202010089_5066353695392837481_n.jpg?stp=dst-jpg_e35_p1080x1080_sh0.08_tt6&amp;_nc_ht=scontent-mia5-1.cdninstagram.com&amp;_nc_cat=101&amp;_nc_oc=Q6cZ2QE8tKPaigmTwnpCxJPfzVpqN8bJiCXet_jMmY1_DgkutneTPYLGAQ8ianDtgnIOO5U&amp;_nc_ohc=tHNOdRit4B0Q7kNvwFBG9XM&amp;_nc_gid=aAG_Mskj1BpYXkctI3lWtg&amp;edm=AOQ1c0wBAAAA&amp;ccb=7-5&amp;ig_cache_key=Mzc1MTcxMzgxMTEwMDU5Njk3Ng%3D%3D.3-ccb7-5&amp;oh=00_AfxFWkH04-Zz_sIt92PfNFtzyuA110HI6U_uBBVrcDXTYA&amp;oe=69BDAA0B&amp;_nc_sid=8b3546, https://scontent-mia5-1.cdninstagram.com/v/t51.82787-15/569739616_18538800202010089_5066353695392837481_n.jpg?stp=dst-jpg_e35_p1080x1080_sh0.08_tt6&amp;_nc_ht=scontent-mia5-1.cdninstagram.com&amp;_nc_cat=101&amp;_nc_oc=Q6cZ2QE8tKPaigmTwnpCxJPfzVpqN8bJiCXet_jMmY1_DgkutneTPYLGAQ8ianDtgnIOO5U&amp;_nc_ohc=tHNOdRit4B0Q7kNvwFBG9XM&amp;_nc_gid=aAG_Mskj1BpYXkctI3lWtg&amp;edm=AOQ1c0wBAAAA&amp;ccb=7-5&amp;ig_cache_key=Mzc1MTcxMzgxMTEwMDU5Njk3Ng%3D%3D.3-ccb7-5&amp;oh=00_AfxFWkH04-Zz_sIt92PfNFtzyuA110HI6U_uBBVrcDXTYA&amp;oe=69BDAA0B&amp;_nc_sid=8b3546, https://scontent-mia5-1.cdninstagram.com/v/t51.82787-15/571644847_18538800214010089_2133967334765827726_n.jpg?stp=dst-jpg_e35_p1080x1080_sh0.08_tt6&amp;_nc_ht=scontent-mia5-1.cdninstagram.com&amp;_nc_cat=101&amp;_nc_oc=Q6cZ2QE8tKPaigmTwnpCxJPfzVpqN8bJiCXet_jMmY1_DgkutneTPYLGAQ8ianDtgnIOO5U&amp;_nc_ohc=U6xGu4c0x-0Q7kNvwEAcHya&amp;_nc_gid=aAG_Mskj1BpYXkctI3lWtg&amp;edm=AOQ1c0wBAAAA&amp;ccb=7-5&amp;ig_cache_key=Mzc1MTcxMzgxMTI0MzE3MDE5MQ%3D%3D.3-ccb7-5&amp;oh=00_AfxcTf7L5uAWSNikoJ5iIyCXEcLetqxvzrln8WCSSRIUuQ&amp;oe=69BD916D&amp;_nc_sid=8b3546, https://scontent-mia5-1.cdninstagram.com/v/t51.82787-15/571120800_18538800241010089_4725024260546352439_n.jpg?stp=dst-jpg_e35_p1080x1080_sh0.08_tt6&amp;_nc_ht=scontent-mia5-1.cdninstagram.com&amp;_nc_cat=101&amp;_nc_oc=Q6cZ2QE8tKPaigmTwnpCxJPfzVpqN8bJiCXet_jMmY1_DgkutneTPYLGAQ8ianDtgnIOO5U&amp;_nc_ohc=3Q1mIpEyxvwQ7kNvwGTIkZ3&amp;_nc_gid=aAG_Mskj1BpYXkctI3lWtg&amp;edm=AOQ1c0wBAAAA&amp;ccb=7-5&amp;ig_cache_key=Mzc1MTcxMzgxMTM4NTc4NTAyNA%3D%3D.3-ccb7-5&amp;oh=00_AfxBUXtrgWIC_pawKjSX8jMGF1jt-HFFhApwwOm54Zie6A&amp;oe=69BD9243&amp;_nc_sid=8b3546, https://scontent-mia5-1.cdninstagram.com/v/t51.82787-15/571220455_18538800238010089_7774767779384807068_n.jpg?stp=dst-jpg_e35_p1080x1080_sh0.08_tt6&amp;_nc_ht=scontent-mia5-1.cdninstagram.com&amp;_nc_cat=101&amp;_nc_oc=Q6cZ2QE8tKPaigmTwnpCxJPfzVpqN8bJiCXet_jMmY1_DgkutneTPYLGAQ8ianDtgnIOO5U&amp;_nc_ohc=sQLgB2ZeG6QQ7kNvwFWw-F2&amp;_nc_gid=aAG_Mskj1BpYXkctI3lWtg&amp;edm=AOQ1c0wBAAAA&amp;ccb=7-5&amp;ig_cache_key=Mzc1MTcxMzgxMTI3NjcxNzgyOA%3D%3D.3-ccb7-5&amp;oh=00_AfyCPUCrMdDcjsGPK04JlnJKYg3GRD8xA95rsxnlBsRKN</t>
  </si>
  <si>
    <t>https://scontent-mia3-1.cdninstagram.com/o1/v/t16/f2/m69/AQNebhJ2-vPxFFHuklrjUzqTkfl1bISLEWhib2OH3R4Zikvkttre6IPFKLmkWLYw0CE7xF4RoD_P-WYbbe_s1UUF.mp4?strext=1&amp;_nc_cat=111&amp;_nc_sid=5e9851&amp;_nc_ht=scontent-mia3-1.cdninstagram.com&amp;_nc_ohc=egQGWRFVinIQ7kNvwFd_lic&amp;efg=eyJ2ZW5jb2RlX3RhZyI6Inhwdl9wcm9ncmVzc2l2ZS5JTlNUQUdSQU0uQ0FST1VTRUxfSVRFTS5DMy4zNjAuZGFzaF9iYXNlbGluZV8zX3YxIiwieHB2X2Fzc2V0X2lkIjo4NjY5ODA0NTgyNzkzMTgsImFzc2V0X2FnZV9kYXlzIjo1NjAsInZpX3VzZWNhc2VfaWQiOjEwMTQ2LCJkdXJhdGlvbl9zIjoyMSwidXJsZ2VuX3NvdXJjZSI6Ind3dyJ9&amp;ccb=17-1&amp;_nc_gid=aAG_Mskj1BpYXkctI3lWtg&amp;_nc_ss=1a&amp;_nc_zt=28&amp;vs=37d5e42454eba091&amp;_nc_vs=HBkcFQIYOnBhc3N0aHJvdWdoX2V2ZXJzdG9yZS9HSDZSU0J1TWZTTDh4bThGQUQ0SG44TUdxTmNlYmtZTEFBQUYVAALIARIAKAAYABsCiAd1c2Vfb2lsATEScHJvZ3Jlc3NpdmVfcmVjaXBlATEVAAAmrMbx4_OgigMVAigCQzMsF0A1N87ZFocrGBJkYXNoX2Jhc2VsaW5lXzNfdjERAHXuB2XEngEA&amp;oh=00_Afxvi1dpfJwZewgAUh2792zyPkDxQP6VuJ83aX_O5WTayA&amp;oe=69BD9DA9</t>
  </si>
  <si>
    <t>https://www.instagram.com/frankteng888</t>
  </si>
  <si>
    <t>decadeeyewear</t>
  </si>
  <si>
    <t>D E C A D E</t>
  </si>
  <si>
    <t>PAST•PRESENT•FUTURE 
Eyewear for the unique and unruly 
CHOOSE YOUR DECADE</t>
  </si>
  <si>
    <t>None,Brand</t>
  </si>
  <si>
    <t>http://www.decadeeyewear.com/</t>
  </si>
  <si>
    <t>https://scontent-iad3-1.cdninstagram.com/v/t51.2885-19/407378507_891924692099632_8942979252691900029_n.jpg?stp=dst-jpg_e0_s150x150_tt6&amp;efg=eyJ2ZW5jb2RlX3RhZyI6InByb2ZpbGVfcGljLmRqYW5nby4xMDgwLmMyIn0&amp;_nc_ht=scontent-iad3-1.cdninstagram.com&amp;_nc_cat=104&amp;_nc_oc=Q6cZ2QHD9VjNQ5jbLbk276K2qISm9qDbJZXuiunkvpqSWNOn-4Bf04rgNrDtDY3BDajsUEo&amp;_nc_ohc=VKi5FMJLy70Q7kNvwHEOpWs&amp;_nc_gid=6dT8JDFDVSVd_93zQCVv0A&amp;edm=AOQ1c0wBAAAA&amp;ccb=7-5&amp;oh=00_AfxNDVqgE89_82vQinshrAmrrmnIJs4C5n3hyW1Gn0T-zw&amp;oe=69BDB9C9&amp;_nc_sid=8b3546</t>
  </si>
  <si>
    <t>Decades in a day with @rileyhawk 
CHOOSE YOUR DECADE | Introducing Decade Eyewear. 
Quality eyewear for the iconic and the unruly. 
We welcome you to the Past Present Future. | Hello All !! Dropping in and saying hello! | 90’s @decadeeyewear coming soon | Look fast, go fast! Decade’s new performance speed frame, the Carsen 00s. MADE IN USA! 
HIGH PERFORMANCE polyamide frames 
with interlock hinge for strength and durability.
Scratch &amp; shatter proof lenses. Choose from four different lens colors: Grey,  Blue Mirror, Red Mirror , Silver Mirror. | The 1960’s JAYA in black with brown lens 
CHOOSE YOUR DECADE | See the world differently through the blue lens Earl 
CHOOSE YOUR DECADE | Speed shades coming soon! Made in the USA
CHOOSE YOUR DECADE | The NEW 60’s JAYA 
CHOOSE YOUR DECADE | The 1960’s Geno in new colors!  This is the crystal green with gray lens. 
CHOOSE YOUR DECADE | The 1960’s SID 
CHOOSE YOUR DECADE | The NEW 1960’s JAYA in black with brown lens 
CHOOSE YOUR DECADE</t>
  </si>
  <si>
    <t>@rileyhawk, @decadeeyewear</t>
  </si>
  <si>
    <t>https://instagram.com/p/C_3uf_LBLdA, https://instagram.com/p/C77DvenPonD, https://instagram.com/p/DHpeqXvxIPj, https://instagram.com/p/DV1j8nrEmkz, https://instagram.com/p/DVylpn-Aagb, https://instagram.com/p/DU3_GhDAcmt, https://instagram.com/p/DUrrDm6jaHM, https://instagram.com/p/DUpK77OAWPS, https://instagram.com/p/DULYytCjdnq, https://instagram.com/p/DUBe471AbHx, https://instagram.com/p/DT-nziRgUE1, https://instagram.com/p/DTsoVCqDU8o</t>
  </si>
  <si>
    <t>192, 290, 528, 205, 136, 25, 34, 189, 40, 34, 64, 35</t>
  </si>
  <si>
    <t>10, 30, 53, 7, 20, 0, 1, 16, 0, 0, 3, 0</t>
  </si>
  <si>
    <t>2024-09-13, 2024-06-07, 2025-03-26, 2026-03-13, 2026-03-12, 2026-02-17, 2026-02-13, 2026-02-12, 2026-01-31, 2026-01-27, 2026-01-26, 2026-01-19</t>
  </si>
  <si>
    <t>Costa Mesa, California, Tokyo, Japan</t>
  </si>
  <si>
    <t>Video, Video, Video, Image, Video, Sidecar, Sidecar, Video, Image, Video, Video, Video</t>
  </si>
  <si>
    <t>https://scontent-iad3-1.cdninstagram.com/v/t51.82787-15/652070979_18567794191042549_8733843533238331375_n.jpg?stp=dst-jpg_e35_p1080x1080_sh0.08_tt6&amp;_nc_ht=scontent-iad3-1.cdninstagram.com&amp;_nc_cat=101&amp;_nc_oc=Q6cZ2QHD9VjNQ5jbLbk276K2qISm9qDbJZXuiunkvpqSWNOn-4Bf04rgNrDtDY3BDajsUEo&amp;_nc_ohc=7Bzme-_GFU4Q7kNvwG2Ew6I&amp;_nc_gid=6dT8JDFDVSVd_93zQCVv0A&amp;edm=AOQ1c0wBAAAA&amp;ccb=7-5&amp;ig_cache_key=Mzg1MjE0MzE1MzY4MDM3ODE2Mw%3D%3D.3-ccb7-5&amp;oh=00_Afzg-0nF1_EAJvWHlZlO7yK1PvvbO9ZgNm9YkGn-SoPqow&amp;oe=69BD9A19&amp;_nc_sid=8b3546, https://scontent-iad3-1.cdninstagram.com/v/t51.82787-15/631511907_18093467183514046_2861773454583813119_n.jpg?stp=dst-jpg_e35_p1080x1080_sh0.08_tt6&amp;_nc_ht=scontent-iad3-1.cdninstagram.com&amp;_nc_cat=110&amp;_nc_oc=Q6cZ2QHD9VjNQ5jbLbk276K2qISm9qDbJZXuiunkvpqSWNOn-4Bf04rgNrDtDY3BDajsUEo&amp;_nc_ohc=BlMa_LXESQQQ7kNvwFDJHRG&amp;_nc_gid=6dT8JDFDVSVd_93zQCVv0A&amp;edm=AOQ1c0wBAAAA&amp;ccb=7-5&amp;ig_cache_key=MzgzNDgxMDE3OTg3NTA5NzUyMA%3D%3D.3-ccb7-5&amp;oh=00_Afy1vQQXX7wVmH6vz2wA3vy1S_xnKOR882piQwik1Belng&amp;oe=69BDA126&amp;_nc_sid=8b3546, https://scontent-iad3-1.cdninstagram.com/v/t51.82787-15/631511907_18093467183514046_2861773454583813119_n.jpg?stp=dst-jpg_e35_p1080x1080_sh0.08_tt6&amp;_nc_ht=scontent-iad3-1.cdninstagram.com&amp;_nc_cat=110&amp;_nc_oc=Q6cZ2QHD9VjNQ5jbLbk276K2qISm9qDbJZXuiunkvpqSWNOn-4Bf04rgNrDtDY3BDajsUEo&amp;_nc_ohc=BlMa_LXESQQQ7kNvwFDJHRG&amp;_nc_gid=6dT8JDFDVSVd_93zQCVv0A&amp;edm=AOQ1c0wBAAAA&amp;ccb=7-5&amp;ig_cache_key=MzgzNDgxMDE3OTg3NTA5NzUyMA%3D%3D.3-ccb7-5&amp;oh=00_Afy1vQQXX7wVmH6vz2wA3vy1S_xnKOR882piQwik1Belng&amp;oe=69BDA126&amp;_nc_sid=8b3546, https://scontent-iad3-1.cdninstagram.com/v/t51.82787-15/637043485_18093467192514046_148699395637435387_n.jpg?stp=dst-jpg_e15_tt6&amp;_nc_ht=scontent-iad3-1.cdninstagram.com&amp;_nc_cat=110&amp;_nc_oc=Q6cZ2QHD9VjNQ5jbLbk276K2qISm9qDbJZXuiunkvpqSWNOn-4Bf04rgNrDtDY3BDajsUEo&amp;_nc_ohc=pqGaAZvy8eYQ7kNvwGZso2K&amp;_nc_gid=6dT8JDFDVSVd_93zQCVv0A&amp;edm=AOQ1c0wBAAAA&amp;ccb=7-5&amp;ig_cache_key=MzgzNDgxMDE4NjQxODIwMjMwMA%3D%3D.3-ccb7-5&amp;oh=00_AfxTMDjxUDJ-0HGJNpgsz6YlNDRY6gj-O67JW2XBG5-jMg&amp;oe=69BD9EC4&amp;_nc_sid=8b3546, https://scontent-iad3-1.cdninstagram.com/v/t51.82787-15/632456784_18092906831514046_8142740465860185700_n.jpg?stp=dst-jpg_e35_p1080x1080_sh0.08_tt6&amp;_nc_ht=scontent-iad3-1.cdninstagram.com&amp;_nc_cat=110&amp;_nc_oc=Q6cZ2QHD9VjNQ5jbLbk276K2qISm9qDbJZXuiunkvpqSWNOn-4Bf04rgNrDtDY3BDajsUEo&amp;_nc_ohc=EZtlHymgDGEQ7kNvwHEhKUv&amp;_nc_gid=6dT8JDFDVSVd_93zQCVv0A&amp;edm=AOQ1c0wBAAAA&amp;ccb=7-5&amp;ig_cache_key=MzgzMTM0MzE5ODc2NTkyOTY2NA%3D%3D.3-ccb7-5&amp;oh=00_AfwY7ZBrtwaVKlCxpLfVfp3fZUxtALv6J1wWxMEHGq-UJg&amp;oe=69BD9739&amp;_nc_sid=8b3546, https://scontent-iad3-1.cdninstagram.com/v/t51.82787-15/632456784_18092906831514046_8142740465860185700_n.jpg?stp=dst-jpg_e35_p1080x1080_sh0.08_tt6&amp;_nc_ht=scontent-iad3-1.cdninstagram.com&amp;_nc_cat=110&amp;_nc_oc=Q6cZ2QHD9VjNQ5jbLbk276K2qISm9qDbJZXuiunkvpqSWNOn-4Bf04rgNrDtDY3BDajsUEo&amp;_nc_ohc=EZtlHymgDGEQ7kNvwHEhKUv&amp;_nc_gid=6dT8JDFDVSVd_93zQCVv0A&amp;edm=AOQ1c0wBAAAA&amp;ccb=7-5&amp;ig_cache_key=MzgzMTM0MzE5ODc2NTkyOTY2NA%3D%3D.3-ccb7-5&amp;oh=00_AfwY7ZBrtwaVKlCxpLfVfp3fZUxtALv6J1wWxMEHGq-UJg&amp;oe=69BD9739&amp;_nc_sid=8b3546, https://scontent-iad3-1.cdninstagram.com/v/t51.82787-15/633122121_18092906840514046_935309101755377711_n.jpg?stp=dst-jpg_e35_p1080x1080_sh0.08_tt6&amp;_nc_ht=scontent-iad3-1.cdninstagram.com&amp;_nc_cat=110&amp;_nc_oc=Q6cZ2QHD9VjNQ5jbLbk276K2qISm9qDbJZXuiunkvpqSWNOn-4Bf04rgNrDtDY3BDajsUEo&amp;_nc_ohc=p1gV936bGC0Q7kNvwGIeArn&amp;_nc_gid=6dT8JDFDVSVd_93zQCVv0A&amp;edm=AOQ1c0wBAAAA&amp;ccb=7-5&amp;ig_cache_key=MzgzMTM0MzE5ODY3MzY4MDY1NQ%3D%3D.3-ccb7-5&amp;oh=00_AfymHL5J3ZVR2n3a2fkhxV6A2uxw58tuzAlD0s9QDQWCDw&amp;oe=69BDBC4F&amp;_nc_sid=8b3546, https://scontent-iad3-1.cdninstagram.com/v/t51.82787-15/631792989_18092906849514046_2703161769857227979_n.jpg?stp=dst-jpg_e35_p1080x1080_sh0.08_tt6&amp;_nc_ht=scontent-iad3-1.cdninstagram.com&amp;_nc_cat=110&amp;_nc_oc=Q6cZ2QHD9VjNQ5jbLbk276K2qISm9qDbJZXuiunkvpqSWNOn-4Bf04rgNrDtDY3BDajsUEo&amp;_nc_ohc=cnzJe-ebw3wQ7kNvwHO1HN_&amp;_nc_gid=6dT8JDFDVSVd_93zQCVv0A&amp;edm=AOQ1c0wBAAAA&amp;ccb=7-5&amp;ig_cache_key=MzgzMTM0MzIwMDQxMDExOTI3Mg%3D%3D.3-ccb7-5&amp;oh=00_AfzHhCUEhC9HRsv9PvZvsyTTnRQi1oRzKrb0whb8JcbPSA&amp;oe=69BDB34B&amp;_nc_sid=8b3546, https://scontent-iad3-1.cdninstagram.com/v/t51.82787-15/626193227_18091644554514046_671600620067981422_n.jpg?stp=dst-jpg_e35_p1080x1080_sh0.08_tt6&amp;_nc_ht=scontent-iad3-1.cdninstagram.com&amp;_nc_cat=110&amp;_nc_oc=Q6cZ2QHD9VjNQ5jbLbk276K2qISm9qDbJZXuiunkvpqSWNOn-4Bf04rgNrDtDY3BDajsUEo&amp;_nc_ohc=hEtqecHCsVEQ7kNvwFbGi_A&amp;_nc_gid=6dT8JDFDVSVd_93zQCVv0A&amp;edm=AOQ1c0wBAAAA&amp;ccb=7-5&amp;ig_cache_key=MzgyMjI1Nzc0NjIwNTMzMzk5NA%3D%3D.3-ccb7-5&amp;oh=00_AfwpQ1UcSF_1tIDyyH02biVFDQttiG3V5ZnC5_1vb2157A&amp;oe=69BD9EB6&amp;_nc_sid=8b3546</t>
  </si>
  <si>
    <t>https://scontent-iad3-1.cdninstagram.com/o1/v/t2/f2/m367/AQPfwYwyz9plw8qDlAzE8GrnXJDCl9rRiWbJUzjJTejNWNYIRGWDwX2vUc67bBIiYLPTomEYdKZ8FXCxlAwpN3RyM7s-ta4VpydvAMw.mp4?_nc_cat=107&amp;_nc_sid=5e9851&amp;_nc_ht=scontent-iad3-1.cdninstagram.com&amp;_nc_ohc=S4_gfiqxvZ8Q7kNvwF7XZ3e&amp;efg=eyJ2ZW5jb2RlX3RhZyI6Inhwdl9wcm9ncmVzc2l2ZS5JTlNUQUdSQU0uQ0xJUFMuQzMuNzIwLmRhc2hfYmFzZWxpbmVfMV92MSIsInhwdl9hc3NldF9pZCI6NTM1MTcyNjc1NTM5MjU1LCJhc3NldF9hZ2VfZGF5cyI6NTQ4LCJ2aV91c2VjYXNlX2lkIjoxMDA5OSwiZHVyYXRpb25fcyI6NDEsInVybGdlbl9zb3VyY2UiOiJ3d3cifQ%3D%3D&amp;ccb=17-1&amp;_nc_gid=6dT8JDFDVSVd_93zQCVv0A&amp;_nc_ss=1a&amp;_nc_zt=28&amp;vs=a5e9c22fc3ae7764&amp;_nc_vs=HBksFQIYQGlnX2VwaGVtZXJhbC81RTQ1NDAzNEU3QjRDQjQ3OEJGMjUyNEQxMjREQjE5MF92aWRlb19kYXNoaW5pdC5tcDQVAALIARIAFQIYR2lnX3hwdl9yZWVsc19wZXJtYW5lbnRfc3JfcHJvZC8xNzI0MDQ0ODE1MDc1NTI2XzcwMzE4MjQ2NjYyMzUzNzc2NDUubXA0FQICyAESACgAGAAbAogHdXNlX29pbAExEnByb2dyZXNzaXZlX3JlY2lwZQExFQAAJu7EwJOTr_MBFQIoAkMzLBdARPrhR64UexgSZGFzaF9iYXNlbGluZV8xX3YxEQB1_gdl5p0BAA&amp;oh=00_AfxkLqd1O5DXCjJ8dZFagNbGhL5azuGOR6l2Ub9ZbjBfaw&amp;oe=69BDAE08, https://scontent-iad3-1.cdninstagram.com/o1/v/t2/f2/m82/AQPUcKvRu9PO_XUAOCwV3erpnY_zOSIzRRglQapmQ_21GS1dAGgFOt04BrfPmalz4iAg4wN4vQ24HSsokboq6Xd-D7pP3v-06kQ8hI8.mp4?_nc_cat=109&amp;_nc_sid=5e9851&amp;_nc_ht=scontent-iad3-1.cdninstagram.com&amp;_nc_ohc=Z60xocAFpyYQ7kNvwFvglnJ&amp;efg=eyJ2ZW5jb2RlX3RhZyI6Inhwdl9wcm9ncmVzc2l2ZS5JTlNUQUdSQU0uQ0xJUFMuQzMuNzIwLmRhc2hfYmFzZWxpbmVfMV92MSIsInhwdl9hc3NldF9pZCI6NDIwODUzNzAwOTI5NTE0LCJhc3NldF9hZ2VfZGF5cyI6NjQ2LCJ2aV91c2VjYXNlX2lkIjoxMDA5OSwiZHVyYXRpb25fcyI6MzksInVybGdlbl9zb3VyY2UiOiJ3d3cifQ%3D%3D&amp;ccb=17-1&amp;_nc_gid=6dT8JDFDVSVd_93zQCVv0A&amp;_nc_ss=1a&amp;_nc_zt=28&amp;vs=8d37f3ceb38057a5&amp;_nc_vs=HBksFQIYT2lnX3hwdl9yZWVsc19wZXJtYW5lbnRfcHJvZC8zMDQ2QzhDMTQ0MjJENkFGMDUzRjkyODVERjY0MUVBRF92aWRlb19kYXNoaW5pdC5tcDQVAALIARIAFQIYR2lnX3hwdl9yZWVsc19wZXJtYW5lbnRfc3JfcHJvZC8xOTA0OTk4NTUzMjc4MzIxXzQ2NjQwNjUyNTcxOTgwMDQ3MjgubXA0FQICyAESACgAGAAbAogHdXNlX29pbAExEnByb2dyZXNzaXZlX3JlY2lwZQExFQAAJtSfxbX0sL8BFQIoAkMzLBdAQ96XjU_fOxgSZGFzaF9iYXNlbGluZV8xX3YxEQB1_gdl5p0BAA&amp;oh=00_AfzYCyeql-IYiPOjxk8hDpwFhZHvbuApBqnh-YBtz4gRVA&amp;oe=69B9C492, https://scontent-iad3-1.cdninstagram.com/o1/v/t2/f2/m367/AQP9urIiIvqN9uLm79qztMROWLiXM4in4R5F8puwd5RkwuBKxYYfZn2ggtN4BWnLydobmMLFv595piLK8IYp-efgjLHocyA5SMYA7H8.mp4?_nc_cat=110&amp;_nc_sid=5e9851&amp;_nc_ht=scontent-iad3-1.cdninstagram.com&amp;_nc_ohc=a9sL1RlXL0oQ7kNvwEoOsmJ&amp;efg=eyJ2ZW5jb2RlX3RhZyI6Inhwdl9wcm9ncmVzc2l2ZS5JTlNUQUdSQU0uQ0xJUFMuQzMuNzIwLmRhc2hfYmFzZWxpbmVfMV92MSIsInhwdl9hc3NldF9pZCI6NjY1NzIzNDA5MzAzNjE1LCJhc3NldF9hZ2VfZGF5cyI6MzU1LCJ2aV91c2VjYXNlX2lkIjoxMDA5OSwiZHVyYXRpb25fcyI6NTYsInVybGdlbl9zb3VyY2UiOiJ3d3cifQ%3D%3D&amp;ccb=17-1&amp;vs=d1d3f6bee02fdfe8&amp;_nc_vs=HBksFQIYQGlnX2VwaGVtZXJhbC8xQTRGMzJEOTE4N0VGQ0M2QkZFOTNFREUxMjRBOUJCM192aWRlb19kYXNoaW5pdC5tcDQVAALIARIAFQIYR2lnX3hwdl9yZWVsc19wZXJtYW5lbnRfc3JfcHJvZC8yNDkwMTkwMzI4MDEzMDgxXzgxMTkzNjQ4NTk2NDIzMzc5ODYubXA0FQICyAESACgAGAAbAogHdXNlX29pbAExEnByb2dyZXNzaXZlX3JlY2lwZQExFQAAJv6gpPWZ3q4CFQIoAkMzLBdATDMzMzMzMxgSZGFzaF9iYXNlbGluZV8xX3YxEQB1_gdl5p0BAA&amp;_nc_gid=6dT8JDFDVSVd_93zQCVv0A&amp;_nc_ss=1a&amp;_nc_zt=28&amp;oh=00_AfyqT6tyiLppfAbZaa-JXttokfQkWptol1JP3uMoiuTf2w&amp;oe=69BDB82B, https://scontent-iad3-2.cdninstagram.com/o1/v/t16/f2/m69/AQM568DdOTRYpkTJiaUChcrlwSRKCKg1bpPfqfm8FNri-YJTqSP5KysUfy0o-4zO5S2TX3i7owV9kcsqe09CrXU9.mp4?strext=1&amp;_nc_cat=100&amp;_nc_sid=5e9851&amp;_nc_ht=scontent-iad3-2.cdninstagram.com&amp;_nc_ohc=RbxXZUz4Kc8Q7kNvwEye7M2&amp;efg=eyJ2ZW5jb2RlX3RhZyI6Inhwdl9wcm9ncmVzc2l2ZS5JTlNUQUdSQU0uQ0xJUFMuQzMuNzIwLmRhc2hfYmFzZWxpbmVfMV92MSIsInhwdl9hc3NldF9pZCI6MTgwOTYwOTI0MDg1MTQwNDYsImFzc2V0X2FnZV9kYXlzIjozLCJ2aV91c2VjYXNlX2lkIjoxMDA5OSwiZHVyYXRpb25fcyI6MjIsInVybGdlbl9zb3VyY2UiOiJ3d3cifQ%3D%3D&amp;ccb=17-1&amp;_nc_gid=6dT8JDFDVSVd_93zQCVv0A&amp;_nc_ss=1a&amp;_nc_zt=28&amp;vs=9c760e7d4a889895&amp;_nc_vs=HBksFQIYOnBhc3N0aHJvdWdoX2V2ZXJzdG9yZS9HQVNUdlNaQ2NBdENQN0lGQUVMMGlEcGhCMzlSYnNwVEFRQUYVAALIARIAFQIYUWlnX3hwdl9wbGFjZW1lbnRfcGVybWFuZW50X3YyL0M2NDgzRjBDQkNDMUVFNDVENzhGOTM1MTlFMzc0RTgwX2F1ZGlvX2Rhc2hpbml0Lm1wNBUCAsgBEgAoABgAGwKIB3VzZV9vaWwBMRJwcm9ncmVzc2l2ZV9yZWNpcGUBMRUAACb8l6j9mpOlQBUCKAJDMywXQDYiDEm6XjUYEmRhc2hfYmFzZWxpbmVfMV92MREAdf4HZeadAQA&amp;oh=00_AfywV-5IbFZ1oD0VucIuoj1CxRvvxkJcuM1bW6hh3CFA9Q&amp;oe=69BDA800, https://scontent-iad3-2.cdninstagram.com/o1/v/t16/f2/m69/AQOx5i3pJi4BHG4SQU7jYAseBCBdxOAonBQPzMocdc0927oCiKSAUmGKZoaoKtBDRNKFBEGPVR1zg4oY5DKk9Y38.mp4?strext=1&amp;_nc_cat=100&amp;_nc_sid=5e9851&amp;_nc_ht=scontent-iad3-2.cdninstagram.com&amp;_nc_ohc=19wKYyDaWj0Q7kNvwHNmuvF&amp;efg=eyJ2ZW5jb2RlX3RhZyI6Inhwdl9wcm9ncmVzc2l2ZS5JTlNUQUdSQU0uQ0xJUFMuQzMuNzIwLmRhc2hfYmFzZWxpbmVfMV92MSIsInhwdl9hc3NldF9pZCI6MTgwOTI4MDkxMzY1MTQwNDYsImFzc2V0X2FnZV9kYXlzIjozMiwidmlfdXNlY2FzZV9pZCI6MTAwOTksImR1cmF0aW9uX3MiOjI2LCJ1cmxnZW5fc291cmNlIjoid3d3In0%3D&amp;ccb=17-1&amp;_nc_gid=6dT8JDFDVSVd_93zQCVv0A&amp;_nc_ss=1a&amp;_nc_zt=28&amp;vs=7162530b23b70c41&amp;_nc_vs=HBksFQIYOnBhc3N0aHJvdWdoX2V2ZXJzdG9yZS9HQS04aXlYRk9JYllfS29GQU5EWjRtdldtT2dtYnNwVEFRQUYVAALIARIAFQIYUWlnX3hwdl9wbGFjZW1lbnRfcGVybWFuZW50X3YyL0JGNERCQzJFNDgxODJERTZGNEZCRTY5RDc4NDdDMDlFX2F1ZGlvX2Rhc2hpbml0Lm1wNBUCAsgBEgAoABgAGwKIB3VzZV9vaWwBMRJwcm9ncmVzc2l2ZV9yZWNpcGUBMRUAACb8j5HZjNSjQBUCKAJDMy</t>
  </si>
  <si>
    <t>https://www.instagram.com/decadeeyewear</t>
  </si>
  <si>
    <t>smiling_baby812</t>
  </si>
  <si>
    <t>Hiro</t>
  </si>
  <si>
    <t>https://scontent-atl3-3.cdninstagram.com/v/t51.2885-19/11429555_871762179580017_616044739_a.jpg?stp=dst-jpg_e0_s150x150_tt6&amp;efg=eyJ2ZW5jb2RlX3RhZyI6InByb2ZpbGVfcGljLmRqYW5nby4xNTAuYzIifQ&amp;_nc_ht=scontent-atl3-3.cdninstagram.com&amp;_nc_cat=109&amp;_nc_oc=Q6cZ2QHE0zhluaUJP8U4JhKVCFq1sTuxGmWwdLMDK51gfS99kU5ZlmbyH786aCryZUDFXFs&amp;_nc_ohc=0woCoMPjnaAQ7kNvwG-dlZe&amp;_nc_gid=zRAUuwrXzPfw52YyPFepzg&amp;edm=AOQ1c0wBAAAA&amp;ccb=7-5&amp;oh=00_AfycadZwuGBviq34wOxO-jhHc8l4dsN5jz-4ytAcGoljgg&amp;oe=69BD9D0D&amp;_nc_sid=8b3546</t>
  </si>
  <si>
    <t>バンクシー展
謎に包まれた作家
社会風刺、反戦
子供達も興味深々で
バンクシーの顔が見たい
#バンクシー　#バンクシー展 #バンクシー展天才か反逆者か #バンクシー展名古屋 #banksyjapan #banksyart #banksy展 #banksyexhibition #banksygeniusorvandal #名古屋　#ボストン美術館 #美術館  #art #金山 | 今日は黒
andmaskしか付けられない
#andmask
#アンドマスク
#おしゃれマスク
#マスク
#洗えるマスク
#andmaskしか勝たん
#プレゼントにも良し
#耳が痛くならないマスク
#サステナブルマスク | ウィルスを防ぐ高機能フィルター布マスク
デザインも機能性もグッd(^_^o)
パッケージもおしゃれでマスクケースにも使える
そしてマスクの裏側が凄い
andmaskしか着けられない
#andmask
#アンドマスク
#おしゃれマスク
#マスク
#洗えるマスク
#andmaskしか勝たん
#プレゼントにも良し
#耳が痛くならないマスク
#サステナブルマスク | #海#久々の晴れ間#早く梅雨明けして | #プレスバターサンド#プレスバターサンドあまおう苺#pressbuttersand #おやつ#苺スイーツ #苺#甘いもの#名古屋三越 #japan | #リストランテエスト
#肝心のパスタ撮り忘れ
#美味しくてまんぷく
#ふぁみりー
#インスタ不慣れです | ミルクスのタピオカドリンクの横にPennywiseが！Itそれが見えたら終わり🤡
#milkscafe#milksosu#タピオカ#タピオカ名古屋#タピ活#大須食べ歩き#タピオカ部#タピオカグラム#大須食べ歩き#Itそれが見えたら終わり#Pennywise | センス！
#はるきる
#PARCO南館
#お菓子の箱工作 | 美味しいわ〜！ #milkscafe#milksosu#タピオカ#タピオカ名古屋#タピ活#大須食べ歩き#タピオカ部#タピオカグラム#大須食べ歩き | milks大須プレオープン😀
早速行ってきました😚
黒糖ミルクリッチタピオカ！
美味しい！
#milkscafe#milksosu#タピオカ#タピオカ名古屋#タピ活#大須食べ歩き#タピオカ部#タピオカグラム#大須食べ歩き | We went to Disney Live！
It was a great time for our children.
#mickey 
#live</t>
  </si>
  <si>
    <t>#banksyjapan, #banksyart, #banksy, #banksyexhibition, #banksygeniusorvandal, #art, #andmask, #pressbuttersand, #japan, #milkscafe, #milksosu, #It, #Pennywise, #PARCO, #mickey, #live</t>
  </si>
  <si>
    <t>https://instagram.com/p/CfhwUqSPpxX, https://instagram.com/p/CL1naxGDZyL, https://instagram.com/p/CJ2EFDfjpZa, https://instagram.com/p/CJ0aC_YjIcs, https://instagram.com/p/CChtf6-D1Sl, https://instagram.com/p/B9voy2tDsL-, https://instagram.com/p/B9tJz18jx2n, https://instagram.com/p/B6nU62yDL-7, https://instagram.com/p/B2YCWXeDoT7, https://instagram.com/p/B00m-GGDBbP, https://instagram.com/p/B0xalNlDwvY, https://instagram.com/p/BRva1R8hqrF</t>
  </si>
  <si>
    <t>14, 45, 26, 16, 18, 20, 11, 17, 13, 17, 9, 38</t>
  </si>
  <si>
    <t>0, 1, 0, 0, 0, 0, 0, 0, 1, 0, 0, 5</t>
  </si>
  <si>
    <t>2022-07-02, 2021-02-28, 2021-01-10, 2021-01-09, 2020-07-12, 2020-03-15, 2020-03-14, 2019-12-28, 2019-09-14, 2019-08-06, 2019-08-05, 2017-03-17</t>
  </si>
  <si>
    <t>リストランテ エスト</t>
  </si>
  <si>
    <t>Image, Sidecar, Image, Sidecar, Image, Image, Sidecar, Image, Image, Image, Sidecar, Sidecar</t>
  </si>
  <si>
    <t>https://scontent-atl3-1.cdninstagram.com/v/t51.82787-15/623568149_18109744996588764_2023881353084063932_n.jpg?stp=dst-jpg_e35_s1080x1080_sh0.08_tt6&amp;_nc_ht=scontent-atl3-1.cdninstagram.com&amp;_nc_cat=100&amp;_nc_oc=Q6cZ2QHE0zhluaUJP8U4JhKVCFq1sTuxGmWwdLMDK51gfS99kU5ZlmbyH786aCryZUDFXFs&amp;_nc_ohc=WdwJlTtCTloQ7kNvwFD1AfM&amp;_nc_gid=zRAUuwrXzPfw52YyPFepzg&amp;edm=AOQ1c0wBAAAA&amp;ccb=7-5&amp;ig_cache_key=Mjg3Mzc5MDU2MzI2NDQwNDU2Nw%3D%3D.3-ccb7-5&amp;oh=00_AfxxheoROJcWX6by_7z4QneSRrnT2v93Cf0bb_V6O_UCZA&amp;oe=69BDADC8&amp;_nc_sid=8b3546, https://scontent-atl3-3.cdninstagram.com/v/t51.29350-15/155259246_1068250500337508_9087392213598188870_n.jpg?stp=dst-jpg_e35_s1080x1080_tt6&amp;_nc_ht=scontent-atl3-3.cdninstagram.com&amp;_nc_cat=108&amp;_nc_oc=Q6cZ2QHE0zhluaUJP8U4JhKVCFq1sTuxGmWwdLMDK51gfS99kU5ZlmbyH786aCryZUDFXFs&amp;_nc_ohc=-3i0tJRRcmwQ7kNvwGCZJz7&amp;_nc_gid=zRAUuwrXzPfw52YyPFepzg&amp;edm=AOQ1c0wBAAAA&amp;ccb=7-5&amp;ig_cache_key=MjUxOTA5MjkyNDkxMTU5OTUwMA%3D%3D.3-ccb7-5&amp;oh=00_AfzPcs65sUqEK3GFJF8d7tHaKndsRPpSyXGesLy_bUT5uQ&amp;oe=69BDB165&amp;_nc_sid=8b3546, https://scontent-atl3-3.cdninstagram.com/v/t51.29350-15/155259246_1068250500337508_9087392213598188870_n.jpg?stp=dst-jpg_e35_s1080x1080_tt6&amp;_nc_ht=scontent-atl3-3.cdninstagram.com&amp;_nc_cat=108&amp;_nc_oc=Q6cZ2QHE0zhluaUJP8U4JhKVCFq1sTuxGmWwdLMDK51gfS99kU5ZlmbyH786aCryZUDFXFs&amp;_nc_ohc=-3i0tJRRcmwQ7kNvwGCZJz7&amp;_nc_gid=zRAUuwrXzPfw52YyPFepzg&amp;edm=AOQ1c0wBAAAA&amp;ccb=7-5&amp;ig_cache_key=MjUxOTA5MjkyNDkxMTU5OTUwMA%3D%3D.3-ccb7-5&amp;oh=00_AfzPcs65sUqEK3GFJF8d7tHaKndsRPpSyXGesLy_bUT5uQ&amp;oe=69BDB165&amp;_nc_sid=8b3546, https://scontent-atl3-3.cdninstagram.com/v/t51.82787-15/652063802_18108528829770104_4700952793612193060_n.jpg?stp=dst-jpg_e35_s1080x1080_sh0.08_tt6&amp;_nc_ht=scontent-atl3-3.cdninstagram.com&amp;_nc_cat=108&amp;_nc_oc=Q6cZ2QHE0zhluaUJP8U4JhKVCFq1sTuxGmWwdLMDK51gfS99kU5ZlmbyH786aCryZUDFXFs&amp;_nc_ohc=gGcQzrd16xMQ7kNvwGXlL2F&amp;_nc_gid=zRAUuwrXzPfw52YyPFepzg&amp;edm=AOQ1c0wBAAAA&amp;ccb=7-5&amp;ig_cache_key=MjUxOTA5MjkyNDkzNjgwOTMyMw%3D%3D.3-ccb7-5&amp;oh=00_Afzt5e0zbarjubmniU8-mqTS9xMSiRJa8DD4wfdCZncTWA&amp;oe=69BDA79B&amp;_nc_sid=8b3546, https://scontent-atl3-3.cdninstagram.com/v/t51.82787-15/651187892_18157304737441999_1381532186537294482_n.jpg?stp=dst-jpg_e35_s1080x1080_sh0.08_tt6&amp;_nc_ht=scontent-atl3-3.cdninstagram.com&amp;_nc_cat=107&amp;_nc_oc=Q6cZ2QHE0zhluaUJP8U4JhKVCFq1sTuxGmWwdLMDK51gfS99kU5ZlmbyH786aCryZUDFXFs&amp;_nc_ohc=RDtoRWp-dJcQ7kNvwEALLwM&amp;_nc_gid=zRAUuwrXzPfw52YyPFepzg&amp;edm=AOQ1c0wBAAAA&amp;ccb=7-5&amp;ig_cache_key=MjUxOTA5MjkyNDc2ODk0ODQ0Mg%3D%3D.3-ccb7-5&amp;oh=00_AfwkspUTQ0C_vqgdVIhzzVYjyJ3N1hdWBrFk3Bn7d1qnYg&amp;oe=69BD9B6F&amp;_nc_sid=8b3546, https://scontent-atl3-2.cdninstagram.com/v/t51.29350-15/155582400_890566825033742_9051431015520619179_n.jpg?stp=dst-jpg_e35_s1080x1080_tt6&amp;_nc_ht=scontent-atl3-2.cdninstagram.com&amp;_nc_cat=102&amp;_nc_oc=Q6cZ2QHE0zhluaUJP8U4JhKVCFq1sTuxGmWwdLMDK51gfS99kU5ZlmbyH786aCryZUDFXFs&amp;_nc_ohc=Q95XfEVD--EQ7kNvwGcmvvM&amp;_nc_gid=zRAUuwrXzPfw52YyPFepzg&amp;edm=AOQ1c0wBAAAA&amp;ccb=7-5&amp;ig_cache_key=MjUxOTA5MjkyNDc0Mzg3NzM1Mw%3D%3D.3-ccb7-5&amp;oh=00_AfyYTvmeJOMuOOMwqah268r29jj002b3GnTiLD-vQqw-vw&amp;oe=69BDBC96&amp;_nc_sid=8b3546, https://scontent-atl3-2.cdninstagram.com/v/t51.82787-15/639533445_18579669646044353_7251741018122445799_n.jpg?stp=dst-jpg_e35_p1080x1080_sh0.08_tt6&amp;_nc_ht=scontent-atl3-2.cdninstagram.com&amp;_nc_cat=105&amp;_nc_oc=Q6cZ2QHE0zhluaUJP8U4JhKVCFq1sTuxGmWwdLMDK51gfS99kU5ZlmbyH786aCryZUDFXFs&amp;_nc_ohc=k2Spp0hePn4Q7kNvwFvyeNH&amp;_nc_gid=zRAUuwrXzPfw52YyPFepzg&amp;edm=AOQ1c0wBAAAA&amp;ccb=7-5&amp;ig_cache_key=MjQ4MzE5MDE4NDA3NTQ5OTA5OA%3D%3D.3-ccb7-5&amp;oh=00_AfxKgDjeXEYCb2osLBX1s5Krqr0ir23aXRHXZpgrvA3nVQ&amp;oe=69BDA968&amp;_nc_sid=8b3546, https://scontent-atl3-1.cdninstagram.com/v/t51.82787-15/649248069_18093589640101452_7066211010473221472_n.jpg?stp=dst-jpg_e35_s1080x1080_sh0.08_tt6&amp;_nc_ht=scontent-atl3-1.cdninstagram.com&amp;_nc_cat=100&amp;_nc_oc=Q6cZ2QHE0zhluaUJP8U4JhKVCFq1sTuxGmWwdLMDK51gfS99kU5ZlmbyH786aCryZUDFXFs&amp;_nc_ohc=II3qMMUf47EQ7kNvwGMrzPO&amp;_nc_gid=zRAUuwrXzPfw52YyPFepzg&amp;edm=AOQ1c0wBAAAA&amp;ccb=7-5&amp;ig_cache_key=MjQ4MjcyMzg0Njg1MjkwNDc3Ng%3D%3D.3-ccb7-5&amp;oh=00_AfxN3FUZ5m2AhMOaXQWPo7J6hP_8g2jXO-jp-5X3Yjc3qw&amp;oe=69BD94A2&amp;_nc_sid=8b3546, https://scontent-atl3-1.cdninstagram.com/v/t51.82787-15/649248069_18093589640101452_7066211010473221472_n.jpg?stp=dst-jpg_e35_s1080x1080_sh0.08_tt6&amp;_nc_ht=scontent-atl3-1.cdninstagram.com&amp;_nc_cat=100&amp;_nc_oc=Q6cZ2QHE0zhluaUJP8U4JhKVCFq1sTuxGmWwdLMDK51gfS99kU5ZlmbyH786aCryZUDFXFs&amp;_nc_ohc=II3qMMUf47EQ7kNvwGMrzPO&amp;_nc_gid=zRAUuwrXzPfw52YyPFepzg&amp;edm=AOQ1c0wBAAAA&amp;ccb=7-5&amp;ig_cache_key=MjQ4MjcyMzg0Njg1MjkwNDc3Ng%3D%3D.3-ccb7-5&amp;oh=00_AfxN3FUZ5m2AhMOaXQWPo7J6hP_8g2jXO-jp-5X3Yjc3qw&amp;oe=69BD94A2&amp;_nc_sid=8b3546, https://scontent-atl3-3.cdninstagram.com/v/t51.82787-15/652773907_18114896236656971_4366536850596192045_n.jpg?stp=dst-jpg_e35_s1080x1080_sh0.08_tt6&amp;_nc_ht=scontent-atl3-3.cdninstagram.com&amp;_nc_cat=111&amp;_nc_oc=Q6cZ2QHE0zhluaUJP8U4JhKVCFq1sTuxGmWwdLMDK51gfS99kU5ZlmbyH786aCryZUDFXFs&amp;_nc_ohc=E7ZK0eq77TgQ7kNvwFKZrPw&amp;_nc_gid=zRAUuwrXzPfw52YyPFepzg&amp;edm=AOQ1c0wBAAAA&amp;ccb=7-5&amp;ig_cache_key=MjQ4MjcyMzg0Njg2OTQ5ODA1OA%3D%3D.3-ccb7-5&amp;oh=00_AfwpYbhqEd3yYAeEFWYIAFeoVoJIe0i_VZfKGa9yDUfv6w&amp;oe=69BDA5DB&amp;_nc_sid=8b3</t>
  </si>
  <si>
    <t>https://scontent-atl3-2.cdninstagram.com/o1/v/t16/f2/m84/AQMuJ-J9weGkhqEk-eSgiRpsqPjFh3e3pwqIZfb4uvH8CCmgM-OoVQs7sUfcJQRoYmW7bsgdDcGbIZ1xgafMFzHqx4OC8Bc5CEGTeC4.mp4?_nc_cat=102&amp;_nc_sid=5e9851&amp;_nc_ht=scontent-atl3-2.cdninstagram.com&amp;_nc_ohc=3ABsiN2gVZgQ7kNvwEOuyBP&amp;efg=eyJ2ZW5jb2RlX3RhZyI6Inhwdl9wcm9ncmVzc2l2ZS5JTlNUQUdSQU0uQ0FST1VTRUxfSVRFTS5DMy42NDAuZGFzaF9iYXNlbGluZV8xX3YxIiwieHB2X2Fzc2V0X2lkIjoxMzY3NTAzMjI0MTgzOTIxLCJhc3NldF9hZ2VfZGF5cyI6MjY1NiwidmlfdXNlY2FzZV9pZCI6MTAxNDYsImR1cmF0aW9uX3MiOjIxLCJ1cmxnZW5fc291cmNlIjoid3d3In0%3D&amp;ccb=17-1&amp;_nc_gid=zRAUuwrXzPfw52YyPFepzg&amp;_nc_ss=1a&amp;_nc_zt=28&amp;vs=46a09929bd3decaa&amp;_nc_vs=HBksFQIYTGlnX2JhY2tmaWxsX3RpbWVsaW5lX3ZvZC81MzQ3RjU5OTU1MjE0ODRCODM0MTVFREQ5NjUwNDlBOV92aWRlb19kYXNoaW5pdC5tcDQVAALIARIAFQIYOnBhc3N0aHJvdWdoX2V2ZXJzdG9yZS9HSUFERUJacFppZGtxbW9DQUVNd0FoYVN4VUZCYnBrd0FBQUYVAgLIARIAKAAYABsCiAd1c2Vfb2lsATEScHJvZ3Jlc3NpdmVfcmVjaXBlATEVAAAm4vHA_pTv7QQVAigCQzMsF0A1dDlYEGJOGBJkYXNoX2Jhc2VsaW5lXzFfdjERAHXuB2XEngEA&amp;oh=00_AfzoahXf7-sjiRummn_R5KrWxTSZbDX-coD8JQ33-NuoWA&amp;oe=69B99552</t>
  </si>
  <si>
    <t>https://www.instagram.com/smiling_baby812</t>
  </si>
  <si>
    <t>hideki.motokane</t>
  </si>
  <si>
    <t>元兼 秀樹</t>
  </si>
  <si>
    <t>A Day in the life</t>
  </si>
  <si>
    <t>https://scontent-lga3-2.cdninstagram.com/v/t51.2885-19/427151897_199671056542807_5473879720155670866_n.jpg?stp=dst-jpg_e0_s150x150_tt6&amp;efg=eyJ2ZW5jb2RlX3RhZyI6InByb2ZpbGVfcGljLmRqYW5nby4zMjAuYzIifQ&amp;_nc_ht=scontent-lga3-2.cdninstagram.com&amp;_nc_cat=107&amp;_nc_oc=Q6cZ2QETW9hhcmvLE4kqIka_O8_pSghfCtGL9MDUwCzqqezwAWxbFF1SQExh3TPKrd18HVU&amp;_nc_ohc=FVVkUHwYyA8Q7kNvwEXsxBD&amp;_nc_gid=LvmXhddw8BkU15FzFoqVDg&amp;edm=AOQ1c0wBAAAA&amp;ccb=7-5&amp;oh=00_AfxsrUqfVcjQhMTpC7iSdqQZht01yojC7INZJPKqDxLtVw&amp;oe=69BDAC00&amp;_nc_sid=8b3546</t>
  </si>
  <si>
    <t>ひょんなことで手に入れたVWディーラーのノベルティ
車種のラインナップから2000年中盤の付箋セットで
外箱付きのハードカバーという豪華な装丁が時代ならでは
今だとここまで費用を投じる事は出来るのかなぁ… | SMART four-two K(2006)
これまでのクルマ遍歴で唯一 新車で購入し そして最も長く所有(8年)しました。見た目とは裏腹に乗り味はメルセデスのそれで 高速で大分から福岡まで余裕のドライブを愉しめました。 | 1969 Mercedes Benz 300SEL Automatic W109
2017年にとある旧車イベントで見掛けた(当時)48年間ワンオーナーでレストア歴無しという奇跡の個体。走行4万キロ(！)
こんな化物級の逸材に遭遇するから旧車イベントは面白い。オーナーと連絡先を交換すれば良かったなぁと思いつつ ある日カーセンサーで中国地方のショップで販売されていたのを見つけ 寂しい気持ちになりました。 | Dance with Great Vintage Alfa-Romeo.
ジュリアスーパーを試乗しました。
小僧だった頃、スパイダーでアルファロメオの操り方を習得した身には1969年生まれのジュリアは気難しさを全く感じず、ジュリアスーパーのキャラクターやこれまで歩んだ道程で身に付いた癖をよく理解して波長を合わせれば 踊るように生き生きと走り気分爽快！多少の傷や錆は気にしない(笑)
グレートヴィンテージのアルファロメオは 日々の暮らしに華やぎをもたらしてくれると感じた次第です。 | Alfa-Romeo Jiulia Super (1969)
大学生の頃 街角で見かけたアルファロメオに一目惚れしてディーラーへ駆け込んだ時に見せてくれたのがこのジュリアスーパーでした。
当然買えるはずもなくそれから縁も無く30年が経ち ようやく(助手席)ドライブする機会に恵まれました。
箱という形容がピッタリのフォルムでAピラー上部の特異な形状のメッキモール 特徴的な凹型のトランクリッド コーダトロンカのリアエンド これら全てが空力を追求した結果の機能美で グラスエリアも広く開放的で 今時の自動車にはこんな居心地の良さはあるのかと考えさせられました。長文失礼しました(笑)
#alfarome | スクランブルカーマガジンのバックナンバーを引っ張り出しちょいと調べ物した後は あの頃のように貪り読み至福のひと時。約40年前のインプレッションは自動車愛に満ち溢れてますね。字が細かく見えづらいのは歳のせいね(笑) | Alfa-Romeo Spider 2000 (1978)
叔父貴が購入したと聞いて急いで支度して久々のオープンドライブを堪能。雨上がりの晴空も心地良くいい気分転換になりました。
#alfaromeo #alfaromeospider #spider | MONO SAFARI #2
29 April 2016 | MONO SAFARI 
29 April 2016 | LANCIA Υ (Y11) 1999 1.2LS-8V(CVT)、2001 1.2LS-16V(5MT)
在京時代に勤務していたオフィスの近くのホテルに常泊していた徳大寺巨匠が一時期愛用していたのをよく見かけて一目惚れして 今でも恋する一台です。
こちらもW124やPuntoと同じく15年のブランクを経て2台乗り継ぎました。同じ車種で前期と後期 5MTとCVT そして新車とド中古(笑)という違いを味わえたのは貴重な経験でした。
#lanciaypsilon #lancia | FIAT Punto ELX Speedgear (2001)
18年前 先述したW124の前はこんなのに乗っていました。
ちょうどその頃勃発した原油価格高騰の折に市街地でもリッター20キロを誇る低燃費はありがたく 見た目とは裏腹な卓越した動力性能と居住性 そしてカジュアルだけどよく考えられたデザインでコンパクトカーだからと決して手を抜かないクルマ作りは流石イタリアだと感心しました。
今までのクルマ遍歴の中で2台続けて乗り継いだのはPuntoだけです。車検継続するより乗り換えた方がお得だったのはここだけの話ですが(笑) | Mercedes Benz 260E (1991)
12年前 ヤフオクで近所の方が出品していたので連絡取ってその日の夜に下見に行き 新車当時の大分33ナンバーで素性の良さが気に入って即決し翌日引取り。
価格はオークションスタート価格の20万円(笑) 出品者曰くあと3日で決まらなかったら廃車にするつもりだったとの事。
諸般の事情により1年程で次のオーナーに譲渡しましたが 今ではすっかり神格化された感のあるW124をカジュアルに愉しめた良き時代の思い出です。</t>
  </si>
  <si>
    <t>#alfarome, #alfaromeo, #alfaromeospider, #spider, #2, #lanciaypsilon, #lancia</t>
  </si>
  <si>
    <t>https://instagram.com/p/DLPkNCyS6mQ, https://instagram.com/p/C9GTzYhSU__, https://instagram.com/p/C4s0nvzrgkM, https://instagram.com/p/C4Fp6CjLqJo, https://instagram.com/p/C4Ago2IrqFW, https://instagram.com/p/C3STlqrr-hQ, https://instagram.com/p/C3ASMYKLhnm, https://instagram.com/p/C2e97H7SByg, https://instagram.com/p/C2cZWhrySeF, https://instagram.com/p/C2MyhVZrXVj, https://instagram.com/p/C0T5PSHLbwn, https://instagram.com/p/C0Fo--lySDf</t>
  </si>
  <si>
    <t>14, 37, 43, 46, 37, 16, 41, 11, 16, 28, 30, 36</t>
  </si>
  <si>
    <t>0, 0, 2, 0, 2, 0, 0, 0, 0, 0, 0, 0</t>
  </si>
  <si>
    <t>2025-06-23, 2024-07-06, 2024-03-19, 2024-03-04, 2024-03-02, 2024-02-13, 2024-02-06, 2024-01-24, 2024-01-23, 2024-01-17, 2023-12-01, 2023-11-25</t>
  </si>
  <si>
    <t>Image, Image, Image, Sidecar, Sidecar, Image, Sidecar, Video, Video, Sidecar, Image, Image</t>
  </si>
  <si>
    <t>https://scontent-lga3-3.cdninstagram.com/v/t51.2885-15/503617085_18514340992037774_7962730804129678537_n.jpg?stp=dst-jpg_e35_p1080x1080_sh0.08_tt6&amp;_nc_ht=scontent-lga3-3.cdninstagram.com&amp;_nc_cat=102&amp;_nc_oc=Q6cZ2QETW9hhcmvLE4kqIka_O8_pSghfCtGL9MDUwCzqqezwAWxbFF1SQExh3TPKrd18HVU&amp;_nc_ohc=ZnLE2D9HtoMQ7kNvwHKaLvJ&amp;_nc_gid=LvmXhddw8BkU15FzFoqVDg&amp;edm=AOQ1c0wBAAAA&amp;ccb=7-5&amp;ig_cache_key=MzY2MTMwNDI0ODA5NDQwMjk2MA%3D%3D.3-ccb7-5&amp;oh=00_Afxzhyk5iheLuou70_wNDsfRV4iAJbteDH5F-LJb2Ht71w&amp;oe=69BDAE35&amp;_nc_sid=8b3546, https://scontent-lga3-3.cdninstagram.com/v/t39.30808-6/471820999_18479908633037774_1211296618041500899_n.jpg?stp=dst-jpg_e15_tt6&amp;_nc_ht=scontent-lga3-3.cdninstagram.com&amp;_nc_cat=102&amp;_nc_oc=Q6cZ2QETW9hhcmvLE4kqIka_O8_pSghfCtGL9MDUwCzqqezwAWxbFF1SQExh3TPKrd18HVU&amp;_nc_ohc=yUzaN6NZQ20Q7kNvwFVicew&amp;_nc_gid=LvmXhddw8BkU15FzFoqVDg&amp;edm=AOQ1c0wAAAAA&amp;ccb=7-5&amp;ig_cache_key=MzQwNjQ5NzI2MjA1NzYzOTkzNQ%3D%3D.3-ccb7-5&amp;oh=00_Afzr_71mFkO3yo2B9l-JR-gGgS2d6MVwkr9ErJRM5j3QRw&amp;oe=69BDBB28&amp;_nc_sid=8b3546, https://scontent-lga3-3.cdninstagram.com/v/t39.30808-6/470582569_18477909340037774_6181183395801329990_n.jpg?stp=dst-jpg_e15_tt6&amp;_nc_ht=scontent-lga3-3.cdninstagram.com&amp;_nc_cat=102&amp;_nc_oc=Q6cZ2QETW9hhcmvLE4kqIka_O8_pSghfCtGL9MDUwCzqqezwAWxbFF1SQExh3TPKrd18HVU&amp;_nc_ohc=IIsOr0U0vjcQ7kNvwFX2Z-E&amp;_nc_gid=LvmXhddw8BkU15FzFoqVDg&amp;edm=AOQ1c0wAAAAA&amp;ccb=7-5&amp;ig_cache_key=MzMyNzI2NTY1NDUzMTAzMzM1Ng%3D%3D.3-ccb7-5&amp;oh=00_AfzOTEd-YVmUkPpp5mfXW12g-bmKkTXjMz6UBWVkPgedCw&amp;oe=69BD946F&amp;_nc_sid=8b3546, https://scontent-lga3-3.cdninstagram.com/v/t39.30808-6/470220761_18477901042037774_7534095183769825789_n.jpg?stp=dst-jpg_e35_s1080x1080_sh0.08_tt6&amp;_nc_ht=scontent-lga3-3.cdninstagram.com&amp;_nc_cat=102&amp;_nc_oc=Q6cZ2QETW9hhcmvLE4kqIka_O8_pSghfCtGL9MDUwCzqqezwAWxbFF1SQExh3TPKrd18HVU&amp;_nc_ohc=hgtHVFosF0kQ7kNvwFWifqE&amp;_nc_gid=LvmXhddw8BkU15FzFoqVDg&amp;edm=AOQ1c0wAAAAA&amp;ccb=7-5&amp;ig_cache_key=MzMxNjI0MTAwNTE4NTYyMTEyNA%3D%3D.3-ccb7-5&amp;oh=00_AfysgGQjbSq4cT9V1oXppgv4w3weSIIALbvebpS4lCGEfw&amp;oe=69BDACFB&amp;_nc_sid=8b3546, https://scontent-lga3-3.cdninstagram.com/v/t39.30808-6/470220761_18477901042037774_7534095183769825789_n.jpg?stp=dst-jpg_e35_s1080x1080_sh0.08_tt6&amp;_nc_ht=scontent-lga3-3.cdninstagram.com&amp;_nc_cat=102&amp;_nc_oc=Q6cZ2QETW9hhcmvLE4kqIka_O8_pSghfCtGL9MDUwCzqqezwAWxbFF1SQExh3TPKrd18HVU&amp;_nc_ohc=hgtHVFosF0kQ7kNvwFWifqE&amp;_nc_gid=LvmXhddw8BkU15FzFoqVDg&amp;edm=AOQ1c0wAAAAA&amp;ccb=7-5&amp;ig_cache_key=MzMxNjI0MTAwNTE4NTYyMTEyNA%3D%3D.3-ccb7-5&amp;oh=00_AfysgGQjbSq4cT9V1oXppgv4w3weSIIALbvebpS4lCGEfw&amp;oe=69BDACFB&amp;_nc_sid=8b3546, https://scontent-lga3-3.cdninstagram.com/v/t39.30808-6/470237053_18477901111037774_3016710271908146525_n.jpg?stp=dst-jpg_e35_s1080x1080_sh0.08_tt6&amp;_nc_ht=scontent-lga3-3.cdninstagram.com&amp;_nc_cat=102&amp;_nc_oc=Q6cZ2QETW9hhcmvLE4kqIka_O8_pSghfCtGL9MDUwCzqqezwAWxbFF1SQExh3TPKrd18HVU&amp;_nc_ohc=TU97VYn2n0YQ7kNvwFDzYuY&amp;_nc_gid=LvmXhddw8BkU15FzFoqVDg&amp;edm=AOQ1c0wAAAAA&amp;ccb=7-5&amp;ig_cache_key=MzMxNjI0MTAwNTE2ODkwNjIwNg%3D%3D.3-ccb7-5&amp;oh=00_Afyhs7n6FI-KaEGGYYSiM-8DdQjJvbT_Le-k5-DdNQ0QOg&amp;oe=69BD8DDC&amp;_nc_sid=8b3546, https://scontent-lga3-3.cdninstagram.com/v/t39.30808-6/470659206_18477901414037774_7069814311052883538_n.jpg?stp=dst-jpg_e35_s1080x1080_sh0.08_tt6&amp;_nc_ht=scontent-lga3-3.cdninstagram.com&amp;_nc_cat=102&amp;_nc_oc=Q6cZ2QETW9hhcmvLE4kqIka_O8_pSghfCtGL9MDUwCzqqezwAWxbFF1SQExh3TPKrd18HVU&amp;_nc_ohc=noO5-LD7djwQ7kNvwGBuiOo&amp;_nc_gid=LvmXhddw8BkU15FzFoqVDg&amp;edm=AOQ1c0wAAAAA&amp;ccb=7-5&amp;ig_cache_key=MzMxNjI0MTAwNTE3NzQ2NzQ1Mw%3D%3D.3-ccb7-5&amp;oh=00_AfyvqESqUJTwlLQ7Hu9o2UO11TcG2M5LZKGU2Xo_-8Z1Hw&amp;oe=69BD8A7C&amp;_nc_sid=8b3546, https://scontent-lga3-3.cdninstagram.com/v/t39.30808-6/470655407_18477901030037774_6162965050341960072_n.jpg?stp=dst-jpg_e15_tt6&amp;_nc_ht=scontent-lga3-3.cdninstagram.com&amp;_nc_cat=102&amp;_nc_oc=Q6cZ2QETW9hhcmvLE4kqIka_O8_pSghfCtGL9MDUwCzqqezwAWxbFF1SQExh3TPKrd18HVU&amp;_nc_ohc=0mS75A3zpogQ7kNvwEae2ge&amp;_nc_gid=LvmXhddw8BkU15FzFoqVDg&amp;edm=AOQ1c0wAAAAA&amp;ccb=7-5&amp;ig_cache_key=MzMxNjI0MTAwNTE3NzIxNTI2NQ%3D%3D.3-ccb7-5&amp;oh=00_AfxDzsLzoFbJ-YSgjXDe3BsK203h1cxzks_EwA5fiRd_DQ&amp;oe=69BDAFEC&amp;_nc_sid=8b3546, https://scontent-lga3-3.cdninstagram.com/v/t39.30808-6/470579291_18477900277037774_2803520958830008744_n.jpg?stp=dst-jpg_e35_p1080x1080_sh0.08_tt6&amp;_nc_ht=scontent-lga3-3.cdninstagram.com&amp;_nc_cat=102&amp;_nc_oc=Q6cZ2QETW9hhcmvLE4kqIka_O8_pSghfCtGL9MDUwCzqqezwAWxbFF1SQExh3TPKrd18HVU&amp;_nc_ohc=iiQpUzmUoZIQ7kNvwF5l6V7&amp;_nc_gid=LvmXhddw8BkU15FzFoqVDg&amp;edm=AOQ1c0wAAAAA&amp;ccb=7-5&amp;ig_cache_key=MzMxNDc5Mjg2NTc2OTQ1MDg3Nw%3D%3D.3-ccb7-5&amp;oh=00_AfzvOWyhmqEJhvg1XL1Iweiq3QjjGv75h2RX6jSEeRlJfA&amp;oe=69BD86F0&amp;_nc_sid=8b3546, https://scontent-lga3-3.cdninstagram.com/v/t39.30808-6/470579291_18477900277037774_2803520958830008744_n.jpg?stp=dst-jpg_e35_p1080x1080_sh0.08_tt6&amp;_nc_ht=scontent-lga3-3.cdninstagram.com&amp;_nc_cat=102&amp;_nc_oc=Q6cZ2QETW9hhcmvLE4kqIka_O8_pSghfCtGL9MDUwCzqqezwAWxbFF1SQExh3TPKrd18HVU&amp;_nc_ohc=iiQpUzmUoZIQ7kNvwF5l6V7&amp;_nc_gid=LvmXhddw8BkU15FzFoqVDg&amp;edm=AOQ1c0wAAAAA&amp;ccb=7-5&amp;ig_cache_key=MzMxNDc5Mjg2NTc2OTQ1MDg3Nw%3D%3D.3-ccb7-5&amp;oh=00_AfzvOWyhmqEJhvg1XL1Iweiq3QjjGv75h2RX6jSEeRlJfA&amp;oe=69BD86F0&amp;_nc_sid=8b3546, https://scontent-lga3-3.cdninstagr</t>
  </si>
  <si>
    <t>https://scontent-lga3-1.cdninstagram.com/o1/v/t2/f2/m82/AQPM05KvOwCIaJj1HD8_AO2MKeFhQejmTADlpMMgLJEaj9Tr4UpmZbWpuU0PDBqAOraj1NGTsu07z2DEl70nemwij3Ukx0d2esobSwE.mp4?_nc_cat=103&amp;_nc_sid=5e9851&amp;_nc_ht=scontent-lga3-1.cdninstagram.com&amp;_nc_ohc=MgDC53LNdq8Q7kNvwE5eO_l&amp;efg=eyJ2ZW5jb2RlX3RhZyI6Inhwdl9wcm9ncmVzc2l2ZS5JTlNUQUdSQU0uQ0xJUFMuQzMuNjM4LmRhc2hfYmFzZWxpbmVfMl92MSIsInhwdl9hc3NldF9pZCI6OTEyNTQyMjg2NzYwMTcxLCJhc3NldF9hZ2VfZGF5cyI6NzgxLCJ2aV91c2VjYXNlX2lkIjoxMDA5OSwiZHVyYXRpb25fcyI6NDUsInVybGdlbl9zb3VyY2UiOiJ3d3cifQ%3D%3D&amp;ccb=17-1&amp;_nc_gid=LvmXhddw8BkU15FzFoqVDg&amp;_nc_ss=1a&amp;_nc_zt=28&amp;vs=3229a06ecadc3034&amp;_nc_vs=HBksFQIYT2lnX3hwdl9yZWVsc19wZXJtYW5lbnRfcHJvZC9DNzQwODQ1NjZFMkU4MTY2QUMxQkQzQzcwNDNFMTNBOF92aWRlb19kYXNoaW5pdC5tcDQVAALIARIAFQIYRWlnX3hwdl9yZWVsc19wZXJtYW5lbnRfc3JfcHJvZC80MDY3NjI2MTg1NDQ4MTVfNjY2NjM4NDUzODIwODkxMjM5Lm1wNBUCAsgBEgAoABgAGwKIB3VzZV9vaWwBMRJwcm9ncmVzc2l2ZV9yZWNpcGUBMRUAACbWo8Lt-fyeAxUCKAJDMywXQEaEGJN0vGoYEmRhc2hfYmFzZWxpbmVfMl92MREAdf4HZeadAQA&amp;oh=00_AfxVYbmdQ-DHUXwP0ny8kVhLowO1eI0J6t53sTe9kUuO4g&amp;oe=69B9C83C, https://scontent-lga3-1.cdninstagram.com/o1/v/t2/f2/m82/AQPyzyHLu4Z-8hA7QEadZ9ZBOeOekRwg1KTVzfiBKDQ3D95nIV2AFYasfXVNdqKcProVpVAJ8Xvbf1ILMAmWffMx49GBQxPztrHGmuQ.mp4?_nc_cat=109&amp;_nc_sid=5e9851&amp;_nc_ht=scontent-lga3-1.cdninstagram.com&amp;_nc_ohc=tirITNCYoEAQ7kNvwHYcBf_&amp;efg=eyJ2ZW5jb2RlX3RhZyI6Inhwdl9wcm9ncmVzc2l2ZS5JTlNUQUdSQU0uQ0xJUFMuQzMuNjM4LmRhc2hfYmFzZWxpbmVfMl92MSIsInhwdl9hc3NldF9pZCI6NjkxODkxMjUzMTE5MTIzLCJhc3NldF9hZ2VfZGF5cyI6NzgyLCJ2aV91c2VjYXNlX2lkIjoxMDA5OSwiZHVyYXRpb25fcyI6MzQsInVybGdlbl9zb3VyY2UiOiJ3d3cifQ%3D%3D&amp;ccb=17-1&amp;vs=b171b9ee5a7ab8b&amp;_nc_vs=HBksFQIYT2lnX3hwdl9yZWVsc19wZXJtYW5lbnRfcHJvZC8zRTRDQUZBNDIwRUMyMjhCMzRGMTk1RDM2RjM5ODhBN192aWRlb19kYXNoaW5pdC5tcDQVAALIARIAFQIYRWlnX3hwdl9yZWVsc19wZXJtYW5lbnRfc3JfcHJvZC8yODI3Nzc5NzgxNTMwMzNfNzkyMzkzODQ5NTU1MzgwMzU1Lm1wNBUCAsgBEgAoABgAGwKIB3VzZV9vaWwBMRJwcm9ncmVzc2l2ZV9yZWNpcGUBMRUAACamouzFr9G6AhUCKAJDMywXQEFmZmZmZmYYEmRhc2hfYmFzZWxpbmVfMl92MREAdf4HZeadAQA&amp;_nc_gid=LvmXhddw8BkU15FzFoqVDg&amp;_nc_ss=1a&amp;_nc_zt=28&amp;oh=00_AfytAP6ZFepjEjvwU3Os9TZbSF9EsW2XQR-AaWLgtnlcQw&amp;oe=69B99D76</t>
  </si>
  <si>
    <t>https://www.instagram.com/hideki.motokane</t>
  </si>
  <si>
    <t>o.takumi_ut</t>
  </si>
  <si>
    <t>オカモト タクミ</t>
  </si>
  <si>
    <t>@tokyo_base_official 
@united_tokyo   MD</t>
  </si>
  <si>
    <t>None,Design &amp; fashion</t>
  </si>
  <si>
    <t>https://united-tokyo.com/shop/c/cum?itemPerPage=100&amp;dtype=Category&amp;dcode=um&amp;f12=0&amp;isFilterKeyword=false</t>
  </si>
  <si>
    <t>https://scontent-atl3-3.cdninstagram.com/v/t51.2885-19/337513470_955476752488581_8933761069832592368_n.jpg?stp=dst-jpg_e0_s150x150_tt6&amp;efg=eyJ2ZW5jb2RlX3RhZyI6InByb2ZpbGVfcGljLmRqYW5nby4xMDgwLmMxIn0&amp;_nc_ht=scontent-atl3-3.cdninstagram.com&amp;_nc_cat=109&amp;_nc_oc=Q6cZ2QEB77QXJTOik3Tza8Z9xUzjzMhz-OQ676x9J0kUVnkkNQapBlNnfP3C1jS7y_9-n0E&amp;_nc_ohc=JQHjA9kgtR8Q7kNvwH7hbYy&amp;_nc_gid=Cx6o_EFzyCCUrQdk6MUtqQ&amp;edm=AOQ1c0wBAAAA&amp;ccb=7-5&amp;oh=00_Afzt8V7QNNr6ze7REalJ6GYlaTkOBB66PxuEyCocXdvrfg&amp;oe=69BDA9CE&amp;_nc_sid=8b3546</t>
  </si>
  <si>
    <t>・・・
TOKYO BASE AWARDS 2026
ありがたい事に年間CEO賞を頂きました。
前期は子供が産まれ、生活が180度変わる中
全力で仕事ができたのは、家族の支えのおかげです。
今期はその感謝を行動と結果で返せるよう
仕事はもちろん父親としても加速します。
photo by @rkrkrk 
#unitedtokyo
#記録 | ・・・
UNITED TOKYO 10th ANNIVERSARY 
UNITED TOKYO  10周年を記念して、YOKEデザイナー・寺田典夫氏との特別なカプセルコレクションが登場しました。
各店舗、ONLINE STOREでの発売はもちろん、神宮前店では本日よりPOP UPも開催中です。
この機会にぜひご覧ください。
#unitedtokyo | ・・・
「MINI POSTMAN BAG」
膨らみを持たせたデザインが特徴のショルダーバッグ。
ポリカーボネートPUという強靭な表面摩擦堅牢度と高耐久性を有したラバー合皮を採用しており、キズがつきにくいのが1番の特徴です。水や汗でのダメージ、紫外線の色褪せにも強く、長くご使用頂けます。
また、開閉がスムーズなマグネットボタンや、光沢を抑えたマットブラックに塗装されたファスナーや金具など、付属にもこだわ抜かれた逸品を是非ご覧ください😌
〈商品詳細〉
商品名:MINI POSTMAN BAG
カラー:NAVY/DARK GRAY/BLACK
値段:¥13,200-Tax in
#un | ・・・
【DWS×UNITED TOKYO】
色流しアーティスト集団『DWS』とのコラボレーションアイテムが本日より遂に発売です。
公式オンラインストアでも発売してるので気になる方は是非見てください😌
DWS JAPAN @dwsjapan 
Cota Mori @cotamoly 
Midori Arai @midori_dws 
Kaol Iwamoto @23kaol91 
Winigreeni @winigreeni 
DWS Manager: KUMA @usk_shimoda_kuma 
Model: Haruka Osawa (NUMBER EIGHT) @haruk | ・・・
デニムページ作りました。
1番の推しはショーツです。
是非見てみてください👖
#unitedtokyo
#onlinestore | ・・・
-March- NEW ARRIVAL
普段と違った雰囲気だしてみたので
ぜひご覧ください😌
#unitedtokyo
#onlinestore
#記録 | ・・・
本日より2024ss OUTLAST series公開
気合い入れて特集ページも作りました。
是非ご覧ください😌
#unitedtokyo
#2024ss | ・・・
UNITED TOKYO 2024SSスタートしました。
たくさん掲載したので是非見てください😌
#unitedtokyo
#2024ss | ・・・
WEB限定商品
DRYAIRハーフジップシャツ
¥10,000+tax
岡本のおすすめです。
撮影も頑張りました。
気になる方はぜひチェックしてみてください。
#unitedtokyo
#onlinestore | ・・・
@united_tokyo 
最近のおすすめ商品
テクノラマノースリーブ
¥7,000+tax
カットオフベイカーパンツ
¥18,000+tax
ニューコンフォートサンダル
¥20,000+tax
#unitedtokyo
#onlinestore | ・・・
@united_tokyo 
【夜間限定¥1,500円クーポン実施中】
夏に向けてのおすすめTシャツ。
是非チェックしてみてください😌 | ・・
@united_tokyo 
【16周年クーポン開催中】
昨日インスタライブにてご紹介したニットポロシャツ🧶
ラスト1日お見逃しなく！！
Air knit lace shirt
 tops:¥16,000+tax
フロントスリットデニム
pants:¥16,000+tax</t>
  </si>
  <si>
    <t>#unitedtokyo, #un, #onlinestore, #2024ss</t>
  </si>
  <si>
    <t>@rkrkrk, @dwsjapan, @cotamoly, @midori_dws, @23kaol91, @winigreeni, @usk_shimoda_kuma, @haruka.o_1126, @maodouzono, @__margt, @aratawilltakabatakesmithmargt, @tomoyuki_kawakami, @fk_info, @rr_takai_, @u.u.ran, @michikofunabikimakeup, @u_awakihsah, @hirotosakuragawa, @united_tokyo</t>
  </si>
  <si>
    <t>https://instagram.com/p/DUn1Oe8iZAS, https://instagram.com/p/DR623z3idFA, https://instagram.com/p/DBlgx6DP2NC, https://instagram.com/p/DA9yOkOy5xd, https://instagram.com/p/C_AqlF9vWIy, https://instagram.com/p/C4SvxJlPCEw, https://instagram.com/p/C3IMGFGvk-L, https://instagram.com/p/C247XURvRNJ, https://instagram.com/p/CtWLYJjPSxY, https://instagram.com/p/Cs3n5sav-zn, https://instagram.com/p/CsLajU0P1S6, https://instagram.com/p/CrYahROPgoY</t>
  </si>
  <si>
    <t>128, 20, 16, 32, 14, 23, 25, 17, 23, 56, 21, 46</t>
  </si>
  <si>
    <t>2026-02-11, 2025-12-06, 2024-10-26, 2024-10-11, 2024-08-23, 2024-03-09, 2024-02-09, 2024-02-03, 2023-06-11, 2023-05-30, 2023-05-13, 2023-04-23</t>
  </si>
  <si>
    <t>Sidecar, Sidecar, Sidecar, Sidecar, Image, Sidecar, Sidecar, Sidecar, Sidecar, Sidecar, Image, Sidecar</t>
  </si>
  <si>
    <t>https://scontent-atl3-2.cdninstagram.com/v/t51.82787-15/627692075_18171110191379981_6315005267513784417_n.jpg?stp=dst-jpg_e35_s1080x1080_sh0.08_tt6&amp;_nc_ht=scontent-atl3-2.cdninstagram.com&amp;_nc_cat=105&amp;_nc_oc=Q6cZ2QEB77QXJTOik3Tza8Z9xUzjzMhz-OQ676x9J0kUVnkkNQapBlNnfP3C1jS7y_9-n0E&amp;_nc_ohc=jy2MFk5fes0Q7kNvwH9Gt8y&amp;_nc_gid=Cx6o_EFzyCCUrQdk6MUtqQ&amp;edm=AOQ1c0wBAAAA&amp;ccb=7-5&amp;ig_cache_key=MzgzMDI2MzA3NjIzOTMwNDQ3MQ%3D%3D.3-ccb7-5&amp;oh=00_Afw6uhlAIHSRwi5h8yT3pIepsBc6Iv6LT1rGey2i9SrHVA&amp;oe=69BDAC90&amp;_nc_sid=8b3546, https://scontent-atl3-2.cdninstagram.com/v/t51.82787-15/627692075_18171110191379981_6315005267513784417_n.jpg?stp=dst-jpg_e35_s1080x1080_sh0.08_tt6&amp;_nc_ht=scontent-atl3-2.cdninstagram.com&amp;_nc_cat=105&amp;_nc_oc=Q6cZ2QEB77QXJTOik3Tza8Z9xUzjzMhz-OQ676x9J0kUVnkkNQapBlNnfP3C1jS7y_9-n0E&amp;_nc_ohc=jy2MFk5fes0Q7kNvwH9Gt8y&amp;_nc_gid=Cx6o_EFzyCCUrQdk6MUtqQ&amp;edm=AOQ1c0wBAAAA&amp;ccb=7-5&amp;ig_cache_key=MzgzMDI2MzA3NjIzOTMwNDQ3MQ%3D%3D.3-ccb7-5&amp;oh=00_Afw6uhlAIHSRwi5h8yT3pIepsBc6Iv6LT1rGey2i9SrHVA&amp;oe=69BDAC90&amp;_nc_sid=8b3546, https://scontent-atl3-2.cdninstagram.com/v/t51.82787-15/629588319_18171110200379981_7899127115336848664_n.jpg?stp=dst-jpg_e35_s1080x1080_sh0.08_tt6&amp;_nc_ht=scontent-atl3-2.cdninstagram.com&amp;_nc_cat=105&amp;_nc_oc=Q6cZ2QEB77QXJTOik3Tza8Z9xUzjzMhz-OQ676x9J0kUVnkkNQapBlNnfP3C1jS7y_9-n0E&amp;_nc_ohc=d9fqKiKUjlgQ7kNvwHkv4_H&amp;_nc_gid=Cx6o_EFzyCCUrQdk6MUtqQ&amp;edm=AOQ1c0wBAAAA&amp;ccb=7-5&amp;ig_cache_key=MzgzMDI2MzA3OTQ3NzI2MDQ5OQ%3D%3D.3-ccb7-5&amp;oh=00_Afy4JbmTWxgd571IGySl31-a-ot9Uef_JVWe_s-GU8pUrA&amp;oe=69BD9940&amp;_nc_sid=8b3546, https://scontent-atl3-2.cdninstagram.com/v/t51.82787-15/627752333_18171110209379981_7994043533935351450_n.jpg?stp=dst-jpg_e35_s1080x1080_sh0.08_tt6&amp;_nc_ht=scontent-atl3-2.cdninstagram.com&amp;_nc_cat=105&amp;_nc_oc=Q6cZ2QEB77QXJTOik3Tza8Z9xUzjzMhz-OQ676x9J0kUVnkkNQapBlNnfP3C1jS7y_9-n0E&amp;_nc_ohc=3YBGE6gPaukQ7kNvwGyesYE&amp;_nc_gid=Cx6o_EFzyCCUrQdk6MUtqQ&amp;edm=AOQ1c0wBAAAA&amp;ccb=7-5&amp;ig_cache_key=MzgzMDI2MzA4Mjc0ODg0Mjg5OA%3D%3D.3-ccb7-5&amp;oh=00_Afzj_2bt3ehzyo8YA3kBpoa8xSvYbnxVW9eIIqktoZ7zdA&amp;oe=69BDB1C1&amp;_nc_sid=8b3546, https://scontent-atl3-2.cdninstagram.com/v/t51.82787-15/627717808_18171110218379981_4904926573097352940_n.jpg?stp=dst-jpg_e35_s1080x1080_sh0.08_tt6&amp;_nc_ht=scontent-atl3-2.cdninstagram.com&amp;_nc_cat=105&amp;_nc_oc=Q6cZ2QEB77QXJTOik3Tza8Z9xUzjzMhz-OQ676x9J0kUVnkkNQapBlNnfP3C1jS7y_9-n0E&amp;_nc_ohc=_GXY9r3iWNcQ7kNvwFEK5a9&amp;_nc_gid=Cx6o_EFzyCCUrQdk6MUtqQ&amp;edm=AOQ1c0wBAAAA&amp;ccb=7-5&amp;ig_cache_key=MzgzMDI2MzA4MzIyNjk4MzM5Ng%3D%3D.3-ccb7-5&amp;oh=00_AfxSsT450SCn0mqMvWH9OATtcRaMvlRhJcwyIZjZfRtQpg&amp;oe=69BDB739&amp;_nc_sid=8b3546, https://scontent-atl3-2.cdninstagram.com/v/t51.82787-15/590352713_18164500327379981_7305922870468183740_n.jpg?stp=dst-jpg_e35_p1080x1080_sh0.08_tt6&amp;_nc_ht=scontent-atl3-2.cdninstagram.com&amp;_nc_cat=105&amp;_nc_oc=Q6cZ2QEB77QXJTOik3Tza8Z9xUzjzMhz-OQ676x9J0kUVnkkNQapBlNnfP3C1jS7y_9-n0E&amp;_nc_ohc=YN5p3fQaYMoQ7kNvwGiH3Ja&amp;_nc_gid=Cx6o_EFzyCCUrQdk6MUtqQ&amp;edm=AOQ1c0wBAAAA&amp;ccb=7-5&amp;ig_cache_key=Mzc4MTU3NjE1NDMwNjcwMTk4NQ%3D%3D.3-ccb7-5&amp;oh=00_AfzoIJhylK828_Ew--L8LD78InodFZUkSJ-YvtgZuatKGQ&amp;oe=69BD992A&amp;_nc_sid=8b3546, https://scontent-atl3-2.cdninstagram.com/v/t51.82787-15/590352713_18164500327379981_7305922870468183740_n.jpg?stp=dst-jpg_e35_p1080x1080_sh0.08_tt6&amp;_nc_ht=scontent-atl3-2.cdninstagram.com&amp;_nc_cat=105&amp;_nc_oc=Q6cZ2QEB77QXJTOik3Tza8Z9xUzjzMhz-OQ676x9J0kUVnkkNQapBlNnfP3C1jS7y_9-n0E&amp;_nc_ohc=YN5p3fQaYMoQ7kNvwGiH3Ja&amp;_nc_gid=Cx6o_EFzyCCUrQdk6MUtqQ&amp;edm=AOQ1c0wBAAAA&amp;ccb=7-5&amp;ig_cache_key=Mzc4MTU3NjE1NDMwNjcwMTk4NQ%3D%3D.3-ccb7-5&amp;oh=00_AfzoIJhylK828_Ew--L8LD78InodFZUkSJ-YvtgZuatKGQ&amp;oe=69BD992A&amp;_nc_sid=8b3546, https://scontent-atl3-2.cdninstagram.com/v/t51.82787-15/587782580_18164500345379981_5486177861981218142_n.jpg?stp=dst-jpg_e35_p1080x1080_sh0.08_tt6&amp;_nc_ht=scontent-atl3-2.cdninstagram.com&amp;_nc_cat=105&amp;_nc_oc=Q6cZ2QEB77QXJTOik3Tza8Z9xUzjzMhz-OQ676x9J0kUVnkkNQapBlNnfP3C1jS7y_9-n0E&amp;_nc_ohc=9srvV9vU1Z0Q7kNvwGhuM0_&amp;_nc_gid=Cx6o_EFzyCCUrQdk6MUtqQ&amp;edm=AOQ1c0wBAAAA&amp;ccb=7-5&amp;ig_cache_key=Mzc4MTU3NjE1NDMwNjY1ODA0OQ%3D%3D.3-ccb7-5&amp;oh=00_Afw99JdepHJvTNaRe-6Rh6Um6Hd75Z1085QrmWyCYpa1Yw&amp;oe=69BDAED8&amp;_nc_sid=8b3546, https://scontent-atl3-2.cdninstagram.com/v/t51.82787-15/589898675_18164500342379981_7972217822502914594_n.jpg?stp=dst-jpg_e35_p1080x1080_sh0.08_tt6&amp;_nc_ht=scontent-atl3-2.cdninstagram.com&amp;_nc_cat=105&amp;_nc_oc=Q6cZ2QEB77QXJTOik3Tza8Z9xUzjzMhz-OQ676x9J0kUVnkkNQapBlNnfP3C1jS7y_9-n0E&amp;_nc_ohc=uiBUKM3Z0NUQ7kNvwEzwwe9&amp;_nc_gid=Cx6o_EFzyCCUrQdk6MUtqQ&amp;edm=AOQ1c0wBAAAA&amp;ccb=7-5&amp;ig_cache_key=Mzc4MTU3NjE1NDMwNjY0MzEwMA%3D%3D.3-ccb7-5&amp;oh=00_AfwQQfodkgtpZZ51v1qh4esIYrP092gXN0c5gd5zeMKRCA&amp;oe=69BD977B&amp;_nc_sid=8b3546, https://scontent-atl3-2.cdninstagram.com/v/t51.82787-15/584383504_18164500360379981_2334258535435350542_n.jpg?stp=dst-jpg_e35_p1080x1080_sh0.08_tt6&amp;_nc_ht=scontent-atl3-2.cdninstagram.com&amp;_nc_cat=105&amp;_nc_oc=Q6cZ2QEB77QXJTOik3Tza8Z9xUzjzMhz-OQ676x9J0kUVnkkNQapBlNnfP3C1jS7y_9-n0E&amp;_nc_ohc=J-eH7axts08Q7kNvwFCXq17&amp;_nc_gid=Cx6o_EFzyCCUrQdk6MUtqQ&amp;edm=AOQ1c0wBAAAA&amp;ccb=7-5&amp;ig_cache_key=Mzc4MTU3NjE1NDMyMzQ1NDQ4OQ%3D%3D.3-ccb7-5&amp;oh=00_AfwFYNOi-DZ_EJgyYmVVsiSjE2U09Iqn3UGn9T-iD8Zsb</t>
  </si>
  <si>
    <t>https://www.instagram.com/o.takumi_ut</t>
  </si>
  <si>
    <t>mohitvgautam</t>
  </si>
  <si>
    <t>MOHIT GAUTAM</t>
  </si>
  <si>
    <t>⚡️</t>
  </si>
  <si>
    <t>Movie Character</t>
  </si>
  <si>
    <t>https://scontent-lga3-1.cdninstagram.com/v/t51.2885-19/332441081_1595522960875486_3876257918438990621_n.jpg?stp=dst-jpg_e0_s150x150_tt6&amp;efg=eyJ2ZW5jb2RlX3RhZyI6InByb2ZpbGVfcGljLmRqYW5nby4xMDgwLmMyIn0&amp;_nc_ht=scontent-lga3-1.cdninstagram.com&amp;_nc_cat=110&amp;_nc_oc=Q6cZ2QHM4TpmQmvsfP_WD17bch_SL3LuT5ZF8WvNS12LrPPb_C_DcyAxVvNyFuON_rw3FSM&amp;_nc_ohc=Py97A_1aQ2MQ7kNvwFsVIe6&amp;_nc_gid=_MQaw9o0ZHcBy0awh39acQ&amp;edm=AOQ1c0wBAAAA&amp;ccb=7-5&amp;oh=00_AfzkWH_5VhRObSeYJ67qiCTlHMMw6dMM4JullvWe3YJ0NA&amp;oe=69BD974E&amp;_nc_sid=8b3546</t>
  </si>
  <si>
    <t>5/25/2025 ❤️ | 東京 | Moments in Oman. | Until 116 years old ❤️
Venue: @theharperoc 
Planner: @withlovebykatie 
Photo: @mackandpouyaphoto 
Video: @ashotoflovefilms 🙋‍♀️
Catering: @roomforty 
DJ: @djpooya 
Flowers: @theenglishgarden_la 
Rentals: @mtb_event_rentals 
Officiant: @panditmanujdutt 
Hair/makeup: @emilylynnandcompany 
Dessert: @ | A blessing in Amboseli. 📸: @wildwithsam 
📍: @angamasafari | Rania and Mohit 🌴🧿 05/25/25
Venue: @theharperoc
Planner: @withlovebykatie 
Photo: @mackandpouyaphoto
Video: @ashotoflovefilms 
Catering: @roomforty
DJ: @djpooya 
Flowers: @theenglishgarden_la 
Rentals: @mtb_event_rentals 
Officiant: @panditmanujdutt
Hair/Makeup: @emilylynnandcompany 
Dessert: @ki | ❤️ | 🌊🌸 | My Forever 💍 | 🇲🇽 | Thanks for the new #headshot @jacksondavisphoto !! | Our last week in Elyria!! Get your tickets at link in bio! #elyriaatc @atlantictheater</t>
  </si>
  <si>
    <t>#headshot, #elyriaatc</t>
  </si>
  <si>
    <t>@theharperoc, @withlovebykatie, @mackandpouyaphoto, @ashotoflovefilms, @roomforty, @djpooya, @theenglishgarden_la, @mtb_event_rentals, @panditmanujdutt, @emilylynnandcompany, @kinrosecreamery, @knafehqueens, @fusionzaffa, @wildwithsam, @angamasafari, @jacksondavisphoto, @atlantictheater</t>
  </si>
  <si>
    <t>https://instagram.com/p/DKNSJHtPzK-, https://instagram.com/p/DVeW6kMEijb, https://instagram.com/p/DTWE2I6k1qL, https://instagram.com/p/DNoRDXAylvI, https://instagram.com/p/DL2sf0yvO5n, https://instagram.com/p/DKNCFroxNBT, https://instagram.com/p/DGD6qS_PrrB, https://instagram.com/p/C5O3a-dysBg, https://instagram.com/p/Cxo2wj7rHLY, https://instagram.com/p/CuXiEn8PYiY, https://instagram.com/p/Cr9kw3jN6MW, https://instagram.com/p/CpySsorvPkD</t>
  </si>
  <si>
    <t>87, 41, 38, 81, 147, 138, 72, 68, 243, 67, 54, 83</t>
  </si>
  <si>
    <t>9, 1, 2, 7, 5, 16, 4, 1, 82, 4, 1, 0</t>
  </si>
  <si>
    <t>2025-05-28, 2026-03-04, 2026-01-10, 2025-08-21, 2025-07-08, 2025-05-28, 2025-02-14, 2024-04-01, 2023-09-26, 2023-07-06, 2023-05-08, 2023-03-14</t>
  </si>
  <si>
    <t>The Harper, Tokyo, Japan, Oman, Amboseli Kenya, Oahu, Hawai'i, Ojai, California, Puerto Vallarta, Jalisco, Los Angeles, California, Atlantic Theater Company</t>
  </si>
  <si>
    <t>Image, Sidecar, Sidecar, Video, Sidecar, Video, Sidecar, Sidecar, Sidecar, Sidecar, Image, Image</t>
  </si>
  <si>
    <t>https://scontent-lga3-2.cdninstagram.com/v/t51.2885-15/501770204_18403865527129939_8793944039946173128_n.jpg?stp=dst-jpg_e35_p1080x1080_sh0.08_tt6&amp;_nc_ht=scontent-lga3-2.cdninstagram.com&amp;_nc_cat=107&amp;_nc_oc=Q6cZ2QHM4TpmQmvsfP_WD17bch_SL3LuT5ZF8WvNS12LrPPb_C_DcyAxVvNyFuON_rw3FSM&amp;_nc_ohc=I-_HcmhUdwEQ7kNvwEQeFHS&amp;_nc_gid=_MQaw9o0ZHcBy0awh39acQ&amp;edm=AOQ1c0wBAAAA&amp;ccb=7-5&amp;ig_cache_key=MzY0MjY0NzQ2NTIwMDM5OTAzOA%3D%3D.3-ccb7-5&amp;oh=00_Afzsuoftlg52d9lNPtSJC2uG9tlWXUpK-lF9LHHSuCBhMw&amp;oe=69BDBAE1&amp;_nc_sid=8b3546, https://scontent-lga3-2.cdninstagram.com/v/t51.82787-15/642581965_18447603475129939_1986278586576081057_n.jpg?stp=dst-jpg_e35_p1080x1080_sh0.08_tt6&amp;_nc_ht=scontent-lga3-2.cdninstagram.com&amp;_nc_cat=107&amp;_nc_oc=Q6cZ2QHM4TpmQmvsfP_WD17bch_SL3LuT5ZF8WvNS12LrPPb_C_DcyAxVvNyFuON_rw3FSM&amp;_nc_ohc=sApPfAvPvwgQ7kNvwFPZzvk&amp;_nc_gid=_MQaw9o0ZHcBy0awh39acQ&amp;edm=AOQ1c0wBAAAA&amp;ccb=7-5&amp;ig_cache_key=Mzg0NTYxMDc1MTc1MTUyMTkwMw%3D%3D.3-ccb7-5&amp;oh=00_Afz5M9exk2BnV25E5tescz7keWKnZPfLhRlAEs5Xhyd0kw&amp;oe=69BDAC37&amp;_nc_sid=8b3546, https://scontent-lga3-2.cdninstagram.com/v/t51.82787-15/642581965_18447603475129939_1986278586576081057_n.jpg?stp=dst-jpg_e35_p1080x1080_sh0.08_tt6&amp;_nc_ht=scontent-lga3-2.cdninstagram.com&amp;_nc_cat=107&amp;_nc_oc=Q6cZ2QHM4TpmQmvsfP_WD17bch_SL3LuT5ZF8WvNS12LrPPb_C_DcyAxVvNyFuON_rw3FSM&amp;_nc_ohc=sApPfAvPvwgQ7kNvwFPZzvk&amp;_nc_gid=_MQaw9o0ZHcBy0awh39acQ&amp;edm=AOQ1c0wBAAAA&amp;ccb=7-5&amp;ig_cache_key=Mzg0NTYxMDc1MTc1MTUyMTkwMw%3D%3D.3-ccb7-5&amp;oh=00_Afz5M9exk2BnV25E5tescz7keWKnZPfLhRlAEs5Xhyd0kw&amp;oe=69BDAC37&amp;_nc_sid=8b3546, https://scontent-lga3-2.cdninstagram.com/v/t51.82787-15/640402887_18447603490129939_2167561027995019918_n.jpg?stp=dst-jpg_e35_p1080x1080_sh0.08_tt6&amp;_nc_ht=scontent-lga3-2.cdninstagram.com&amp;_nc_cat=107&amp;_nc_oc=Q6cZ2QHM4TpmQmvsfP_WD17bch_SL3LuT5ZF8WvNS12LrPPb_C_DcyAxVvNyFuON_rw3FSM&amp;_nc_ohc=JVce28M9tn8Q7kNvwHzpjKz&amp;_nc_gid=_MQaw9o0ZHcBy0awh39acQ&amp;edm=AOQ1c0wBAAAA&amp;ccb=7-5&amp;ig_cache_key=Mzg0NTYxMDc3ODEwMDEyNzA5Ng%3D%3D.3-ccb7-5&amp;oh=00_AfxrrID_F-hMTIDG6W3zcwJezfQUuaTwybfDkLSICgiwaQ&amp;oe=69BD9224&amp;_nc_sid=8b3546, https://scontent-lga3-2.cdninstagram.com/v/t51.82787-15/641198534_18447603499129939_2641779783995907175_n.jpg?stp=dst-jpg_e35_p1080x1080_sh0.08_tt6&amp;_nc_ht=scontent-lga3-2.cdninstagram.com&amp;_nc_cat=107&amp;_nc_oc=Q6cZ2QHM4TpmQmvsfP_WD17bch_SL3LuT5ZF8WvNS12LrPPb_C_DcyAxVvNyFuON_rw3FSM&amp;_nc_ohc=e3Syp6xoiu8Q7kNvwEEzNjk&amp;_nc_gid=_MQaw9o0ZHcBy0awh39acQ&amp;edm=AOQ1c0wBAAAA&amp;ccb=7-5&amp;ig_cache_key=Mzg0NTYxMDc3OTU5MzMzMzM0Nw%3D%3D.3-ccb7-5&amp;oh=00_AfwPRJl8dPooWdx_Q-phykeDsc_UDfUAFrboLSa71HB_GA&amp;oe=69BD8C80&amp;_nc_sid=8b3546, https://scontent-lga3-2.cdninstagram.com/v/t51.82787-15/641299805_18447603508129939_1807723235765091773_n.jpg?stp=dst-jpg_e35_p1080x1080_sh0.08_tt6&amp;_nc_ht=scontent-lga3-2.cdninstagram.com&amp;_nc_cat=107&amp;_nc_oc=Q6cZ2QHM4TpmQmvsfP_WD17bch_SL3LuT5ZF8WvNS12LrPPb_C_DcyAxVvNyFuON_rw3FSM&amp;_nc_ohc=FuRlkCTBYWAQ7kNvwGpX-BN&amp;_nc_gid=_MQaw9o0ZHcBy0awh39acQ&amp;edm=AOQ1c0wBAAAA&amp;ccb=7-5&amp;ig_cache_key=Mzg0NTYxMDc4MTU0Nzg1OTMzOA%3D%3D.3-ccb7-5&amp;oh=00_AfzmN-OznyfKbDFmsUEJoPSsdjgZLq61auZKctI1spNVtA&amp;oe=69BDA9D3&amp;_nc_sid=8b3546, https://scontent-lga3-2.cdninstagram.com/v/t51.82787-15/641429589_18447603529129939_2397157390279569679_n.jpg?stp=dst-jpg_e35_p1080x1080_sh0.08_tt6&amp;_nc_ht=scontent-lga3-2.cdninstagram.com&amp;_nc_cat=107&amp;_nc_oc=Q6cZ2QHM4TpmQmvsfP_WD17bch_SL3LuT5ZF8WvNS12LrPPb_C_DcyAxVvNyFuON_rw3FSM&amp;_nc_ohc=bmMesrCiFRAQ7kNvwGcSqYG&amp;_nc_gid=_MQaw9o0ZHcBy0awh39acQ&amp;edm=AOQ1c0wBAAAA&amp;ccb=7-5&amp;ig_cache_key=Mzg0NTYxMDc4NzY1NDcyOTk1NQ%3D%3D.3-ccb7-5&amp;oh=00_Afycq0va7ILuQUzK64Nh7uctdOF9LoJsKNzabTGyvPOPDg&amp;oe=69BDA911&amp;_nc_sid=8b3546, https://scontent-lga3-2.cdninstagram.com/v/t51.82787-15/642506416_18447603538129939_2787916430129048787_n.jpg?stp=dst-jpg_e35_p1080x1080_sh0.08_tt6&amp;_nc_ht=scontent-lga3-2.cdninstagram.com&amp;_nc_cat=107&amp;_nc_oc=Q6cZ2QHM4TpmQmvsfP_WD17bch_SL3LuT5ZF8WvNS12LrPPb_C_DcyAxVvNyFuON_rw3FSM&amp;_nc_ohc=B4I0jMcCEIwQ7kNvwHmgkYI&amp;_nc_gid=_MQaw9o0ZHcBy0awh39acQ&amp;edm=AOQ1c0wBAAAA&amp;ccb=7-5&amp;ig_cache_key=Mzg0NTYxMDc4Nzc4MDU4NjUzMw%3D%3D.3-ccb7-5&amp;oh=00_AfxsfPBTOxOV9dtElSaNDBPdSQCET_FM4X2bpIVql3mWtA&amp;oe=69BDB068&amp;_nc_sid=8b3546, https://scontent-lga3-2.cdninstagram.com/v/t51.82787-15/640411594_18447603547129939_2934837190421819971_n.jpg?stp=dst-jpg_e35_p1080x1080_sh0.08_tt6&amp;_nc_ht=scontent-lga3-2.cdninstagram.com&amp;_nc_cat=107&amp;_nc_oc=Q6cZ2QHM4TpmQmvsfP_WD17bch_SL3LuT5ZF8WvNS12LrPPb_C_DcyAxVvNyFuON_rw3FSM&amp;_nc_ohc=jcgh3gDugXEQ7kNvwGhG4aL&amp;_nc_gid=_MQaw9o0ZHcBy0awh39acQ&amp;edm=AOQ1c0wBAAAA&amp;ccb=7-5&amp;ig_cache_key=Mzg0NTYxMDc5MzY1MjU5OTAxNw%3D%3D.3-ccb7-5&amp;oh=00_AfweC6ED6rU2CNPlCl5J7rsc34ZoBrfJoekNXnVSI0rldg&amp;oe=69BDA674&amp;_nc_sid=8b3546, https://scontent-lga3-2.cdninstagram.com/v/t51.82787-15/640398930_18447603565129939_8651046408824068129_n.jpg?stp=dst-jpg_e35_p1080x1080_sh0.08_tt6&amp;_nc_ht=scontent-lga3-2.cdninstagram.com&amp;_nc_cat=107&amp;_nc_oc=Q6cZ2QHM4TpmQmvsfP_WD17bch_SL3LuT5ZF8WvNS12LrPPb_C_DcyAxVvNyFuON_rw3FSM&amp;_nc_ohc=DvU4ukxv-XUQ7kNvwHvxsMa&amp;_nc_gid=_MQaw9o0ZHcBy0awh39acQ&amp;edm=AOQ1c0wBAAAA&amp;ccb=7-5&amp;ig_cache_key=Mzg0NTYxMDc5NTU0MDA3MTk3Nw%3D%3D.3-ccb7-5&amp;oh=00_AfwWtNa-Vos1CRhTb93dhfPsklNOxKseK5B3pFTx6t26RQ</t>
  </si>
  <si>
    <t>https://scontent-lga3-2.cdninstagram.com/o1/v/t16/f2/m84/AQMEoJb2Ks7Z5QaCu3t7Re05_gQeEzmRBj2vtqDds21lCz6P0SGEyzP_EV6ROkVTLfK-HVpMCFU50TkZpUOkq2e7srt5bi3knWT_EWo.mp4?_nc_cat=101&amp;_nc_sid=5e9851&amp;_nc_ht=scontent-lga3-2.cdninstagram.com&amp;_nc_ohc=iIxtDhrIlXYQ7kNvwESHQDE&amp;efg=eyJ2ZW5jb2RlX3RhZyI6Inhwdl9wcm9ncmVzc2l2ZS5JTlNUQUdSQU0uQ0FST1VTRUxfSVRFTS5DMy43MjAuZGFzaF9iYXNlbGluZV8xX3YxIiwieHB2X2Fzc2V0X2lkIjoxNzkyODAwMDA1NzIzMDkwOSwiYXNzZXRfYWdlX2RheXMiOjExLCJ2aV91c2VjYXNlX2lkIjoxMDE0NiwiZHVyYXRpb25fcyI6NiwidXJsZ2VuX3NvdXJjZSI6Ind3dyJ9&amp;ccb=17-1&amp;vs=26d8854c9c38b819&amp;_nc_vs=HBksFQIYTGlnX2JhY2tmaWxsX3RpbWVsaW5lX3ZvZC8xMjQwOTQ2NkMxRDc0Q0VENjZFMzNEQUIwQjIwMTlCNV92aWRlb19kYXNoaW5pdC5tcDQVAALIARIAFQIYUWlnX3hwdl9wbGFjZW1lbnRfcGVybWFuZW50X3YyLzcwNEYxQzlEMkRCMTZEMDVGOTlBMjU0MkJERERBODhCX2F1ZGlvX2Rhc2hpbml0Lm1wNBUCAsgBEgAoABgAGwKIB3VzZV9vaWwBMRJwcm9ncmVzc2l2ZV9yZWNpcGUBMRUAACb6mI6v-drYPxUCKAJDMywXQBtU_fO2RaIYEmRhc2hfYmFzZWxpbmVfMV92MREAde4HZcSeAQA&amp;_nc_gid=_MQaw9o0ZHcBy0awh39acQ&amp;_nc_ss=1a&amp;_nc_zt=28&amp;oh=00_Afwmmg3ize5JAvfulqDxFawRCbWcg2BwWTCor9T03kRtMQ&amp;oe=69B9AE1B, https://scontent-lga3-2.cdninstagram.com/o1/v/t16/f2/m84/AQOEpAuAigXm8puG19EISbEnXQERzi7hBzMCLh24pzadThvOyKRZSMDGvmdKSnX2UPCqZjozxxYwgukwnKLjITip6rMyHmhUc8Rx1PQ.mp4?_nc_cat=100&amp;_nc_sid=5e9851&amp;_nc_ht=scontent-lga3-2.cdninstagram.com&amp;_nc_ohc=rW6AW9pxcV0Q7kNvwE0SVbA&amp;efg=eyJ2ZW5jb2RlX3RhZyI6Inhwdl9wcm9ncmVzc2l2ZS5JTlNUQUdSQU0uQ0FST1VTRUxfSVRFTS5DMy43MjAuZGFzaF9iYXNlbGluZV8xX3YxIiwieHB2X2Fzc2V0X2lkIjo4NzYwMTEwMDgzNDc3MDAsImFzc2V0X2FnZV9kYXlzIjo2NCwidmlfdXNlY2FzZV9pZCI6MTAxNDYsImR1cmF0aW9uX3MiOjExLCJ1cmxnZW5fc291cmNlIjoid3d3In0%3D&amp;ccb=17-1&amp;vs=ab04996b9aa6bd25&amp;_nc_vs=HBksFQIYTGlnX2JhY2tmaWxsX3RpbWVsaW5lX3ZvZC8wQjREMkVDNDAyQ0NCQjJCRUVGMjIzMzJCRUNCMjA5Ml92aWRlb19kYXNoaW5pdC5tcDQVAALIARIAFQIYOnBhc3N0aHJvdWdoX2V2ZXJzdG9yZS9HQVY4a3lSUHhuTXhlR0FFQUJFUXJLSWNIMDFGYnNwVEFRQUYVAgLIARIAKAAYABsCiAd1c2Vfb2lsATEScHJvZ3Jlc3NpdmVfcmVjaXBlATEVAAAm6LjGz8aujgMVAigCQzMsF0AnMzMzMzMzGBJkYXNoX2Jhc2VsaW5lXzFfdjERAHXuB2XEngEA&amp;_nc_gid=_MQaw9o0ZHcBy0awh39acQ&amp;_nc_ss=1a&amp;_nc_zt=28&amp;oh=00_AfwUtSVThqfm4WivezUJdCgCVnYEjk_G_YHrJ75biGSOgg&amp;oe=69B9C81C, https://scontent-lga3-3.cdninstagram.com/o1/v/t2/f2/m86/AQNf_sa1a0zyiS9NMJ8RqJusS6YlxgrkrrTKvXf9S4vTMYPraTLF2WVqicZbgI-ATBbC24t9AqDGJ5M6yFCx-M9G-82kvUJsN8ws4PY.mp4?_nc_cat=108&amp;_nc_sid=5e9851&amp;_nc_ht=scontent-lga3-3.cdninstagram.com&amp;_nc_ohc=xsqk6GG7PG8Q7kNvwF3q2td&amp;efg=eyJ2ZW5jb2RlX3RhZyI6Inhwdl9wcm9ncmVzc2l2ZS5JTlNUQUdSQU0uQ0xJUFMuQzMuNzIwLmRhc2hfYmFzZWxpbmVfMV92MSIsInhwdl9hc3NldF9pZCI6MTQ3MjM4MTgyNzM3NDkyMCwiYXNzZXRfYWdlX2RheXMiOjIwNiwidmlfdXNlY2FzZV9pZCI6MTAwOTksImR1cmF0aW9uX3MiOjI5OCwidXJsZ2VuX3NvdXJjZSI6Ind3dyJ9&amp;ccb=17-1&amp;_nc_gid=_MQaw9o0ZHcBy0awh39acQ&amp;_nc_ss=1a&amp;_nc_zt=28&amp;vs=1c3c469facbbdc14&amp;_nc_vs=HBksFQIYUmlnX3hwdl9yZWVsc19wZXJtYW5lbnRfc3JfcHJvZC8wOTQ2RUM0Q0FCRDc4OTlEREZCNzI2MUU5M0U3ODFBMV92aWRlb19kYXNoaW5pdC5tcDQVAALIARIAFQIYR2lnX3hwdl9yZWVsc19wZXJtYW5lbnRfc3JfcHJvZC8yMTE5ODY3ODY4NTA3MzAzXzY1ODY0NzQzMjczNzQ5NjYyNTAubXA0FQICyAESACgAGAAbAogHdXNlX29pbAExEnByb2dyZXNzaXZlX3JlY2lwZQExFQAAJpD92rzzx50FFQIoAkMzLBdAcqVT987ZFxgSZGFzaF9iYXNlbGluZV8xX3YxEQB1_gdl5p0BAA&amp;oh=00_Afwj14DsJI0X-yDn-rfl_LJ7kk9uf-cIfdYybOTL0wHKhg&amp;oe=69B9C819, https://scontent-lga3-1.cdninstagram.com/o1/v/t2/f2/m367/AQPZw7IQ6MwE4zVVCafP-FAkG_jUPMhAvmQ-KKGsGpZgJ3oCr39IEtVrF_K_x_qO4QjEOOmm_IVljszFJeXfb1D_5lPC8ximo3qSH6o.mp4?_nc_cat=111&amp;_nc_sid=5e9851&amp;_nc_ht=scontent-lga3-1.cdninstagram.com&amp;_nc_ohc=h0tn0D2UA5IQ7kNvwHeZlAS&amp;efg=eyJ2ZW5jb2RlX3RhZyI6Inhwdl9wcm9ncmVzc2l2ZS5JTlNUQUdSQU0uQ0xJUFMuQzMuNzIwLmRhc2hfYmFzZWxpbmVfMV92MSIsInhwdl9hc3NldF9pZCI6MTY2NDE3NzE4NDI4MjUzNywiYXNzZXRfYWdlX2RheXMiOjI5MSwidmlfdXNlY2FzZV9pZCI6MTAwOTksImR1cmF0aW9uX3MiOjYsInVybGdlbl9zb3VyY2UiOiJ3d3cifQ%3D%3D&amp;ccb=17-1&amp;_nc_gid=_MQaw9o0ZHcBy0awh39acQ&amp;_nc_ss=1a&amp;_nc_zt=28&amp;vs=cd22fb87831dcfb5&amp;_nc_vs=HBksFQIYQGlnX2VwaGVtZXJhbC8wODREMENGMDM0QzFFQTA2OTMzQTQwNzAyMUI1RDU5MV92aWRlb19kYXNoaW5pdC5tcDQVAALIARIAFQIYRmlnX3hwdl9yZWVsc19wZXJtYW5lbnRfc3JfcHJvZC83MDU2NDg1ODUzODIxNTZfNDk1Mzk0MjM0NzYxMDc4NTcxNy5tcDQVAgLIARIAKAAYABsCiAd1c2Vfb2lsATEScHJvZ3Jlc3NpdmVfcmVjaXBlATEVAAAm0t7Mnu7j9AUVAigCQzMsF0AaIcrAgxJvGBJkYXNoX2Jhc2VsaW5lXzFfdjERAHX-B2XmnQEA&amp;oh=00_AfxnOdbFAck_9FXA32vMw5mUP-hgRZgQlF_eWu3Flq-06g&amp;oe=69BDA2A4</t>
  </si>
  <si>
    <t>https://www.instagram.com/mohitvgautam</t>
  </si>
  <si>
    <t>clok_ice</t>
  </si>
  <si>
    <t>LCY</t>
  </si>
  <si>
    <t>https://scontent-mia3-3.cdninstagram.com/v/t51.2885-19/429853410_1079281950047482_7369037183719433038_n.jpg?stp=dst-jpg_e0_s150x150_tt6&amp;efg=eyJ2ZW5jb2RlX3RhZyI6InByb2ZpbGVfcGljLmRqYW5nby4xMDgwLmMxIn0&amp;_nc_ht=scontent-mia3-3.cdninstagram.com&amp;_nc_cat=110&amp;_nc_oc=Q6cZ2QGHX5mqrLn9mNgJqtEDT4fZ2RR6Vz8H8W0fyiASB19h2IOnuWf7EOcJhNmL0zi8fIc&amp;_nc_ohc=MhESU3_LgJoQ7kNvwEnpGz-&amp;_nc_gid=OA6q3huwE4wc2A9LAcyoLw&amp;edm=AOQ1c0wBAAAA&amp;ccb=7-5&amp;oh=00_Afxa1qxDK5t8omoWvqULpjk3HvsHpqU9_MAh0etcxD9UFw&amp;oe=69BDA8BD&amp;_nc_sid=8b3546</t>
  </si>
  <si>
    <t>#吉光窯 
#neighborhoodsrl | 🌞
#象之木 
#吉光窯 | 🐘#象足漆樹 | 走未啊😒 | 🚌🚌
#巴氏棒槌 
#細川政己 | 🥂 
#吉光窯 
#neighbourhoods | ✨✨
#菊水
#吉光窯 
#kikko | 👶🏻
#象牙宮 
#中川智治 | #辰巳又助 
#圓葉橄欖 
#commiphoraguidottii | #commiphorahumbertii 
#humbertii
#中川智治 | #白皮橄欖 
#commiphorakataf 
#吉光窯 | #象牙宮</t>
  </si>
  <si>
    <t>#neighborhoodsrl, #neighbourhoods, #kikko, #commiphoraguidottii, #commiphorahumbertii, #humbertii, #commiphorakataf</t>
  </si>
  <si>
    <t>https://instagram.com/p/DT-igq0gfeQ, https://instagram.com/p/DTXGpSygfGc, https://instagram.com/p/DSeSXmoARei, https://instagram.com/p/DQgcOl4AfLI, https://instagram.com/p/DJyL3pOTpBU, https://instagram.com/p/DJt8rabTfVy, https://instagram.com/p/DInU7bbTLmm, https://instagram.com/p/DHvqU46T6Y3, https://instagram.com/p/DHXsTKDzD78, https://instagram.com/p/DHP8Y8yzmx7, https://instagram.com/p/DHINWtuzIgz, https://instagram.com/p/DHIGKJETB5f</t>
  </si>
  <si>
    <t>1, 0, 1, 1, 5, 6, 5, 3, 3, 3, 8, 3</t>
  </si>
  <si>
    <t>0, 0, 0, 2, 0, 0, 0, 0, 0, 0, 0, 0</t>
  </si>
  <si>
    <t>2026-01-26, 2026-01-11, 2025-12-20, 2025-11-01, 2025-05-18, 2025-05-16, 2025-04-19, 2025-03-28, 2025-03-19, 2025-03-16, 2025-03-13, 2025-03-13</t>
  </si>
  <si>
    <t>Image, Image, Image, Video, Image, Image, Sidecar, Image, Image, Image, Image, Image</t>
  </si>
  <si>
    <t>https://scontent-mia3-2.cdninstagram.com/v/t51.82787-15/622097063_18553594729053677_3910044812673006592_n.jpg?stp=dst-jpg_e35_s1080x1080_sh0.08_tt6&amp;_nc_ht=scontent-mia3-2.cdninstagram.com&amp;_nc_cat=105&amp;_nc_oc=Q6cZ2QGHX5mqrLn9mNgJqtEDT4fZ2RR6Vz8H8W0fyiASB19h2IOnuWf7EOcJhNmL0zi8fIc&amp;_nc_ohc=G36hwqKZqbsQ7kNvwG3-_-e&amp;_nc_gid=OA6q3huwE4wc2A9LAcyoLw&amp;edm=AOQ1c0wBAAAA&amp;ccb=7-5&amp;ig_cache_key=MzgxODY0MTMxMjYzOTQ4MTc0NA%3D%3D.3-ccb7-5&amp;oh=00_AfzV9oVDoGjBi5mHd4RE0Bz8qvbTe_PQ92mhIfnYxfqfmQ&amp;oe=69BDBBCB&amp;_nc_sid=8b3546, https://scontent-mia3-2.cdninstagram.com/v/t51.82787-15/610943705_18550602400053677_761052442939183117_n.jpg?stp=dst-jpg_e35_p1080x1080_sh0.08_tt6&amp;_nc_ht=scontent-mia3-2.cdninstagram.com&amp;_nc_cat=105&amp;_nc_oc=Q6cZ2QGHX5mqrLn9mNgJqtEDT4fZ2RR6Vz8H8W0fyiASB19h2IOnuWf7EOcJhNmL0zi8fIc&amp;_nc_ohc=IG63XOzh7ZgQ7kNvwGCsnwC&amp;_nc_gid=OA6q3huwE4wc2A9LAcyoLw&amp;edm=AOQ1c0wBAAAA&amp;ccb=7-5&amp;ig_cache_key=MzgwNzU0MTIzNTkxNzM4NjE0MA%3D%3D.3-ccb7-5&amp;oh=00_AfyiUPj-dSMTTavv0Zn490MtZOpX2OG4z94FHxibxVjrDA&amp;oe=69BD997E&amp;_nc_sid=8b3546, https://scontent-mia3-2.cdninstagram.com/v/t51.82787-15/588501041_18546645265053677_4301682657361097647_n.jpg?stp=dst-jpg_e35_s1080x1080_sh0.08_tt6&amp;_nc_ht=scontent-mia3-2.cdninstagram.com&amp;_nc_cat=105&amp;_nc_oc=Q6cZ2QGHX5mqrLn9mNgJqtEDT4fZ2RR6Vz8H8W0fyiASB19h2IOnuWf7EOcJhNmL0zi8fIc&amp;_nc_ohc=OHq_bpZQNbsQ7kNvwHVfyPd&amp;_nc_gid=OA6q3huwE4wc2A9LAcyoLw&amp;edm=AOQ1c0wBAAAA&amp;ccb=7-5&amp;ig_cache_key=Mzc5MTU0ODcyMzE1MTA1MDY1OA%3D%3D.3-ccb7-5&amp;oh=00_AfxEypNsZ3oyMZnqapKQXNJRDgSHQBvNLgAdbuPe8aGGVA&amp;oe=69BD87D3&amp;_nc_sid=8b3546, https://scontent-mia3-2.cdninstagram.com/v/t51.2885-15/498545272_18503742958053677_3188323450583648391_n.jpg?stp=dst-jpg_e35_p1080x1080_sh0.08_tt6&amp;_nc_ht=scontent-mia3-2.cdninstagram.com&amp;_nc_cat=105&amp;_nc_oc=Q6cZ2QGHX5mqrLn9mNgJqtEDT4fZ2RR6Vz8H8W0fyiASB19h2IOnuWf7EOcJhNmL0zi8fIc&amp;_nc_ohc=SMfNu_ISmJgQ7kNvwFZE-oW&amp;_nc_gid=OA6q3huwE4wc2A9LAcyoLw&amp;edm=AOQ1c0wBAAAA&amp;ccb=7-5&amp;ig_cache_key=MzYzNTAyMDA1MTU4NzY5ODc3Mg%3D%3D.3-ccb7-5&amp;oh=00_AfwjRMnvOHdivyi-uBzH8pNleoDfrn5n_4akCSB-BPH9ow&amp;oe=69BDB327&amp;_nc_sid=8b3546, https://scontent-mia3-2.cdninstagram.com/v/t51.2885-15/499450862_18503437948053677_1506314927540504961_n.jpg?stp=dst-jpg_e35_s1080x1080_sh0.08_tt6&amp;_nc_ht=scontent-mia3-2.cdninstagram.com&amp;_nc_cat=105&amp;_nc_oc=Q6cZ2QGHX5mqrLn9mNgJqtEDT4fZ2RR6Vz8H8W0fyiASB19h2IOnuWf7EOcJhNmL0zi8fIc&amp;_nc_ohc=03g9P9mazEoQ7kNvwEGEW98&amp;_nc_gid=OA6q3huwE4wc2A9LAcyoLw&amp;edm=AOQ1c0wBAAAA&amp;ccb=7-5&amp;ig_cache_key=MzYzMzgyNzM0MDQ2MTQwNTU1NA%3D%3D.3-ccb7-5&amp;oh=00_AfyxISuuMRNeGUleTkDr0oH6YI8NXEAJ5U18ISoBRSxANg&amp;oe=69BD935A&amp;_nc_sid=8b3546, https://scontent-mia3-2.cdninstagram.com/v/t51.2885-15/491463333_18498474658053677_7407709184170305817_n.jpg?stp=dst-jpg_e35_s1080x1080_sh0.08_tt6&amp;_nc_ht=scontent-mia3-2.cdninstagram.com&amp;_nc_cat=105&amp;_nc_oc=Q6cZ2QGHX5mqrLn9mNgJqtEDT4fZ2RR6Vz8H8W0fyiASB19h2IOnuWf7EOcJhNmL0zi8fIc&amp;_nc_ohc=mD7uDeHh9yEQ7kNvwEgq9NM&amp;_nc_gid=OA6q3huwE4wc2A9LAcyoLw&amp;edm=AOQ1c0wBAAAA&amp;ccb=7-5&amp;ig_cache_key=MzYxMzk0OTI2MDk5MzYwMzA3MQ%3D%3D.3-ccb7-5&amp;oh=00_Afzj5WnU-viIuUP04k-Xeh88qws6nacm0G7XxdQLjG0FYA&amp;oe=69BDA642&amp;_nc_sid=8b3546, https://scontent-mia3-2.cdninstagram.com/v/t51.2885-15/491463333_18498474658053677_7407709184170305817_n.jpg?stp=dst-jpg_e35_s1080x1080_sh0.08_tt6&amp;_nc_ht=scontent-mia3-2.cdninstagram.com&amp;_nc_cat=105&amp;_nc_oc=Q6cZ2QGHX5mqrLn9mNgJqtEDT4fZ2RR6Vz8H8W0fyiASB19h2IOnuWf7EOcJhNmL0zi8fIc&amp;_nc_ohc=mD7uDeHh9yEQ7kNvwEgq9NM&amp;_nc_gid=OA6q3huwE4wc2A9LAcyoLw&amp;edm=AOQ1c0wBAAAA&amp;ccb=7-5&amp;ig_cache_key=MzYxMzk0OTI2MDk5MzYwMzA3MQ%3D%3D.3-ccb7-5&amp;oh=00_Afzj5WnU-viIuUP04k-Xeh88qws6nacm0G7XxdQLjG0FYA&amp;oe=69BDA642&amp;_nc_sid=8b3546, https://scontent-mia3-2.cdninstagram.com/v/t51.2885-15/491462345_18498474670053677_8069316111994281856_n.jpg?stp=dst-jpg_e35_s1080x1080_sh0.08_tt6&amp;_nc_ht=scontent-mia3-2.cdninstagram.com&amp;_nc_cat=105&amp;_nc_oc=Q6cZ2QGHX5mqrLn9mNgJqtEDT4fZ2RR6Vz8H8W0fyiASB19h2IOnuWf7EOcJhNmL0zi8fIc&amp;_nc_ohc=cAduDVpsubAQ7kNvwF-sNm8&amp;_nc_gid=OA6q3huwE4wc2A9LAcyoLw&amp;edm=AOQ1c0wBAAAA&amp;ccb=7-5&amp;ig_cache_key=MzYxMzk0OTI2MTExMDk1ODQ3MA%3D%3D.3-ccb7-5&amp;oh=00_AfwNZX73NqjWc0pXcTacye-rJOiGE7ezsEqch_KO27uaOQ&amp;oe=69BDAEB8&amp;_nc_sid=8b3546, https://scontent-mia3-2.cdninstagram.com/v/t51.2885-15/491461074_18498474679053677_2076830812233640300_n.jpg?stp=dst-jpg_e35_s1080x1080_sh0.08_tt6&amp;_nc_ht=scontent-mia3-2.cdninstagram.com&amp;_nc_cat=105&amp;_nc_oc=Q6cZ2QGHX5mqrLn9mNgJqtEDT4fZ2RR6Vz8H8W0fyiASB19h2IOnuWf7EOcJhNmL0zi8fIc&amp;_nc_ohc=DJS4QHSPYkcQ7kNvwEv19t9&amp;_nc_gid=OA6q3huwE4wc2A9LAcyoLw&amp;edm=AOQ1c0wBAAAA&amp;ccb=7-5&amp;ig_cache_key=MzYxMzk0OTI2MTI3ODY3NjM5Mg%3D%3D.3-ccb7-5&amp;oh=00_AfxSDh70CBpy5FmmDNuhxP2uskFZlqtJUz6OIWkdKduZkQ&amp;oe=69BDB7FD&amp;_nc_sid=8b3546, https://scontent-mia3-2.cdninstagram.com/v/t51.2885-15/487605217_18494025988053677_7744731703464982855_n.jpg?stp=dst-jpg_e35_p1080x1080_sh0.08_tt6&amp;_nc_ht=scontent-mia3-2.cdninstagram.com&amp;_nc_cat=105&amp;_nc_oc=Q6cZ2QGHX5mqrLn9mNgJqtEDT4fZ2RR6Vz8H8W0fyiASB19h2IOnuWf7EOcJhNmL0zi8fIc&amp;_nc_ohc=fOpWJvtsxXgQ7kNvwHFrJmX&amp;_nc_gid=OA6q3huwE4wc2A9LAcyoLw&amp;edm=AOQ1c0wBAAAA&amp;ccb=7-5&amp;ig_cache_key=MzU5ODI4MDc4MDc0MzE1NzMwMw%3D%3D.3-ccb7-5&amp;oh=00_Afw3VjyEklyZHg6atdtbPCmAaTIVN8_NekTQHKFkqBAHBw&amp;oe=69B</t>
  </si>
  <si>
    <t>https://scontent-mia3-2.cdninstagram.com/o1/v/t2/f2/m86/AQO92AlRzKGAzTy1M6hhh-nIZAQJYClqAfphty14GbbiI_OI_YIT41OCOjswc8KDzV3-l6WqrPrzwTlBOMfO2IqVUlqd9H0Y4iKq14M.mp4?_nc_cat=105&amp;_nc_sid=5e9851&amp;_nc_ht=scontent-mia3-2.cdninstagram.com&amp;_nc_ohc=-v_yg_fbK-MQ7kNvwEspPM_&amp;efg=eyJ2ZW5jb2RlX3RhZyI6Inhwdl9wcm9ncmVzc2l2ZS5JTlNUQUdSQU0uQ0xJUFMuQzMuMzY0LmRhc2hfYmFzZWxpbmVfM192MSIsInhwdl9hc3NldF9pZCI6MzMxMTI5NjUzNTcwMzY0NywiYXNzZXRfYWdlX2RheXMiOjEzNSwidmlfdXNlY2FzZV9pZCI6MTAwOTksImR1cmF0aW9uX3MiOjYyLCJ1cmxnZW5fc291cmNlIjoid3d3In0%3D&amp;ccb=17-1&amp;_nc_gid=OA6q3huwE4wc2A9LAcyoLw&amp;_nc_ss=1a&amp;_nc_zt=28&amp;vs=1aea76ef2cff77a8&amp;_nc_vs=HBksFQIYUmlnX3hwdl9yZWVsc19wZXJtYW5lbnRfc3JfcHJvZC9GRTQ5Q0REREVFMTJBOEIyMjg2NkE4MzBBMUJCRTdCMV92aWRlb19kYXNoaW5pdC5tcDQVAALIARIAFQIYR2lnX3hwdl9yZWVsc19wZXJtYW5lbnRfc3JfcHJvZC8xOTc1MTQzNzA5OTMyNTkxXzE4NjY2OTcyNDI3ODQwMjA5MTkubXA0FQICyAESACgAGAAbAogHdXNlX29pbAExEnByb2dyZXNzaXZlX3JlY2lwZQExFQAAJr7Bjdzp5uELFQIoAkMzLBdAT4AAAAAAABgSZGFzaF9iYXNlbGluZV8zX3YxEQB1_gdl5p0BAA&amp;oh=00_Afw5O9UdKBhy1lailmD_aT0fYGnrLkAAJCTP2oANlyCRHA&amp;oe=69B9AC5A</t>
  </si>
  <si>
    <t>https://www.instagram.com/clok_ice</t>
  </si>
  <si>
    <t>aven.lin</t>
  </si>
  <si>
    <t>小施汽車-芒果 Aven Mango🥭</t>
  </si>
  <si>
    <t>哎呦！我手排考六次。
-
小 施 汽 車🚗@kaka19888 
Bar宮Miya🍸@miya_taipei 
-
小施汽車生活頻道⬇︎ ⬇︎ ⬇︎</t>
  </si>
  <si>
    <t>https://youtube.com/@sscarlife?si=JmpFs7F4U7UOWPKc</t>
  </si>
  <si>
    <t>https://scontent-lga3-2.cdninstagram.com/v/t51.82787-19/535898845_18525797197034501_8261678394338970966_n.jpg?stp=dst-jpg_e0_s150x150_tt6&amp;efg=eyJ2ZW5jb2RlX3RhZyI6InByb2ZpbGVfcGljLmRqYW5nby45MjYuYzIifQ&amp;_nc_ht=scontent-lga3-2.cdninstagram.com&amp;_nc_cat=105&amp;_nc_oc=Q6cZ2QGThfeO2x98vl4qeBiVBmZD-a7RedCtQo7Wk1KW7t0dnNMJJEizrRi6QhLBRJ4ePWI&amp;_nc_ohc=bHbg_OH20tUQ7kNvwEI3d6V&amp;_nc_gid=VsjLSkxrymbQZUZfzdSLzQ&amp;edm=AOQ1c0wBAAAA&amp;ccb=7-5&amp;oh=00_AfxRTdeKf8LjIO6pmZdLr3nwfGHZ8sLFZEL-Vl8y0igmoA&amp;oe=69BDB21B&amp;_nc_sid=8b3546</t>
  </si>
  <si>
    <t>〔 Behind the Wheels 🚘 #24 〕
English version follows.
相信有在關注「小施汽車」的讀者，肯定對芒果(@aven.lin)不太陌生。在編輯第一次見到這台瑞獅時，遠遠就被頗有幾分LC神韻的俐落外觀給吸引，隨後才得知這台車是一項和老闆(@kaka19888)提案的老車翻新企劃。
從補考手排駕照、親自拆光所有內裝、翻遍所有資源找料裝車，甚至連內飾都自己動手噴黑。在打造一台具備Clean Build理念瑞獅的同時，其實更多的是想找回童年和家人一起送貨的回憶。
在如今這個講究科技、數位過載的時代，這台瑞獅代表的不只是一份純粹的機械回饋，亦再次證明 | 「一台車只要有人願意愛護，它就有價值。」
拋開報廢與舊換新的主流邏輯，我們在芒果的瑞獅上找回了答案。
Behind the Wheels 🚘 #24｜@aven.lin | Unfiltered. Mechanical. Alive.
@aven.lin 
久等了大家，全新專訪內容下週上線。
New episode coming soon. | .
February 休假的一天❣️ | 恭喜 「@wangjosh77 」中獎🎊
請於1/9 01:00前回覆 @aven.lin 
⚠️ 逾期未回覆視同放棄⚠️
【活動已截止】下面留言「芒果愛露出EXO」！
抽 1 名幸運兒直接帶走 EXO 行動廚房豪華組🌟
-
以前露營煮飯，我最常崩潰的不是煮不好，
是搬東西、翻箱倒櫃、東西永遠找不到。
這次使用YAKIMA EXO 行動廚房
我才發現原來可以不用那麼累🥹
我最喜歡它的點是 
動線很清楚：
到營地 → 裝備就位 → 需要的東西都在固定位置。
抽屜一拉就是餐具，一邊備料、旁邊直接開煮。
不用邊煮邊喊：「夾子放哪？剪刀有帶嗎？」🤣
但老實說，它體積跟重量是有存在感的，
 | Toyota Zace瑞獅  人車篇
在一般人的眼中這台1998年的瑞獅或許只有報廢的選擇，既使它是一台老車因為喜歡他可以不怕麻煩的花時間花心思慢慢的整理讓它變成自己所愛的樣子，芒果的瑞獅整理的心路歷程有興趣的朋友們可以上YouTube 小施汽車的頻道觀看喔！
感謝 @lens8lex 一同拍攝🤜🏻🤛🏻
也謝謝車主信任讓我們拍攝。
🚗Owner: @aven.lin 
📸 @jacky_rabbit_photo 
#toyota #toyotazace #zace 
#小施汽車 #oldschoolcool | 在別人眼中它只是商用的瑞獅，但車主芒果用自己的想法，把它打造成真正屬於自己的樣子。從外觀到細節，每一處都有他的堅持，也讓這台車跳脫原本的框架與定義。很高興這次能替小施汽車的芒果拍攝，透過鏡頭記錄這份用心、風格與故事，
讓我有機會參與並留下這次的紀錄。感謝你對我的信任🙏
@aven.lin 車主
@hsk_club 
@hsk_envisions 
@hsk_comps 
Team:@hsk_club 
#瑞獅 #小施汽車商行 #貨車 #商用車 #豐田 
#toyota #toyotazace #攝影日常 #攝影創作 | 秒搭秒收🤤愛死了❤️‍🔥
#yakima #townace #タウンエース #deusexmachina | 露天劇院C位席😎
#yakima #townace #タウンエース | 上上週受 @yakima_tw 邀請去了「露不遠」團露
整個週末的節奏都剛剛好✨
白天有植物拓印、烙印杯墊之類的小活動
動手做一點東西 再去散步晃一圈 回到天幕底下準備晚餐
在這種大團露還能把營地顧得蠻乾淨的，超讚👍🏻
餐車也很強！
@mountain13_coffee 這次有環島限定飲品,風味很特別!
必須說！巴斯克乳酪蛋糕 真的超好吃🤤🤯直接列入必點🉐
@pizza_boy_taipei 的披薩一如既往的美味🔥
現場窯烤出爐，皮Q，濕潤不乾柴！
這次開著施濕小可愛來參加
睡醒拉開門就是樹影跟涼風～
車邊帳真的太方便🤩 馬上就搭好了😍
方便到有點回不去了（不太想搭帳篷 | 20250928很難忘的回憶✨
Happy birthday to my BOSS🫶🏻 | 要刮下去嗎？🙂‍↔️🙂‍↔️🙂‍↔️</t>
  </si>
  <si>
    <t>#24, #toyota, #toyotazace, #zace, #oldschoolcool, #yakima, #townace, #deusexmachina</t>
  </si>
  <si>
    <t>@aven.lin, @kaka19888, @yichunnyang, @wangjosh77, @yakima_tw, @lens8lex, @jacky_rabbit_photo, @hsk_club, @hsk_envisions, @hsk_comps, @mountain13_coffee, @pizza_boy_taipei</t>
  </si>
  <si>
    <t>https://instagram.com/p/DVqS4azk_hp, https://instagram.com/p/DVnVQ7JDhVx, https://instagram.com/p/DViQiI4Dk6A, https://instagram.com/p/DUd8Jl_Eo1n, https://instagram.com/p/DSztq04kxG7, https://instagram.com/p/DSufj5pEhaD, https://instagram.com/p/DSM2wUIE6rx, https://instagram.com/p/DRx-5I-jvy8, https://instagram.com/p/DRxEwW-j_ps, https://instagram.com/p/DRxDTMij71i, https://instagram.com/p/DPMB_GvD5ga, https://instagram.com/p/DO6wRqLk94M</t>
  </si>
  <si>
    <t>6527, 449, 645, 57, 1767, 5495, 306, 68, 63, 89, 1191, 78</t>
  </si>
  <si>
    <t>69, 8, 16, 0, 1340, 80, 11, 2, 0, 1, 26, 12</t>
  </si>
  <si>
    <t>2026-03-09, 2026-03-08, 2026-03-06, 2026-02-07, 2025-12-28, 2025-12-26, 2025-12-13, 2025-12-03, 2025-12-02, 2025-12-02, 2025-09-29, 2025-09-22</t>
  </si>
  <si>
    <t>Shibuya, Tokyo</t>
  </si>
  <si>
    <t>Sidecar, Video, Video, Video, Sidecar, Sidecar, Sidecar, Sidecar, Sidecar, Sidecar, Image, Image</t>
  </si>
  <si>
    <t>https://scontent-lga3-3.cdninstagram.com/v/t51.82787-15/649219149_17961226452051990_3021097836475477576_n.jpg?stp=dst-jpg_e35_p1080x1080_sh0.08_tt6&amp;_nc_ht=scontent-lga3-3.cdninstagram.com&amp;_nc_cat=106&amp;_nc_oc=Q6cZ2QGThfeO2x98vl4qeBiVBmZD-a7RedCtQo7Wk1KW7t0dnNMJJEizrRi6QhLBRJ4ePWI&amp;_nc_ohc=Wk5mQlE7B4wQ7kNvwFTs_yr&amp;_nc_gid=VsjLSkxrymbQZUZfzdSLzQ&amp;edm=AOQ1c0wBAAAA&amp;ccb=7-5&amp;ig_cache_key=Mzg0ODk3MTI0MDEwMzY4NjE4Mg%3D%3D.3-ccb7-5&amp;oh=00_AfyEV1CJlmY3rJdTNV_nRVY152K3KJlu1286caPD0T5eaA&amp;oe=69BDB1A5&amp;_nc_sid=8b3546, https://scontent-lga3-3.cdninstagram.com/v/t51.82787-15/649219149_17961226452051990_3021097836475477576_n.jpg?stp=dst-jpg_e35_p1080x1080_sh0.08_tt6&amp;_nc_ht=scontent-lga3-3.cdninstagram.com&amp;_nc_cat=106&amp;_nc_oc=Q6cZ2QGThfeO2x98vl4qeBiVBmZD-a7RedCtQo7Wk1KW7t0dnNMJJEizrRi6QhLBRJ4ePWI&amp;_nc_ohc=Wk5mQlE7B4wQ7kNvwFTs_yr&amp;_nc_gid=VsjLSkxrymbQZUZfzdSLzQ&amp;edm=AOQ1c0wBAAAA&amp;ccb=7-5&amp;ig_cache_key=Mzg0ODk3MTI0MDEwMzY4NjE4Mg%3D%3D.3-ccb7-5&amp;oh=00_AfyEV1CJlmY3rJdTNV_nRVY152K3KJlu1286caPD0T5eaA&amp;oe=69BDB1A5&amp;_nc_sid=8b3546, https://scontent-lga3-3.cdninstagram.com/v/t51.82787-15/649227088_17961226461051990_7018243370580490067_n.jpg?stp=dst-jpg_e35_p1080x1080_sh0.08_tt6&amp;_nc_ht=scontent-lga3-3.cdninstagram.com&amp;_nc_cat=106&amp;_nc_oc=Q6cZ2QGThfeO2x98vl4qeBiVBmZD-a7RedCtQo7Wk1KW7t0dnNMJJEizrRi6QhLBRJ4ePWI&amp;_nc_ohc=aLo3wn6xS3EQ7kNvwEmWsnz&amp;_nc_gid=VsjLSkxrymbQZUZfzdSLzQ&amp;edm=AOQ1c0wBAAAA&amp;ccb=7-5&amp;ig_cache_key=Mzg0ODk3MTI1NjA4NDAyOTQ4Ng%3D%3D.3-ccb7-5&amp;oh=00_Afy_03e_Iac7EWVfQkIL7aeF6agWgiRkqH_c200XsAp0mQ&amp;oe=69BDBCAF&amp;_nc_sid=8b3546, https://scontent-lga3-3.cdninstagram.com/v/t51.82787-15/649038569_17961226476051990_2507733668184154165_n.jpg?stp=dst-jpg_e35_p1080x1080_sh0.08_tt6&amp;_nc_ht=scontent-lga3-3.cdninstagram.com&amp;_nc_cat=106&amp;_nc_oc=Q6cZ2QGThfeO2x98vl4qeBiVBmZD-a7RedCtQo7Wk1KW7t0dnNMJJEizrRi6QhLBRJ4ePWI&amp;_nc_ohc=sOs3pX8mEYsQ7kNvwE-AULN&amp;_nc_gid=VsjLSkxrymbQZUZfzdSLzQ&amp;edm=AOQ1c0wBAAAA&amp;ccb=7-5&amp;ig_cache_key=Mzg0ODk3MTI2OTI2MjQ5NjczNQ%3D%3D.3-ccb7-5&amp;oh=00_Afxn1dkAu5DraUo0yHQ3y7nQxC5cw7elXqr3y7yXCGWz8w&amp;oe=69BD8E00&amp;_nc_sid=8b3546, https://scontent-lga3-3.cdninstagram.com/v/t51.82787-15/649235714_17961226488051990_5493224391350778070_n.jpg?stp=dst-jpg_e35_p1080x1080_sh0.08_tt6&amp;_nc_ht=scontent-lga3-3.cdninstagram.com&amp;_nc_cat=106&amp;_nc_oc=Q6cZ2QGThfeO2x98vl4qeBiVBmZD-a7RedCtQo7Wk1KW7t0dnNMJJEizrRi6QhLBRJ4ePWI&amp;_nc_ohc=GECK5vplSdQQ7kNvwH7V_Md&amp;_nc_gid=VsjLSkxrymbQZUZfzdSLzQ&amp;edm=AOQ1c0wBAAAA&amp;ccb=7-5&amp;ig_cache_key=Mzg0ODk3MTI4MTE1NzU3NzkxMA%3D%3D.3-ccb7-5&amp;oh=00_Afxwe5WluQyBY-cAGasri-2Za_bjmalLYDhbrHkWZVoUgA&amp;oe=69BDBDCC&amp;_nc_sid=8b3546, https://scontent-lga3-3.cdninstagram.com/v/t51.82787-15/649228140_17961226497051990_6438837970871809381_n.jpg?stp=dst-jpg_e35_p1080x1080_sh0.08_tt6&amp;_nc_ht=scontent-lga3-3.cdninstagram.com&amp;_nc_cat=106&amp;_nc_oc=Q6cZ2QGThfeO2x98vl4qeBiVBmZD-a7RedCtQo7Wk1KW7t0dnNMJJEizrRi6QhLBRJ4ePWI&amp;_nc_ohc=dnyAp9fbn_8Q7kNvwFrtO8J&amp;_nc_gid=VsjLSkxrymbQZUZfzdSLzQ&amp;edm=AOQ1c0wBAAAA&amp;ccb=7-5&amp;ig_cache_key=Mzg0ODk3MTI4NDQwMzk3NjI0Mw%3D%3D.3-ccb7-5&amp;oh=00_AfySMVV0DgNzqKkTroK0K_B9OnMUuz1sySYnqPa_lLb2_w&amp;oe=69BD93A7&amp;_nc_sid=8b3546, https://scontent-lga3-3.cdninstagram.com/v/t51.82787-15/649238493_17961226506051990_4771732669407077089_n.jpg?stp=dst-jpg_e35_p1080x1080_sh0.08_tt6&amp;_nc_ht=scontent-lga3-3.cdninstagram.com&amp;_nc_cat=106&amp;_nc_oc=Q6cZ2QGThfeO2x98vl4qeBiVBmZD-a7RedCtQo7Wk1KW7t0dnNMJJEizrRi6QhLBRJ4ePWI&amp;_nc_ohc=2OqA1cSPBr4Q7kNvwGXIIOE&amp;_nc_gid=VsjLSkxrymbQZUZfzdSLzQ&amp;edm=AOQ1c0wBAAAA&amp;ccb=7-5&amp;ig_cache_key=Mzg0ODk3MTI5NTIxNjg3NDkyMA%3D%3D.3-ccb7-5&amp;oh=00_AfwglBgQrLxs-wBRg982mqvhTdnGCQ1denlUPWSI3EQD-Q&amp;oe=69BD877B&amp;_nc_sid=8b3546, https://scontent-lga3-3.cdninstagram.com/v/t51.82787-15/649241960_17961226515051990_256562699948625868_n.jpg?stp=dst-jpg_e35_p1080x1080_sh0.08_tt6&amp;_nc_ht=scontent-lga3-3.cdninstagram.com&amp;_nc_cat=106&amp;_nc_oc=Q6cZ2QGThfeO2x98vl4qeBiVBmZD-a7RedCtQo7Wk1KW7t0dnNMJJEizrRi6QhLBRJ4ePWI&amp;_nc_ohc=M5ti2CqIos4Q7kNvwF0B_5x&amp;_nc_gid=VsjLSkxrymbQZUZfzdSLzQ&amp;edm=AOQ1c0wBAAAA&amp;ccb=7-5&amp;ig_cache_key=Mzg0ODk3MTMwMDkyMTExOTg4Mw%3D%3D.3-ccb7-5&amp;oh=00_AfwqK0fikG1oEWv1RA-K5b5IoxD-edlf54f0s3_K2628ug&amp;oe=69BDAB91&amp;_nc_sid=8b3546, https://scontent-lga3-3.cdninstagram.com/v/t51.82787-15/649224969_17961226524051990_7243070284643539290_n.jpg?stp=dst-jpg_e35_p1080x1080_sh0.08_tt6&amp;_nc_ht=scontent-lga3-3.cdninstagram.com&amp;_nc_cat=106&amp;_nc_oc=Q6cZ2QGThfeO2x98vl4qeBiVBmZD-a7RedCtQo7Wk1KW7t0dnNMJJEizrRi6QhLBRJ4ePWI&amp;_nc_ohc=ZcNGlka6O3UQ7kNvwFN-FBo&amp;_nc_gid=VsjLSkxrymbQZUZfzdSLzQ&amp;edm=AOQ1c0wBAAAA&amp;ccb=7-5&amp;ig_cache_key=Mzg0ODk3MTMwODMyODI1OTY3Nw%3D%3D.3-ccb7-5&amp;oh=00_Afx8cHHwOsMFxdZoM8QNAko7YS9UxkSZl5t_0xpJZ5mKIA&amp;oe=69BD952E&amp;_nc_sid=8b3546, https://scontent-lga3-3.cdninstagram.com/v/t51.82787-15/649229995_17961226536051990_6552567532212661847_n.jpg?stp=dst-jpg_e35_p1080x1080_sh0.08_tt6&amp;_nc_ht=scontent-lga3-3.cdninstagram.com&amp;_nc_cat=106&amp;_nc_oc=Q6cZ2QGThfeO2x98vl4qeBiVBmZD-a7RedCtQo7Wk1KW7t0dnNMJJEizrRi6QhLBRJ4ePWI&amp;_nc_ohc=Z1zHQ0A1pDQQ7kNvwHUJWFi&amp;_nc_gid=VsjLSkxrymbQZUZfzdSLzQ&amp;edm=AOQ1c0wBAAAA&amp;ccb=7-5&amp;ig_cache_key=Mzg0ODk3MTMxNzY1NjM5NTI5Mg%3D%3D.3-ccb7-5&amp;oh=00_AfzjzrQezXxOnTTc6ZOyK-Bh4FAfYLo_-YGkF7KEucIzPQ</t>
  </si>
  <si>
    <t>https://scontent-lga3-3.cdninstagram.com/o1/v/t16/f2/m69/AQMTiC7uEjLQ1fYGzptguR4GjvavgiA4uXmeAofE-MXYqzHtmqzBWDjCC-VEzesMt90Pjx7fzpxDNgQqpHwYOnFg.mp4?strext=1&amp;_nc_cat=104&amp;_nc_sid=5e9851&amp;_nc_ht=scontent-lga3-3.cdninstagram.com&amp;_nc_ohc=AIstJ97EJFQQ7kNvwECyFWK&amp;efg=eyJ2ZW5jb2RlX3RhZyI6Inhwdl9wcm9ncmVzc2l2ZS5JTlNUQUdSQU0uQ0xJUFMuQzMuMTI4MC5kYXNoX2Jhc2VsaW5lXzFfdjEiLCJ4cHZfYXNzZXRfaWQiOjE3OTE4NzUzODg5MjkxNDAyLCJhc3NldF9hZ2VfZGF5cyI6OCwidmlfdXNlY2FzZV9pZCI6MTAwOTksImR1cmF0aW9uX3MiOjIxLCJ1cmxnZW5fc291cmNlIjoid3d3In0%3D&amp;ccb=17-1&amp;_nc_gid=VsjLSkxrymbQZUZfzdSLzQ&amp;_nc_ss=1a&amp;_nc_zt=28&amp;vs=75d258dbc514855e&amp;_nc_vs=HBksFQIYOnBhc3N0aHJvdWdoX2V2ZXJzdG9yZS9HQ2REcENZYmtFaU1tZ2tGQUl4d0E4THlKdjl4YnNwVEFRQUYVAALIARIAFQIYUWlnX3hwdl9wbGFjZW1lbnRfcGVybWFuZW50X3YyL0UzNDE2MEJFM0Y1QjFBMERFMTI5NTZENDA2RkM4M0I4X2F1ZGlvX2Rhc2hpbml0Lm1wNBUCAsgBEgAoABgAGwKIB3VzZV9vaWwBMRJwcm9ncmVzc2l2ZV9yZWNpcGUBMRUAACaUspyG4MDUPxUCKAJDMywXQDVAAAAAAAAYEmRhc2hfYmFzZWxpbmVfMV92MREAdf4HZeadAQA&amp;oh=00_AfzvX2VCKjqeKADNS9_n3bkVJU2aNp09aXsbcNWdioR8fw&amp;oe=69BDB898, https://scontent-lga3-2.cdninstagram.com/o1/v/t16/f2/m69/AQMGK-cs7Wy05ouNEpa8QqMPevgYn3hPs6rUrYdIblbbn32p0c8bTQPmGLZW0nnxRv22xt4rJfpAI67ZNw6cNVht.mp4?strext=1&amp;_nc_cat=100&amp;_nc_sid=5e9851&amp;_nc_ht=scontent-lga3-2.cdninstagram.com&amp;_nc_ohc=rw5IHFs2nocQ7kNvwF1KXrD&amp;efg=eyJ2ZW5jb2RlX3RhZyI6Inhwdl9wcm9ncmVzc2l2ZS5JTlNUQUdSQU0uQ0xJUFMuQzMuNzIwLmRhc2hfYmFzZWxpbmVfMV92MSIsInhwdl9hc3NldF9pZCI6MTc5MTg0MDAyMjgyOTE0MDIsImFzc2V0X2FnZV9kYXlzIjoxMCwidmlfdXNlY2FzZV9pZCI6MTAwOTksImR1cmF0aW9uX3MiOjgsInVybGdlbl9zb3VyY2UiOiJ3d3cifQ%3D%3D&amp;ccb=17-1&amp;vs=85736d5550a09382&amp;_nc_vs=HBksFQIYOnBhc3N0aHJvdWdoX2V2ZXJzdG9yZS9HTGNFZ3lhYkppNlh4M1VLQU1qVS1qbFRYMkJnYnNwVEFRQUYVAALIARIAFQIYUWlnX3hwdl9wbGFjZW1lbnRfcGVybWFuZW50X3YyLzE3NDQ2Q0Q4OUZDMkExRTVBQjVGNTgxMUE2NDhDRUFEX2F1ZGlvX2Rhc2hpbml0Lm1wNBUCAsgBEgAoABgAGwKIB3VzZV9vaWwBMRJwcm9ncmVzc2l2ZV9yZWNpcGUBMRUAACaUzeeIlazUPxUCKAJDMywXQCCAAAAAAAAYEmRhc2hfYmFzZWxpbmVfMV92MREAdf4HZeadAQA&amp;_nc_gid=VsjLSkxrymbQZUZfzdSLzQ&amp;_nc_ss=1a&amp;_nc_zt=28&amp;oh=00_AfwnCdegDeOPRSufDUirFKtvw9m9QGtCjao1LvFds6HzVg&amp;oe=69BDA144, https://scontent-lga3-1.cdninstagram.com/o1/v/t2/f2/m86/AQOFgbC_I8Br1rRkkE1h9keP3yrWy0c3fbXNcOuCVIoAjg7XM-CiLms_Ssy9HgOv7wRfaphVMmxGi8PchlZ6eQqHWD4rrHfKlG0i7dg.mp4?_nc_cat=109&amp;_nc_sid=5e9851&amp;_nc_ht=scontent-lga3-1.cdninstagram.com&amp;_nc_ohc=0xZjuYl80RIQ7kNvwEJolJ-&amp;efg=eyJ2ZW5jb2RlX3RhZyI6Inhwdl9wcm9ncmVzc2l2ZS5JTlNUQUdSQU0uQ0xJUFMuQzMuNzIwLmRhc2hfYmFzZWxpbmVfMV92MSIsInhwdl9hc3NldF9pZCI6MTc5MjkxODQ1OTgxOTMxMjYsImFzc2V0X2FnZV9kYXlzIjozNiwidmlfdXNlY2FzZV9pZCI6MTA4MjcsImR1cmF0aW9uX3MiOjI0LCJ1cmxnZW5fc291cmNlIjoid3d3In0%3D&amp;ccb=17-1&amp;_nc_gid=VsjLSkxrymbQZUZfzdSLzQ&amp;_nc_ss=1a&amp;_nc_zt=28&amp;vs=4d481ac02cc99aca&amp;_nc_vs=HBksFQIYUmlnX3hwdl9yZWVsc19wZXJtYW5lbnRfc3JfcHJvZC8yRjQ4NTY0Nzk5NjRBRDAxQzgyN0Q0RDBEQTgyNkNBN192aWRlb19kYXNoaW5pdC5tcDQVAALIARIAFQIYUWlnX3hwdl9wbGFjZW1lbnRfcGVybWFuZW50X3YyLzYwNDUzNEVGODRFNDcwQTY1NkU1MDQzQ0RCQkU0MjgwX2F1ZGlvX2Rhc2hpbml0Lm1wNBUCAsgBEgAoABgAGwKIB3VzZV9vaWwBMRJwcm9ncmVzc2l2ZV9yZWNpcGUBMRUAACbMz7Px8p_ZPxUCKAJDMywXQDj3S8an754YEmRhc2hfYmFzZWxpbmVfMV92MREAdf4HZZapAQA&amp;oh=00_AfyjinMu0xfjuvTh7Qk_CbImorgrajZwYuS01BjXjw-YxQ&amp;oe=69B9C5CA, https://scontent-lga3-1.cdninstagram.com/o1/v/t16/f2/m84/AQO59SPfMZDBiCOWLbZrpoRL8ZAfReunDygwEpEf7LGzx1fPMWhcwUnyutwkiu_WkPBELy2zkZ_6hGD-fnocNDjz-isUgY3B3h3ZbRc.mp4?_nc_cat=109&amp;_nc_sid=5e9851&amp;_nc_ht=scontent-lga3-1.cdninstagram.com&amp;_nc_ohc=lwUNDokKTaoQ7kNvwHzpJMO&amp;efg=eyJ2ZW5jb2RlX3RhZyI6Inhwdl9wcm9ncmVzc2l2ZS5JTlNUQUdSQU0uQ0FST1VTRUxfSVRFTS5DMy43MjAuZGFzaF9iYXNlbGluZV8xX3YxIiwieHB2X2Fzc2V0X2lkIjoxMDcxOTAxMjQ4MzMyOTQwLCJhc3NldF9hZ2VfZGF5cyI6OTIsInZpX3VzZWNhc2VfaWQiOjEwMTQ2LCJkdXJhdGlvbl9zIjozLCJ1cmxnZW5fc291cmNlIjoid3d3In0%3D&amp;ccb=17-1&amp;_nc_gid=VsjLSkxrymbQZUZfzdSLzQ&amp;_nc_ss=1a&amp;_nc_zt=28&amp;vs=48ed4b50cac8d0ac&amp;_nc_vs=HBkcFQIYTGlnX2JhY2tmaWxsX3RpbWVsaW5lX3ZvZC81RDQ4Q0M4OENGRTE2NkEzNTM0QUNFMkY2QzMxNzk4RV92aWRlb19kYXNoaW5pdC5tcDQVAALIARIAKAAYABsCiAd1c2Vfb2lsATEScHJvZ3Jlc3NpdmVfcmVjaXBlATEVAAAmmJKh0u645wMVAigCQzMsF0APul41P3zuGBJkYXNoX2Jhc2VsaW5lXzFfdjERAHXuB2XEngEA&amp;oh=00_Afzaa4WkFGx159xdLeLisYhwz_bYFh2CofTnjYNjvk8bWw&amp;oe=69B9ADDB</t>
  </si>
  <si>
    <t>https://www.instagram.com/aven.lin</t>
  </si>
  <si>
    <t>utage8161</t>
  </si>
  <si>
    <t>🐖</t>
  </si>
  <si>
    <t>一点突破</t>
  </si>
  <si>
    <t>https://scontent-lga3-2.cdninstagram.com/v/t51.2885-19/177717808_182606157021835_593527171636456626_n.jpg?stp=dst-jpg_e0_s150x150_tt6&amp;efg=eyJ2ZW5jb2RlX3RhZyI6InByb2ZpbGVfcGljLmRqYW5nby4xODAuYzIifQ&amp;_nc_ht=scontent-lga3-2.cdninstagram.com&amp;_nc_cat=107&amp;_nc_oc=Q6cZ2QEgnuon4ecfd9qLPtYf4eVNFm5DaVG8UpDtwhgGrlJqKqwqMggh8CUAkcRH6VbrMbw&amp;_nc_ohc=0O8kqFe0dGcQ7kNvwE2eOOt&amp;_nc_gid=sQyC96AAUUdJwDCgQKbeZQ&amp;edm=AOQ1c0wBAAAA&amp;ccb=7-5&amp;oh=00_AfwIFdb5cEE7kCuYlbm0cFgQy4d84k0pa2DMAFzyXj1L4Q&amp;oe=69BDAD7C&amp;_nc_sid=8b3546</t>
  </si>
  <si>
    <t>#天赦日と一粒万倍日と寅の日と大安が重なる日 
#丙午60年に一度 
#世界人類が平和でありますように
#小網神社 | #時限堂 
#うますたぐらむ 
#ハロウィン 
#渋谷センター街 
#渋谷
#意外に
#静か | 季節的に食べたくなるよね🤤🍜
#鶏舎 
#鶏舎の冷やし葱そば 
#鶏舎で冷やしねぎそば食べました 
#鶏舎のエビチャーハン早く食べたい | 札幌🥶
じゃぱにーずらーめんぬーどるらぼきゅーしお
うんっまー🍜🍜🍜🍜🍜🍜🍜
#japaneseramennoodlelabq | うんまーーーーー🍜🍜🍜🍜🍜🍜🍜
@taiga.miso.takayanagi 
@taiga.miso.kanazawa 
#ラーメン大河高柳店 
#大行列 
#金沢 
#金沢グルメ 
#金沢ラーメン 
#味噌ラーメン | #鶴橋 
#鶴橋焼肉 
#焼肉空 
#煙すごいけど 
#美味い 
#bd 
#おめでとう 
#勝兄 
#これから
#北新地 
#楽しみ | 弾丸シリーズ
#金沢 
#金沢グルメ 
#金箔アイス 
#兼六園 
#もりもり寿し 
#小松弥助</t>
  </si>
  <si>
    <t>#japaneseramennoodlelabq, #bd</t>
  </si>
  <si>
    <t>@taiga.miso.takayanagi, @taiga.miso.kanazawa</t>
  </si>
  <si>
    <t>https://instagram.com/p/DVk35X2icXT, https://instagram.com/p/DVeHkTrictB, https://instagram.com/p/DUdR8wbCVe4, https://instagram.com/p/DRBatfTCf6r, https://instagram.com/p/DQt4SNCjnOD, https://instagram.com/p/DByrUeBTwCf, https://instagram.com/p/C-WX31kNcc0, https://instagram.com/p/C8rfgcIyBe6, https://instagram.com/p/Cy5HGfjyBtT, https://instagram.com/p/CxvBzTqyfW6, https://instagram.com/p/CwsN5w7Sk6N, https://instagram.com/p/CuornJrSkmO</t>
  </si>
  <si>
    <t>10, 26, 19, 30, 31, 55, 42, 43, 36, 34, 36, 30</t>
  </si>
  <si>
    <t>0, 0, 0, 1, 0, 1, 0, 0, 0, 0, 0, 1</t>
  </si>
  <si>
    <t>2026-03-07, 2026-03-04, 2026-02-07, 2025-11-14, 2025-11-06, 2024-10-31, 2024-08-07, 2024-06-26, 2023-10-27, 2023-09-28, 2023-09-02, 2023-07-13</t>
  </si>
  <si>
    <t>新大阪駅, 小網神社, 對馬, 麻布台azabudai, 時限堂Zigendo, 鶏舎, Japanese Ramen Noodle Lab Q, 麺屋 大河 高柳店, 焼肉ホルモン空, 兼六園 Kenroku-en</t>
  </si>
  <si>
    <t>Video, Video, Video, Video, Video, Sidecar, Video, Sidecar, Image, Sidecar, Sidecar, Image</t>
  </si>
  <si>
    <t>https://scontent-lga3-1.cdninstagram.com/v/t51.29350-15/465203878_2203643413351966_1934500695983306080_n.jpg?stp=dst-jpg_e35_p1080x1080_tt6&amp;_nc_ht=scontent-lga3-1.cdninstagram.com&amp;_nc_cat=110&amp;_nc_oc=Q6cZ2QEgnuon4ecfd9qLPtYf4eVNFm5DaVG8UpDtwhgGrlJqKqwqMggh8CUAkcRH6VbrMbw&amp;_nc_ohc=FaURrwyqRcUQ7kNvwEknKVg&amp;_nc_gid=sQyC96AAUUdJwDCgQKbeZQ&amp;edm=AOQ1c0wBAAAA&amp;ccb=7-5&amp;ig_cache_key=MzQ5MTA0MzE1MTg2MjA0MjE1Ng%3D%3D.3-ccb7-5&amp;oh=00_AfzleABcT6gQbUSSFt5pHb9Z8cBSiCpiRr1bgxWla7gekw&amp;oe=69BDB3C2&amp;_nc_sid=8b3546, https://scontent-lga3-1.cdninstagram.com/v/t51.29350-15/465203878_2203643413351966_1934500695983306080_n.jpg?stp=dst-jpg_e35_p1080x1080_tt6&amp;_nc_ht=scontent-lga3-1.cdninstagram.com&amp;_nc_cat=110&amp;_nc_oc=Q6cZ2QEgnuon4ecfd9qLPtYf4eVNFm5DaVG8UpDtwhgGrlJqKqwqMggh8CUAkcRH6VbrMbw&amp;_nc_ohc=FaURrwyqRcUQ7kNvwEknKVg&amp;_nc_gid=sQyC96AAUUdJwDCgQKbeZQ&amp;edm=AOQ1c0wBAAAA&amp;ccb=7-5&amp;ig_cache_key=MzQ5MTA0MzE1MTg2MjA0MjE1Ng%3D%3D.3-ccb7-5&amp;oh=00_AfzleABcT6gQbUSSFt5pHb9Z8cBSiCpiRr1bgxWla7gekw&amp;oe=69BDB3C2&amp;_nc_sid=8b3546, https://scontent-lga3-2.cdninstagram.com/v/t51.29350-15/465218490_873755954903287_6044448544350165579_n.jpg?stp=dst-jpg_e35_p1080x1080_tt6&amp;_nc_ht=scontent-lga3-2.cdninstagram.com&amp;_nc_cat=107&amp;_nc_oc=Q6cZ2QEgnuon4ecfd9qLPtYf4eVNFm5DaVG8UpDtwhgGrlJqKqwqMggh8CUAkcRH6VbrMbw&amp;_nc_ohc=l7WV3u52tnsQ7kNvwEovbQK&amp;_nc_gid=sQyC96AAUUdJwDCgQKbeZQ&amp;edm=AOQ1c0wBAAAA&amp;ccb=7-5&amp;ig_cache_key=MzQ5MTA0MzE1MTY3NzY5MTQ2Mw%3D%3D.3-ccb7-5&amp;oh=00_AfyCi_sQ207xcopZkscC_uxNbKhSyZ2ZdD83BWjLiXSDyA&amp;oe=69BDB49C&amp;_nc_sid=8b3546, https://scontent-lga3-2.cdninstagram.com/v/t51.29350-15/465039206_912369923654137_2668159798228034304_n.jpg?stp=dst-jpg_e35_p1080x1080_tt6&amp;_nc_ht=scontent-lga3-2.cdninstagram.com&amp;_nc_cat=101&amp;_nc_oc=Q6cZ2QEgnuon4ecfd9qLPtYf4eVNFm5DaVG8UpDtwhgGrlJqKqwqMggh8CUAkcRH6VbrMbw&amp;_nc_ohc=iPW0h1NOA58Q7kNvwEm4GSL&amp;_nc_gid=sQyC96AAUUdJwDCgQKbeZQ&amp;edm=AOQ1c0wBAAAA&amp;ccb=7-5&amp;ig_cache_key=MzQ5MTA0MzE1MTk3OTUyNDYwOQ%3D%3D.3-ccb7-5&amp;oh=00_AfzNvsAnfL2o9U3Xe4Isl8NSvd111noeCOoMx5kSzTmAVg&amp;oe=69BD9284&amp;_nc_sid=8b3546, https://scontent-lga3-3.cdninstagram.com/v/t51.29350-15/465139677_1929239827482676_1970561561888770559_n.jpg?stp=dst-jpg_e35_p1080x1080_tt6&amp;_nc_ht=scontent-lga3-3.cdninstagram.com&amp;_nc_cat=104&amp;_nc_oc=Q6cZ2QEgnuon4ecfd9qLPtYf4eVNFm5DaVG8UpDtwhgGrlJqKqwqMggh8CUAkcRH6VbrMbw&amp;_nc_ohc=PVadFgTGblgQ7kNvwGkM30p&amp;_nc_gid=sQyC96AAUUdJwDCgQKbeZQ&amp;edm=AOQ1c0wBAAAA&amp;ccb=7-5&amp;ig_cache_key=MzQ5MTA0MzE1MTY4NTg3OTI1NA%3D%3D.3-ccb7-5&amp;oh=00_AfyoeUchDJ388gx1L4WuJmJflnyU-CJFv6S24cEdzk6Q_A&amp;oe=69BD8796&amp;_nc_sid=8b3546, https://scontent-lga3-2.cdninstagram.com/v/t51.29350-15/465302130_467660072990845_4988046463957765540_n.jpg?stp=dst-jpg_e35_p1080x1080_tt6&amp;_nc_ht=scontent-lga3-2.cdninstagram.com&amp;_nc_cat=101&amp;_nc_oc=Q6cZ2QEgnuon4ecfd9qLPtYf4eVNFm5DaVG8UpDtwhgGrlJqKqwqMggh8CUAkcRH6VbrMbw&amp;_nc_ohc=TQr4pxnXd5wQ7kNvwHgWgfP&amp;_nc_gid=sQyC96AAUUdJwDCgQKbeZQ&amp;edm=AOQ1c0wBAAAA&amp;ccb=7-5&amp;ig_cache_key=MzQ5MTA0MzE1MTkwNDAyMjI1NA%3D%3D.3-ccb7-5&amp;oh=00_AfxM-uXGRDcEnn4nVwQAoD1ZBijl_M9k_Pfi1oPwCm8ARA&amp;oe=69BD8BF4&amp;_nc_sid=8b3546, https://scontent-lga3-1.cdninstagram.com/v/t51.29350-15/465160895_474749965607183_9079023815610342107_n.jpg?stp=dst-jpg_e35_p1080x1080_tt6&amp;_nc_ht=scontent-lga3-1.cdninstagram.com&amp;_nc_cat=111&amp;_nc_oc=Q6cZ2QEgnuon4ecfd9qLPtYf4eVNFm5DaVG8UpDtwhgGrlJqKqwqMggh8CUAkcRH6VbrMbw&amp;_nc_ohc=gd4DzFFT6EYQ7kNvwFM3Org&amp;_nc_gid=sQyC96AAUUdJwDCgQKbeZQ&amp;edm=AOQ1c0wBAAAA&amp;ccb=7-5&amp;ig_cache_key=MzQ5MTA0MzE1MTk2Mjg3NDU3MQ%3D%3D.3-ccb7-5&amp;oh=00_Afw-fzdaxV7CWEYZwxVcVCwdLOH-7A-X3IsKaQKGFGTS4g&amp;oe=69BDB9A8&amp;_nc_sid=8b3546, https://scontent-lga3-2.cdninstagram.com/v/t51.29350-15/464899679_3999035840319228_7122161224736242131_n.jpg?stp=dst-jpg_e35_p1080x1080_tt6&amp;_nc_ht=scontent-lga3-2.cdninstagram.com&amp;_nc_cat=100&amp;_nc_oc=Q6cZ2QEgnuon4ecfd9qLPtYf4eVNFm5DaVG8UpDtwhgGrlJqKqwqMggh8CUAkcRH6VbrMbw&amp;_nc_ohc=Ngy7pXxCpPcQ7kNvwFrpNF6&amp;_nc_gid=sQyC96AAUUdJwDCgQKbeZQ&amp;edm=AOQ1c0wBAAAA&amp;ccb=7-5&amp;ig_cache_key=MzQ5MTA0MzE1MTg3MDQ0NjM0Mw%3D%3D.3-ccb7-5&amp;oh=00_Afx0HRzE40DzW9bQEKaV-uVB3dx9Et0KGfTO4RbrxVloZw&amp;oe=69BDBB70&amp;_nc_sid=8b3546, https://scontent-lga3-3.cdninstagram.com/v/t51.29350-15/465092329_1306072940559124_5360320401646468657_n.jpg?stp=dst-jpg_e35_p1080x1080_tt6&amp;_nc_ht=scontent-lga3-3.cdninstagram.com&amp;_nc_cat=104&amp;_nc_oc=Q6cZ2QEgnuon4ecfd9qLPtYf4eVNFm5DaVG8UpDtwhgGrlJqKqwqMggh8CUAkcRH6VbrMbw&amp;_nc_ohc=F7X9866zz_oQ7kNvwGaZUQB&amp;_nc_gid=sQyC96AAUUdJwDCgQKbeZQ&amp;edm=AOQ1c0wBAAAA&amp;ccb=7-5&amp;ig_cache_key=MzQ5MTA0MzE1MTY4NjAzODQ0NA%3D%3D.3-ccb7-5&amp;oh=00_AfwVggTs7q1_T-Y3UIf8dvg_41huRWbEWOOduOhj0j51Eg&amp;oe=69BD9A41&amp;_nc_sid=8b3546, https://scontent-lga3-3.cdninstagram.com/v/t51.29350-15/465087070_1227183311920396_2800301528389443457_n.jpg?stp=dst-jpg_e35_p1080x1080_tt6&amp;_nc_ht=scontent-lga3-3.cdninstagram.com&amp;_nc_cat=104&amp;_nc_oc=Q6cZ2QEgnuon4ecfd9qLPtYf4eVNFm5DaVG8UpDtwhgGrlJqKqwqMggh8CUAkcRH6VbrMbw&amp;_nc_ohc=R0SnEG198U8Q7kNvwE24l7O&amp;_nc_gid=sQyC96AAUUdJwDCgQKbeZQ&amp;edm=AOQ1c0wBAAAA&amp;ccb=7-5&amp;ig_cache_key=MzQ5MTA0MzE1MTg0NTQ0MzYwOA%3D%3D.3-ccb7-5&amp;oh=00_Afy9k5YCt0576hWuM3O-5tkbcShnTEmk7ccd_7hXdK8CUw&amp;oe=69BDB484&amp;_nc_sid=8b3546, https://scontent-lga3-2.cdninstagram.com/v/t51.29350-1</t>
  </si>
  <si>
    <t>https://scontent-lga3-1.cdninstagram.com/o1/v/t16/f2/m69/AQM5dbp_hQBeqqi737Dp-CjCMrbnh6LIpYVQ4GYbVAqLpel9EuFRFYcSAt69L9RAQ4T7rVPy7Z3tecaA-qLaDsz3.mp4?strext=1&amp;_nc_cat=109&amp;_nc_sid=5e9851&amp;_nc_ht=scontent-lga3-1.cdninstagram.com&amp;_nc_ohc=E9JVnvmdlhcQ7kNvwHI0njw&amp;efg=eyJ2ZW5jb2RlX3RhZyI6Inhwdl9wcm9ncmVzc2l2ZS5JTlNUQUdSQU0uQ0xJUFMuQzMuNzIwLmRhc2hfYmFzZWxpbmVfMV92MSIsInhwdl9hc3NldF9pZCI6MTc5NTA4NTYxODExMDAzMDgsImFzc2V0X2FnZV9kYXlzIjo5LCJ2aV91c2VjYXNlX2lkIjoxMDA5OSwiZHVyYXRpb25fcyI6NCwidXJsZ2VuX3NvdXJjZSI6Ind3dyJ9&amp;ccb=17-1&amp;vs=ad4c6b4dc9bd38a4&amp;_nc_vs=HBksFQIYOnBhc3N0aHJvdWdoX2V2ZXJzdG9yZS9HRGp5clNicnlJZ0NUYVlIQU1kd3liWTJlMWxHYnNwVEFRQUYVAALIARIAFQIYUWlnX3hwdl9wbGFjZW1lbnRfcGVybWFuZW50X3YyL0Q5NDQxRDZGOERGQ0M1MTI3QTM2NDgyRkU2MjJGMThCX2F1ZGlvX2Rhc2hpbml0Lm1wNBUCAsgBEgAoABgAGwKIB3VzZV9vaWwBMRJwcm9ncmVzc2l2ZV9yZWNpcGUBMRUAACaovLXhrI3jPxUCKAJDMywXQBAAAAAAAAAYEmRhc2hfYmFzZWxpbmVfMV92MREAdf4HZeadAQA&amp;_nc_gid=sQyC96AAUUdJwDCgQKbeZQ&amp;_nc_ss=1a&amp;_nc_zt=28&amp;oh=00_AfzyX-MzJhiuH0veFXnoVRNLVwQDK1RX4RRA9YxDUF45lQ&amp;oe=69BD96B7, https://scontent-lga3-2.cdninstagram.com/o1/v/t16/f2/m69/AQMmNuuZAfBUaaRmi-NlPM9rrwZzR0b1oQHeBKgUEut54I1YpLjeioZNNWkJCzB4rWDa_ULkhNWW0-0N7CnKJPQO.mp4?strext=1&amp;_nc_cat=101&amp;_nc_sid=5e9851&amp;_nc_ht=scontent-lga3-2.cdninstagram.com&amp;_nc_ohc=2-METG55WeUQ7kNvwEq1HjM&amp;efg=eyJ2ZW5jb2RlX3RhZyI6Inhwdl9wcm9ncmVzc2l2ZS5JTlNUQUdSQU0uQ0xJUFMuQzMuNzIwLmRhc2hfYmFzZWxpbmVfMV92MSIsInhwdl9hc3NldF9pZCI6MTc5NTAyOTE2NzQxMDAzMDgsImFzc2V0X2FnZV9kYXlzIjoxMSwidmlfdXNlY2FzZV9pZCI6MTAwOTksImR1cmF0aW9uX3MiOjQsInVybGdlbl9zb3VyY2UiOiJ3d3cifQ%3D%3D&amp;ccb=17-1&amp;vs=2c2ef162997f7265&amp;_nc_vs=HBksFQIYOnBhc3N0aHJvdWdoX2V2ZXJzdG9yZS9HT0I3b0NhV2I5U0x6ZEFFQUktaC1FYk5fc28tYnNwVEFRQUYVAALIARIAFQIYUWlnX3hwdl9wbGFjZW1lbnRfcGVybWFuZW50X3YyL0E5NDNERkEyMEUxNzc3RUVCQTgyRDI3NDMzMUUwQjg5X2F1ZGlvX2Rhc2hpbml0Lm1wNBUCAsgBEgAoABgAGwKIB3VzZV9vaWwBMRJwcm9ncmVzc2l2ZV9yZWNpcGUBMRUAACaoycvtvuziPxUCKAJDMywXQBAAAAAAAAAYEmRhc2hfYmFzZWxpbmVfMV92MREAdf4HZeadAQA&amp;_nc_gid=sQyC96AAUUdJwDCgQKbeZQ&amp;_nc_ss=1a&amp;_nc_zt=28&amp;oh=00_Afx5Z_GWbscCQXj9lSkWhsEeffmrvEa-MBEha49PtVwPVw&amp;oe=69BDB63F, https://scontent-lga3-1.cdninstagram.com/o1/v/t16/f2/m69/AQNLvt9uiAUDUiUftrZXW7BiykJK12Mlbl2FO1CX28IHbFkdBtA7UpHj9VbpAy7OiEYBT3JBUppefY0ksZOm2TkZ.mp4?strext=1&amp;_nc_cat=111&amp;_nc_sid=5e9851&amp;_nc_ht=scontent-lga3-1.cdninstagram.com&amp;_nc_ohc=-6V4X3YQLnMQ7kNvwGOgF_X&amp;efg=eyJ2ZW5jb2RlX3RhZyI6Inhwdl9wcm9ncmVzc2l2ZS5JTlNUQUdSQU0uQ0xJUFMuQzMuNzIwLmRhc2hfYmFzZWxpbmVfMV92MSIsInhwdl9hc3NldF9pZCI6MTc5NDU1MzA2OTIxMDAzMDgsImFzc2V0X2FnZV9kYXlzIjozNiwidmlfdXNlY2FzZV9pZCI6MTAwOTksImR1cmF0aW9uX3MiOjc0LCJ1cmxnZW5fc291cmNlIjoid3d3In0%3D&amp;ccb=17-1&amp;vs=1929f915e5b536fe&amp;_nc_vs=HBksFQIYOnBhc3N0aHJvdWdoX2V2ZXJzdG9yZS9HSWI0WlNYNEQ0S1Z0TUFDQURvT1Byd1QxVUZ5YnNwVEFRQUYVAALIARIAFQIYUWlnX3hwdl9wbGFjZW1lbnRfcGVybWFuZW50X3YyLzRENDVERERCNERBRDcyMTNBQjZCMUM0RUMxODI3RTgzX2F1ZGlvX2Rhc2hpbml0Lm1wNBUCAsgBEgAoABgAGwKIB3VzZV9vaWwBMRJwcm9ncmVzc2l2ZV9yZWNpcGUBMRUAACaog6vjrtfgPxUCKAJDMywXQFKCHKwIMScYEmRhc2hfYmFzZWxpbmVfMV92MREAdf4HZeadAQA&amp;_nc_gid=sQyC96AAUUdJwDCgQKbeZQ&amp;_nc_ss=1a&amp;_nc_zt=28&amp;oh=00_AfyjqnnyMIaPywLEyPLDafYxIinqVl-gNw_aWtZ-pJ5SYQ&amp;oe=69BD922D, https://scontent-lga3-1.cdninstagram.com/o1/v/t2/f2/m86/AQMviSJv_gdlD_iSCE-G-5PUBTVTRk_gNAG6sAgIGAEhtU9lwWmWk-GEr1orgH-VzMacS2ebm7VRgkSWCCvB7oL3ctrj1_co93pTFiQ.mp4?_nc_cat=111&amp;_nc_sid=5e9851&amp;_nc_ht=scontent-lga3-1.cdninstagram.com&amp;_nc_ohc=ZTY3y8dYDbAQ7kNvwFKok8V&amp;efg=eyJ2ZW5jb2RlX3RhZyI6Inhwdl9wcm9ncmVzc2l2ZS5JTlNUQUdSQU0uQ0xJUFMuQzMuNzIwLmRhc2hfYmFzZWxpbmVfMV92MSIsInhwdl9hc3NldF9pZCI6MjIxMTU1MjIwNjAwMTg2OCwiYXNzZXRfYWdlX2RheXMiOjEyMiwidmlfdXNlY2FzZV9pZCI6MTAwOTksImR1cmF0aW9uX3MiOjE1LCJ1cmxnZW5fc291cmNlIjoid3d3In0%3D&amp;ccb=17-1&amp;_nc_gid=sQyC96AAUUdJwDCgQKbeZQ&amp;_nc_ss=1a&amp;_nc_zt=28&amp;vs=10194e234e917cf2&amp;_nc_vs=HBksFQIYUmlnX3hwdl9yZWVsc19wZXJtYW5lbnRfc3JfcHJvZC9BQzQyMUI2N0FFNEU0N0YyMTJDMEEyOUM4RjQ0OUJCMV92aWRlb19kYXNoaW5pdC5tcDQVAALIARIAFQIYSGlnX3hwdl9yZWVsc19wZXJtYW5lbnRfc3JfcHJvZC8zMzA4NDcwNzU2Nzc4NzIwMF84MzE1MjY3Mzg5Mzk2NDI0NTY5Lm1wNBUCAsgBEgAoABgAGwKIB3VzZV9vaWwBMRJwcm9ncmVzc2l2ZV9yZWNpcGUBMRUAACaY26D6o9ntBxUCKAJDMywXQC-7ZFocrAgYEmRhc2hfYmFzZWxpbmVfMV92MREAdf4HZeadAQA&amp;oh=00_Afy6x9ng-t16mt-Rfk6Hbxx0IEwhlmHUG3UPPHPVmItoag&amp;oe=69B99B70, https://scontent-lga3-1.cdninstagram.com/o1/v/t2/f2/m86/AQMTKkY4N4O4TTLuxsU9ryUbkdMviGavBm07kPgfFY5iKDNYqgsOCSQJhcmB6OKq_OBP8pF3FCEAO5TstxN1vB2dQVHglb6FCAIvTjY.mp4?_nc_cat=110&amp;_nc_sid=5e9851&amp;_nc_ht=scontent-lga3-1.cdninstagram.com&amp;_nc_ohc=5wOPTfOiMGsQ7kNvwE7xiM7&amp;efg=eyJ2ZW5jb2RlX3RhZyI6Inhwdl9wcm9ncmVzc2l2ZS5JTlNUQUdSQU0uQ0xJUFMuQzMuNzIwLmRhc2hfYmFzZWxpbmVfMV92MSIsInhwdl9hc3NldF9pZCI6MTUxNTAwODc1Mjg2NDYwNywiYXNzZXRfYWdlX2RheXMiOjEyOSwidmlfdXNlY2FzZV9pZCI6MTAwOTksImR1cmF0aW9uX3MiOjY1LCJ1cmxnZW5fc291cmNlIjoid3d3In0%3D&amp;ccb=17-1&amp;_nc_gid=sQyC96AAUUdJwDCgQKbeZQ&amp;_nc_ss=1a&amp;_nc_zt=28&amp;vs=f375c5179aeb97d6&amp;_nc_vs=HBksFQIYUmlnX3hwdl9yZWVsc19wZXJtYW5lbnRfc3JfcHJvZC9CQzRDNTEyNjFEM0EwRDRGMEQ2RDY2MUU1NDhBQTA4Nl92aWRlb19kYXNoaW5pdC5tcDQVAALIARIAFQIYR2lnX3hwdl9yZWVsc19wZXJtYW5lbnRfc3JfcHJvZC8xNDk0NjM1NzA4NDg2MjM2XzY1OTY5MDY0NDI0MDU3NDMxOTkubXA0FQICyAESACgAGAAbAogHdXNlX29pbAExEnByb2dyZXNzaXZlX3JlY2lwZQExFQAAJr613u</t>
  </si>
  <si>
    <t>https://www.instagram.com/utage8161</t>
  </si>
  <si>
    <t>shinya_yoshida_design</t>
  </si>
  <si>
    <t>Shinya Yoshida</t>
  </si>
  <si>
    <t>Industrial designer based in Japan.
Torch Bearer of Tokyo 2020 Olympics.
Product Development Partner for teamLab.
JZX100/S31Z/XC90/GS550/KLX250</t>
  </si>
  <si>
    <t>http://www.sydesign.jp/</t>
  </si>
  <si>
    <t>https://scontent-atl3-2.cdninstagram.com/v/t51.2885-19/261892387_941012466828893_323202319687162046_n.jpg?stp=dst-jpg_e0_s150x150_tt6&amp;efg=eyJ2ZW5jb2RlX3RhZyI6InByb2ZpbGVfcGljLmRqYW5nby4xMDgwLmMyIn0&amp;_nc_ht=scontent-atl3-2.cdninstagram.com&amp;_nc_cat=105&amp;_nc_oc=Q6cZ2QGtDZ1DCKluUdJPriFjmNy97tRcqqSwN10_CaY-N0W_u4K5lzXwEncikn4qDFF_BIk&amp;_nc_ohc=W8QaUadrxmAQ7kNvwE4is2q&amp;_nc_gid=tPrDDd2SX6tu9PC9NrmXJA&amp;edm=AOQ1c0wBAAAA&amp;ccb=7-5&amp;oh=00_AfwcBaeNwxbEjf4le13pDP8ODCNR-9ikyjMosVTUY0sjCQ&amp;oe=69BDACDD&amp;_nc_sid=8b3546</t>
  </si>
  <si>
    <t>RECARO焼けを確認
解体ショー
#RECARO #SR3 | まだミラノサローネの期間中ですが、モデナのフェラーリミュージアムに来ています。
最初のエリアに30分滞在してしまいました。。
そして250LMを3Dスキャン🚘🐎 | Milan → Carrara → Pietrasanta 🇮🇹🪨
#MilanoDesignWeek #MDW #Marble #Robotarms #Carrara #pietrasanta #kanyasuda | Cars in 🇮🇹🍝🚘
#milanodesignWeek #mdw #MilanoSalone #2025 #cars #milano | Preparation for modeling | 【Universo Satellite】
ミラノサローネサテリテ25周年の記念展示にて、2019年に出展していたデスクライト「Geometria desk light」を展示しています。
過去２５年間の作品の中から、本質的でタイムレスな作品の約330点ほどがコレクションされており、Geometriaもそのパーマネントコレクションに収蔵と展示の機会を頂きました。
過去のメッシュの照明からずっと探求している傘と支柱のバランス関係と支柱背面のタッチ式のディマースイッチなど、プロトではあるもののかなり製品に近い品質で開発をしていたのでまた改めてアップデートしたいと思います！
ぜひミラノサローネにお越し | #glass #prototyping #caustics | #metal #mesh #prototype | 京都の工房を訪問させて頂きました。職人さんの美しい眼差しと所作で眼福でした。
ものづくりは最高 | 記録として残していた映像がまさかのオフィシャル発信！
職人たちの直向きなものづくりの現場を1年以上かけて記録した珠玉のロングバージョンです。
全てのものづくりに関わる若い人に観ていただきたいです。
https://www.youtube.com/watch?v=hDrormcHeWQ
#Tokyo2020 #Paralympics #Olympics #medal #medalcase  #japan #craftsman #woodwork #making #movie | 今月初旬の事ですが、千葉県の聖火リレー点火セレモニーに参加させて頂きました。当日は生憎の雨でしたが、写真を見返すと雨の風景もしっとり美しく感じます。
そして間もなく、全国のランナーが繋いだ炎が聖火台へと点火される予定です。
非常に思うところの多い大会となっておりますが、人生の全てを捧げて調整に調整を重ねてきたアスリートに敬意を表して、大会を見守りたいと思っております。
#chiba #yachiyo #tokyo2020 #olympics #torch #torchrunner #openingceremony #shinyayoshida #shinyayoshidadesign #</t>
  </si>
  <si>
    <t>#RECARO, #SR3, #MilanoDesignWeek, #MDW, #Marble, #Robotarms, #Carrara, #pietrasanta, #kanyasuda, #milanodesignWeek, #mdw, #MilanoSalone, #2025, #cars, #milano, #glass, #prototyping, #caustics, #metal, #mesh, #prototype, #Tokyo2020, #Paralympics, #Olympics, #medal, #medalcase, #japan, #craftsman, #woodwork, #making, #movie, #chiba, #yachiyo, #tokyo2020, #olympics, #torch, #torchrunner, #openingceremony, #shinyayoshida, #shinyayoshidadesign</t>
  </si>
  <si>
    <t>https://instagram.com/p/DKWGdAYST_9, https://instagram.com/p/DIgMoOvStdG, https://instagram.com/p/DIV5y27hCd9, https://instagram.com/p/DIVhO2iBRLL, https://instagram.com/p/DIVauU2BCAk, https://instagram.com/p/DGE5mS3vMqk, https://instagram.com/p/C52zwsgPdHL, https://instagram.com/p/Cn6caX9Px_I, https://instagram.com/p/CnzoYZTvUqs, https://instagram.com/p/CXgN7xjvlO-, https://instagram.com/p/CTOgLPjhhM4, https://instagram.com/p/CRqyT6eDxcu</t>
  </si>
  <si>
    <t>107, 71, 178, 140, 111, 158, 692, 151, 200, 242, 465, 464</t>
  </si>
  <si>
    <t>0, 4, 7, 6, 0, 4, 11, 0, 1, 4, 2, 15</t>
  </si>
  <si>
    <t>2025-06-01, 2025-04-16, 2025-04-12, 2025-04-12, 2025-04-12, 2025-02-15, 2024-04-17, 2023-01-27, 2023-01-24, 2021-12-15, 2021-08-31, 2021-07-23</t>
  </si>
  <si>
    <t>teamLab Phenomena, 京都 Kyoto</t>
  </si>
  <si>
    <t>Sidecar, Video, Sidecar, Sidecar, Sidecar, Sidecar, Sidecar, Image, Sidecar, Sidecar, Image, Sidecar</t>
  </si>
  <si>
    <t>https://scontent-atl3-1.cdninstagram.com/v/t51.2885-15/503032637_18504268762048023_1730420140077022289_n.jpg?stp=dst-jpg_e35_s1080x1080_sh0.08_tt6&amp;_nc_ht=scontent-atl3-1.cdninstagram.com&amp;_nc_cat=103&amp;_nc_oc=Q6cZ2QGtDZ1DCKluUdJPriFjmNy97tRcqqSwN10_CaY-N0W_u4K5lzXwEncikn4qDFF_BIk&amp;_nc_ohc=XUUx1RxvadMQ7kNvwHriYet&amp;_nc_gid=tPrDDd2SX6tu9PC9NrmXJA&amp;edm=AOQ1c0wBAAAA&amp;ccb=7-5&amp;ig_cache_key=MzY0NTEyOTMxNzEzNjcyNDAwNg%3D%3D.3-ccb7-5&amp;oh=00_Afx498_mApkRvXjQF0fSUDbw0n-uJMR_Qjl2ZTlWTPYb-A&amp;oe=69BD888D&amp;_nc_sid=8b3546, https://scontent-atl3-1.cdninstagram.com/v/t51.2885-15/503032637_18504268762048023_1730420140077022289_n.jpg?stp=dst-jpg_e35_s1080x1080_sh0.08_tt6&amp;_nc_ht=scontent-atl3-1.cdninstagram.com&amp;_nc_cat=103&amp;_nc_oc=Q6cZ2QGtDZ1DCKluUdJPriFjmNy97tRcqqSwN10_CaY-N0W_u4K5lzXwEncikn4qDFF_BIk&amp;_nc_ohc=XUUx1RxvadMQ7kNvwHriYet&amp;_nc_gid=tPrDDd2SX6tu9PC9NrmXJA&amp;edm=AOQ1c0wBAAAA&amp;ccb=7-5&amp;ig_cache_key=MzY0NTEyOTMxNzEzNjcyNDAwNg%3D%3D.3-ccb7-5&amp;oh=00_Afx498_mApkRvXjQF0fSUDbw0n-uJMR_Qjl2ZTlWTPYb-A&amp;oe=69BD888D&amp;_nc_sid=8b3546, https://scontent-atl3-1.cdninstagram.com/v/t51.2885-15/503176212_18504268774048023_8425057533861848999_n.jpg?stp=dst-jpg_e35_s1080x1080_sh0.08_tt6&amp;_nc_ht=scontent-atl3-1.cdninstagram.com&amp;_nc_cat=103&amp;_nc_oc=Q6cZ2QGtDZ1DCKluUdJPriFjmNy97tRcqqSwN10_CaY-N0W_u4K5lzXwEncikn4qDFF_BIk&amp;_nc_ohc=BLwlN1hVWNYQ7kNvwH2RWVn&amp;_nc_gid=tPrDDd2SX6tu9PC9NrmXJA&amp;edm=AOQ1c0wBAAAA&amp;ccb=7-5&amp;ig_cache_key=MzY0NTEyOTMxNzQ2MzY3MTM1NA%3D%3D.3-ccb7-5&amp;oh=00_AfxDPpk-RabC-g44WqzO8cRJWBOoxYdIYf_TmefRr_CrvQ&amp;oe=69BD8A11&amp;_nc_sid=8b3546, https://scontent-atl3-1.cdninstagram.com/v/t51.2885-15/503101246_18504268783048023_3089108074869684085_n.jpg?stp=dst-jpg_e35_s1080x1080_sh0.08_tt6&amp;_nc_ht=scontent-atl3-1.cdninstagram.com&amp;_nc_cat=103&amp;_nc_oc=Q6cZ2QGtDZ1DCKluUdJPriFjmNy97tRcqqSwN10_CaY-N0W_u4K5lzXwEncikn4qDFF_BIk&amp;_nc_ohc=80_bEOGTNzsQ7kNvwGRHbCQ&amp;_nc_gid=tPrDDd2SX6tu9PC9NrmXJA&amp;edm=AOQ1c0wBAAAA&amp;ccb=7-5&amp;ig_cache_key=MzY0NTEyOTMxNzMwNDQ0ODg3OA%3D%3D.3-ccb7-5&amp;oh=00_AfxQtU4dA1E9w5d0hyzXKnXuQPsLp5BveQLYEpKbGeT3Og&amp;oe=69BDB716&amp;_nc_sid=8b3546, https://scontent-atl3-1.cdninstagram.com/v/t51.2885-15/490344780_18494884012048023_7009270690351766002_n.jpg?stp=dst-jpg_e35_s1080x1080_sh0.08_tt6&amp;_nc_ht=scontent-atl3-1.cdninstagram.com&amp;_nc_cat=103&amp;_nc_oc=Q6cZ2QGtDZ1DCKluUdJPriFjmNy97tRcqqSwN10_CaY-N0W_u4K5lzXwEncikn4qDFF_BIk&amp;_nc_ohc=f3itQa54rggQ7kNvwExmdWH&amp;_nc_gid=tPrDDd2SX6tu9PC9NrmXJA&amp;edm=AOQ1c0wBAAAA&amp;ccb=7-5&amp;ig_cache_key=MzYwOTA0NDg0ODE5MzMxODQ3OQ%3D%3D.3-ccb7-5&amp;oh=00_Afw_DCChz5yUpW77p7zaaL_6CVfQmNuMrPu3QCvWXFv7gw&amp;oe=69BDB214&amp;_nc_sid=8b3546, https://scontent-atl3-1.cdninstagram.com/v/t51.2885-15/490344780_18494884012048023_7009270690351766002_n.jpg?stp=dst-jpg_e35_s1080x1080_sh0.08_tt6&amp;_nc_ht=scontent-atl3-1.cdninstagram.com&amp;_nc_cat=103&amp;_nc_oc=Q6cZ2QGtDZ1DCKluUdJPriFjmNy97tRcqqSwN10_CaY-N0W_u4K5lzXwEncikn4qDFF_BIk&amp;_nc_ohc=f3itQa54rggQ7kNvwExmdWH&amp;_nc_gid=tPrDDd2SX6tu9PC9NrmXJA&amp;edm=AOQ1c0wBAAAA&amp;ccb=7-5&amp;ig_cache_key=MzYwOTA0NDg0ODE5MzMxODQ3OQ%3D%3D.3-ccb7-5&amp;oh=00_Afw_DCChz5yUpW77p7zaaL_6CVfQmNuMrPu3QCvWXFv7gw&amp;oe=69BDB214&amp;_nc_sid=8b3546, https://scontent-atl3-1.cdninstagram.com/v/t51.2885-15/490519844_18494884030048023_5638649565839414119_n.jpg?stp=dst-jpg_e35_s1080x1080_sh0.08_tt6&amp;_nc_ht=scontent-atl3-1.cdninstagram.com&amp;_nc_cat=103&amp;_nc_oc=Q6cZ2QGtDZ1DCKluUdJPriFjmNy97tRcqqSwN10_CaY-N0W_u4K5lzXwEncikn4qDFF_BIk&amp;_nc_ohc=WnsBpE2hPzEQ7kNvwHNKxDS&amp;_nc_gid=tPrDDd2SX6tu9PC9NrmXJA&amp;edm=AOQ1c0wBAAAA&amp;ccb=7-5&amp;ig_cache_key=MzYwOTA0NDg0ODA1MDcwNTI0Mw%3D%3D.3-ccb7-5&amp;oh=00_Afz4pV9J8RGb_kJ3Tg3ZXF073HOZ_t1ToDHORSigTDh9yQ&amp;oe=69BD8BEA&amp;_nc_sid=8b3546, https://scontent-atl3-1.cdninstagram.com/v/t51.2885-15/489820022_18494884039048023_6847327139564036458_n.jpg?stp=dst-jpg_e35_s1080x1080_sh0.08_tt6&amp;_nc_ht=scontent-atl3-1.cdninstagram.com&amp;_nc_cat=103&amp;_nc_oc=Q6cZ2QGtDZ1DCKluUdJPriFjmNy97tRcqqSwN10_CaY-N0W_u4K5lzXwEncikn4qDFF_BIk&amp;_nc_ohc=VZ5uN4q6BbgQ7kNvwFKXexl&amp;_nc_gid=tPrDDd2SX6tu9PC9NrmXJA&amp;edm=AOQ1c0wBAAAA&amp;ccb=7-5&amp;ig_cache_key=MzYwOTA0NDg0ODM2OTU4NzQyNA%3D%3D.3-ccb7-5&amp;oh=00_Afx5LCRp2Q68ITYBhSzm1n1tjdpHgfuo4ph6aU61dYKkSA&amp;oe=69BDA5F1&amp;_nc_sid=8b3546, https://scontent-atl3-1.cdninstagram.com/v/t51.2885-15/490269146_18494884048048023_6596944260628186861_n.jpg?stp=dst-jpg_e35_s1080x1080_sh0.08_tt6&amp;_nc_ht=scontent-atl3-1.cdninstagram.com&amp;_nc_cat=103&amp;_nc_oc=Q6cZ2QGtDZ1DCKluUdJPriFjmNy97tRcqqSwN10_CaY-N0W_u4K5lzXwEncikn4qDFF_BIk&amp;_nc_ohc=FUWJqJrlYeAQ7kNvwG4u8Qk&amp;_nc_gid=tPrDDd2SX6tu9PC9NrmXJA&amp;edm=AOQ1c0wBAAAA&amp;ccb=7-5&amp;ig_cache_key=MzYwOTA0NDg0ODE4NDk5NDY2Ng%3D%3D.3-ccb7-5&amp;oh=00_AfzHQNall0gsDIZHVNpcydlMox_QXDzjfWcfFe_X2E1brw&amp;oe=69BDA1D7&amp;_nc_sid=8b3546, https://scontent-atl3-1.cdninstagram.com/v/t51.2885-15/489748958_18494884060048023_3096010276873882317_n.jpg?stp=dst-jpg_e35_s1080x1080_sh0.08_tt6&amp;_nc_ht=scontent-atl3-1.cdninstagram.com&amp;_nc_cat=103&amp;_nc_oc=Q6cZ2QGtDZ1DCKluUdJPriFjmNy97tRcqqSwN10_CaY-N0W_u4K5lzXwEncikn4qDFF_BIk&amp;_nc_ohc=KWeGroNypPIQ7kNvwGqydqm&amp;_nc_gid=tPrDDd2SX6tu9PC9NrmXJA&amp;edm=AOQ1c0wBAAAA&amp;ccb=7-5&amp;ig_cache_key=MzYwOTA0NDg0ODA0MjQ4MTE0Mw%3D%3D.3-ccb7-5&amp;oh=00_AfwAqTc6VD2eo95L0DZTsxyNe9xCMJ_xJ1e2SSMB6ULAog&amp;oe=69BD8</t>
  </si>
  <si>
    <t>https://scontent-atl3-1.cdninstagram.com/o1/v/t2/f2/m367/AQOyY-Y4vRBxRyTgFGHbwyDgmWPTthy2Ttt9CF_rG8JFtOp0j0vDewTDDKsi8J63b7hhokg-wN1XjjPA2wwM6CFACk8VtgCVknrHtqI.mp4?_nc_cat=103&amp;_nc_sid=5e9851&amp;_nc_ht=scontent-atl3-1.cdninstagram.com&amp;_nc_ohc=CEEnVnlxVokQ7kNvwFl3jlF&amp;efg=eyJ2ZW5jb2RlX3RhZyI6Inhwdl9wcm9ncmVzc2l2ZS5JTlNUQUdSQU0uQ0xJUFMuQzMuNzIwLmRhc2hfYmFzZWxpbmVfMV92MSIsInhwdl9hc3NldF9pZCI6MTA0ODg5ODE1MzgwMjUwMiwiYXNzZXRfYWdlX2RheXMiOjMzMywidmlfdXNlY2FzZV9pZCI6MTAwOTksImR1cmF0aW9uX3MiOjIzLCJ1cmxnZW5fc291cmNlIjoid3d3In0%3D&amp;ccb=17-1&amp;_nc_gid=tPrDDd2SX6tu9PC9NrmXJA&amp;_nc_ss=1a&amp;_nc_zt=28&amp;vs=c54ebc7337842cba&amp;_nc_vs=HBksFQIYQGlnX2VwaGVtZXJhbC9BOTQ0RERGQTMzRTQ3Qjg2OEYwNDI3NDVGMkI3NzNCOF92aWRlb19kYXNoaW5pdC5tcDQVAALIARIAFQIYRmlnX3hwdl9yZWVsc19wZXJtYW5lbnRfc3JfcHJvZC82NTc5MDY5MjY5ODI5NDhfODQxNDgyOTc5ODEwMjkwOTEzMy5tcDQVAgLIARIAKAAYABsCiAd1c2Vfb2lsATEScHJvZ3Jlc3NpdmVfcmVjaXBlATEVAAAmjKznnfT93AMVAigCQzMsF0A3gAAAAAAAGBJkYXNoX2Jhc2VsaW5lXzFfdjERAHX-B2XmnQEA&amp;oh=00_AfweOD75Wm3Thb91z2WmlZPsWR5yvjYMgRDLsl0J3mBlGQ&amp;oe=69BD8EF4, https://scontent-atl3-2.cdninstagram.com/o1/v/t2/f2/m367/AQPzlB5sZE1GiLisf-Fx9BtGdpCC1uws-0V9fUwJGfMKzh6b1YRCS_XIJw3lGFffvOYMnfH9RxuMFRO_kWX80Ch3pUJr7SZlZGNzBgM.mp4?_nc_cat=105&amp;_nc_sid=5e9851&amp;_nc_ht=scontent-atl3-2.cdninstagram.com&amp;_nc_ohc=aeNBAOaYs5oQ7kNvwFac2cq&amp;efg=eyJ2ZW5jb2RlX3RhZyI6Inhwdl9wcm9ncmVzc2l2ZS5JTlNUQUdSQU0uQ0FST1VTRUxfSVRFTS5DMy45NjAuZGFzaF9iYXNlbGluZV8xX3YxIiwieHB2X2Fzc2V0X2lkIjoxNzIyMDM4MTkxODU2MDM0LCJhc3NldF9hZ2VfZGF5cyI6MzM4LCJ2aV91c2VjYXNlX2lkIjoxMDE0NiwiZHVyYXRpb25fcyI6MTAsInVybGdlbl9zb3VyY2UiOiJ3d3cifQ%3D%3D&amp;ccb=17-1&amp;_nc_gid=tPrDDd2SX6tu9PC9NrmXJA&amp;_nc_ss=1a&amp;_nc_zt=28&amp;vs=9ccb25285c25c439&amp;_nc_vs=HBksFQIYQGlnX2VwaGVtZXJhbC8xNTQ0QkUwQUVBODczQkIzRDA0Mzc4N0MwMEE3OEY4Ml92aWRlb19kYXNoaW5pdC5tcDQVAALIARIAFQIYOnBhc3N0aHJvdWdoX2V2ZXJzdG9yZS9HUDJjUGgyM09hUl9YbXNEQVBuZWxmbVh4anBHYmtZTEFBQUYVAgLIARIAKAAYABsCiAd1c2Vfb2lsATEScHJvZ3Jlc3NpdmVfcmVjaXBlATEVAAAmxOa4q-iLjwYVAigCQzMsF0Akd0vGp--eGBJkYXNoX2Jhc2VsaW5lXzFfdjERAHXuB2XEngEA&amp;oh=00_AfzDMbq54X0o6Vxd4Q0tiZqu4QJFVeEwD5tz_3qKC55s7Q&amp;oe=69BDB66A</t>
  </si>
  <si>
    <t>https://www.instagram.com/shinya_yoshida_design</t>
  </si>
  <si>
    <t>tabitosugiyama</t>
  </si>
  <si>
    <t>𝕋𝕒𝕓𝕚𝕥𝕠.𝕊</t>
  </si>
  <si>
    <t>Product Designer at BALMUDA inc. 
京都芸術大学 非常勤講師
Car Designer at Honda (2014-22)</t>
  </si>
  <si>
    <t>https://www.behance.net/tabitosugiyama</t>
  </si>
  <si>
    <t>https://scontent-atl3-1.cdninstagram.com/v/t51.2885-19/107868750_2709659639265300_4049285667278759762_n.jpg?stp=dst-jpg_e0_s150x150_tt6&amp;efg=eyJ2ZW5jb2RlX3RhZyI6InByb2ZpbGVfcGljLmRqYW5nby45NjUuYzIifQ&amp;_nc_ht=scontent-atl3-1.cdninstagram.com&amp;_nc_cat=100&amp;_nc_oc=Q6cZ2QFNRE8agh62NyVk31AechMT2fAxxzfoi6G-NNPDPfdGjMLSQTiG0a3YegndeDcTfNFKjEFHE2cpcY3yUR0qqgEx&amp;_nc_ohc=7KXQOyVgekAQ7kNvwHZtAfc&amp;_nc_gid=RIz7AzRhfNbt7WjUpiXAXw&amp;edm=AOQ1c0wBAAAA&amp;ccb=7-5&amp;oh=00_AfwkPeMOGlL1Lyjre6xcPHNSfd0yEO3YlDggtKvWT3GuKA&amp;oe=69BDA138&amp;_nc_sid=8b3546</t>
  </si>
  <si>
    <t>My proposal for the @bugatti #lavoiturenoire :
#bugatti #cardesign #cardesignsketch #carsketch #vehiclededign #cardesigner #bugattidesign #bugattiatlantic #atlanticcoupe #exoticcar #cardesignoftheweek | Never stop exploring even at home🏠 Caring nature is as important as playing🌳🌊🐪❄️
Concept Malle to carry Adventure Toys for @louisvuitton 
⚡︎
#louisvuitton #louisvuittondesign #bespokedesign #louisvuittonlover #bespokedesigner #oneofone #bespoketrunk #trunksuitcase #luxuryproduct #luxurylifestyle | Fast delivery in style🍔😎
...What if @louisvuitton create a bespoke delivery combo🤔🚲
⚡︎
#ubereats  #louisvuitton 
#louisvuittonand #louisvuittondesign #bespokedesign #louisvuittonlover #bespokedesigner #trunksuitcase #luxuryproduct #luxurylifestyle #productdesign #productdesignsketch #productdesi | Hello New Mini✌️
#Repost @shogojimbo 📸📸📸
・・・
旅人くんのMINI🇬🇧はEV⚡️✌️ | Hello New MINI 🇬🇧
#mınıcooper 
#minicoopere 
#minij01 
#ev 
📸 by @blue____works | #mini
#minicooper
#minicooperconvertible
#miniconvertible
#midnightblack2
#miniminatomirai
#minijapan
#minitokyo
#ministagram
#miniowner
#miniclub
#minilife
#minifans
#F57
#LCI2
#convertible
#drophead
#blackcar
#blackminicooper
#lavoiturenoir
#ミニクーパー
#ミニコンバーチブル 
#ミニクーパーコンバーチブル 
#ミニみなとみらい
#オープンカー
#ca | @blttblue 📸
#mini
#minicooper
#minicooperconvertible
#miniconvertible
#midnightblack2
#miniminatomirai
#minijapan
#minitokyo
#ministagram
#miniowner
#miniclub
#minilife
#minifans
#F57
#LCI2
#convertible
#drophead
#blackcar
#blackminicooper
#lavoiturenoir
#ミニクーパー
#ミニコンバーチブル 
#ミニクーパーコンバーチブル 
#ミニみなとみ | #mini
#minicooper
#minicooperconvertible
#miniconvertible
#midnightblack2
#miniminatomirai
#minijapan
#minitokyo
#ministagram
#miniowner
#miniclub
#minilife
#minifans
#F57
#LCI2
#convertible
#drophead
#blackcar
#blackminicooper
#lavoiturenoir
#ミニクーパー
#ミニコンバーチブル 
#ミニクーパーコンバーチブル 
#ミニみなとみらい
#オープンカー
#ca | 🍁🎃
#mini
#minicooper
#minicooperconvertible
#miniconvertible
#midnightblack2
#miniminatomirai
#minijapan
#minitokyo
#ministagram
#miniowner
#miniclub
#minilife
#minifans
#F57
#LCI2
#convertible
#drophead
#blackcar
#blackminicooper
#lavoiturenoir
#ミニクーパー
#ミニコンバーチブル 
#ミニクーパーコンバーチブル 
#ミニみなとみらい
#オープンカ | #mini
#minicooper
#minicooperconvertible
#miniconvertible
#midnightblack2
#miniminatomirai
#minijapan
#minitokyo
#ministagram
#miniowner
#miniclub
#minilife
#minifans
#F57
#LCI2
#convertible
#drophead
#blackcar
#blackminicooper
#lavoiturenoir
#ミニクーパー
#ミニコンバーチブル 
#ミニクーパーコンバーチブル 
#ミニみなとみらい
#オープンカー
#ca | 🦇👻
#mini
#minicooper
#minicooperconvertible
#miniconvertible
#midnightblack2
#miniminatomirai
#minijapan
#minitokyo
#ministagram
#miniowner
#miniclub
#minilife
#minifans
#F57
#LCI2
#convertible
#drophead
#blackcar
#blackminicooper
#lavoiturenoir
#ミニクーパー
#ミニコンバーチブル 
#ミニクーパーコンバーチブル 
#ミニみなとみらい
#オープンカ | #mini
#minicooper
#minicooperconvertible
#miniconvertible
#midnightblack2
#miniminatomirai
#minijapan
#minitokyo
#ministagram
#miniowner
#miniclub
#minilife
#minifans
#F57
#LCI2
#convertible
#drophead
#blackcar
#blackminicooper
#lavoiturenoir
#ミニクーパー
#ミニコンバーチブル 
#ミニクーパーコンバーチブル 
#ミニみなとみらい
#オープンカー
#ca</t>
  </si>
  <si>
    <t>#lavoiturenoire, #bugatti, #cardesign, #cardesignsketch, #carsketch, #vehiclededign, #cardesigner, #bugattidesign, #bugattiatlantic, #atlanticcoupe, #exoticcar, #cardesignoftheweek, #louisvuitton, #louisvuittondesign, #bespokedesign, #louisvuittonlover, #bespokedesigner, #oneofone, #bespoketrunk, #trunksuitcase, #luxuryproduct, #luxurylifestyle, #ubereats, #louisvuittonand, #productdesign, #productdesignsketch, #productdesi, #Repost, #m, #minicoopere, #minij01, #ev, #mini, #minicooper, #minicoop</t>
  </si>
  <si>
    <t>@bugatti, @louisvuitton, @shogojimbo, @blue____works, @mini, @mini_japan, @mini_minatomirai, @blttblue</t>
  </si>
  <si>
    <t>https://instagram.com/p/Bzk8H78gNsl, https://instagram.com/p/CEWOFVFJ1gV, https://instagram.com/p/CNnZY-kJmkj, https://instagram.com/p/DVPUeh1E8my, https://instagram.com/p/DUsv8ndk0at, https://instagram.com/p/CyYQj6kxoix, https://instagram.com/p/CyFFCilxa5Z, https://instagram.com/p/Cvr8M1DRr0S, https://instagram.com/p/Cq3IJrIpWlu, https://instagram.com/p/Cqp6dNeJm88, https://instagram.com/p/CnIWOMzyZY3, https://instagram.com/p/CnIWIsQSM8v</t>
  </si>
  <si>
    <t>622, 37, 97, 29, 21, 42, 58, 47, 42, 32, 37, 38</t>
  </si>
  <si>
    <t>11, 4, 0, 1, 0, 0, 1, 1, 0, 0, 0, 2</t>
  </si>
  <si>
    <t>2019-07-06, 2020-08-26, 2021-04-13, 2026-02-26, 2026-02-13, 2023-10-14, 2023-10-07, 2023-08-08, 2023-04-10, 2023-04-05, 2023-01-07, 2023-01-07</t>
  </si>
  <si>
    <t>Tokyo, Japan, Jing, 中原区</t>
  </si>
  <si>
    <t>Sidecar, Sidecar, Sidecar, Image, Image, Image, Image, Image, Image, Image, Image, Image</t>
  </si>
  <si>
    <t>https://scontent-atl3-3.cdninstagram.com/v/t51.82787-15/650121477_18174070606390451_8666084965171558694_n.jpg?stp=dst-jpg_e15_tt6&amp;_nc_ht=scontent-atl3-3.cdninstagram.com&amp;_nc_cat=111&amp;_nc_oc=Q6cZ2QFNRE8agh62NyVk31AechMT2fAxxzfoi6G-NNPDPfdGjMLSQTiG0a3YegndeDcTfNFKjEFHE2cpcY3yUR0qqgEx&amp;_nc_ohc=TLmV7Wurin4Q7kNvwH_Hl7i&amp;_nc_gid=RIz7AzRhfNbt7WjUpiXAXw&amp;edm=AOQ1c0wBAAAA&amp;ccb=7-5&amp;ig_cache_key=MjA4MjA1MzM1MzYzNzk2ODA5OA%3D%3D.3-ccb7-5&amp;oh=00_AfyC1jbAZpOk9WWZkVyhhKWuxEO9zLMf06RtsydYipkeuQ&amp;oe=69BD8E7D&amp;_nc_sid=8b3546, https://scontent-atl3-3.cdninstagram.com/v/t51.82787-15/650121477_18174070606390451_8666084965171558694_n.jpg?stp=dst-jpg_e15_tt6&amp;_nc_ht=scontent-atl3-3.cdninstagram.com&amp;_nc_cat=111&amp;_nc_oc=Q6cZ2QFNRE8agh62NyVk31AechMT2fAxxzfoi6G-NNPDPfdGjMLSQTiG0a3YegndeDcTfNFKjEFHE2cpcY3yUR0qqgEx&amp;_nc_ohc=TLmV7Wurin4Q7kNvwH_Hl7i&amp;_nc_gid=RIz7AzRhfNbt7WjUpiXAXw&amp;edm=AOQ1c0wBAAAA&amp;ccb=7-5&amp;ig_cache_key=MjA4MjA1MzM1MzYzNzk2ODA5OA%3D%3D.3-ccb7-5&amp;oh=00_AfyC1jbAZpOk9WWZkVyhhKWuxEO9zLMf06RtsydYipkeuQ&amp;oe=69BD8E7D&amp;_nc_sid=8b3546, https://scontent-atl3-2.cdninstagram.com/v/t51.82787-15/649219437_18164993998409006_6192037997537600200_n.jpg?stp=dst-jpg_e15_tt6&amp;_nc_ht=scontent-atl3-2.cdninstagram.com&amp;_nc_cat=102&amp;_nc_oc=Q6cZ2QFNRE8agh62NyVk31AechMT2fAxxzfoi6G-NNPDPfdGjMLSQTiG0a3YegndeDcTfNFKjEFHE2cpcY3yUR0qqgEx&amp;_nc_ohc=YOtlMkPLziwQ7kNvwE-ZTzS&amp;_nc_gid=RIz7AzRhfNbt7WjUpiXAXw&amp;edm=AOQ1c0wBAAAA&amp;ccb=7-5&amp;ig_cache_key=MjA4MjA1MzM1MzY0NjQxMTI4MA%3D%3D.3-ccb7-5&amp;oh=00_AfwYQSf6twBEKOiJ_pRTDb6nVgMTYkLjcV_VjZWGOZvp_A&amp;oe=69BDA7AA&amp;_nc_sid=8b3546, https://scontent-atl3-1.cdninstagram.com/v/t51.2885-15/65118146_634982743671483_1519372944262939567_n.jpg?stp=dst-jpg_e35_tt6&amp;_nc_ht=scontent-atl3-1.cdninstagram.com&amp;_nc_cat=103&amp;_nc_oc=Q6cZ2QFNRE8agh62NyVk31AechMT2fAxxzfoi6G-NNPDPfdGjMLSQTiG0a3YegndeDcTfNFKjEFHE2cpcY3yUR0qqgEx&amp;_nc_ohc=labYIK4uMuAQ7kNvwFxCD88&amp;_nc_gid=RIz7AzRhfNbt7WjUpiXAXw&amp;edm=AOQ1c0wBAAAA&amp;ccb=7-5&amp;ig_cache_key=MjA4MjA1MzM1MzYyMTE5MjcyOQ%3D%3D.3-ccb7-5&amp;oh=00_Afw3vxZjMtC_y_6qiQOjRr8dptNkng19t8AWI4t64Wf3Gw&amp;oe=69BD9A55&amp;_nc_sid=8b3546, https://scontent-atl3-1.cdninstagram.com/v/t51.82787-15/649208743_18096103837804740_5685566664417164693_n.jpg?stp=dst-jpg_e35_s1080x1080_sh0.08_tt6&amp;_nc_ht=scontent-atl3-1.cdninstagram.com&amp;_nc_cat=100&amp;_nc_oc=Q6cZ2QFNRE8agh62NyVk31AechMT2fAxxzfoi6G-NNPDPfdGjMLSQTiG0a3YegndeDcTfNFKjEFHE2cpcY3yUR0qqgEx&amp;_nc_ohc=Po9RNhEtdsUQ7kNvwFpgTP6&amp;_nc_gid=RIz7AzRhfNbt7WjUpiXAXw&amp;edm=AOQ1c0wBAAAA&amp;ccb=7-5&amp;ig_cache_key=MjM4NDE1NDk4ODExNjI5NDI4Mg%3D%3D.3-ccb7-5&amp;oh=00_AfyRGM-U0zQ4_IVdJM4sKm341uUCjavvIlL66Z7abcFKwg&amp;oe=69BDBA37&amp;_nc_sid=8b3546, https://scontent-atl3-1.cdninstagram.com/v/t51.82787-15/649208743_18096103837804740_5685566664417164693_n.jpg?stp=dst-jpg_e35_s1080x1080_sh0.08_tt6&amp;_nc_ht=scontent-atl3-1.cdninstagram.com&amp;_nc_cat=100&amp;_nc_oc=Q6cZ2QFNRE8agh62NyVk31AechMT2fAxxzfoi6G-NNPDPfdGjMLSQTiG0a3YegndeDcTfNFKjEFHE2cpcY3yUR0qqgEx&amp;_nc_ohc=Po9RNhEtdsUQ7kNvwFpgTP6&amp;_nc_gid=RIz7AzRhfNbt7WjUpiXAXw&amp;edm=AOQ1c0wBAAAA&amp;ccb=7-5&amp;ig_cache_key=MjM4NDE1NDk4ODExNjI5NDI4Mg%3D%3D.3-ccb7-5&amp;oh=00_AfyRGM-U0zQ4_IVdJM4sKm341uUCjavvIlL66Z7abcFKwg&amp;oe=69BDBA37&amp;_nc_sid=8b3546, https://scontent-atl3-2.cdninstagram.com/v/t51.82787-15/653686793_18104381143701565_8205749622511588221_n.jpg?stp=dst-jpg_e35_s1080x1080_sh0.08_tt6&amp;_nc_ht=scontent-atl3-2.cdninstagram.com&amp;_nc_cat=101&amp;_nc_oc=Q6cZ2QFNRE8agh62NyVk31AechMT2fAxxzfoi6G-NNPDPfdGjMLSQTiG0a3YegndeDcTfNFKjEFHE2cpcY3yUR0qqgEx&amp;_nc_ohc=HgT-VPtv-1AQ7kNvwGweM8e&amp;_nc_gid=RIz7AzRhfNbt7WjUpiXAXw&amp;edm=AOQ1c0wBAAAA&amp;ccb=7-5&amp;ig_cache_key=MjM4NDE1NDk4ODA0OTI0ODI0Mg%3D%3D.3-ccb7-5&amp;oh=00_AfxbKdxTbNas4pW4hcS0bf71YTpuSZVUvgUsF2vTTJmoig&amp;oe=69BDA42D&amp;_nc_sid=8b3546, https://scontent-atl3-1.cdninstagram.com/v/t51.82787-15/649158042_18093112886010534_6487556643356099545_n.jpg?stp=dst-jpg_e35_s1080x1080_sh0.08_tt6&amp;_nc_ht=scontent-atl3-1.cdninstagram.com&amp;_nc_cat=106&amp;_nc_oc=Q6cZ2QFNRE8agh62NyVk31AechMT2fAxxzfoi6G-NNPDPfdGjMLSQTiG0a3YegndeDcTfNFKjEFHE2cpcY3yUR0qqgEx&amp;_nc_ohc=o9AgJI0ahJoQ7kNvwHhnlDo&amp;_nc_gid=RIz7AzRhfNbt7WjUpiXAXw&amp;edm=AOQ1c0wBAAAA&amp;ccb=7-5&amp;ig_cache_key=MjM4NDE1NDk4ODA3NDM3Njg1NQ%3D%3D.3-ccb7-5&amp;oh=00_Afw0Vqy-dR1iWizmnoyeumerjJdl-G-MaOS-R_3_aB2e4A&amp;oe=69BD9CBD&amp;_nc_sid=8b3546, https://scontent-atl3-3.cdninstagram.com/v/t51.29350-15/118583841_3550637758303891_2958342261963679054_n.jpg?stp=dst-jpg_e35_s1080x1080_tt6&amp;_nc_ht=scontent-atl3-3.cdninstagram.com&amp;_nc_cat=107&amp;_nc_oc=Q6cZ2QFNRE8agh62NyVk31AechMT2fAxxzfoi6G-NNPDPfdGjMLSQTiG0a3YegndeDcTfNFKjEFHE2cpcY3yUR0qqgEx&amp;_nc_ohc=7alrbBOWFHsQ7kNvwEOPrs6&amp;_nc_gid=RIz7AzRhfNbt7WjUpiXAXw&amp;edm=AOQ1c0wBAAAA&amp;ccb=7-5&amp;ig_cache_key=MjM4NDE1NDk4ODEwNzk5MTk1NQ%3D%3D.3-ccb7-5&amp;oh=00_AfzMg7LtXgQg61rw4Z3xpmme0Ph0oDOFRBE2u7B71jOtpA&amp;oe=69BDA1F9&amp;_nc_sid=8b3546, https://scontent-atl3-3.cdninstagram.com/v/t51.82787-15/649237216_18108184240801258_3808654062638666120_n.jpg?stp=dst-jpg_e35_s1080x1080_sh0.08_tt6&amp;_nc_ht=scontent-atl3-3.cdninstagram.com&amp;_nc_cat=110&amp;_nc_oc=Q6cZ2QFNRE8agh62NyVk31AechMT2fAxxzfoi6G-NNPDPfdGjMLSQTiG0a3YegndeDcTfNFKjEFHE2cpcY3yUR0qqgEx&amp;_nc_ohc=O6y-jG6utg0Q7kNvwFOpiQ9&amp;_nc_gid=RIz7AzRhfNbt7WjUpiXAXw&amp;edm=A</t>
  </si>
  <si>
    <t>https://www.instagram.com/tabitosugiyama</t>
  </si>
  <si>
    <t>eri_ym</t>
  </si>
  <si>
    <t>Eri</t>
  </si>
  <si>
    <t>Tokyo♡</t>
  </si>
  <si>
    <t>https://scontent-atl3-2.cdninstagram.com/v/t51.2885-19/109043745_283638689381020_1084132667586874897_n.jpg?stp=dst-jpg_e0_s150x150_tt6&amp;efg=eyJ2ZW5jb2RlX3RhZyI6InByb2ZpbGVfcGljLmRqYW5nby40MDYuYzIifQ&amp;_nc_ht=scontent-atl3-2.cdninstagram.com&amp;_nc_cat=104&amp;_nc_oc=Q6cZ2QGHkhBKegmbknd3-XH_elHM8qAsrqaktIqtileBR2J4CLMkCUI_kWyRjpgb6hhIUe4&amp;_nc_ohc=TJMAQAhxY34Q7kNvwFcRd_w&amp;_nc_gid=rkjPjdVLTLc0gnu7XRNhBA&amp;edm=AOQ1c0wBAAAA&amp;ccb=7-5&amp;oh=00_Afw1QRpktJZSQWDJFsdsX20fTwvu2CoYCPT3wdDmOQDXPQ&amp;oe=69BD9F66&amp;_nc_sid=8b3546</t>
  </si>
  <si>
    <t>先日の石川の旅の続き❄️
滔々庵で美味しい朝食をいただいた後は少し散策してから
一度は行ってみたいねと話していた #小松弥助 さんへ🍣
15:00からの回で予約をしていたのでお腹がぺこぺこで😋
おまかせコース以外のおつまみも追加していただきました🙏🏻
鮑に雲丹に🫶🏻大将さんはお目にかかれなかったですが、名物のネギトロも美味でした🤍 | 受験が無事終わったら！と楽しみにしていた温泉♨️
18代続く #あらや滔々庵 さんへ。
魯山人も逗留したそうで茶室など至る所に作品が🪭
お部屋に入った瞬間、瑞々しい檜の香りに癒され🌿
好きなだけ温泉に浸かり、あとは寝るだけの状態でいただくお食事の美味しさたるや…🥹笑。沢山笑っていい時間でした☺️ | 明日は初人間ドック🏥
プレミアムコースなるものを予約しました🩺
先日電話した時点での空きは来年の４月だとか🫢
どれだけ人気と言われても、痛がりなのでひたすら憂鬱…🫠
写真はブランチに行った時の🍽️
ずっと元気に大切な人達とおいしいものをいただけるよう頑張ろう🥹
#人間ドック | 元サッカー日本代表・鈴木啓太氏が立ち上げた、腸内細菌の研究をベースに腸内ケア商品を開発するAuB株式会社が展開するaub food pantry のローンチイベントにお邪魔しました🍋
オーブフードパントリーは「おなか想いの食品」を集めたセレクトショップ。
毎日の食事で取り入れやすく、調味料や主食をちょっと足したり置きかえるだけで栄養が摂れるようなからだにいいものだけを取り揃えているとの事✨
日々食べる物で身体はできていると感じることが増えたここ最近。早速お料理に使うのが楽しみです🌽
@kaoritakahashi さん、ありがとうございました🤍
#aub #aubfoodpantr | 気づけばもう1ヶ月以上前ですが😳
先月の誕生日に娘がサプライズでパジャマをくれました🫶🏻
こっそりサイズを調べて、コツコツ貯めたお小遣いでお友達と塾帰りに買いにいってくれたんだそう🥺🤍
どこ寄り道してたの！と鬼のように怒ってごめんね👹笑
新しくお迎えした美顔器もちゃんと使って、あまり怒りすぎないようにしよう😂
#美顔器 #newa #hermes | 今日で8月も終わり。
以前訪れたサントリーニの写真を整理しながらリールにしてみたら、懐かしくて長くなり過ぎた🏝️😆
いつかまた行きたいな⛵️
#santorini #santoriniisland
#サントリーニ島 | 少し前から使い始めたRe/Uの美容液。
原料の幹細胞培養上清液は国内のラボで生産・管理されていて、1mlにつき50億個のエクソソームと、2,000種類以上のサイトカインなどの生理活性物質を含む「生きた化粧品」なので冷凍便で届くという贅沢さ🧊
すっとなじんでベタつかず冷たくて気持ちが良くて、使い始めてまだ2週間程なのにキメが整い透明感が出てきた気が😳
私の素肌を1番そばで見ているいつも辛口な娘にも全く同じことを言われすっかり喜んでしまい、化粧水とクリームも使い始めました✨笑
朝スキンケア後にすぐメイクをしても全くモロモロしたりしないので急いでいる時にも助かる🥹（これ大事）
13日までキ | 🩷
#teamlab #teamlabborderless | 娘にこっそり撮られていた写真を見てビックリ。
腕が。。😨😱😂
#運動しよう 
#美容院行かなきゃ 
#alexsandredeparis 
#hairstyles 
#hairclips
 #アレクサンドルドゥパリ | 本日のおやつ🇫🇷
美しいだけでなくおいしいと聞き気になっていた #patricroger たしかにおいしい…プラリネも食べたい🤤🤍
久々の #alainducasse と
大好きな #dammannfreres と🫖🤍
#chocolate #パトリックロジェ | このマイペース過ぎるアカウントに、石鹸は何を使ってますか？とDMをいただいていたので撮ってみました😂
1枚目は🎁でいただいた #lelabo のシャワージェル🫧
本当にいい香りでお風呂あがりは同じ香りのボディローションも🤍
2枚目はおなじみ #skinpeelbar のピーリング石鹸。
顔からデコルテは毎日こちら、身体に使う日も🧼
日焼けした腕もだいぶ白くなった気が✨
ドロドロになるのが嫌で、小さくカットして使っています。
さて今日から7月、もう折り返しなんて早すぎる。。！
#ルラボ #soap #showergel #スキンピールバーハイドロキノール | GW後半は2泊3日で長野へ🏔️
お昼は予約していたネイチャーガイドさんに案内していただき上高地を散策しながら植物や鳥を観察🦆🌱
ホテルで早めの夕食を済ませた後は星空ツアーに参加しました🌌熊鈴を鳴らしながら真っ暗な山道を歩き、辿り着いた河原では北斗七星や冬の大三角など沢山の星が綺麗に見えて感動！
娘が見つけた公園は大混雑でしたが楽しかった✨
旅館で温泉にも入ってのんびりできました♨️
#上高地 #河童橋 #子連れ旅行</t>
  </si>
  <si>
    <t>#aub, #aubfoodpantr, #newa, #hermes, #santorini, #santoriniisland, #teamlab, #teamlabborderless, #alexsandredeparis, #hairstyles, #hairclips, #patricroger, #alainducasse, #dammannfreres, #chocolate, #lelabo, #skinpeelbar, #soap, #showergel</t>
  </si>
  <si>
    <t>@kaoritakahashi</t>
  </si>
  <si>
    <t>https://instagram.com/p/DU8L_eUkpCp, https://instagram.com/p/DUwzxDhkjvF, https://instagram.com/p/DPy5DQCEp_7, https://instagram.com/p/DLtIrlbTF7x, https://instagram.com/p/DBdX3_QNFtq, https://instagram.com/p/C_UCozsSNO1, https://instagram.com/p/C-fIMUESTZ5, https://instagram.com/p/C-R-OlBS6Ll, https://instagram.com/p/C91gaWGSSdw, https://instagram.com/p/C9CKB2YSqQl, https://instagram.com/p/C83MspiyaG7, https://instagram.com/p/C6x2MEayA1I</t>
  </si>
  <si>
    <t>38, 25, 23, 19, 43, 23, 17, 37, 32, 25, 21, 42</t>
  </si>
  <si>
    <t>6, 2, 9, 2, 0, 0, 2, 0, 0, 2, 2, 0</t>
  </si>
  <si>
    <t>2026-02-19, 2026-02-15, 2025-10-14, 2025-07-05, 2024-10-23, 2024-08-31, 2024-08-10, 2024-08-05, 2024-07-25, 2024-07-05, 2024-07-01, 2024-05-10</t>
  </si>
  <si>
    <t>小松弥助, あらや滔々庵 (ArayaTotoan), Santorini, Greece, Brasserie Viron 渋谷, 上高地</t>
  </si>
  <si>
    <t>Sidecar, Sidecar, Sidecar, Video, Video, Video, Image, Sidecar, Image, Sidecar, Sidecar, Sidecar</t>
  </si>
  <si>
    <t>https://scontent-atl3-3.cdninstagram.com/v/t51.82787-15/631756127_18552801076039222_6988030804328850449_n.jpg?stp=dst-jpg_e35_p1080x1080_sh0.08_tt6&amp;_nc_ht=scontent-atl3-3.cdninstagram.com&amp;_nc_cat=110&amp;_nc_oc=Q6cZ2QGHkhBKegmbknd3-XH_elHM8qAsrqaktIqtileBR2J4CLMkCUI_kWyRjpgb6hhIUe4&amp;_nc_ohc=tK-8IJ-c-kQQ7kNvwHGRVY5&amp;_nc_gid=rkjPjdVLTLc0gnu7XRNhBA&amp;edm=AOQ1c0wBAAAA&amp;ccb=7-5&amp;ig_cache_key=MzgzNTk5MjI2NjgwNTI1NzY2OQ%3D%3D.3-ccb7-5&amp;oh=00_AfxGYaeDA4M1krsbaKUA8vUXPP0gShjtEkjsKIHJu5tuOA&amp;oe=69BD86DD&amp;_nc_sid=8b3546, https://scontent-atl3-3.cdninstagram.com/v/t51.82787-15/631756127_18552801076039222_6988030804328850449_n.jpg?stp=dst-jpg_e35_p1080x1080_sh0.08_tt6&amp;_nc_ht=scontent-atl3-3.cdninstagram.com&amp;_nc_cat=110&amp;_nc_oc=Q6cZ2QGHkhBKegmbknd3-XH_elHM8qAsrqaktIqtileBR2J4CLMkCUI_kWyRjpgb6hhIUe4&amp;_nc_ohc=tK-8IJ-c-kQQ7kNvwHGRVY5&amp;_nc_gid=rkjPjdVLTLc0gnu7XRNhBA&amp;edm=AOQ1c0wBAAAA&amp;ccb=7-5&amp;ig_cache_key=MzgzNTk5MjI2NjgwNTI1NzY2OQ%3D%3D.3-ccb7-5&amp;oh=00_AfxGYaeDA4M1krsbaKUA8vUXPP0gShjtEkjsKIHJu5tuOA&amp;oe=69BD86DD&amp;_nc_sid=8b3546, https://scontent-atl3-3.cdninstagram.com/v/t51.82787-15/635124927_18552801094039222_8600799962361485396_n.jpg?stp=dst-jpg_e35_p1080x1080_sh0.08_tt6&amp;_nc_ht=scontent-atl3-3.cdninstagram.com&amp;_nc_cat=110&amp;_nc_oc=Q6cZ2QGHkhBKegmbknd3-XH_elHM8qAsrqaktIqtileBR2J4CLMkCUI_kWyRjpgb6hhIUe4&amp;_nc_ohc=whYszV3t7cQQ7kNvwHc1DHp&amp;_nc_gid=rkjPjdVLTLc0gnu7XRNhBA&amp;edm=AOQ1c0wBAAAA&amp;ccb=7-5&amp;ig_cache_key=MzgzNTk5MjI4MTg4Nzk3MzgxMA%3D%3D.3-ccb7-5&amp;oh=00_AfzGuw4WlxHKOPbtaiuA2Pt3DCwO28zf5VyRRUx-njcs4g&amp;oe=69BDB8F5&amp;_nc_sid=8b3546, https://scontent-atl3-3.cdninstagram.com/v/t51.82787-15/637152010_18552801112039222_8292595387393408444_n.jpg?stp=dst-jpg_e35_p1080x1080_sh0.08_tt6&amp;_nc_ht=scontent-atl3-3.cdninstagram.com&amp;_nc_cat=110&amp;_nc_oc=Q6cZ2QGHkhBKegmbknd3-XH_elHM8qAsrqaktIqtileBR2J4CLMkCUI_kWyRjpgb6hhIUe4&amp;_nc_ohc=goh70BpcT7cQ7kNvwEC-e1p&amp;_nc_gid=rkjPjdVLTLc0gnu7XRNhBA&amp;edm=AOQ1c0wBAAAA&amp;ccb=7-5&amp;ig_cache_key=MzgzNTk5MjI5ODg0OTc1NjI2Mw%3D%3D.3-ccb7-5&amp;oh=00_AfwPwmcWL59ZLsVyk2eM6ZIgwUBpV7GnysUWr_Lg9DAgtw&amp;oe=69BDBCEF&amp;_nc_sid=8b3546, https://scontent-atl3-3.cdninstagram.com/v/t51.82787-15/633840527_18552801862039222_2641776958439653690_n.jpg?stp=dst-jpg_e35_p1080x1080_sh0.08_tt6&amp;_nc_ht=scontent-atl3-3.cdninstagram.com&amp;_nc_cat=110&amp;_nc_oc=Q6cZ2QGHkhBKegmbknd3-XH_elHM8qAsrqaktIqtileBR2J4CLMkCUI_kWyRjpgb6hhIUe4&amp;_nc_ohc=uaQ2iFJjJKcQ7kNvwG7NxLU&amp;_nc_gid=rkjPjdVLTLc0gnu7XRNhBA&amp;edm=AOQ1c0wBAAAA&amp;ccb=7-5&amp;ig_cache_key=MzgzNTk5MjMwNTAyMzc3MzEyNw%3D%3D.3-ccb7-5&amp;oh=00_Afzwf_tL3A4Ai0pSZbzT5ux8Kc_A5nA9JqAGX9SS9QtAuQ&amp;oe=69BD9752&amp;_nc_sid=8b3546, https://scontent-atl3-3.cdninstagram.com/v/t51.82787-15/633352034_18552801889039222_6842585766573386670_n.jpg?stp=dst-jpg_e35_p1080x1080_sh0.08_tt6&amp;_nc_ht=scontent-atl3-3.cdninstagram.com&amp;_nc_cat=110&amp;_nc_oc=Q6cZ2QGHkhBKegmbknd3-XH_elHM8qAsrqaktIqtileBR2J4CLMkCUI_kWyRjpgb6hhIUe4&amp;_nc_ohc=sNJ5fg3VGAsQ7kNvwGZoDUw&amp;_nc_gid=rkjPjdVLTLc0gnu7XRNhBA&amp;edm=AOQ1c0wBAAAA&amp;ccb=7-5&amp;ig_cache_key=MzgzNTk5MjMxMDI2NjYyODUyNw%3D%3D.3-ccb7-5&amp;oh=00_AfyFZ-YxqoS4NVYNMyuh5fKX0_hc8Z_9pjG9e0Nh-Tr3DQ&amp;oe=69BDB26C&amp;_nc_sid=8b3546, https://scontent-atl3-3.cdninstagram.com/v/t51.82787-15/638290488_18552801901039222_4423960599993255910_n.jpg?stp=dst-jpg_e35_p1080x1080_sh0.08_tt6&amp;_nc_ht=scontent-atl3-3.cdninstagram.com&amp;_nc_cat=110&amp;_nc_oc=Q6cZ2QGHkhBKegmbknd3-XH_elHM8qAsrqaktIqtileBR2J4CLMkCUI_kWyRjpgb6hhIUe4&amp;_nc_ohc=czjeAatwwIQQ7kNvwHicB19&amp;_nc_gid=rkjPjdVLTLc0gnu7XRNhBA&amp;edm=AOQ1c0wBAAAA&amp;ccb=7-5&amp;ig_cache_key=MzgzNTk5MjMxNTcxOTE5NTkwMw%3D%3D.3-ccb7-5&amp;oh=00_AfyCgHpAk8bAR7k8QzQPCVkttGyjFwGofe3auZQ37E2GcA&amp;oe=69BD9F78&amp;_nc_sid=8b3546, https://scontent-atl3-3.cdninstagram.com/v/t51.82787-15/638890436_18552801910039222_5735703572676854338_n.jpg?stp=dst-jpg_e35_p1080x1080_sh0.08_tt6&amp;_nc_ht=scontent-atl3-3.cdninstagram.com&amp;_nc_cat=110&amp;_nc_oc=Q6cZ2QGHkhBKegmbknd3-XH_elHM8qAsrqaktIqtileBR2J4CLMkCUI_kWyRjpgb6hhIUe4&amp;_nc_ohc=S-jUFS913oYQ7kNvwFP4FC1&amp;_nc_gid=rkjPjdVLTLc0gnu7XRNhBA&amp;edm=AOQ1c0wBAAAA&amp;ccb=7-5&amp;ig_cache_key=MzgzNTk5MjMxNzkwMDI2OTA2Nw%3D%3D.3-ccb7-5&amp;oh=00_Afyyx7JgJ6nB6lvaaFR0tXYU21HI91UlcLSX9knhxexUVw&amp;oe=69BD91FE&amp;_nc_sid=8b3546, https://scontent-atl3-3.cdninstagram.com/v/t51.82787-15/632240669_18552801919039222_6313768912190026976_n.jpg?stp=dst-jpg_e35_p1080x1080_sh0.08_tt6&amp;_nc_ht=scontent-atl3-3.cdninstagram.com&amp;_nc_cat=110&amp;_nc_oc=Q6cZ2QGHkhBKegmbknd3-XH_elHM8qAsrqaktIqtileBR2J4CLMkCUI_kWyRjpgb6hhIUe4&amp;_nc_ohc=8tJ4L-LOf9QQ7kNvwE6qtSq&amp;_nc_gid=rkjPjdVLTLc0gnu7XRNhBA&amp;edm=AOQ1c0wBAAAA&amp;ccb=7-5&amp;ig_cache_key=MzgzNTk5MjMyMDE0ODQxMjk1Mg%3D%3D.3-ccb7-5&amp;oh=00_Afxq70jG_xEAwNKrP5KDKLEWNeLAO7gzwjc3HmW_C_pqyQ&amp;oe=69BDB438&amp;_nc_sid=8b3546, https://scontent-atl3-3.cdninstagram.com/v/t51.82787-15/636605083_18552801928039222_1559859346996455958_n.jpg?stp=dst-jpg_e35_p1080x1080_sh0.08_tt6&amp;_nc_ht=scontent-atl3-3.cdninstagram.com&amp;_nc_cat=110&amp;_nc_oc=Q6cZ2QGHkhBKegmbknd3-XH_elHM8qAsrqaktIqtileBR2J4CLMkCUI_kWyRjpgb6hhIUe4&amp;_nc_ohc=qMeemey9oKcQ7kNvwGu_Qq2&amp;_nc_gid=rkjPjdVLTLc0gnu7XRNhBA&amp;edm=AOQ1c0wBAAAA&amp;ccb=7-5&amp;ig_cache_key=MzgzNTk5MjMyMjYxNDY1ODE0MQ%3D%3D.3-ccb7-5&amp;oh=00_AfztoB5x8QjY4hBOQB9JVYUmNDQ4Z1QAn0wLFouzY4Fi6</t>
  </si>
  <si>
    <t>https://scontent-atl3-1.cdninstagram.com/o1/v/t16/f2/m84/AQPoX155X4P0RhSLcf5bgTWTi-jdT6an7VkQ0M0TnTa3oIO5rhuAg3j0Klg0uIHShgH9QfRXtZY__vnfF4e6kRtENLEUADiVtQLm9gQ.mp4?_nc_cat=103&amp;_nc_sid=5e9851&amp;_nc_ht=scontent-atl3-1.cdninstagram.com&amp;_nc_ohc=bEWW0v21QE0Q7kNvwE7y2CJ&amp;efg=eyJ2ZW5jb2RlX3RhZyI6Inhwdl9wcm9ncmVzc2l2ZS5JTlNUQUdSQU0uQ0FST1VTRUxfSVRFTS5DMy43MjAuZGFzaF9iYXNlbGluZV8xX3YxIiwieHB2X2Fzc2V0X2lkIjoxNzk1MTA5NDcyOTA5NzU2NCwiYXNzZXRfYWdlX2RheXMiOjI0LCJ2aV91c2VjYXNlX2lkIjoxMDE0NiwiZHVyYXRpb25fcyI6OCwidXJsZ2VuX3NvdXJjZSI6Ind3dyJ9&amp;ccb=17-1&amp;_nc_gid=rkjPjdVLTLc0gnu7XRNhBA&amp;_nc_ss=1a&amp;_nc_zt=28&amp;vs=f1f0ac6304162592&amp;_nc_vs=HBksFQIYTGlnX2JhY2tmaWxsX3RpbWVsaW5lX3ZvZC83RDQ0ODI3MTJBMjlDOEZGN0FBNjEzMEE4MkFDNzJCNl92aWRlb19kYXNoaW5pdC5tcDQVAALIARIAFQIYUWlnX3hwdl9wbGFjZW1lbnRfcGVybWFuZW50X3YyLzY5NDRDQjA0REY1OEQ0Q0M5ODM3MDUzQjRBMzFFM0IyX2F1ZGlvX2Rhc2hpbml0Lm1wNBUCAsgBEgAoABgAGwKIB3VzZV9vaWwBMRJwcm9ncmVzc2l2ZV9yZWNpcGUBMRUAACa4hcKKnpvjPxUCKAJDMywXQCGZmZmZmZoYEmRhc2hfYmFzZWxpbmVfMV92MREAde4HZcSeAQA&amp;oh=00_Afw9vZoTmOHxJfIugfri0IgWCKTRcgP0UCxjltBwPTx4ng&amp;oe=69B9AA9D, https://scontent-atl3-3.cdninstagram.com/o1/v/t16/f2/m84/AQOGKsyco8u_ehlAqKxUUH54XnflL6RJjlBrK5Y8sLXxOw5-_WgqabGAylozHZs8HjArSOzUj4btoVPfdcTzlhugwnKt2BsL_LqLrko.mp4?_nc_cat=109&amp;_nc_sid=5e9851&amp;_nc_ht=scontent-atl3-3.cdninstagram.com&amp;_nc_ohc=KqT5uRm_JfIQ7kNvwHD-zBW&amp;efg=eyJ2ZW5jb2RlX3RhZyI6Inhwdl9wcm9ncmVzc2l2ZS5JTlNUQUdSQU0uQ0FST1VTRUxfSVRFTS5DMy43MjAuZGFzaF9iYXNlbGluZV8xX3YxIiwieHB2X2Fzc2V0X2lkIjoxNzk1MDQxMjM0NjA5NzU2NCwiYXNzZXRfYWdlX2RheXMiOjI5LCJ2aV91c2VjYXNlX2lkIjoxMDE0NiwiZHVyYXRpb25fcyI6MTMsInVybGdlbl9zb3VyY2UiOiJ3d3cifQ%3D%3D&amp;ccb=17-1&amp;_nc_gid=rkjPjdVLTLc0gnu7XRNhBA&amp;_nc_ss=1a&amp;_nc_zt=28&amp;vs=750afe6d35930415&amp;_nc_vs=HBksFQIYTGlnX2JhY2tmaWxsX3RpbWVsaW5lX3ZvZC83MTQyMjJEOTgzMTE0RDU2M0I0NTA0OTA0NzNDREY5QV92aWRlb19kYXNoaW5pdC5tcDQVAALIARIAFQIYUWlnX3hwdl9wbGFjZW1lbnRfcGVybWFuZW50X3YyLzU5NENBMkU4QTVCNDY5MkRCNEREOThGMEY0Mjg0ODg5X2F1ZGlvX2Rhc2hpbml0Lm1wNBUCAsgBEgAoABgAGwKIB3VzZV9vaWwBMRJwcm9ncmVzc2l2ZV9yZWNpcGUBMRUAACa4_q_3wfPiPxUCKAJDMywXQCuqfvnbItEYEmRhc2hfYmFzZWxpbmVfMV92MREAde4HZcSeAQA&amp;oh=00_AfyzS8H--xfryGGb_1SVr1q5J2yPfihVQvxEmoZumsh-XQ&amp;oe=69B9C0C3, https://scontent-atl3-3.cdninstagram.com/o1/v/t2/f2/m367/AQNA-IWzxIHbOviUbbi52V346cpc_3lxsK50gIX5p_kmMbMMyQZ9WuHoUibMy2QJxv4NIffub9ehaOorQp33DWtQII7t7FshVajnDeA.mp4?_nc_cat=110&amp;_nc_sid=5e9851&amp;_nc_ht=scontent-atl3-3.cdninstagram.com&amp;_nc_ohc=3Rn-KL-5ZtMQ7kNvwEujBFZ&amp;efg=eyJ2ZW5jb2RlX3RhZyI6Inhwdl9wcm9ncmVzc2l2ZS5JTlNUQUdSQU0uQ0xJUFMuQzMuNzIwLmRhc2hfYmFzZWxpbmVfMV92MSIsInhwdl9hc3NldF9pZCI6MTQxNDY1MzUyNjQ1MTA1OCwiYXNzZXRfYWdlX2RheXMiOjI1NCwidmlfdXNlY2FzZV9pZCI6MTAwOTksImR1cmF0aW9uX3MiOjI0LCJ1cmxnZW5fc291cmNlIjoid3d3In0%3D&amp;ccb=17-1&amp;vs=d9312e57417dbdd0&amp;_nc_vs=HBksFQIYQGlnX2VwaGVtZXJhbC9GNTRCMzVGN0E5RTk5M0NERDZDRTg4NDBEMTA0NDRCMF92aWRlb19kYXNoaW5pdC5tcDQVAALIARIAFQIYR2lnX3hwdl9yZWVsc19wZXJtYW5lbnRfc3JfcHJvZC8xNDM3Njg1NjI0MTg1NjIwXzg4MzM5NzcxMjUxMjExNDYyNTcubXA0FQICyAESACgAGAAbAogHdXNlX29pbAExEnByb2dyZXNzaXZlX3JlY2lwZQExFQAAJuSN5Y7Wp4MFFQIoAkMzLBdAOO7ZFocrAhgSZGFzaF9iYXNlbGluZV8xX3YxEQB1_gdl5p0BAA&amp;_nc_gid=rkjPjdVLTLc0gnu7XRNhBA&amp;_nc_ss=1a&amp;_nc_zt=28&amp;oh=00_AfznPMLclNOiqYAWHPH3a5X_RSdJCuhbiNpsNaxubYCH9Q&amp;oe=69BDAE03, https://scontent-atl3-2.cdninstagram.com/o1/v/t2/f2/m367/AQMdFJwAZJLNt9g2Raw5z-oE1Zg-arhH-B1ifp-gxpIZN5nfFYoU43vDcOOHqd8DJO8XQJAquZ9N9Wd9F_R0V-dmIp2EVr1ZqLyVCK0.mp4?_nc_cat=104&amp;_nc_sid=5e9851&amp;_nc_ht=scontent-atl3-2.cdninstagram.com&amp;_nc_ohc=poHz-zqoSkwQ7kNvwFW6DFF&amp;efg=eyJ2ZW5jb2RlX3RhZyI6Inhwdl9wcm9ncmVzc2l2ZS5JTlNUQUdSQU0uQ0xJUFMuQzMuNzIwLmRhc2hfYmFzZWxpbmVfMV92MSIsInhwdl9hc3NldF9pZCI6NTE1MzU3OTM0NzA4MzcyLCJhc3NldF9hZ2VfZGF5cyI6NTA5LCJ2aV91c2VjYXNlX2lkIjoxMDA5OSwiZHVyYXRpb25fcyI6NSwidXJsZ2VuX3NvdXJjZSI6Ind3dyJ9&amp;ccb=17-1&amp;vs=94a6a8b1af2a1d2d&amp;_nc_vs=HBksFQIYQGlnX2VwaGVtZXJhbC9CQzQyNjg3REU1MTVDOUE1NUE3QkQwNjNGNkI3QzNCQV92aWRlb19kYXNoaW5pdC5tcDQVAALIARIAFQIYR2lnX3hwdl9yZWVsc19wZXJtYW5lbnRfc3JfcHJvZC8xNDU5ODYxNzg4MDI0NTE4XzM0MjIyNTM0OTczMzk1NjYzOTQubXA0FQICyAESACgAGAAbAogHdXNlX29pbAExEnByb2dyZXNzaXZlX3JlY2lwZQExFQAAJqiai-rjreoBFQIoAkMzLBdAFXbItDlYEBgSZGFzaF9iYXNlbGluZV8xX3YxEQB1_gdl5p0BAA&amp;_nc_gid=rkjPjdVLTLc0gnu7XRNhBA&amp;_nc_ss=1a&amp;_nc_zt=28&amp;oh=00_AfzMKTfjxwLoz6GxWISGAQjwARun2coqHX49AZ7NbV8SBA&amp;oe=69BD96D1, https://scontent-atl3-3.cdninstagram.com/o1/v/t2/f2/m367/AQPUrItOj1goNoCs272HvoQOS3gK49gZZ-cqD2xnOHGxxKyLVa3TjZ6qAEi4QzI2Eq8NUNUU75Ygrqg7j4wmDmuCduEpQ6JIT561n6M.mp4?_nc_cat=110&amp;_nc_sid=5e9851&amp;_nc_ht=scontent-atl3-3.cdninstagram.com&amp;_nc_ohc=nekrnm2pjScQ7kNvwGu-yAq&amp;efg=eyJ2ZW5jb2RlX3RhZyI6Inhwdl9wcm9ncmVzc2l2ZS5JTlNUQUdSQU0uQ0xJUFMuQzMuNzIwLmRhc2hfYmFzZWxpbmVfMV92MSIsInhwdl9hc3NldF9pZCI6MjIxMzE3OTI1OTA1MDAwNywiYXNzZXRfYWdlX2RheXMiOjU2MiwidmlfdXNlY2FzZV9pZCI6MTAwOTksImR1cmF0aW9uX3MiOjg5LCJ1cmxnZW5fc291cmNlIjoid3d3In0%3D&amp;ccb=17-1&amp;vs=21a7d597e00d9eee&amp;_nc_vs=HBksFQIYQGlnX2VwaGVtZXJhbC9EMzREREI1RUYzQUU0MTcxNkI2MDhBM0NGNDVENDY5MV92aWRlb19kYXNoaW5pdC5tcDQVAALIARIAFQIYRWlnX3hwdl9yZWVsc19wZXJtYW5lbnRfc3JfcHJvZC81MjM4NDY1ODY3NTYzMDhfNjk5NTY1NjMwNzMxMTc3MzA5Lm1wNBUCAsgBEgAoABgAGwKIB3VzZV9vaWwBMRJwcm9ncmVzc2l2ZV9yZWNpcGUBMRUAACau4Pq4_rfuBxUCKAJDMywXQFZRB</t>
  </si>
  <si>
    <t>https://www.instagram.com/eri_ym</t>
  </si>
  <si>
    <t>yusaku69</t>
  </si>
  <si>
    <t>guchiyama</t>
  </si>
  <si>
    <t>https://scontent-iad3-1.cdninstagram.com/v/t51.2885-19/10725137_671000529665020_747315523_a.jpg?stp=dst-jpg_e0_s150x150_tt6&amp;efg=eyJ2ZW5jb2RlX3RhZyI6InByb2ZpbGVfcGljLmRqYW5nby4xNTAuYzIifQ&amp;_nc_ht=scontent-iad3-1.cdninstagram.com&amp;_nc_cat=104&amp;_nc_oc=Q6cZ2QEAoaWoj_1flZ96TS6KjejDhVxI22whWOAFbv6gZq9o1J2Yn1Pqt_1riNO5bT9HtY0&amp;_nc_ohc=bNKlGQw94OYQ7kNvwFFAmMP&amp;_nc_gid=b7rmfdU7p1dRY3X6h5a6xw&amp;edm=AOQ1c0wBAAAA&amp;ccb=7-5&amp;oh=00_AfxDORKl1xUMWGSU0OxPilqwc0E5TefxZ-FMZvZpmWiTkg&amp;oe=69BDA1C2&amp;_nc_sid=8b3546</t>
  </si>
  <si>
    <t>SCN🚙
この並び優勝🏆
@1965chevellewagon 
@yusaku69 
#chevrolet#chevelle#nomad#1965#1959#patina#musclecars#scn2025 | おれたちの2025東京の旅
悪いやつはだいたいおじさんでした
#1959chevy #1959impala #1959nomad #scn #ストリートカーナショナルズ | おれのストリートカーナショナルズ は基本パリピ
#ストリートカーナショナルズ 
#1959impala #1959nomad #1959elcamino #ストリートカーナショナルズ鈴鹿 | #idlehour #tamale #icecream #dogs | おれのバイク #おじさんGW初日 #もっとこげたな #nukeproof #mtb #maxxis | #第4パル前 #夜練 #練習 #第4ではないけど #復活でーす | 俺たちのストリートカーナショナルズ2018 | 第4パル前復活させたいな #やっちまえ#楽しかったな#SKEまでは行けん子おる#ローカルにいこ#みなさん協力しよ | よる練
#左官 #やり方がわからん #おれは右官 #うまれかわったらこうゆう職につこ | ガブちゃん口臭かったなー#おうちにかえろう #ほたるのひかり #帰国 | 車がなくなり、あてにしていたアメリカ人にぶっちぎられて、その友達に乗せてもらえて帰れることになったら、とんでもない車で帰ることになってテンションあがる
#westcoastkustoms #ロスにむかう #santamaria #てぃむはやさしいアメリカ人 | LAって書いたる帽子買ってみて、鏡にうつったら似合わんくて、よく考えたら岐阜って書いたるってはなし
#so-cal ＃キャブが調子いいらしい #でれー止まる</t>
  </si>
  <si>
    <t>#chevrolet, #chevelle, #nomad, #1965, #1959, #patina, #musclecars, #scn2025, #1959chevy, #1959impala, #1959nomad, #scn, #1959elcamino, #idlehour, #tamale, #icecream, #dogs, #nukeproof, #mtb, #maxxis, #SKE, #westcoastkustoms, #santamaria, #so</t>
  </si>
  <si>
    <t>@1965chevellewagon, @yusaku69</t>
  </si>
  <si>
    <t>https://instagram.com/p/DQJGw4lCX8Y, https://instagram.com/p/DJh_jpnzjei, https://instagram.com/p/CeqlMjAPHRh, https://instagram.com/p/CQXx9duA2hk, https://instagram.com/p/COXW6X8gWcS, https://instagram.com/p/Bzk5UCPgC2-, https://instagram.com/p/BjipG65H05u, https://instagram.com/p/BIurMVfDGcK, https://instagram.com/p/BINCFZWjiue, https://instagram.com/p/BGY7Dw2OwZJ, https://instagram.com/p/BGAgUZVOwV0, https://instagram.com/p/BF5AZ5xOwXQ</t>
  </si>
  <si>
    <t>298, 106, 126, 84, 103, 121, 136, 115, 60, 68, 72, 64</t>
  </si>
  <si>
    <t>0, 2, 0, 4, 3, 2, 29, 19, 15, 5, 8, 6</t>
  </si>
  <si>
    <t>2025-10-23, 2025-05-11, 2022-06-11, 2021-06-21, 2021-05-02, 2019-07-06, 2018-06-02, 2016-08-05, 2016-07-23, 2016-06-08, 2016-05-29, 2016-05-27</t>
  </si>
  <si>
    <t>ラグーナビーチ蒲郡, 鈴鹿サーキット, 中部国際空港セントレア Nagoya Chubu Centrair Internaional Airport, West Coast Kustom's Cruisin' Nationals, Citadel Outlets</t>
  </si>
  <si>
    <t>Sidecar, Video, Image, Image, Image, Image, Image, Image, Image, Image, Image, Image</t>
  </si>
  <si>
    <t>https://scontent-iad3-2.cdninstagram.com/v/t51.82787-15/568696636_18378974938198080_2543726537579479070_n.jpg?stp=dst-jpg_e35_p1080x1080_sh0.08_tt6&amp;_nc_ht=scontent-iad3-2.cdninstagram.com&amp;_nc_cat=100&amp;_nc_oc=Q6cZ2QEAoaWoj_1flZ96TS6KjejDhVxI22whWOAFbv6gZq9o1J2Yn1Pqt_1riNO5bT9HtY0&amp;_nc_ohc=oDXAGY_mwbwQ7kNvwEwY6rQ&amp;_nc_gid=b7rmfdU7p1dRY3X6h5a6xw&amp;edm=AOQ1c0wBAAAA&amp;ccb=7-5&amp;ig_cache_key=Mzc0OTU1NzkwMzAzMjk1MTQwOA%3D%3D.3-ccb7-5&amp;oh=00_AfxKOd_k3vx8GJV00JC0mfxbz3IuojVb9uPbXJnX5KVeXg&amp;oe=69BD99A6&amp;_nc_sid=8b3546, https://scontent-iad3-2.cdninstagram.com/v/t51.82787-15/568696636_18378974938198080_2543726537579479070_n.jpg?stp=dst-jpg_e35_p1080x1080_sh0.08_tt6&amp;_nc_ht=scontent-iad3-2.cdninstagram.com&amp;_nc_cat=100&amp;_nc_oc=Q6cZ2QEAoaWoj_1flZ96TS6KjejDhVxI22whWOAFbv6gZq9o1J2Yn1Pqt_1riNO5bT9HtY0&amp;_nc_ohc=oDXAGY_mwbwQ7kNvwEwY6rQ&amp;_nc_gid=b7rmfdU7p1dRY3X6h5a6xw&amp;edm=AOQ1c0wBAAAA&amp;ccb=7-5&amp;ig_cache_key=Mzc0OTU1NzkwMzAzMjk1MTQwOA%3D%3D.3-ccb7-5&amp;oh=00_AfxKOd_k3vx8GJV00JC0mfxbz3IuojVb9uPbXJnX5KVeXg&amp;oe=69BD99A6&amp;_nc_sid=8b3546, https://scontent-iad3-2.cdninstagram.com/v/t51.82787-15/568649867_18378974950198080_2801415579085766884_n.jpg?stp=dst-jpg_e35_p1080x1080_sh0.08_tt6&amp;_nc_ht=scontent-iad3-2.cdninstagram.com&amp;_nc_cat=100&amp;_nc_oc=Q6cZ2QEAoaWoj_1flZ96TS6KjejDhVxI22whWOAFbv6gZq9o1J2Yn1Pqt_1riNO5bT9HtY0&amp;_nc_ohc=jT4GzGKBx0IQ7kNvwHIXeX1&amp;_nc_gid=b7rmfdU7p1dRY3X6h5a6xw&amp;edm=AOQ1c0wBAAAA&amp;ccb=7-5&amp;ig_cache_key=Mzc0OTU1NzkwMzAwNzc5MTk1MA%3D%3D.3-ccb7-5&amp;oh=00_AfyRCwcLz5zXlV9QUaUED0mk-e-0EBCm15I_JZCSWYXoNw&amp;oe=69BD97B6&amp;_nc_sid=8b3546, https://scontent-iad3-2.cdninstagram.com/v/t51.82787-15/570579540_18378974959198080_5663226117018326254_n.jpg?stp=dst-jpg_e35_p1080x1080_sh0.08_tt6&amp;_nc_ht=scontent-iad3-2.cdninstagram.com&amp;_nc_cat=100&amp;_nc_oc=Q6cZ2QEAoaWoj_1flZ96TS6KjejDhVxI22whWOAFbv6gZq9o1J2Yn1Pqt_1riNO5bT9HtY0&amp;_nc_ohc=I0LqdfqiL5sQ7kNvwHAL5BI&amp;_nc_gid=b7rmfdU7p1dRY3X6h5a6xw&amp;edm=AOQ1c0wBAAAA&amp;ccb=7-5&amp;ig_cache_key=Mzc0OTU1NzkwMjk0OTA0NDgzMA%3D%3D.3-ccb7-5&amp;oh=00_Afwgo9jIepP5Kdmjw4VTGSdLatLP9gX67qzLAJtm0Ifq_w&amp;oe=69BDAB44&amp;_nc_sid=8b3546, https://scontent-iad3-1.cdninstagram.com/v/t51.82787-15/621579854_18093665983945905_2539777619804198889_n.jpg?stp=dst-jpg_e35_p1080x1080_sh0.08_tt6&amp;_nc_ht=scontent-iad3-1.cdninstagram.com&amp;_nc_cat=109&amp;_nc_oc=Q6cZ2QEAoaWoj_1flZ96TS6KjejDhVxI22whWOAFbv6gZq9o1J2Yn1Pqt_1riNO5bT9HtY0&amp;_nc_ohc=E6UuzM5AQjAQ7kNvwEMUv0K&amp;_nc_gid=b7rmfdU7p1dRY3X6h5a6xw&amp;edm=AOQ1c0wBAAAA&amp;ccb=7-5&amp;ig_cache_key=Mjg1ODI2MDUwMzQ1OTU1ODQ5Nw%3D%3D.3-ccb7-5&amp;oh=00_AfyKcJLgBn6bdUpYNUtJZOGcHWYRzZpPo8g7K-_zDogxDw&amp;oe=69BD9FF2&amp;_nc_sid=8b3546, https://scontent-iad3-1.cdninstagram.com/v/t51.82787-15/621993271_18090926722972102_5640596338779887224_n.jpg?stp=dst-jpg_e35_s1080x1080_sh0.08_tt6&amp;_nc_ht=scontent-iad3-1.cdninstagram.com&amp;_nc_cat=110&amp;_nc_oc=Q6cZ2QEAoaWoj_1flZ96TS6KjejDhVxI22whWOAFbv6gZq9o1J2Yn1Pqt_1riNO5bT9HtY0&amp;_nc_ohc=XZEilqSrMHIQ7kNvwF5LnEc&amp;_nc_gid=b7rmfdU7p1dRY3X6h5a6xw&amp;edm=AOQ1c0wBAAAA&amp;ccb=7-5&amp;ig_cache_key=MjYwMDc2NzAzNzkwNzM2Mzk0MA%3D%3D.3-ccb7-5&amp;oh=00_AfwRIV-PkZk6X4NsbnQPgV5q6G8sr3Bq09hUuCZhLUNajw&amp;oe=69BD9D2E&amp;_nc_sid=8b3546, https://scontent-iad3-2.cdninstagram.com/v/t51.82787-15/623461959_18166230151400694_6120804392331281724_n.jpg?stp=dst-jpg_e35_s1080x1080_sh0.08_tt6&amp;_nc_ht=scontent-iad3-2.cdninstagram.com&amp;_nc_cat=106&amp;_nc_oc=Q6cZ2QEAoaWoj_1flZ96TS6KjejDhVxI22whWOAFbv6gZq9o1J2Yn1Pqt_1riNO5bT9HtY0&amp;_nc_ohc=F94ZweNGm58Q7kNvwGvwt0C&amp;_nc_gid=b7rmfdU7p1dRY3X6h5a6xw&amp;edm=AOQ1c0wBAAAA&amp;ccb=7-5&amp;ig_cache_key=MjU2NDYxOTI4MTI3NDg1NzIzNA%3D%3D.3-ccb7-5&amp;oh=00_Afz9QM78lZBZTLslnmDae7UulOzdB8om-4RxjzPXZu0Bug&amp;oe=69BD979F&amp;_nc_sid=8b3546, https://scontent-iad3-1.cdninstagram.com/v/t51.82787-15/640138533_18569082064021509_4951134434022126672_n.jpg?stp=dst-jpg_e35_s1080x1080_sh0.08_tt6&amp;_nc_ht=scontent-iad3-1.cdninstagram.com&amp;_nc_cat=109&amp;_nc_oc=Q6cZ2QEAoaWoj_1flZ96TS6KjejDhVxI22whWOAFbv6gZq9o1J2Yn1Pqt_1riNO5bT9HtY0&amp;_nc_ohc=Gn8hEFIQ4zYQ7kNvwHZ5jF9&amp;_nc_gid=b7rmfdU7p1dRY3X6h5a6xw&amp;edm=AOQ1c0wBAAAA&amp;ccb=7-5&amp;ig_cache_key=MjA4MjA0MDk5MzIwMDIyMTYzMA%3D%3D.3-ccb7-5&amp;oh=00_AfzZMhb-q7bVda0wjr6JyFaNfbmWL8iGzfCToaGZrVLX1w&amp;oe=69BDA247&amp;_nc_sid=8b3546, https://scontent-iad3-2.cdninstagram.com/v/t51.82787-15/641751176_18570930559042571_8550325994687952100_n.jpg?stp=dst-jpg_e15_fr_s1080x1080_tt6&amp;_nc_ht=scontent-iad3-2.cdninstagram.com&amp;_nc_cat=111&amp;_nc_oc=Q6cZ2QEAoaWoj_1flZ96TS6KjejDhVxI22whWOAFbv6gZq9o1J2Yn1Pqt_1riNO5bT9HtY0&amp;_nc_ohc=moIOnJ_XO6oQ7kNvwHcabsq&amp;_nc_gid=b7rmfdU7p1dRY3X6h5a6xw&amp;edm=AOQ1c0wBAAAA&amp;ccb=7-5&amp;ig_cache_key=MTc5MzE3NjM5NzEwNjA3MzE5OA%3D%3D.3-ccb7-5&amp;oh=00_AfyoT7ER3xdpneUCuGa3O87bZfYOOdjCPQ61mvegKxNIAQ&amp;oe=69BDAF6F&amp;_nc_sid=8b3546, https://scontent-iad3-1.cdninstagram.com/v/t51.82787-15/626169833_18408145774124314_392603164797535774_n.jpg?stp=dst-jpg_e15_tt6&amp;_nc_ht=scontent-iad3-1.cdninstagram.com&amp;_nc_cat=110&amp;_nc_oc=Q6cZ2QEAoaWoj_1flZ96TS6KjejDhVxI22whWOAFbv6gZq9o1J2Yn1Pqt_1riNO5bT9HtY0&amp;_nc_ohc=BTb8c96KC2MQ7kNvwHY6wYP&amp;_nc_gid=b7rmfdU7p1dRY3X6h5a6xw&amp;edm=AOQ1c0wBAAAA&amp;ccb=7-5&amp;ig_cache_key=MTMxMDE3NDUwNTMxNDU3NjEzOA%3D%3D.3-ccb7-5&amp;oh=00_AfxtNVDOouskAOs29HFwyghNvHbDAigVz7qMdgNpi5IoVA&amp;oe=69BD91F6&amp;_nc_sid=8</t>
  </si>
  <si>
    <t>https://scontent-iad3-1.cdninstagram.com/o1/v/t2/f2/m367/AQPxmPjJbVZiIRDgNOcLIheHJ7Mvpe_k9HNm8ANCXUNr4gl_yPatg2i_FjoksqgGpcuXZy-OPIx7IFzLW_WMx6uaZfckksuf-Unc89U.mp4?_nc_cat=104&amp;_nc_sid=5e9851&amp;_nc_ht=scontent-iad3-1.cdninstagram.com&amp;_nc_ohc=xVaKTmHlB7AQ7kNvwH-T6lX&amp;efg=eyJ2ZW5jb2RlX3RhZyI6Inhwdl9wcm9ncmVzc2l2ZS5JTlNUQUdSQU0uQ0xJUFMuQzMuNjk2LmRhc2hfYmFzZWxpbmVfMV92MSIsInhwdl9hc3NldF9pZCI6NDgyNDAyNTc0ODk1NTc3LCJhc3NldF9hZ2VfZGF5cyI6MzA4LCJ2aV91c2VjYXNlX2lkIjoxMDA5OSwiZHVyYXRpb25fcyI6MTgsInVybGdlbl9zb3VyY2UiOiJ3d3cifQ%3D%3D&amp;ccb=17-1&amp;_nc_gid=b7rmfdU7p1dRY3X6h5a6xw&amp;_nc_ss=1a&amp;_nc_zt=28&amp;vs=125485285ad3d292&amp;_nc_vs=HBkcFQIYQGlnX2VwaGVtZXJhbC8wMjQyNDBDRjNDMjA2NkE1RjM4RTgxNUVFRjY5Qjc5Ql92aWRlb19kYXNoaW5pdC5tcDQVAALIARIAKAAYABsCiAd1c2Vfb2lsATEScHJvZ3Jlc3NpdmVfcmVjaXBlATEVAAAmsqfsocOv2wEVAigCQzMsF0AyZeNT987ZGBJkYXNoX2Jhc2VsaW5lXzFfdjERAHX-B2XmnQEA&amp;oh=00_Afx4LzTg8NtUOO2FmX9uxl8Y0KTV-ZDnlOnPUhd4Di-tsg&amp;oe=69BD95B5</t>
  </si>
  <si>
    <t>https://www.instagram.com/yusaku69</t>
  </si>
  <si>
    <t>danneryoi</t>
  </si>
  <si>
    <t>yu matsuno</t>
  </si>
  <si>
    <t>https://scontent-atl3-1.cdninstagram.com/v/t51.2885-19/354021238_934441814325498_9138397079981631501_n.jpg?stp=dst-jpg_e0_s150x150_tt6&amp;efg=eyJ2ZW5jb2RlX3RhZyI6InByb2ZpbGVfcGljLmRqYW5nby4xMDA0LmV4cGVyaW1lbnRhbCJ9&amp;_nc_ht=scontent-atl3-1.cdninstagram.com&amp;_nc_cat=106&amp;_nc_oc=Q6cZ2QGhAnYBnjblCW2L4ecPRG9hL5kNlJ8Vv0NR8Sj4I3UStnmjL8UNSpSfiCUgx9nYl4P6cu-I9AWZdz9B6EQowjPC&amp;_nc_ohc=bC9WUrcWTFUQ7kNvwH5yBYT&amp;_nc_gid=camH7PqJSm9QkYzX2cXYsA&amp;edm=AOQ1c0wBAAAA&amp;ccb=7-5&amp;oh=00_AfyuTLmiZxOgNUqHd4RIeZPputiFB-RhAb_Y0lJjjbwOZg&amp;oe=69BDB1C2&amp;_nc_sid=8b3546</t>
  </si>
  <si>
    <t>ノープランでも誰と行くかで良い旅になります✌🏼 | photo by @kmikitoo 
#sr500 #bratstyle  #vmx | HB @sena_ichikawa | #Bratstyle #sr500 | @ssgssus 
@kmikitoo 
@821pac
#harleydavidson #shovelhead #bratstyle #sr500 | 千葉〜山形 | #Bratstyle #sr500 #vmx | 全部忘れた | #hodrodcustomshow #hrcs #thebikeriders #kazさん愛　#モテバンダナゲット</t>
  </si>
  <si>
    <t>#sr500, #bratstyle, #vmx, #Bratstyle, #harleydavidson, #shovelhead, #hodrodcustomshow, #hrcs, #thebikeriders, #kaz</t>
  </si>
  <si>
    <t>@kmikitoo, @sena_ichikawa, @ssgssus, @821pac</t>
  </si>
  <si>
    <t>https://instagram.com/p/DSujpgCD6H2, https://instagram.com/p/DRPEnxzkXJU, https://instagram.com/p/DPLWnCBj6yA, https://instagram.com/p/DMcACaLPtRI, https://instagram.com/p/DMaiQILPRm5, https://instagram.com/p/DJIi0YJzuAD, https://instagram.com/p/DJHilvdzx5F, https://instagram.com/p/DJG7_j_PFBL, https://instagram.com/p/DFuvSoNvV1_, https://instagram.com/p/DFSuTBZPC8d, https://instagram.com/p/DEPFHTjP-rB, https://instagram.com/p/DDJJ445P9Ql</t>
  </si>
  <si>
    <t>62, 49, 33, 49, 34, 41, 35, 54, 32, 32, 31, 26</t>
  </si>
  <si>
    <t>2025-12-26, 2025-11-19, 2025-09-29, 2025-07-23, 2025-07-22, 2025-05-02, 2025-05-01, 2025-05-01, 2025-02-06, 2025-01-26, 2024-12-31, 2024-12-04</t>
  </si>
  <si>
    <t>磐梯吾妻スカイライン</t>
  </si>
  <si>
    <t>Sidecar, Sidecar, Sidecar, Sidecar, Sidecar, Video, Sidecar, Image, Sidecar, Sidecar, Sidecar, Sidecar</t>
  </si>
  <si>
    <t>https://scontent-atl3-3.cdninstagram.com/v/t51.82787-15/605865976_17974525736972506_2116029059025487226_n.jpg?stp=dst-jpg_e35_s1080x1080_sh0.08_tt6&amp;_nc_ht=scontent-atl3-3.cdninstagram.com&amp;_nc_cat=110&amp;_nc_oc=Q6cZ2QGhAnYBnjblCW2L4ecPRG9hL5kNlJ8Vv0NR8Sj4I3UStnmjL8UNSpSfiCUgx9nYl4P6cu-I9AWZdz9B6EQowjPC&amp;_nc_ohc=z8qPyyAe0RYQ7kNvwHUrPRM&amp;_nc_gid=camH7PqJSm9QkYzX2cXYsA&amp;edm=AOQ1c0wBAAAA&amp;ccb=7-5&amp;ig_cache_key=Mzc5NjEyODMwOTA4OTA5MzU3OA%3D%3D.3-ccb7-5&amp;oh=00_AfzOjl6Q_T_AItU5IldCqZkFok2hlTRCzD4kMgGhSewTHw&amp;oe=69BDB808&amp;_nc_sid=8b3546, https://scontent-atl3-3.cdninstagram.com/v/t51.82787-15/605865976_17974525736972506_2116029059025487226_n.jpg?stp=dst-jpg_e35_s1080x1080_sh0.08_tt6&amp;_nc_ht=scontent-atl3-3.cdninstagram.com&amp;_nc_cat=110&amp;_nc_oc=Q6cZ2QGhAnYBnjblCW2L4ecPRG9hL5kNlJ8Vv0NR8Sj4I3UStnmjL8UNSpSfiCUgx9nYl4P6cu-I9AWZdz9B6EQowjPC&amp;_nc_ohc=z8qPyyAe0RYQ7kNvwHUrPRM&amp;_nc_gid=camH7PqJSm9QkYzX2cXYsA&amp;edm=AOQ1c0wBAAAA&amp;ccb=7-5&amp;ig_cache_key=Mzc5NjEyODMwOTA4OTA5MzU3OA%3D%3D.3-ccb7-5&amp;oh=00_AfzOjl6Q_T_AItU5IldCqZkFok2hlTRCzD4kMgGhSewTHw&amp;oe=69BDB808&amp;_nc_sid=8b3546, https://scontent-atl3-3.cdninstagram.com/v/t51.82787-15/605352412_17974525745972506_4669280174086643915_n.jpg?stp=dst-jpg_e35_s1080x1080_sh0.08_tt6&amp;_nc_ht=scontent-atl3-3.cdninstagram.com&amp;_nc_cat=110&amp;_nc_oc=Q6cZ2QGhAnYBnjblCW2L4ecPRG9hL5kNlJ8Vv0NR8Sj4I3UStnmjL8UNSpSfiCUgx9nYl4P6cu-I9AWZdz9B6EQowjPC&amp;_nc_ohc=_annKSDzCN8Q7kNvwFAgGkR&amp;_nc_gid=camH7PqJSm9QkYzX2cXYsA&amp;edm=AOQ1c0wBAAAA&amp;ccb=7-5&amp;ig_cache_key=Mzc5NjEyODMwOTIwNjU0OTYwMw%3D%3D.3-ccb7-5&amp;oh=00_AfzCaoZPtZ_yBvpcySWO_Zwpr8u4ojSP5Hg4ke3ER2a2Rg&amp;oe=69BD9AE5&amp;_nc_sid=8b3546, https://scontent-atl3-3.cdninstagram.com/v/t51.82787-15/605327817_17974525763972506_1604754133822684664_n.jpg?stp=dst-jpg_e35_s1080x1080_sh0.08_tt6&amp;_nc_ht=scontent-atl3-3.cdninstagram.com&amp;_nc_cat=110&amp;_nc_oc=Q6cZ2QGhAnYBnjblCW2L4ecPRG9hL5kNlJ8Vv0NR8Sj4I3UStnmjL8UNSpSfiCUgx9nYl4P6cu-I9AWZdz9B6EQowjPC&amp;_nc_ohc=HNLqhZbNPuUQ7kNvwGCuO0v&amp;_nc_gid=camH7PqJSm9QkYzX2cXYsA&amp;edm=AOQ1c0wBAAAA&amp;ccb=7-5&amp;ig_cache_key=Mzc5NjEyODMwOTA4OTA4MjE2OA%3D%3D.3-ccb7-5&amp;oh=00_Afwy9jZN314zTylx5bdvvxiTaZw5enujx6cyVut5dArNhA&amp;oe=69BD8C23&amp;_nc_sid=8b3546, https://scontent-atl3-3.cdninstagram.com/v/t51.82787-15/606719829_17974525754972506_9120271587549763371_n.jpg?stp=dst-jpg_e35_s1080x1080_sh0.08_tt6&amp;_nc_ht=scontent-atl3-3.cdninstagram.com&amp;_nc_cat=110&amp;_nc_oc=Q6cZ2QGhAnYBnjblCW2L4ecPRG9hL5kNlJ8Vv0NR8Sj4I3UStnmjL8UNSpSfiCUgx9nYl4P6cu-I9AWZdz9B6EQowjPC&amp;_nc_ohc=Y__b2gZEiPwQ7kNvwEfHeGJ&amp;_nc_gid=camH7PqJSm9QkYzX2cXYsA&amp;edm=AOQ1c0wBAAAA&amp;ccb=7-5&amp;ig_cache_key=Mzc5NjEyODMwOTI0ODQ5MDUzMg%3D%3D.3-ccb7-5&amp;oh=00_AfzHdLS4Tzh0pCZoNspYXMy4tivRuEcLwwNommXPFlxwsw&amp;oe=69BDB86A&amp;_nc_sid=8b3546, https://scontent-atl3-3.cdninstagram.com/v/t51.82787-15/583006505_17970618050972506_1622886968171456135_n.jpg?stp=dst-jpg_e35_s1080x1080_sh0.08_tt6&amp;_nc_ht=scontent-atl3-3.cdninstagram.com&amp;_nc_cat=110&amp;_nc_oc=Q6cZ2QGhAnYBnjblCW2L4ecPRG9hL5kNlJ8Vv0NR8Sj4I3UStnmjL8UNSpSfiCUgx9nYl4P6cu-I9AWZdz9B6EQowjPC&amp;_nc_ohc=7sNnKdB1HkwQ7kNvwE_B_tA&amp;_nc_gid=camH7PqJSm9QkYzX2cXYsA&amp;edm=AOQ1c0wBAAAA&amp;ccb=7-5&amp;ig_cache_key=Mzc2OTI1MTczMjEzNzI1MDQwOQ%3D%3D.3-ccb7-5&amp;oh=00_AfzpfqiB3Y96Si4IYHSZsGFsiGz-iCn4gCoclJL4Ty2Vtg&amp;oe=69BDBE38&amp;_nc_sid=8b3546, https://scontent-atl3-3.cdninstagram.com/v/t51.82787-15/583006505_17970618050972506_1622886968171456135_n.jpg?stp=dst-jpg_e35_s1080x1080_sh0.08_tt6&amp;_nc_ht=scontent-atl3-3.cdninstagram.com&amp;_nc_cat=110&amp;_nc_oc=Q6cZ2QGhAnYBnjblCW2L4ecPRG9hL5kNlJ8Vv0NR8Sj4I3UStnmjL8UNSpSfiCUgx9nYl4P6cu-I9AWZdz9B6EQowjPC&amp;_nc_ohc=7sNnKdB1HkwQ7kNvwE_B_tA&amp;_nc_gid=camH7PqJSm9QkYzX2cXYsA&amp;edm=AOQ1c0wBAAAA&amp;ccb=7-5&amp;ig_cache_key=Mzc2OTI1MTczMjEzNzI1MDQwOQ%3D%3D.3-ccb7-5&amp;oh=00_AfzpfqiB3Y96Si4IYHSZsGFsiGz-iCn4gCoclJL4Ty2Vtg&amp;oe=69BDBE38&amp;_nc_sid=8b3546, https://scontent-atl3-3.cdninstagram.com/v/t51.82787-15/583355272_17970618059972506_4804065978556325263_n.jpg?stp=dst-jpg_e35_s1080x1080_sh0.08_tt6&amp;_nc_ht=scontent-atl3-3.cdninstagram.com&amp;_nc_cat=110&amp;_nc_oc=Q6cZ2QGhAnYBnjblCW2L4ecPRG9hL5kNlJ8Vv0NR8Sj4I3UStnmjL8UNSpSfiCUgx9nYl4P6cu-I9AWZdz9B6EQowjPC&amp;_nc_ohc=nu9NL6Pgc74Q7kNvwFlzbcL&amp;_nc_gid=camH7PqJSm9QkYzX2cXYsA&amp;edm=AOQ1c0wBAAAA&amp;ccb=7-5&amp;ig_cache_key=Mzc2OTI1MTczMjExMjEyNjM5Ng%3D%3D.3-ccb7-5&amp;oh=00_Afwp9tUX5ZYXBp8_48DXbQ13--Eik8N4q9mZvfM1ACgxQQ&amp;oe=69BDA599&amp;_nc_sid=8b3546, https://scontent-atl3-3.cdninstagram.com/v/t51.82787-15/583931710_17970618068972506_3605259217036978606_n.jpg?stp=dst-jpg_e35_s1080x1080_sh0.08_tt6&amp;_nc_ht=scontent-atl3-3.cdninstagram.com&amp;_nc_cat=110&amp;_nc_oc=Q6cZ2QGhAnYBnjblCW2L4ecPRG9hL5kNlJ8Vv0NR8Sj4I3UStnmjL8UNSpSfiCUgx9nYl4P6cu-I9AWZdz9B6EQowjPC&amp;_nc_ohc=uyRnRqd1sFYQ7kNvwFDVlwv&amp;_nc_gid=camH7PqJSm9QkYzX2cXYsA&amp;edm=AOQ1c0wBAAAA&amp;ccb=7-5&amp;ig_cache_key=Mzc2OTI1MTczMjEyODkxMzQ3OA%3D%3D.3-ccb7-5&amp;oh=00_AfyFny8STPY8ho64M4gP2Pga0Dg2cMHdnMgIyoGsk7FUMg&amp;oe=69BDADCF&amp;_nc_sid=8b3546, https://scontent-atl3-3.cdninstagram.com/v/t51.82787-15/555044233_17965176131972506_1658774281267541660_n.jpg?stp=dst-jpg_e35_p1080x1080_sh0.08_tt6&amp;_nc_ht=scontent-atl3-3.cdninstagram.com&amp;_nc_cat=110&amp;_nc_oc=Q6cZ2QGhAnYBnjblCW2L4ecPRG9hL5kNlJ8Vv0NR8Sj4I3UStnmjL8UNSpSfiCUgx9nYl4P6cu-I9</t>
  </si>
  <si>
    <t>https://scontent-atl3-2.cdninstagram.com/o1/v/t2/f2/m367/AQNdSvr_ONQ3fY2crrSakpIEYnRDpHxwTxaIb1ESQtj9Fkgm2B0bRp4S3s0aSmvyL9xzlanAgxmD5P7nLoS_b_uSc5pnSrl4HHDiYJw.mp4?_nc_cat=104&amp;_nc_sid=5e9851&amp;_nc_ht=scontent-atl3-2.cdninstagram.com&amp;_nc_ohc=0uLbnJqGcaUQ7kNvwF_0KMI&amp;efg=eyJ2ZW5jb2RlX3RhZyI6Inhwdl9wcm9ncmVzc2l2ZS5JTlNUQUdSQU0uQ0xJUFMuQzMuNzIwLmRhc2hfYmFzZWxpbmVfMV92MSIsInhwdl9hc3NldF9pZCI6MTIyNTk0MDgyNTU3ODg0MSwiYXNzZXRfYWdlX2RheXMiOjMxOCwidmlfdXNlY2FzZV9pZCI6MTAwOTksImR1cmF0aW9uX3MiOjEyLCJ1cmxnZW5fc291cmNlIjoid3d3In0%3D&amp;ccb=17-1&amp;_nc_gid=camH7PqJSm9QkYzX2cXYsA&amp;_nc_ss=1a&amp;_nc_zt=28&amp;vs=11b01787684af8b8&amp;_nc_vs=HBksFQIYQGlnX2VwaGVtZXJhbC9FMDRFQTEzRDlCMzMxMEVCMDgwNDFGQ0NBNDA5RjNBQl92aWRlb19kYXNoaW5pdC5tcDQVAALIARIAFQIYR2lnX3hwdl9yZWVsc19wZXJtYW5lbnRfc3JfcHJvZC8xMzUyOTQ1MjIyNTg0MDg3Xzc2NTM4Njc3MzI2MjMxOTQwMzYubXA0FQICyAESACgAGAAbAogHdXNlX29pbAExEnByb2dyZXNzaXZlX3JlY2lwZQExFQAAJrL15PaSv60EFQIoAkMzLBdAKBDlYEGJNxgSZGFzaF9iYXNlbGluZV8xX3YxEQB1_gdl5p0BAA&amp;oh=00_AfymtNgzou7amWKlAjGnKQ7OQtCS5T69nj0z41LlIEcmzQ&amp;oe=69BDAE5D, https://scontent-atl3-1.cdninstagram.com/o1/v/t2/f2/m367/AQMVErjQtW6aNvAWk6a6bIFQwh3OhG4NyoWQEcM5BEqy-kQ7PT44mSuzaTODc-4mU95UYdcZhf3bGYzQoecFfAAfMLbNQp37ljLcfVQ.mp4?_nc_cat=100&amp;_nc_sid=5e9851&amp;_nc_ht=scontent-atl3-1.cdninstagram.com&amp;_nc_ohc=1FV-1f8E_A4Q7kNvwGe3gXb&amp;efg=eyJ2ZW5jb2RlX3RhZyI6Inhwdl9wcm9ncmVzc2l2ZS5JTlNUQUdSQU0uQ0FST1VTRUxfSVRFTS5DMy43MjAuZGFzaF9iYXNlbGluZV8xX3YxIiwieHB2X2Fzc2V0X2lkIjoxMTI1NDc0Mjk1ODUwNzg5LCJhc3NldF9hZ2VfZGF5cyI6NDY3LCJ2aV91c2VjYXNlX2lkIjoxMDE0NiwiZHVyYXRpb25fcyI6NiwidXJsZ2VuX3NvdXJjZSI6Ind3dyJ9&amp;ccb=17-1&amp;vs=37ce01f5b30c095b&amp;_nc_vs=HBksFQIYQGlnX2VwaGVtZXJhbC8zODRBQzY1NEY4Mjg5RUUzN0I2RDQ0MEZFOTE0RDM4OV92aWRlb19kYXNoaW5pdC5tcDQVAALIARIAFQIYOnBhc3N0aHJvdWdoX2V2ZXJzdG9yZS9HTnJNOUJ2R2VGcDRSSHNjQUVvSTdFYk5vTTh1YmtZTEFBQUYVAgLIARIAKAAYABsCiAd1c2Vfb2lsATEScHJvZ3Jlc3NpdmVfcmVjaXBlATEVAAAmypzd-Zzn_wMVAigCQzMsF0AZ3S8an753GBJkYXNoX2Jhc2VsaW5lXzFfdjERAHXuB2XEngEA&amp;_nc_gid=camH7PqJSm9QkYzX2cXYsA&amp;_nc_ss=1a&amp;_nc_zt=28&amp;oh=00_AfwYLHi0930XbuRSJsBVx4aFcVI0Tiusk1_BZQAC0phnXw&amp;oe=69BDADED</t>
  </si>
  <si>
    <t>https://www.instagram.com/danneryoi</t>
  </si>
  <si>
    <t>hisao_tsukahara</t>
  </si>
  <si>
    <t>塚原寿雄</t>
  </si>
  <si>
    <t>少しでもファッションで誰かの為になるようにを心がけて。少しでもファッションで幸せと感動を提供。30代、40代でファッションで困った方は是非DMください
182cm  71kg  
THE TOKYO 六本木　@thetokyo_men 
www.tiktok.com/@hisao_tsukahara</t>
  </si>
  <si>
    <t>https://scontent-atl3-3.cdninstagram.com/v/t51.2885-19/93770795_1582757081900540_6103800151464214528_n.jpg?stp=dst-jpg_e0_s150x150_tt6&amp;efg=eyJ2ZW5jb2RlX3RhZyI6InByb2ZpbGVfcGljLmRqYW5nby4xMDgwLmMyIn0&amp;_nc_ht=scontent-atl3-3.cdninstagram.com&amp;_nc_cat=108&amp;_nc_oc=Q6cZ2QE-8Pu7cHt8Mi7d8KhJ-y3egSNjzNik5PgOb8xIW3D5ey4AnpUYfJTVPfTbP6TA2aQ&amp;_nc_ohc=HMHueAZntmIQ7kNvwHQlWbg&amp;_nc_gid=MNG2fr8vA2M2ErWOMa0cQQ&amp;edm=AOQ1c0wBAAAA&amp;ccb=7-5&amp;oh=00_Afy53PmFAJQNr64O41x5RcvC78zNzFwoJgNTZQ1BYp8bxw&amp;oe=69BD8AFF&amp;_nc_sid=8b3546</t>
  </si>
  <si>
    <t>ASICS
GEL-NYC 2055
GT-2160
本日10:00〜　発売開始！！
#asics
#the_tokyo | kearny
24AW 新着アイテム入荷中
是非スワイプしてご覧ください。
#kearny
#the_tokyo | ■White Mountaineering WINDSTOPPER ®︎ by GORE-TEX COLLECTION
WINDSTOPPER ®︎ by GORE-TEXの生地を使用した3型を2023年11月2日12:00にTHE TOKYO全店にてリリース。
1型目のダウンは今シーズンのTAION × White Mountaineeringのアイテムをベースに、生地をWINDSTOPPER ®︎ by GORE-TEXに、
前身頃のフックをスナップボタンに変更し、開閉のしやすさにも配慮しています。
2型目は今シーズンのボアフリースベストに袖をつけ、WINDSTOPPER ®︎ by  | sulvam
new arrival
knit
SR-K02-810
color WHT.BLK
size S.M
¥39,600
shirt
SR-B01-001
color WHT.BLK
size S.M
¥35,200
pants
SR-P08-300
color WHT.KHK
size S.M
¥59,400
sulvamらしいこのブランドにしかないデザイン。
全身着ても1点組み合わすだけでも変化を出せるアイテム達です。
#the_tokyo#tokyobase
#studious #unitedtokyo#publictokyo#sulvam #shirt#pants | White Mountaineering  BLK
BK2273201
color BLACK
size 1
¥92,400
GORE-TEX INFINIUM仕様の
WhiteMountaineeringらしいマウンテンパーカー！
着心地もよくブラック合わせが良いですね！！
#the_tokyo#tokyobase
#studious #unitedtokyo#publictokyo
#whitemountaineering | UNDERCOVER
UC2B9208-1
C.BLACK
size 2.3
¥99,000
レザー切替ダウン
懐かしのシリーズが来ました！
軽いしデザインも可愛い！！
#the_tokyo#tokyobase
#studious #unitedtokyo#publictokyo
#undercover | Kota Gushiken 
GIRL WITH A WOOL EARRING
六本木にも明日入荷！！
可愛いですね。
気軽ににDMにてお問い合わせください。
こちらから通販も行えます。
#the_tokyo#tokyobase
#studious #unitedtokyo#publictokyo
#kotagushiken | ISAMU KATAYAMA BACKLASH
MARSHAL
¥176,000
ラビットファーブルゾン！
リバーシブルになってるので雰囲気変わります。
着心地良すぎです！
#the_tokyo#tokyobase
#studious #unitedtokyo#publictokyo
#backlash#isamukatayamabacklash | styling
coat
ATON
cardigan
beautiful people
denim
SARTO
shoe
foot the coacher
#the_tokyo#tokyobase
#studious #unitedtokyo#publictokyo
#aton#beautifulpeoplejp 
#sarto#footthecoacher | N.WOOLYWOOD
CARDIGAN
color
GRY.D,GRY
size
36.38
price
¥40,700
#the_tokyo#tokyobase
#studious #unitedtokyo#publictokyo
#nhoolywood | styling
outer
ISAMU KATAYAMA BACKLASH
RABBIT FUR KNIT HOODIE
¥198,000
pants
F.C.Real Bristol
LYCRA TRACK PANTS
¥31,900
ラビットファーのフーディーはサラサラで最高に気持ちい！
バックラッシュですともう完売してます。
THE TOKYOではまだ在庫あるのでお早めに！
見た目良すぎです。
#the_tokyo#tokyobase
#studious #unitedtokyo#publictokyo
#fcrb #backlash | styling
outer
CINOH
EX. ECONYLMELTON PADDING MA-1
¥107,800
BLK/46
tops
UNDERCOVER
UC2B9810-3
GRY/2
¥33,000
bottoms
SARTO
222-12001 PT 001
BLU/M
¥35,200
#the_tokyo#tokyobase
#studious #unitedtokyo#publictokyo
#undercover#cinoh #sarto</t>
  </si>
  <si>
    <t>#asics, #the_tokyo, #kearny, #tokyobase, #studious, #unitedtokyo, #publictokyo, #sulvam, #shirt, #pants, #whitemountaineering, #undercover, #kotagushiken, #backlash, #isamukatayamabacklash, #aton, #beautifulpeoplejp, #sarto, #footthecoacher, #nhoolywood, #fcrb, #cinoh</t>
  </si>
  <si>
    <t>https://instagram.com/p/DE3b3gGzj9L, https://instagram.com/p/C_76iRFT8iR, https://instagram.com/p/CzHtzWAPDyg, https://instagram.com/p/Cmx8uLVP6ol, https://instagram.com/p/CmqFmI_vfJG, https://instagram.com/p/CmoEMU2POiB, https://instagram.com/p/CmO5E-6PO9r, https://instagram.com/p/CmIaivbPgof, https://instagram.com/p/CmDJ-bbPZRO, https://instagram.com/p/Clf8m97v0h4, https://instagram.com/p/CldzrI6vCSh, https://instagram.com/p/Cla18toPWrN</t>
  </si>
  <si>
    <t>13, 17, 25, 29, 53, 45, 38, 51, 34, 35, 47, 43</t>
  </si>
  <si>
    <t>0, 1, 0, 4, 4, 4, 4, 4, 4, 4, 4, 4</t>
  </si>
  <si>
    <t>2025-01-16, 2024-09-15, 2023-11-01, 2022-12-30, 2022-12-27, 2022-12-26, 2022-12-16, 2022-12-14, 2022-12-12, 2022-11-28, 2022-11-27, 2022-11-26</t>
  </si>
  <si>
    <t>六本木 東京ミッドタウン</t>
  </si>
  <si>
    <t>Sidecar, Sidecar, Video, Sidecar, Sidecar, Sidecar, Sidecar, Sidecar, Sidecar, Sidecar, Sidecar, Sidecar</t>
  </si>
  <si>
    <t>https://scontent-atl3-2.cdninstagram.com/v/t51.2885-15/473795636_18485370877027681_6894180758502030415_n.jpg?stp=dst-jpg_e35_p1080x1080_sh0.08_tt6&amp;_nc_ht=scontent-atl3-2.cdninstagram.com&amp;_nc_cat=101&amp;_nc_oc=Q6cZ2QE-8Pu7cHt8Mi7d8KhJ-y3egSNjzNik5PgOb8xIW3D5ey4AnpUYfJTVPfTbP6TA2aQ&amp;_nc_ohc=Ld9Y6E-nF24Q7kNvwH2YHzF&amp;_nc_gid=MNG2fr8vA2M2ErWOMa0cQQ&amp;edm=AOQ1c0wBAAAA&amp;ccb=7-5&amp;ig_cache_key=MzU0NjQyNTc4MDg2NTkyNzIyMA%3D%3D.3-ccb7-5&amp;oh=00_Afy9fj9oE5loE8FKFMo-zpxUh2dxWmAYD53PMNcQvYgx3w&amp;oe=69BDB1D3&amp;_nc_sid=8b3546, https://scontent-atl3-2.cdninstagram.com/v/t51.2885-15/473795636_18485370877027681_6894180758502030415_n.jpg?stp=dst-jpg_e35_p1080x1080_sh0.08_tt6&amp;_nc_ht=scontent-atl3-2.cdninstagram.com&amp;_nc_cat=101&amp;_nc_oc=Q6cZ2QE-8Pu7cHt8Mi7d8KhJ-y3egSNjzNik5PgOb8xIW3D5ey4AnpUYfJTVPfTbP6TA2aQ&amp;_nc_ohc=Ld9Y6E-nF24Q7kNvwH2YHzF&amp;_nc_gid=MNG2fr8vA2M2ErWOMa0cQQ&amp;edm=AOQ1c0wBAAAA&amp;ccb=7-5&amp;ig_cache_key=MzU0NjQyNTc4MDg2NTkyNzIyMA%3D%3D.3-ccb7-5&amp;oh=00_Afy9fj9oE5loE8FKFMo-zpxUh2dxWmAYD53PMNcQvYgx3w&amp;oe=69BDB1D3&amp;_nc_sid=8b3546, https://scontent-atl3-2.cdninstagram.com/v/t51.2885-15/473835119_18485370886027681_527104495261712169_n.jpg?stp=dst-jpg_e35_p1080x1080_sh0.08_tt6&amp;_nc_ht=scontent-atl3-2.cdninstagram.com&amp;_nc_cat=101&amp;_nc_oc=Q6cZ2QE-8Pu7cHt8Mi7d8KhJ-y3egSNjzNik5PgOb8xIW3D5ey4AnpUYfJTVPfTbP6TA2aQ&amp;_nc_ohc=bbh5TYzvYeoQ7kNvwFfyWnV&amp;_nc_gid=MNG2fr8vA2M2ErWOMa0cQQ&amp;edm=AOQ1c0wBAAAA&amp;ccb=7-5&amp;ig_cache_key=MzU0NjQyNTc4MDg1NzU1Mzk2Nw%3D%3D.3-ccb7-5&amp;oh=00_AfyTCWzu0MpxF0-HqEKgmTo5rw3xwbFK6YKwueiiCDSDcA&amp;oe=69BD866F&amp;_nc_sid=8b3546, https://scontent-atl3-2.cdninstagram.com/v/t51.2885-15/474017102_18485370895027681_5766427856253314474_n.jpg?stp=dst-jpg_e35_p1080x1080_sh0.08_tt6&amp;_nc_ht=scontent-atl3-2.cdninstagram.com&amp;_nc_cat=101&amp;_nc_oc=Q6cZ2QE-8Pu7cHt8Mi7d8KhJ-y3egSNjzNik5PgOb8xIW3D5ey4AnpUYfJTVPfTbP6TA2aQ&amp;_nc_ohc=CRYUfs8ct84Q7kNvwFR6h2K&amp;_nc_gid=MNG2fr8vA2M2ErWOMa0cQQ&amp;edm=AOQ1c0wBAAAA&amp;ccb=7-5&amp;ig_cache_key=MzU0NjQyNTc4MTAxNjk3MTEyNg%3D%3D.3-ccb7-5&amp;oh=00_AfwL9xcigRaTsOxC7OeiGf_YkKVYBrRVx3HjWmEx6Vr8kA&amp;oe=69BDB250&amp;_nc_sid=8b3546, https://scontent-atl3-2.cdninstagram.com/v/t39.30808-6/472710443_18483787024027681_495686761067780557_n.jpg?stp=dst-jpg_e15_tt6&amp;_nc_ht=scontent-atl3-2.cdninstagram.com&amp;_nc_cat=101&amp;_nc_oc=Q6cZ2QE-8Pu7cHt8Mi7d8KhJ-y3egSNjzNik5PgOb8xIW3D5ey4AnpUYfJTVPfTbP6TA2aQ&amp;_nc_ohc=lzbjV8GHVWUQ7kNvwGPxYID&amp;_nc_gid=MNG2fr8vA2M2ErWOMa0cQQ&amp;edm=AOQ1c0wAAAAA&amp;ccb=7-5&amp;ig_cache_key=MzQ1NzYxNDU2NTM0MDAzNTgwOA%3D%3D.3-ccb7-5&amp;oh=00_Afxsw7YXCojKhdyOo2Mh9PYPwQHzPa417LADrAtmPeenbg&amp;oe=69BD875D&amp;_nc_sid=8b3546, https://scontent-atl3-2.cdninstagram.com/v/t39.30808-6/472710443_18483787024027681_495686761067780557_n.jpg?stp=dst-jpg_e15_tt6&amp;_nc_ht=scontent-atl3-2.cdninstagram.com&amp;_nc_cat=101&amp;_nc_oc=Q6cZ2QE-8Pu7cHt8Mi7d8KhJ-y3egSNjzNik5PgOb8xIW3D5ey4AnpUYfJTVPfTbP6TA2aQ&amp;_nc_ohc=lzbjV8GHVWUQ7kNvwGPxYID&amp;_nc_gid=MNG2fr8vA2M2ErWOMa0cQQ&amp;edm=AOQ1c0wAAAAA&amp;ccb=7-5&amp;ig_cache_key=MzQ1NzYxNDU2NTM0MDAzNTgwOA%3D%3D.3-ccb7-5&amp;oh=00_Afxsw7YXCojKhdyOo2Mh9PYPwQHzPa417LADrAtmPeenbg&amp;oe=69BD875D&amp;_nc_sid=8b3546, https://scontent-atl3-2.cdninstagram.com/v/t39.30808-6/472710501_18483787003027681_421188458625498551_n.jpg?stp=dst-jpg_e15_tt6&amp;_nc_ht=scontent-atl3-2.cdninstagram.com&amp;_nc_cat=101&amp;_nc_oc=Q6cZ2QE-8Pu7cHt8Mi7d8KhJ-y3egSNjzNik5PgOb8xIW3D5ey4AnpUYfJTVPfTbP6TA2aQ&amp;_nc_ohc=59G_vmsSbq0Q7kNvwHFMy7p&amp;_nc_gid=MNG2fr8vA2M2ErWOMa0cQQ&amp;edm=AOQ1c0wAAAAA&amp;ccb=7-5&amp;ig_cache_key=MzQ1NzYxNDU2NTQ1NzMxMTEyMA%3D%3D.3-ccb7-5&amp;oh=00_AfzwHRYgjIhTF9hFZd3sM1gVJrFJ_VLqbrCfQG6OaKirJQ&amp;oe=69BD887B&amp;_nc_sid=8b3546, https://scontent-atl3-2.cdninstagram.com/v/t39.30808-6/472578680_18483787093027681_6561732919346388864_n.jpg?stp=dst-jpg_e15_tt6&amp;_nc_ht=scontent-atl3-2.cdninstagram.com&amp;_nc_cat=101&amp;_nc_oc=Q6cZ2QE-8Pu7cHt8Mi7d8KhJ-y3egSNjzNik5PgOb8xIW3D5ey4AnpUYfJTVPfTbP6TA2aQ&amp;_nc_ohc=QfXhcIxWKlIQ7kNvwHNCC0t&amp;_nc_gid=MNG2fr8vA2M2ErWOMa0cQQ&amp;edm=AOQ1c0wAAAAA&amp;ccb=7-5&amp;ig_cache_key=MzQ1NzYxNDU2NTMzOTg3Nzc5Mg%3D%3D.3-ccb7-5&amp;oh=00_AfynCtdfvzVmqF3c2_GcO3h8RmezWzFrxr9cZTFfz08-SA&amp;oe=69BDA8A8&amp;_nc_sid=8b3546, https://scontent-atl3-2.cdninstagram.com/v/t39.30808-6/472840233_18483787291027681_3094180984896676829_n.jpg?stp=dst-jpg_e15_tt6&amp;_nc_ht=scontent-atl3-2.cdninstagram.com&amp;_nc_cat=101&amp;_nc_oc=Q6cZ2QE-8Pu7cHt8Mi7d8KhJ-y3egSNjzNik5PgOb8xIW3D5ey4AnpUYfJTVPfTbP6TA2aQ&amp;_nc_ohc=f784kFL8L3EQ7kNvwFh49BU&amp;_nc_gid=MNG2fr8vA2M2ErWOMa0cQQ&amp;edm=AOQ1c0wAAAAA&amp;ccb=7-5&amp;ig_cache_key=MzQ1NzYxNDU2NTMzOTg2MzA4Ng%3D%3D.3-ccb7-5&amp;oh=00_AfyR_XtOa952R79zqzY7EpnRwOrqg7BaW7G9Oao_FRtPxQ&amp;oe=69BD92A7&amp;_nc_sid=8b3546, https://scontent-atl3-2.cdninstagram.com/v/t39.30808-6/472712268_18483787012027681_2324147876539749199_n.jpg?stp=dst-jpg_e15_tt6&amp;_nc_ht=scontent-atl3-2.cdninstagram.com&amp;_nc_cat=101&amp;_nc_oc=Q6cZ2QE-8Pu7cHt8Mi7d8KhJ-y3egSNjzNik5PgOb8xIW3D5ey4AnpUYfJTVPfTbP6TA2aQ&amp;_nc_ohc=SIywZLIE90EQ7kNvwFIvN2O&amp;_nc_gid=MNG2fr8vA2M2ErWOMa0cQQ&amp;edm=AOQ1c0wAAAAA&amp;ccb=7-5&amp;ig_cache_key=MzQ1NzYxNDU2NTM0ODI1OTA3MA%3D%3D.3-ccb7-5&amp;oh=00_AfyE_pMEBc5A_ggUfFr8gCwGMdVoKKMjNnOVpObIkLRxqQ&amp;oe=69BD9D07&amp;_nc_sid=8b3546, https://scontent-atl3-2.cdninstagram.com/v/t39.30808-6/472805063_18483787009027681_338451139</t>
  </si>
  <si>
    <t>https://scontent-atl3-1.cdninstagram.com/o1/v/t2/f2/m82/AQM_vBHaQWItL4bJBvN8lg1aHhmY3Kvx-rZ-xuHwRr0l0CzebD7hNb-PGdwpY0CnbLRc5sGGLwbapV6Humw-j5NBVzIl_ONdXC4_iqQ.mp4?_nc_cat=106&amp;_nc_sid=5e9851&amp;_nc_ht=scontent-atl3-1.cdninstagram.com&amp;_nc_ohc=zhT184M_nYcQ7kNvwHYiHkS&amp;efg=eyJ2ZW5jb2RlX3RhZyI6Inhwdl9wcm9ncmVzc2l2ZS5JTlNUQUdSQU0uQ0xJUFMuQzMuNDgwLmRhc2hfYmFzZWxpbmVfMV92MSIsInhwdl9hc3NldF9pZCI6ODgwNTg2NDgwNDM5MTAwLCJhc3NldF9hZ2VfZGF5cyI6ODY1LCJ2aV91c2VjYXNlX2lkIjoxMDA5OSwiZHVyYXRpb25fcyI6MjcsInVybGdlbl9zb3VyY2UiOiJ3d3cifQ%3D%3D&amp;ccb=17-1&amp;_nc_gid=MNG2fr8vA2M2ErWOMa0cQQ&amp;_nc_ss=1a&amp;_nc_zt=28&amp;vs=7660e2c9e5318c70&amp;_nc_vs=HBksFQIYT2lnX3hwdl9yZWVsc19wZXJtYW5lbnRfcHJvZC83NjRENDdBNzc4NTM1MDUwRThENkJEOTM2MjBBN0FBRV92aWRlb19kYXNoaW5pdC5tcDQVAALIARIAFQIYOnBhc3N0aHJvdWdoX2V2ZXJzdG9yZS9HT2g1dUJlc1lZWDhDREFEQUI4X2JvOVRMQmh1YnFfRUFBQUYVAgLIARIAKAAYABsCiAd1c2Vfb2lsATEScHJvZ3Jlc3NpdmVfcmVjaXBlATEVAAAm-LzixfC4kAMVAigCQzMsF0A7szMzMzMzGBJkYXNoX2Jhc2VsaW5lXzFfdjERAHX-B2XmnQEA&amp;oh=00_Afy4m72DY57tQkY-i82HfoNMZ9_yK5ZpGkv2sLwaDcn6QA&amp;oe=69B9C1E7</t>
  </si>
  <si>
    <t>https://www.instagram.com/hisao_tsukahara</t>
  </si>
  <si>
    <t>mire__room</t>
  </si>
  <si>
    <t>みれ</t>
  </si>
  <si>
    <t>恐竜好きな男の子のママしてます🦖
サイズアウトのお洋服やヴィンテージシーツをup cycle🪡してのんびり製作中🧵
#アップサイクル　#サスティナブル</t>
  </si>
  <si>
    <t>https://scontent-hou1-1.cdninstagram.com/v/t51.2885-19/462381082_1696916301100068_4518592506648168111_n.jpg?stp=dst-jpg_e0_s150x150_tt6&amp;efg=eyJ2ZW5jb2RlX3RhZyI6InByb2ZpbGVfcGljLmRqYW5nby44MDYuZXhwZXJpbWVudGFsIn0&amp;_nc_ht=scontent-hou1-1.cdninstagram.com&amp;_nc_cat=100&amp;_nc_oc=Q6cZ2QEQjw-srFNho7bbuXNuKPCUzxy0bBSa3L9lQD1WFufG4JChCMEsSnTkAgwIG5BUMg2dOIwhTssgDTO93rti9_3R&amp;_nc_ohc=ch8MYgTzA54Q7kNvwHNhoP8&amp;_nc_gid=B_us9AYg21Mb91nKMfl2rA&amp;edm=AOQ1c0wBAAAA&amp;ccb=7-5&amp;oh=00_AfzD2TzQ9oB0Tk4yBDTJZEMF8QwWMAZgKogrZDjJqcDm9Q&amp;oe=69BD9E8E&amp;_nc_sid=8b3546</t>
  </si>
  <si>
    <t>♫♫♫♫♫
入園入学グッズ
６年間でもしっかりお使いいただけるように丁寧に縫っています☺️
コップ袋です☺️
給食袋、歯ブラシ袋、おにぎり入れ、
お菓子入れなど、
大人もお使いいただけます😊
#入園準備
#入学準備
#コップ袋
#バンドメイド
#入園入学 | ♫♫♫♫♫
入園入学グッズ
６年間でもしっかりお使いいただけるように丁寧に縫っています☺️
お着替え袋です☺️
#入園準備
#入学準備
#お着替え袋
#バンドメイド
#入園入学 | ♫♫♫♫♫
入園入学グッズ
６年間でもしっかりお使いいただけるように丁寧に縫っています☺️
レッスンバッグです☺️
size:約30㎝×40㎝
#入園準備
#入学準備
#レッスンバッグ
#お着替え袋
#バンドメイド | ーーーーーーキロクーーーーーー
カーズシリーズです☺️
レッスンバッグ
お着替え袋
シューズ袋
コップ袋(給食袋)
#ハンドメイド
#リメイク
#アップサイクル
#入園入学
#手作り
カーズ
ディズニー
ビンテージシーツ | ーーーーーーキロクーーーーーー
ディズニーシリーズです☺️
レッスンバッグ2種
お着替え袋
シューズ袋2種
コップ袋(給食袋)
#ハンドメイド
#リメイク
#アップサイクル
#入園入学
#手作り
ディズニー
ミッキーミニー
プルート
ドナルドダック
ダンボ | ーーーーーーキロクーーーーーー
ドーラシリーズです☺️
レッスンバッグ
お着替え袋
シューズ袋
コップ袋(給食袋)
#ハンドメイド
#リメイク
#アップサイクル
#入園入学
#手作り
#ドーラ
#ディズニー
#ビンテージシーツ | ーーーーーーキロクーーーーーー
トイストーリー　BUZZシリーズです☺️
レッスンバッグ
お着替え袋
コップ袋(給食袋)
#ハンドメイド
#リメイク
#アップサイクル
#入園入学
#手作り
#トイストーリー
#BUZZ
#ビンテージシーツ | ーーーーーーキロクーーーーーー
キティーちゃんシリーズです☺️
レッスンバッグ
お着替え袋
シューズ袋
コップ袋(給食袋)
#ハンドメイド
#リメイク
#アップサイクル
#入園入学
#手作り
#ハローキティ
#Hellokitty | ーーーー　キロク　ーーーーー
スマホショルダーです☺️💕
#ハンドメイド
#アップサイクル
#ビンテージシーツ
#リメイク
#入園入学
#手作り | ーーーー　キロク　ーーーーー
小さめのポーチです☺️💕
サニタリーにちょうど良い大きさです💕
もちろんその他小物でも☺️
#ハンドメイド
#アップサイクル
#ビンテージシーツ
#リメイク
#入園入学
#手作り | ーーーー　キロク　ーーーーー
キッズハンカチです☺️💕
裏面はダブルガーゼです😄
#ハンドメイド
#アップサイクル
#ビンテージシーツ
#リメイク
#入園入学
#手作り | ーーーー　キロク　ーーーーー
レッスンバッグ、オーダーありがとうございました☺️💕
#ハンドメイド
#アップサイクル
#ビンテージシーツ
#リメイク
#入園入学
#手作り</t>
  </si>
  <si>
    <t>#BUZZ, #Hellokitty</t>
  </si>
  <si>
    <t>https://instagram.com/p/DUxx1zxk1ty, https://instagram.com/p/DUxxy-JE0mX, https://instagram.com/p/DUxxwOzE-VE, https://instagram.com/p/DScsyPKE4fl, https://instagram.com/p/DScrk5oExB_, https://instagram.com/p/DSaM5x5k5Kf, https://instagram.com/p/DSaL8HOE40S, https://instagram.com/p/DSaLQxRE_yW, https://instagram.com/p/DQqjEkUkzHR, https://instagram.com/p/DQqhg66E0PF, https://instagram.com/p/DQqg6eDE-37, https://instagram.com/p/DQqggfbkwH6</t>
  </si>
  <si>
    <t>27, 17, 18, 19, 16, 12, 11, 18, 17, 19, 15, 14</t>
  </si>
  <si>
    <t>1, 0, 0, 0, 0, 0, 0, 1, 0, 2, 0, 0</t>
  </si>
  <si>
    <t>2026-02-15, 2026-02-15, 2026-02-15, 2025-12-19, 2025-12-19, 2025-12-18, 2025-12-18, 2025-12-18, 2025-11-05, 2025-11-05, 2025-11-05, 2025-11-05</t>
  </si>
  <si>
    <t>https://scontent-hou1-1.cdninstagram.com/v/t51.82787-15/633956296_17986017131948396_3088753513780599933_n.jpg?stp=dst-jpg_e35_s1080x1080_sh0.08_tt6&amp;_nc_ht=scontent-hou1-1.cdninstagram.com&amp;_nc_cat=108&amp;_nc_oc=Q6cZ2QEQjw-srFNho7bbuXNuKPCUzxy0bBSa3L9lQD1WFufG4JChCMEsSnTkAgwIG5BUMg2dOIwhTssgDTO93rti9_3R&amp;_nc_ohc=-GxjcQm51ygQ7kNvwHA-UHY&amp;_nc_gid=B_us9AYg21Mb91nKMfl2rA&amp;edm=AOQ1c0wBAAAA&amp;ccb=7-5&amp;ig_cache_key=MzgzMzA2Mzg5NDM2NjI3ODE0OQ%3D%3D.3-ccb7-5&amp;oh=00_Afw7N9d4QqJvZ6tw4fm41KfUeHp74CWz2ZAYlaj_T2WM_A&amp;oe=69BD941B&amp;_nc_sid=8b3546, https://scontent-hou1-1.cdninstagram.com/v/t51.82787-15/633956296_17986017131948396_3088753513780599933_n.jpg?stp=dst-jpg_e35_s1080x1080_sh0.08_tt6&amp;_nc_ht=scontent-hou1-1.cdninstagram.com&amp;_nc_cat=108&amp;_nc_oc=Q6cZ2QEQjw-srFNho7bbuXNuKPCUzxy0bBSa3L9lQD1WFufG4JChCMEsSnTkAgwIG5BUMg2dOIwhTssgDTO93rti9_3R&amp;_nc_ohc=-GxjcQm51ygQ7kNvwHA-UHY&amp;_nc_gid=B_us9AYg21Mb91nKMfl2rA&amp;edm=AOQ1c0wBAAAA&amp;ccb=7-5&amp;ig_cache_key=MzgzMzA2Mzg5NDM2NjI3ODE0OQ%3D%3D.3-ccb7-5&amp;oh=00_Afw7N9d4QqJvZ6tw4fm41KfUeHp74CWz2ZAYlaj_T2WM_A&amp;oe=69BD941B&amp;_nc_sid=8b3546, https://scontent-hou1-1.cdninstagram.com/v/t51.82787-15/631602970_17986017143948396_8936811360821608335_n.jpg?stp=dst-jpg_e35_s1080x1080_sh0.08_tt6&amp;_nc_ht=scontent-hou1-1.cdninstagram.com&amp;_nc_cat=108&amp;_nc_oc=Q6cZ2QEQjw-srFNho7bbuXNuKPCUzxy0bBSa3L9lQD1WFufG4JChCMEsSnTkAgwIG5BUMg2dOIwhTssgDTO93rti9_3R&amp;_nc_ohc=H7MWXyn_Ch4Q7kNvwGqioS4&amp;_nc_gid=B_us9AYg21Mb91nKMfl2rA&amp;edm=AOQ1c0wBAAAA&amp;ccb=7-5&amp;ig_cache_key=MzgzMzA2Mzg5Njc2NTQwODkwMw%3D%3D.3-ccb7-5&amp;oh=00_AfznWOZFOf56VmqRohVYLUB8fuvMWNCwxryvm1RR9piN2A&amp;oe=69BD9AC1&amp;_nc_sid=8b3546, https://scontent-hou1-1.cdninstagram.com/v/t51.82787-15/633409031_17986017152948396_2706127464678182022_n.jpg?stp=dst-jpg_e35_s1080x1080_sh0.08_tt6&amp;_nc_ht=scontent-hou1-1.cdninstagram.com&amp;_nc_cat=108&amp;_nc_oc=Q6cZ2QEQjw-srFNho7bbuXNuKPCUzxy0bBSa3L9lQD1WFufG4JChCMEsSnTkAgwIG5BUMg2dOIwhTssgDTO93rti9_3R&amp;_nc_ohc=XJCrGW44C_UQ7kNvwERd_Jf&amp;_nc_gid=B_us9AYg21Mb91nKMfl2rA&amp;edm=AOQ1c0wBAAAA&amp;ccb=7-5&amp;ig_cache_key=MzgzMzA2Mzg5ODgwMzgxNDAwNw%3D%3D.3-ccb7-5&amp;oh=00_Afw92c7ny-m32RclDPiXBjjHbiLSNBrmI8OJLVK7X6hi4A&amp;oe=69BD9088&amp;_nc_sid=8b3546, https://scontent-hou1-1.cdninstagram.com/v/t51.82787-15/629682781_17986017161948396_3936741862989590256_n.jpg?stp=dst-jpg_e35_s1080x1080_sh0.08_tt6&amp;_nc_ht=scontent-hou1-1.cdninstagram.com&amp;_nc_cat=108&amp;_nc_oc=Q6cZ2QEQjw-srFNho7bbuXNuKPCUzxy0bBSa3L9lQD1WFufG4JChCMEsSnTkAgwIG5BUMg2dOIwhTssgDTO93rti9_3R&amp;_nc_ohc=jPIpb4HlIjAQ7kNvwEBkYYh&amp;_nc_gid=B_us9AYg21Mb91nKMfl2rA&amp;edm=AOQ1c0wBAAAA&amp;ccb=7-5&amp;ig_cache_key=MzgzMzA2MzkwMzI0MTM3NDAyOA%3D%3D.3-ccb7-5&amp;oh=00_AfxAbEIWbbXI4vtTNOiObe9Xs01Djc1s3aAgZlMIBUFtpg&amp;oe=69BD9042&amp;_nc_sid=8b3546, https://scontent-hou1-1.cdninstagram.com/v/t51.82787-15/634229465_17986017011948396_4343516992108653386_n.jpg?stp=dst-jpg_e35_s1080x1080_sh0.08_tt6&amp;_nc_ht=scontent-hou1-1.cdninstagram.com&amp;_nc_cat=108&amp;_nc_oc=Q6cZ2QEQjw-srFNho7bbuXNuKPCUzxy0bBSa3L9lQD1WFufG4JChCMEsSnTkAgwIG5BUMg2dOIwhTssgDTO93rti9_3R&amp;_nc_ohc=k_DomE14EBoQ7kNvwGQrsBT&amp;_nc_gid=B_us9AYg21Mb91nKMfl2rA&amp;edm=AOQ1c0wBAAAA&amp;ccb=7-5&amp;ig_cache_key=MzgzMzA2MzcwMjExNjE0NjgxMA%3D%3D.3-ccb7-5&amp;oh=00_AfzMqrSz2jW6kypzrnqfar5GRZjfG2LzSgEPD_LEfoHG2A&amp;oe=69BD91A9&amp;_nc_sid=8b3546, https://scontent-hou1-1.cdninstagram.com/v/t51.82787-15/634229465_17986017011948396_4343516992108653386_n.jpg?stp=dst-jpg_e35_s1080x1080_sh0.08_tt6&amp;_nc_ht=scontent-hou1-1.cdninstagram.com&amp;_nc_cat=108&amp;_nc_oc=Q6cZ2QEQjw-srFNho7bbuXNuKPCUzxy0bBSa3L9lQD1WFufG4JChCMEsSnTkAgwIG5BUMg2dOIwhTssgDTO93rti9_3R&amp;_nc_ohc=k_DomE14EBoQ7kNvwGQrsBT&amp;_nc_gid=B_us9AYg21Mb91nKMfl2rA&amp;edm=AOQ1c0wBAAAA&amp;ccb=7-5&amp;ig_cache_key=MzgzMzA2MzcwMjExNjE0NjgxMA%3D%3D.3-ccb7-5&amp;oh=00_AfzMqrSz2jW6kypzrnqfar5GRZjfG2LzSgEPD_LEfoHG2A&amp;oe=69BD91A9&amp;_nc_sid=8b3546, https://scontent-hou1-1.cdninstagram.com/v/t51.82787-15/631288907_17986017020948396_7705640633447842714_n.jpg?stp=dst-jpg_e35_s1080x1080_sh0.08_tt6&amp;_nc_ht=scontent-hou1-1.cdninstagram.com&amp;_nc_cat=108&amp;_nc_oc=Q6cZ2QEQjw-srFNho7bbuXNuKPCUzxy0bBSa3L9lQD1WFufG4JChCMEsSnTkAgwIG5BUMg2dOIwhTssgDTO93rti9_3R&amp;_nc_ohc=nC2Hanc6sL0Q7kNvwF6ZV8r&amp;_nc_gid=B_us9AYg21Mb91nKMfl2rA&amp;edm=AOQ1c0wBAAAA&amp;ccb=7-5&amp;ig_cache_key=MzgzMzA2MzcwNTU0NzEwNzgxMw%3D%3D.3-ccb7-5&amp;oh=00_AfxyyUOmBonjuW4k58otIHsD1CfnbytMciB9VYODp-l81g&amp;oe=69BDA28B&amp;_nc_sid=8b3546, https://scontent-hou1-1.cdninstagram.com/v/t51.82787-15/631590663_17986017029948396_708164756418458520_n.jpg?stp=dst-jpg_e35_s1080x1080_sh0.08_tt6&amp;_nc_ht=scontent-hou1-1.cdninstagram.com&amp;_nc_cat=108&amp;_nc_oc=Q6cZ2QEQjw-srFNho7bbuXNuKPCUzxy0bBSa3L9lQD1WFufG4JChCMEsSnTkAgwIG5BUMg2dOIwhTssgDTO93rti9_3R&amp;_nc_ohc=BwPbjyIcIYgQ7kNvwH14r1K&amp;_nc_gid=B_us9AYg21Mb91nKMfl2rA&amp;edm=AOQ1c0wBAAAA&amp;ccb=7-5&amp;ig_cache_key=MzgzMzA2MzcwNzMzMzgzNTA3MQ%3D%3D.3-ccb7-5&amp;oh=00_AfzBgW_Dzthnf-NWrApxyeM_svuk_UFK_VxgfjICnWhk6A&amp;oe=69BD9A42&amp;_nc_sid=8b3546, https://scontent-hou1-1.cdninstagram.com/v/t51.82787-15/629458182_17986016873948396_1144953818945156037_n.jpg?stp=dst-jpg_e35_s1080x1080_sh0.08_tt6&amp;_nc_ht=scontent-hou1-1.cdninstagram.com&amp;_nc_cat=108&amp;_nc_oc=Q6cZ2QEQjw-srFNho7bbuXNuKPCUzxy0bBSa3L9lQD1WFufG4JChCMEsSnTkAgwIG5BUMg2dOIwhTs</t>
  </si>
  <si>
    <t>https://www.instagram.com/mire__room</t>
  </si>
  <si>
    <t>9n_cup</t>
  </si>
  <si>
    <t>95 🇯🇵 
VW POLO CUP '09 / RIEMAN RACING
#rac #idlers #vaperformance</t>
  </si>
  <si>
    <t>Sports &amp; recreation</t>
  </si>
  <si>
    <t>https://youtu.be/QHEoMBmn-Qc?si=nKVR9AJDTGrHERqC</t>
  </si>
  <si>
    <t>https://scontent-sea5-1.cdninstagram.com/v/t51.2885-19/454513519_897169375566023_436136504895855049_n.jpg?stp=dst-jpg_e0_s150x150_tt6&amp;efg=eyJ2ZW5jb2RlX3RhZyI6InByb2ZpbGVfcGljLmRqYW5nby44NTguYzIifQ&amp;_nc_ht=scontent-sea5-1.cdninstagram.com&amp;_nc_cat=111&amp;_nc_oc=Q6cZ2QH3LIHLX2h8xGFxuc22oSoELEvUTob4N8LO98jflncwWcFxl-PgclRCbRQ49lr0duk&amp;_nc_ohc=TzLVa76TcYQQ7kNvwHxI4Os&amp;_nc_gid=4SLUhwk0gvocZ5qewVynFg&amp;edm=AOQ1c0wBAAAA&amp;ccb=7-5&amp;oh=00_AfzlCik85nK-_lpQ5nabVaK356jC05ResdAgc97ChHUZHg&amp;oe=69BDA8E4&amp;_nc_sid=8b3546</t>
  </si>
  <si>
    <t>紅葉狩り🦀
#volkswagen #vw #9n3 #polo #vwpolo #gti #pologti #cupedition  #kwsuspension #stsuspension #dixcel #kumho #zahren #フォルクスワーゲン #ワーゲン #ポロ #ポロgti #ザーレン | 156に追われる
#volkswagen #vw #9n3 #polo #vwpolo #gti #pologti #mypolo #cupedition  #kwsuspension #stsuspension #dixcel #kumho #zahren #フォルクスワーゲン #ワーゲン #ポロ #ポロgti #ザーレン #alfaromeo #alfaromeo156 #156 #156gta | 車内サウナ🫠
(1:28.28)
#volkswagen #vw #9n3 #polo #vwpolo #gti #cupedition  #kwsuspension #stsuspension #dixcel #kumho #フォルクスワーゲン #ポロ #広島高潤 | 「ポキッ、スルスル〜」😑🔧
#volkswagen #pologti | ドデカかたつむりのジェット機音🐌💨
#attack | ND初走行はまずまず🍡
#mazda #mx5 #nd | 【車検】ネオクラ愛車としていけるとこまで寄り添います😌
#volkswagen #pologti #vaperformance | 今年は959がブースの玄関にいてハッピーでした🙆‍♂️
#tokyocarweek | 時代を超えて長距離も難なくこなすジャーマンサルーン
#bmw #bmwclassics #e30 #e30lifestyle | 無理せずヨーロッパと攻防しながら無事完走、今シーズンもお疲れ様でした👏
#jcca #alfaromeo #1750gtv #lotus #lotuseuropa #europa #porsche #porsche911 | 肉抜きされた削り出しモノブロックにはいつも魅了される
#akebono #akebonobrake #mclaren #f1 #jms | 美しいR32を横目にブーツ交換をお願いさせていただきました🐈🙏
#volkswagen #golf #golfiv #golfr #golfr32 #r32 #r32golf #vaperformance</t>
  </si>
  <si>
    <t>#volkswagen, #vw, #9n3, #polo, #vwpolo, #gti, #pologti, #cupedition, #kwsuspension, #stsuspension, #dixcel, #kumho, #zahren, #mypolo, #alfaromeo, #alfaromeo156, #156, #156gta, #attack, #mazda, #mx5, #nd, #vaperformance, #tokyocarweek, #bmw, #bmwclassics, #e30, #e30lifestyle, #jcca, #1750gtv, #lotus, #lotuseuropa, #europa, #porsche, #porsche911, #akebono, #akebonobrake, #mclaren, #f1, #jms, #golf, #golfiv, #golfr, #golfr32, #r32, #r32golf</t>
  </si>
  <si>
    <t>https://instagram.com/p/Ck94O57BrUX, https://instagram.com/p/Ci-Z1Rsh1GM, https://instagram.com/p/Cf2dpd6B7m8, https://instagram.com/p/DVXkLqmEtW0, https://instagram.com/p/DVXjL5skgQ3, https://instagram.com/p/DUIKAxtkrg8, https://instagram.com/p/DUH3V7zEqm2, https://instagram.com/p/DTff22NEpVm, https://instagram.com/p/DTfd--tEk88, https://instagram.com/p/DRJYcmrEljY, https://instagram.com/p/DRJWecAEkgI, https://instagram.com/p/DRJUMBREkrd</t>
  </si>
  <si>
    <t>105, 94, 191, 5, 42, 12, 6, 13, 9, 8, 5, 15</t>
  </si>
  <si>
    <t>2, 2, 0, 0, 0, 0, 0, 0, 0, 0, 0, 0</t>
  </si>
  <si>
    <t>2022-11-15, 2022-09-26, 2022-07-10, 2026-03-02, 2026-03-02, 2026-01-30, 2026-01-30, 2026-01-14, 2026-01-14, 2025-11-17, 2025-11-17, 2025-11-17</t>
  </si>
  <si>
    <t>高尾山, 筑波サーキット, 袖ヶ浦フォレストレースウェイ, VA Performance LLC, 幕張メッセ (Makuhari Messe), ほったらかし温泉, 東京ビッグサイト</t>
  </si>
  <si>
    <t>https://scontent-sea5-1.cdninstagram.com/v/t51.82787-15/649240629_18043019816753998_2785664652787185277_n.jpg?stp=dst-jpg_e35_p1080x1080_sh0.08_tt6&amp;_nc_ht=scontent-sea5-1.cdninstagram.com&amp;_nc_cat=110&amp;_nc_oc=Q6cZ2QH3LIHLX2h8xGFxuc22oSoELEvUTob4N8LO98jflncwWcFxl-PgclRCbRQ49lr0duk&amp;_nc_ohc=8KCCEQT1wggQ7kNvwFhytOx&amp;_nc_gid=4SLUhwk0gvocZ5qewVynFg&amp;edm=AOQ1c0wBAAAA&amp;ccb=7-5&amp;ig_cache_key=Mjk3MTc3ODYzOTk3MDM4NTkyNA%3D%3D.3-ccb7-5&amp;oh=00_AfyCiqLTxzLWFT8CfRR1Wj3FJ4bJyeDNFEB-0-ZKkD5Yxw&amp;oe=69BD8F6A&amp;_nc_sid=8b3546, https://scontent-sea5-1.cdninstagram.com/v/t51.82787-15/649240629_18043019816753998_2785664652787185277_n.jpg?stp=dst-jpg_e35_p1080x1080_sh0.08_tt6&amp;_nc_ht=scontent-sea5-1.cdninstagram.com&amp;_nc_cat=110&amp;_nc_oc=Q6cZ2QH3LIHLX2h8xGFxuc22oSoELEvUTob4N8LO98jflncwWcFxl-PgclRCbRQ49lr0duk&amp;_nc_ohc=8KCCEQT1wggQ7kNvwFhytOx&amp;_nc_gid=4SLUhwk0gvocZ5qewVynFg&amp;edm=AOQ1c0wBAAAA&amp;ccb=7-5&amp;ig_cache_key=Mjk3MTc3ODYzOTk3MDM4NTkyNA%3D%3D.3-ccb7-5&amp;oh=00_AfyCiqLTxzLWFT8CfRR1Wj3FJ4bJyeDNFEB-0-ZKkD5Yxw&amp;oe=69BD8F6A&amp;_nc_sid=8b3546, https://scontent-sea5-1.cdninstagram.com/v/t51.29350-15/315417608_3220340901551543_5024578077542287536_n.jpg?stp=dst-jpg_e35_p1080x1080_tt6&amp;_nc_ht=scontent-sea5-1.cdninstagram.com&amp;_nc_cat=111&amp;_nc_oc=Q6cZ2QH3LIHLX2h8xGFxuc22oSoELEvUTob4N8LO98jflncwWcFxl-PgclRCbRQ49lr0duk&amp;_nc_ohc=1aFdt0u7HioQ7kNvwF19smL&amp;_nc_gid=4SLUhwk0gvocZ5qewVynFg&amp;edm=AOQ1c0wBAAAA&amp;ccb=7-5&amp;ig_cache_key=Mjk3MTc3ODY0MDMwNTgxNTU0Mg%3D%3D.3-ccb7-5&amp;oh=00_AfyNKpVkbXB89mtlyWA1q6WXpJF7qX_XzBcs4FMnoLWxPQ&amp;oe=69BDBA05&amp;_nc_sid=8b3546, https://scontent-sea1-1.cdninstagram.com/v/t51.29350-15/315296734_135964159252924_6453665818262603623_n.jpg?stp=dst-jpg_e35_p1080x1080_tt6&amp;_nc_ht=scontent-sea1-1.cdninstagram.com&amp;_nc_cat=104&amp;_nc_oc=Q6cZ2QH3LIHLX2h8xGFxuc22oSoELEvUTob4N8LO98jflncwWcFxl-PgclRCbRQ49lr0duk&amp;_nc_ohc=3RXxzt-cds8Q7kNvwGmY8g9&amp;_nc_gid=4SLUhwk0gvocZ5qewVynFg&amp;edm=AOQ1c0wBAAAA&amp;ccb=7-5&amp;ig_cache_key=Mjk3MTc3ODYzOTk3ODc4MzQxNw%3D%3D.3-ccb7-5&amp;oh=00_AfwUaWQ8j2D2D27oJiqZI8I2gHRL6TQ-TmSAQNpjDwvTCA&amp;oe=69BD8957&amp;_nc_sid=8b3546, https://scontent-sea5-1.cdninstagram.com/v/t51.29350-15/308681355_1147110755895147_2278838390609419399_n.jpg?stp=dst-jpg_e35_s1080x1080_tt6&amp;_nc_ht=scontent-sea5-1.cdninstagram.com&amp;_nc_cat=103&amp;_nc_oc=Q6cZ2QH3LIHLX2h8xGFxuc22oSoELEvUTob4N8LO98jflncwWcFxl-PgclRCbRQ49lr0duk&amp;_nc_ohc=stuKC5nLaYUQ7kNvwH7s93x&amp;_nc_gid=4SLUhwk0gvocZ5qewVynFg&amp;edm=AOQ1c0wBAAAA&amp;ccb=7-5&amp;ig_cache_key=MjkzNTg5NzYxNDQwNDk2NTQwMw%3D%3D.3-ccb7-5&amp;oh=00_AfyJf7oLc88tcSvk9LFpDPKBo95ShwxCiKhsBEhro6aVKw&amp;oe=69BDAE8C&amp;_nc_sid=8b3546, https://scontent-sea5-1.cdninstagram.com/v/t51.29350-15/308681355_1147110755895147_2278838390609419399_n.jpg?stp=dst-jpg_e35_s1080x1080_tt6&amp;_nc_ht=scontent-sea5-1.cdninstagram.com&amp;_nc_cat=103&amp;_nc_oc=Q6cZ2QH3LIHLX2h8xGFxuc22oSoELEvUTob4N8LO98jflncwWcFxl-PgclRCbRQ49lr0duk&amp;_nc_ohc=stuKC5nLaYUQ7kNvwH7s93x&amp;_nc_gid=4SLUhwk0gvocZ5qewVynFg&amp;edm=AOQ1c0wBAAAA&amp;ccb=7-5&amp;ig_cache_key=MjkzNTg5NzYxNDQwNDk2NTQwMw%3D%3D.3-ccb7-5&amp;oh=00_AfyJf7oLc88tcSvk9LFpDPKBo95ShwxCiKhsBEhro6aVKw&amp;oe=69BDAE8C&amp;_nc_sid=8b3546, https://scontent-sea5-1.cdninstagram.com/v/t51.29350-15/309164763_781887913029959_652109392078203414_n.jpg?stp=dst-jpg_e35_s1080x1080_tt6&amp;_nc_ht=scontent-sea5-1.cdninstagram.com&amp;_nc_cat=111&amp;_nc_oc=Q6cZ2QH3LIHLX2h8xGFxuc22oSoELEvUTob4N8LO98jflncwWcFxl-PgclRCbRQ49lr0duk&amp;_nc_ohc=rJm5QF3mW0gQ7kNvwEjhULW&amp;_nc_gid=4SLUhwk0gvocZ5qewVynFg&amp;edm=AOQ1c0wBAAAA&amp;ccb=7-5&amp;ig_cache_key=MjkzNTg5NzYxNDQ2Mzc4ODYyNQ%3D%3D.3-ccb7-5&amp;oh=00_Afw3RzGvBxXM_18xa9kEZ6aGg9M8sUb1fgwt8_hGLSFtsQ&amp;oe=69BDBD7F&amp;_nc_sid=8b3546, https://scontent-sea5-1.cdninstagram.com/v/t51.29350-15/308656818_3179577168971099_2714644967038647473_n.jpg?stp=dst-jpg_e35_s1080x1080_tt6&amp;_nc_ht=scontent-sea5-1.cdninstagram.com&amp;_nc_cat=111&amp;_nc_oc=Q6cZ2QH3LIHLX2h8xGFxuc22oSoELEvUTob4N8LO98jflncwWcFxl-PgclRCbRQ49lr0duk&amp;_nc_ohc=ul4Sv1nJsXAQ7kNvwFnFbCr&amp;_nc_gid=4SLUhwk0gvocZ5qewVynFg&amp;edm=AOQ1c0wBAAAA&amp;ccb=7-5&amp;ig_cache_key=MjkzNTg5NzYxNDQxMzM0NTYwNA%3D%3D.3-ccb7-5&amp;oh=00_AfxJU4ArPOtpW46PQ1YtnCKSnGwfrTKH47TBXfqRqOeXHg&amp;oe=69BDAE0E&amp;_nc_sid=8b3546, https://scontent-sea5-1.cdninstagram.com/v/t51.82787-15/639779800_18089044898162909_810322721071989810_n.jpg?stp=dst-jpg_e35_p1080x1080_sh0.08_tt6&amp;_nc_ht=scontent-sea5-1.cdninstagram.com&amp;_nc_cat=105&amp;_nc_oc=Q6cZ2QH3LIHLX2h8xGFxuc22oSoELEvUTob4N8LO98jflncwWcFxl-PgclRCbRQ49lr0duk&amp;_nc_ohc=xxZUh8eAp1gQ7kNvwGAP_B8&amp;_nc_gid=4SLUhwk0gvocZ5qewVynFg&amp;edm=AOQ1c0wBAAAA&amp;ccb=7-5&amp;ig_cache_key=Mzg0MzY5NzUzNzg5OTk5OTM0OA%3D%3D.3-ccb7-5&amp;oh=00_AfyjzGeins3IjXi8l-9e2CTut1v2PPEEY_uMp3ChyzMFKQ&amp;oe=69BDB7EF&amp;_nc_sid=8b3546, https://scontent-sea5-1.cdninstagram.com/v/t51.82787-15/639779800_18089044898162909_810322721071989810_n.jpg?stp=dst-jpg_e35_p1080x1080_sh0.08_tt6&amp;_nc_ht=scontent-sea5-1.cdninstagram.com&amp;_nc_cat=105&amp;_nc_oc=Q6cZ2QH3LIHLX2h8xGFxuc22oSoELEvUTob4N8LO98jflncwWcFxl-PgclRCbRQ49lr0duk&amp;_nc_ohc=xxZUh8eAp1gQ7kNvwGAP_B8&amp;_nc_gid=4SLUhwk0gvocZ5qewVynFg&amp;edm=AOQ1c0wBAAAA&amp;ccb=7-5&amp;ig_cache_key=Mzg0MzY5NzUzNzg5OTk5OTM0OA%3D%3D.3-ccb7-5&amp;oh=00_AfyjzGeins3IjXi8l-9e2CTut1v2PPEEY_uMp3ChyzMFKQ&amp;oe=69BDB7EF&amp;_nc_sid=8b3546, https://scontent-sea5-1</t>
  </si>
  <si>
    <t>https://scontent-sea1-1.cdninstagram.com/o1/v/t2/f2/m86/AQMf0HtxecJBTU9_toJnTMvJz2WW9a35EJdF9xvtcCH7jz2Wzdmfsp8wTuefSQtMMafuMQaTQ_yL9iIFK5ULnXQScLNbXUy6n4xdmTI.mp4?_nc_cat=100&amp;_nc_sid=5e9851&amp;_nc_ht=scontent-sea1-1.cdninstagram.com&amp;_nc_ohc=WO8-wFFc7_oQ7kNvwGncjfQ&amp;efg=eyJ2ZW5jb2RlX3RhZyI6Inhwdl9wcm9ncmVzc2l2ZS5JTlNUQUdSQU0uQ0xJUFMuQzMuNzIwLmRhc2hfYmFzZWxpbmVfMV92MSIsInhwdl9hc3NldF9pZCI6NDE3NTUxMjcwMzA1Njk5LCJhc3NldF9hZ2VfZGF5cyI6MTM0NCwidmlfdXNlY2FzZV9pZCI6MTAwOTksImR1cmF0aW9uX3MiOjYsInVybGdlbl9zb3VyY2UiOiJ3d3cifQ%3D%3D&amp;ccb=17-1&amp;_nc_gid=4SLUhwk0gvocZ5qewVynFg&amp;_nc_ss=1a&amp;_nc_zt=28&amp;vs=dea1e408d43fa9b1&amp;_nc_vs=HBksFQIYUmlnX3hwdl9yZWVsc19wZXJtYW5lbnRfc3JfcHJvZC8zRDRBRkYzMjY3QTJBM0MzQjYzQUQyRkM5NjU5Q0NCNF92aWRlb19kYXNoaW5pdC5tcDQVAALIARIAFQIYOnBhc3N0aHJvdWdoX2V2ZXJzdG9yZS9HTlBRZXhGd0EyeXVUU0VGQUw5ZWV4THAtU3RsYnFfRUFBQUYVAgLIARIAKAAYABsCiAd1c2Vfb2lsATEScHJvZ3Jlc3NpdmVfcmVjaXBlATEVAAAmxv6istfwvQEVAigCQzMsF0AY7peNT987GBJkYXNoX2Jhc2VsaW5lXzFfdjERAHX-B2XmnQEA&amp;oh=00_Afwjq3rVTSnsjii5lvepZBsC1Iic6BHIDDEv6hJY77M4Uw&amp;oe=69B9ABC9, https://scontent-sea1-1.cdninstagram.com/o1/v/t16/f2/m84/AQM1BoaLUCzm6YCNXcL_SMZmSsNDPReXscz1NyjpqQoEk8MJDBcPFJb9Oo42nbtaCsxUt3KyHx0FIjh0wc4XViPN9rhYn2Ov2CebUL0.mp4?_nc_cat=100&amp;_nc_sid=5e9851&amp;_nc_ht=scontent-sea1-1.cdninstagram.com&amp;_nc_ohc=rvbSCABTldUQ7kNvwH0l4uk&amp;efg=eyJ2ZW5jb2RlX3RhZyI6Inhwdl9wcm9ncmVzc2l2ZS5JTlNUQUdSQU0uQ0FST1VTRUxfSVRFTS5DMy43MjAuZGFzaF9iYXNlbGluZV8xX3YxIiwieHB2X2Fzc2V0X2lkIjoxODA4OTA0NDMyMjE2MjkwOSwiYXNzZXRfYWdlX2RheXMiOjE0LCJ2aV91c2VjYXNlX2lkIjoxMDE0NiwiZHVyYXRpb25fcyI6NCwidXJsZ2VuX3NvdXJjZSI6Ind3dyJ9&amp;ccb=17-1&amp;vs=cb5a4bda5639f32b&amp;_nc_vs=HBksFQIYTGlnX2JhY2tmaWxsX3RpbWVsaW5lX3ZvZC9CNTQ4MTYyMDNEM0E0NTQ5NTRDRUY2RjA5QkJCOEM4Ql92aWRlb19kYXNoaW5pdC5tcDQVAALIARIAFQIYUWlnX3hwdl9wbGFjZW1lbnRfcGVybWFuZW50X3YyLzk0NENFODA5QjRGM0NCOUVGRjE3MkNDM0VGMjc2NkI1X2F1ZGlvX2Rhc2hpbml0Lm1wNBUCAsgBEgAoABgAGwKIB3VzZV9vaWwBMRJwcm9ncmVzc2l2ZV9yZWNpcGUBMRUAACa647DS-vihQBUCKAJDMywXQBMzMzMzMzMYEmRhc2hfYmFzZWxpbmVfMV92MREAde4HZcSeAQA&amp;_nc_gid=4SLUhwk0gvocZ5qewVynFg&amp;_nc_ss=1a&amp;_nc_zt=28&amp;oh=00_AfzPZBm783uy309LPCf10c4yOgDTu_1O9xDLPAscOViOWw&amp;oe=69B99484, https://scontent-sea1-1.cdninstagram.com/o1/v/t16/f2/m84/AQMIHCZFOqqi5V5QzLUv4vHHjGSA0TfUOUdWyP58yU4jkrWIawruJfrRGg-QcmO9z2ejUzYsbfuUCgZB0Q0hKrECFzzhnbTzYZbSD6s.mp4?_nc_cat=100&amp;_nc_sid=5e9851&amp;_nc_ht=scontent-sea1-1.cdninstagram.com&amp;_nc_ohc=yN28UynI_lAQ7kNvwGMJ92s&amp;efg=eyJ2ZW5jb2RlX3RhZyI6Inhwdl9wcm9ncmVzc2l2ZS5JTlNUQUdSQU0uQ0FST1VTRUxfSVRFTS5DMy43MjAuZGFzaF9iYXNlbGluZV8xX3YxIiwieHB2X2Fzc2V0X2lkIjoxODA4OTA0NDQyMTE2MjkwOSwiYXNzZXRfYWdlX2RheXMiOjE0LCJ2aV91c2VjYXNlX2lkIjoxMDE0NiwiZHVyYXRpb25fcyI6MjksInVybGdlbl9zb3VyY2UiOiJ3d3cifQ%3D%3D&amp;ccb=17-1&amp;vs=c22ba8790f71f7b8&amp;_nc_vs=HBksFQIYTGlnX2JhY2tmaWxsX3RpbWVsaW5lX3ZvZC84ODQ0RDQyQkNBRDgzM0VGRENCM0ZBQkMzMUFBRENBQ192aWRlb19kYXNoaW5pdC5tcDQVAALIARIAFQIYUWlnX3hwdl9wbGFjZW1lbnRfcGVybWFuZW50X3YyLzM3NDRCRTgxQkVGQ0RCRjQ4MDlBMThDQzU0Rjc0QzlEX2F1ZGlvX2Rhc2hpbml0Lm1wNBUCAsgBEgAoABgAGwKIB3VzZV9vaWwBMRJwcm9ncmVzc2l2ZV9yZWNpcGUBMRUAACa63uWw-_ihQBUCKAJDMywXQD3km6XjU_gYEmRhc2hfYmFzZWxpbmVfMV92MREAde4HZcSeAQA&amp;_nc_gid=4SLUhwk0gvocZ5qewVynFg&amp;_nc_ss=1a&amp;_nc_zt=28&amp;oh=00_Afx8rsdKhhJsP0zcBYNaUMqYChJlOgKoa9B3curL6eTAPg&amp;oe=69B9AC18, https://scontent-sea5-1.cdninstagram.com/o1/v/t16/f2/m84/AQMX0u-hkI1rKsBAQPBSgoPTvYXaPiJqKbm2TRqexny79Y1UFITKani32r5EFDhYbSKMUS8RJv-3W4d4L_h4xHgWAwYvtokesyXRJgw.mp4?_nc_cat=111&amp;_nc_sid=5e9851&amp;_nc_ht=scontent-sea5-1.cdninstagram.com&amp;_nc_ohc=ygXZm8gEi2sQ7kNvwGdixDR&amp;efg=eyJ2ZW5jb2RlX3RhZyI6Inhwdl9wcm9ncmVzc2l2ZS5JTlNUQUdSQU0uQ0FST1VTRUxfSVRFTS5DMy43MjAuZGFzaF9iYXNlbGluZV8xX3YxIiwieHB2X2Fzc2V0X2lkIjoxODA4OTA0NDQzMDE2MjkwOSwiYXNzZXRfYWdlX2RheXMiOjE0LCJ2aV91c2VjYXNlX2lkIjoxMDE0NiwiZHVyYXRpb25fcyI6OCwidXJsZ2VuX3NvdXJjZSI6Ind3dyJ9&amp;ccb=17-1&amp;vs=a23a1a896bc2a69c&amp;_nc_vs=HBksFQIYTGlnX2JhY2tmaWxsX3RpbWVsaW5lX3ZvZC85RjRCM0ZDMTJDNUJFMTI3QzQ5NEQ4ODAwMTRDQkNBNV92aWRlb19kYXNoaW5pdC5tcDQVAALIARIAFQIYUWlnX3hwdl9wbGFjZW1lbnRfcGVybWFuZW50X3YyL0VGNDA5QzE3NTNCMkM1MUEzQzBGMENEMDA5M0RDRDhFX2F1ZGlvX2Rhc2hpbml0Lm1wNBUCAsgBEgAoABgAGwKIB3VzZV9vaWwBMRJwcm9ncmVzc2l2ZV9yZWNpcGUBMRUAACa6r7C5-_ihQBUCKAJDMywXQCFU_fO2RaIYEmRhc2hfYmFzZWxpbmVfMV92MREAde4HZcSeAQA&amp;_nc_gid=4SLUhwk0gvocZ5qewVynFg&amp;_nc_ss=1a&amp;_nc_zt=28&amp;oh=00_AfxmfnXFOIkDIced6uoqQM8e9AfDRqvmwPUs2WtCjG5Paw&amp;oe=69B9C7E5, https://scontent-sea1-1.cdninstagram.com/o1/v/t16/f2/m84/AQMfgJBUGq9tZ77py64uFX0xTr-up9JRq5WxErqaEDDQuOmGPOPRobmNfC8ZSJGULmkHs50njIflD1i8qD4dE4TSWBDGO1XuJU_oqh0.mp4?_nc_cat=100&amp;_nc_sid=5e9851&amp;_nc_ht=scontent-sea1-1.cdninstagram.com&amp;_nc_ohc=yEK9ipjgdlAQ7kNvwHHXUvf&amp;efg=eyJ2ZW5jb2RlX3RhZyI6Inhwdl9wcm9ncmVzc2l2ZS5JTlNUQUdSQU0uQ0FST1VTRUxfSVRFTS5DMy43MjAuZGFzaF9iYXNlbGluZV8xX3YxIiwieHB2X2Fzc2V0X2lkIjoxODA4OTA0NDQ2OTE2MjkwOSwiYXNzZXRfYWdlX2RheXMiOjE0LCJ2aV91c2VjYXNlX2lkIjoxMDE0NiwiZHVyYXRpb25fcyI6NywidXJsZ2VuX3NvdXJjZSI6Ind3dyJ9&amp;ccb=17-1&amp;vs=fcae4e7c2cc3676c&amp;_nc_vs=HBksFQIYTGlnX2JhY2tmaWxsX3RpbWVsaW5lX3ZvZC9GNzQxOUE1QTE2MjdFRENGMzgxMzU5RDUyRUVDOTg5Nl92aWRlb19kYXNoaW5pdC5tcDQVAALIARIAFQIYUWlnX3hwdl9wbGFjZW1lbnRfcGVybWFuZW50X3YyLzQ0NDZBOEFCOURCQTk3QzcyMkU5NDZEQUJEQzRBM0I3X2F1ZGlvX2Rhc2hpbml0Lm1wNBUCAsg</t>
  </si>
  <si>
    <t>https://www.instagram.com/9n_cup</t>
  </si>
  <si>
    <t>ryotafujiguchi</t>
  </si>
  <si>
    <t>Ryota Fujiguchi</t>
  </si>
  <si>
    <t>http://ryotafujiguchi.jp/</t>
  </si>
  <si>
    <t>https://scontent-msp1-1.cdninstagram.com/v/t51.82787-19/571369921_18083009741060262_4199280431973216418_n.jpg?stp=dst-jpg_e0_s150x150_tt6&amp;efg=eyJ2ZW5jb2RlX3RhZyI6InByb2ZpbGVfcGljLmRqYW5nby42MTQuYzIifQ&amp;_nc_ht=scontent-msp1-1.cdninstagram.com&amp;_nc_cat=106&amp;_nc_oc=Q6cZ2QGeDGZ7OYFfvQZYJfZr2rTbn-L6oR8xrpaWF9QOrxSuNoAxPkbUqbs4t5ABohvHYlI&amp;_nc_ohc=B-Bx2iMUiBoQ7kNvwHPmmUn&amp;_nc_gid=czAR36UMDrKef5TeBN6FFg&amp;edm=AOQ1c0wBAAAA&amp;ccb=7-5&amp;oh=00_AfxcMjGNGnR6kxzyVgkmX-a2fkHELnwi7FS18MbB8DLeZQ&amp;oe=69BDB7EB&amp;_nc_sid=8b3546</t>
  </si>
  <si>
    <t>Isao Yamada’s film for Simon Fisher Turner’s album, Instability of the Signal [Album Film] will be shown at La Cana, Shimokitazawa, Tokyo 
February 20 19:30
February 21 15:30 
-----✨https://lacana.sakura.ne.jp/live.html
Aプロ
『冬のスケッチ』1988年 25分
出演:石丸ひろこ　撮影協力:佐伯達也、吉雄孝紀
『直線と迷路』2023年 43分
音楽:サイモン・ターナー「不安定な | その容れ物は私ですか(2025)／武政朋子／整音：藤口諒太
#Repost @tomokotakemasa with @use.repost
・・・
展覧会のお知らせです。
明日から始まるOPEN SITE10 Part2に参加します。
会期も長めなのでぜひ足を運んでいただけたら嬉しいです。会期中はパフォーマンスイベントもありますので随時投稿していきます。
今回の作品では整音を藤口諒太さん、協力を山倉一樹さん、太田遼さん、翻訳で西川汐さん、設営をスーパーファクトリーの皆さまにお世話になっています。
また、映像と写真素材提供では小山衣美さん、椎木静寧さん、田中郁世さんにご協力いただきました。 | 加藤アキラ追悼展(@rivertoriver2021 )。もう新作を見ることができないことが惜しまれる。加藤さんの作品はかっこいい。加藤さん自身もかっこよかった。展示を見ながら、以前加藤さんの作品の「レストア」作業に携わらせていただいたことを思い出す。展覧会「加藤アキラ 孤高のブリコロール」(アーツ前橋,2017)において、吉田成志さんに声をかけていただき、《同位体(泉)》の「レストア」作業の一部として、人感センサーの制作を行った。元々は、音に反応して、金属板が振動し、鈍い音と共に水面が揺れる作品。明日11/9でリバリバ2025閉幕。吉田さんキュレーションによる加藤さんの追悼展、まだの方、是非 | 『匿名の語り』
Anonymous Narratives for screening
今年の3月にヤーギンズにて発表しました《匿名の語り》のシングルチャンネルバージョンが、前橋映像祭にて上映されます。10/25 Session4 16:00-17:30の回です。ぜひご覧ください！他にも魅力的な映像作品が盛り沢山な２日間の上映プログラムです。
前橋では他にも、前回出品作家として参加したRiver to River2025 @rivertoriver2021 なども開催中ですので、併せてお楽しみください！前橋映像祭のリンクをbioに貼っておきます。
『匿名の語り』 （18分、2025）
Ano | まなざしが、ことばに、こだまする。(2025)／朗読・出演：森村泰昌 Yasumasa Morimura／録音・整音：藤口諒太 Ryota Fujiguchi
令和7年秋の有隣荘特別公開
森村泰昌「ノスタルジア、何処へ。」―美術・文学・音楽を出会わせる―
2025年10月7日（火）–11月9日（日）
大原美術館、有隣荘、児島虎次郎記念館
https://www.ohara.or.jp/
開館時間：9:00–17:00（大原美術館本館 ※入館は閉館30分前まで）
10:00–16:00（有隣荘 ※入場は閉場30分前まで）
10:00–17:00（児島虎次郎記念館）
休館日：10/20、10/2 | 食肉史リサーチの一環として、鄭優希と群馬県食肉卸売市場の工場見学へ。敷地内に建てられた慰霊のための畜魂碑。
#reserch #meathistory | 夏休みの記録 (2025)/ 監督、撮影、編集: 川田淳 Kawada Jun / 整音: 藤口諒太 Fujiguchi Ryota
本作『夏休みの記録』は川田と同じマンションに暮らすクルド人姉弟が夏休みの宿題をする様子と、母親たちが日本語を勉強する姿を記録したものである。それはメディアで報じられる悲劇的な「難民」や「仮放免者」でもなく、SNSで語られる暴力的な「クルド人」でもなく、目の前の「隣人」として出会った彼らの姿である。
SKIPシティ国際Dシネマ映画祭2025コンペディション部門入選
上映日時：2025年7月24日(木)10:30~
会　　場：SKIPシティ映像ホール
公式ＨＰ： | 倉茂なつ子さんからお話をいただき、タブロイド誌『+journal』へ〈匿名の語り〉で作成したハンドアウトを掲載していただきました。主に作品の背景について書いています。是非、手に取って読んでいただき、関心をもっていただけましたら幸いです。bioにリンクを貼っておきます。
+journal
ISSUE #007 Da+
Donkey and Artistic Production
ロバと芸術生産
2025年3月31日発行
https://cj-ca.org/2025/04/15/007-da-donkey-and-artistic-production/
#plusjournal | 展示も残り3日となりました。本日も13時からオープンします。15時頃まで在廊予定です。大変冷えますので暖かい格好でいらしてください。よろしくお願いいたします。
看板文字は、八木隆行さんにお願いして手書きで書いていただきました。ya-ginsの看板はいつも八木さんの手書きです。デザインは阿部航太さん @kota_abe_ です。今回の展示のデザイン周りをお願いしています。
匿名の語り Anonymous Narratives
藤口諒太 Fujiguchi Ryota
フクさんと久しぶりに会う。シュウさんと久しぶりに会う。かつやさん、ナンシーさんと久しぶりに会う。レイコさんと久しぶりに会う。 | ya-ginsにて個展を行います。会期は短いですが、よろしくお願いいたします。
匿名の語り　Anonymous Narratives
藤口諒太
2025年2月22日(土) - 3月2日(日)
＊火水木　休
13:00-19:00
ya-gins ヤーギンズ
〒371-0022
群馬県前橋市千代田町3-9-2 弁天通りアーケード内
フクさんと久しぶりに会う。シュウさんと久しぶりに会う。かつやさん、ナンシーさんと久しぶりに会う。レイコさんと久しぶりに会う。自助グループの信条による匿名性。コロナ禍。回復する権利。アルコールの問題を抱える彼／彼女らの眼差しと声。それぞれの生活の断片。
助成 | ya-ginsにて個展を行います。会期は短いですが、よろしくお願いいたします。
匿名の語り　Anonymous Narratives
藤口諒太
2025年2月22日（土） - 3月2日（日）
＊火水木　休
13:00-19:00
ya-gins ヤーギンズ
〒371-0022
群馬県前橋市千代田町3-9-2 弁天通りアーケード内
フクさんと久しぶりに会う。シュウさんと久しぶりに会う。かつやさん、ナンシーさんと久しぶりに会う。レイコさんと久しぶりに会う。自助グループの信条による匿名性。コロナ禍。回復する権利。アルコールの問題を抱える彼／彼女らの眼差しと声。それぞれの生活の断片。
助成 | #afterrecording #interview #workinprogress</t>
  </si>
  <si>
    <t>#Repost, #reserch, #meathistory, #007, #plusjournal, #afterrecording, #interview, #workinprogress</t>
  </si>
  <si>
    <t>@tomokotakemasa, @use.repost, @tokyoartsandspace, @ryotafujiguchi, @yamakurakazuki, @yufishphish, @harukaohta_works, @emi_oyama, @rivertoriver2021, @nrs10_ys, @maebashi_works, @maebashimediafestival, @re.noma, @skipcity, @kota_abe_</t>
  </si>
  <si>
    <t>https://instagram.com/p/DU8Q5VMEnt0, https://instagram.com/p/DRUWDK2D0GL, https://instagram.com/p/DQzFVEQD6vQ, https://instagram.com/p/DQKD6EbD6aJ, https://instagram.com/p/DPxoz9mD2SH, https://instagram.com/p/DPSeEJvD2K-, https://instagram.com/p/DL2QPGgS-TS, https://instagram.com/p/DJVsSDNSucp, https://instagram.com/p/DGmTiAZyIrY, https://instagram.com/p/DF_nW6GyyMO, https://instagram.com/p/DF_m515SqjB, https://instagram.com/p/DFvHtUaSBZX</t>
  </si>
  <si>
    <t>80, 20, 28, 26, 35, 37, 40, 40, 19, 15, 44, 13</t>
  </si>
  <si>
    <t>0, 0, 0, 0, 0, 0, 3, 0, 2, 0, 0, 0</t>
  </si>
  <si>
    <t>2026-02-19, 2025-11-21, 2025-11-08, 2025-10-23, 2025-10-14, 2025-10-02, 2025-07-08, 2025-05-07, 2025-02-28, 2025-02-13, 2025-02-13, 2025-02-06</t>
  </si>
  <si>
    <t>Tokyo Arts and Space トーキョーアーツアンドスペース, Maebashi Works, Maebashi, Gumma, 大原美術館, 群馬県食肉卸売市場, SKIPシティ国際Dシネマ映画祭, Ya-Gins</t>
  </si>
  <si>
    <t>Image, Image, Sidecar, Image, Image, Sidecar, Image, Sidecar, Image, Image, Image, Image</t>
  </si>
  <si>
    <t>https://scontent-msp1-1.cdninstagram.com/v/t51.82787-15/637714393_18098657600490568_5566592396746599447_n.jpg?stp=dst-jpg_e15_fr_p1080x1080_tt6&amp;_nc_ht=scontent-msp1-1.cdninstagram.com&amp;_nc_cat=104&amp;_nc_oc=Q6cZ2QGeDGZ7OYFfvQZYJfZr2rTbn-L6oR8xrpaWF9QOrxSuNoAxPkbUqbs4t5ABohvHYlI&amp;_nc_ohc=i3ULXI2iBo8Q7kNvwFgDt85&amp;_nc_gid=czAR36UMDrKef5TeBN6FFg&amp;edm=AOQ1c0wBAAAA&amp;ccb=7-5&amp;ig_cache_key=MzgzNjAxNTI5MTExODI4NzczMg%3D%3D.3-ccb7-5&amp;oh=00_Afz34H0hCDYuwRtvrcFV0ALlyGd9VUdbfxc-Q35-K0cEqA&amp;oe=69BD9493&amp;_nc_sid=8b3546, https://scontent-msp1-1.cdninstagram.com/v/t51.82787-15/586555077_18084984521060262_1049407700096055512_n.jpg?stp=dst-jpg_e35_p1080x1080_sh0.08_tt6&amp;_nc_ht=scontent-msp1-1.cdninstagram.com&amp;_nc_cat=106&amp;_nc_oc=Q6cZ2QGeDGZ7OYFfvQZYJfZr2rTbn-L6oR8xrpaWF9QOrxSuNoAxPkbUqbs4t5ABohvHYlI&amp;_nc_ohc=F2ysfTV1DC4Q7kNvwFYN5oH&amp;_nc_gid=czAR36UMDrKef5TeBN6FFg&amp;edm=AOQ1c0wBAAAA&amp;ccb=7-5&amp;ig_cache_key=Mzc3MDczNTc2Mjg0MjAwOTk5NQ%3D%3D.3-ccb7-5&amp;oh=00_AfzU5yJbLKgMstffJ-5R8bESTqwkEmH0GexhyVTQq494fg&amp;oe=69BDBA2B&amp;_nc_sid=8b3546, https://scontent-msp1-1.cdninstagram.com/v/t51.82787-15/574284920_18083899424060262_7447281563722455858_n.jpg?stp=dst-jpg_e35_s1080x1080_sh0.08_tt6&amp;_nc_ht=scontent-msp1-1.cdninstagram.com&amp;_nc_cat=106&amp;_nc_oc=Q6cZ2QGeDGZ7OYFfvQZYJfZr2rTbn-L6oR8xrpaWF9QOrxSuNoAxPkbUqbs4t5ABohvHYlI&amp;_nc_ohc=HWJPh3PgOeAQ7kNvwFLP-96&amp;_nc_gid=czAR36UMDrKef5TeBN6FFg&amp;edm=AOQ1c0wBAAAA&amp;ccb=7-5&amp;ig_cache_key=Mzc2MTM3MzU0NTUyNDg4NTYzMA%3D%3D.3-ccb7-5&amp;oh=00_Afzlqgbv9SvrUOp86ILW82HVqvAG0-SpxMgM9YU1EQ8fFg&amp;oe=69BD899C&amp;_nc_sid=8b3546, https://scontent-msp1-1.cdninstagram.com/v/t51.82787-15/574284920_18083899424060262_7447281563722455858_n.jpg?stp=dst-jpg_e35_s1080x1080_sh0.08_tt6&amp;_nc_ht=scontent-msp1-1.cdninstagram.com&amp;_nc_cat=106&amp;_nc_oc=Q6cZ2QGeDGZ7OYFfvQZYJfZr2rTbn-L6oR8xrpaWF9QOrxSuNoAxPkbUqbs4t5ABohvHYlI&amp;_nc_ohc=HWJPh3PgOeAQ7kNvwFLP-96&amp;_nc_gid=czAR36UMDrKef5TeBN6FFg&amp;edm=AOQ1c0wBAAAA&amp;ccb=7-5&amp;ig_cache_key=Mzc2MTM3MzU0NTUyNDg4NTYzMA%3D%3D.3-ccb7-5&amp;oh=00_Afzlqgbv9SvrUOp86ILW82HVqvAG0-SpxMgM9YU1EQ8fFg&amp;oe=69BD899C&amp;_nc_sid=8b3546, https://scontent-msp1-1.cdninstagram.com/v/t51.82787-15/573337986_18083899433060262_1699175613924350402_n.jpg?stp=dst-jpg_e35_s1080x1080_sh0.08_tt6&amp;_nc_ht=scontent-msp1-1.cdninstagram.com&amp;_nc_cat=106&amp;_nc_oc=Q6cZ2QGeDGZ7OYFfvQZYJfZr2rTbn-L6oR8xrpaWF9QOrxSuNoAxPkbUqbs4t5ABohvHYlI&amp;_nc_ohc=LNeWqLIRJCwQ7kNvwEUHaEI&amp;_nc_gid=czAR36UMDrKef5TeBN6FFg&amp;edm=AOQ1c0wBAAAA&amp;ccb=7-5&amp;ig_cache_key=Mzc2MTM3MzU0NTY3NTgxODYzNA%3D%3D.3-ccb7-5&amp;oh=00_Afz_FP9dJwZjfVZSa6ZiOLw5lmHeI3-5Se0bOPVnkvSYQQ&amp;oe=69BD8F7C&amp;_nc_sid=8b3546, https://scontent-msp1-1.cdninstagram.com/v/t51.82787-15/568805162_18082526447060262_8145811549303123759_n.jpg?stp=dst-jpg_e35_s1080x1080_sh0.08_tt6&amp;_nc_ht=scontent-msp1-1.cdninstagram.com&amp;_nc_cat=106&amp;_nc_oc=Q6cZ2QGeDGZ7OYFfvQZYJfZr2rTbn-L6oR8xrpaWF9QOrxSuNoAxPkbUqbs4t5ABohvHYlI&amp;_nc_ohc=YIVJlcZXZdEQ7kNvwFNxN_C&amp;_nc_gid=czAR36UMDrKef5TeBN6FFg&amp;edm=AOQ1c0wBAAAA&amp;ccb=7-5&amp;ig_cache_key=Mzc0OTgyNjgyNDM1NzUyMTAzMw%3D%3D.3-ccb7-5&amp;oh=00_AfwS_IeYE4vtcloAbDofxyfYvVwZSqBozE5W7-Q0Esuyxw&amp;oe=69BDB8F4&amp;_nc_sid=8b3546, https://scontent-msp1-1.cdninstagram.com/v/t51.82787-15/564779114_18081703064060262_2694828851334107851_n.jpg?stp=dst-jpg_e35_s1080x1080_sh0.08_tt6&amp;_nc_ht=scontent-msp1-1.cdninstagram.com&amp;_nc_cat=106&amp;_nc_oc=Q6cZ2QGeDGZ7OYFfvQZYJfZr2rTbn-L6oR8xrpaWF9QOrxSuNoAxPkbUqbs4t5ABohvHYlI&amp;_nc_ohc=O0Kkfw_-ofwQ7kNvwEVMF9K&amp;_nc_gid=czAR36UMDrKef5TeBN6FFg&amp;edm=AOQ1c0wBAAAA&amp;ccb=7-5&amp;ig_cache_key=Mzc0Mjk1MjI1ODAxMjE0NDc3NQ%3D%3D.3-ccb7-5&amp;oh=00_Afx7LEr_8CDD-V6v5XtVOA52ASGuiYxJtLcSLaJmaT7uDw&amp;oe=69BD8F5A&amp;_nc_sid=8b3546, https://scontent-msp1-1.cdninstagram.com/v/t51.82787-15/559075053_18080174819060262_2898045072883739847_n.jpg?stp=dst-jpg_e35_s1080x1080_sh0.08_tt6&amp;_nc_ht=scontent-msp1-1.cdninstagram.com&amp;_nc_cat=106&amp;_nc_oc=Q6cZ2QGeDGZ7OYFfvQZYJfZr2rTbn-L6oR8xrpaWF9QOrxSuNoAxPkbUqbs4t5ABohvHYlI&amp;_nc_ohc=ir6bHtn2BVgQ7kNvwFNgopj&amp;_nc_gid=czAR36UMDrKef5TeBN6FFg&amp;edm=AOQ1c0wBAAAA&amp;ccb=7-5&amp;ig_cache_key=MzczNDE3OTI2MTMzNTk3MDA5OQ%3D%3D.3-ccb7-5&amp;oh=00_AfyHhR-qtjVKDEHsA4U2zin6BHpZlY3nHuXwURSYbcI2qw&amp;oe=69BDAE43&amp;_nc_sid=8b3546, https://scontent-msp1-1.cdninstagram.com/v/t51.82787-15/559075053_18080174819060262_2898045072883739847_n.jpg?stp=dst-jpg_e35_s1080x1080_sh0.08_tt6&amp;_nc_ht=scontent-msp1-1.cdninstagram.com&amp;_nc_cat=106&amp;_nc_oc=Q6cZ2QGeDGZ7OYFfvQZYJfZr2rTbn-L6oR8xrpaWF9QOrxSuNoAxPkbUqbs4t5ABohvHYlI&amp;_nc_ohc=ir6bHtn2BVgQ7kNvwFNgopj&amp;_nc_gid=czAR36UMDrKef5TeBN6FFg&amp;edm=AOQ1c0wBAAAA&amp;ccb=7-5&amp;ig_cache_key=MzczNDE3OTI2MTMzNTk3MDA5OQ%3D%3D.3-ccb7-5&amp;oh=00_AfyHhR-qtjVKDEHsA4U2zin6BHpZlY3nHuXwURSYbcI2qw&amp;oe=69BDAE43&amp;_nc_sid=8b3546, https://scontent-msp1-1.cdninstagram.com/v/t51.82787-15/558189418_18080174840060262_2607882757749874632_n.jpg?stp=dst-jpg_e35_s1080x1080_sh0.08_tt6&amp;_nc_ht=scontent-msp1-1.cdninstagram.com&amp;_nc_cat=106&amp;_nc_oc=Q6cZ2QGeDGZ7OYFfvQZYJfZr2rTbn-L6oR8xrpaWF9QOrxSuNoAxPkbUqbs4t5ABohvHYlI&amp;_nc_ohc=3aDYSwtZMeQQ7kNvwGpZEEn&amp;_nc_gid=czAR36UMDrKef5TeBN6FFg&amp;edm=AOQ1c0wBAAAA&amp;ccb=7-5&amp;ig_cache_key=MzczNDE3OTI2MTM2OTU0NzEyNQ%3D%3D.3-ccb7-5&amp;oh=00_AfxGNYUE8XXmPegNvYtgiQNe6gMzjytt7Ssaa0V3Z1HVAA&amp;oe</t>
  </si>
  <si>
    <t>https://www.instagram.com/ryotafujiguchi</t>
  </si>
  <si>
    <t>enbase_barber_coffee</t>
  </si>
  <si>
    <t>ENBASE 【coffeeとbarberのお店。自家焙煎珈琲豆のネット販売】　伊藤俊輔</t>
  </si>
  <si>
    <t>ENBASE（エンベイス）
CoffeeとBarber のお店☕️💈
オープンまでの約1年間をここに記録していき2026年中に神戸市に出店予定です！
店名のENは「縁」「ENJOY」
BASEは「拠点」「土台」
お店を通して生まれる沢山の方々とのご縁を楽しみにしながら開店準備を進めていきます🔥</t>
  </si>
  <si>
    <t>https://scontent-atl3-3.cdninstagram.com/v/t51.82787-19/581362732_17865321567500051_8788666184820231113_n.jpg?stp=dst-jpg_e0_s150x150_tt6&amp;efg=eyJ2ZW5jb2RlX3RhZyI6InByb2ZpbGVfcGljLmRqYW5nby43MjguYzIifQ&amp;_nc_ht=scontent-atl3-3.cdninstagram.com&amp;_nc_cat=111&amp;_nc_oc=Q6cZ2QHpA2rdIHurAXmGwlEVm4m_JZtKHEvW0FPe3R5q_WTSp6qUNA0uawPjCOKoUnk9mZTqrY5LJ59flAyBuFjF7zMq&amp;_nc_ohc=vzady8Siv58Q7kNvwE3BQ9c&amp;_nc_gid=tXV86AFAv3X4D9kxkt4xlQ&amp;edm=AOQ1c0wBAAAA&amp;ccb=7-5&amp;oh=00_Afz5-3I557NmSDOBUaUVIUN1vMQijs7zupR5_qwrh0JQtw&amp;oe=69BD8D3F&amp;_nc_sid=8b3546</t>
  </si>
  <si>
    <t>【人生を楽しむ】
僕が生きていく上で大切にしていることです。
周りの本気で楽しんで働いている大人たちを見て、僕もそういう人間になりたいと思うようになりました。
もちろん「楽しむ」と言っても、その裏には苦しいことも沢山あると思います。
でも今の僕には、その苦しみさえも楽しめる自信があります。
それは、これまで本気で悩み、苦しみながら積み重ねてきた経験があるからだと思っています。
とはいえこの先、想像以上の困難に直面するかもしれません。
でも、それを恐れて動かないことの方が、よっぽど恐ろしいなと感じています。
社会人になってから経験した良い事、悪い事全てが自分の血肉になっています。
 | 【ENBASEという場所をつくる理由】
正直僕は理容業で成功することをゴールにしていません。
理容という仕事を通して出会うお客様や仲間と、心豊かな人生を歩んでいくこと。
それが僕の本当の目的です。
カットも、コーヒーもそのきっかけだと考えています。
ENBASEは、ただ髪を切る場所ではなく人と人が出会い、笑い合い、刺激し合える拠点にしたいと考えています。
お店を通して、面白いことや楽しいことを発信して、地域の方や仲間たちと一緒に、みんなが自然と笑顔になれる空気をつくっていきたいです。
理容室という枠にとらわれずイベントやコーヒー、アート、音楽など、いろんな形で楽しさを共有できる場所にし | 焙煎しました！！！
経験積んで成長していきますっ🔥🔥🔥
#ENBASE
#自家焙煎
#coffee
#cafe
#コーヒー | 継続してると必ず現れる悪魔君👿💕
上手く付き合っていきたいものです。笑
※画面見てると酔うので音声だけ聴いていただく事を推奨します🙏
#ENBASE
#coffee
#自家焙煎
#継続力
#成長 | 友人に会いに東京へ！！
彼は金属彫刻作家のMADARAMANJI 
@madara_manji 
彼とは10代の頃に出会いました。当時から志高く夢に向かって突き進んでいる人でした。
当時これがやりたいというものが無かった僕にとって彼の存在は大きかったです。
「この歳でここまで本気でやりたい事があるのってすげぇなぁ。」と感心する反面、「自分にはなんで本気でやりたいと思える事がないのだろうか。」という劣等感みたいなものもありました。
彼と話すと自分の薄っぺらさが浮き彫りになりそうで怖くて話したくないと思った時期もありました。（ここだけの話。笑）
あれから20年近く経ちようやく本気でやりたいと | Gallery CRANEさんで開催中の窪塚洋介個展「雲中白鶴」
ストーリーのある素敵な作品を生で見る事ができて嬉しかったです！！
休日と休館日のタイミングで元々この日しかいけそうにないなぁと思っていたらなんと窪塚洋介さん在廊日ということで感激でした🤩
か、かっけー…。
10代の頃から窪塚さんの生き方や考え方に刺激を戴いているので実際にお会い出来て「絶対おれもやるでぇえええっっっっ！！！」て改めて心から思いました🔥
スタッフの方々もとても親切にしてくださり本当に感謝しております🙇‍♂️
@yosuke_kubozuka 
@crane.ashiya 
最高の一日をありがとうご | カッケェ男達に会えた話🔥🔥
刺激的だぜ！！！
@madara_manji 
@yosuke_kubozuka 
#ENBASE
#coffee 
#自家焙煎 
#MADARAMANJI
#窪塚洋介 | あの人達が言っているのはこうゆうことか！！
成功している経営者の方々が言っているあれ！！
自分なりに考えてみた！
何回同じ事言うねんとツッコミたくなる箇所ありますがご勘弁を☺️
#ENBASE
#coffee 
#cafe 
#自家焙煎 
#独立 | またまた継続力について！笑
今回は継続できない時の考え方。モチベーション下げずに保つには！！これどうですか？
#ENBASE
#coffee
#cafe
#自家焙煎
#継続力 | 先日の東京旅のお話です。
出会いは深い。
これからも良い出会いが沢山あるといいな！
#ENBASE
#coffee
#cafe
#出会い
#人生 | ENBASE RADIO２回目の放送です！
「エンベイス　レェイディオ」です！！笑
今回はその日のお仕事を通して感じた事話してます☺️
宜しくお願い致します🔥🔥🔥
#ENBASE
#エンベイス
#barber 
#理容室
#coffee | 声だけの投稿【ENBASE RADIO】はじめました！！
ゆるーく聴いてくだされば幸いです👼
#ENBASE
#エンベイス
#lifeisfun
#barbershop 
#barber 
#理容室
#coffee 
#cafe 
#コーヒー 
#珈琲
#自家焙煎
#ユニオンサンプルロースター
#サンプルロースター
#UNIONSampleRoaster
#ENBASERADIO</t>
  </si>
  <si>
    <t>#ENBASE, #coffee, #cafe, #MADARAMANJI, #barber, #lifeisfun, #barbershop, #UNIONSampleRoaster, #ENBASERADIO</t>
  </si>
  <si>
    <t>@madara_manji, @yosuke_kubozuka, @crane.ashiya</t>
  </si>
  <si>
    <t>https://instagram.com/p/DO-bNi8AGRl, https://instagram.com/p/DQTFehhEl-x, https://instagram.com/p/DV79G84gN6A, https://instagram.com/p/DVzSaZ3EwrC, https://instagram.com/p/DVIki8PgCAb, https://instagram.com/p/DU2jEmnkQ3K, https://instagram.com/p/DVYXS5WEvGC, https://instagram.com/p/DVX3VDxgApY, https://instagram.com/p/DVXYd6YksnX, https://instagram.com/p/DVRLZPFkp7l, https://instagram.com/p/DUJzXB6Eval, https://instagram.com/p/DUDj1ANkseB</t>
  </si>
  <si>
    <t>58, 81, 9, 10, 52, 93, 10, 17, 21, 12, 15, 11</t>
  </si>
  <si>
    <t>0, 4, 0, 0, 2, 3, 0, 0, 0, 2, 1, 0</t>
  </si>
  <si>
    <t>2025-09-24, 2025-10-27, 2026-03-16, 2026-03-12, 2026-02-24, 2026-02-17, 2026-03-02, 2026-03-02, 2026-03-02, 2026-02-27, 2026-01-30, 2026-01-28</t>
  </si>
  <si>
    <t>Image, Image, Video, Video, Sidecar, Sidecar, Video, Video, Video, Video, Video, Video</t>
  </si>
  <si>
    <t>https://scontent-atl3-3.cdninstagram.com/v/t51.82787-15/554745266_17859907302500051_6910323071168680189_n.jpg?stp=dst-jpg_e35_p1080x1080_sh0.08_tt6&amp;_nc_ht=scontent-atl3-3.cdninstagram.com&amp;_nc_cat=111&amp;_nc_oc=Q6cZ2QHpA2rdIHurAXmGwlEVm4m_JZtKHEvW0FPe3R5q_WTSp6qUNA0uawPjCOKoUnk9mZTqrY5LJ59flAyBuFjF7zMq&amp;_nc_ohc=Z6pLA_yV25cQ7kNvwFUWlIZ&amp;_nc_gid=tXV86AFAv3X4D9kxkt4xlQ&amp;edm=AOQ1c0wBAAAA&amp;ccb=7-5&amp;ig_cache_key=MzcyODUzNzIxOTYzMjIyNzQyOQ%3D%3D.3-ccb7-5&amp;oh=00_AfwaldCINcJ7DTe0Bd2bGX1TiHWARrTeh1GDhKcAuLwVpw&amp;oe=69BDBA88&amp;_nc_sid=8b3546, https://scontent-atl3-3.cdninstagram.com/v/t51.82787-15/571541352_17863488189500051_8143784137402031097_n.jpg?stp=dst-jpg_e15_tt6&amp;_nc_ht=scontent-atl3-3.cdninstagram.com&amp;_nc_cat=111&amp;_nc_oc=Q6cZ2QHpA2rdIHurAXmGwlEVm4m_JZtKHEvW0FPe3R5q_WTSp6qUNA0uawPjCOKoUnk9mZTqrY5LJ59flAyBuFjF7zMq&amp;_nc_ohc=pkfHMgkf7rkQ7kNvwGztDrN&amp;_nc_gid=tXV86AFAv3X4D9kxkt4xlQ&amp;edm=AOQ1c0wBAAAA&amp;ccb=7-5&amp;ig_cache_key=Mzc1MjM2NzAwMjMzNDk0NTIwMQ%3D%3D.3-ccb7-5&amp;oh=00_AfxTNcKtmY3nxw-jroqN0Hr-AnWcwPJh934X6-cbs_-kmw&amp;oe=69BDB2A7&amp;_nc_sid=8b3546, https://scontent-atl3-3.cdninstagram.com/v/t51.82787-15/641781044_17877282780500051_5299993319171034078_n.jpg?stp=dst-jpg_e35_p1080x1080_sh0.08_tt6&amp;_nc_ht=scontent-atl3-3.cdninstagram.com&amp;_nc_cat=111&amp;_nc_oc=Q6cZ2QHpA2rdIHurAXmGwlEVm4m_JZtKHEvW0FPe3R5q_WTSp6qUNA0uawPjCOKoUnk9mZTqrY5LJ59flAyBuFjF7zMq&amp;_nc_ohc=tVsltPpcUIMQ7kNvwG0pp6K&amp;_nc_gid=tXV86AFAv3X4D9kxkt4xlQ&amp;edm=AOQ1c0wBAAAA&amp;ccb=7-5&amp;ig_cache_key=MzgzOTQ3MzgyNTU1MzEwNTk3NQ%3D%3D.3-ccb7-5&amp;oh=00_Afx6tJA7Dah6c86S1HkOiVwwPVcPzNA2zjXTZNm2Y8FFMQ&amp;oe=69BD8FE6&amp;_nc_sid=8b3546, https://scontent-atl3-3.cdninstagram.com/v/t51.82787-15/641781044_17877282780500051_5299993319171034078_n.jpg?stp=dst-jpg_e35_p1080x1080_sh0.08_tt6&amp;_nc_ht=scontent-atl3-3.cdninstagram.com&amp;_nc_cat=111&amp;_nc_oc=Q6cZ2QHpA2rdIHurAXmGwlEVm4m_JZtKHEvW0FPe3R5q_WTSp6qUNA0uawPjCOKoUnk9mZTqrY5LJ59flAyBuFjF7zMq&amp;_nc_ohc=tVsltPpcUIMQ7kNvwG0pp6K&amp;_nc_gid=tXV86AFAv3X4D9kxkt4xlQ&amp;edm=AOQ1c0wBAAAA&amp;ccb=7-5&amp;ig_cache_key=MzgzOTQ3MzgyNTU1MzEwNTk3NQ%3D%3D.3-ccb7-5&amp;oh=00_Afx6tJA7Dah6c86S1HkOiVwwPVcPzNA2zjXTZNm2Y8FFMQ&amp;oe=69BD8FE6&amp;_nc_sid=8b3546, https://scontent-atl3-3.cdninstagram.com/v/t51.82787-15/642703030_17877282792500051_3329290562142354241_n.jpg?stp=dst-jpg_e35_p1080x1080_sh0.08_tt6&amp;_nc_ht=scontent-atl3-3.cdninstagram.com&amp;_nc_cat=111&amp;_nc_oc=Q6cZ2QHpA2rdIHurAXmGwlEVm4m_JZtKHEvW0FPe3R5q_WTSp6qUNA0uawPjCOKoUnk9mZTqrY5LJ59flAyBuFjF7zMq&amp;_nc_ohc=73WqnLwg84oQ7kNvwG-nEBB&amp;_nc_gid=tXV86AFAv3X4D9kxkt4xlQ&amp;edm=AOQ1c0wBAAAA&amp;ccb=7-5&amp;ig_cache_key=MzgzOTQ3MzkxMDExMDI3MzA0Mg%3D%3D.3-ccb7-5&amp;oh=00_AfzaemH6kpDtoz2mg0_UHIfZdnwL0jByF7uR6HwVtaXZGQ&amp;oe=69BD8BAA&amp;_nc_sid=8b3546, https://scontent-atl3-3.cdninstagram.com/v/t51.82787-15/641783698_17877282813500051_5171557367134125547_n.jpg?stp=dst-jpg_e35_p1080x1080_sh0.08_tt6&amp;_nc_ht=scontent-atl3-3.cdninstagram.com&amp;_nc_cat=111&amp;_nc_oc=Q6cZ2QHpA2rdIHurAXmGwlEVm4m_JZtKHEvW0FPe3R5q_WTSp6qUNA0uawPjCOKoUnk9mZTqrY5LJ59flAyBuFjF7zMq&amp;_nc_ohc=CumWHrAzuBYQ7kNvwFc6_DT&amp;_nc_gid=tXV86AFAv3X4D9kxkt4xlQ&amp;edm=AOQ1c0wBAAAA&amp;ccb=7-5&amp;ig_cache_key=MzgzOTQ3MzkyNjg3OTA2NDgyNA%3D%3D.3-ccb7-5&amp;oh=00_AfwqW5XLUpigBoRoufWPGHHFfCLPuWn-5RzkoT-3KCL9PA&amp;oe=69BD8CF3&amp;_nc_sid=8b3546, https://scontent-atl3-3.cdninstagram.com/v/t51.82787-15/635264789_17876409207500051_8600751545900660157_n.jpg?stp=dst-jpg_e35_p1080x1080_sh0.08_tt6&amp;_nc_ht=scontent-atl3-3.cdninstagram.com&amp;_nc_cat=111&amp;_nc_oc=Q6cZ2QHpA2rdIHurAXmGwlEVm4m_JZtKHEvW0FPe3R5q_WTSp6qUNA0uawPjCOKoUnk9mZTqrY5LJ59flAyBuFjF7zMq&amp;_nc_ohc=Wk_UL1OoQGwQ7kNvwFdHuOK&amp;_nc_gid=tXV86AFAv3X4D9kxkt4xlQ&amp;edm=AOQ1c0wBAAAA&amp;ccb=7-5&amp;ig_cache_key=MzgzNDQwNDkxOTUyMTE0MzY4MQ%3D%3D.3-ccb7-5&amp;oh=00_AfzUoBrVcR_bciW5vu_57DIgd5_NBcJ7KkmghAi6Dy5qwA&amp;oe=69BD8953&amp;_nc_sid=8b3546, https://scontent-atl3-3.cdninstagram.com/v/t51.82787-15/635264789_17876409207500051_8600751545900660157_n.jpg?stp=dst-jpg_e35_p1080x1080_sh0.08_tt6&amp;_nc_ht=scontent-atl3-3.cdninstagram.com&amp;_nc_cat=111&amp;_nc_oc=Q6cZ2QHpA2rdIHurAXmGwlEVm4m_JZtKHEvW0FPe3R5q_WTSp6qUNA0uawPjCOKoUnk9mZTqrY5LJ59flAyBuFjF7zMq&amp;_nc_ohc=Wk_UL1OoQGwQ7kNvwFdHuOK&amp;_nc_gid=tXV86AFAv3X4D9kxkt4xlQ&amp;edm=AOQ1c0wBAAAA&amp;ccb=7-5&amp;ig_cache_key=MzgzNDQwNDkxOTUyMTE0MzY4MQ%3D%3D.3-ccb7-5&amp;oh=00_AfzUoBrVcR_bciW5vu_57DIgd5_NBcJ7KkmghAi6Dy5qwA&amp;oe=69BD8953&amp;_nc_sid=8b3546, https://scontent-atl3-3.cdninstagram.com/v/t51.82787-15/636916752_17876409222500051_5697589326803785587_n.jpg?stp=dst-jpg_e35_p1080x1080_sh0.08_tt6&amp;_nc_ht=scontent-atl3-3.cdninstagram.com&amp;_nc_cat=111&amp;_nc_oc=Q6cZ2QHpA2rdIHurAXmGwlEVm4m_JZtKHEvW0FPe3R5q_WTSp6qUNA0uawPjCOKoUnk9mZTqrY5LJ59flAyBuFjF7zMq&amp;_nc_ohc=N_ES2SzHwu8Q7kNvwGkje4J&amp;_nc_gid=tXV86AFAv3X4D9kxkt4xlQ&amp;edm=AOQ1c0wBAAAA&amp;ccb=7-5&amp;ig_cache_key=MzgzNDQwNDkzMDYyNzY3ODE4Mw%3D%3D.3-ccb7-5&amp;oh=00_Afz0RkqB8GaM2Fx2cDHCW_wfr7a0E4r9mQDXiHUYlyd0-A&amp;oe=69BDA711&amp;_nc_sid=8b3546, https://scontent-atl3-3.cdninstagram.com/v/t51.82787-15/635081861_17876409237500051_4764432877032514362_n.jpg?stp=dst-jpg_e35_p1080x1080_sh0.08_tt6&amp;_nc_ht=scontent-atl3-3.cdninstagram.com&amp;_nc_cat=111&amp;_nc_oc=Q6cZ2QHpA2rdIHurAXmGwlEVm4m_JZtKHEvW0FPe3R5q_WTSp6qUNA0uawPjCOKoUnk9mZTqrY5LJ59flAyBuFjF7zMq&amp;_n</t>
  </si>
  <si>
    <t>https://scontent-atl3-3.cdninstagram.com/o1/v/t16/f2/m69/AQOfbeTfwySJGFR7NhSvuMGPr2h_iwitaFs6OpSEJbv72-Hy3G95JwGzcOM7u9f-SnBdEgtnfbVS8ZvyA9uXz6Tb.mp4?strext=1&amp;_nc_cat=110&amp;_nc_sid=5e9851&amp;_nc_ht=scontent-atl3-3.cdninstagram.com&amp;_nc_ohc=GQV_S17C3GAQ7kNvwFlQMSP&amp;efg=eyJ2ZW5jb2RlX3RhZyI6Inhwdl9wcm9ncmVzc2l2ZS5JTlNUQUdSQU0uQ0xJUFMuQzMuNzIwLmRhc2hfYmFzZWxpbmVfMV92MSIsInhwdl9hc3NldF9pZCI6MTc4ODAwNjM5NTE1MDAwNTEsImFzc2V0X2FnZV9kYXlzIjowLCJ2aV91c2VjYXNlX2lkIjoxMDA5OSwiZHVyYXRpb25fcyI6MTMwLCJ1cmxnZW5fc291cmNlIjoid3d3In0%3D&amp;ccb=17-1&amp;_nc_gid=tXV86AFAv3X4D9kxkt4xlQ&amp;_nc_ss=1a&amp;_nc_zt=28&amp;vs=fbebc954427274c&amp;_nc_vs=HBksFQIYOnBhc3N0aHJvdWdoX2V2ZXJzdG9yZS9HSVhKdnlZXzlWN0NGMlFFQU1OR2hFN1Z3dlU0YnNwVEFRQUYVAALIARIAFQIYUWlnX3hwdl9wbGFjZW1lbnRfcGVybWFuZW50X3YyLzIxNDk2NjlFNzBDOEIyNTNFQjdGRUFGOUVCNTgxMzkxX2F1ZGlvX2Rhc2hpbml0Lm1wNBUCAsgBEgAoABgAGwKIB3VzZV9vaWwBMRJwcm9ncmVzc2l2ZV9yZWNpcGUBMRUAACamzJ_G2fTCPxUCKAJDMywXQGBap--dsi0YEmRhc2hfYmFzZWxpbmVfMV92MREAdf4HZeadAQA&amp;oh=00_AfxqLVoIdk_x5gc7cVMSLe6ob4mUpf-bkjwcF7SWrO83FA&amp;oe=69BDA6E2, https://scontent-atl3-3.cdninstagram.com/o1/v/t16/f2/m69/AQNa5TKKW_EPJvL3vYKp3ON4OoRmItrUelVaKE2S-BxzoJV9i26O21KVS6HpAakQKlIubNGzT9xhZ4a1vb99UTYp.mp4?strext=1&amp;_nc_cat=111&amp;_nc_sid=5e9851&amp;_nc_ht=scontent-atl3-3.cdninstagram.com&amp;_nc_ohc=zPxyUDkDwbMQ7kNvwEFdnwW&amp;efg=eyJ2ZW5jb2RlX3RhZyI6Inhwdl9wcm9ncmVzc2l2ZS5JTlNUQUdSQU0uQ0xJUFMuQzMuNzIwLmRhc2hfYmFzZWxpbmVfMV92MSIsInhwdl9hc3NldF9pZCI6MTc4Nzk1OTg1Mzc1MDAwNTEsImFzc2V0X2FnZV9kYXlzIjozLCJ2aV91c2VjYXNlX2lkIjoxMDA5OSwiZHVyYXRpb25fcyI6MjQzLCJ1cmxnZW5fc291cmNlIjoid3d3In0%3D&amp;ccb=17-1&amp;_nc_gid=tXV86AFAv3X4D9kxkt4xlQ&amp;_nc_ss=1a&amp;_nc_zt=28&amp;vs=cf3fb35e88e3fa65&amp;_nc_vs=HBksFQIYOnBhc3N0aHJvdWdoX2V2ZXJzdG9yZS9HSmtJZWlZMC0wUm9mQ3dHQVAtQnRRRTBYbFYyYnNwVEFRQUYVAALIARIAFQIYUWlnX3hwdl9wbGFjZW1lbnRfcGVybWFuZW50X3YyLzkwNDVFOTlCMjNFRDUxQUI1MTg4QTA0Q0NCRTlFRjk3X2F1ZGlvX2Rhc2hpbml0Lm1wNBUCAsgBEgAoABgAGwKIB3VzZV9vaWwBMRJwcm9ncmVzc2l2ZV9yZWNpcGUBMRUAACamlu_4zdnCPxUCKAJDMywXQG5wAAAAAAAYEmRhc2hfYmFzZWxpbmVfMV92MREAdf4HZeadAQA&amp;oh=00_Afyb0A1yNauiuGME1kBj1czU8tvPNV3at6cV0vhtgpFE1A&amp;oe=69BDAD3D, https://scontent-atl3-2.cdninstagram.com/o1/v/t16/f2/m84/AQMBD16ekyloJuMiJa-MMfyT75QFl3JXjzdTZCsymOo0OfyYDRL7sAQF7imfpxpeQMcR1TPVfhLvA9QfvjGDDpZsgiJD57NccmiAgCA.mp4?_nc_cat=104&amp;_nc_sid=5e9851&amp;_nc_ht=scontent-atl3-2.cdninstagram.com&amp;_nc_ohc=7mx17y67VvMQ7kNvwFH4ZvX&amp;efg=eyJ2ZW5jb2RlX3RhZyI6Inhwdl9wcm9ncmVzc2l2ZS5JTlNUQUdSQU0uQ0FST1VTRUxfSVRFTS5DMy43MjAuZGFzaF9iYXNlbGluZV8xX3YxIiwieHB2X2Fzc2V0X2lkIjoxNzg3NzI4MjgxOTUwMDA1MSwiYXNzZXRfYWdlX2RheXMiOjIwLCJ2aV91c2VjYXNlX2lkIjoxMDE0NiwiZHVyYXRpb25fcyI6NywidXJsZ2VuX3NvdXJjZSI6Ind3dyJ9&amp;ccb=17-1&amp;vs=25ba2d4404bf4cfc&amp;_nc_vs=HBksFQIYTGlnX2JhY2tmaWxsX3RpbWVsaW5lX3ZvZC9GNzQ0MDUyODA2RTE4QkE2RUU1REI2N0M5OEQ3OEU4RV92aWRlb19kYXNoaW5pdC5tcDQVAALIARIAFQIYUWlnX3hwdl9wbGFjZW1lbnRfcGVybWFuZW50X3YyL0Q3NDk3M0U2Q0M2QTcyOEExNEZBQkJEMURCRTgxNjkyX2F1ZGlvX2Rhc2hpbml0Lm1wNBUCAsgBEgAoABgAGwKIB3VzZV9vaWwBMRJwcm9ncmVzc2l2ZV9yZWNpcGUBMRUAACamoIvA6NLBPxUCKAJDMywXQB0zMzMzMzMYEmRhc2hfYmFzZWxpbmVfMV92MREAde4HZcSeAQA&amp;_nc_gid=tXV86AFAv3X4D9kxkt4xlQ&amp;_nc_ss=1a&amp;_nc_zt=28&amp;oh=00_AfwlpJYJSG9KoQAfgjyItg8DAWDU8qocRrlJzCgUlPqAAg&amp;oe=69B9939C, https://scontent-atl3-3.cdninstagram.com/o1/v/t16/f2/m84/AQPcXVrszMgNd-VO1X7OhQddTa_ZWz37yiW1Cl45fjNyVpY5VutxlZD9gr8dznEB2cNbmdKDKaXLhEWn9abMkcBvi6t3UHXXMUvVaeE.mp4?_nc_cat=109&amp;_nc_sid=5e9851&amp;_nc_ht=scontent-atl3-3.cdninstagram.com&amp;_nc_ohc=hi2Z7at_k6IQ7kNvwH2qbKv&amp;efg=eyJ2ZW5jb2RlX3RhZyI6Inhwdl9wcm9ncmVzc2l2ZS5JTlNUQUdSQU0uQ0FST1VTRUxfSVRFTS5DMy43MjAuZGFzaF9iYXNlbGluZV8xX3YxIiwieHB2X2Fzc2V0X2lkIjoxNzg3NjQwOTIyNTUwMDA1MSwiYXNzZXRfYWdlX2RheXMiOjI3LCJ2aV91c2VjYXNlX2lkIjoxMDE0NiwiZHVyYXRpb25fcyI6OSwidXJsZ2VuX3NvdXJjZSI6Ind3dyJ9&amp;ccb=17-1&amp;_nc_gid=tXV86AFAv3X4D9kxkt4xlQ&amp;_nc_ss=1a&amp;_nc_zt=28&amp;vs=a5ea6048a0a2ed30&amp;_nc_vs=HBkcFQIYTGlnX2JhY2tmaWxsX3RpbWVsaW5lX3ZvZC9DRjRBRDdEMzNBRUJGNjczNTE2NEIxMzg4RjBFMUZBQ192aWRlb19kYXNoaW5pdC5tcDQVAALIARIAKAAYABsCiAd1c2Vfb2lsATEScHJvZ3Jlc3NpdmVfcmVjaXBlATEVAAAmptb22_ufwT8VAigCQzMsF0AjzMzMzMzNGBJkYXNoX2Jhc2VsaW5lXzFfdjERAHXuB2XEngEA&amp;oh=00_AfyImXN0332a7h8PckJhwF02Zf-WIrwxeTEK1p5irueWYg&amp;oe=69B9B383, https://scontent-atl3-2.cdninstagram.com/o1/v/t16/f2/m69/AQNZTENM-ZUZZIIGfMDu0hnk7g9iIDCSXiCo5KL8c4LaBRHgkwh3KrzHpfTn7pHkkFxCxRe_OohTdtMex2uRkRHI.mp4?strext=1&amp;_nc_cat=105&amp;_nc_sid=5e9851&amp;_nc_ht=scontent-atl3-2.cdninstagram.com&amp;_nc_ohc=CZkW_DExXwgQ7kNvwEplWtR&amp;efg=eyJ2ZW5jb2RlX3RhZyI6Inhwdl9wcm9ncmVzc2l2ZS5JTlNUQUdSQU0uQ0xJUFMuQzMuNzIwLmRhc2hfYmFzZWxpbmVfMV92MSIsInhwdl9hc3NldF9pZCI6MTc4NzgxMTY3Mzg1MDAwNTEsImFzc2V0X2FnZV9kYXlzIjoxMywidmlfdXNlY2FzZV9pZCI6MTAwOTksImR1cmF0aW9uX3MiOjY1NywidXJsZ2VuX3NvdXJjZSI6Ind3dyJ9&amp;ccb=17-1&amp;_nc_gid=tXV86AFAv3X4D9kxkt4xlQ&amp;_nc_ss=1a&amp;_nc_zt=28&amp;vs=6e62fb4945844998&amp;_nc_vs=HBksFQIYOnBhc3N0aHJvdWdoX2V2ZXJzdG9yZS9HQ3dPZFNZMFFaVEhzd2tIQUFVZlZDUTQ5dGxLYnNwVEFRQUYVAALIARIAFQIYUWlnX3hwdl9wbGFjZW1lbnRfcGVybWFuZW50X3YyLzAxNDUzODhGMzJBMzM2Q0VFODQ1Mzk5OTczRkM5NTlDX2F1ZGlvX2Rhc2hpbml0Lm1wNBUCAsgBEgAoABgAGwKIB3VzZV9vaWwBMRJwcm9ncmVzc2l2ZV9yZWNpcGUBMRUAACaml5zXrYPCPxUCKAJDMywXQISKqfvnbIsYEmRhc2hfYmFzZWxpbmVfMV92MREAdf4HZeadAQA&amp;oh=00_AfyoVuLWB80GUSu82SnM57j9</t>
  </si>
  <si>
    <t>https://www.instagram.com/enbase_barber_coffee</t>
  </si>
  <si>
    <t>35motor</t>
  </si>
  <si>
    <t>35motor
〒710-0037
岡山県倉敷市八軒屋105-1
営業時間
10:00〜20:00
(作業受付19:00まで)
日曜日　祝日休み
事故/故障緊急時
365日24時間対応します
固定電話は基本でません
メッセージ頂ければ携帯番号お伝えします
(営業電話対策で伏せてます)</t>
  </si>
  <si>
    <t>https://www.carsensor.net/usedcar/search.php?STID=SMPH0001&amp;KW=35motor&amp;top=1&amp;fed=topsphiss201506152ue</t>
  </si>
  <si>
    <t>https://scontent-lga3-1.cdninstagram.com/v/t51.2885-19/10865119_408744549282179_1547447869_a.jpg?stp=dst-jpg_e0_s150x150_tt6&amp;efg=eyJ2ZW5jb2RlX3RhZyI6InByb2ZpbGVfcGljLmRqYW5nby4xNTAuYzIifQ&amp;_nc_ht=scontent-lga3-1.cdninstagram.com&amp;_nc_cat=111&amp;_nc_oc=Q6cZ2QEVYaSxtV9j-Los7h6DPzIdVlYupsnjbs0Vw9QWM1pgibOREBtNV6Gvvh5SurQNv4Y&amp;_nc_ohc=A20ZykQZigIQ7kNvwFJwEF5&amp;_nc_gid=MAbhgYmurLEYw4WsqCoVtw&amp;edm=AOQ1c0wBAAAA&amp;ccb=7-5&amp;oh=00_AfwXn3oyF18kPXzlJjBJptmNr8aW-5YpjO3dP4zYV8qPlg&amp;oe=69BDAEA1&amp;_nc_sid=8b3546</t>
  </si>
  <si>
    <t>ジムニー車両購入/オーダー製作ご依頼ありがとうございました🔧
#jimny #ja11 #jb31 | ご納車ありがとうございました🔑
#landlover #defender110 #ディフェンダー110 | ご納車ありがとうございました🔑
#プロシード　#proceed | #35OFFTHEROAD
#jimny #jimnyja11 #landcruiser40 #landcruiser70 | 35 OFF THE ROAD
July〜August
#jimny #ja11 #landcruiser | ㊗️ジムニーシエラご納車🔑
ありがとうございました
#jimny #jimnysierra #jb74 #ジムニー | ㊗️御納車ありがとうございました🔑
御納車後、熊本まで無事自走で帰られまして
その後クロカンを楽しんで頂けたようで良かったです🙏
#jimny #sj10 | 35motor 創業10周年記念花火
おかげさまで10周年を迎えれました🙏
これからもよろしくお願いします🔧 | SANGO MOTOR T 新作完成
¥3000＋TAX
今回は中学生の頃から尊敬してる
プロBMXライダー冨永勇太氏にシルクスクリーンプリントして頂きました⛰️🚲
勇太氏の創ったBMXパークbig mountain roomsはパークから奥大山が一望でき、大自然を感じながらライディングできる素晴らしい場所でした。
近くに湧水もあり、その美味さには感動しました🧊
@yuuuta_tominaga  @big_mountain_rooms @onesfreak | ⛰️ @big_mountain_rooms @onesfreak @yuuuta_tominaga @uaboy_bmx @s1988448 | ㊗️ボルボ240ご納車🔑
ありがとうございました
#volvo240 | ㊗️ディフェンダーご納車🔑
ありがとうございました
#landrover #defender110</t>
  </si>
  <si>
    <t>#jimny, #ja11, #jb31, #landlover, #defender110, #proceed, #35OFFTHEROAD, #jimnyja11, #landcruiser40, #landcruiser70, #landcruiser, #jimnysierra, #jb74, #sj10, #volvo240, #landrover</t>
  </si>
  <si>
    <t>@yuuuta_tominaga, @big_mountain_rooms, @onesfreak, @uaboy_bmx, @s1988448</t>
  </si>
  <si>
    <t>https://instagram.com/p/DPGQFShEaq6, https://instagram.com/p/DNAsmRNSh6E, https://instagram.com/p/DM7lng2SV9V, https://instagram.com/p/DBPLJpiio8R, https://instagram.com/p/C-udB_ESGkJ, https://instagram.com/p/C8o6JWGSC9u, https://instagram.com/p/C3kbigYPhcU, https://instagram.com/p/CvkGuoXy-BJ, https://instagram.com/p/CukE2UjSobi, https://instagram.com/p/CuhJJJ7Rb8P, https://instagram.com/p/CtyTJ9Ryl7u, https://instagram.com/p/CtySn3bS5OF</t>
  </si>
  <si>
    <t>189, 121, 97, 140, 135, 143, 159, 246, 150, 162, 131, 126</t>
  </si>
  <si>
    <t>1, 1, 0, 0, 0, 0, 0, 2, 0, 2, 5, 0</t>
  </si>
  <si>
    <t>2025-09-27, 2025-08-06, 2025-08-04, 2024-10-17, 2024-08-16, 2024-06-25, 2024-02-20, 2023-08-05, 2023-07-11, 2023-07-10, 2023-06-22, 2023-06-22</t>
  </si>
  <si>
    <t>Sidecar, Image, Image, Video, Video, Image, Image, Sidecar, Sidecar, Video, Image, Image</t>
  </si>
  <si>
    <t>https://scontent-lga3-3.cdninstagram.com/v/t51.82787-15/553737269_18521598691060876_7826341414878315945_n.jpg?stp=dst-jpg_e35_p1080x1080_sh0.08_tt6&amp;_nc_ht=scontent-lga3-3.cdninstagram.com&amp;_nc_cat=104&amp;_nc_oc=Q6cZ2QEVYaSxtV9j-Los7h6DPzIdVlYupsnjbs0Vw9QWM1pgibOREBtNV6Gvvh5SurQNv4Y&amp;_nc_ohc=O43UgWjTkDwQ7kNvwHfaVx3&amp;_nc_gid=MAbhgYmurLEYw4WsqCoVtw&amp;edm=AOQ1c0wBAAAA&amp;ccb=7-5&amp;ig_cache_key=MzczMDc0MDA1NjgxOTgzMjE0MA%3D%3D.3-ccb7-5&amp;oh=00_AfyqL2P1qUGysMBYZaHCItsPsyG5uTfZyiDwYfrEYbDTLw&amp;oe=69BD9C10&amp;_nc_sid=8b3546, https://scontent-lga3-3.cdninstagram.com/v/t51.82787-15/553737269_18521598691060876_7826341414878315945_n.jpg?stp=dst-jpg_e35_p1080x1080_sh0.08_tt6&amp;_nc_ht=scontent-lga3-3.cdninstagram.com&amp;_nc_cat=104&amp;_nc_oc=Q6cZ2QEVYaSxtV9j-Los7h6DPzIdVlYupsnjbs0Vw9QWM1pgibOREBtNV6Gvvh5SurQNv4Y&amp;_nc_ohc=O43UgWjTkDwQ7kNvwHfaVx3&amp;_nc_gid=MAbhgYmurLEYw4WsqCoVtw&amp;edm=AOQ1c0wBAAAA&amp;ccb=7-5&amp;ig_cache_key=MzczMDc0MDA1NjgxOTgzMjE0MA%3D%3D.3-ccb7-5&amp;oh=00_AfyqL2P1qUGysMBYZaHCItsPsyG5uTfZyiDwYfrEYbDTLw&amp;oe=69BD9C10&amp;_nc_sid=8b3546, https://scontent-lga3-3.cdninstagram.com/v/t51.82787-15/553381928_18521598703060876_2765564788477421804_n.jpg?stp=dst-jpg_e35_p1080x1080_sh0.08_tt6&amp;_nc_ht=scontent-lga3-3.cdninstagram.com&amp;_nc_cat=104&amp;_nc_oc=Q6cZ2QEVYaSxtV9j-Los7h6DPzIdVlYupsnjbs0Vw9QWM1pgibOREBtNV6Gvvh5SurQNv4Y&amp;_nc_ohc=yas3rBwp4LkQ7kNvwGihcb8&amp;_nc_gid=MAbhgYmurLEYw4WsqCoVtw&amp;edm=AOQ1c0wBAAAA&amp;ccb=7-5&amp;ig_cache_key=MzczMDc0MDA1NjgxMTQ1OTIzMw%3D%3D.3-ccb7-5&amp;oh=00_AfwrB9bVg4NFkBQ5XIzIUwNWM-3p4r-4KSpTe6A1x9_mHQ&amp;oe=69BDB3C8&amp;_nc_sid=8b3546, https://scontent-lga3-3.cdninstagram.com/v/t51.82787-15/553554643_18521598712060876_918778498728324541_n.jpg?stp=dst-jpg_e35_p1080x1080_sh0.08_tt6&amp;_nc_ht=scontent-lga3-3.cdninstagram.com&amp;_nc_cat=104&amp;_nc_oc=Q6cZ2QEVYaSxtV9j-Los7h6DPzIdVlYupsnjbs0Vw9QWM1pgibOREBtNV6Gvvh5SurQNv4Y&amp;_nc_ohc=yydYYrbeAkAQ7kNvwHqSTJ9&amp;_nc_gid=MAbhgYmurLEYw4WsqCoVtw&amp;edm=AOQ1c0wBAAAA&amp;ccb=7-5&amp;ig_cache_key=MzczMDc0MDA1NjgxOTg3OTU0Nw%3D%3D.3-ccb7-5&amp;oh=00_Afya39ZKlD9L6oN2eoBH1XAz2xlSJ3o64wMMLstJXfp9Og&amp;oe=69BD9510&amp;_nc_sid=8b3546, https://scontent-lga3-3.cdninstagram.com/v/t51.82787-15/553209399_18521598727060876_1991787453527373972_n.jpg?stp=dst-jpg_e35_p1080x1080_sh0.08_tt6&amp;_nc_ht=scontent-lga3-3.cdninstagram.com&amp;_nc_cat=104&amp;_nc_oc=Q6cZ2QEVYaSxtV9j-Los7h6DPzIdVlYupsnjbs0Vw9QWM1pgibOREBtNV6Gvvh5SurQNv4Y&amp;_nc_ohc=1cR5fjdXu_YQ7kNvwGbQ1c6&amp;_nc_gid=MAbhgYmurLEYw4WsqCoVtw&amp;edm=AOQ1c0wBAAAA&amp;ccb=7-5&amp;ig_cache_key=MzczMDc0MDA1NjgxOTg0NDU1NA%3D%3D.3-ccb7-5&amp;oh=00_AfxEVABw5ILZq6VAR1mc1sGIZKrhcbMH8muQE5kw847Bkw&amp;oe=69BD92B5&amp;_nc_sid=8b3546, https://scontent-lga3-3.cdninstagram.com/v/t51.82787-15/554816463_18521598736060876_5924152280404666667_n.jpg?stp=dst-jpg_e35_p1080x1080_sh0.08_tt6&amp;_nc_ht=scontent-lga3-3.cdninstagram.com&amp;_nc_cat=104&amp;_nc_oc=Q6cZ2QEVYaSxtV9j-Los7h6DPzIdVlYupsnjbs0Vw9QWM1pgibOREBtNV6Gvvh5SurQNv4Y&amp;_nc_ohc=JSUXHliBvzMQ7kNvwEDcTtU&amp;_nc_gid=MAbhgYmurLEYw4WsqCoVtw&amp;edm=AOQ1c0wBAAAA&amp;ccb=7-5&amp;ig_cache_key=MzczMDc0MDA1NjczNTk1NzYxNA%3D%3D.3-ccb7-5&amp;oh=00_AfxGzQy4EMRNOBwyHiaT---_aEsepMcqwxjQ-HGOxdgU9w&amp;oe=69BD8986&amp;_nc_sid=8b3546, https://scontent-lga3-3.cdninstagram.com/v/t51.82787-15/556426988_18521598748060876_7951769077602095139_n.jpg?stp=dst-jpg_e35_p1080x1080_sh0.08_tt6&amp;_nc_ht=scontent-lga3-3.cdninstagram.com&amp;_nc_cat=104&amp;_nc_oc=Q6cZ2QEVYaSxtV9j-Los7h6DPzIdVlYupsnjbs0Vw9QWM1pgibOREBtNV6Gvvh5SurQNv4Y&amp;_nc_ohc=thHCkc8T1VoQ7kNvwF06Kq2&amp;_nc_gid=MAbhgYmurLEYw4WsqCoVtw&amp;edm=AOQ1c0wBAAAA&amp;ccb=7-5&amp;ig_cache_key=MzczMDc0MDA1NjgwMzA5MTA3MA%3D%3D.3-ccb7-5&amp;oh=00_AfzEXFazlaEjUU8WeWmzMoZNZO0EiEEgnqvDu1376bSsrw&amp;oe=69BDA71F&amp;_nc_sid=8b3546, https://scontent-lga3-3.cdninstagram.com/v/t51.82787-15/555694604_18521598757060876_5410671473082621788_n.jpg?stp=dst-jpg_e35_p1080x1080_sh0.08_tt6&amp;_nc_ht=scontent-lga3-3.cdninstagram.com&amp;_nc_cat=104&amp;_nc_oc=Q6cZ2QEVYaSxtV9j-Los7h6DPzIdVlYupsnjbs0Vw9QWM1pgibOREBtNV6Gvvh5SurQNv4Y&amp;_nc_ohc=sNoPrwYsYcoQ7kNvwFn_qOC&amp;_nc_gid=MAbhgYmurLEYw4WsqCoVtw&amp;edm=AOQ1c0wBAAAA&amp;ccb=7-5&amp;ig_cache_key=MzczMDc0MDA1NjgxOTg1NjM1Ng%3D%3D.3-ccb7-5&amp;oh=00_Afyef-PcV4fYZRR59g2PpZqJeI40q7mNNjH9EOweqU2gXQ&amp;oe=69BD8C96&amp;_nc_sid=8b3546, https://scontent-lga3-3.cdninstagram.com/v/t51.82787-15/554601762_18521598769060876_1690043147018477973_n.jpg?stp=dst-jpg_e35_p1080x1080_sh0.08_tt6&amp;_nc_ht=scontent-lga3-3.cdninstagram.com&amp;_nc_cat=104&amp;_nc_oc=Q6cZ2QEVYaSxtV9j-Los7h6DPzIdVlYupsnjbs0Vw9QWM1pgibOREBtNV6Gvvh5SurQNv4Y&amp;_nc_ohc=B-AZDSOEA5wQ7kNvwGzA4eS&amp;_nc_gid=MAbhgYmurLEYw4WsqCoVtw&amp;edm=AOQ1c0wBAAAA&amp;ccb=7-5&amp;ig_cache_key=MzczMDc0MDA1NjkxMjE2MjQ0MA%3D%3D.3-ccb7-5&amp;oh=00_AfxkWkjNnwrEObNCXAnEZOKBYYrswOy2_zTxYvfSjJVhcQ&amp;oe=69BDB41A&amp;_nc_sid=8b3546, https://scontent-lga3-3.cdninstagram.com/v/t51.82787-15/554199120_18521598778060876_240852133688176113_n.jpg?stp=dst-jpg_e35_p1080x1080_sh0.08_tt6&amp;_nc_ht=scontent-lga3-3.cdninstagram.com&amp;_nc_cat=104&amp;_nc_oc=Q6cZ2QEVYaSxtV9j-Los7h6DPzIdVlYupsnjbs0Vw9QWM1pgibOREBtNV6Gvvh5SurQNv4Y&amp;_nc_ohc=ekfXKUTz6SkQ7kNvwGKzjfm&amp;_nc_gid=MAbhgYmurLEYw4WsqCoVtw&amp;edm=AOQ1c0wBAAAA&amp;ccb=7-5&amp;ig_cache_key=MzczMDc0MDA1NjgwMzEwMjM0MQ%3D%3D.3-ccb7-5&amp;oh=00_Afymgl-citm8fuJ1zPkykni6I6pPcR82w8KabHZ9p5HBsw&amp;</t>
  </si>
  <si>
    <t>https://scontent-lga3-2.cdninstagram.com/o1/v/t2/f2/m367/AQPkSiCLMgN79gbsAy3T7LM9uH-7BufCTtDxMFVPq8N4b6kc0XChPhmT5barPI-frPm67Y3PYM2C8KssMKnr_Bbs-5oaFmmJzkRGJUI.mp4?_nc_cat=100&amp;_nc_sid=5e9851&amp;_nc_ht=scontent-lga3-2.cdninstagram.com&amp;_nc_ohc=M4E8UsG8OjIQ7kNvwEfbych&amp;efg=eyJ2ZW5jb2RlX3RhZyI6Inhwdl9wcm9ncmVzc2l2ZS5JTlNUQUdSQU0uQ0xJUFMuQzMuNzIwLmRhc2hfYmFzZWxpbmVfMV92MSIsInhwdl9hc3NldF9pZCI6MTQ4MTc2MTAyMjUzNTMwNywiYXNzZXRfYWdlX2RheXMiOjUxNCwidmlfdXNlY2FzZV9pZCI6MTAwOTksImR1cmF0aW9uX3MiOjg4LCJ1cmxnZW5fc291cmNlIjoid3d3In0%3D&amp;ccb=17-1&amp;vs=519847f011f729b5&amp;_nc_vs=HBksFQIYQGlnX2VwaGVtZXJhbC8xRDQzQTdEODQ2NzVFMzc0M0FBNUE5NjRENjk0RjJCNV92aWRlb19kYXNoaW5pdC5tcDQVAALIARIAFQIYR2lnX3hwdl9yZWVsc19wZXJtYW5lbnRfc3JfcHJvZC8xMjU1OTc3MDcyNTAwMDE1Xzg0ODExNTAxNjIzMjc1NTA5MDIubXA0FQICyAESACgAGAAbAogHdXNlX29pbAExEnByb2dyZXNzaXZlX3JlY2lwZQExFQAAJpaan_br6aEFFQIoAkMzLBdAVgiDEm6XjRgSZGFzaF9iYXNlbGluZV8xX3YxEQB1_gdl5p0BAA&amp;_nc_gid=MAbhgYmurLEYw4WsqCoVtw&amp;_nc_ss=1a&amp;_nc_zt=28&amp;oh=00_AfzfBHu8UFqzil9FeSRvpSb9qjKZo1Gv_ZWYnRPRiz5sFw&amp;oe=69BD9EBD, https://scontent-lga3-1.cdninstagram.com/o1/v/t2/f2/m367/AQPiqaXd81X2uvlJzujltLNgylyPHPC_VQ7fNaQ7x1Dj7rJLTEy_XEBeIrElMw5mLKAYg3kWNH2v0rxIv0LArCndprH64TKrO1Ha1OM.mp4?_nc_cat=109&amp;_nc_sid=5e9851&amp;_nc_ht=scontent-lga3-1.cdninstagram.com&amp;_nc_ohc=EnYCU17wS0cQ7kNvwGyvxRf&amp;efg=eyJ2ZW5jb2RlX3RhZyI6Inhwdl9wcm9ncmVzc2l2ZS5JTlNUQUdSQU0uQ0xJUFMuQzMuNzIwLmRhc2hfYmFzZWxpbmVfMV92MSIsInhwdl9hc3NldF9pZCI6MTQ0ODA2MjU0OTIzMDY1OSwiYXNzZXRfYWdlX2RheXMiOjU3NywidmlfdXNlY2FzZV9pZCI6MTAwOTksImR1cmF0aW9uX3MiOjI1LCJ1cmxnZW5fc291cmNlIjoid3d3In0%3D&amp;ccb=17-1&amp;_nc_gid=MAbhgYmurLEYw4WsqCoVtw&amp;_nc_ss=1a&amp;_nc_zt=28&amp;vs=f898c3953eee691&amp;_nc_vs=HBksFQIYQGlnX2VwaGVtZXJhbC8zNzRFQTAwRjkyMzkwNUFCN0Y3OTU5N0YxNkQ2QUFCRV92aWRlb19kYXNoaW5pdC5tcDQVAALIARIAFQIYRmlnX3hwdl9yZWVsc19wZXJtYW5lbnRfc3JfcHJvZC84ODMxNDQxOTM4NDYzNTdfMTc5NzE1OTE5NzUwMDMzNjgzNy5tcDQVAgLIARIAKAAYABsCiAd1c2Vfb2lsATEScHJvZ3Jlc3NpdmVfcmVjaXBlATEVAAAmhpHg3arAkgUVAigCQzMsF0A55mZmZmZmGBJkYXNoX2Jhc2VsaW5lXzFfdjERAHX-B2XmnQEA&amp;oh=00_AfyOP65hCIA0F7mmDPFriXJHuXsJylcoqFBxswXwol6T5w&amp;oe=69BDBD9E, https://scontent-lga3-1.cdninstagram.com/o1/v/t16/f2/m69/AQN_FkAOYhMZceGk4pkwQdY1PPKkfTJ6grogX2uOz7u0daxpRIqQS3nLz-RTVEt-U22tm5EjGAIP323vtN7s964h.mp4?strext=1&amp;_nc_cat=109&amp;_nc_sid=5e9851&amp;_nc_ht=scontent-lga3-1.cdninstagram.com&amp;_nc_ohc=fFJjp3nN7-YQ7kNvwHUYt-9&amp;efg=eyJ2ZW5jb2RlX3RhZyI6Inhwdl9wcm9ncmVzc2l2ZS5JTlNUQUdSQU0uQ0FST1VTRUxfSVRFTS5DMy43MjAuZGFzaF9iYXNlbGluZV8xX3YxIiwieHB2X2Fzc2V0X2lkIjo2NTU4MDY0MzY2MDI2OTUsImFzc2V0X2FnZV9kYXlzIjo5NTMsInZpX3VzZWNhc2VfaWQiOjEwMTQ2LCJkdXJhdGlvbl9zIjoyNiwidXJsZ2VuX3NvdXJjZSI6Ind3dyJ9&amp;ccb=17-1&amp;_nc_gid=MAbhgYmurLEYw4WsqCoVtw&amp;_nc_ss=1a&amp;_nc_zt=28&amp;vs=cf7a805c90501557&amp;_nc_vs=HBksFQIYOnBhc3N0aHJvdWdoX2V2ZXJzdG9yZS9HT09ReXhWZXFqY0hPNVVBQVBBZTU4c0g0bzUwYmtZTEFBQUYVAALIARIAFQIYOnBhc3N0aHJvdWdoX2V2ZXJzdG9yZS9HTnVYMFJVcXpBdDNSeVFDQU9Mb2ExZzJ5OGs0YmtZTEFBQUYVAgLIARIAKAAYABsCiAd1c2Vfb2lsATEScHJvZ3Jlc3NpdmVfcmVjaXBlATEVAAAmjs2P2_qcqgIVAigCQzMsF0A6XbItDlYEGBJkYXNoX2Jhc2VsaW5lXzFfdjERAHXuB2XEngEA&amp;oh=00_AfxCTqgMVttSQ8VLgCXI130Rwkh3GAekr0PU8UPQG7sWUg&amp;oe=69BDB98F, https://scontent-lga3-3.cdninstagram.com/o1/v/t16/f2/m69/AQOQUZ9YMdhTcmecKvw6vNm0moLMSK7vplnbAHe7I2wRGXY3L7wP1arHCJLejohr9f-Rtmf95WTU458piPbnBiUZ.mp4?strext=1&amp;_nc_cat=104&amp;_nc_sid=5e9851&amp;_nc_ht=scontent-lga3-3.cdninstagram.com&amp;_nc_ohc=Biqgf3aIyw8Q7kNvwHZphVQ&amp;efg=eyJ2ZW5jb2RlX3RhZyI6Inhwdl9wcm9ncmVzc2l2ZS5JTlNUQUdSQU0uQ0FST1VTRUxfSVRFTS5DMy43MjAuZGFzaF9iYXNlbGluZV8xX3YxIiwieHB2X2Fzc2V0X2lkIjoyODk5NTI5OTY5NTQzMDYsImFzc2V0X2FnZV9kYXlzIjo5NTMsInZpX3VzZWNhc2VfaWQiOjEwMTQ2LCJkdXJhdGlvbl9zIjoyMiwidXJsZ2VuX3NvdXJjZSI6Ind3dyJ9&amp;ccb=17-1&amp;_nc_gid=MAbhgYmurLEYw4WsqCoVtw&amp;_nc_ss=1a&amp;_nc_zt=28&amp;vs=849d93beaffc8d6a&amp;_nc_vs=HBksFQIYOnBhc3N0aHJvdWdoX2V2ZXJzdG9yZS9HUFQzMEJXeHhwSVp3R01LQU8zbkxyeUR1ZWhQYmtZTEFBQUYVAALIARIAFQIYOnBhc3N0aHJvdWdoX2V2ZXJzdG9yZS9HQllkeEJXVk5SZGgzM2daQU9fazRTSjRfdko0YmtZTEFBQUYVAgLIARIAKAAYABsCiAd1c2Vfb2lsATEScHJvZ3Jlc3NpdmVfcmVjaXBlATEVAAAmhMOUlr7tgwEVAigCQzMsF0A2ZmZmZmZmGBJkYXNoX2Jhc2VsaW5lXzFfdjERAHXuB2XEngEA&amp;oh=00_AfzFtFXpVO7nzFIsykrKNVDwSoNkoqGwD3ivFvya3lBysg&amp;oe=69BDB634, https://scontent-lga3-3.cdninstagram.com/o1/v/t2/f2/m82/AQNVqKqGMd2cu0j2MwqcU8kR_rOZRUuIZggtQnyGPuVWZylm1OqPmJrPslGXIo3Um4G2T_JrTkRUA_YSYHxNHAJfYyu_Q1GUm6yX_W8.mp4?_nc_cat=102&amp;_nc_sid=5e9851&amp;_nc_ht=scontent-lga3-3.cdninstagram.com&amp;_nc_ohc=mO2jjd0o7dkQ7kNvwHifO2K&amp;efg=eyJ2ZW5jb2RlX3RhZyI6Inhwdl9wcm9ncmVzc2l2ZS5JTlNUQUdSQU0uQ0xJUFMuQzMuNzIwLmRhc2hfYmFzZWxpbmVfMV92MSIsInhwdl9hc3NldF9pZCI6NTgxOTQ5NTI3NDU5OTc4LCJhc3NldF9hZ2VfZGF5cyI6OTc5LCJ2aV91c2VjYXNlX2lkIjoxMDA5OSwiZHVyYXRpb25fcyI6ODMsInVybGdlbl9zb3VyY2UiOiJ3d3cifQ%3D%3D&amp;ccb=17-1&amp;_nc_gid=MAbhgYmurLEYw4WsqCoVtw&amp;_nc_ss=1a&amp;_nc_zt=28&amp;vs=37844dddf666c477&amp;_nc_vs=HBksFQIYT2lnX3hwdl9yZWVsc19wZXJtYW5lbnRfcHJvZC9DOTRDMUM2QjM4MTkwQ0NGODYwNEY1ODUxOTQwNjQ5Ql92aWRlb19kYXNoaW5pdC5tcDQVAALIARIAFQIYOnBhc3N0aHJvdWdoX2V2ZXJzdG9yZS9HTmphY1JWOU9ieUpwWEVMQUN0cEQ4ZUp2UjBqYnFfRUFBQUYVAgLIARIAKAAYABsCiAd1c2Vfb2lsATEScHJvZ3Jlc3NpdmVfcmVjaXBlATEVAAAmlKLk7fXRiAIVAigCQzMsF0BU7MzMzMzNGBJkYXNoX2Jhc2VsaW5lXzFfdjERAHX-B2XmnQEA&amp;oh=00_Afzq1NMk-8FsdC-UB</t>
  </si>
  <si>
    <t>https://www.instagram.com/35motor</t>
  </si>
  <si>
    <t>charlieb.photography</t>
  </si>
  <si>
    <t>Charlie Brenninkmeijer</t>
  </si>
  <si>
    <t>Car Culture Photojournalist. 
Automotive, lifestyle &amp; motorsport photographer. 
Designer @cashmeremotorsport 
UK based. 
DM/email for enquiries.</t>
  </si>
  <si>
    <t>Photographer</t>
  </si>
  <si>
    <t>http://www.charlieb.photography/</t>
  </si>
  <si>
    <t>https://scontent-hou1-1.cdninstagram.com/v/t51.2885-19/327890885_872490773805631_8566338736633268774_n.jpg?stp=dst-jpg_e0_s150x150_tt6&amp;efg=eyJ2ZW5jb2RlX3RhZyI6InByb2ZpbGVfcGljLmRqYW5nby4xMDgwLmMyIn0&amp;_nc_ht=scontent-hou1-1.cdninstagram.com&amp;_nc_cat=107&amp;_nc_oc=Q6cZ2QHINSZFi9QQo8e3qLUIznhSa4_LEZANCLoOoUDtG77LEDCArR1hQOoG02myjpMHIyE&amp;_nc_ohc=2h6PCyIAXfEQ7kNvwH8fz6r&amp;_nc_gid=y3JWQgzUuFs4_OIXLLJTtQ&amp;edm=AOQ1c0wBAAAA&amp;ccb=7-5&amp;oh=00_Afx4ktvdPXMjId-ay5rnWENwZ8yLgb9p4KG1q1fBMAVH4A&amp;oe=69BDB21A&amp;_nc_sid=8b3546</t>
  </si>
  <si>
    <t>FERRARI 550 GT1 ‘CARRERA PANAMERICANA’
-
The liveries of Carrera Panamericana cars have been an obsession of late - partly due to the hand-painted nature of them, but also because of their simultaneous simple and yet bold appearance.
-
At Retromobile 2025, @girardoandco had both a 550 GT1 and a 195 | ‘FATURBO’ BENTLEY CONTINENTAL GT3
-
I’ve always loved the Bentley Continental GT3 - maybe due in part to the fact that I love seeing a car go racing that wasn’t originally designed to do so. So after seeing @bentleymotors making a significant appearance at the @fat.icerace in Zell Am See &amp; Big Sky I | A subtle spec for an outrageously good car. 
-
This Ferrari 458 Speciale shot for and sold by @dkengineering 
_
#Ferrari #458Speciale #supercar #carphotography #ferrarifriday | A wonderful, if damp, Sunday morning at @southsidehustle.carmeet chatting and seeing a lovely variety of cars. Has to be one of the best ‘unofficial’ car events. 
-
#southsidehustlecarmeet #lamborghini #bmw #carphotography #automotive | A couple frames from a wonderful few days spent with @fiskens_cars covering their impressive stand during the initial part of @retromobile_paris 
-
Really nice to have my first shoot of the year with a lovely client, looking forward to many more!
_
#Fiskens #Retromobile #ClassicCars #Racecar #carpho | If I had Ferrari 812 Competizione money, mine would look like this. Pairing a historic Panamericana livery from 1954 with some Regamasters. 
-
Initially I thought of doing this livery because 1) I love the liveries from Panamericana - whether that’s on Ferraris, Porsches, Jaguars, etc. and 2) becaus | @peachesjapan.garage Nowhere To Go wasn’t a car show, it was a Car Culture show. 
-
Highlighting the different subcultures that are often overlooked when people visit Japan for Tokyo Auto Salon, @directorlukeh @akira.rambo and the team curated an automotive Omakase. Everything from Kanjo racers to D | The @racingpadockmiyoshi @lto_livetooffend Mazda RX7 finally made its TAS 26 debut! (There’s 2 others out there I know of) 🤯💚
-
-
The first RX7 with a design of mine in Japan 🇯🇵 &amp; the first car with the full kit I’ve seen in person! I can’t tell you what a dream it is to have an RX7 built in Jap | Technicolour Fever Dream: @underground_tokyo_meet under Tokyo Tower
-
It’s always a highlight of TAS and this year was extra special with the event happening right at the base of Tokyo Tower. The orange glow from the tower lights made for a surreal view with all the cars gathered in the parking lot. | The @exceed_jpn x @stickydiljoe launch of their EK and EG was brilliant - and an incredible source of inspiration for my own EG build. 
-
The attention to detail across both builds is absolutely nuts, all the right parts and a lot of new old stock. Also, I think a cut dash might actually be a good i | A ‘Special Christmas Delivery Vehicle’ - a slightly faster method of present delivery this year! 👀
-
A little fun idea as a way for me &amp; Charlie to say Merry Christmas to you all!
We gave my @fat.international Bentley Turbo R a little refresh courtesy of @cashmeremotorsport. Extra Christmassy with | It’s been a full on year from start to finish, but this may be one of, if not the favourite moments of 2025.
Our last collaboration was over a decade ago, but this year we worked with two of the very best. @cashmeremotorsport created an incredible livery that carried across the entire range, includ</t>
  </si>
  <si>
    <t>#Ferrari, #458Speciale, #supercar, #carphotography, #ferrarifriday, #southsidehustlecarmeet, #lamborghini, #bmw, #automotive, #Fiskens, #Retromobile, #ClassicCars, #Racecar, #carpho</t>
  </si>
  <si>
    <t>@girardoandco, @tshaxson, @bentleymotors, @fat.icerace, @the_kyza, @dkengineering, @southsidehustle.carmeet, @fiskens_cars, @retromobile_paris, @iamlukegilbertson, @peachesjapan.garage, @directorlukeh, @akira.rambo, @kstsjzx100, @racingpadockmiyoshi, @lto_livetooffend, @toshiakimiyoshi344, @d.maru_the.f, @car_shaper, @moontech.jp, @underground_tokyo_meet, @exceed_jpn, @stickydiljoe, @fat.international, @cashmeremotorsport., @cashmeremotorsport, @carboncollective</t>
  </si>
  <si>
    <t>https://instagram.com/p/DV02VofjNwI, https://instagram.com/p/DVeUBUnjDUU, https://instagram.com/p/DVRHbh0jIaR, https://instagram.com/p/DUOgT_VDC2M, https://instagram.com/p/DULasH_jBUi, https://instagram.com/p/DTxxBZODCWE, https://instagram.com/p/DTk2vHlDPRK, https://instagram.com/p/DTXl_pOD1Uk, https://instagram.com/p/DTXdofVkiTj, https://instagram.com/p/DTQUpXsknj6, https://instagram.com/p/DSqACPSiOxV, https://instagram.com/p/DSj7SxfkUuL</t>
  </si>
  <si>
    <t>2733, 3935, 459, 853, 392, 9945, 1952, 7621, 1206, 9434, 11388, 4100</t>
  </si>
  <si>
    <t>37, 46, 4, 17, 12, 43, 24, 70, 23, 50, 33, 9</t>
  </si>
  <si>
    <t>2026-03-13, 2026-03-04, 2026-02-27, 2026-02-01, 2026-01-31, 2026-01-21, 2026-01-16, 2026-01-11, 2026-01-11, 2026-01-08, 2025-12-24, 2025-12-22</t>
  </si>
  <si>
    <t>Girardo &amp; Co, BENTLEY Motors, Crewe, Cheshire, DK Engineering - est. 1977, Wimbledon Common, Fiskens, Maranello Ferrari, Tokyo, Japan, Tokyo Tower</t>
  </si>
  <si>
    <t>https://scontent-hou1-1.cdninstagram.com/v/t51.82787-15/650597719_18059028431693947_3661171150983774244_n.jpg?stp=dst-jpg_e35_p1080x1080_sh0.08_tt6&amp;_nc_ht=scontent-hou1-1.cdninstagram.com&amp;_nc_cat=107&amp;_nc_oc=Q6cZ2QHINSZFi9QQo8e3qLUIznhSa4_LEZANCLoOoUDtG77LEDCArR1hQOoG02myjpMHIyE&amp;_nc_ohc=iv_esVHeGNoQ7kNvwGIwAA5&amp;_nc_gid=y3JWQgzUuFs4_OIXLLJTtQ&amp;edm=AOQ1c0wBAAAA&amp;ccb=7-5&amp;ig_cache_key=Mzg1MTk0MDI2MTM3OTQ1MDIxNQ%3D%3D.3-ccb7-5&amp;oh=00_AfzZUTCmJP9ysWHxx21VGf3yRkMlhxKre1SSntclM1F6bQ&amp;oe=69BDAC39&amp;_nc_sid=8b3546, https://scontent-hou1-1.cdninstagram.com/v/t51.82787-15/650597719_18059028431693947_3661171150983774244_n.jpg?stp=dst-jpg_e35_p1080x1080_sh0.08_tt6&amp;_nc_ht=scontent-hou1-1.cdninstagram.com&amp;_nc_cat=107&amp;_nc_oc=Q6cZ2QHINSZFi9QQo8e3qLUIznhSa4_LEZANCLoOoUDtG77LEDCArR1hQOoG02myjpMHIyE&amp;_nc_ohc=iv_esVHeGNoQ7kNvwGIwAA5&amp;_nc_gid=y3JWQgzUuFs4_OIXLLJTtQ&amp;edm=AOQ1c0wBAAAA&amp;ccb=7-5&amp;ig_cache_key=Mzg1MTk0MDI2MTM3OTQ1MDIxNQ%3D%3D.3-ccb7-5&amp;oh=00_AfzZUTCmJP9ysWHxx21VGf3yRkMlhxKre1SSntclM1F6bQ&amp;oe=69BDAC39&amp;_nc_sid=8b3546, https://scontent-hou1-1.cdninstagram.com/v/t51.82787-15/651155783_18059028440693947_6006710670840071500_n.jpg?stp=dst-jpg_e35_p1080x1080_sh0.08_tt6&amp;_nc_ht=scontent-hou1-1.cdninstagram.com&amp;_nc_cat=107&amp;_nc_oc=Q6cZ2QHINSZFi9QQo8e3qLUIznhSa4_LEZANCLoOoUDtG77LEDCArR1hQOoG02myjpMHIyE&amp;_nc_ohc=8NTgRJdgigcQ7kNvwFBLIna&amp;_nc_gid=y3JWQgzUuFs4_OIXLLJTtQ&amp;edm=AOQ1c0wBAAAA&amp;ccb=7-5&amp;ig_cache_key=Mzg1MTk0MDI2NTYwNzMyMjMxNg%3D%3D.3-ccb7-5&amp;oh=00_AfxyLYhSuReJLLrI1ZnYylmN_-OiUUVmxk0qoIvnqGq7FQ&amp;oe=69BDBD15&amp;_nc_sid=8b3546, https://scontent-hou1-1.cdninstagram.com/v/t51.82787-15/650884517_18059028458693947_4564516075659405048_n.jpg?stp=dst-jpg_e35_p1080x1080_sh0.08_tt6&amp;_nc_ht=scontent-hou1-1.cdninstagram.com&amp;_nc_cat=107&amp;_nc_oc=Q6cZ2QHINSZFi9QQo8e3qLUIznhSa4_LEZANCLoOoUDtG77LEDCArR1hQOoG02myjpMHIyE&amp;_nc_ohc=-HxrNHIk0ccQ7kNvwHt4t3l&amp;_nc_gid=y3JWQgzUuFs4_OIXLLJTtQ&amp;edm=AOQ1c0wBAAAA&amp;ccb=7-5&amp;ig_cache_key=Mzg1MTk0MDI3MDgxNjY3NzU2Mg%3D%3D.3-ccb7-5&amp;oh=00_Afz1NJ9GdmHAu7-jLHGg8cIqV0DDf2l2ell15ftnOX4VMw&amp;oe=69BD9D25&amp;_nc_sid=8b3546, https://scontent-hou1-1.cdninstagram.com/v/t51.82787-15/650485942_18059028449693947_8494861167691616894_n.jpg?stp=dst-jpg_e35_p1080x1080_sh0.08_tt6&amp;_nc_ht=scontent-hou1-1.cdninstagram.com&amp;_nc_cat=107&amp;_nc_oc=Q6cZ2QHINSZFi9QQo8e3qLUIznhSa4_LEZANCLoOoUDtG77LEDCArR1hQOoG02myjpMHIyE&amp;_nc_ohc=0znAn2icKd8Q7kNvwE7umsh&amp;_nc_gid=y3JWQgzUuFs4_OIXLLJTtQ&amp;edm=AOQ1c0wBAAAA&amp;ccb=7-5&amp;ig_cache_key=Mzg1MTk0MDI3NDU5MTUwNjAwMQ%3D%3D.3-ccb7-5&amp;oh=00_AfwmFuCiyNN0gHMdewOcOpM3C8exrMmunfNdnpj2maDAVA&amp;oe=69BD8FE3&amp;_nc_sid=8b3546, https://scontent-hou1-1.cdninstagram.com/v/t51.82787-15/651228077_18059028467693947_8821241083522118048_n.jpg?stp=dst-jpg_e35_p1080x1080_sh0.08_tt6&amp;_nc_ht=scontent-hou1-1.cdninstagram.com&amp;_nc_cat=107&amp;_nc_oc=Q6cZ2QHINSZFi9QQo8e3qLUIznhSa4_LEZANCLoOoUDtG77LEDCArR1hQOoG02myjpMHIyE&amp;_nc_ohc=D8VWLRvqddsQ7kNvwHkAHUv&amp;_nc_gid=y3JWQgzUuFs4_OIXLLJTtQ&amp;edm=AOQ1c0wBAAAA&amp;ccb=7-5&amp;ig_cache_key=Mzg1MTk0MDI3ODcxODcxNjUyNA%3D%3D.3-ccb7-5&amp;oh=00_AfyWx5wC9TC_yBP66s7w0q15ZMaSe_f1XrDGLTwpuMGfog&amp;oe=69BDA0EE&amp;_nc_sid=8b3546, https://scontent-hou1-1.cdninstagram.com/v/t51.82787-15/650035856_18059028476693947_2332530822226512103_n.jpg?stp=dst-jpg_e35_p1080x1080_sh0.08_tt6&amp;_nc_ht=scontent-hou1-1.cdninstagram.com&amp;_nc_cat=107&amp;_nc_oc=Q6cZ2QHINSZFi9QQo8e3qLUIznhSa4_LEZANCLoOoUDtG77LEDCArR1hQOoG02myjpMHIyE&amp;_nc_ohc=CAhnxuTHfDYQ7kNvwH9bfgm&amp;_nc_gid=y3JWQgzUuFs4_OIXLLJTtQ&amp;edm=AOQ1c0wBAAAA&amp;ccb=7-5&amp;ig_cache_key=Mzg1MTk0MDI4MTY4ODI4OTI1Mw%3D%3D.3-ccb7-5&amp;oh=00_AfytTZmarsK23naOj_hMJ9QOPpkd7WXXH8-dM5BhpZvGXg&amp;oe=69BD8681&amp;_nc_sid=8b3546, https://scontent-hou1-1.cdninstagram.com/v/t51.82787-15/650804971_18059028485693947_224666252424181591_n.jpg?stp=dst-jpg_e35_p1080x1080_sh0.08_tt6&amp;_nc_ht=scontent-hou1-1.cdninstagram.com&amp;_nc_cat=107&amp;_nc_oc=Q6cZ2QHINSZFi9QQo8e3qLUIznhSa4_LEZANCLoOoUDtG77LEDCArR1hQOoG02myjpMHIyE&amp;_nc_ohc=JL5ymv1H9rAQ7kNvwFrdKPa&amp;_nc_gid=y3JWQgzUuFs4_OIXLLJTtQ&amp;edm=AOQ1c0wBAAAA&amp;ccb=7-5&amp;ig_cache_key=Mzg1MTk0MDI4Mzk3ODQxNTYxNw%3D%3D.3-ccb7-5&amp;oh=00_Afw0UkytvuRmYKyY4nvzHrcOStZSANOtPkg2N_vOb5zLYg&amp;oe=69BDB03A&amp;_nc_sid=8b3546, https://scontent-hou1-1.cdninstagram.com/v/t51.82787-15/650155523_18059028494693947_1443157740264598812_n.jpg?stp=dst-jpg_e35_p1080x1080_sh0.08_tt6&amp;_nc_ht=scontent-hou1-1.cdninstagram.com&amp;_nc_cat=107&amp;_nc_oc=Q6cZ2QHINSZFi9QQo8e3qLUIznhSa4_LEZANCLoOoUDtG77LEDCArR1hQOoG02myjpMHIyE&amp;_nc_ohc=j_nDjpoN34oQ7kNvwF0ZLtO&amp;_nc_gid=y3JWQgzUuFs4_OIXLLJTtQ&amp;edm=AOQ1c0wBAAAA&amp;ccb=7-5&amp;ig_cache_key=Mzg1MTk0MDI4ODMyMzY3NTM2MQ%3D%3D.3-ccb7-5&amp;oh=00_AfxKdEyopMaICNj8GekXaCEP3TFK-LlofwmtKYFLVguGGg&amp;oe=69BD9727&amp;_nc_sid=8b3546, https://scontent-hou1-1.cdninstagram.com/v/t51.82787-15/651488765_18059028506693947_6436753548515460506_n.jpg?stp=dst-jpg_e35_p1080x1080_sh0.08_tt6&amp;_nc_ht=scontent-hou1-1.cdninstagram.com&amp;_nc_cat=107&amp;_nc_oc=Q6cZ2QHINSZFi9QQo8e3qLUIznhSa4_LEZANCLoOoUDtG77LEDCArR1hQOoG02myjpMHIyE&amp;_nc_ohc=iryWo3NQdOsQ7kNvwHIuvj-&amp;_nc_gid=y3JWQgzUuFs4_OIXLLJTtQ&amp;edm=AOQ1c0wBAAAA&amp;ccb=7-5&amp;ig_cache_key=Mzg1MTk0MDI5MTMxODM5Njc1NQ%3D%3D.3-ccb7-5&amp;oh=00_Afy9PyPPoDUVGBloqCOfiS5ooeIxQooIjXmM5IOa_HXuWw</t>
  </si>
  <si>
    <t>https://www.instagram.com/charlieb.photography</t>
  </si>
  <si>
    <t>shogojimbo</t>
  </si>
  <si>
    <t>SHOGO JIMBO</t>
  </si>
  <si>
    <t>神保 匠吾｜Shogo JIMBO
@drivethru.jp Director 🇯🇵
カー•オブ•ザ•イヤー選考委員</t>
  </si>
  <si>
    <t>https://drivethru.jp/</t>
  </si>
  <si>
    <t>https://scontent-mia5-1.cdninstagram.com/v/t51.2885-19/431495953_7522389961156981_1648441721687244206_n.jpg?stp=dst-jpg_e0_s150x150_tt6&amp;efg=eyJ2ZW5jb2RlX3RhZyI6InByb2ZpbGVfcGljLmRqYW5nby43ODIuYzIifQ&amp;_nc_ht=scontent-mia5-1.cdninstagram.com&amp;_nc_cat=101&amp;_nc_oc=Q6cZ2QHEGBb7LUDzDXg8s0t7HOlRsX9YqdJCZ31GOxJBJU9XuXxAcpLAZvCz9kADYtJoQZQ&amp;_nc_ohc=AYt90U8COQYQ7kNvwFr5qad&amp;_nc_gid=R1k9DDSkvCnZxhb4d8UxyQ&amp;edm=AOQ1c0wBAAAA&amp;ccb=7-5&amp;oh=00_Afxwv0OuKcKRndLwo48vED-Uvs34LlMxXbY8BETDz2SyjA&amp;oe=69BDBD8E&amp;_nc_sid=8b3546</t>
  </si>
  <si>
    <t>Smorking area🚬 | 🪫急速充電のポートはナンバーの裏に🥷
コネクターの通称“ガン”がサイドグリップなのもポイントです🔫⚡️ | 機械仕掛けな毎日です🤖⚙️ | 🛗🛗🛗 | たいてい夜間に充電しておいて、翌朝、出かけます🔋 | わたしの日曜日の使者🍄 | ヨコサカさんの真っ赤なポルシェ❣️ | 純正の6輪です🍥🕘㊙️🌀📀🍩 | .
【YouTube】
クラシックBMWをEV化するという選択肢
SHOGO JIMBO（DRIVETHRU Director）
BMW E21 Convert EV｜TOKYO NIGHT DRIVE
@shogojimbo
@drivethru.jp
詳しくはProfileのリンクから。
——
【Uploaded a video on youtube.】
Thanks for always checking us out!!
If you have any requests for car models or projects you would like to see on TBC | ドアなし純正です🌬️🚪👌 | 叩いたら点きました🔆🔆 | 【YouTube】
クラシックBMWをEV化するという選択肢
SHOGO JIMBO（DRIVETHRU Director）
BMW E21 Convert EV｜TOKYO NIGHT DRIVE
@shogojimbo
@drivethru.jp
詳しくはProfileのリンクから。
——
【Uploaded a video on youtube.】
Thanks for always checking us out!!
If you have any requests for car models or projects you would like to see on TBCC,</t>
  </si>
  <si>
    <t>@shogojimbo, @drivethru.jp, @tomoro</t>
  </si>
  <si>
    <t>https://instagram.com/p/DV7Li7pAVQf, https://instagram.com/p/DVwzOI1k4ny, https://instagram.com/p/DVtQhe8AeSM, https://instagram.com/p/DVpHiEtgTvO, https://instagram.com/p/DVkCJFSga2C, https://instagram.com/p/DVV6uG8AWBy, https://instagram.com/p/DVItCdGAYK_, https://instagram.com/p/DU-o6RRgVtm, https://instagram.com/p/DVGRQI2CZ3w, https://instagram.com/p/DVLtGB5gdOT, https://instagram.com/p/DUHhIQzAVZh, https://instagram.com/p/DVNHHyViWd1</t>
  </si>
  <si>
    <t>2123, 5770, 217, 1028, 1204, 274, 628, 12345, 1372, 9755, 7355, 837</t>
  </si>
  <si>
    <t>21, 132, 2, 6, 39, 4, 32, 112, 8, 122, 120, 11</t>
  </si>
  <si>
    <t>2026-03-16, 2026-03-11, 2026-03-10, 2026-03-08, 2026-03-07, 2026-03-01, 2026-02-24, 2026-02-20, 2026-02-23, 2026-02-25, 2026-01-30, 2026-02-26</t>
  </si>
  <si>
    <t>東京高速道路株式会社, 神保町, HOXTON STUDIO（ホクストンスタジオ）, Nippa SA</t>
  </si>
  <si>
    <t>Video, Video, Sidecar, Video, Video, Video, Video, Video, Sidecar, Video, Video, Sidecar</t>
  </si>
  <si>
    <t>https://scontent-mia3-2.cdninstagram.com/v/t51.82787-15/649500061_18573299191041267_4686716020469671134_n.jpg?stp=dst-jpg_e35_p1080x1080_sh0.08_tt6&amp;_nc_ht=scontent-mia3-2.cdninstagram.com&amp;_nc_cat=103&amp;_nc_oc=Q6cZ2QHEGBb7LUDzDXg8s0t7HOlRsX9YqdJCZ31GOxJBJU9XuXxAcpLAZvCz9kADYtJoQZQ&amp;_nc_ohc=KA_IpcEfy88Q7kNvwHVK9RF&amp;_nc_gid=R1k9DDSkvCnZxhb4d8UxyQ&amp;edm=AOQ1c0wBAAAA&amp;ccb=7-5&amp;ig_cache_key=Mzg0OTgwNTE2Mjg5ODA2NDYwNg%3D%3D.3-ccb7-5&amp;oh=00_Afyt30TIz27pt8wLzMAoNYZcFxeCKUTzsp47TDowjx-wow&amp;oe=69BDB113&amp;_nc_sid=8b3546, https://scontent-mia3-2.cdninstagram.com/v/t51.82787-15/649500061_18573299191041267_4686716020469671134_n.jpg?stp=dst-jpg_e35_p1080x1080_sh0.08_tt6&amp;_nc_ht=scontent-mia3-2.cdninstagram.com&amp;_nc_cat=103&amp;_nc_oc=Q6cZ2QHEGBb7LUDzDXg8s0t7HOlRsX9YqdJCZ31GOxJBJU9XuXxAcpLAZvCz9kADYtJoQZQ&amp;_nc_ohc=KA_IpcEfy88Q7kNvwHVK9RF&amp;_nc_gid=R1k9DDSkvCnZxhb4d8UxyQ&amp;edm=AOQ1c0wBAAAA&amp;ccb=7-5&amp;ig_cache_key=Mzg0OTgwNTE2Mjg5ODA2NDYwNg%3D%3D.3-ccb7-5&amp;oh=00_Afyt30TIz27pt8wLzMAoNYZcFxeCKUTzsp47TDowjx-wow&amp;oe=69BDB113&amp;_nc_sid=8b3546, https://scontent-mia3-2.cdninstagram.com/v/t51.82787-15/649266889_18573299203041267_5463383059835381947_n.jpg?stp=dst-jpg_e35_p1080x1080_sh0.08_tt6&amp;_nc_ht=scontent-mia3-2.cdninstagram.com&amp;_nc_cat=103&amp;_nc_oc=Q6cZ2QHEGBb7LUDzDXg8s0t7HOlRsX9YqdJCZ31GOxJBJU9XuXxAcpLAZvCz9kADYtJoQZQ&amp;_nc_ohc=QSWL8p3lCPIQ7kNvwF_N_qt&amp;_nc_gid=R1k9DDSkvCnZxhb4d8UxyQ&amp;edm=AOQ1c0wBAAAA&amp;ccb=7-5&amp;ig_cache_key=Mzg0OTgwNTE2NjExMDk0MTQwNw%3D%3D.3-ccb7-5&amp;oh=00_Afz98zzWFkLog_6ARtOR8weCtI_EjWiVntHfKeTNoJY-0g&amp;oe=69BD93E7&amp;_nc_sid=8b3546, https://scontent-mia3-2.cdninstagram.com/v/t51.82787-15/649229285_18573299221041267_820087238579453167_n.jpg?stp=dst-jpg_e35_p1080x1080_sh0.08_tt6&amp;_nc_ht=scontent-mia3-2.cdninstagram.com&amp;_nc_cat=103&amp;_nc_oc=Q6cZ2QHEGBb7LUDzDXg8s0t7HOlRsX9YqdJCZ31GOxJBJU9XuXxAcpLAZvCz9kADYtJoQZQ&amp;_nc_ohc=fdbtnle1X7oQ7kNvwHMmgQK&amp;_nc_gid=R1k9DDSkvCnZxhb4d8UxyQ&amp;edm=AOQ1c0wBAAAA&amp;ccb=7-5&amp;ig_cache_key=Mzg0OTgwNTE2OTk0NDUxNjY5Ng%3D%3D.3-ccb7-5&amp;oh=00_AfwwRrqyPzaPbmo4Jj0JLLT2U9yqP04xkWa28C695MI-Hw&amp;oe=69BD8F9B&amp;_nc_sid=8b3546, https://scontent-mia3-2.cdninstagram.com/v/t51.82787-15/649246885_18573299212041267_6871086360120992710_n.jpg?stp=dst-jpg_e35_p1080x1080_sh0.08_tt6&amp;_nc_ht=scontent-mia3-2.cdninstagram.com&amp;_nc_cat=103&amp;_nc_oc=Q6cZ2QHEGBb7LUDzDXg8s0t7HOlRsX9YqdJCZ31GOxJBJU9XuXxAcpLAZvCz9kADYtJoQZQ&amp;_nc_ohc=lz6QuZvT40UQ7kNvwF0vLHu&amp;_nc_gid=R1k9DDSkvCnZxhb4d8UxyQ&amp;edm=AOQ1c0wBAAAA&amp;ccb=7-5&amp;ig_cache_key=Mzg0OTgwNTE3MjUxMTQwOTYxNg%3D%3D.3-ccb7-5&amp;oh=00_AfxyfLUjmmK3EVlahVHuaTvk4PfqlFaLIAzCBcyVmJ_Czg&amp;oe=69BD9FC8&amp;_nc_sid=8b3546, https://scontent-mia3-2.cdninstagram.com/v/t51.82787-15/649227292_18573299299041267_889516208246608909_n.jpg?stp=dst-jpg_e35_p1080x1080_sh0.08_tt6&amp;_nc_ht=scontent-mia3-2.cdninstagram.com&amp;_nc_cat=103&amp;_nc_oc=Q6cZ2QHEGBb7LUDzDXg8s0t7HOlRsX9YqdJCZ31GOxJBJU9XuXxAcpLAZvCz9kADYtJoQZQ&amp;_nc_ohc=eZSiG3KsA-0Q7kNvwE0gFcd&amp;_nc_gid=R1k9DDSkvCnZxhb4d8UxyQ&amp;edm=AOQ1c0wBAAAA&amp;ccb=7-5&amp;ig_cache_key=Mzg0OTgwNTIxMjIyMzEyMDUxMQ%3D%3D.3-ccb7-5&amp;oh=00_Afxwv6X7Ffv_Hd4SPITqZ5iOV_ONuv1nE-1zMUDLol_B1A&amp;oe=69BD918C&amp;_nc_sid=8b3546, https://scontent-mia3-2.cdninstagram.com/v/t51.82787-15/649232709_18573299308041267_2262423380355718146_n.jpg?stp=dst-jpg_e35_p1080x1080_sh0.08_tt6&amp;_nc_ht=scontent-mia3-2.cdninstagram.com&amp;_nc_cat=103&amp;_nc_oc=Q6cZ2QHEGBb7LUDzDXg8s0t7HOlRsX9YqdJCZ31GOxJBJU9XuXxAcpLAZvCz9kADYtJoQZQ&amp;_nc_ohc=mY8TgqqD7cgQ7kNvwEto2g1&amp;_nc_gid=R1k9DDSkvCnZxhb4d8UxyQ&amp;edm=AOQ1c0wBAAAA&amp;ccb=7-5&amp;ig_cache_key=Mzg0OTgwNTIxNjg3MDQyNTk1MQ%3D%3D.3-ccb7-5&amp;oh=00_AfzIOMOiVSP7yQDyScFBIhyJoqqYOS1IZ-LOJIurxAW7cQ&amp;oe=69BDB9A1&amp;_nc_sid=8b3546, https://scontent-mia3-2.cdninstagram.com/v/t51.82787-15/645576946_18573299320041267_3914490308182119948_n.jpg?stp=dst-jpg_e35_p1080x1080_sh0.08_tt6&amp;_nc_ht=scontent-mia3-2.cdninstagram.com&amp;_nc_cat=103&amp;_nc_oc=Q6cZ2QHEGBb7LUDzDXg8s0t7HOlRsX9YqdJCZ31GOxJBJU9XuXxAcpLAZvCz9kADYtJoQZQ&amp;_nc_ohc=yT-T-uzSWG8Q7kNvwHxV121&amp;_nc_gid=R1k9DDSkvCnZxhb4d8UxyQ&amp;edm=AOQ1c0wBAAAA&amp;ccb=7-5&amp;ig_cache_key=Mzg0OTgwNTIxOTU2MzExNDc5NQ%3D%3D.3-ccb7-5&amp;oh=00_AfzDevQAoeXLH2jSxwH2i9UZBgXC3k6cFc1enaHd05e7_A&amp;oe=69BD87AB&amp;_nc_sid=8b3546, https://scontent-mia3-2.cdninstagram.com/v/t51.82787-15/650768661_18573299329041267_7495662541683091061_n.jpg?stp=dst-jpg_e35_p1080x1080_sh0.08_tt6&amp;_nc_ht=scontent-mia3-2.cdninstagram.com&amp;_nc_cat=103&amp;_nc_oc=Q6cZ2QHEGBb7LUDzDXg8s0t7HOlRsX9YqdJCZ31GOxJBJU9XuXxAcpLAZvCz9kADYtJoQZQ&amp;_nc_ohc=r5Ogpu2cq9IQ7kNvwHbgZIj&amp;_nc_gid=R1k9DDSkvCnZxhb4d8UxyQ&amp;edm=AOQ1c0wBAAAA&amp;ccb=7-5&amp;ig_cache_key=Mzg0OTgwNTIyMjYzMzM2MjAyNg%3D%3D.3-ccb7-5&amp;oh=00_AfzjLLjM_EpQ7_ieZcq3qO4rbr8OBvvNzgViQK9OKvZwNg&amp;oe=69BDA5D0&amp;_nc_sid=8b3546, https://scontent-mia5-1.cdninstagram.com/v/t51.82787-15/637003095_18106906096764386_2328767481080758556_n.jpg?stp=dst-jpg_e35_p1080x1080_sh0.08_tt6&amp;_nc_ht=scontent-mia5-1.cdninstagram.com&amp;_nc_cat=102&amp;_nc_oc=Q6cZ2QHEGBb7LUDzDXg8s0t7HOlRsX9YqdJCZ31GOxJBJU9XuXxAcpLAZvCz9kADYtJoQZQ&amp;_nc_ohc=boOwPUVc1ZUQ7kNvwFHdaAU&amp;_nc_gid=R1k9DDSkvCnZxhb4d8UxyQ&amp;edm=AOQ1c0wBAAAA&amp;ccb=7-5&amp;ig_cache_key=MzgzODcwNzczNDQwOTczNzI0MA%3D%3D.3-ccb7-5&amp;oh=00_AfxKcH8uzMVC5rumg9YNajrV4B-NPV7Xwty6Pla6vCwZ-A&amp;</t>
  </si>
  <si>
    <t>https://scontent-mia3-2.cdninstagram.com/o1/v/t2/f2/m86/AQMFxtatjlsaBvPflFdwZ3M3fhN9H843FhJeVwS_Ks3CSK-3UkJsgceCei42UlZLXqLSyV6frCg2Ppk3FWwe2J48P8wF1ka5wBpapLI.mp4?_nc_cat=103&amp;_nc_sid=5e9851&amp;_nc_ht=scontent-mia3-2.cdninstagram.com&amp;_nc_ohc=s-7NcOld0qwQ7kNvwHNWMqz&amp;efg=eyJ2ZW5jb2RlX3RhZyI6Inhwdl9wcm9ncmVzc2l2ZS5JTlNUQUdSQU0uQ0xJUFMuQzMuNzIwLmRhc2hfYmFzZWxpbmVfMV92MSIsInhwdl9hc3NldF9pZCI6MTc5NTQxNjkyNDAwOTk4MjEsImFzc2V0X2FnZV9kYXlzIjowLCJ2aV91c2VjYXNlX2lkIjoxMDgyNywiZHVyYXRpb25fcyI6NywidXJsZ2VuX3NvdXJjZSI6Ind3dyJ9&amp;ccb=17-1&amp;_nc_gid=R1k9DDSkvCnZxhb4d8UxyQ&amp;_nc_ss=1a&amp;_nc_zt=28&amp;vs=7ed714e0c5fa36c8&amp;_nc_vs=HBksFQIYUmlnX3hwdl9yZWVsc19wZXJtYW5lbnRfc3JfcHJvZC9FNDRGOUQ2RjQxMjVCNjdENjhCMzU4QzY0NDg3RTU4Rl92aWRlb19kYXNoaW5pdC5tcDQVAALIARIAFQIYUWlnX3hwdl9wbGFjZW1lbnRfcGVybWFuZW50X3YyL0I3NEY5RkE0NURBRjc4MzlEMUQwQ0UzMURENTg0Q0E3X2F1ZGlvX2Rhc2hpbml0Lm1wNBUCAsgBEgAoABgAGwKIB3VzZV9vaWwBMRJwcm9ncmVzc2l2ZV9yZWNpcGUBMRUAACba79j8mM7kPxUCKAJDMywXQByp--dsi0QYEmRhc2hfYmFzZWxpbmVfMV92MREAdf4HZZapAQA&amp;oh=00_Afw1KdHobGflgBDA4AvYaF--8ktP0f5DFR_3uTC7bKs7_w&amp;oe=69B9B3EC, https://scontent-mia5-1.cdninstagram.com/o1/v/t2/f2/m86/AQOponAqZlKVdb2zHD3nXgReI447x9k3C5TwctZwIU0PQKKFgV5g8Uk2-U4KjrH331b8ixDZsuwnop1qr-Z2JQGife2wHWgxLBJVUi4.mp4?_nc_cat=101&amp;_nc_sid=5e9851&amp;_nc_ht=scontent-mia5-1.cdninstagram.com&amp;_nc_ohc=_xkD2z5MRAYQ7kNvwHrF0IT&amp;efg=eyJ2ZW5jb2RlX3RhZyI6Inhwdl9wcm9ncmVzc2l2ZS5JTlNUQUdSQU0uQ0xJUFMuQzMuNzIwLmRhc2hfYmFzZWxpbmVfMV92MSIsInhwdl9hc3NldF9pZCI6MTc5NTMyNzQxNTQwOTk4MjEsImFzc2V0X2FnZV9kYXlzIjo0LCJ2aV91c2VjYXNlX2lkIjoxMDgyNywiZHVyYXRpb25fcyI6MTEsInVybGdlbl9zb3VyY2UiOiJ3d3cifQ%3D%3D&amp;ccb=17-1&amp;_nc_gid=R1k9DDSkvCnZxhb4d8UxyQ&amp;_nc_ss=1a&amp;_nc_zt=28&amp;vs=a1c352dabd3617ae&amp;_nc_vs=HBksFQIYUmlnX3hwdl9yZWVsc19wZXJtYW5lbnRfc3JfcHJvZC84MDQ1MUYxQUQyM0M3QkFFQ0VDMDlGRDg2OTU1RjdBOF92aWRlb19kYXNoaW5pdC5tcDQVAALIARIAFQIYUWlnX3hwdl9wbGFjZW1lbnRfcGVybWFuZW50X3YyL0VDNDAwQzlGMjQ1MDEzRDIyRkY2MjMyNkMzQzg3OUIxX2F1ZGlvX2Rhc2hpbml0Lm1wNBUCAsgBEgAoABgAGwKIB3VzZV9vaWwBMRJwcm9ncmVzc2l2ZV9yZWNpcGUBMRUAACbakZWIjJrkPxUCKAJDMywXQCYQ5WBBiTcYEmRhc2hfYmFzZWxpbmVfMV92MREAdf4HZZapAQA&amp;oh=00_AfzloBehGECloXiZsUy9kI7oYjaUKktcoX3iT8gyj6WUBw&amp;oe=69B9C996, https://scontent-mia3-1.cdninstagram.com/o1/v/t16/f2/m69/AQMLPTkaVThwxtCXH4KPHm7UkPGH6z8yQvFonGXmAJqysKaAEHYJC6p7SuXVN-XusyIPjbbDtFaL9JfhBmQFpOMH.mp4?strext=1&amp;_nc_cat=111&amp;_nc_sid=5e9851&amp;_nc_ht=scontent-mia3-1.cdninstagram.com&amp;_nc_ohc=GJeOdqov3oEQ7kNvwE7dZdF&amp;efg=eyJ2ZW5jb2RlX3RhZyI6Inhwdl9wcm9ncmVzc2l2ZS5JTlNUQUdSQU0uQ0FST1VTRUxfSVRFTS5DMy43MjAuZGFzaF9iYXNlbGluZV8xX3YxIiwieHB2X2Fzc2V0X2lkIjoxNzk1Mjk2Nzg4NDA5OTgyMSwiYXNzZXRfYWdlX2RheXMiOjUsInZpX3VzZWNhc2VfaWQiOjEwMTQ2LCJkdXJhdGlvbl9zIjoxMiwidXJsZ2VuX3NvdXJjZSI6Ind3dyJ9&amp;ccb=17-1&amp;_nc_gid=R1k9DDSkvCnZxhb4d8UxyQ&amp;_nc_ss=1a&amp;_nc_zt=28&amp;vs=99333f4ccd0b6e80&amp;_nc_vs=HBksFQIYOnBhc3N0aHJvdWdoX2V2ZXJzdG9yZS9HS0JydWlhU1hCaEdBamtEQUwyUDIxSXZhV2RFYnNwVEFRQUYVAALIARIAFQIYUWlnX3hwdl9wbGFjZW1lbnRfcGVybWFuZW50X3YyLzQwNDg1REY2REFDNDBBRUU2Q0YxRTE5NEMzODk2OTlGX2F1ZGlvX2Rhc2hpbml0Lm1wNBUCAsgBEgAoABgAGwKIB3VzZV9vaWwBMRJwcm9ncmVzc2l2ZV9yZWNpcGUBMRUAACbaw6qWoojkPxUCKAJDMywXQCndsi0OVgQYEmRhc2hfYmFzZWxpbmVfMV92MREAde4HZcSeAQA&amp;oh=00_AfzwNaLgmM6mM8KpxH9J_YLe0FJBkVFKeEqdccUa2kC16w&amp;oe=69BD8B09, https://scontent-mia3-2.cdninstagram.com/o1/v/t16/f2/m69/AQMWfQdUHYHuE_ggx9NCuwW6Jnmj8bzw1cAhNRDn2tepUVNnhUSAmozyCjl50T2NV6FBKsxBRR5Ncedbf7SlAikR.mp4?strext=1&amp;_nc_cat=103&amp;_nc_sid=5e9851&amp;_nc_ht=scontent-mia3-2.cdninstagram.com&amp;_nc_ohc=xsDudB26DOsQ7kNvwEQqj5u&amp;efg=eyJ2ZW5jb2RlX3RhZyI6Inhwdl9wcm9ncmVzc2l2ZS5JTlNUQUdSQU0uQ0FST1VTRUxfSVRFTS5DMy43MjAuZGFzaF9iYXNlbGluZV8xX3YxIiwieHB2X2Fzc2V0X2lkIjoxNzk1Mjk2NzkxNzA5OTgyMSwiYXNzZXRfYWdlX2RheXMiOjUsInZpX3VzZWNhc2VfaWQiOjEwMTQ2LCJkdXJhdGlvbl9zIjo1LCJ1cmxnZW5fc291cmNlIjoid3d3In0%3D&amp;ccb=17-1&amp;_nc_gid=R1k9DDSkvCnZxhb4d8UxyQ&amp;_nc_ss=1a&amp;_nc_zt=28&amp;vs=f956774c57154e9a&amp;_nc_vs=HBksFQIYOnBhc3N0aHJvdWdoX2V2ZXJzdG9yZS9HSGplc1NZekl5Q1FxN1FGQUNybjdSWVVYa05lYnNwVEFRQUYVAALIARIAFQIYUWlnX3hwdl9wbGFjZW1lbnRfcGVybWFuZW50X3YyLzIzNDZGNEIyQUYyRkEwQjI3MjYwRTQ1N0UwOTU4ODg3X2F1ZGlvX2Rhc2hpbml0Lm1wNBUCAsgBEgAoABgAGwKIB3VzZV9vaWwBMRJwcm9ncmVzc2l2ZV9yZWNpcGUBMRUAACba7Oa1oojkPxUCKAJDMywXQBap--dsi0QYEmRhc2hfYmFzZWxpbmVfMV92MREAde4HZcSeAQA&amp;oh=00_Afy8lUeiSFYD4eqadzbg_LTUsNS7ABwRdCNwSxhP_v38oA&amp;oe=69BDB92D, https://scontent-mia5-2.cdninstagram.com/o1/v/t16/f2/m69/AQP-fS-691p6pYyOWPaEGNQLk9nnc4oVFFw8-5YJc_GB3S4V1mlStmgyAtWIs_RTcEUlyql2NECff1o5C0MFuGbG.mp4?strext=1&amp;_nc_cat=100&amp;_nc_sid=5e9851&amp;_nc_ht=scontent-mia5-2.cdninstagram.com&amp;_nc_ohc=ijIqak1ga_MQ7kNvwH5haau&amp;efg=eyJ2ZW5jb2RlX3RhZyI6Inhwdl9wcm9ncmVzc2l2ZS5JTlNUQUdSQU0uQ0FST1VTRUxfSVRFTS5DMy43MjAuZGFzaF9iYXNlbGluZV8xX3YxIiwieHB2X2Fzc2V0X2lkIjoxNzk1Mjk2NzkyNjA5OTgyMSwiYXNzZXRfYWdlX2RheXMiOjUsInZpX3VzZWNhc2VfaWQiOjEwMTQ2LCJkdXJhdGlvbl9zIjoxNiwidXJsZ2VuX3NvdXJjZSI6Ind3dyJ9&amp;ccb=17-1&amp;_nc_gid=R1k9DDSkvCnZxhb4d8UxyQ&amp;_nc_ss=1a&amp;_nc_zt=28&amp;vs=56b6a60cc931f247&amp;_nc_vs=HBksFQIYOnBhc3N0aHJvdWdoX2V2ZXJzdG9yZS9HTG1Qa3laZUtZbTQxMXdGQUoxbmtfQXRic05lYnNwVEFRQUYVAALIARIAFQIYUWlnX3hwdl9wbGFjZW1lbnRfcGVybWFuZW50X3YyLzMwNDM4NTcwRDVGOUJEQ0Y1RDAyODYzQUYxMDFCRUExX2F1ZGlvX2Rhc2hpbml0Lm1wNBUCAsgBEgAoABgAGwKIB3VzZV</t>
  </si>
  <si>
    <t>https://www.instagram.com/shogojimbo</t>
  </si>
  <si>
    <t>joyo_xin</t>
  </si>
  <si>
    <t>Joyo Xin</t>
  </si>
  <si>
    <t>Motovibe，Joyostyle.</t>
  </si>
  <si>
    <t>https://scontent-det1-1.cdninstagram.com/v/t51.82787-19/582768505_18072927734252944_6369942174590460967_n.jpg?stp=dst-jpg_e0_s150x150_tt6&amp;efg=eyJ2ZW5jb2RlX3RhZyI6InByb2ZpbGVfcGljLmRqYW5nby4xMDgwLmMyIn0&amp;_nc_ht=scontent-det1-1.cdninstagram.com&amp;_nc_cat=104&amp;_nc_oc=Q6cZ2QFqPYtBrL7qTo8sBZZDBldP3gU2SPdQNo2_sFBkX7v-l9N6LJ3IyyG5ouX4wFnkVUs&amp;_nc_ohc=gg8USqe2MPUQ7kNvwFKFVU6&amp;_nc_gid=cA79CyfgSH1esNGfM-96Hw&amp;edm=AOQ1c0wBAAAA&amp;ccb=7-5&amp;oh=00_Afyj9Kv9oIzeyaOY4pqHFR9_hpVRB9eQ5bq_E48HBy2MSA&amp;oe=69BDB446&amp;_nc_sid=8b3546</t>
  </si>
  <si>
    <t>Day50 Leather &amp; stripes，always in style
#ootd #vintage #leatherjacket #schott613 #redwing8268 #vintagebiker #bikerfashion #mensvintagefashion | Day49 Western Leather Vibe 
Leather jacket：#marlboroclassics 
Vest：#marlboroclassics 
Pants：#marlboroclassics 
Boots：#redwing2218
#ootd #vintage #marlboro #westernleather | Day48 Fake going to work, real riding
Jacket：#alphama1
Pants：#marlboroclassics 
Boots：#redwing2218
#ootd #vintage #motorcycle #mash650 | Day47 Cowboy swag, down jacket for survival.
Jacket：#leeriders
Pants：#harleydavidson
Boots：#redwing8268pt99
#ootd #vintage #demin #leatherpants #engineerboots | Day46 My Winter Ride Style
Mustard corduroy keeps the vibe, black puffer keeps the warmth—riding my retro bike through the winter city.
Jacket：#marlboroclassics 
Pants：#marlboroclassics 
Boots：#redwing2218 
#ootd #vintage #motorcycle #mash650 #winterride | Day45 Vintage Ride with Safari Vibe
Safari jacket paired with a vintage motorcycle, welding old-school romance to the body.
Jacket：#marlboroclassics 
Vest：#marlboroclassics 
Pants：#marlboroclassics 
Boots：#redwing2218 
#ootd #vintage #motorcycle #mash650 #safarijacket | Day44 Timeless Workwear x Vintage Motorcycle
Olive green utility, hickory stripes, and a ride that never goes out of style. Keeping the retro moto spirit alive one outfit at a time. 
Jacket
@deusexmachina x @breitling 
#deusexmachina x #breitling
Shirt
#marlboroclassics 
Pants
@sugarcanedenim #s | Day43 Ever thought yellow corduroy pants fit your vintage ride?
Coat
@deusexmachina #deusexmachina 
Jacket
#marlboroclassics 
Pants
#marlboroclassics 
Boots
#LFXG 2925
#ootd #vintage #motorcycle #mash650
#vintageride | Day42 Sand, speed, and a bike—ready to chase the horizon?
Sunset skies, roaring engines, and tire tracks on the sand—this isn’t just a ride, it’s a rebellion against the ordinary. 🏍️💨
Why drive on roads when you can carve your own path through the waves?
Jacket
@barbourinternational #barbourinte | Day41 Chilly Day Rides = Oversized Coats + Corduroy Fits
Winter’s here, so my ride fit’s all about warmth first (no sacrifice on style though). This chore coat’s thick enough for the cold, corduroy’s the ultimate cozy winter fabric, and the scarf’s non-negotiable. Casual, warm, and ready for a lazy | Day40 Winter in the city, but I’m dressed for a different kind of storm.
Leather jacket：#windarmor
Polo：#marlboroclassics 
Pants：#wrangler936
Boots：#redwing8268pt99
#ootd #vintage #leatherjacket #motorcycle #motorcyclelifestyle #mash650 | Day39 Winter ride staple: B15 shearling bomber + retro moto OOTD
The B15’s shearling collar isn’t just stylish — it’s the perfect winter ride warm-up. Paired with straight denim and work boots, this fit balances coziness and retro cool for a sunny cold-day cruise. The vintage bike’s vibe? Chef’s ki</t>
  </si>
  <si>
    <t>#ootd, #vintage, #leatherjacket, #schott613, #redwing8268, #vintagebiker, #bikerfashion, #mensvintagefashion, #marlboroclassics, #redwing2218, #marlboro, #westernleather, #alphama1, #motorcycle, #mash650, #leeriders, #harleydavidson, #redwing8268pt99, #demin, #leatherpants, #engineerboots, #winterride, #safarijacket, #deusexmachina, #breitling, #s, #LFXG, #vintageride, #barbourinte, #windarmor, #wrangler936, #motorcyclelifestyle</t>
  </si>
  <si>
    <t>@deusexmachina, @breitling, @sugarcanedenim, @barbourinternational</t>
  </si>
  <si>
    <t>https://instagram.com/p/DR9xovskeUl, https://instagram.com/p/DR69tm-kaeg, https://instagram.com/p/DR1mS91EcNW, https://instagram.com/p/DRzKtW7EfFU, https://instagram.com/p/DRwciW_kadX, https://instagram.com/p/DRt_yvlEv8S, https://instagram.com/p/DRrXN3kkaxS, https://instagram.com/p/DRoy3SrkQRo, https://instagram.com/p/DRmSxjskcwt, https://instagram.com/p/DRjoujskmdz, https://instagram.com/p/DRhIWIkkm0H, https://instagram.com/p/DRemTo8EpiH</t>
  </si>
  <si>
    <t>96, 98, 231, 63, 302, 291, 469, 300, 433, 495, 291, 860</t>
  </si>
  <si>
    <t>3, 2, 1, 4, 12, 2, 0, 0, 7, 2, 10, 5</t>
  </si>
  <si>
    <t>2025-12-07, 2025-12-06, 2025-12-04, 2025-12-03, 2025-12-02, 2025-12-01, 2025-11-30, 2025-11-29, 2025-11-28, 2025-11-27, 2025-11-26, 2025-11-25</t>
  </si>
  <si>
    <t>https://scontent-det1-1.cdninstagram.com/o1/v/t2/f2/m86/AQO0LV1tlV55Qbx1Vzm8cxDkaGrlLawyZWzpVqdnEsp0HTJoaoZ_AcZ82RifJ4Z3OVlQ0pms1FDxS_BXLFrvSrNU8K3bTW-sa_2FPSE.mp4?_nc_cat=106&amp;_nc_sid=5e9851&amp;_nc_ht=scontent-det1-1.cdninstagram.com&amp;_nc_ohc=xEN4Bt1y7g0Q7kNvwGw7k7E&amp;efg=eyJ2ZW5jb2RlX3RhZyI6Inhwdl9wcm9ncmVzc2l2ZS5JTlNUQUdSQU0uQ0xJUFMuQzMuNzIwLmRhc2hfYmFzZWxpbmVfMV92MSIsInhwdl9hc3NldF9pZCI6MjUyODkwOTc1ODQwNDI2MzAsImFzc2V0X2FnZV9kYXlzIjo5OCwidmlfdXNlY2FzZV9pZCI6MTAwOTksImR1cmF0aW9uX3MiOjE1LCJ1cmxnZW5fc291cmNlIjoid3d3In0%3D&amp;ccb=17-1&amp;_nc_gid=cA79CyfgSH1esNGfM-96Hw&amp;_nc_ss=1a&amp;_nc_zt=28&amp;vs=d22ff0d1c99f774d&amp;_nc_vs=HBksFQIYUmlnX3hwdl9yZWVsc19wZXJtYW5lbnRfc3JfcHJvZC82OTQzRjhBMTFEMTQ1OTlGRkZGOTVCMjg5QUNDOTdCN192aWRlb19kYXNoaW5pdC5tcDQVAALIARIAFQIYRmlnX3hwdl9yZWVsc19wZXJtYW5lbnRfc3JfcHJvZC83MDkzOTc3Nzg4OTg5NjVfNDI3NjgzNzI5NzYyOTM2NTQ3OS5tcDQVAgLIARIAKAAYABsCiAd1c2Vfb2lsATEScHJvZ3Jlc3NpdmVfcmVjaXBlATEVAAAmjIr_4puT7FkVAigCQzMsF0AuEOVgQYk3GBJkYXNoX2Jhc2VsaW5lXzFfdjERAHX-B2XmnQEA&amp;oh=00_Afzgm7dtzUelP-eJIcF9Ma8Z_STIfQpoenO1Tj4iuKr_cg&amp;oe=69B9C95F, https://scontent-det1-1.cdninstagram.com/o1/v/t2/f2/m86/AQPmLRLGeK4yNgkmX2in3dZM_hG5LrpwKFRotAhDVGdCxcnfXN3ekqn0xfYnlpG1pcTSu2avB30qEJeSR-vu5lPPB4Jv1Lq9DcbRSg4.mp4?_nc_cat=107&amp;_nc_sid=5e9851&amp;_nc_ht=scontent-det1-1.cdninstagram.com&amp;_nc_ohc=FDwemYSp0h0Q7kNvwH7u9vu&amp;efg=eyJ2ZW5jb2RlX3RhZyI6Inhwdl9wcm9ncmVzc2l2ZS5JTlNUQUdSQU0uQ0xJUFMuQzMuNzIwLmRhc2hfYmFzZWxpbmVfMV92MSIsInhwdl9hc3NldF9pZCI6NzMxNTE3NjY5NDMyODc5LCJhc3NldF9hZ2VfZGF5cyI6OTksInZpX3VzZWNhc2VfaWQiOjEwMDk5LCJkdXJhdGlvbl9zIjoxNSwidXJsZ2VuX3NvdXJjZSI6Ind3dyJ9&amp;ccb=17-1&amp;_nc_gid=cA79CyfgSH1esNGfM-96Hw&amp;_nc_ss=1a&amp;_nc_zt=28&amp;vs=7d3aeb8e59f51c1c&amp;_nc_vs=HBksFQIYUmlnX3hwdl9yZWVsc19wZXJtYW5lbnRfc3JfcHJvZC8wMTRGNURBNkYxRUIxRDAzNUUwQTI3MjU0REE1N0Q5NF92aWRlb19kYXNoaW5pdC5tcDQVAALIARIAFQIYR2lnX3hwdl9yZWVsc19wZXJtYW5lbnRfc3JfcHJvZC8xMTc3MDY0MTU0NjE3MjQxXzI0OTU1MzMyMzE3OTk3MDYwMTQubXA0FQICyAESACgAGAAbAogHdXNlX29pbAExEnByb2dyZXNzaXZlX3JlY2lwZQExFQAAJt74qq3308wCFQIoAkMzLBdALhDlYEGJNxgSZGFzaF9iYXNlbGluZV8xX3YxEQB1_gdl5p0BAA&amp;oh=00_AfzMOGzm1fj_zMLuc1ixokH3EKFOtNwcanb-kU-yIRyVkQ&amp;oe=69B9B824, https://scontent-det1-1.cdninstagram.com/o1/v/t2/f2/m86/AQPuXCfTOo9EjNm-woUkpKiSgAJ9IjLMQuj6QjJlhrohqz9N8ZyYchDQY3n8k7K-lia-1o4lUuj9RvqTJ8ub1fiBvn6LDxgKOHUPi-E.mp4?_nc_cat=100&amp;_nc_sid=5e9851&amp;_nc_ht=scontent-det1-1.cdninstagram.com&amp;_nc_ohc=pTZVl_PcNI8Q7kNvwFnde_M&amp;efg=eyJ2ZW5jb2RlX3RhZyI6Inhwdl9wcm9ncmVzc2l2ZS5JTlNUQUdSQU0uQ0xJUFMuQzMuNzIwLmRhc2hfYmFzZWxpbmVfMV92MSIsInhwdl9hc3NldF9pZCI6ODUwNzk4Mzg3MzI1Njk3LCJhc3NldF9hZ2VfZGF5cyI6MTAxLCJ2aV91c2VjYXNlX2lkIjoxMDA5OSwiZHVyYXRpb25fcyI6MjcsInVybGdlbl9zb3VyY2UiOiJ3d3cifQ%3D%3D&amp;ccb=17-1&amp;_nc_gid=cA79CyfgSH1esNGfM-96Hw&amp;_nc_ss=1a&amp;_nc_zt=28&amp;vs=ba0f247b3a086fb6&amp;_nc_vs=HBksFQIYUmlnX3hwdl9yZWVsc19wZXJtYW5lbnRfc3JfcHJvZC82QzQ3RURFMzE1NTExODBGMDVFOUEwQzgwMEEzRDJBNV92aWRlb19kYXNoaW5pdC5tcDQVAALIARIAFQIYOnBhc3N0aHJvdWdoX2V2ZXJzdG9yZS9HQ2dZY0NNUjNwQkx6S0lFQUdLbWluaDlraGhMYnN0VEFRQUYVAgLIARIAKAAYABsCiAd1c2Vfb2lsATEScHJvZ3Jlc3NpdmVfcmVjaXBlATEVAAAmgqy3-v3yggMVAigCQzMsF0A7qn752yLRGBJkYXNoX2Jhc2VsaW5lXzFfdjERAHX-B2XmnQEA&amp;oh=00_AfwK4_POfMJ6pnxsmL6oUI6Lavpk7R4GIG7_k52GA36dyw&amp;oe=69B998F1, https://scontent-det1-1.cdninstagram.com/o1/v/t2/f2/m86/AQPzwpbCqhcjKma1GbufMuSGCrWS8Nc4sOpVFkCUVnIn3JCygVlx9O0RE6eaITwO6wSxbp7OPtwywo8srzZCpqmADeP5thkQ_zCJ9EQ.mp4?_nc_cat=103&amp;_nc_sid=5e9851&amp;_nc_ht=scontent-det1-1.cdninstagram.com&amp;_nc_ohc=ur_BDaumXdkQ7kNvwGA-xTb&amp;efg=eyJ2ZW5jb2RlX3RhZyI6Inhwdl9wcm9ncmVzc2l2ZS5JTlNUQUdSQU0uQ0xJUFMuQzMuNzIwLmRhc2hfYmFzZWxpbmVfMV92MSIsInhwdl9hc3NldF9pZCI6MTQwNDE2ODk4MTMzNzUzMSwiYXNzZXRfYWdlX2RheXMiOjEwMiwidmlfdXNlY2FzZV9pZCI6MTAwOTksImR1cmF0aW9uX3MiOjE3LCJ1cmxnZW5fc291cmNlIjoid3d3In0%3D&amp;ccb=17-1&amp;_nc_gid=cA79CyfgSH1esNGfM-96Hw&amp;_nc_ss=1a&amp;_nc_zt=28&amp;vs=2a0cb2cf774f1311&amp;_nc_vs=HBksFQIYUmlnX3hwdl9yZWVsc19wZXJtYW5lbnRfc3JfcHJvZC9BRDQwNjk3MEYwQzIwN0EwOTI1QkM3RTc4NEExNERCN192aWRlb19kYXNoaW5pdC5tcDQVAALIARIAFQIYRmlnX3hwdl9yZWVsc19wZXJtYW5lbnRfc3JfcHJvZC83NTAwMzgwODQwMTkyNTdfOTE0NTkyODEzMzEyNzg4Mzc0Ni5tcDQVAgLIARIAKAAYABsCiAd1c2Vfb2lsATEScHJvZ3Jlc3NpdmVfcmVjaXBlATEVAAAm9taylbLF_gQVAigCQzMsF0Ax90vGp--eGBJkYXNoX2Jhc2VsaW5lXzFfdjERAHX-B2XmnQEA&amp;oh=00_AfzTFSMioAffy2Gs9U43tcnNeabecNB6GH4Aqd2gWHGOdQ&amp;oe=69B9B570, https://scontent-det1-1.cdninstagram.com/o1/v/t2/f2/m86/AQPOsxt4rdCQtWZ9f3PPWqc3Clb0cf6P1jLArRsKjZ8e9Wcj7VbuUoikukPo4AigGXGU_sxOq4psa5K9I-o8hsn_mCpGRNPNQ-yF29I.mp4?_nc_cat=108&amp;_nc_sid=5e9851&amp;_nc_ht=scontent-det1-1.cdninstagram.com&amp;_nc_ohc=ChbGDDNbweQQ7kNvwHyf6pu&amp;efg=eyJ2ZW5jb2RlX3RhZyI6Inhwdl9wcm9ncmVzc2l2ZS5JTlNUQUdSQU0uQ0xJUFMuQzMuNzIwLmRhc2hfYmFzZWxpbmVfMV92MSIsInhwdl9hc3NldF9pZCI6MTM1NDY3NDYzMzExMjc1MiwiYXNzZXRfYWdlX2RheXMiOjEwMywidmlfdXNlY2FzZV9pZCI6MTAwOTksImR1cmF0aW9uX3MiOjMxLCJ1cmxnZW5fc291cmNlIjoid3d3In0%3D&amp;ccb=17-1&amp;_nc_gid=cA79CyfgSH1esNGfM-96Hw&amp;_nc_ss=1a&amp;_nc_zt=28&amp;vs=d885317cbb6b3611&amp;_nc_vs=HBksFQIYUmlnX3hwdl9yZWVsc19wZXJtYW5lbnRfc3JfcHJvZC9DNjRGNDBFNTE5NTk5MUIxOEQzODhERTJCM0Y4RDdCQ192aWRlb19kYXNoaW5pdC5tcDQVAALIARIAFQIYRWlnX3hwdl9yZWVsc19wZXJtYW5lbnRfc3JfcHJvZC83OTYwMjg3MjY3MjQ3MzhfODAzNDc5NTU3MDE2Mjg4MjU4Lm1wNBUCAsgBEgAoABgAGwKIB3VzZ</t>
  </si>
  <si>
    <t>https://www.instagram.com/joyo_xin</t>
  </si>
  <si>
    <t>leencustoms</t>
  </si>
  <si>
    <t>Leen Customs Pin Garage</t>
  </si>
  <si>
    <t>📍 LA | CA est. 2017</t>
  </si>
  <si>
    <t>http://leencustoms.com/</t>
  </si>
  <si>
    <t>https://scontent-atl3-2.cdninstagram.com/v/t51.2885-19/425716953_353210747578646_1804375408874979669_n.jpg?stp=dst-jpg_e0_s150x150_tt6&amp;efg=eyJ2ZW5jb2RlX3RhZyI6InByb2ZpbGVfcGljLmRqYW5nby4xMDgwLmMyIn0&amp;_nc_ht=scontent-atl3-2.cdninstagram.com&amp;_nc_cat=102&amp;_nc_oc=Q6cZ2QGsOS0LXPAlt1aXp5RRehlPby8p2QnTyrl_rDNkrZB_DSZxAhzkTAm99b9A6Y4yAsI&amp;_nc_ohc=9gDvshad7MgQ7kNvwEY4Gj2&amp;_nc_gid=mvOiGUo5oxI1_nF1bD0GGQ&amp;edm=AOQ1c0wBAAAA&amp;ccb=7-5&amp;oh=00_Afwvrr-pYsBpKDNIbA-Q5jG2w-RU7UHzq8aGF4Pub0KiZA&amp;oe=69BDB1D9&amp;_nc_sid=8b3546</t>
  </si>
  <si>
    <t>The first official monthly  CAR DISTRICT gathering is going down March 21st!!! Come create history with us as we make our mark as LA’s go to spot for Cars, Culture, and Community🏁. Spread the word.
@vintagemotorunion 
@leencustoms 
@bigtimebigtimebigtimebigtime 
@artofattack 
#CarDistrictLA | Dropping at 10AM PST ✨
By popular demand, we’re opening pre-orders for our grill badge. This version comes in an antique bronze finish with the same iconic design.
Missed the first drop? This is your chance.
We’ll also be releasing the last remaining pieces from the Luft Tokyo drop at the same ti | LIBERTYWALK KYOTO | GRAND OPEN
2026.3.28 - 29
TOKYO / NAGOYA / OSAKA / SAPPORO...
Next stage is KYOTO.
@libertywalk_kyoto 
@inno_models_official 
@leencustoms 
札幌に続く「LB CAFE」第2弾を併設。
さらに、京都限定のスペシャルアイテムを多数ドロップ。
• EXCLUSIVE ITEM
LBWK KYOTO SPECIAL BOX
(INNO Model × Lean Customs / Special Pin Badge)
 | Introducing our exclusive air-cooled grill badge, created for the first Luft event in Tokyo in collaboration with Luftgekühlt and Leen Customs. 
Inspired by the intricate Japanese manhole covers 🇯🇵, this piece blends Porsche heritage with Tokyo street culture. 
Limited to Only 50 pieces, each nu | It’s @luftgekuhlt week in Tokyo! If you’re in town catch us at the vendor row on the Ginza Expressway KK Line! 
We will be dropping new variants plus some exclusive items only available in 🇯🇵 
#leencustoms #pingame #luftgekuhlt | Next stop: @luftgekuhlt Tokyo 🇯🇵
We’re bringing three air-cooled legends with us:
964 • 910 • 906
Limited edition pins. Available first at Tokyo. 🏁
#LeenCustoms #Tokyo #AirCooled | It’s 3/7 Day @rayswheels_official ✨
Celebrating the iconic TE37s we crafted these limited edition pins highlighting some of their special variants. Which is your favorite?
#leencustoms #rayswheels #TE37 | Night Cap a Porsche Gathering. + Verone's 50th Birthday - 
 @leencustoms  @cooled.collective  @guardsredclub | Golden Hour at 10a PST 02.27 ✨
The full gold collection drops tomorrow and for the first time it is not a blind bag drop, plus an all new Gold Series backing card! Limited to only 25PCS 🔒 
#teamtoyo #leencustoms #pinmywhip | Night Cap 
A Porche Gathering
@leencustoms 
@cooled.collective 
@guardsredclub 
@e_n_o_r_e_v | Limited to only 25 pieces, our gold series collection continues. Dropping this Friday at 10a PST ✨ 
Should we release the full collection? 
#teamtoyo #leencustoms #GOLD | We’re back with @leencustoms with 9 exclusive pins made just for XPEL fans. Grab yours before they’re gone! Link in bio to shop.</t>
  </si>
  <si>
    <t>#CarDistrictLA, #leencustoms, #pingame, #luftgekuhlt, #LeenCustoms, #Tokyo, #AirCooled, #rayswheels, #TE37, #teamtoyo, #pinmywhip, #GOLD</t>
  </si>
  <si>
    <t>@vintagemotorunion, @leencustoms, @bigtimebigtimebigtimebigtime, @artofattack, @libertywalk_kyoto, @inno_models_official, @luftgekuhlt, @rayswheels_official, @cooled.collective, @guardsredclub, @e_n_o_r_e_v</t>
  </si>
  <si>
    <t>https://instagram.com/p/DVPDCcakk3X, https://instagram.com/p/DV45aAAETUw, https://instagram.com/p/DV2p-J8Ds-3, https://instagram.com/p/DVzcFFmE-uZ, https://instagram.com/p/DVuT8gmDxMr, https://instagram.com/p/DVrkhoTEiFc, https://instagram.com/p/DVmSipgEkKo, https://instagram.com/p/DVRXbAHj0pW, https://instagram.com/p/DVPmcRBkQmc, https://instagram.com/p/DVNard1FSkA, https://instagram.com/p/DVH2zt8EVzk, https://instagram.com/p/DVG8rclEeCL</t>
  </si>
  <si>
    <t>1395, 549, 4319, 2924, 279, 651, 588, 601, 343, 1075, 459, 652</t>
  </si>
  <si>
    <t>60, 12, 66, 79, 7, 17, 20, 19, 67, 32, 22, 37</t>
  </si>
  <si>
    <t>2026-02-26, 2026-03-15, 2026-03-14, 2026-03-13, 2026-03-11, 2026-03-09, 2026-03-07, 2026-02-27, 2026-02-27, 2026-02-26, 2026-02-24, 2026-02-23</t>
  </si>
  <si>
    <t>Tokyo, Japan, Ginza Tokyo, Downtown Los Angeles</t>
  </si>
  <si>
    <t>Video, Sidecar, Video, Sidecar, Sidecar, Sidecar, Sidecar, Sidecar, Sidecar, Sidecar, Image, Sidecar</t>
  </si>
  <si>
    <t>https://scontent-atl3-2.cdninstagram.com/v/t51.82787-15/652799791_18569138956023950_1205928714745778621_n.jpg?stp=dst-jpg_e35_p1080x1080_sh0.08_tt6&amp;_nc_ht=scontent-atl3-2.cdninstagram.com&amp;_nc_cat=102&amp;_nc_oc=Q6cZ2QGsOS0LXPAlt1aXp5RRehlPby8p2QnTyrl_rDNkrZB_DSZxAhzkTAm99b9A6Y4yAsI&amp;_nc_ohc=uz5O2AU7Nu0Q7kNvwFU_pJZ&amp;_nc_gid=mvOiGUo5oxI1_nF1bD0GGQ&amp;edm=AOQ1c0wBAAAA&amp;ccb=7-5&amp;ig_cache_key=Mzg1MzA3NzgyODg0MjE1MDE5OA%3D%3D.3-ccb7-5&amp;oh=00_AfwkuWU3cMcOf5Da72yZBts0m1zPs6h5Vpi45ZV6AtNWiA&amp;oe=69BDB7C2&amp;_nc_sid=8b3546, https://scontent-atl3-2.cdninstagram.com/v/t51.82787-15/652799791_18569138956023950_1205928714745778621_n.jpg?stp=dst-jpg_e35_p1080x1080_sh0.08_tt6&amp;_nc_ht=scontent-atl3-2.cdninstagram.com&amp;_nc_cat=102&amp;_nc_oc=Q6cZ2QGsOS0LXPAlt1aXp5RRehlPby8p2QnTyrl_rDNkrZB_DSZxAhzkTAm99b9A6Y4yAsI&amp;_nc_ohc=uz5O2AU7Nu0Q7kNvwFU_pJZ&amp;_nc_gid=mvOiGUo5oxI1_nF1bD0GGQ&amp;edm=AOQ1c0wBAAAA&amp;ccb=7-5&amp;ig_cache_key=Mzg1MzA3NzgyODg0MjE1MDE5OA%3D%3D.3-ccb7-5&amp;oh=00_AfwkuWU3cMcOf5Da72yZBts0m1zPs6h5Vpi45ZV6AtNWiA&amp;oe=69BDB7C2&amp;_nc_sid=8b3546, https://scontent-atl3-2.cdninstagram.com/v/t51.82787-15/652552134_18569138947023950_4841276059973823608_n.jpg?stp=dst-jpg_e35_p1080x1080_sh0.08_tt6&amp;_nc_ht=scontent-atl3-2.cdninstagram.com&amp;_nc_cat=102&amp;_nc_oc=Q6cZ2QGsOS0LXPAlt1aXp5RRehlPby8p2QnTyrl_rDNkrZB_DSZxAhzkTAm99b9A6Y4yAsI&amp;_nc_ohc=8GkaNvMFusoQ7kNvwEU9hKH&amp;_nc_gid=mvOiGUo5oxI1_nF1bD0GGQ&amp;edm=AOQ1c0wBAAAA&amp;ccb=7-5&amp;ig_cache_key=Mzg1MzA3NzgzMTUwMTI5ODQ4NQ%3D%3D.3-ccb7-5&amp;oh=00_AfwIszkvphxIlnzeaenuVA1NGcK9gCKk98YFqLxfTaV-eQ&amp;oe=69BDBE90&amp;_nc_sid=8b3546, https://scontent-atl3-2.cdninstagram.com/v/t51.82787-15/651001666_18568651501023950_8677342109162708508_n.jpg?stp=dst-jpg_e15_tt6&amp;_nc_ht=scontent-atl3-2.cdninstagram.com&amp;_nc_cat=102&amp;_nc_oc=Q6cZ2QGsOS0LXPAlt1aXp5RRehlPby8p2QnTyrl_rDNkrZB_DSZxAhzkTAm99b9A6Y4yAsI&amp;_nc_ohc=0KX1483vjA0Q7kNvwEkSE79&amp;_nc_gid=mvOiGUo5oxI1_nF1bD0GGQ&amp;edm=AOQ1c0wBAAAA&amp;ccb=7-5&amp;ig_cache_key=Mzg1MTU0NDc0NDE2NjY3NTQ1Mw%3D%3D.3-ccb7-5&amp;oh=00_Afzx0wBymm49ZiZqFxXnce5XmJZSyZh2-hrO8RAKCpNB-Q&amp;oe=69BDB5D2&amp;_nc_sid=8b3546, https://scontent-atl3-2.cdninstagram.com/v/t51.82787-15/651001666_18568651501023950_8677342109162708508_n.jpg?stp=dst-jpg_e15_tt6&amp;_nc_ht=scontent-atl3-2.cdninstagram.com&amp;_nc_cat=102&amp;_nc_oc=Q6cZ2QGsOS0LXPAlt1aXp5RRehlPby8p2QnTyrl_rDNkrZB_DSZxAhzkTAm99b9A6Y4yAsI&amp;_nc_ohc=0KX1483vjA0Q7kNvwEkSE79&amp;_nc_gid=mvOiGUo5oxI1_nF1bD0GGQ&amp;edm=AOQ1c0wBAAAA&amp;ccb=7-5&amp;ig_cache_key=Mzg1MTU0NDc0NDE2NjY3NTQ1Mw%3D%3D.3-ccb7-5&amp;oh=00_Afzx0wBymm49ZiZqFxXnce5XmJZSyZh2-hrO8RAKCpNB-Q&amp;oe=69BDB5D2&amp;_nc_sid=8b3546, https://scontent-atl3-2.cdninstagram.com/v/t51.82787-15/650049085_18568651510023950_8017531628885602570_n.jpg?stp=dst-jpg_e15_tt6&amp;_nc_ht=scontent-atl3-2.cdninstagram.com&amp;_nc_cat=102&amp;_nc_oc=Q6cZ2QGsOS0LXPAlt1aXp5RRehlPby8p2QnTyrl_rDNkrZB_DSZxAhzkTAm99b9A6Y4yAsI&amp;_nc_ohc=DHyVd1rKZ0MQ7kNvwG5Za-y&amp;_nc_gid=mvOiGUo5oxI1_nF1bD0GGQ&amp;edm=AOQ1c0wBAAAA&amp;ccb=7-5&amp;ig_cache_key=Mzg1MTU0NDc0NTAzOTA3NDc4MA%3D%3D.3-ccb7-5&amp;oh=00_Afx70-vGWe0CgRhEGwRKC5ZeSPspIOCrUfv33wyETlN3-Q&amp;oe=69BDAE1A&amp;_nc_sid=8b3546, https://scontent-atl3-2.cdninstagram.com/v/t51.82787-15/650364898_18568651519023950_3248937308289574306_n.jpg?stp=dst-jpg_e15_tt6&amp;_nc_ht=scontent-atl3-2.cdninstagram.com&amp;_nc_cat=102&amp;_nc_oc=Q6cZ2QGsOS0LXPAlt1aXp5RRehlPby8p2QnTyrl_rDNkrZB_DSZxAhzkTAm99b9A6Y4yAsI&amp;_nc_ohc=NdKtUUcRYUEQ7kNvwGVrIWX&amp;_nc_gid=mvOiGUo5oxI1_nF1bD0GGQ&amp;edm=AOQ1c0wBAAAA&amp;ccb=7-5&amp;ig_cache_key=Mzg1MTU0NDc0NTg3NzkzNjE2Mw%3D%3D.3-ccb7-5&amp;oh=00_AfwfwzkgYvvrkTPdtquAiNM6aP8pPaoMrBAKuMiPZA3IZw&amp;oe=69BD9209&amp;_nc_sid=8b3546, https://scontent-atl3-2.cdninstagram.com/v/t51.82787-15/650906078_18568177378023950_3569155583538408992_n.jpg?stp=dst-jpg_e15_tt6&amp;_nc_ht=scontent-atl3-2.cdninstagram.com&amp;_nc_cat=102&amp;_nc_oc=Q6cZ2QGsOS0LXPAlt1aXp5RRehlPby8p2QnTyrl_rDNkrZB_DSZxAhzkTAm99b9A6Y4yAsI&amp;_nc_ohc=i-X3BStt-eIQ7kNvwGWPbYi&amp;_nc_gid=mvOiGUo5oxI1_nF1bD0GGQ&amp;edm=AOQ1c0wBAAAA&amp;ccb=7-5&amp;ig_cache_key=Mzg1MDEwMDcxMDEzNDcxMzM0Ng%3D%3D.3-ccb7-5&amp;oh=00_AfzEuDA1u7nZEnMbP8Rk0OhXD_GXpO4k6kLrFeD54g8sSg&amp;oe=69BD89EA&amp;_nc_sid=8b3546, https://scontent-atl3-2.cdninstagram.com/v/t51.82787-15/650906078_18568177378023950_3569155583538408992_n.jpg?stp=dst-jpg_e15_tt6&amp;_nc_ht=scontent-atl3-2.cdninstagram.com&amp;_nc_cat=102&amp;_nc_oc=Q6cZ2QGsOS0LXPAlt1aXp5RRehlPby8p2QnTyrl_rDNkrZB_DSZxAhzkTAm99b9A6Y4yAsI&amp;_nc_ohc=i-X3BStt-eIQ7kNvwGWPbYi&amp;_nc_gid=mvOiGUo5oxI1_nF1bD0GGQ&amp;edm=AOQ1c0wBAAAA&amp;ccb=7-5&amp;ig_cache_key=Mzg1MDEwMDcxMDEzNDcxMzM0Ng%3D%3D.3-ccb7-5&amp;oh=00_AfzEuDA1u7nZEnMbP8Rk0OhXD_GXpO4k6kLrFeD54g8sSg&amp;oe=69BD89EA&amp;_nc_sid=8b3546, https://scontent-atl3-2.cdninstagram.com/v/t51.82787-15/650929519_18568177387023950_8207283347640370920_n.jpg?stp=dst-jpg_e15_tt6&amp;_nc_ht=scontent-atl3-2.cdninstagram.com&amp;_nc_cat=102&amp;_nc_oc=Q6cZ2QGsOS0LXPAlt1aXp5RRehlPby8p2QnTyrl_rDNkrZB_DSZxAhzkTAm99b9A6Y4yAsI&amp;_nc_ohc=vKRElkJDVawQ7kNvwGWIOnD&amp;_nc_gid=mvOiGUo5oxI1_nF1bD0GGQ&amp;edm=AOQ1c0wBAAAA&amp;ccb=7-5&amp;ig_cache_key=Mzg1MDEwMDcxMjg0NDI4ODU4Mg%3D%3D.3-ccb7-5&amp;oh=00_AfzQlZAOu1MnWNlYwoFkf9PxHleMWwKg1QU_wyUU4sTOlg&amp;oe=69BD876C&amp;_nc_sid=8b3546, https://scontent-atl3-2.cdninstagram.com/v/t51.82787-15/649847389_18567893074023950_669567847569</t>
  </si>
  <si>
    <t>https://scontent-atl3-1.cdninstagram.com/o1/v/t16/f2/m69/AQMqaOAsF_8HJRohc_ZPprblry0sumsW_BmoruGZ88BKaMSVnEhEmtq-oLHljCKjNjd3D5pUiP2szhNYjDDlb7Z-.mp4?strext=1&amp;_nc_cat=100&amp;_nc_sid=5e9851&amp;_nc_ht=scontent-atl3-1.cdninstagram.com&amp;_nc_ohc=fN82KTSmwYAQ7kNvwH5pvgD&amp;efg=eyJ2ZW5jb2RlX3RhZyI6Inhwdl9wcm9ncmVzc2l2ZS5JTlNUQUdSQU0uQ0xJUFMuQzMuNzIwLmRhc2hfYmFzZWxpbmVfMV92MSIsInhwdl9hc3NldF9pZCI6MTc5NDY2OTI3OTYxMTE3OTMsImFzc2V0X2FnZV9kYXlzIjoxNywidmlfdXNlY2FzZV9pZCI6MTAwOTksImR1cmF0aW9uX3MiOjYwLCJ1cmxnZW5fc291cmNlIjoid3d3In0%3D&amp;ccb=17-1&amp;_nc_gid=mvOiGUo5oxI1_nF1bD0GGQ&amp;_nc_ss=1a&amp;_nc_zt=28&amp;vs=ed13997fa81ec53f&amp;_nc_vs=HBksFQIYOnBhc3N0aHJvdWdoX2V2ZXJzdG9yZS9HT2xRV3lhTjFLcHFvckFGQUNhMlRRbHFmc3hKYnNwVEFRQUYVAALIARIAFQIYUWlnX3hwdl9wbGFjZW1lbnRfcGVybWFuZW50X3YyLzE0NDhDMURFNTUyQjgyQjhGQTAxODdDODQ2QTdDOUJBX2F1ZGlvX2Rhc2hpbml0Lm1wNBUCAsgBEgAoABgAGwKIB3VzZV9vaWwBMRJwcm9ncmVzc2l2ZV9yZWNpcGUBMRUAACbi7oqQgZvhPxUCKAJDMywXQE4AAAAAAAAYEmRhc2hfYmFzZWxpbmVfMV92MREAdf4HZeadAQA&amp;oh=00_AfykSkLqmA74_XSD_hWz75pfXWcxe8P9Nbk1uUNbrBnwzQ&amp;oe=69BDB978, https://scontent-atl3-3.cdninstagram.com/o1/v/t16/f2/m69/AQN3QzdxTRxh9ZL7GWefoQYTWev_ycdZWdf4UxA6TJvtDe7bGX69AITeR8vsqHWqbGpRR6TDdfxcm0t91dl6Ccpk.mp4?strext=1&amp;_nc_cat=108&amp;_nc_sid=5e9851&amp;_nc_ht=scontent-atl3-3.cdninstagram.com&amp;_nc_ohc=fbsmP4eao4QQ7kNvwFtdjwx&amp;efg=eyJ2ZW5jb2RlX3RhZyI6Inhwdl9wcm9ncmVzc2l2ZS5JTlNUQUdSQU0uQ0xJUFMuQzMuNzIwLmRhc2hfYmFzZWxpbmVfMV92MSIsInhwdl9hc3NldF9pZCI6MTgwMjQ5NzY1Mjk2NDMwNzEsImFzc2V0X2FnZV9kYXlzIjoyLCJ2aV91c2VjYXNlX2lkIjoxMDA5OSwiZHVyYXRpb25fcyI6MTMsInVybGdlbl9zb3VyY2UiOiJ3d3cifQ%3D%3D&amp;ccb=17-1&amp;_nc_gid=mvOiGUo5oxI1_nF1bD0GGQ&amp;_nc_ss=1a&amp;_nc_zt=28&amp;vs=87be117b07bb41c5&amp;_nc_vs=HBksFQIYOnBhc3N0aHJvdWdoX2V2ZXJzdG9yZS9HRzhac2lacENIenVZRklGQUtCZU9hTnVWNXRxYnNwVEFRQUYVAALIARIAFQIYUWlnX3hwdl9wbGFjZW1lbnRfcGVybWFuZW50X3YyLzU3NDA1OTQyRURBMUVFQjI1QjY5NkU3OURDNEIwOEEwX2F1ZGlvX2Rhc2hpbml0Lm1wNBUCAsgBEgAoABgAGwKIB3VzZV9vaWwBMRJwcm9ncmVzc2l2ZV9yZWNpcGUBMRUAACb-2JKy3OeEQBUCKAJDMywXQCozMzMzMzMYEmRhc2hfYmFzZWxpbmVfMV92MREAdf4HZeadAQA&amp;oh=00_Afw2Yflukyqsi1Il4SfI4GDVmLtY-R-vNWNji4lH2x0O6w&amp;oe=69BDB6F4</t>
  </si>
  <si>
    <t>https://www.instagram.com/leencustoms</t>
  </si>
  <si>
    <t>rasya_morello07</t>
  </si>
  <si>
    <t>Rasya Morello</t>
  </si>
  <si>
    <t>@acdc @rageagainstthemachine @vanhalenzone @motorhead_fanpage @acdcimages</t>
  </si>
  <si>
    <t>https://scontent-dfw5-1.cdninstagram.com/v/t51.82787-19/636686990_18096769534985110_4333968256004548751_n.jpg?stp=dst-jpg_e0_s150x150_tt6&amp;efg=eyJ2ZW5jb2RlX3RhZyI6InByb2ZpbGVfcGljLmRqYW5nby4xMDU4LmMyIn0&amp;_nc_ht=scontent-dfw5-1.cdninstagram.com&amp;_nc_cat=110&amp;_nc_oc=Q6cZ2QEl3t8FbaAZ6idIdiUV3daXmaZlBcVv2Oxbzw3PoWzIcV-bB6ZKxEDgIPkE84xURyo&amp;_nc_ohc=JTReur-opH4Q7kNvwGqBu-u&amp;_nc_gid=onJcKxXn9mr38wzETfTdnw&amp;edm=AOQ1c0wBAAAA&amp;ccb=7-5&amp;oh=00_AfyCkIZEaWzeAZPxDioH8P92My-TqosgFRdkdSBLBHFGaA&amp;oe=69BD98D5&amp;_nc_sid=8b3546</t>
  </si>
  <si>
    <t>Immortal | Been Away | Tormentor | The God That Failed | HIGHWAY STAR | CIRCLES | All The Parties | Forgotten Faces | Torn Apart | Working For MCA | Surfacing | SMOOTH</t>
  </si>
  <si>
    <t>https://instagram.com/p/DMNhL_GScmt, https://instagram.com/p/DKyfzO-Sgzr, https://instagram.com/p/DIImtmky26B, https://instagram.com/p/DH0X5i9SEwk, https://instagram.com/p/DHxMX4lSjGI, https://instagram.com/p/DG0EZ9Ty-G6, https://instagram.com/p/DGAgLU6yypj, https://instagram.com/p/DFQSGB_ygPv, https://instagram.com/p/DFC2PD6yEhR, https://instagram.com/p/DE_3mxOSoSq, https://instagram.com/p/DESMtmDSX_q, https://instagram.com/p/DD3rbb_yICm</t>
  </si>
  <si>
    <t>25, 17, 15, 23, 16, 22, 24, 21, 23, 37, 17, 20</t>
  </si>
  <si>
    <t>3, 0, 0, 0, 2, 0, 0, 1, 0, 6, 0, 0</t>
  </si>
  <si>
    <t>2025-07-17, 2025-06-12, 2025-04-07, 2025-03-30, 2025-03-29, 2025-03-05, 2025-02-13, 2025-01-25, 2025-01-20, 2025-01-19, 2025-01-01, 2024-12-22</t>
  </si>
  <si>
    <t>https://scontent-dfw5-1.cdninstagram.com/v/t51.82787-15/521338735_18074951161985110_5934243346947359947_n.jpg?stp=dst-jpg_e35_p1080x1080_sh0.08_tt6&amp;_nc_ht=scontent-dfw5-1.cdninstagram.com&amp;_nc_cat=110&amp;_nc_oc=Q6cZ2QEl3t8FbaAZ6idIdiUV3daXmaZlBcVv2Oxbzw3PoWzIcV-bB6ZKxEDgIPkE84xURyo&amp;_nc_ohc=XtVP_vM3CAEQ7kNvwHr8Uc-&amp;_nc_gid=onJcKxXn9mr38wzETfTdnw&amp;edm=AOQ1c0wBAAAA&amp;ccb=7-5&amp;ig_cache_key=MzY3ODc0MjQyMDMxMDkwODg0OQ%3D%3D.3-ccb7-5&amp;oh=00_AfxsdSXME45c6v4zRY3qCR_V5kWF8cUqeOJbcjjuk4VqqA&amp;oe=69BDA641&amp;_nc_sid=8b3546, https://scontent-dfw5-1.cdninstagram.com/v/t51.82787-15/521338735_18074951161985110_5934243346947359947_n.jpg?stp=dst-jpg_e35_p1080x1080_sh0.08_tt6&amp;_nc_ht=scontent-dfw5-1.cdninstagram.com&amp;_nc_cat=110&amp;_nc_oc=Q6cZ2QEl3t8FbaAZ6idIdiUV3daXmaZlBcVv2Oxbzw3PoWzIcV-bB6ZKxEDgIPkE84xURyo&amp;_nc_ohc=XtVP_vM3CAEQ7kNvwHr8Uc-&amp;_nc_gid=onJcKxXn9mr38wzETfTdnw&amp;edm=AOQ1c0wBAAAA&amp;ccb=7-5&amp;ig_cache_key=MzY3ODc0MjQyMDMxMDkwODg0OQ%3D%3D.3-ccb7-5&amp;oh=00_AfxsdSXME45c6v4zRY3qCR_V5kWF8cUqeOJbcjjuk4VqqA&amp;oe=69BDA641&amp;_nc_sid=8b3546, https://scontent-dfw5-1.cdninstagram.com/v/t51.82787-15/520783987_18074951176985110_7108432982025857602_n.jpg?stp=dst-jpg_e35_p1080x1080_sh0.08_tt6&amp;_nc_ht=scontent-dfw5-1.cdninstagram.com&amp;_nc_cat=110&amp;_nc_oc=Q6cZ2QEl3t8FbaAZ6idIdiUV3daXmaZlBcVv2Oxbzw3PoWzIcV-bB6ZKxEDgIPkE84xURyo&amp;_nc_ohc=d5WmJB7XmbIQ7kNvwGab92a&amp;_nc_gid=onJcKxXn9mr38wzETfTdnw&amp;edm=AOQ1c0wBAAAA&amp;ccb=7-5&amp;ig_cache_key=MzY3ODc0MjQyMDk5ODgxMzI5NQ%3D%3D.3-ccb7-5&amp;oh=00_AfwobdMlndPKsF6-EpuyTcSKBPsjtnZ5-a2rwCQZvy8dRA&amp;oe=69BDB03F&amp;_nc_sid=8b3546, https://scontent-dfw5-1.cdninstagram.com/v/t51.82787-15/520023866_18074951188985110_207353559070929451_n.jpg?stp=dst-jpg_e35_p1080x1080_sh0.08_tt6&amp;_nc_ht=scontent-dfw5-1.cdninstagram.com&amp;_nc_cat=110&amp;_nc_oc=Q6cZ2QEl3t8FbaAZ6idIdiUV3daXmaZlBcVv2Oxbzw3PoWzIcV-bB6ZKxEDgIPkE84xURyo&amp;_nc_ohc=su4d3LpfexgQ7kNvwG1gljY&amp;_nc_gid=onJcKxXn9mr38wzETfTdnw&amp;edm=AOQ1c0wBAAAA&amp;ccb=7-5&amp;ig_cache_key=MzY3ODc0MjQyMDY2MzE1NTk3OA%3D%3D.3-ccb7-5&amp;oh=00_AfzB3HugtwNJMCj7kC6PNq-iDSRa6pgFwXqwduz4EKzdNw&amp;oe=69BDA1F1&amp;_nc_sid=8b3546, https://scontent-dfw5-1.cdninstagram.com/v/t51.2885-15/506063440_18071673793985110_7998121716890995366_n.jpg?stp=dst-jpg_e35_p1080x1080_sh0.08_tt6&amp;_nc_ht=scontent-dfw5-1.cdninstagram.com&amp;_nc_cat=110&amp;_nc_oc=Q6cZ2QEl3t8FbaAZ6idIdiUV3daXmaZlBcVv2Oxbzw3PoWzIcV-bB6ZKxEDgIPkE84xURyo&amp;_nc_ohc=5z8ItYby_WIQ7kNvwExIXDh&amp;_nc_gid=onJcKxXn9mr38wzETfTdnw&amp;edm=AOQ1c0wBAAAA&amp;ccb=7-5&amp;ig_cache_key=MzY1MzEyMjA5OTYwODM0NzM1NQ%3D%3D.3-ccb7-5&amp;oh=00_Afw0am0DAe9qWD2r7kqbbF7H7skcXCZiFHWJzmYr4Rgkvw&amp;oe=69BDA91B&amp;_nc_sid=8b3546, https://scontent-dfw5-1.cdninstagram.com/v/t51.2885-15/506063440_18071673793985110_7998121716890995366_n.jpg?stp=dst-jpg_e35_p1080x1080_sh0.08_tt6&amp;_nc_ht=scontent-dfw5-1.cdninstagram.com&amp;_nc_cat=110&amp;_nc_oc=Q6cZ2QEl3t8FbaAZ6idIdiUV3daXmaZlBcVv2Oxbzw3PoWzIcV-bB6ZKxEDgIPkE84xURyo&amp;_nc_ohc=5z8ItYby_WIQ7kNvwExIXDh&amp;_nc_gid=onJcKxXn9mr38wzETfTdnw&amp;edm=AOQ1c0wBAAAA&amp;ccb=7-5&amp;ig_cache_key=MzY1MzEyMjA5OTYwODM0NzM1NQ%3D%3D.3-ccb7-5&amp;oh=00_Afw0am0DAe9qWD2r7kqbbF7H7skcXCZiFHWJzmYr4Rgkvw&amp;oe=69BDA91B&amp;_nc_sid=8b3546, https://scontent-dfw5-1.cdninstagram.com/v/t51.2885-15/505163386_18071673802985110_6386236949015898462_n.jpg?stp=dst-jpg_e35_p1080x1080_sh0.08_tt6&amp;_nc_ht=scontent-dfw5-1.cdninstagram.com&amp;_nc_cat=110&amp;_nc_oc=Q6cZ2QEl3t8FbaAZ6idIdiUV3daXmaZlBcVv2Oxbzw3PoWzIcV-bB6ZKxEDgIPkE84xURyo&amp;_nc_ohc=__MMM2RFSdQQ7kNvwEO7hUp&amp;_nc_gid=onJcKxXn9mr38wzETfTdnw&amp;edm=AOQ1c0wBAAAA&amp;ccb=7-5&amp;ig_cache_key=MzY1MzEyMjA5OTYwODMxMDg1Mg%3D%3D.3-ccb7-5&amp;oh=00_AfyeRneV8oawrNC2V45ajtaR8EzP9SACITaL8xJT9wqL9Q&amp;oe=69BD8ED0&amp;_nc_sid=8b3546, https://scontent-dfw5-1.cdninstagram.com/v/t51.2885-15/506305324_18071673814985110_72716345186918994_n.jpg?stp=dst-jpg_e35_p1080x1080_sh0.08_tt6&amp;_nc_ht=scontent-dfw5-1.cdninstagram.com&amp;_nc_cat=110&amp;_nc_oc=Q6cZ2QEl3t8FbaAZ6idIdiUV3daXmaZlBcVv2Oxbzw3PoWzIcV-bB6ZKxEDgIPkE84xURyo&amp;_nc_ohc=9SRYGhwK7r4Q7kNvwHVQzYQ&amp;_nc_gid=onJcKxXn9mr38wzETfTdnw&amp;edm=AOQ1c0wBAAAA&amp;ccb=7-5&amp;ig_cache_key=MzY1MzEyMjA5OTc0MjczNTcyNA%3D%3D.3-ccb7-5&amp;oh=00_AfzSRGGrMxXiSsCP2UPTIi9N2JSI-ZDeDYsURIFn1sGtsQ&amp;oe=69BD955B&amp;_nc_sid=8b3546, https://scontent-dfw5-1.cdninstagram.com/v/t51.2885-15/505751006_18071673823985110_995165488746369438_n.jpg?stp=dst-jpg_e35_p1080x1080_sh0.08_tt6&amp;_nc_ht=scontent-dfw5-1.cdninstagram.com&amp;_nc_cat=110&amp;_nc_oc=Q6cZ2QEl3t8FbaAZ6idIdiUV3daXmaZlBcVv2Oxbzw3PoWzIcV-bB6ZKxEDgIPkE84xURyo&amp;_nc_ohc=e-yEoW5NE8cQ7kNvwGLz_FM&amp;_nc_gid=onJcKxXn9mr38wzETfTdnw&amp;edm=AOQ1c0wBAAAA&amp;ccb=7-5&amp;ig_cache_key=MzY1MzEyMjA5OTczNDI4MjQ1MQ%3D%3D.3-ccb7-5&amp;oh=00_AfyhehAXEZVJNg5QBvn9lG1aWF0OrCVLr3aUkR-GiaTJZQ&amp;oe=69BDB3EB&amp;_nc_sid=8b3546, https://scontent-dfw5-1.cdninstagram.com/v/t51.2885-15/488853585_18065621002985110_4761361492717535730_n.jpg?stp=dst-jpg_e35_p1080x1080_sh0.08_tt6&amp;_nc_ht=scontent-dfw5-1.cdninstagram.com&amp;_nc_cat=110&amp;_nc_oc=Q6cZ2QEl3t8FbaAZ6idIdiUV3daXmaZlBcVv2Oxbzw3PoWzIcV-bB6ZKxEDgIPkE84xURyo&amp;_nc_ohc=ek7cxa0QdWEQ7kNvwGkJWa7&amp;_nc_gid=onJcKxXn9mr38wzETfTdnw&amp;edm=AOQ1c0wBAAAA&amp;ccb=7-5&amp;ig_cache_key=MzYwNTMwMTc0NTAxNjMwMTYwNw%3D%3D.3-ccb7-5&amp;oh=00_AfxUXkJjAeHfCfChg6CyXCUQ3VYtT02wQ18n8LSoqmEyXw&amp;oe=69BD8</t>
  </si>
  <si>
    <t>https://www.instagram.com/rasya_morello07</t>
  </si>
  <si>
    <t>kimikimi1968</t>
  </si>
  <si>
    <t>佐野 仁彦</t>
  </si>
  <si>
    <t>I like sports cars from the 1960s to the 1990s🏁✨✨</t>
  </si>
  <si>
    <t>https://scontent-mia3-2.cdninstagram.com/v/t51.2885-19/347669924_582860170350351_8421248181577128373_n.jpg?stp=dst-jpg_e0_s150x150_tt6&amp;efg=eyJ2ZW5jb2RlX3RhZyI6InByb2ZpbGVfcGljLmRqYW5nby4xMDgwLmMyIn0&amp;_nc_ht=scontent-mia3-2.cdninstagram.com&amp;_nc_cat=103&amp;_nc_oc=Q6cZ2QE1eLQyTPAG9TyF5VkE2Tbi2C72kzGQZq3YLodWguPl-xdrw8ryHzoiYc6t-8Y3bzE&amp;_nc_ohc=H4KYqmAEI34Q7kNvwGgbgLb&amp;_nc_gid=H0uFulLn_CCleljtFmg0vg&amp;edm=AOQ1c0wBAAAA&amp;ccb=7-5&amp;oh=00_AfzwiXBvmexy2OEadRXe7JKM3As4YDRBxOCL2fSvRrT6Mg&amp;oe=69BDA2CD&amp;_nc_sid=8b3546</t>
  </si>
  <si>
    <t>「サーキットの狼ミュージアム」念願の聖地に行って来ました😊
小学生の頃から当時一大ブームだったスーパーカーに魅せられて、サーキットの狼の単行本やプラモデル、大百科を買って知識を深めたつもりになっておりました🏁
ミュージアムまでクルマで30分程の香取市に住む友人がクラシックミニを購入したので、納車祝いでクルマ好きオジサンが集い、懐かしの名車を見ながら郷愁に浸るという我々にとっては最高の旅でした😆
是非また行きたい聖地巡礼でした👍
#サーキットの狼
#サーキットの狼ミュージアム | スマイルラリー2025参加して来ました🏁
スタッフの皆さんの粋な演出と🍁コースの景色に胸が熱くなる素敵なラリーでした😊
参加された70台のスマイルカーは素晴らしいコンディションの名車が揃い、沿道で手を振って頂いた宮城県の皆様の心に届くものが有ったのではないでしょうか👍
また来年も参加したいスマイルラリーでした☀️
スタッフの皆さん、大成功おめでとうございます🎊
#スマイルラリー
#スマイルラリー2025
#空冷ポルシェ911 
#1300gtjunior 
#ポルシェ356
#クラシックカーラリー | レストア中の76カレラのエンジンが完成しました👍
円安により高くなったパーツをまとめて取り寄せましたが、年式違いの発注ミスがありました😅
まーさんの気持ちが良くわかります✌️
キャブ仕様（ウェーバー40 IDTP）で行くのですが、アウターベンチュリーも3.0に合うものが無く、PMO製の外径を旋盤で加工してもらいました😇
肝心のエンジン内部の損傷は無く安心しました☀️
チェーンテンショナーは油圧式のキットを組んでます🏁
ここまで仕上げてくれた主治医と下ごしらえしてくれた内燃機屋さんに感謝🌈🙌🏻
エンジンルーム見せる度に5枚羽の説明するのが今から楽しみです🏁
しかし、ボデ | 本日ポルシェピクニック開催しました☀️
秋らしい雲に時折晴れ間が覗く肌寒い気候でしたが、６月に引き続き会場の東成瀬村のご協力で、唐揚げ、焼きそばやホットコーヒーのケータリングを設営して頂いたおかげで身も心も温まりました🍔🍜☕️
今回はジムカーナイベントも開催、沢山のオーナーさんにご参加頂き、最高の盛り上がりとなりました🏁
主催の青ポルさんの晴れ男パワー🟦今回も発揮されましたね😊☀️
それでは皆様、また元気に再会しましょう🏁✨
#ポルシェピクニック
#ジュネス栗駒スキー場 
#東北ポルシェミーティング | ポルシェ仲間が主催してる秋田県由利本荘市のオールドカー展示会に参加して来ました😊
前ノリで会場に併設されてる温泉に泊まり、秋田名物も堪能出来て楽しく過ごせました💯♨️
「雪の茅舎」美味かったなあ😉🍶
ジュリアもパワフルな走りで片道200kmは慣れたもの🏁
今回はジュリア105シリーズが大好きな秋田の後輩にじっくりと実車を見せ、試乗もさせて来ました😆
秋田のオールドカー界隈、本当に底力を見せつけられた感じがします🙇すばらしいイベントでした🎊
#段付きジュリア 
#オールドカー展示会
#秋田観光
#1300gtjunior 
#空冷ポルシェ 
#オールドカーフェスティバル  | 【ポルシェピクニック パート2開催】
東北は朝晩涼しくなり秋の気配を感じます😊
待ちに待ったドライブシーズンの幕開けですね🚗
前回のポルピックが大好評だったのでパート2開催が決定しました🏁
詳細はチラシの内容をご確認お願いします✅
前回同様、事前登録は不要で当日会場にお集まり頂けばOKです🙆ルールを守って楽しく過ごしましょう👌
今回も東成瀬村地元の物産の販売やケータリングが予定されてます🍩🥤🥦🍠
管理者さまより会場費は無料のご厚意を頂いておりますので、積極的に購入する事でお応えしましょう🙇
会場のジュネス栗駒に向かう沿道では早めの紅葉を楽しめると思います🍁🍁👀 | 連続テレビ小説「あまちゃん」にハマった友人がロケ地を巡りたいと栃木から来てくれました✨
2013年の放映ですが再放送を観て、DVDボックスまで購入して立派なあまちゃんマニアとなってました😊
岩手県民としてはとても嬉しい事です✨
久慈市の魅力を思いっきり楽しんでもらいました🍀
小袖海岸は絶景で北限の海女ちゃん達も素晴らしいパフォーマンスを披露してくれました👍
関東からの観光客が多く、海外からのカップルも見受けられ、名作がロケ地へ与える経済効果は凄いですね🚞
久慈市はマニアックな地元グルメも楽しめるので、あまちゃんツアーと絡めると最高に楽しいですよ🏁✨✨
#あまちゃん 
#天 | OH! Myジュリア近況🌻
以前から気になっていたボディ右サイドの塗装の痛み💦
前回のボディレストア（イギリス🇬🇧）から10年以上が経過しているし、浮サビは早期治療が一番という事で板金塗装😎
プレスラインが丸みを帯びてたのは、想像通り厚塗りパテのせいでしたが、当時の海外の職人さんはこんな感じが普通だったのでしょう🤲
鉄板出して板金からやり直してチリもラインも満足の仕上がりとなりました🫶✨
板金屋さんから引取り、翌日のイベントに備えてクアドリフォリオ🍀ステッカーを貼り直し、エンジンルームも綺麗に掃除して…
イベントの朝を迎えたところ事件が！
電磁ポンプが作動せず不動に。 | 【PORSCHE PICNIC in栗駒】
本日無事に開催され大盛況でした🏁
ご参加頂いた皆さんありがとうございました😊
主催「青ポル」さんのポルシェ人脈と行動力には頭が下がる思いです✨
また、会場となりました東成瀬村の地元の皆さん、出店や運営サポートありがとうございました✨✨
秋にもまたお会い出来ると良いですね🏁✨✨
#東北ポルシェミーティング 
#ジュネス栗駒スキー場 
#東成瀬村 | 【ポルシェ ピクニック開催】
6/29（日）ジュネス栗駒スキー場を会場に、初夏の高原とポルシェを楽しむミーティングを開催します☀️
【訂正　施設利用料が無償になりましたので500円は徴収しません。地元の出店者さんが焼きそば、ドーナツなどを販売しますので購入でご協力下さい】
ポルシェでお越しの方は必ず展示車両駐車場に停めるよう、お願いします🤲
軽食と飲み物を購入出来るよう手配はしておりますが、ピクニック🧺なのでランチと水筒の持参を推奨致します。
施設内に椅子テーブルはございます☺️
屋外で食事される場合はアウトドア用をご持参下さい🏔️
屋内外問わず、ゴミの持ち帰りにご協力ください | スマイルラリー2025 第2回PC競技&amp;競技会に参加しました🏁
久しぶりのエンスー先輩達にお会い出来て、更に元スーパーカー少年としては堪らない1日となりました😊
PC競技は正確さと繊細さで勝負が決まります✨
まだ初心者ですが、練習を重ねてみようと思います🔰
スマイルラリー実行委員会の皆さま、暑い中の設営お疲れ様でした🙇
#スマイルラリー
#スマイルラリー実行委員会 | 今年もコッパディ小海に参加🏁
往復1200km、ラリーで250km。
1969年式の段付きアルファが自走で快適に走れる日本の道路事情に感謝🙏
山岳ラリーは古い自動車には過酷なのは勿論の事⛰️
しかし、あの素晴らしい景色の道をお仲間と走れる歓びは何事にも代え難い👏
また次のラリーもご一緒出来ますように😊
#コッパディ小海2025 
#ガトーキングダム小海 
#スマイルラリー</t>
  </si>
  <si>
    <t>#1300gtjunior</t>
  </si>
  <si>
    <t>https://instagram.com/p/DUXLPuhkaxi, https://instagram.com/p/DQnQEHUklKv, https://instagram.com/p/DQTzRCSkejY, https://instagram.com/p/DP_JqtgEfIo, https://instagram.com/p/DO8O6qmkTon, https://instagram.com/p/DO0i372EZHW, https://instagram.com/p/DODfws8ERez, https://instagram.com/p/DM7zuHsh_g_, https://instagram.com/p/DLfBfTURrcO, https://instagram.com/p/DKQmJpgB3eo, https://instagram.com/p/DJyqo3dR8Zr, https://instagram.com/p/DIs_JtUROc9</t>
  </si>
  <si>
    <t>818, 100, 95, 120, 46, 50, 85, 121, 89, 115, 103, 83</t>
  </si>
  <si>
    <t>2, 2, 8, 3, 2, 0, 2, 5, 3, 7, 0, 4</t>
  </si>
  <si>
    <t>2026-02-05, 2025-11-03, 2025-10-27, 2025-10-19, 2025-09-23, 2025-09-20, 2025-09-01, 2025-08-04, 2025-06-29, 2025-05-30, 2025-05-18, 2025-04-21</t>
  </si>
  <si>
    <t>サーキットの狼ミュージアム, 石巻市南浜マリーナ, 道の駅おおうち, ジュネス栗駒スキー場, 小袖海岸, スポーツランドSUGO, 長野県小海町</t>
  </si>
  <si>
    <t>Sidecar, Video, Image, Video, Video, Image, Sidecar, Sidecar, Video, Sidecar, Video, Video</t>
  </si>
  <si>
    <t>https://scontent-mia5-1.cdninstagram.com/v/t51.82787-15/625836450_18550104166043389_5354360146320441039_n.jpg?stp=dst-jpg_e35_s1080x1080_sh0.08_tt6&amp;_nc_ht=scontent-mia5-1.cdninstagram.com&amp;_nc_cat=101&amp;_nc_oc=Q6cZ2QE1eLQyTPAG9TyF5VkE2Tbi2C72kzGQZq3YLodWguPl-xdrw8ryHzoiYc6t-8Y3bzE&amp;_nc_ohc=lmHHfrnOvWYQ7kNvwFZSISg&amp;_nc_gid=H0uFulLn_CCleljtFmg0vg&amp;edm=AOQ1c0wBAAAA&amp;ccb=7-5&amp;ig_cache_key=MzgyNTU2ODk3Nzc4Mzk1OTQ1Nw%3D%3D.3-ccb7-5&amp;oh=00_AfwBjPOB8VVbqkPo7xvMQICgUiSLOrjvy5J1CyCCet9RJQ&amp;oe=69BDB2B9&amp;_nc_sid=8b3546, https://scontent-mia5-1.cdninstagram.com/v/t51.82787-15/625836450_18550104166043389_5354360146320441039_n.jpg?stp=dst-jpg_e35_s1080x1080_sh0.08_tt6&amp;_nc_ht=scontent-mia5-1.cdninstagram.com&amp;_nc_cat=101&amp;_nc_oc=Q6cZ2QE1eLQyTPAG9TyF5VkE2Tbi2C72kzGQZq3YLodWguPl-xdrw8ryHzoiYc6t-8Y3bzE&amp;_nc_ohc=lmHHfrnOvWYQ7kNvwFZSISg&amp;_nc_gid=H0uFulLn_CCleljtFmg0vg&amp;edm=AOQ1c0wBAAAA&amp;ccb=7-5&amp;ig_cache_key=MzgyNTU2ODk3Nzc4Mzk1OTQ1Nw%3D%3D.3-ccb7-5&amp;oh=00_AfwBjPOB8VVbqkPo7xvMQICgUiSLOrjvy5J1CyCCet9RJQ&amp;oe=69BDB2B9&amp;_nc_sid=8b3546, https://scontent-mia5-1.cdninstagram.com/v/t51.82787-15/625978021_18550104178043389_654968740258383948_n.jpg?stp=dst-jpg_e35_s1080x1080_sh0.08_tt6&amp;_nc_ht=scontent-mia5-1.cdninstagram.com&amp;_nc_cat=101&amp;_nc_oc=Q6cZ2QE1eLQyTPAG9TyF5VkE2Tbi2C72kzGQZq3YLodWguPl-xdrw8ryHzoiYc6t-8Y3bzE&amp;_nc_ohc=RxuxyXjkHlEQ7kNvwEUhu3C&amp;_nc_gid=H0uFulLn_CCleljtFmg0vg&amp;edm=AOQ1c0wBAAAA&amp;ccb=7-5&amp;ig_cache_key=MzgyNTU2ODk4NDM2MDY1NzM2Nw%3D%3D.3-ccb7-5&amp;oh=00_Afw3OMtkLeVHhgn6zoxZv9tL5UCASE14VsKyJ9xmIagbAg&amp;oe=69BD8AD3&amp;_nc_sid=8b3546, https://scontent-mia5-1.cdninstagram.com/v/t51.82787-15/627166840_18550104187043389_1151975479436597641_n.jpg?stp=dst-jpg_e35_s1080x1080_sh0.08_tt6&amp;_nc_ht=scontent-mia5-1.cdninstagram.com&amp;_nc_cat=101&amp;_nc_oc=Q6cZ2QE1eLQyTPAG9TyF5VkE2Tbi2C72kzGQZq3YLodWguPl-xdrw8ryHzoiYc6t-8Y3bzE&amp;_nc_ohc=WtRmjMjU-f0Q7kNvwGuOnm1&amp;_nc_gid=H0uFulLn_CCleljtFmg0vg&amp;edm=AOQ1c0wBAAAA&amp;ccb=7-5&amp;ig_cache_key=MzgyNTU2ODk5MDM5MjA1MzA5MQ%3D%3D.3-ccb7-5&amp;oh=00_AfxTyyRNIsg2VinJeTKfX-DRDAYY5PR_7JW5A42nMAHcvw&amp;oe=69BDAE57&amp;_nc_sid=8b3546, https://scontent-mia5-1.cdninstagram.com/v/t51.82787-15/627387863_18550104196043389_5998141221728830888_n.jpg?stp=dst-jpg_e35_s1080x1080_sh0.08_tt6&amp;_nc_ht=scontent-mia5-1.cdninstagram.com&amp;_nc_cat=101&amp;_nc_oc=Q6cZ2QE1eLQyTPAG9TyF5VkE2Tbi2C72kzGQZq3YLodWguPl-xdrw8ryHzoiYc6t-8Y3bzE&amp;_nc_ohc=yS6vq8UWmqYQ7kNvwHS5eRc&amp;_nc_gid=H0uFulLn_CCleljtFmg0vg&amp;edm=AOQ1c0wBAAAA&amp;ccb=7-5&amp;ig_cache_key=MzgyNTU2ODk5MjQzMDQ2NzQwNA%3D%3D.3-ccb7-5&amp;oh=00_AfwEP_jSnFTrNfqtKODBMkwxyZbsJAKOB86IliRoM95GIA&amp;oe=69BD94E4&amp;_nc_sid=8b3546, https://scontent-mia5-1.cdninstagram.com/v/t51.82787-15/627150119_18550104205043389_5314929749127698711_n.jpg?stp=dst-jpg_e35_s1080x1080_sh0.08_tt6&amp;_nc_ht=scontent-mia5-1.cdninstagram.com&amp;_nc_cat=101&amp;_nc_oc=Q6cZ2QE1eLQyTPAG9TyF5VkE2Tbi2C72kzGQZq3YLodWguPl-xdrw8ryHzoiYc6t-8Y3bzE&amp;_nc_ohc=8fyiH4tEvwkQ7kNvwGboGDd&amp;_nc_gid=H0uFulLn_CCleljtFmg0vg&amp;edm=AOQ1c0wBAAAA&amp;ccb=7-5&amp;ig_cache_key=MzgyNTU2ODk5NTU1MTA3MjQ2Mg%3D%3D.3-ccb7-5&amp;oh=00_AfwO0ZFV4L8l72bcS5OoWrX4jy-EaGj_3LNGzglVoAl0og&amp;oe=69BD9546&amp;_nc_sid=8b3546, https://scontent-mia5-1.cdninstagram.com/v/t51.82787-15/627282512_18550104214043389_739028325459920722_n.jpg?stp=dst-jpg_e35_s1080x1080_sh0.08_tt6&amp;_nc_ht=scontent-mia5-1.cdninstagram.com&amp;_nc_cat=101&amp;_nc_oc=Q6cZ2QE1eLQyTPAG9TyF5VkE2Tbi2C72kzGQZq3YLodWguPl-xdrw8ryHzoiYc6t-8Y3bzE&amp;_nc_ohc=JyERjDvAcA8Q7kNvwHF0x7G&amp;_nc_gid=H0uFulLn_CCleljtFmg0vg&amp;edm=AOQ1c0wBAAAA&amp;ccb=7-5&amp;ig_cache_key=MzgyNTU2ODk5Nzg1Nzk0NDE0NA%3D%3D.3-ccb7-5&amp;oh=00_AfyYhlKtUmpAcatvYJFb8Qiuhn7mnm63NN1GViHAoK-QJA&amp;oe=69BDAE94&amp;_nc_sid=8b3546, https://scontent-mia5-1.cdninstagram.com/v/t51.82787-15/627237667_18550104223043389_7791133335731156801_n.jpg?stp=dst-jpg_e35_s1080x1080_sh0.08_tt6&amp;_nc_ht=scontent-mia5-1.cdninstagram.com&amp;_nc_cat=101&amp;_nc_oc=Q6cZ2QE1eLQyTPAG9TyF5VkE2Tbi2C72kzGQZq3YLodWguPl-xdrw8ryHzoiYc6t-8Y3bzE&amp;_nc_ohc=2twBFHue_fgQ7kNvwEP5m6Z&amp;_nc_gid=H0uFulLn_CCleljtFmg0vg&amp;edm=AOQ1c0wBAAAA&amp;ccb=7-5&amp;ig_cache_key=MzgyNTU2OTAwMTA5NTkxNTE0OA%3D%3D.3-ccb7-5&amp;oh=00_Afxow_PVaCQZoGDkv9cE5GVmuJE8L1R4hC6C_Ypyyt4_Bw&amp;oe=69BDAA2B&amp;_nc_sid=8b3546, https://scontent-mia5-1.cdninstagram.com/v/t51.82787-15/627137803_18550104232043389_3497730567957043145_n.jpg?stp=dst-jpg_e35_s1080x1080_sh0.08_tt6&amp;_nc_ht=scontent-mia5-1.cdninstagram.com&amp;_nc_cat=101&amp;_nc_oc=Q6cZ2QE1eLQyTPAG9TyF5VkE2Tbi2C72kzGQZq3YLodWguPl-xdrw8ryHzoiYc6t-8Y3bzE&amp;_nc_ohc=k9Z0YdLAWV0Q7kNvwGu5K-T&amp;_nc_gid=H0uFulLn_CCleljtFmg0vg&amp;edm=AOQ1c0wBAAAA&amp;ccb=7-5&amp;ig_cache_key=MzgyNTU2OTAwMzQ1MzA4ODI3OQ%3D%3D.3-ccb7-5&amp;oh=00_AfxhsJxp65dbIyyyEfrQxAn7tukAuYKI6iMf7LOIAOvQwQ&amp;oe=69BD89C2&amp;_nc_sid=8b3546, https://scontent-mia5-1.cdninstagram.com/v/t51.82787-15/627189165_18550104241043389_8462563764386828017_n.jpg?stp=dst-jpg_e35_s1080x1080_sh0.08_tt6&amp;_nc_ht=scontent-mia5-1.cdninstagram.com&amp;_nc_cat=101&amp;_nc_oc=Q6cZ2QE1eLQyTPAG9TyF5VkE2Tbi2C72kzGQZq3YLodWguPl-xdrw8ryHzoiYc6t-8Y3bzE&amp;_nc_ohc=wlvm_Y1U7EcQ7kNvwF8XW3g&amp;_nc_gid=H0uFulLn_CCleljtFmg0vg&amp;edm=AOQ1c0wBAAAA&amp;ccb=7-5&amp;ig_cache_key=MzgyNTU2OTAwNjI3MTY4MDQ5Mg%3D%3D.3-ccb7-5&amp;oh=00_Afw_z_CXQ1Msm_dEscY493jb7xJSahmFo9oZmBbXu6ahsg&amp;</t>
  </si>
  <si>
    <t>https://scontent-mia3-2.cdninstagram.com/o1/v/t2/f2/m86/AQPL_uhDeqg5AQRKQTi9aiiIpu5mr3SbWRgBVSz-G9T0O1hMQyiJTtLP57CfRwoJz8bj4jK6nSfG-8HzlTwn7YZ4KwRafzLEspTs5w4.mp4?_nc_cat=103&amp;_nc_sid=5e9851&amp;_nc_ht=scontent-mia3-2.cdninstagram.com&amp;_nc_ohc=47ZdhiZUZzkQ7kNvwEfuaZ4&amp;efg=eyJ2ZW5jb2RlX3RhZyI6Inhwdl9wcm9ncmVzc2l2ZS5JTlNUQUdSQU0uQ0xJUFMuQzMuOTYwLmRhc2hfYmFzZWxpbmVfMV92MSIsInhwdl9hc3NldF9pZCI6MTMyMzc4MjIzMjI2NDk3MSwiYXNzZXRfYWdlX2RheXMiOjEzMiwidmlfdXNlY2FzZV9pZCI6MTAwOTksImR1cmF0aW9uX3MiOjE2NSwidXJsZ2VuX3NvdXJjZSI6Ind3dyJ9&amp;ccb=17-1&amp;_nc_gid=H0uFulLn_CCleljtFmg0vg&amp;_nc_ss=1a&amp;_nc_zt=28&amp;vs=c7c866d2e86a322f&amp;_nc_vs=HBksFQIYUmlnX3hwdl9yZWVsc19wZXJtYW5lbnRfc3JfcHJvZC83NDQ0NkUxQ0I5MDhDNjQwODQ0OEFGNzdEMEU4QTY4MV92aWRlb19kYXNoaW5pdC5tcDQVAALIARIAFQIYRmlnX3hwdl9yZWVsc19wZXJtYW5lbnRfc3JfcHJvZC8xNDkyMDAzODA1MTgzMzMxXzc2NTIzNTc0MzY0MTI2Mjc4OS5tcDQVAgLIARIAKAAYABsCiAd1c2Vfb2lsATEScHJvZ3Jlc3NpdmVfcmVjaXBlATEVAAAmlsS2m6L-2QQVAigCQzMsF0BkwAAAAAAAGBJkYXNoX2Jhc2VsaW5lXzFfdjERAHX-B2XmnQEA&amp;oh=00_AfyRfsNalSLtJuoejYahtcvrjBTwUhDtCDwd3CJQNmxJEg&amp;oe=69B9C714, https://scontent-mia5-1.cdninstagram.com/o1/v/t2/f2/m86/AQNLRqes4lO0hsiRR8kNnP1F6Diz-vXzi3Xq4NcQSjBXqp4P7YJfeNgQ8RVLEpX4f_fcK4GJRQAVeMVw_CTMUNqecfQfgrnQn83YvL0.mp4?_nc_cat=102&amp;_nc_sid=5e9851&amp;_nc_ht=scontent-mia5-1.cdninstagram.com&amp;_nc_ohc=W06f4shl2FcQ7kNvwFkijkg&amp;efg=eyJ2ZW5jb2RlX3RhZyI6Inhwdl9wcm9ncmVzc2l2ZS5JTlNUQUdSQU0uQ0xJUFMuQzMuOTYwLmRhc2hfYmFzZWxpbmVfMV92MSIsInhwdl9hc3NldF9pZCI6MTMxMDM5NDQyNjk4OTAzNiwiYXNzZXRfYWdlX2RheXMiOjE0NywidmlfdXNlY2FzZV9pZCI6MTAwOTksImR1cmF0aW9uX3MiOjExOCwidXJsZ2VuX3NvdXJjZSI6Ind3dyJ9&amp;ccb=17-1&amp;_nc_gid=H0uFulLn_CCleljtFmg0vg&amp;_nc_ss=1a&amp;_nc_zt=28&amp;vs=1426c57c2c9952d6&amp;_nc_vs=HBksFQIYUmlnX3hwdl9yZWVsc19wZXJtYW5lbnRfc3JfcHJvZC9EOTREOEEyMDQwRkM3RTVGRkRGOTIwMkJCREI0NjBBMV92aWRlb19kYXNoaW5pdC5tcDQVAALIARIAFQIYR2lnX3hwdl9yZWVsc19wZXJtYW5lbnRfc3JfcHJvZC8yOTMzNDc2NjI2ODQxNDQxXzg0ODQ5NjAzODYxMDc1NjEyODgubXA0FQICyAESACgAGAAbAogHdXNlX29pbAExEnByb2dyZXNzaXZlX3JlY2lwZQExFQAAJtjnsKX_8tMEFQIoAkMzLBdAXZEGJN0vGxgSZGFzaF9iYXNlbGluZV8xX3YxEQB1_gdl5p0BAA&amp;oh=00_Afwz5A6lAIbjIyOrLFAoj63deM3NOdz1WWf5IfQ1b6SbPQ&amp;oe=69B9AF1F, https://scontent-mia3-1.cdninstagram.com/o1/v/t2/f2/m86/AQOAFvm5y2GLWuq03h0jGBUd9fFE9CHUcw554jU06ANC5xkT64VBEwizdJSdHU7sxvYmFcNL3TUVuf-8HbuWrTUEkxEPlFzRD6TLgHU.mp4?_nc_cat=111&amp;_nc_sid=5e9851&amp;_nc_ht=scontent-mia3-1.cdninstagram.com&amp;_nc_ohc=9jBTnt1qn5EQ7kNvwEpkaVW&amp;efg=eyJ2ZW5jb2RlX3RhZyI6Inhwdl9wcm9ncmVzc2l2ZS5JTlNUQUdSQU0uQ0xJUFMuQzMuNzIwLmRhc2hfYmFzZWxpbmVfMV92MSIsInhwdl9hc3NldF9pZCI6NDEzODMwODg4OTc0MjA1OSwiYXNzZXRfYWdlX2RheXMiOjE3MywidmlfdXNlY2FzZV9pZCI6MTAwOTksImR1cmF0aW9uX3MiOjEzNywidXJsZ2VuX3NvdXJjZSI6Ind3dyJ9&amp;ccb=17-1&amp;_nc_gid=H0uFulLn_CCleljtFmg0vg&amp;_nc_ss=1a&amp;_nc_zt=28&amp;vs=80886edb4a32d853&amp;_nc_vs=HBksFQIYUmlnX3hwdl9yZWVsc19wZXJtYW5lbnRfc3JfcHJvZC8wMjQ4OTBFQ0M5M0JBMDA5RTMxNjQ2NUUzQzFCQTlBNl92aWRlb19kYXNoaW5pdC5tcDQVAALIARIAFQIYR2lnX3hwdl9yZWVsc19wZXJtYW5lbnRfc3JfcHJvZC8xMzEzMzgwODE2OTM5NzY5XzM0OTM0OTA4MTI5MDc1MjI3MzIubXA0FQICyAESACgAGAAbAogHdXNlX29pbAExEnByb2dyZXNzaXZlX3JlY2lwZQExFQAAJtarwPWj8dkOFQIoAkMzLBdAYSz1wo9cKRgSZGFzaF9iYXNlbGluZV8xX3YxEQB1_gdl5p0BAA&amp;oh=00_AfwNxM1vg_xbmgxWOi2zXnzUthbo6auYVSjtfNK6wgXRCg&amp;oe=69B997BC, https://scontent-mia5-2.cdninstagram.com/o1/v/t2/f2/m367/AQPSv6hPnAmsqic3gcxIeEeL8RsWRF4N3ViNwKiVW7MRwtcDnOnmgALNqqz-gQJ0wFfBCQt_g4KgyXW69G7s6tlZ-nBWzTJgoHSK3rE.mp4?_nc_cat=100&amp;_nc_sid=5e9851&amp;_nc_ht=scontent-mia5-2.cdninstagram.com&amp;_nc_ohc=Z8djkOKN644Q7kNvwGvA1C4&amp;efg=eyJ2ZW5jb2RlX3RhZyI6Inhwdl9wcm9ncmVzc2l2ZS5JTlNUQUdSQU0uQ0FST1VTRUxfSVRFTS5DMy43MjAuZGFzaF9iYXNlbGluZV8xX3YxIiwieHB2X2Fzc2V0X2lkIjoxMjY3NzkzNDgxMjY0NTMxLCJhc3NldF9hZ2VfZGF5cyI6MTk2LCJ2aV91c2VjYXNlX2lkIjoxMDE0NiwiZHVyYXRpb25fcyI6MjQsInVybGdlbl9zb3VyY2UiOiJ3d3cifQ%3D%3D&amp;ccb=17-1&amp;vs=dfe4d80343325ec5&amp;_nc_vs=HBkcFQIYQGlnX2VwaGVtZXJhbC9FMDRDMDdDMUREQjAxMDIwMjhFNDY4NjBFNjZEMERBRF92aWRlb19kYXNoaW5pdC5tcDQVAALIARIAKAAYABsCiAd1c2Vfb2lsATEScHJvZ3Jlc3NpdmVfcmVjaXBlATEVAAAmprbLwaXDwAQVAigCQzMsF0A47tkWhysCGBJkYXNoX2Jhc2VsaW5lXzFfdjERAHXuB2XEngEA&amp;_nc_gid=H0uFulLn_CCleljtFmg0vg&amp;_nc_ss=1a&amp;_nc_zt=28&amp;oh=00_Afy_jYkX1oZlTYPJtq9DZnuhar1BoINIZOZ-oNAkV3upgg&amp;oe=69BDABF5, https://scontent-mia3-1.cdninstagram.com/o1/v/t16/f2/m84/AQOKWQauMNKqzIwz8EErUBAZGpu8hsQZyeA4nmVGzyRf_IbNgMW5Ag0iKSdw13F9v0Ue2uh5AzPRy4LqkmQuFIBztz5-2MtuE2OtFHw.mp4?_nc_cat=111&amp;_nc_sid=5e9851&amp;_nc_ht=scontent-mia3-1.cdninstagram.com&amp;_nc_ohc=vz6zZ3vXQhIQ7kNvwEnXafB&amp;efg=eyJ2ZW5jb2RlX3RhZyI6Inhwdl9wcm9ncmVzc2l2ZS5JTlNUQUdSQU0uQ0FST1VTRUxfSVRFTS5DMy40ODAuZGFzaF9iYXNlbGluZV8zX3YxIiwieHB2X2Fzc2V0X2lkIjoyMjY3NDgyMDUwMzcwNjE1LCJhc3NldF9hZ2VfZGF5cyI6MjIzLCJ2aV91c2VjYXNlX2lkIjoxMDE0NiwiZHVyYXRpb25fcyI6MTAsInVybGdlbl9zb3VyY2UiOiJ3d3cifQ%3D%3D&amp;ccb=17-1&amp;_nc_gid=H0uFulLn_CCleljtFmg0vg&amp;_nc_ss=1a&amp;_nc_zt=28&amp;vs=1a6685496d02ea60&amp;_nc_vs=HBkcFQIYTGlnX2JhY2tmaWxsX3RpbWVsaW5lX3ZvZC80RjQ2REUxNjkwNDAzNDBBQ0EwMTMxQzg5NkVGM0JBMl92aWRlb19kYXNoaW5pdC5tcDQVAALIARIAKAAYABsCiAd1c2Vfb2lsATEScHJvZ3Jlc3NpdmVfcmVjaXBlATEVAAAm7vCs4umQhwgVAigCQzMsF0AlmZmZmZmaGBJkYXNoX2Jhc2VsaW5lXzNfdjERAHXuB2XEngEA&amp;oh=00_AfyaEChFpWraQCFOignu6n_Oz71vbnWsmTPyg9Zq2dwMSw&amp;oe=69B9B105</t>
  </si>
  <si>
    <t>https://www.instagram.com/kimikimi1968</t>
  </si>
  <si>
    <t>xyvvx</t>
  </si>
  <si>
    <t>KIM YOUNG WOO 🏴 🥚 👁</t>
  </si>
  <si>
    <t>cofounder. @orfiume</t>
  </si>
  <si>
    <t>None,Movie</t>
  </si>
  <si>
    <t>http://www.orfiume.com/</t>
  </si>
  <si>
    <t>https://instagram.fboi1-1.fna.fbcdn.net/v/t51.2885-19/12555996_1634520740146637_1517243063_a.jpg?stp=dst-jpg_e0_s150x150_tt6&amp;efg=eyJ2ZW5jb2RlX3RhZyI6InByb2ZpbGVfcGljLmRqYW5nby43MjAuYzIifQ&amp;_nc_ht=instagram.fboi1-1.fna.fbcdn.net&amp;_nc_cat=105&amp;_nc_oc=Q6cZ2QFga_7ByQ_aJy_hs2W9RJb6cK-kDeC4FhyoNebpfc7eOXhceLExiVlQwsouHuqS8m4&amp;_nc_ohc=6JtvYgppEegQ7kNvwGGKA0T&amp;_nc_gid=8zmC3SNkNhlzpTL6__9pCA&amp;edm=AOQ1c0wBAAAA&amp;ccb=7-5&amp;oh=00_AfwpSAGbWLCS232zQpTj1pZloB247T3rwW-F_xc41uvvrQ&amp;oe=69BD905C&amp;_nc_sid=8b3546</t>
  </si>
  <si>
    <t>OR-FIUME Mini Incense Sticks with Holder + Mag Safe 
Coming 11.14 on orfiume.com
⠀⠀⠀ 
#ORFIUME #올피움
#ORFIUMEMINI #올피움미니 | OR-FIUME Mini Incense Sticks with Holder + Mag Safe 
Coming 11.14 on orfiume.com
⠀⠀⠀ 
#ORFIUME #올피움
#ORFIUMEMINI #올피움미니 | 언더마이카와 올피움, 하프앤하프 스튜디오와 함께 향과 오브제를 담은 특별한 컬렉션을 선보입니다. 두 가지 개성적인 향의 인센스 스틱과 룸 스프레이, 그리고 예술적인 인센스 챔버가 완성되었습니다. 향과 공간, 그리고 오브제의 미학이 하나로 이어지는 협업입니다.
1. CHAMBER PACKAGE – The Binding of Elaria
무너진 여성 조각상 위로 금장미가 피어난 형태의 오브제형 챔버.
예술적 조형미와 상징성을 담아 향을 더욱 특별하게 즐길 수 있는 스페셜 패키지입니다.
패키지에는 넘버링이 되어있는 제품카드, 인센스 스 | 🤍🩶🖤 | FROM HOUSE TO CAR
FRAGRANCE TAG FOR EVERYWHERE🤍🩶🖤 | COMING SOON…
FROM HOUSE TO CAR…🏠…🚗…
⠀⠀⠀ 
#ORFIUME #올피움 | 🤍🩶🖤 | 올피움의 열 번째 향, 
'음양'을 @kream.co.kr 에서 단독으로 선보입니다. 
⠀⠀⠀ 
음양은 균형을 나타내는 말로 모든 향의 기초인 샌달우드(백단)가 중심이 되는 향입니다. 
음양으로 일상의 균형을 유지해 보세요.
⠀⠀⠀ 
#ORFIUME #올피움 | 안녕하세요
2018년부터 좋은 향을 만들고 있는 올피움입니다
브랜드 런칭한지 벌써 6년이 흘렀네요
일찍이 좋지 않은 향을 공유하고 있다면, 연기처럼 사라져 문을 닫았을 것 같아요
⠀⠀⠀ 
진심이 통하고 전해져 이제는 세계 곳곳에서도 올피움 향이 조금씩 스며들고 있고,
이번 열 번째 향까지 소개 드리게 되어 감회가 새롭습니다 
⠀⠀⠀ 
올피움이 소개하는 열 번째 향의 주원료는 백단(Paik-Dan) 샌달우드이며 향의 이름은 ’음양‘입니다.
⠀⠀⠀ 
음양은 아주 높은 상태의 균형을 나타내는 말로 샌달우드(백단)하면 가장 잘 어울리는 단 | ✨✨✨ | 🤍🖤🤍</t>
  </si>
  <si>
    <t>#ORFIUME, #ORFIUMEMINI</t>
  </si>
  <si>
    <t>@kream.co.kr</t>
  </si>
  <si>
    <t>https://instagram.com/p/DQ5p4XOD3Sm, https://instagram.com/p/DQ5pPH5jxCZ, https://instagram.com/p/DOFOhn_D0K4, https://instagram.com/p/DM_yQ66JNBR, https://instagram.com/p/DJiEoaQT4Ri, https://instagram.com/p/DCqSC-YPbsW, https://instagram.com/p/DCiXp9BPjOa, https://instagram.com/p/DCgM3t3v-l5, https://instagram.com/p/DCOooE2PRsK, https://instagram.com/p/DCN9uIpvyFP, https://instagram.com/p/DCF2i88SE2O, https://instagram.com/p/DB5BetDPdHy</t>
  </si>
  <si>
    <t>56, 32, 56, 80, 198, 106, 68, 150, 53, 127, 52, 107</t>
  </si>
  <si>
    <t>4, 3, 1, 5, 1, 5, 2, 3, 0, 0, 0, 2</t>
  </si>
  <si>
    <t>2025-11-11, 2025-11-11, 2025-09-02, 2025-08-06, 2025-05-11, 2024-11-22, 2024-11-19, 2024-11-18, 2024-11-11, 2024-11-11, 2024-11-08, 2024-11-03</t>
  </si>
  <si>
    <t>Seoul, Korea, 반계리은행나무</t>
  </si>
  <si>
    <t>Image, Image, Video, Sidecar, Sidecar, Sidecar, Video, Image, Video, Sidecar, Video, Sidecar</t>
  </si>
  <si>
    <t>https://instagram.fboi1-1.fna.fbcdn.net/v/t51.82787-15/576547826_18323772316241906_3978363936881028303_n.jpg?stp=dst-jpg_e35_p1080x1080_sh0.08_tt6&amp;_nc_ht=instagram.fboi1-1.fna.fbcdn.net&amp;_nc_cat=102&amp;_nc_oc=Q6cZ2QFga_7ByQ_aJy_hs2W9RJb6cK-kDeC4FhyoNebpfc7eOXhceLExiVlQwsouHuqS8m4&amp;_nc_ohc=OpOBRoxyo3gQ7kNvwENdJPL&amp;_nc_gid=8zmC3SNkNhlzpTL6__9pCA&amp;edm=AOQ1c0wBAAAA&amp;ccb=7-5&amp;ig_cache_key=Mzc2MzIyMzE1Njc3NDM2ODQyMg%3D%3D.3-ccb7-5&amp;oh=00_AfyhvHN2eP2Fv3eDRoQ_ugLsARay0fr_T47TAwy9KAMnTA&amp;oe=69BDB1B8&amp;_nc_sid=8b3546, https://instagram.fboi1-1.fna.fbcdn.net/v/t51.82787-15/580474503_18323771947241906_3748542106260144244_n.jpg?stp=dst-jpg_e35_p1080x1080_sh0.08_tt6&amp;_nc_ht=instagram.fboi1-1.fna.fbcdn.net&amp;_nc_cat=102&amp;_nc_oc=Q6cZ2QFga_7ByQ_aJy_hs2W9RJb6cK-kDeC4FhyoNebpfc7eOXhceLExiVlQwsouHuqS8m4&amp;_nc_ohc=AgNTbrh5cDEQ7kNvwGF9FLl&amp;_nc_gid=8zmC3SNkNhlzpTL6__9pCA&amp;edm=AOQ1c0wBAAAA&amp;ccb=7-5&amp;ig_cache_key=Mzc2MzIyMDMyMjgyNTczNjM0NQ%3D%3D.3-ccb7-5&amp;oh=00_AfxJXlYS9ejyHrJMGbYktwa5ABhE82eEFp-9mycdSZMHdA&amp;oe=69BDB30D&amp;_nc_sid=8b3546, https://instagram.fboi1-1.fna.fbcdn.net/v/t51.82787-15/527351612_18312735376241906_2768911925436563751_n.jpg?stp=dst-jpg_e15_fr_p1080x1080_tt6&amp;_nc_ht=instagram.fboi1-1.fna.fbcdn.net&amp;_nc_cat=102&amp;_nc_oc=Q6cZ2QFga_7ByQ_aJy_hs2W9RJb6cK-kDeC4FhyoNebpfc7eOXhceLExiVlQwsouHuqS8m4&amp;_nc_ohc=i-UnZquBCrwQ7kNvwFDDFec&amp;_nc_gid=8zmC3SNkNhlzpTL6__9pCA&amp;edm=AOQ1c0wBAAAA&amp;ccb=7-5&amp;ig_cache_key=MzY5Mjg5MTI3MTQ4NzUyODU5OA%3D%3D.3-ccb7-5&amp;oh=00_AfwT3r8CnBE2K61Q7W0yKZa2k2YHUm4mhCs6Re9sOgWRCg&amp;oe=69BDB50B&amp;_nc_sid=8b3546, https://instagram.fboi1-1.fna.fbcdn.net/v/t51.82787-15/527351612_18312735376241906_2768911925436563751_n.jpg?stp=dst-jpg_e15_fr_p1080x1080_tt6&amp;_nc_ht=instagram.fboi1-1.fna.fbcdn.net&amp;_nc_cat=102&amp;_nc_oc=Q6cZ2QFga_7ByQ_aJy_hs2W9RJb6cK-kDeC4FhyoNebpfc7eOXhceLExiVlQwsouHuqS8m4&amp;_nc_ohc=i-UnZquBCrwQ7kNvwFDDFec&amp;_nc_gid=8zmC3SNkNhlzpTL6__9pCA&amp;edm=AOQ1c0wBAAAA&amp;ccb=7-5&amp;ig_cache_key=MzY5Mjg5MTI3MTQ4NzUyODU5OA%3D%3D.3-ccb7-5&amp;oh=00_AfwT3r8CnBE2K61Q7W0yKZa2k2YHUm4mhCs6Re9sOgWRCg&amp;oe=69BDB50B&amp;_nc_sid=8b3546, https://instagram.fboi1-1.fna.fbcdn.net/v/t51.82787-15/527409593_18312735391241906_6885801641882318239_n.jpg?stp=dst-jpg_e15_fr_p1080x1080_tt6&amp;_nc_ht=instagram.fboi1-1.fna.fbcdn.net&amp;_nc_cat=102&amp;_nc_oc=Q6cZ2QFga_7ByQ_aJy_hs2W9RJb6cK-kDeC4FhyoNebpfc7eOXhceLExiVlQwsouHuqS8m4&amp;_nc_ohc=WxIWJEivCqAQ7kNvwFZ5DN2&amp;_nc_gid=8zmC3SNkNhlzpTL6__9pCA&amp;edm=AOQ1c0wBAAAA&amp;ccb=7-5&amp;ig_cache_key=MzY5Mjg5MTI3MTQ3ODkyMzg4NQ%3D%3D.3-ccb7-5&amp;oh=00_AfzeTMgiDYeHE4FcCsIVaCBTEU7ktHpSOdMJS-lV_KrW-w&amp;oe=69BD92F3&amp;_nc_sid=8b3546, https://instagram.fboi1-1.fna.fbcdn.net/v/t51.82787-15/527501454_18312735394241906_496748570225677770_n.jpg?stp=dst-jpg_e15_fr_p1080x1080_tt6&amp;_nc_ht=instagram.fboi1-1.fna.fbcdn.net&amp;_nc_cat=102&amp;_nc_oc=Q6cZ2QFga_7ByQ_aJy_hs2W9RJb6cK-kDeC4FhyoNebpfc7eOXhceLExiVlQwsouHuqS8m4&amp;_nc_ohc=2pRcZDs0BbEQ7kNvwHGwnEz&amp;_nc_gid=8zmC3SNkNhlzpTL6__9pCA&amp;edm=AOQ1c0wBAAAA&amp;ccb=7-5&amp;ig_cache_key=MzY5Mjg5MTI3MTQ3ODkzMTE0Nw%3D%3D.3-ccb7-5&amp;oh=00_Afx7URn8hZNfO6EoS7L8WqGDzdyHoCQ1MjZSiLjzg_ExJQ&amp;oe=69BDBAA8&amp;_nc_sid=8b3546, https://instagram.fboi1-1.fna.fbcdn.net/v/t51.82787-15/527450620_18312735412241906_4563694070107181318_n.jpg?stp=dst-jpg_e35_p1080x1080_sh0.08_tt6&amp;_nc_ht=instagram.fboi1-1.fna.fbcdn.net&amp;_nc_cat=102&amp;_nc_oc=Q6cZ2QFga_7ByQ_aJy_hs2W9RJb6cK-kDeC4FhyoNebpfc7eOXhceLExiVlQwsouHuqS8m4&amp;_nc_ohc=eOkJe-qMHioQ7kNvwFt6BVY&amp;_nc_gid=8zmC3SNkNhlzpTL6__9pCA&amp;edm=AOQ1c0wBAAAA&amp;ccb=7-5&amp;ig_cache_key=MzY5Mjg5MTI3MTUwNDEyOTgyNw%3D%3D.3-ccb7-5&amp;oh=00_AfzOFMnk4BzpXhckB-7nHQk0wEvoo0QCc7sa9oD5i2c5aA&amp;oe=69BDBD61&amp;_nc_sid=8b3546, https://instagram.fboi1-1.fna.fbcdn.net/v/t51.82787-15/527574538_18312735409241906_4389861964018784260_n.jpg?stp=dst-jpg_e15_fr_p1080x1080_tt6&amp;_nc_ht=instagram.fboi1-1.fna.fbcdn.net&amp;_nc_cat=102&amp;_nc_oc=Q6cZ2QFga_7ByQ_aJy_hs2W9RJb6cK-kDeC4FhyoNebpfc7eOXhceLExiVlQwsouHuqS8m4&amp;_nc_ohc=6aDUuijqPHcQ7kNvwEoUQpR&amp;_nc_gid=8zmC3SNkNhlzpTL6__9pCA&amp;edm=AOQ1c0wBAAAA&amp;ccb=7-5&amp;ig_cache_key=MzY5Mjg5MTI3MTQ4NzU1MDA5Ng%3D%3D.3-ccb7-5&amp;oh=00_AfyS063X6UHMaoDHoda0fHvClYBJyjCn4H_iV0U4e6i9rg&amp;oe=69BD8B9C&amp;_nc_sid=8b3546, https://instagram.fboi1-1.fna.fbcdn.net/v/t51.82787-15/527409225_18312735427241906_3359053893254138814_n.jpg?stp=dst-jpg_e35_p1080x1080_sh0.08_tt6&amp;_nc_ht=instagram.fboi1-1.fna.fbcdn.net&amp;_nc_cat=102&amp;_nc_oc=Q6cZ2QFga_7ByQ_aJy_hs2W9RJb6cK-kDeC4FhyoNebpfc7eOXhceLExiVlQwsouHuqS8m4&amp;_nc_ohc=ns5NX8m65-EQ7kNvwGgHRov&amp;_nc_gid=8zmC3SNkNhlzpTL6__9pCA&amp;edm=AOQ1c0wBAAAA&amp;ccb=7-5&amp;ig_cache_key=MzY5Mjg5MTI3MTQ0NTU2NjI4Mg%3D%3D.3-ccb7-5&amp;oh=00_AfzhRFqqfGtaql4S4Hh-Af0RZzfvU4k-rSIBXXE1QT7yGg&amp;oe=69BDBDB9&amp;_nc_sid=8b3546, https://instagram.fboi1-1.fna.fbcdn.net/v/t51.82787-15/527471861_18312735436241906_5130394592018429187_n.jpg?stp=dst-jpg_e15_fr_p1080x1080_tt6&amp;_nc_ht=instagram.fboi1-1.fna.fbcdn.net&amp;_nc_cat=102&amp;_nc_oc=Q6cZ2QFga_7ByQ_aJy_hs2W9RJb6cK-kDeC4FhyoNebpfc7eOXhceLExiVlQwsouHuqS8m4&amp;_nc_ohc=dkMqIXGYmdUQ7kNvwGAIJG7&amp;_nc_gid=8zmC3SNkNhlzpTL6__9pCA&amp;edm=AOQ1c0wBAAAA&amp;ccb=7-5&amp;ig_cache_key=MzY5Mjg5MTI3MTQ3OTAyMzc2MA%3D%3D.3-ccb7-5&amp;oh=00_AfwGJO8twqYPugQjVmJQiGXG05qyrJ1Pw8J-n6UH7ZGKBA&amp;oe=69BD95E2&amp;_nc_sid=8b3546, https://instagr</t>
  </si>
  <si>
    <t>https://instagram.fboi1-1.fna.fbcdn.net/o1/v/t2/f2/m86/AQPxQ0j8AfDMeyw1HPoGWzsJT_Lh_fBV974DRHZFSAR3JZ4TI2-UbqrQhcwkeXvPV_MiDRTQAP2Ot3QnqkQxCeuCbyOecqPMzMjthtg.mp4?_nc_cat=101&amp;_nc_oc=Adn_kL3e71V8GEH6G46k2MGl04cyrNHIzfaPAtHP92hZWD-kWfujvyRbJNPJWttzqLM&amp;_nc_sid=5e9851&amp;_nc_ht=instagram.fboi1-1.fna.fbcdn.net&amp;_nc_ohc=3Tk8-dA9PjUQ7kNvwE6XNj4&amp;efg=eyJ2ZW5jb2RlX3RhZyI6Inhwdl9wcm9ncmVzc2l2ZS5JTlNUQUdSQU0uQ0xJUFMuQzMuNzIwLmRhc2hfYmFzZWxpbmVfMV92MSIsInhwdl9hc3NldF9pZCI6Nzg1Mzk4NzQ0NDMzNzcwLCJhc3NldF9hZ2VfZGF5cyI6MTk1LCJ2aV91c2VjYXNlX2lkIjoxMDA5OSwiZHVyYXRpb25fcyI6MTAsInVybGdlbl9zb3VyY2UiOiJ3d3cifQ%3D%3D&amp;ccb=17-1&amp;_nc_gid=8zmC3SNkNhlzpTL6__9pCA&amp;_nc_ss=1a&amp;_nc_zt=28&amp;vs=80ab32f68147a4d6&amp;_nc_vs=HBksFQIYUmlnX3hwdl9yZWVsc19wZXJtYW5lbnRfc3JfcHJvZC8xRjQ5RkIwMkI4RjE3NTUwRUQ1NkUzQ0Y1QjM5MDJCRl92aWRlb19kYXNoaW5pdC5tcDQVAALIARIAFQIYR2lnX3hwdl9yZWVsc19wZXJtYW5lbnRfc3JfcHJvZC8xMzE0MjA1MTQwMzU3MTQ4XzUzMDUxODM3MTEzMDkyODEyNzMubXA0FQICyAESACgAGAAbAogHdXNlX29pbAExEnByb2dyZXNzaXZlX3JlY2lwZQExFQAAJtSR2tKclOUCFQIoAkMzLBdAJQAAAAAAABgSZGFzaF9iYXNlbGluZV8xX3YxEQB1_gdl5p0BAA&amp;oh=00_AfzWQSgfb1VlSzoJeiISPQsYFSvNgSn_BDvpCPmTPg9WtQ&amp;oe=69B9BC16, https://instagram.fboi1-1.fna.fbcdn.net/o1/v/t2/f2/m367/AQO1juPlLNeZ4i0Gmr_IBT607HLZ8c0YQFRuz2ahkWrxK126SQ-eKLifT0n0fiux75mF8j9ZRdkCv9JDX8_5ZoQ9vyZapl9ab5QE1MQ.mp4?_nc_cat=102&amp;_nc_oc=AdlNAsVWEksRDp0vzb2a9_QanztLztfA3cnAqKFW9C0hifoisNj6C0w8wH1IC3yfv7o&amp;_nc_sid=5e9851&amp;_nc_ht=instagram.fboi1-1.fna.fbcdn.net&amp;_nc_ohc=PbxPKipBuwEQ7kNvwEur3gv&amp;efg=eyJ2ZW5jb2RlX3RhZyI6Inhwdl9wcm9ncmVzc2l2ZS5JTlNUQUdSQU0uQ0FST1VTRUxfSVRFTS5DMy43MjAuZGFzaF9iYXNlbGluZV8xX3YxIiwieHB2X2Fzc2V0X2lkIjoxMjAyODA4OTU4MTc0OTg2LCJhc3NldF9hZ2VfZGF5cyI6MzA4LCJ2aV91c2VjYXNlX2lkIjoxMDE0NiwiZHVyYXRpb25fcyI6NSwidXJsZ2VuX3NvdXJjZSI6Ind3dyJ9&amp;ccb=17-1&amp;vs=ead75a601435e9&amp;_nc_vs=HBksFQIYQGlnX2VwaGVtZXJhbC82MDRCNjg0Q0VFQjA1QzZGRjQyQzU4NDI3REE1MEU5NV92aWRlb19kYXNoaW5pdC5tcDQVAALIARIAFQIYOnBhc3N0aHJvdWdoX2V2ZXJzdG9yZS9HQ0YyamgzN2dtc3kzX0lIQUpSQ01ta0p1YXNYYmtZTEFBQUYVAgLIARIAKAAYABsCiAd1c2Vfb2lsATEScHJvZ3Jlc3NpdmVfcmVjaXBlATEVAAAmlJz6itn8ogQVAigCQzMsF0AWIcrAgxJvGBJkYXNoX2Jhc2VsaW5lXzFfdjERAHXuB2XEngEA&amp;_nc_gid=8zmC3SNkNhlzpTL6__9pCA&amp;_nc_ss=1a&amp;_nc_zt=28&amp;oh=00_AfwmDBy5lME_TG-oZHkyBZAxdcK83LnBmqPC6QLgKJiDdg&amp;oe=69BDBB0B, https://instagram.fboi1-1.fna.fbcdn.net/o1/v/t2/f2/m367/AQOZgVuzlbYV-SlRuUAPufgbKIfYlKwOtE17gkYMbcMtkKzwfghBPIszPyvmyZaPM1GRZslQwz6SHfUs_FNMBJJqFEQXdMhTe-lZmks.mp4?_nc_cat=100&amp;_nc_oc=AdmuND530CSeQ_hXSRrZ8AYSjLqBscBV9tpOj8BSNLXBM_YsSEq5lGtBDAKxfabmJlk&amp;_nc_sid=5e9851&amp;_nc_ht=instagram.fboi1-1.fna.fbcdn.net&amp;_nc_ohc=YlVwxQDnc74Q7kNvwGIcz1S&amp;efg=eyJ2ZW5jb2RlX3RhZyI6Inhwdl9wcm9ncmVzc2l2ZS5JTlNUQUdSQU0uQ0xJUFMuQzMuNzIwLmRhc2hfYmFzZWxpbmVfMV92MSIsInhwdl9hc3NldF9pZCI6MTYyNzE0MDc5NDg1MzQ4NywiYXNzZXRfYWdlX2RheXMiOjQ4MiwidmlfdXNlY2FzZV9pZCI6MTAwOTksImR1cmF0aW9uX3MiOjgsInVybGdlbl9zb3VyY2UiOiJ3d3cifQ%3D%3D&amp;ccb=17-1&amp;_nc_gid=8zmC3SNkNhlzpTL6__9pCA&amp;_nc_ss=1a&amp;_nc_zt=28&amp;vs=5f8f1255ffb437de&amp;_nc_vs=HBksFQIYQGlnX2VwaGVtZXJhbC85NTQ0RDg4ODY4RDExQUQ4Qzc3QjYzQjhDMUFFRTJBN192aWRlb19kYXNoaW5pdC5tcDQVAALIARIAFQIYR2lnX3hwdl9yZWVsc19wZXJtYW5lbnRfc3JfcHJvZC85NjM1OTQwMzI2NDIyMjI1XzQzNjc2MzEwMTM0MzI5MjQ5NjcubXA0FQICyAESACgAGAAbAogHdXNlX29pbAExEnByb2dyZXNzaXZlX3JlY2lwZQExFQAAJt6hndGH-OMFFQIoAkMzLBdAIczMzMzMzRgSZGFzaF9iYXNlbGluZV8xX3YxEQB1_gdl5p0BAA&amp;oh=00_Afzj9Hqlo-2N6eGGnDBKNBBhQM03Zclt7lTnf4KwP6Ph4Q&amp;oe=69BD8945, https://instagram.fboi1-1.fna.fbcdn.net/o1/v/t2/f2/m367/AQONMdTPJwaa7bz7G3-zlT9rILWCkHaelVsytNkPzCPEJDuNwnnkYwrdTBhr6fYg-rQ1YsGy_NZXEz-U_M2Lm1BueWmtBkET-JcNbfs.mp4?_nc_cat=110&amp;_nc_oc=AdloQ8ir9r3Z83k9lWfs9hA4E5Ou9aV3XWa-hX5vkWFwsVa3alg1k4UjGM7NhbCx0nE&amp;_nc_sid=5e9851&amp;_nc_ht=instagram.fboi1-1.fna.fbcdn.net&amp;_nc_ohc=D8xhxclHpuEQ7kNvwEXwF3X&amp;efg=eyJ2ZW5jb2RlX3RhZyI6Inhwdl9wcm9ncmVzc2l2ZS5JTlNUQUdSQU0uQ0xJUFMuQzMuNzIwLmRhc2hfYmFzZWxpbmVfMV92MSIsInhwdl9hc3NldF9pZCI6MTczNDI3NDkwMDY1NDk2NywiYXNzZXRfYWdlX2RheXMiOjQ4OSwidmlfdXNlY2FzZV9pZCI6MTAwOTksImR1cmF0aW9uX3MiOjI5LCJ1cmxnZW5fc291cmNlIjoid3d3In0%3D&amp;ccb=17-1&amp;vs=fd7d83f20c70f7b&amp;_nc_vs=HBkcFQIYQGlnX2VwaGVtZXJhbC9GMTQzQzI4MkU3QkM0Mzc1MDA5MkIxQjM3MTRFMUU4MV92aWRlb19kYXNoaW5pdC5tcDQVAALIARIAKAAYABsCiAd1c2Vfb2lsATEScHJvZ3Jlc3NpdmVfcmVjaXBlATEVAAAm7u2r9orUlAYVAigCQzMsF0A9O6XjU_fPGBJkYXNoX2Jhc2VsaW5lXzFfdjERAHX-B2XmnQEA&amp;_nc_gid=8zmC3SNkNhlzpTL6__9pCA&amp;_nc_ss=1a&amp;_nc_zt=28&amp;oh=00_Afwy99adlnOLwxaN9Sbeesu9hrbCM9Gh97I9ALZWr4kOFw&amp;oe=69BD98BF, https://instagram.fboi1-1.fna.fbcdn.net/o1/v/t2/f2/m367/AQPtEqXXlFkH0s5YrvCJhKOutJmx-v9qJpT0CU6syKkcA-DN3bAKFIWAf_2gza7b0O3y6NhfytptZgqOjHdbdsj8hOd1H9t0GemSMas.mp4?_nc_cat=102&amp;_nc_oc=AdnDeK8Iat5ShA_aKFWjwMKwtSBKJn23VM5HM3wB_mXb6lpMz_7MM3AQ4dGTmNmSWdI&amp;_nc_sid=5e9851&amp;_nc_ht=instagram.fboi1-1.fna.fbcdn.net&amp;_nc_ohc=YzKC5cVe9HoQ7kNvwGD-7sq&amp;efg=eyJ2ZW5jb2RlX3RhZyI6Inhwdl9wcm9ncmVzc2l2ZS5JTlNUQUdSQU0uQ0xJUFMuQzMuNzIwLmRhc2hfYmFzZWxpbmVfMV92MSIsInhwdl9hc3NldF9pZCI6MTc2NDczOTkxNzY4NTE0MCwiYXNzZXRfYWdlX2RheXMiOjQ5MywidmlfdXNlY2FzZV9pZCI6MTAwOTksImR1cmF0aW9uX3MiOjMxLCJ1cmxnZW5fc291cmNlIjoid3d3In0%3D&amp;ccb=17-1&amp;vs=4d70182e515b55&amp;_nc_vs=HBksFQIYQGlnX2VwaGVtZXJhbC8xMDREOEMwQTUyQ0JGRTIyRDhDRERCNjBGMEUwQTI5OV92aWRlb19kYXNoaW5pdC5tcDQVAALI</t>
  </si>
  <si>
    <t>https://www.instagram.com/xyvvx</t>
  </si>
  <si>
    <t>r_k_h.0</t>
  </si>
  <si>
    <t>三上 陸歩　Rikuho Mikami / Ricky</t>
  </si>
  <si>
    <t>🇯🇵 01
@studious_official Shinsaibashi manager 🇯🇵🇺🇸
@patchworks_and_co</t>
  </si>
  <si>
    <t>https://shop.patchworks-and-co.com/</t>
  </si>
  <si>
    <t>https://scontent-lga3-1.cdninstagram.com/v/t51.2885-19/503684652_18374009263192161_5926824317099050896_n.jpg?stp=dst-jpg_e0_s150x150_tt6&amp;efg=eyJ2ZW5jb2RlX3RhZyI6InByb2ZpbGVfcGljLmRqYW5nby4xMDgwLmMyIn0&amp;_nc_ht=scontent-lga3-1.cdninstagram.com&amp;_nc_cat=109&amp;_nc_oc=Q6cZ2QFaG0FeiaNsgYwgo0vlXi2HwxQAzsLtNVjvDFc7gH_gORINa3-F8jqeMIn5uq3TAzKmPeOS2lCzGK9uivq6nOxy&amp;_nc_ohc=IRw553XnrscQ7kNvwEfBq_S&amp;_nc_gid=KM2q-2nCrUgLN1VWGy4U5Q&amp;edm=AOQ1c0wBAAAA&amp;ccb=7-5&amp;oh=00_AfzjI5aol8x_0qTN9cZPg3qfPC0lryphfKwUojoPo5GllA&amp;oe=69BDBB84&amp;_nc_sid=8b3546</t>
  </si>
  <si>
    <t>聖地巡礼🌐
世界観、雰囲気を全身で浴びてきました🛁
顔がまだまだガキだと思い知ったのでタバコでエイジングしていきたいと思います🚬
#rrl #doublerl #ralphlauren | 今年も1年お世話になりました☃️
いろんな人に支えられながらなんとかやってきた2024年でした。
死ぬほどつらいこともありましたが、殻を破れた年でもあったかなと思います。
皆様のおかげで自分でもびっくりするくらい充実した日々を送らせてもらいました。
ありがとうございました。
来年からもよろしくお願いします。
みんなにとって素敵な一年になりますように。
Wishing best in 2025:))) | 納車しました🛠️
どこにだって行ける気がしてます🐾
とりあえず今ある面倒事全部片してから、
走り散らかします🌐🌐
#steed #steed400 #スティード #スティード400 | 仕事全集中の2025年もあと1ヶ月切りました🍂☃️
合間を縫って少しだけ🎞️🎄 | 【ご報告】
本日11/1より【 @studious_official 京都店】に店長として異動します🍵
【STUDIOUS MENS 京都三条店】でお世話になった皆様ありがとうございました。
全て素晴らしい出会いで、毎日毎日幸せを噛み締めて生きてました。
深夜まで仕事したり鬼の連勤したりと、忙しくさせてもらう中でも自分の全てを出し切りながら世界観を表現してきました。
そして皆様のおかげでなんとか3ヶ月連続達成でき、
僕のこの店での役目を終えます。
これからのステージは藤井大丸京都🍂
初めての百貨店ですが、今まで以上に気張って自分のかっこいいを追い続けます。
藤井大丸で会いましょ | 🍂 | 【ご報告】
入社以来半年間お世話になった【STUDIOUS MENS京都三条店】で、8/1より店長に就任することとなりました。
夢への最初のステップとして、短期目標に掲げていた店長という役職。
そのために身体と頭を動かし続けた半年間でした。
何度も紆余曲折を繰り返す中で、失敗の数の方が圧倒的に多かったですが、いつも応援してくださっているお客様、親身に話を聞いてくれる先輩方、いつも面白い同期
みなさんのおかげで、少しずつ前進できたかと思います。
本当に感謝しかありません。ありがとうございます。
これからも服を好きになるきっかけを作れるよう、
内側も外側も磨きながら、これがスタートやという気 | とにかく熱い男旅。 | 完全に生まれる時代を間違えた二人
一晩だけ目一杯洒落込んで、親父やじいちゃん方が生きた時代に戻ってきました。
@koara_pillarman | Turned 24 
いつの間にか、ニュースでは20代半ば男性って言われる年齢になってました。
今年は誰よりも働いて遊んで飲んで寝て、笑ってたくさんシワを増やしていこうと思います。
みんな楽しむよ〜🙌🏻 | dump📸
最近は仕事にも慣れ、髪も髭も伸び散らかし、オフの日には懐かしい人たちに会って、モチベをチャージさせてもらってます。
これからも等身大でやっていきます。
そういえば中国語始めます。 | 備忘録2
小さい頃から憧れ続けたアメリカ🇺🇸
そしてギャンブルの聖地ラスベガス🎰
学生には全てが高すぎたけど、期待を裏切らない夢の世界そのものでした。派手に散財させてもらって。
少しは寝なよ、ラスベガス🤑
#life #lifeisbeautiful 
#losangeles #la #hollywood #santamónica #laphotography 
#digicam #digitalcamera 
#kodak #pixpro #fz55
#lasvegas #lasvegasnightlife #lasvegascasino #bankrupt #ラスベガス</t>
  </si>
  <si>
    <t>#rrl, #doublerl, #ralphlauren, #steed, #steed400, #life, #lifeisbeautiful, #losangeles, #la, #hollywood, #santam, #laphotography, #digicam, #digitalcamera, #kodak, #pixpro, #fz55, #lasvegas, #lasvegasnightlife, #lasvegascasino, #bankrupt</t>
  </si>
  <si>
    <t>@studious_official, @koara_pillarman</t>
  </si>
  <si>
    <t>https://instagram.com/p/CnCSIeThZ0b, https://instagram.com/p/DEPrgKKTiT9, https://instagram.com/p/Cu50AD2B9gz, https://instagram.com/p/DSIOaRIEtvU, https://instagram.com/p/DQhIRlikrdE, https://instagram.com/p/DPy4dkakryd, https://instagram.com/p/DMxu4OhTU6Q, https://instagram.com/p/DLwWDqXp9_1, https://instagram.com/p/DLKefW9z23c, https://instagram.com/p/DKhcsDlz60F, https://instagram.com/p/DJbqDvEz9Y_, https://instagram.com/p/DJOyIOWTRB1</t>
  </si>
  <si>
    <t>188, 140, 134, 146, 254, 143, 260, 226, 121, 134, 181, 49</t>
  </si>
  <si>
    <t>0, 0, 0, 2, 17, 3, 13, 0, 3, 4, 3, 0</t>
  </si>
  <si>
    <t>2023-01-05, 2024-12-31, 2023-07-20, 2025-12-11, 2025-11-01, 2025-10-14, 2025-07-31, 2025-07-06, 2025-06-21, 2025-06-05, 2025-05-09, 2025-05-04</t>
  </si>
  <si>
    <t>RRL, 兵庫県 神戸市, 六甲山最高峰, Tokyo, Japan, STUDIOUS 京都, STUDIOUS MENS京都三条店, 味園ユニバース, Las Vegas, Nevada</t>
  </si>
  <si>
    <t>Sidecar, Sidecar, Video, Sidecar, Sidecar, Sidecar, Sidecar, Sidecar, Sidecar, Sidecar, Sidecar, Video</t>
  </si>
  <si>
    <t>https://scontent-lga3-3.cdninstagram.com/v/t51.29350-15/323682251_656201212857090_2431992709119944220_n.jpg?stp=dst-jpg_e35_p1080x1080_tt6&amp;_nc_ht=scontent-lga3-3.cdninstagram.com&amp;_nc_cat=106&amp;_nc_oc=Q6cZ2QFaG0FeiaNsgYwgo0vlXi2HwxQAzsLtNVjvDFc7gH_gORINa3-F8jqeMIn5uq3TAzKmPeOS2lCzGK9uivq6nOxy&amp;_nc_ohc=0H3qMnAqR9AQ7kNvwEU3ftF&amp;_nc_gid=KM2q-2nCrUgLN1VWGy4U5Q&amp;edm=AOQ1c0wBAAAA&amp;ccb=7-5&amp;ig_cache_key=MzAwOTA0NzI0MjgwOTQzODA5MQ%3D%3D.3-ccb7-5&amp;oh=00_Afy1dnxe4Jbqcbz3qwqrPdOny4i5ZTiQOQnGR9Pym8GUGw&amp;oe=69BD99BC&amp;_nc_sid=8b3546, https://scontent-lga3-3.cdninstagram.com/v/t51.29350-15/323682251_656201212857090_2431992709119944220_n.jpg?stp=dst-jpg_e35_p1080x1080_tt6&amp;_nc_ht=scontent-lga3-3.cdninstagram.com&amp;_nc_cat=106&amp;_nc_oc=Q6cZ2QFaG0FeiaNsgYwgo0vlXi2HwxQAzsLtNVjvDFc7gH_gORINa3-F8jqeMIn5uq3TAzKmPeOS2lCzGK9uivq6nOxy&amp;_nc_ohc=0H3qMnAqR9AQ7kNvwEU3ftF&amp;_nc_gid=KM2q-2nCrUgLN1VWGy4U5Q&amp;edm=AOQ1c0wBAAAA&amp;ccb=7-5&amp;ig_cache_key=MzAwOTA0NzI0MjgwOTQzODA5MQ%3D%3D.3-ccb7-5&amp;oh=00_Afy1dnxe4Jbqcbz3qwqrPdOny4i5ZTiQOQnGR9Pym8GUGw&amp;oe=69BD99BC&amp;_nc_sid=8b3546, https://scontent-lga3-1.cdninstagram.com/v/t51.29350-15/323701643_718367016271251_7562758092666060655_n.jpg?stp=dst-jpg_e35_p1080x1080_tt6&amp;_nc_ht=scontent-lga3-1.cdninstagram.com&amp;_nc_cat=103&amp;_nc_oc=Q6cZ2QFaG0FeiaNsgYwgo0vlXi2HwxQAzsLtNVjvDFc7gH_gORINa3-F8jqeMIn5uq3TAzKmPeOS2lCzGK9uivq6nOxy&amp;_nc_ohc=7ih0DgBHOxkQ7kNvwG5Oxa2&amp;_nc_gid=KM2q-2nCrUgLN1VWGy4U5Q&amp;edm=AOQ1c0wBAAAA&amp;ccb=7-5&amp;ig_cache_key=MzAwOTA0NzI0MjgwOTM0MjQ0Mg%3D%3D.3-ccb7-5&amp;oh=00_AfwDkz_VLB0XVFXhcFGT031T4BgwWrkprNwrFU8uDfKAbw&amp;oe=69BDB212&amp;_nc_sid=8b3546, https://scontent-lga3-2.cdninstagram.com/v/t51.29350-15/472234946_3550056551964673_6127748364828443846_n.jpg?stp=dst-jpg_e35_tt6&amp;_nc_ht=scontent-lga3-2.cdninstagram.com&amp;_nc_cat=101&amp;_nc_oc=Q6cZ2QFaG0FeiaNsgYwgo0vlXi2HwxQAzsLtNVjvDFc7gH_gORINa3-F8jqeMIn5uq3TAzKmPeOS2lCzGK9uivq6nOxy&amp;_nc_ohc=m5iNd4gpkGQQ7kNvwF9TCxi&amp;_nc_gid=KM2q-2nCrUgLN1VWGy4U5Q&amp;edm=AOQ1c0wBAAAA&amp;ccb=7-5&amp;ig_cache_key=MzUzNTIzNTU0Nzk4MjA4NjY0NQ%3D%3D.3-ccb7-5&amp;oh=00_AfzGlBvtEpAscVvOL1CqvHlfnLmFQnMgbyx6ALoYczwZiQ&amp;oe=69BD8767&amp;_nc_sid=8b3546, https://scontent-lga3-2.cdninstagram.com/v/t51.29350-15/472234946_3550056551964673_6127748364828443846_n.jpg?stp=dst-jpg_e35_tt6&amp;_nc_ht=scontent-lga3-2.cdninstagram.com&amp;_nc_cat=101&amp;_nc_oc=Q6cZ2QFaG0FeiaNsgYwgo0vlXi2HwxQAzsLtNVjvDFc7gH_gORINa3-F8jqeMIn5uq3TAzKmPeOS2lCzGK9uivq6nOxy&amp;_nc_ohc=m5iNd4gpkGQQ7kNvwF9TCxi&amp;_nc_gid=KM2q-2nCrUgLN1VWGy4U5Q&amp;edm=AOQ1c0wBAAAA&amp;ccb=7-5&amp;ig_cache_key=MzUzNTIzNTU0Nzk4MjA4NjY0NQ%3D%3D.3-ccb7-5&amp;oh=00_AfzGlBvtEpAscVvOL1CqvHlfnLmFQnMgbyx6ALoYczwZiQ&amp;oe=69BD8767&amp;_nc_sid=8b3546, https://scontent-lga3-1.cdninstagram.com/v/t51.29350-15/472182608_1670882060126253_5858925125021735675_n.jpg?se=8&amp;stp=dst-jpg_e35_tt6&amp;_nc_ht=scontent-lga3-1.cdninstagram.com&amp;_nc_cat=109&amp;_nc_oc=Q6cZ2QFaG0FeiaNsgYwgo0vlXi2HwxQAzsLtNVjvDFc7gH_gORINa3-F8jqeMIn5uq3TAzKmPeOS2lCzGK9uivq6nOxy&amp;_nc_ohc=CMx20r306lMQ7kNvwH-tGvl&amp;_nc_gid=KM2q-2nCrUgLN1VWGy4U5Q&amp;edm=AOQ1c0wBAAAA&amp;ccb=7-5&amp;ig_cache_key=MzUzNTIzNTU0Nzk0MDAyNzE2OQ%3D%3D.3-ccb7-5&amp;oh=00_AfyGNElrDamNpqmVdinCFIFBMHqeTnqlDErEkAZQ1r9www&amp;oe=69BD8698&amp;_nc_sid=8b3546, https://scontent-lga3-1.cdninstagram.com/v/t51.29350-15/471849171_564406969970847_3945628093636541048_n.jpg?se=7&amp;stp=dst-jpg_e35_tt6&amp;_nc_ht=scontent-lga3-1.cdninstagram.com&amp;_nc_cat=103&amp;_nc_oc=Q6cZ2QFaG0FeiaNsgYwgo0vlXi2HwxQAzsLtNVjvDFc7gH_gORINa3-F8jqeMIn5uq3TAzKmPeOS2lCzGK9uivq6nOxy&amp;_nc_ohc=svBfv6Jurl8Q7kNvwFiZ8zq&amp;_nc_gid=KM2q-2nCrUgLN1VWGy4U5Q&amp;edm=AOQ1c0wBAAAA&amp;ccb=7-5&amp;ig_cache_key=MzUzNTIzNTU0NzgzMTE0MDQ3Mw%3D%3D.3-ccb7-5&amp;oh=00_AfwPmwvCVZuVx1zMca3brl9rXqYPBjKNq7_N6pMN-3r-Tg&amp;oe=69BDB391&amp;_nc_sid=8b3546, https://scontent-lga3-1.cdninstagram.com/v/t51.29350-15/471942485_1635917317276211_2461261683084548440_n.jpg?stp=dst-jpg_e35_p1080x1080_tt6&amp;_nc_ht=scontent-lga3-1.cdninstagram.com&amp;_nc_cat=111&amp;_nc_oc=Q6cZ2QFaG0FeiaNsgYwgo0vlXi2HwxQAzsLtNVjvDFc7gH_gORINa3-F8jqeMIn5uq3TAzKmPeOS2lCzGK9uivq6nOxy&amp;_nc_ohc=h9OUt7cSAkUQ7kNvwEBLGpz&amp;_nc_gid=KM2q-2nCrUgLN1VWGy4U5Q&amp;edm=AOQ1c0wBAAAA&amp;ccb=7-5&amp;ig_cache_key=MzUzNTIzNTU0Nzk2NTM3NzcyOA%3D%3D.3-ccb7-5&amp;oh=00_AfzIv3gSaPHtJlNQW3h4_a7tFc1xkz1n086HlO1Sz-zsqg&amp;oe=69BD895A&amp;_nc_sid=8b3546, https://scontent-lga3-3.cdninstagram.com/v/t51.29350-15/472347724_928185492861494_6346715447513394990_n.jpg?stp=dst-jpg_e35_p1080x1080_tt6&amp;_nc_ht=scontent-lga3-3.cdninstagram.com&amp;_nc_cat=102&amp;_nc_oc=Q6cZ2QFaG0FeiaNsgYwgo0vlXi2HwxQAzsLtNVjvDFc7gH_gORINa3-F8jqeMIn5uq3TAzKmPeOS2lCzGK9uivq6nOxy&amp;_nc_ohc=QZ84SZN9ay4Q7kNvwHSMidJ&amp;_nc_gid=KM2q-2nCrUgLN1VWGy4U5Q&amp;edm=AOQ1c0wBAAAA&amp;ccb=7-5&amp;ig_cache_key=MzUzNTIzNTU0ODEyNDU5NTQ3NA%3D%3D.3-ccb7-5&amp;oh=00_AfzFhx66O_6o9VWY0m60EpzukLf5_wlgj40qbhHqeVRBtQ&amp;oe=69BDB534&amp;_nc_sid=8b3546, https://scontent-lga3-2.cdninstagram.com/v/t51.29350-15/471952602_3107236916080717_5836587783743821278_n.jpg?stp=dst-jpg_e35_p1080x1080_tt6&amp;_nc_ht=scontent-lga3-2.cdninstagram.com&amp;_nc_cat=101&amp;_nc_oc=Q6cZ2QFaG0FeiaNsgYwgo0vlXi2HwxQAzsLtNVjvDFc7gH_gORINa3-F8jqeMIn5uq3TAzKmPeOS2lCzGK9uivq6nOxy&amp;_nc_ohc=Vl1CtNHhSKsQ7kNvwGyBEsp&amp;_nc_gid=KM2q-2nCrUgLN1VWGy4U5Q&amp;edm=AOQ1c0wBAAAA&amp;ccb=7-5&amp;ig_cache_key=Mz</t>
  </si>
  <si>
    <t>https://scontent-lga3-2.cdninstagram.com/o1/v/t2/f2/m82/AQMjLZJOK54WroZehc6t5wUU34RmQs5--9ppBuGjuN2a-M-oUUlTO5VNMx5D4gkhZbHNVI22qNorbRw4xA-vBiCudAe9lrL1PG66Rhc.mp4?_nc_cat=101&amp;_nc_sid=5e9851&amp;_nc_ht=scontent-lga3-2.cdninstagram.com&amp;_nc_ohc=IfpAm_kvJyMQ7kNvwG4yNXk&amp;efg=eyJ2ZW5jb2RlX3RhZyI6Inhwdl9wcm9ncmVzc2l2ZS5JTlNUQUdSQU0uQ0xJUFMuQzMuNzIwLmRhc2hfYmFzZWxpbmVfMV92MSIsInhwdl9hc3NldF9pZCI6OTc2MzE1NDYzNTE1MDU3LCJhc3NldF9hZ2VfZGF5cyI6OTcwLCJ2aV91c2VjYXNlX2lkIjoxMDA5OSwiZHVyYXRpb25fcyI6MTMsInVybGdlbl9zb3VyY2UiOiJ3d3cifQ%3D%3D&amp;ccb=17-1&amp;_nc_gid=KM2q-2nCrUgLN1VWGy4U5Q&amp;_nc_ss=1a&amp;_nc_zt=28&amp;vs=d7a7685827656ec&amp;_nc_vs=HBksFQIYT2lnX3hwdl9yZWVsc19wZXJtYW5lbnRfcHJvZC9BNTRFNjU2N0VCRTBFNTg1NDVGNUU3OEI4N0YyQ0Y5Ml92aWRlb19kYXNoaW5pdC5tcDQVAALIARIAFQIYOnBhc3N0aHJvdWdoX2V2ZXJzdG9yZS9HQ3VNbHhVbWRBNGdMejRDQVA4elQxY3NOU2h0YnFfRUFBQUYVAgLIARIAKAAYABsCiAd1c2Vfb2lsATEScHJvZ3Jlc3NpdmVfcmVjaXBlATEVAAAm4u6hhoX9uwMVAigCQzMsF0Aqqn752yLRGBJkYXNoX2Jhc2VsaW5lXzFfdjERAHX-B2XmnQEA&amp;oh=00_Afx7NR-wb5L546XRSn8YTeVQk-G8O7lGigRTctMYVG5H4Q&amp;oe=69B9BB56, https://scontent-lga3-1.cdninstagram.com/o1/v/t2/f2/m367/AQPmlHl9C2yEl-BhAcfkp7Xztnn8eHe_B-drgEmP-RdVne5j6wh2lZ40Hb6Zo2uyzKve6oO_V19Ggtloe1sj4JTsYeyfMZ158Y3G4vE.mp4?_nc_cat=109&amp;_nc_sid=5e9851&amp;_nc_ht=scontent-lga3-1.cdninstagram.com&amp;_nc_ohc=PZEfszLKwdgQ7kNvwHahmtm&amp;efg=eyJ2ZW5jb2RlX3RhZyI6Inhwdl9wcm9ncmVzc2l2ZS5JTlNUQUdSQU0uQ0FST1VTRUxfSVRFTS5DMy43MjAuZGFzaF9iYXNlbGluZV8xX3YxIiwieHB2X2Fzc2V0X2lkIjoxMzgwNTkwMzY2MzU3Nzc0LCJhc3NldF9hZ2VfZGF5cyI6MjUzLCJ2aV91c2VjYXNlX2lkIjoxMDE0NiwiZHVyYXRpb25fcyI6NCwidXJsZ2VuX3NvdXJjZSI6Ind3dyJ9&amp;ccb=17-1&amp;vs=f93cb5045dfd2b17&amp;_nc_vs=HBkcFQIYQGlnX2VwaGVtZXJhbC9DODRFMUU1QTZFQkM2OEY2NDBBMkI5OEZENjU4Q0Q4MV92aWRlb19kYXNoaW5pdC5tcDQVAALIARIAKAAYABsCiAd1c2Vfb2lsATEScHJvZ3Jlc3NpdmVfcmVjaXBlATEVAAAmnOTv5ffo8wQVAigCQzMsF0ARmZmZmZmaGBJkYXNoX2Jhc2VsaW5lXzFfdjERAHXuB2XEngEA&amp;_nc_gid=KM2q-2nCrUgLN1VWGy4U5Q&amp;_nc_ss=1a&amp;_nc_zt=28&amp;oh=00_Afzb8xy2XZCDds1Rk4JjsggCrnMEA3xtFi0nIjZQVg6oZg&amp;oe=69BDA48E, https://scontent-lga3-2.cdninstagram.com/o1/v/t2/f2/m367/AQNB4sWOusei5Xf4YKYv-Rb7WsFPj-qoyJeMLHaBb3icwc1cuNkjNx1BqtdSeS-bEfY7Fvyi9uYR9L_2tJEml14m_aDSRnRJQwlvCYY.mp4?_nc_cat=107&amp;_nc_sid=5e9851&amp;_nc_ht=scontent-lga3-2.cdninstagram.com&amp;_nc_ohc=7foTu-6r3EUQ7kNvwE2oflE&amp;efg=eyJ2ZW5jb2RlX3RhZyI6Inhwdl9wcm9ncmVzc2l2ZS5JTlNUQUdSQU0uQ0FST1VTRUxfSVRFTS5DMy43MjAuZGFzaF9iYXNlbGluZV8xX3YxIiwieHB2X2Fzc2V0X2lkIjoxNDQ0MzExNDUzNjYxOTIzLCJhc3NldF9hZ2VfZGF5cyI6MjUzLCJ2aV91c2VjYXNlX2lkIjoxMDE0NiwiZHVyYXRpb25fcyI6MywidXJsZ2VuX3NvdXJjZSI6Ind3dyJ9&amp;ccb=17-1&amp;vs=1f9c11e6b69f532&amp;_nc_vs=HBkcFQIYQGlnX2VwaGVtZXJhbC81MjQ3RkNFODk2QjE5QUJFQ0RFNzU3Njc4MEYyOUJCQ192aWRlb19kYXNoaW5pdC5tcDQVAALIARIAKAAYABsCiAd1c2Vfb2lsATEScHJvZ3Jlc3NpdmVfcmVjaXBlATEVAAAmxuuf8v7lkAUVAigCQzMsF0ANEGJN0vGqGBJkYXNoX2Jhc2VsaW5lXzFfdjERAHXuB2XEngEA&amp;_nc_gid=KM2q-2nCrUgLN1VWGy4U5Q&amp;_nc_ss=1a&amp;_nc_zt=28&amp;oh=00_AfxC9I62HgCkZwwj__ilLdjPeq7IPtQvfUICL1b5LkgaaQ&amp;oe=69BD9380, https://scontent-lga3-1.cdninstagram.com/o1/v/t2/f2/m367/AQMxNJB8UB5qCKk669xPgkHoYZoWXrDW7GTEbRumt82bRkDmvUSB_kS5dzzsC7UmFjuBsi0m6tTxTBFScF2fiMu1KgE-GO6w9m03lmY.mp4?_nc_cat=109&amp;_nc_sid=5e9851&amp;_nc_ht=scontent-lga3-1.cdninstagram.com&amp;_nc_ohc=UwX2Uh-W4AcQ7kNvwHyDxBs&amp;efg=eyJ2ZW5jb2RlX3RhZyI6Inhwdl9wcm9ncmVzc2l2ZS5JTlNUQUdSQU0uQ0FST1VTRUxfSVRFTS5DMy43MjAuZGFzaF9iYXNlbGluZV8xX3YxIiwieHB2X2Fzc2V0X2lkIjoxODY4NzAxMjQ3MDIwMDA0LCJhc3NldF9hZ2VfZGF5cyI6MjUzLCJ2aV91c2VjYXNlX2lkIjoxMDE0NiwiZHVyYXRpb25fcyI6OCwidXJsZ2VuX3NvdXJjZSI6Ind3dyJ9&amp;ccb=17-1&amp;vs=8afae23f37ac618&amp;_nc_vs=HBkcFQIYQGlnX2VwaGVtZXJhbC9EMTQyNTgxMTJBNDgzNzM2NTE5MEUxNkE0REZGOTI4MV92aWRlb19kYXNoaW5pdC5tcDQVAALIARIAKAAYABsCiAd1c2Vfb2lsATEScHJvZ3Jlc3NpdmVfcmVjaXBlATEVAAAmyO-ooN3k0QYVAigCQzMsF0AgZmZmZmZmGBJkYXNoX2Jhc2VsaW5lXzFfdjERAHXuB2XEngEA&amp;_nc_gid=KM2q-2nCrUgLN1VWGy4U5Q&amp;_nc_ss=1a&amp;_nc_zt=28&amp;oh=00_Afzvb9Zzr9_zLzCYv0lUeNNABie7912HXOYTQpAwqqIcGg&amp;oe=69BDABA6, https://scontent-lga3-2.cdninstagram.com/o1/v/t2/f2/m367/AQPjTJG3rvgOrlLCNsGdarlVfURrq51OVV56JGBWaoOWQQaSXh9lzj_dZZj9RqaM0o0cfnttVoRDixksx6Xj04SxyqE__Tya0WzOjQw.mp4?_nc_cat=100&amp;_nc_sid=5e9851&amp;_nc_ht=scontent-lga3-2.cdninstagram.com&amp;_nc_ohc=0BbTVT_L5fwQ7kNvwEy8Dbi&amp;efg=eyJ2ZW5jb2RlX3RhZyI6Inhwdl9wcm9ncmVzc2l2ZS5JTlNUQUdSQU0uQ0xJUFMuQzMuNzIwLmRhc2hfYmFzZWxpbmVfMV92MSIsInhwdl9hc3NldF9pZCI6MTI3NDU1ODE4NDI5MjU2MSwiYXNzZXRfYWdlX2RheXMiOjMxNSwidmlfdXNlY2FzZV9pZCI6MTAwOTksImR1cmF0aW9uX3MiOjEyLCJ1cmxnZW5fc291cmNlIjoid3d3In0%3D&amp;ccb=17-1&amp;vs=6699f95907900d90&amp;_nc_vs=HBksFQIYQGlnX2VwaGVtZXJhbC8xQjRGQTA5MDRBQzczQTUwNDczQTczRjkyNUI1MjQ5OF92aWRlb19kYXNoaW5pdC5tcDQVAALIARIAFQIYRmlnX3hwdl9yZWVsc19wZXJtYW5lbnRfc3JfcHJvZC82NDczMTA0MzE0MDE4OTVfODg2NjY3MDI5NjkyODg4MjU4MS5tcDQVAgLIARIAKAAYABsCiAd1c2Vfb2lsATEScHJvZ3Jlc3NpdmVfcmVjaXBlATEVAAAmooOQvYbNwwQVAigCQzMsF0ApEOVgQYk3GBJkYXNoX2Jhc2VsaW5lXzFfdjERAHX-B2XmnQEA&amp;_nc_gid=KM2q-2nCrUgLN1VWGy4U5Q&amp;_nc_ss=1a&amp;_nc_zt=28&amp;oh=00_AfxFg1qeZRCKQpJRBkNSAEuyUTH_pVw9qoBYWDjR8WK5Gg&amp;oe=69BDB1FD</t>
  </si>
  <si>
    <t>https://www.instagram.com/r_k_h.0</t>
  </si>
  <si>
    <t>orichan0707</t>
  </si>
  <si>
    <t>織(おり)</t>
  </si>
  <si>
    <t>名前Name: 織(おり)ORI ♀
Jackrussellterrier 
ジャックの里出身
元保護犬  
2020/10/11家族になる❤️
蛋白漏出性腸症
騒音苦手ビビりです
千葉犬民
ベロめちゃ長ーい
*  *  *  *  *  *
先代犬ブッチ♂20/4/23🌈(享年14才)</t>
  </si>
  <si>
    <t>https://scontent-lga3-3.cdninstagram.com/v/t51.2885-19/121693391_347682803353082_5793759443613167011_n.jpg?stp=dst-jpg_e0_s150x150_tt6&amp;efg=eyJ2ZW5jb2RlX3RhZyI6InByb2ZpbGVfcGljLmRqYW5nby4xMDgwLmMyIn0&amp;_nc_ht=scontent-lga3-3.cdninstagram.com&amp;_nc_cat=102&amp;_nc_oc=Q6cZ2QHELC_wp0SQumeqaw0M7tcWuZrT2DO4LSDWxq5gDO9ty_Ntyf301t4xpyW2CWTBN5g&amp;_nc_ohc=T1gnA_MdzRYQ7kNvwFgC-Mn&amp;_nc_gid=WRASn5JeHK3cu6vA0Zjvmg&amp;edm=AOQ1c0wBAAAA&amp;ccb=7-5&amp;oh=00_AfxP6VkvceYfIseS0eAqQewGavI3xz-NpNigNx7860RD8A&amp;oe=69BD973F&amp;_nc_sid=8b3546</t>
  </si>
  <si>
    <t>・
2026年🎍
織🐶年越し出来ました！
暮れにもぅダメかも💧でしたが
アルブミン数値が上がってくれて
年越し出来ました✨
サイリウム(オオバコ)サプリメント
ササミ煮汁で溶き、ササミを入れて
ドロドロ液を織は飲んでくれる✊
これがゲリPだった💩を固めてくれました！
漢方も始めてみて、、
到死数値だったアルブミンが上がりました！
しかし、元旦夜に…
口をクチャクチャしてて、何だ？？　
開けてみたら舌の下に大きな水ぶくれが😲
獣医さんと連絡📞出来て緊急性は無いと。
今日の診察でも今は麻酔は危険なので
様子見になりました。
心配がまた増えたけど、けど、
生きてくれている🔥😭
散歩 | ・
もうすぐクリスマス🎄
織🐶は今年始めに蛋白漏出性腸症になり
ずっと通院と投薬治療してますが
ついに薬が効かなくなってしまいました
アルブミン1.1まで下がってしまい
お腹も緩く体重も減りつつ…
かなり危ない状態になっています💧
でも！食欲あり！元気もある！！
いつものクルクル🌀もしてます！
来週クリスマス🎄一緒にいたい🙏🙏
そして年越しもしたい🙏🙏🙏
どうか神様お願いします✨✨
#ジャックの里出身 
#元保護犬 
#蛋白漏出性腸症 
#保護犬と幸せな時間 
#クリスマス
#どうか生きていて 
#年越ししたい
#ステロイド効かない
#免疫抑制剤効かない
#里親になれて | ．
今日10月11日は「うちの子記念日」です🤗
織🐶の里親になって5年経ちました〜💮
今年の早々に突然「蛋白漏出性腸症」を
発症してしまい…まだ治療中です💧
でも〜本当に病気なの？🤔と思えるほど
元気はつらつ✊️！食欲もりもり💪！
ご飯の前に待ちきれず高速回転🌀🌀🌀
散歩🐾途中、お友達の🏠️家に入りたくて
不法侵入をしようとする織たんwww
ここは7月に🌈旅立った「そら」ちゃんの
おウチ@sora__ten
そらちゃん🐕️…会いたいよぉ😿
そして私と織たん💚❣️
お腹ポテポテ😆(織が。え、わたしも？😅)
寛解目指して治療頑張ります⚡️
#ジャックの里 | ・
今日は七夕🎋⭐️
うちの織🐶は織姫の「織おり」なんです❣️
これを言うとだいたい名前をおぼえて貰えます🤗
織は今年の初めに「蛋白漏出性胃腸症」
厄介な腸の病気を発症してしまい……
ずっと病院通いしてます😿
ママは手作りご飯を頑張って作り続けてるよ💪
なかなか寛解までになりませんが
ステロイドは0.5錠まで減らせました
幸い体調は良くとっても元気です⚡️⚡️
お花を愛でに🌷🌹💐お友達と出掛けてます♪
花活🐶🐾👣中♥️
チューリップ🌷→バラ🌹→大賀ハス🌺
ラベンダーも。
織🐶が大好きな🌊海で泳がせたいけど…
投薬中で感染恐いから今年はガマン💧
(3ヶ月 | ・
今日は織🐶の兄貴ブッチ♂の命日
５年経ったんだね…
と言うことは織がウチのコになって４年半
早いな……
ブッチは皆んなに「アニキィ～っ！」って
呼ばれてカッコ良かったんだよ😀
爺ちゃんになっても近所のイオンペットの
お姉さんにモテモテ〜❣️
プール💧でボール遊びが大好きだった
力強い泳ぎ✨✨
ブッチのお友達は🌈へ引っ越して
賑やかになってきたね
そっちでもきっと兄貴してみんなの面倒
みてるよね😉
織たんが病気になっちゃって
治療がんばってるから
上から守ってやってね！！
そらちゃんをまだそっちに呼んじゃダメ🙅よ
#織の兄貴🌈#思い出#プール
#ボール遊び
#命日#5年経 | ・
織🐶…
今年1月中旬に突然酷い嘔吐と下痢をして
検査を受け「蛋白喪失(漏出)性腸症」
腸の重篤な病気になりました😿
腸から蛋白質が漏れ血中アルブミン数値
が下がり腹水がたまり、命が危険な状態に。
ステロイド服用とロイヤルカナン療法食を
始めてもアルブミン数値が上がらず💧
ステロイド5㎎×4錠(織にはかなりの量)と
手作り低脂肪食でやっと数値が戻りました
しかしステロイド副作用で肝機能数値が
爆上がりして、ステロイドを徐々に減薬。
幸いアルブミン数値が下がらず
今0.75錠でも落ち着いてます!!
次は0.5錠。このまま小康状態でいて🙏🙏
毎診察で「突然悪化もありますから」と
言われ | ・
織🐶の近所ジャック仲間
@sora__tenそら🐶とZAK🐶
とお出掛け
@franceya_chiba
のワンコルームでランチ😋
敷地内のミニドッグで遊び、庭園を散歩🐾
長閑な静かな所で、怖がりの織🐶は
尻尾がずっと上がって楽しそう〜♫
おや？織たん🐶
そらちゃんパパとお手々ニギニギ✋️しちゃって😆
里親になったばかりの頃は
男の人が苦手でめちゃ怖がってたのに…
ほんと甘えん坊になったなぁ🥰
今年もよい年になりますように😌
素敵でラブリーな写真は
ZAKパパが撮ってくれました❢❢
感謝🙏♡
#ジャックの里出身
 #元保護犬 
#ジャックラッセルテリア #j | ・
丸の内⇨日比谷⇨八重洲
イルミネーション🎄✨巡りしてきました！
丸の内シャンパンゴールドの並木道✨
キラキラ✨️のツリー🎄や
Tiffanyの前でWedding撮影👰🤵してたり
ワクワク❥❥❥しまくり〜💖😆
MerryChristmas
織🐶は留守番…。
#メリークリスマス
#クリスマス#丸の内イルミネーション2024 
#丸ビル#KITTE#ミッドタウン日比谷 
#八重洲ミッドタウン #東京スクエアガーデン 
#ティファニー丸の内 
#東京はキラキラ#クリスマスイブ
#ワンコは留守番 | ・
近所のジャック仲間と紅葉散歩🍁
織🐶は、、
「アタシを、見て！撫でてー！」
直ぐヘソ天してアピールしちゃう子🐕️
甘えん坊のかまってちゃん〜
ずーっと天地逆さまなんですぅ
そこが可愛い…でしょ？！親バカww
可愛い写真をZAKパパ、@sora__ten
パパに撮ってもらいました☺️
(ママは推し活行き居なかったのは内緒だよ🤫)
#ジャックの里出身 #ジャックラッセルテリア 
#jackrussellterrier #元保護犬 
#保護犬を家族に迎えるという選択肢 
#保護犬と暮らそう #立ち耳ジャック 
#ヘソ天#ひっくり返る犬 #甘えん坊
#かまってちゃん 
#紅葉散歩#紅 | ・
織🐶の花活
佐倉ふるさと広場のコスモスフェアへ
満開のコスモス🏵️
ハロウィン🎃デコもあったよ
てっぺんのお面ちょい恐い😈
織🐶の最近のブームは高いとこから
下を覗く👀こと…のぞきたガール👀
印旛沼の縁から「何かいるんじゃね？」
🏵️花より興味はそっちかーい😆
#ジャックの里出身 #ジャックラッセルテリア 
#元保護犬 #保護犬を家族に 
#保護犬と幸せな時間 
#jackrussellterrier #たち耳ジャック 
#佐倉ふるさと広場 
#コスモス#花活#興味はそっち 
#秋の風景 | ・
10/11
織🐶がウチの子になった日👏
あれから４年経ち…
元気ハツラツ✨ハイパー娘🐕️
とにかく海🌊が大大大好き♥
色んな所へ連れて行き🚙💨
「織越し」の写真シリーズ😄
耳が横にピーンな後ろ姿🐶
散歩で出会う飼い主さんに
「何歳ですか？」と良く聞かれますが
本当の歳はわからずで🙄、、
ウチの子になったのが推定5，6歳
だと9-10歳？！
も少し若い様な…そうあって欲しい！
去年頃から顔の黒いとこが白くなり、
シニアなんだなぁ〜て痛感。
幸い何も持病が無くて元気で何より💮👍
#ジャックの里出身 
#元保護犬 
#ジャックラッセルテリア 
#jackrussell | ・
外房🌊一松海岸へ
織🐶のパパ"5年ぶり"の🏄‍♂️サーフィン
織もボードに乗せてもらったよ♫
この日は波が大きくて
織たんはザバ〜ン🌊波かぶりまくる😆
けど尻尾は下がらず楽しそう👍
砂にスリスリして、もぉ砂まみれだ〜！
パパは1度もボードに立てずしょげてた😢…
5年ぶりだもん、しょーがない？さ
楽しかったね♫おりたん🐕️
動画ぶれぶれ🙇‍♀️です
#ジャックの里出身 
#元保護犬 
#保護犬と幸せな時間 
#保護犬を家族に
#ジャックラッセルテリア
#jackrussellterrier 
#adapteddog 
#波乗り犬
#砂まみれ#泳ぐ犬 
#一松海岸 #海が</t>
  </si>
  <si>
    <t>#5, #j, #KITTE, #jackrussellterrier, #jackrussell, #adapteddog</t>
  </si>
  <si>
    <t>@sora__ten, @franceya_chiba</t>
  </si>
  <si>
    <t>https://instagram.com/p/DTFNUK5EgAC, https://instagram.com/p/DSbVSiKklow, https://instagram.com/p/DPpP-8xEz9E, https://instagram.com/p/DLyi_N0z1xN, https://instagram.com/p/DIxzJ36SAL5, https://instagram.com/p/DIkkLRjS-Kg, https://instagram.com/p/DEoPvEGP_Ky, https://instagram.com/p/DD8hwYjyC1D, https://instagram.com/p/DDV0bfIyGaX, https://instagram.com/p/DBX4EbxvE82, https://instagram.com/p/DA_Ore3y_Xr, https://instagram.com/p/C_rk9Buv_u4</t>
  </si>
  <si>
    <t>37, 40, 40, 34, 44, 51, 45, 31, 43, 34, 39, 40</t>
  </si>
  <si>
    <t>16, 11, 11, 4, 4, 6, 8, 4, 1, 0, 6, 13</t>
  </si>
  <si>
    <t>2026-01-04, 2025-12-19, 2025-10-10, 2025-07-07, 2025-04-23, 2025-04-18, 2025-01-10, 2024-12-24, 2024-12-09, 2024-10-21, 2024-10-11, 2024-09-09</t>
  </si>
  <si>
    <t>Chiba-shi, Chiba, Japan, パナソニックさくら広場, 森の中のレストラン　ふらんす屋, 丸の内イルミネーション, 千葉市, 佐倉ふるさと広場, 九十九里 一松海岸</t>
  </si>
  <si>
    <t>https://scontent-lga3-2.cdninstagram.com/v/t51.82787-15/610172271_18072065690456623_4477889298439662699_n.webp?stp=dst-jpg_e35_p1080x1080_sh0.08_tt6&amp;_nc_ht=scontent-lga3-2.cdninstagram.com&amp;_nc_cat=107&amp;_nc_oc=Q6cZ2QHELC_wp0SQumeqaw0M7tcWuZrT2DO4LSDWxq5gDO9ty_Ntyf301t4xpyW2CWTBN5g&amp;_nc_ohc=ISzqHCCeLKMQ7kNvwHXN-V9&amp;_nc_gid=WRASn5JeHK3cu6vA0Zjvmg&amp;edm=AOQ1c0wBAAAA&amp;ccb=7-5&amp;ig_cache_key=MzgwMjUwNDAxMTI4Mzg0OTUzOA%3D%3D.3-ccb7-5&amp;oh=00_Afy-1u3V979LfWubGajBrwSfYIJHwLXVQ79w-vkn7Aqi5w&amp;oe=69BD9396&amp;_nc_sid=8b3546, https://scontent-lga3-2.cdninstagram.com/v/t51.82787-15/610172271_18072065690456623_4477889298439662699_n.webp?stp=dst-jpg_e35_p1080x1080_sh0.08_tt6&amp;_nc_ht=scontent-lga3-2.cdninstagram.com&amp;_nc_cat=107&amp;_nc_oc=Q6cZ2QHELC_wp0SQumeqaw0M7tcWuZrT2DO4LSDWxq5gDO9ty_Ntyf301t4xpyW2CWTBN5g&amp;_nc_ohc=ISzqHCCeLKMQ7kNvwHXN-V9&amp;_nc_gid=WRASn5JeHK3cu6vA0Zjvmg&amp;edm=AOQ1c0wBAAAA&amp;ccb=7-5&amp;ig_cache_key=MzgwMjUwNDAxMTI4Mzg0OTUzOA%3D%3D.3-ccb7-5&amp;oh=00_Afy-1u3V979LfWubGajBrwSfYIJHwLXVQ79w-vkn7Aqi5w&amp;oe=69BD9396&amp;_nc_sid=8b3546, https://scontent-lga3-2.cdninstagram.com/v/t51.82787-15/611190507_18072065702456623_6990632526107172426_n.webp?stp=dst-jpg_e35_p1080x1080_sh0.08_tt6&amp;_nc_ht=scontent-lga3-2.cdninstagram.com&amp;_nc_cat=107&amp;_nc_oc=Q6cZ2QHELC_wp0SQumeqaw0M7tcWuZrT2DO4LSDWxq5gDO9ty_Ntyf301t4xpyW2CWTBN5g&amp;_nc_ohc=KKU-4gkNJwQQ7kNvwETtgKE&amp;_nc_gid=WRASn5JeHK3cu6vA0Zjvmg&amp;edm=AOQ1c0wBAAAA&amp;ccb=7-5&amp;ig_cache_key=MzgwMjUwNDAxMDkxNDczMjI4OA%3D%3D.3-ccb7-5&amp;oh=00_Afz1VDCBgkUMhsET9qJCOwLVtZ0oy9zqVFp3UGzQ7ADx5Q&amp;oe=69BD9804&amp;_nc_sid=8b3546, https://scontent-lga3-2.cdninstagram.com/v/t51.82787-15/603567922_18070505912456623_2867087900939112146_n.webp?stp=dst-jpg_e35_p1080x1080_sh0.08_tt6&amp;_nc_ht=scontent-lga3-2.cdninstagram.com&amp;_nc_cat=107&amp;_nc_oc=Q6cZ2QHELC_wp0SQumeqaw0M7tcWuZrT2DO4LSDWxq5gDO9ty_Ntyf301t4xpyW2CWTBN5g&amp;_nc_ohc=ogVPyoDduisQ7kNvwEvqOJN&amp;_nc_gid=WRASn5JeHK3cu6vA0Zjvmg&amp;edm=AOQ1c0wBAAAA&amp;ccb=7-5&amp;ig_cache_key=Mzc5MDcxNzEzMzc5ODk1NTc3MQ%3D%3D.3-ccb7-5&amp;oh=00_AfzKX0lcYkq8lFI8CCJdTq9EFsbUHlwy7GhRlziH8V-Dtw&amp;oe=69BD992E&amp;_nc_sid=8b3546, https://scontent-lga3-2.cdninstagram.com/v/t51.82787-15/603567922_18070505912456623_2867087900939112146_n.webp?stp=dst-jpg_e35_p1080x1080_sh0.08_tt6&amp;_nc_ht=scontent-lga3-2.cdninstagram.com&amp;_nc_cat=107&amp;_nc_oc=Q6cZ2QHELC_wp0SQumeqaw0M7tcWuZrT2DO4LSDWxq5gDO9ty_Ntyf301t4xpyW2CWTBN5g&amp;_nc_ohc=ogVPyoDduisQ7kNvwEvqOJN&amp;_nc_gid=WRASn5JeHK3cu6vA0Zjvmg&amp;edm=AOQ1c0wBAAAA&amp;ccb=7-5&amp;ig_cache_key=Mzc5MDcxNzEzMzc5ODk1NTc3MQ%3D%3D.3-ccb7-5&amp;oh=00_AfzKX0lcYkq8lFI8CCJdTq9EFsbUHlwy7GhRlziH8V-Dtw&amp;oe=69BD992E&amp;_nc_sid=8b3546, https://scontent-lga3-2.cdninstagram.com/v/t51.82787-15/602385923_18070505921456623_4667118862467440204_n.webp?stp=dst-jpg_e35_p1080x1080_sh0.08_tt6&amp;_nc_ht=scontent-lga3-2.cdninstagram.com&amp;_nc_cat=107&amp;_nc_oc=Q6cZ2QHELC_wp0SQumeqaw0M7tcWuZrT2DO4LSDWxq5gDO9ty_Ntyf301t4xpyW2CWTBN5g&amp;_nc_ohc=c-Hx_V_B5ZkQ7kNvwGMMngq&amp;_nc_gid=WRASn5JeHK3cu6vA0Zjvmg&amp;edm=AOQ1c0wBAAAA&amp;ccb=7-5&amp;ig_cache_key=Mzc5MDcxNzEzMzkwNzk4Mjg0Mg%3D%3D.3-ccb7-5&amp;oh=00_AfwWXm55Hc2iM4dLkcndc5Go0FBXKGi2E0mO4Gl_f7O_BA&amp;oe=69BD9646&amp;_nc_sid=8b3546, https://scontent-lga3-2.cdninstagram.com/v/t51.82787-15/591167039_18070505930456623_4781329417220815651_n.webp?stp=dst-jpg_e35_p1080x1080_sh0.08_tt6&amp;_nc_ht=scontent-lga3-2.cdninstagram.com&amp;_nc_cat=107&amp;_nc_oc=Q6cZ2QHELC_wp0SQumeqaw0M7tcWuZrT2DO4LSDWxq5gDO9ty_Ntyf301t4xpyW2CWTBN5g&amp;_nc_ohc=kdC7AzvvIFgQ7kNvwE6rF9V&amp;_nc_gid=WRASn5JeHK3cu6vA0Zjvmg&amp;edm=AOQ1c0wBAAAA&amp;ccb=7-5&amp;ig_cache_key=Mzc5MDcxNzEzMzYyMjc1OTg2Nw%3D%3D.3-ccb7-5&amp;oh=00_AfwJ-akp_ZlsupQoQYbLGINVVrBHUU78sVS4ZLdy11rNQg&amp;oe=69BDAD3D&amp;_nc_sid=8b3546, https://scontent-lga3-2.cdninstagram.com/v/t51.82787-15/603137960_18070505939456623_8839220156996829335_n.webp?stp=dst-jpg_e35_p1080x1080_sh0.08_tt6&amp;_nc_ht=scontent-lga3-2.cdninstagram.com&amp;_nc_cat=107&amp;_nc_oc=Q6cZ2QHELC_wp0SQumeqaw0M7tcWuZrT2DO4LSDWxq5gDO9ty_Ntyf301t4xpyW2CWTBN5g&amp;_nc_ohc=JvUIkum54QQQ7kNvwH6hqk0&amp;_nc_gid=WRASn5JeHK3cu6vA0Zjvmg&amp;edm=AOQ1c0wBAAAA&amp;ccb=7-5&amp;ig_cache_key=Mzc5MDcxNzEzMzYzMTE2MDA5NQ%3D%3D.3-ccb7-5&amp;oh=00_AfyODrkowqENliuorl3DvsBjBlZPuCwjnqKMYk0EuVEUjg&amp;oe=69BDA573&amp;_nc_sid=8b3546, https://scontent-lga3-2.cdninstagram.com/v/t51.82787-15/563926282_18063863840456623_7435983115365885671_n.webp?stp=dst-jpg_e35_p1080x1080_sh0.08_tt6&amp;_nc_ht=scontent-lga3-2.cdninstagram.com&amp;_nc_cat=107&amp;_nc_oc=Q6cZ2QHELC_wp0SQumeqaw0M7tcWuZrT2DO4LSDWxq5gDO9ty_Ntyf301t4xpyW2CWTBN5g&amp;_nc_ohc=blNMAaviqaAQ7kNvwG9Y_zx&amp;_nc_gid=WRASn5JeHK3cu6vA0Zjvmg&amp;edm=AOQ1c0wBAAAA&amp;ccb=7-5&amp;ig_cache_key=Mzc0MDU5MTI0NTQ0MzE1OTc2NA%3D%3D.3-ccb7-5&amp;oh=00_AfwEPAAOevmoAA1vBCvkXFqphHiWGOWjPu0DiRc59PSHPQ&amp;oe=69BDAE92&amp;_nc_sid=8b3546, https://scontent-lga3-2.cdninstagram.com/v/t51.82787-15/563926282_18063863840456623_7435983115365885671_n.webp?stp=dst-jpg_e35_p1080x1080_sh0.08_tt6&amp;_nc_ht=scontent-lga3-2.cdninstagram.com&amp;_nc_cat=107&amp;_nc_oc=Q6cZ2QHELC_wp0SQumeqaw0M7tcWuZrT2DO4LSDWxq5gDO9ty_Ntyf301t4xpyW2CWTBN5g&amp;_nc_ohc=blNMAaviqaAQ7kNvwG9Y_zx&amp;_nc_gid=WRASn5JeHK3cu6vA0Zjvmg&amp;edm=AOQ1c0wBAAAA&amp;ccb=7-5&amp;ig_cache_key=Mzc0MDU5MTI0NTQ0MzE1OTc2NA%3D%3D.3-ccb7-5&amp;oh=00_AfwEPAAOevmoAA1vBCvkXFqphHiWGOWjPu0</t>
  </si>
  <si>
    <t>https://scontent-lga3-3.cdninstagram.com/o1/v/t16/f2/m84/AQO3EKL4vrxH_snfy6_wDOar3p43jnbM3Ggb0FswHryKHbWRhEjiOTtHYNbRFjTFe8YTtgsVD6o-55Ia7ClEWNE6OLbKYDqueUpVXOU.mp4?_nc_cat=104&amp;_nc_sid=5e9851&amp;_nc_ht=scontent-lga3-3.cdninstagram.com&amp;_nc_ohc=eQovjrmLYFUQ7kNvwGGCLlm&amp;efg=eyJ2ZW5jb2RlX3RhZyI6Inhwdl9wcm9ncmVzc2l2ZS5JTlNUQUdSQU0uQ0FST1VTRUxfSVRFTS5DMy43MjAuZGFzaF9iYXNlbGluZV8xX3YxIiwieHB2X2Fzc2V0X2lkIjoxNzkxMjM4OTIwOTI5MjA2OSwiYXNzZXRfYWdlX2RheXMiOjcxLCJ2aV91c2VjYXNlX2lkIjoxMDE0NiwiZHVyYXRpb25fcyI6NywidXJsZ2VuX3NvdXJjZSI6Ind3dyJ9&amp;ccb=17-1&amp;_nc_gid=WRASn5JeHK3cu6vA0Zjvmg&amp;_nc_ss=1a&amp;_nc_zt=28&amp;vs=87fc07672e90f6a5&amp;_nc_vs=HBkcFQIYTGlnX2JhY2tmaWxsX3RpbWVsaW5lX3ZvZC9EQjQ1REU2NDUxOEIwQzkwMkVDQUI2RkJDOTU1NUI5M192aWRlb19kYXNoaW5pdC5tcDQVAALIARIAKAAYABsCiAd1c2Vfb2lsATEScHJvZ3Jlc3NpdmVfcmVjaXBlATEVAAAmyvSvvqPO0T8VAigCQzMsF0Ae--dsi0OWGBJkYXNoX2Jhc2VsaW5lXzFfdjERAHXuB2XEngEA&amp;oh=00_Afxz_AIx7rWGa-13o9uZ8Sk5XuFfusQv4itlI0N4PT7XMg&amp;oe=69B99CD4, https://scontent-lga3-3.cdninstagram.com/o1/v/t16/f2/m84/AQMahchvp_cumCfu0Ewr7yTeUr1ZF4-_8sg3c0Uuiy-nGdI6loEt9yvJ9hGnqAxFAvw_viKbZGsgHacZhZFFNgcOxiy4a5DbLi4xRso.mp4?_nc_cat=102&amp;_nc_sid=5e9851&amp;_nc_ht=scontent-lga3-3.cdninstagram.com&amp;_nc_ohc=nYAf_u7-FakQ7kNvwG_5mpm&amp;efg=eyJ2ZW5jb2RlX3RhZyI6Inhwdl9wcm9ncmVzc2l2ZS5JTlNUQUdSQU0uQ0FST1VTRUxfSVRFTS5DMy43MjAuZGFzaF9iYXNlbGluZV8xX3YxIiwieHB2X2Fzc2V0X2lkIjoxNzkxMjM4OTIwMDI5MjA2OSwiYXNzZXRfYWdlX2RheXMiOjcxLCJ2aV91c2VjYXNlX2lkIjoxMDE0NiwiZHVyYXRpb25fcyI6MTAsInVybGdlbl9zb3VyY2UiOiJ3d3cifQ%3D%3D&amp;ccb=17-1&amp;_nc_gid=WRASn5JeHK3cu6vA0Zjvmg&amp;_nc_ss=1a&amp;_nc_zt=28&amp;vs=ed95c7d5750ec785&amp;_nc_vs=HBkcFQIYTGlnX2JhY2tmaWxsX3RpbWVsaW5lX3ZvZC9GNjQxN0RFNDgwRjY1MjVFMUQzQzlEQkNFQjA2OUY5RV92aWRlb19kYXNoaW5pdC5tcDQVAALIARIAKAAYABsCiAd1c2Vfb2lsATEScHJvZ3Jlc3NpdmVfcmVjaXBlATEVAAAmyqPltaPO0T8VAigCQzMsF0Aksi0OVgQZGBJkYXNoX2Jhc2VsaW5lXzFfdjERAHXuB2XEngEA&amp;oh=00_AfxzQhklrNN2ZE_41o2njeOqN_k6xRe525UYmG7nqxCq7g&amp;oe=69B9B316, https://scontent-lga3-3.cdninstagram.com/o1/v/t16/f2/m84/AQNE0wdnx6vWWUKUGlAYnfass2jfJotHaUZa6Xgon4G2lR-SxHY8WtZzWggOSDOF3CO4OEMcXpU429zLL0ktdRz-aRL6Zvl_k-cCvPk.mp4?_nc_cat=106&amp;_nc_sid=5e9851&amp;_nc_ht=scontent-lga3-3.cdninstagram.com&amp;_nc_ohc=PSbvT_00cxAQ7kNvwHWe6RT&amp;efg=eyJ2ZW5jb2RlX3RhZyI6Inhwdl9wcm9ncmVzc2l2ZS5JTlNUQUdSQU0uQ0FST1VTRUxfSVRFTS5DMy43MjAuZGFzaF9iYXNlbGluZV8xX3YxIiwieHB2X2Fzc2V0X2lkIjoxNzkxMDQwMDIzNjI5MjA2OSwiYXNzZXRfYWdlX2RheXMiOjg3LCJ2aV91c2VjYXNlX2lkIjoxMDE0NiwiZHVyYXRpb25fcyI6MTIsInVybGdlbl9zb3VyY2UiOiJ3d3cifQ%3D%3D&amp;ccb=17-1&amp;_nc_gid=WRASn5JeHK3cu6vA0Zjvmg&amp;_nc_ss=1a&amp;_nc_zt=28&amp;vs=b2188524c89497a8&amp;_nc_vs=HBkcFQIYTGlnX2JhY2tmaWxsX3RpbWVsaW5lX3ZvZC8zMDRFMDNDQ0ZFQkNDMjEwRDk5QTEzQzM1OTA0Mjc4Rl92aWRlb19kYXNoaW5pdC5tcDQVAALIARIAKAAYABsCiAd1c2Vfb2lsATEScHJvZ3Jlc3NpdmVfcmVjaXBlATEVAAAmyp_0vcDa0D8VAigCQzMsF0AowgxJul41GBJkYXNoX2Jhc2VsaW5lXzFfdjERAHXuB2XEngEA&amp;oh=00_AfzB6iJPOQGBquAzTRJuIZgvgYhn3t36To0THDD0FiZrqA&amp;oe=69B9A3D2, https://scontent-lga3-1.cdninstagram.com/o1/v/t2/f2/m367/AQNGm5aOMKT3GWdY0luZUFJtIa4Twm6NSbWG5mGxP2Xc_DCJK3ErM-6vGV0eCmq9H21ANnxQbfRjkwKR3Vr5vnPca7y36ClSPpmqWjM.mp4?_nc_cat=103&amp;_nc_sid=5e9851&amp;_nc_ht=scontent-lga3-1.cdninstagram.com&amp;_nc_ohc=tnyvsYMIXDAQ7kNvwGiOqgT&amp;efg=eyJ2ZW5jb2RlX3RhZyI6Inhwdl9wcm9ncmVzc2l2ZS5JTlNUQUdSQU0uQ0FST1VTRUxfSVRFTS5DMy43MjAuZGFzaF9iYXNlbGluZV8xX3YxIiwieHB2X2Fzc2V0X2lkIjoxNTAxNDQxMTU3NTU2MTY2LCJhc3NldF9hZ2VfZGF5cyI6MTU2LCJ2aV91c2VjYXNlX2lkIjoxMDE0NiwiZHVyYXRpb25fcyI6OCwidXJsZ2VuX3NvdXJjZSI6Ind3dyJ9&amp;ccb=17-1&amp;_nc_gid=WRASn5JeHK3cu6vA0Zjvmg&amp;_nc_ss=1a&amp;_nc_zt=28&amp;vs=e4e694a52514163d&amp;_nc_vs=HBkcFQIYQGlnX2VwaGVtZXJhbC9FNzQ0MUE4MThEOTQ1RDc3MTU5RERERDE5RjVCNEZCM192aWRlb19kYXNoaW5pdC5tcDQVAALIARIAKAAYABsCiAd1c2Vfb2lsATEScHJvZ3Jlc3NpdmVfcmVjaXBlATEVAAAmjJ_HrbDjqgUVAigCQzMsF0AgMzMzMzMzGBJkYXNoX2Jhc2VsaW5lXzFfdjERAHXuB2XEngEA&amp;oh=00_Afxsv6ZM7liI9ubZXtzQ4TrME5j4H8OmF41VRqou1c7Rpg&amp;oe=69BDB648, https://scontent-lga3-1.cdninstagram.com/o1/v/t2/f2/m367/AQO11srlY49cIs8m8mImhYVTKwKwhgj77_xqMo3lqKIjl_NEg1j94_WLJda6T1IhmYjCyPnbWmcsUbO7OdfaHbsqxe1TIStv6tBe5kE.mp4?_nc_cat=109&amp;_nc_sid=5e9851&amp;_nc_ht=scontent-lga3-1.cdninstagram.com&amp;_nc_ohc=oqlN_GN2A18Q7kNvwE6ocsi&amp;efg=eyJ2ZW5jb2RlX3RhZyI6Inhwdl9wcm9ncmVzc2l2ZS5JTlNUQUdSQU0uQ0FST1VTRUxfSVRFTS5DMy43MjAuZGFzaF9iYXNlbGluZV8xX3YxIiwieHB2X2Fzc2V0X2lkIjoxMTExNzM3MzE0NTAwMTA1LCJhc3NldF9hZ2VfZGF5cyI6MTU2LCJ2aV91c2VjYXNlX2lkIjoxMDE0NiwiZHVyYXRpb25fcyI6MTMsInVybGdlbl9zb3VyY2UiOiJ3d3cifQ%3D%3D&amp;ccb=17-1&amp;_nc_gid=WRASn5JeHK3cu6vA0Zjvmg&amp;_nc_ss=1a&amp;_nc_zt=28&amp;vs=d8551d549ba5ac6f&amp;_nc_vs=HBkcFQIYQGlnX2VwaGVtZXJhbC81NDRFNkFBRjU3OUVEMEMyMjYwRTQzMzNDMjRCN0VBOF92aWRlb19kYXNoaW5pdC5tcDQVAALIARIAKAAYABsCiAd1c2Vfb2lsATEScHJvZ3Jlc3NpdmVfcmVjaXBlATEVAAAmkvi2u9DH-QMVAigCQzMsF0Ar1P3ztkWiGBJkYXNoX2Jhc2VsaW5lXzFfdjERAHXuB2XEngEA&amp;oh=00_AfwFE9EWwM3koCgXivEbV9AGqppRLQI-3Cvu4dZCHak3OA&amp;oe=69BD963A</t>
  </si>
  <si>
    <t>https://www.instagram.com/orichan0707</t>
  </si>
  <si>
    <t>930buchi</t>
  </si>
  <si>
    <t>Yuji Tabuchi</t>
  </si>
  <si>
    <t>1988 PORSCHE 911 carrera🚗
1991 MERCEDES-BENZ 300E🚙
camp🏕
From Japan🇯🇵
Please follow any time.
Apparel→ @tabb._official 
YouTube→ @tabbys_base._</t>
  </si>
  <si>
    <t>https://thetabb.fashionstore.jp/</t>
  </si>
  <si>
    <t>https://scontent-atl3-1.cdninstagram.com/v/t51.2885-19/26867990_189214848346194_2393634588875292672_n.jpg?stp=dst-jpg_e0_s150x150_tt6&amp;efg=eyJ2ZW5jb2RlX3RhZyI6InByb2ZpbGVfcGljLmRqYW5nby4xMDgwLmMyIn0&amp;_nc_ht=scontent-atl3-1.cdninstagram.com&amp;_nc_cat=106&amp;_nc_oc=Q6cZ2QF0fH-IifZ4ee62eJHo9ZP1HHV2fNJqfIWHabEyZQvA4zTGuJyKJUWHxw941jKbBHo&amp;_nc_ohc=6oIBWrF67lkQ7kNvwHRrQhR&amp;_nc_gid=wM7PdnALPSZhJnbaW9knPQ&amp;edm=AOQ1c0wBAAAA&amp;ccb=7-5&amp;oh=00_Afx9NL55rU-sLt-wVnRKOvcokj1UzLg3mw3vs2s2ng-2pg&amp;oe=69BD8716&amp;_nc_sid=8b3546</t>
  </si>
  <si>
    <t>Happy time!
#porsche #lufttokyo #luftgekühlt #tokyo #aircooledporsche @luftgekuhlt | LUFT TOKYO最高でしたぢ！
#porsche #luftgekühlt #lufttokyo #銀座 #ポルシェ @luftgekuhlt | Finally, tomorrow is the long-awaited Luft Tokyo! 
To everyone who will be participating, thank you in advance! 
I hope there will be wonderful encounters!
明日はどんな出会いがあるのか✨
関東へ向かう道中で雑誌で見たことのあるサファリ仕様930を見かけて早速テンションぶち上がりました😍
#porsche #porsche911 #lufttokyo #luftgekühlt #tokyo @luftgekuhlt | 東京遠征準備完了！
あとは軽く洗車👍
（片道約600kmあるので道中の虫、塩カル、花粉、黄砂でどうせ汚れる…現地で拭くピカ大作戦🤣）
Preparation for Luft Tokyo is complete!
#porsche #porsche911 #aircooledporsche #luftgekühlt #lufttokyo @luftgekuhlt | Maintenance day! 
Next week is a trip to Tokyo🗼✨
#porsche #porsche911 #porsche930 #maintenance #lufttokyo | I like this perspective!
#porsche #porsche911 #porsche930 #boss #heuer | サーフスケート買ってから2週間、やっと板の上に立てるくらいになった🧍‍♂️
The only way to improve is through practice!
#porsche #porsche911 #porsche930 #surfskate #nanazero | LUFT TOKYO 楽しみ！
せっかく東京まで行くので人生初のスカイツリーにも遊びに行きたい🗼
#porsche911 #luftgekühlt #lufttokyo #スカイツリー #東京観光 | 40歳過ぎてから太ってきたので…ダイエット＆体幹トレーニング＆新たな趣味を兼ねてサーフスケート始めます！
先生募集🤣
I started surf skating as a new hobby!🏄
#サーフスケート #趣味 #ダイエット #nanazero #porsche | そろそろコレをつける…か…？
空気圧いつも忘れるのでタイヤに書いた😝
#porsche #porscheclassic  #rallystyle #ポルシェ #ポルシェ911 | 久しぶりにルーフラックON！
TERZOのラックパッドもON！
I installed a roof rack for the first time in a while. I can't wait to go out and have fun!
#porsche #porsche930 #porsche911 #roofrack #terzo | ひとっぱしり、海を眺めに。
快調！
#porsche #porsche911 #porscherally #神戸 #絶景</t>
  </si>
  <si>
    <t>#porsche, #lufttokyo, #luftgek, #tokyo, #aircooledporsche, #porsche911, #porsche930, #maintenance, #boss, #heuer, #surfskate, #nanazero, #porscheclassic, #rallystyle, #roofrack, #terzo, #porscherally</t>
  </si>
  <si>
    <t>@luftgekuhlt</t>
  </si>
  <si>
    <t>https://instagram.com/p/DV6DD4Gkbzl, https://instagram.com/p/DV4i4lsk8CS, https://instagram.com/p/DV0jp9Akb9q, https://instagram.com/p/DVvVNP1ESRf, https://instagram.com/p/DVdUpwKESLB, https://instagram.com/p/DVWGJV7EdBL, https://instagram.com/p/DVGdif_kVgv, https://instagram.com/p/DVCfy_7EzvS, https://instagram.com/p/DUcyYYfkanv, https://instagram.com/p/DUVOisrkXTW, https://instagram.com/p/DUC495JEUa-, https://instagram.com/p/DTw47RNEZj0</t>
  </si>
  <si>
    <t>68, 94, 101, 90, 73, 62, 96, 50, 92, 53, 85, 90</t>
  </si>
  <si>
    <t>1, 3, 0, 5, 2, 1, 1, 1, 5, 1, 2, 2</t>
  </si>
  <si>
    <t>2026-03-15, 2026-03-14, 2026-03-13, 2026-03-11, 2026-03-04, 2026-03-01, 2026-02-23, 2026-02-21, 2026-02-07, 2026-02-04, 2026-01-28, 2026-01-21</t>
  </si>
  <si>
    <t>銀座 - Ginza ,Tokyo, 鈴鹿PA</t>
  </si>
  <si>
    <t>Video, Image, Image, Image, Image, Image, Image, Image, Image, Sidecar, Sidecar, Image</t>
  </si>
  <si>
    <t>https://scontent-atl3-1.cdninstagram.com/v/t51.82787-15/652592712_18566384746053180_4002671932440373872_n.jpg?stp=dst-jpg_e35_p1080x1080_sh0.08_tt6&amp;_nc_ht=scontent-atl3-1.cdninstagram.com&amp;_nc_cat=100&amp;_nc_oc=Q6cZ2QF0fH-IifZ4ee62eJHo9ZP1HHV2fNJqfIWHabEyZQvA4zTGuJyKJUWHxw941jKbBHo&amp;_nc_ohc=gGU9uu7Hu7gQ7kNvwF_35oD&amp;_nc_gid=wM7PdnALPSZhJnbaW9knPQ&amp;edm=AOQ1c0wBAAAA&amp;ccb=7-5&amp;ig_cache_key=Mzg1Mjk4MjkwMzU2Mzg2MjE2Mg%3D%3D.3-ccb7-5&amp;oh=00_AfyqXrP1hGwdvjMSxf7FZx-lqqu8jlkI6YyYEtJJxIOWyQ&amp;oe=69BD92BF&amp;_nc_sid=8b3546, https://scontent-atl3-1.cdninstagram.com/v/t51.82787-15/650686325_18565927774053180_4096209379290391180_n.jpg?stp=dst-jpg_e35_p1080x1080_sh0.08_tt6&amp;_nc_ht=scontent-atl3-1.cdninstagram.com&amp;_nc_cat=100&amp;_nc_oc=Q6cZ2QF0fH-IifZ4ee62eJHo9ZP1HHV2fNJqfIWHabEyZQvA4zTGuJyKJUWHxw941jKbBHo&amp;_nc_ohc=XQnEt8lwdjcQ7kNvwFxrfQX&amp;_nc_gid=wM7PdnALPSZhJnbaW9knPQ&amp;edm=AOQ1c0wBAAAA&amp;ccb=7-5&amp;ig_cache_key=Mzg1MTg2MDM5NTk0Mjg1NDUwNg%3D%3D.3-ccb7-5&amp;oh=00_Afy0zEu5XvsXeQbdLEd8u2a_skKWxnPIf6RC532PJTCBNg&amp;oe=69BDA2AC&amp;_nc_sid=8b3546, https://scontent-atl3-1.cdninstagram.com/v/t51.82787-15/650206059_18565411426053180_1844829345811143820_n.jpg?stp=dst-jpg_e35_p1080x1080_sh0.08_tt6&amp;_nc_ht=scontent-atl3-1.cdninstagram.com&amp;_nc_cat=100&amp;_nc_oc=Q6cZ2QF0fH-IifZ4ee62eJHo9ZP1HHV2fNJqfIWHabEyZQvA4zTGuJyKJUWHxw941jKbBHo&amp;_nc_ohc=XUQgtVcSYuAQ7kNvwHTXOsp&amp;_nc_gid=wM7PdnALPSZhJnbaW9knPQ&amp;edm=AOQ1c0wBAAAA&amp;ccb=7-5&amp;ig_cache_key=Mzg1MDM4OTQ3NTc1MTQzNzQwNw%3D%3D.3-ccb7-5&amp;oh=00_AfwLO3x6IE0Gw4iYlZsw0drdVYpqCFKvCkGXH2T82D7aSg&amp;oe=69BD8932&amp;_nc_sid=8b3546, https://scontent-atl3-1.cdninstagram.com/v/t51.82787-15/645724745_18563716936053180_3860918208795656347_n.jpg?stp=dst-jpg_e35_p1080x1080_sh0.08_tt6&amp;_nc_ht=scontent-atl3-1.cdninstagram.com&amp;_nc_cat=100&amp;_nc_oc=Q6cZ2QF0fH-IifZ4ee62eJHo9ZP1HHV2fNJqfIWHabEyZQvA4zTGuJyKJUWHxw941jKbBHo&amp;_nc_ohc=yWn9r7Mr5JUQ7kNvwGl49_s&amp;_nc_gid=wM7PdnALPSZhJnbaW9knPQ&amp;edm=AOQ1c0wBAAAA&amp;ccb=7-5&amp;ig_cache_key=Mzg0NTMyMDQ4Njk4MTU0MjU5Mw%3D%3D.3-ccb7-5&amp;oh=00_AfxjNyqDgrmv6lKEngHnALmgTPiJ_Le9kDuFWDaSVfGLug&amp;oe=69BD8939&amp;_nc_sid=8b3546, https://scontent-atl3-1.cdninstagram.com/v/t51.82787-15/642216578_18563158759053180_7699209549846744367_n.jpg?stp=dst-jpg_e35_p1080x1080_sh0.08_tt6&amp;_nc_ht=scontent-atl3-1.cdninstagram.com&amp;_nc_cat=100&amp;_nc_oc=Q6cZ2QF0fH-IifZ4ee62eJHo9ZP1HHV2fNJqfIWHabEyZQvA4zTGuJyKJUWHxw941jKbBHo&amp;_nc_ohc=dB14V4K-xB8Q7kNvwEk-VDa&amp;_nc_gid=wM7PdnALPSZhJnbaW9knPQ&amp;edm=AOQ1c0wBAAAA&amp;ccb=7-5&amp;ig_cache_key=Mzg0MzI4NjM2MjMwMTI1NTc1NQ%3D%3D.3-ccb7-5&amp;oh=00_AfwtntPzSTG0ZjKfcq4mKmmDWEZKRuPK7z3oFgeW2SGbmg&amp;oe=69BDA136&amp;_nc_sid=8b3546, https://scontent-atl3-1.cdninstagram.com/v/t51.82787-15/640679790_18561227020053180_4705511998654533797_n.jpg?stp=dst-jpg_e35_p1080x1080_sh0.08_tt6&amp;_nc_ht=scontent-atl3-1.cdninstagram.com&amp;_nc_cat=100&amp;_nc_oc=Q6cZ2QF0fH-IifZ4ee62eJHo9ZP1HHV2fNJqfIWHabEyZQvA4zTGuJyKJUWHxw941jKbBHo&amp;_nc_ohc=k8lPKRoxUoUQ7kNvwFQVk2l&amp;_nc_gid=wM7PdnALPSZhJnbaW9knPQ&amp;edm=AOQ1c0wBAAAA&amp;ccb=7-5&amp;ig_cache_key=MzgzODg4NTY0NjU0MzQ0NDAxNQ%3D%3D.3-ccb7-5&amp;oh=00_Afx64K-jhWNeHbL2yfc4ob62D-lqtyVMSWfMb393NQQVoA&amp;oe=69BD94B4&amp;_nc_sid=8b3546, https://scontent-atl3-1.cdninstagram.com/v/t51.82787-15/639845158_18559621954053180_2353416358536231829_n.jpg?stp=dst-jpg_e35_p1080x1080_sh0.08_tt6&amp;_nc_ht=scontent-atl3-1.cdninstagram.com&amp;_nc_cat=100&amp;_nc_oc=Q6cZ2QF0fH-IifZ4ee62eJHo9ZP1HHV2fNJqfIWHabEyZQvA4zTGuJyKJUWHxw941jKbBHo&amp;_nc_ohc=L7Z5VkeZWq0Q7kNvwHzODOE&amp;_nc_gid=wM7PdnALPSZhJnbaW9knPQ&amp;edm=AOQ1c0wBAAAA&amp;ccb=7-5&amp;ig_cache_key=MzgzNzc2OTY3NjUyNTYxNjA4Mg%3D%3D.3-ccb7-5&amp;oh=00_AfxtwwgkR8lUwdQZGrE-Mi5GPH2-O8q2i-CxMW8o-dNzWA&amp;oe=69BD8C12&amp;_nc_sid=8b3546, https://scontent-atl3-1.cdninstagram.com/v/t51.82787-15/627501371_18553846972053180_5146460780841563547_n.jpg?stp=dst-jpg_e35_p1080x1080_sh0.08_tt6&amp;_nc_ht=scontent-atl3-1.cdninstagram.com&amp;_nc_cat=100&amp;_nc_oc=Q6cZ2QF0fH-IifZ4ee62eJHo9ZP1HHV2fNJqfIWHabEyZQvA4zTGuJyKJUWHxw941jKbBHo&amp;_nc_ohc=pn3e1MVLznUQ7kNvwHWn1sg&amp;_nc_gid=wM7PdnALPSZhJnbaW9knPQ&amp;edm=AOQ1c0wBAAAA&amp;ccb=7-5&amp;ig_cache_key=MzgyNzE1NTM2MTI1MDUxOTUzNQ%3D%3D.3-ccb7-5&amp;oh=00_AfxbC2cXEnJa4YLoUga4iS5fxY5efUC9UgQmHt1VKvT9yA&amp;oe=69BD9E08&amp;_nc_sid=8b3546, https://scontent-atl3-1.cdninstagram.com/v/t51.82787-15/626420838_18552633016053180_6359700545508050530_n.jpg?stp=dst-jpg_e35_p1080x1080_sh0.08_tt6&amp;_nc_ht=scontent-atl3-1.cdninstagram.com&amp;_nc_cat=100&amp;_nc_oc=Q6cZ2QF0fH-IifZ4ee62eJHo9ZP1HHV2fNJqfIWHabEyZQvA4zTGuJyKJUWHxw941jKbBHo&amp;_nc_ohc=flXTGR5kEfUQ7kNvwFNdPVk&amp;_nc_gid=wM7PdnALPSZhJnbaW9knPQ&amp;edm=AOQ1c0wBAAAA&amp;ccb=7-5&amp;ig_cache_key=MzgyNTAyNTI1ODI2OTgyMTAzOA%3D%3D.3-ccb7-5&amp;oh=00_Afwhmlf_S6pgQTH9XjQBxj_0rXP3p3QqKCOCMnD6XVJPeA&amp;oe=69BDA265&amp;_nc_sid=8b3546, https://scontent-atl3-1.cdninstagram.com/v/t51.82787-15/626420838_18552633016053180_6359700545508050530_n.jpg?stp=dst-jpg_e35_p1080x1080_sh0.08_tt6&amp;_nc_ht=scontent-atl3-1.cdninstagram.com&amp;_nc_cat=100&amp;_nc_oc=Q6cZ2QF0fH-IifZ4ee62eJHo9ZP1HHV2fNJqfIWHabEyZQvA4zTGuJyKJUWHxw941jKbBHo&amp;_nc_ohc=flXTGR5kEfUQ7kNvwFNdPVk&amp;_nc_gid=wM7PdnALPSZhJnbaW9knPQ&amp;edm=AOQ1c0wBAAAA&amp;ccb=7-5&amp;ig_cache_key=MzgyNTAyNTI1ODI2OTgyMTAzOA%3D%3D.3-ccb7-5&amp;oh=00_Afwhmlf_S6pgQTH9XjQBxj_0rXP3p3QqKCOCMnD6XVJPe</t>
  </si>
  <si>
    <t>https://scontent-atl3-2.cdninstagram.com/o1/v/t16/f2/m69/AQM8FvgzRcBpTmnKID8vPFgc7NtsvoHRI8RjtAHDpAYIZjaYCCoK69ZRiLZSwn62y2wBIGZ9Ni_zWds1KUojd9fM.mp4?strext=1&amp;_nc_cat=105&amp;_nc_sid=5e9851&amp;_nc_ht=scontent-atl3-2.cdninstagram.com&amp;_nc_ohc=myLv2TYgyFMQ7kNvwF1AhtI&amp;efg=eyJ2ZW5jb2RlX3RhZyI6Inhwdl9wcm9ncmVzc2l2ZS5JTlNUQUdSQU0uQ0xJUFMuQzMuNzIwLmRhc2hfYmFzZWxpbmVfMV92MSIsInhwdl9hc3NldF9pZCI6MTc5NTA5NzUxMzExMTYzMDgsImFzc2V0X2FnZV9kYXlzIjowLCJ2aV91c2VjYXNlX2lkIjoxMDA5OSwiZHVyYXRpb25fcyI6MTEwLCJ1cmxnZW5fc291cmNlIjoid3d3In0%3D&amp;ccb=17-1&amp;_nc_gid=wM7PdnALPSZhJnbaW9knPQ&amp;_nc_ss=1a&amp;_nc_zt=28&amp;vs=fda8ae4781011ea7&amp;_nc_vs=HBksFQIYOnBhc3N0aHJvdWdoX2V2ZXJzdG9yZS9HRkRveFNaWE11YV96V0FEQUFzWFhIRzIxYk1nYnNwVEFRQUYVAALIARIAFQIYUWlnX3hwdl9wbGFjZW1lbnRfcGVybWFuZW50X3YyLzE5NEUxNzg2RDM1QjY5QUY3M0JDM0RFQTA5Q0NERDk2X2F1ZGlvX2Rhc2hpbml0Lm1wNBUCAsgBEgAoABgAGwKIB3VzZV9vaWwBMRJwcm9ncmVzc2l2ZV9yZWNpcGUBMRUAACaojP-Ao5TjPxUCKAJDMywXQFu3bItDlYEYEmRhc2hfYmFzZWxpbmVfMV92MREAdf4HZeadAQA&amp;oh=00_AfyhAxNp_dfyvZoshln2h4FmtT0MGOJs-SH0hm0zRv5Maw&amp;oe=69BDA19F</t>
  </si>
  <si>
    <t>https://www.instagram.com/930buchi</t>
  </si>
  <si>
    <t>kuuspar</t>
  </si>
  <si>
    <t>Kaspar Kuus</t>
  </si>
  <si>
    <t>None,Visual Arts</t>
  </si>
  <si>
    <t>https://scontent-den2-1.cdninstagram.com/v/t51.2885-19/429450871_412739988113731_6881686701752683450_n.jpg?stp=dst-jpg_e0_s150x150_tt6&amp;efg=eyJ2ZW5jb2RlX3RhZyI6InByb2ZpbGVfcGljLmRqYW5nby4xMDgwLmMyIn0&amp;_nc_ht=scontent-den2-1.cdninstagram.com&amp;_nc_cat=107&amp;_nc_oc=Q6cZ2QHiMZQgKzsFVoTzxTk9hF_5zmQWpTW7WuY59uYizOBKuXT8xwQ3dqQ0cBaPcoxqWRs&amp;_nc_ohc=7GwTt7jxs7sQ7kNvwH31fIG&amp;_nc_gid=2_vSgj7H2IrKE1XZNHW8jA&amp;edm=AOQ1c0wBAAAA&amp;ccb=7-5&amp;oh=00_Afw3VGIFAwQEC8QXbLHH6JIheRV7ghBOQnmzfYo-XJL-oQ&amp;oe=69BDAF94&amp;_nc_sid=8b3546</t>
  </si>
  <si>
    <t>Our family for @babyluvstudio new merino collection 🐑 | Today we’re celebrating 4 years of marriage, and a couple of days ago we celebrated the birth of our daughter. Welcome to the world, little one. 🤍
Our first moments together were captured by @hannabender.birthstories | Merch design for @nublufy, design mockups by @mihkelsillaots | Cover art for @villemdrillem x @gameboytetris, photo by @pilleryteesalu | Design for an online game Beat the Bots. 🦹‍♂️ Link in bio to play 🤖 | What do you think about the Nissan Z that was announced yesterday? Listing only a few car guys here: @chris_roosla , @chrisostomus, @marekkogermann, @regonaavik, @viljarvr, @snaitrider, @andrihallik, @hendrilomp, @mihkelmall, @mihkelemil. Illustration design inspired by @jackrdesign. Thanks for feed | cover art for @villemdrillem x @elinaborn collab NIIEA. go check out their vid in bio. | ”Essentials” Concept for Oneplus community jacket design | My submission to the Coca-Cola Brand Opener contest. The task was to create a marketing campaign concept to motivate people to recycle. #brandopener #trashion | My Nike SB Dunk concept inspired by the Fossil Fuel from the Ben &amp; Jerry’s flavor graveyard. @blowout_skateshop #chunkydunkychallenge #blowoutshop | ”Polo Project: Design for Good” My entry to the Ralph Lauren design contest. #hope #RalphLauren #ThePoloShirt | CONTACT - my work got selected to the HGDF exhibition</t>
  </si>
  <si>
    <t>#brandopener, #trashion, #chunkydunkychallenge, #blowoutshop, #hope, #RalphLauren, #ThePoloShirt</t>
  </si>
  <si>
    <t>@babyluvstudio, @hannabender.birthstories, @nublufy, @mihkelsillaots, @villemdrillem, @gameboytetris, @pilleryteesalu, @chris_roosla, @chrisostomus, @marekkogermann, @regonaavik, @viljarvr, @snaitrider, @andrihallik, @hendrilomp, @mihkelmall, @mihkelemil., @jackrdesign., @heinoillo., @elinaborn, @blowout_skateshop</t>
  </si>
  <si>
    <t>https://instagram.com/p/DR2akj8CIJU, https://instagram.com/p/DMxjjdlNZT4, https://instagram.com/p/CIgb6K-JqRA, https://instagram.com/p/CHzxCrYpW-r, https://instagram.com/p/CGjx7Yhp4D2, https://instagram.com/p/CFOz9FqJTpu, https://instagram.com/p/CBkWfy9JoZ6, https://instagram.com/p/CBeF9zopDtM, https://instagram.com/p/CBWN2HvpZEC, https://instagram.com/p/CA_I5EvpVQe, https://instagram.com/p/CAwgNMQJ51J, https://instagram.com/p/CAcABmSJRFW</t>
  </si>
  <si>
    <t>270, 477, 169, 140, 50, 111, 126, 83, 43, 117, 94, 116</t>
  </si>
  <si>
    <t>4, 70, 1, 1, 2, 11, 14, 0, 0, 10, 4, 1</t>
  </si>
  <si>
    <t>2025-12-04, 2025-07-31, 2020-12-07, 2020-11-20, 2020-10-20, 2020-09-17, 2020-06-18, 2020-06-15, 2020-06-12, 2020-06-03, 2020-05-29, 2020-05-21</t>
  </si>
  <si>
    <t>Café Kosmos, Tallinn, Estonia, Sunset Boulevard Hollywood, CA, Coca-Cola HBC Eesti, Ralph Lauren, Haapsalu</t>
  </si>
  <si>
    <t>Sidecar, Sidecar, Sidecar, Image, Video, Sidecar, Image, Sidecar, Sidecar, Sidecar, Image, Image</t>
  </si>
  <si>
    <t>https://scontent-den2-1.cdninstagram.com/v/t51.82787-15/588635781_18549761251007422_3518050064367343083_n.jpg?stp=dst-jpg_e35_p1080x1080_sh0.08_tt6&amp;_nc_ht=scontent-den2-1.cdninstagram.com&amp;_nc_cat=110&amp;_nc_oc=Q6cZ2QHiMZQgKzsFVoTzxTk9hF_5zmQWpTW7WuY59uYizOBKuXT8xwQ3dqQ0cBaPcoxqWRs&amp;_nc_ohc=yVmYm0_GOGUQ7kNvwHif1Jh&amp;_nc_gid=2_vSgj7H2IrKE1XZNHW8jA&amp;edm=AOQ1c0wBAAAA&amp;ccb=7-5&amp;ig_cache_key=Mzc4MDMyNTc4NDAyNDU0OTY1MA%3D%3D.3-ccb7-5&amp;oh=00_Afzn-aAJ7gigFlD8-RnIiMelTFd8ZOVt2FV3HNp6mKx2Fg&amp;oe=69BDB774&amp;_nc_sid=8b3546, https://scontent-den2-1.cdninstagram.com/v/t51.82787-15/588635781_18549761251007422_3518050064367343083_n.jpg?stp=dst-jpg_e35_p1080x1080_sh0.08_tt6&amp;_nc_ht=scontent-den2-1.cdninstagram.com&amp;_nc_cat=110&amp;_nc_oc=Q6cZ2QHiMZQgKzsFVoTzxTk9hF_5zmQWpTW7WuY59uYizOBKuXT8xwQ3dqQ0cBaPcoxqWRs&amp;_nc_ohc=yVmYm0_GOGUQ7kNvwHif1Jh&amp;_nc_gid=2_vSgj7H2IrKE1XZNHW8jA&amp;edm=AOQ1c0wBAAAA&amp;ccb=7-5&amp;ig_cache_key=Mzc4MDMyNTc4NDAyNDU0OTY1MA%3D%3D.3-ccb7-5&amp;oh=00_Afzn-aAJ7gigFlD8-RnIiMelTFd8ZOVt2FV3HNp6mKx2Fg&amp;oe=69BDB774&amp;_nc_sid=8b3546, https://scontent-den2-1.cdninstagram.com/v/t51.82787-15/588450861_18549761263007422_8748194585013581908_n.jpg?stp=dst-jpg_e35_p1080x1080_sh0.08_tt6&amp;_nc_ht=scontent-den2-1.cdninstagram.com&amp;_nc_cat=110&amp;_nc_oc=Q6cZ2QHiMZQgKzsFVoTzxTk9hF_5zmQWpTW7WuY59uYizOBKuXT8xwQ3dqQ0cBaPcoxqWRs&amp;_nc_ohc=-AUWMF-rUBAQ7kNvwEdFZ2d&amp;_nc_gid=2_vSgj7H2IrKE1XZNHW8jA&amp;edm=AOQ1c0wBAAAA&amp;ccb=7-5&amp;ig_cache_key=Mzc4MDMyNTc4MzE4NTcxMzQyOQ%3D%3D.3-ccb7-5&amp;oh=00_Afza5oTSSLGAHDVR8wELtwEPq5C-pOsXya3UU6IDtEnF1w&amp;oe=69BDAE34&amp;_nc_sid=8b3546, https://scontent-den2-1.cdninstagram.com/v/t51.82787-15/589221944_18549761272007422_514372247359274450_n.jpg?stp=dst-jpg_e35_p1080x1080_sh0.08_tt6&amp;_nc_ht=scontent-den2-1.cdninstagram.com&amp;_nc_cat=110&amp;_nc_oc=Q6cZ2QHiMZQgKzsFVoTzxTk9hF_5zmQWpTW7WuY59uYizOBKuXT8xwQ3dqQ0cBaPcoxqWRs&amp;_nc_ohc=LeuzYFgozkMQ7kNvwHTxagj&amp;_nc_gid=2_vSgj7H2IrKE1XZNHW8jA&amp;edm=AOQ1c0wBAAAA&amp;ccb=7-5&amp;ig_cache_key=Mzc4MDMyNTc4MzE3NzI4NTYxNA%3D%3D.3-ccb7-5&amp;oh=00_AfyPq99xnPAxdKpgLAa78A9UCvODG45SUjN6TlI9oWcp_w&amp;oe=69BDB3CC&amp;_nc_sid=8b3546, https://scontent-den2-1.cdninstagram.com/v/t51.82787-15/588731033_18549761287007422_750449549231600920_n.jpg?stp=dst-jpg_e35_p1080x1080_sh0.08_tt6&amp;_nc_ht=scontent-den2-1.cdninstagram.com&amp;_nc_cat=110&amp;_nc_oc=Q6cZ2QHiMZQgKzsFVoTzxTk9hF_5zmQWpTW7WuY59uYizOBKuXT8xwQ3dqQ0cBaPcoxqWRs&amp;_nc_ohc=Nscqs4xM3fYQ7kNvwFDebqz&amp;_nc_gid=2_vSgj7H2IrKE1XZNHW8jA&amp;edm=AOQ1c0wBAAAA&amp;ccb=7-5&amp;ig_cache_key=Mzc4MDMyNTc4MzIyNzYxMDU0OA%3D%3D.3-ccb7-5&amp;oh=00_Afz89AJzZ1afIi6QLFlE2gQosDLieYK122wrybErs6n0Pg&amp;oe=69BDB3AE&amp;_nc_sid=8b3546, https://scontent-den2-1.cdninstagram.com/v/t51.82787-15/589420419_18549761296007422_4706187501151992302_n.jpg?stp=dst-jpg_e35_p1080x1080_sh0.08_tt6&amp;_nc_ht=scontent-den2-1.cdninstagram.com&amp;_nc_cat=110&amp;_nc_oc=Q6cZ2QHiMZQgKzsFVoTzxTk9hF_5zmQWpTW7WuY59uYizOBKuXT8xwQ3dqQ0cBaPcoxqWRs&amp;_nc_ohc=WIQt0JMetJYQ7kNvwEBB0Fm&amp;_nc_gid=2_vSgj7H2IrKE1XZNHW8jA&amp;edm=AOQ1c0wBAAAA&amp;ccb=7-5&amp;ig_cache_key=Mzc4MDMyNTc4MzE5NDA4NjIwNA%3D%3D.3-ccb7-5&amp;oh=00_Afyd9hcQwByEgLRwEJaubmMgstivt_k6nsZjASU-yYOB-Q&amp;oe=69BD90F5&amp;_nc_sid=8b3546, https://scontent-den2-1.cdninstagram.com/v/t51.82787-15/525762935_18523846117007422_4294513939057424273_n.jpg?stp=dst-jpg_e35_p1080x1080_sh0.08_tt6&amp;_nc_ht=scontent-den2-1.cdninstagram.com&amp;_nc_cat=110&amp;_nc_oc=Q6cZ2QHiMZQgKzsFVoTzxTk9hF_5zmQWpTW7WuY59uYizOBKuXT8xwQ3dqQ0cBaPcoxqWRs&amp;_nc_ohc=rfQ8ZTODR2QQ7kNvwETHTxv&amp;_nc_gid=2_vSgj7H2IrKE1XZNHW8jA&amp;edm=AOQ1c0wBAAAA&amp;ccb=7-5&amp;ig_cache_key=MzY4ODg4NTkyODMxNTk2NjA5MQ%3D%3D.3-ccb7-5&amp;oh=00_Afy-EPANY9RuH3-e2Hjbgw7t5QPen8YDIdXJVCzL45CK1g&amp;oe=69BDBCF5&amp;_nc_sid=8b3546, https://scontent-den2-1.cdninstagram.com/v/t51.82787-15/525762935_18523846117007422_4294513939057424273_n.jpg?stp=dst-jpg_e35_p1080x1080_sh0.08_tt6&amp;_nc_ht=scontent-den2-1.cdninstagram.com&amp;_nc_cat=110&amp;_nc_oc=Q6cZ2QHiMZQgKzsFVoTzxTk9hF_5zmQWpTW7WuY59uYizOBKuXT8xwQ3dqQ0cBaPcoxqWRs&amp;_nc_ohc=rfQ8ZTODR2QQ7kNvwETHTxv&amp;_nc_gid=2_vSgj7H2IrKE1XZNHW8jA&amp;edm=AOQ1c0wBAAAA&amp;ccb=7-5&amp;ig_cache_key=MzY4ODg4NTkyODMxNTk2NjA5MQ%3D%3D.3-ccb7-5&amp;oh=00_Afy-EPANY9RuH3-e2Hjbgw7t5QPen8YDIdXJVCzL45CK1g&amp;oe=69BDBCF5&amp;_nc_sid=8b3546, https://scontent-den2-1.cdninstagram.com/v/t51.82787-15/526208590_18523846129007422_329125188445251941_n.jpg?stp=dst-jpg_e35_p1080x1080_sh0.08_tt6&amp;_nc_ht=scontent-den2-1.cdninstagram.com&amp;_nc_cat=110&amp;_nc_oc=Q6cZ2QHiMZQgKzsFVoTzxTk9hF_5zmQWpTW7WuY59uYizOBKuXT8xwQ3dqQ0cBaPcoxqWRs&amp;_nc_ohc=SRVGL-F7qwoQ7kNvwF6iHAN&amp;_nc_gid=2_vSgj7H2IrKE1XZNHW8jA&amp;edm=AOQ1c0wBAAAA&amp;ccb=7-5&amp;ig_cache_key=MzY4ODg4NTkyODI0MDQyMTQ2Nw%3D%3D.3-ccb7-5&amp;oh=00_AfxFgBkvSTssUrsN3G9zW0bnoDa2eOhYcN0e7f9gWEWmEA&amp;oe=69BD90E4&amp;_nc_sid=8b3546, https://scontent-den2-1.cdninstagram.com/v/t51.82787-15/527021658_18523846138007422_7197539471742042142_n.jpg?stp=dst-jpg_e35_p1080x1080_sh0.08_tt6&amp;_nc_ht=scontent-den2-1.cdninstagram.com&amp;_nc_cat=110&amp;_nc_oc=Q6cZ2QHiMZQgKzsFVoTzxTk9hF_5zmQWpTW7WuY59uYizOBKuXT8xwQ3dqQ0cBaPcoxqWRs&amp;_nc_ohc=B-ZLL5FFposQ7kNvwEczeHT&amp;_nc_gid=2_vSgj7H2IrKE1XZNHW8jA&amp;edm=AOQ1c0wBAAAA&amp;ccb=7-5&amp;ig_cache_key=MzY4ODg4NTkyODI0MDUyODM5Mw%3D%3D.3-ccb7-5&amp;oh=00_Afy8HnKbdbza8e50dvD4wb4PPTRULbC5BCkT5tk4B2XHgA&amp;o</t>
  </si>
  <si>
    <t>https://scontent-den2-1.cdninstagram.com/o1/v/t16/f2/m84/AQNHd7VWCDUkPdaFOAigWvO6FX8MisSWKcmze8cjCjuvqWLzYVgz0F0h49DmL0SvbEjBWU_VHb1H1Xaxhy5SAqR0oFjDF8l70je7YEY.mp4?_nc_cat=106&amp;_nc_sid=5e9851&amp;_nc_ht=scontent-den2-1.cdninstagram.com&amp;_nc_ohc=Y1ZYhtQWkrwQ7kNvwEsbeuc&amp;efg=eyJ2ZW5jb2RlX3RhZyI6Inhwdl9wcm9ncmVzc2l2ZS5JTlNUQUdSQU0uRkVFRC5DMy43MjAuZGFzaF9iYXNlbGluZV8xX3YxIiwieHB2X2Fzc2V0X2lkIjoxNzIwODA0MTg4Mzg4MTI2LCJhc3NldF9hZ2VfZGF5cyI6MTk3MywidmlfdXNlY2FzZV9pZCI6MTAxNDYsImR1cmF0aW9uX3MiOjYsInVybGdlbl9zb3VyY2UiOiJ3d3cifQ%3D%3D&amp;ccb=17-1&amp;vs=650b3767471ec258&amp;_nc_vs=HBksFQIYTGlnX2JhY2tmaWxsX3RpbWVsaW5lX3ZvZC9CNjRDRjNGQjU1RjY0M0MzRjFBQUNEMjNBMTFDRERBRV92aWRlb19kYXNoaW5pdC5tcDQVAALIARIAFQIYOnBhc3N0aHJvdWdoX2V2ZXJzdG9yZS9HSW9aTWhjSDVwTXpIb0VDQUtvM3VZclF3c3h5YnBrd0FBQUYVAgLIARIAKAAYABsCiAd1c2Vfb2lsATEScHJvZ3Jlc3NpdmVfcmVjaXBlATEVAAAmvOyDpv7DjgYVAigCQzMsF0AZmZmZmZmaGBJkYXNoX2Jhc2VsaW5lXzFfdjERAHXqB2XEngEA&amp;_nc_gid=2_vSgj7H2IrKE1XZNHW8jA&amp;_nc_ss=1a&amp;_nc_zt=28&amp;oh=00_AfxL2WtnMgTePjcDRt-ru4h7lZWFyF3V5cXG_FQTADIDoQ&amp;oe=69B9BE12</t>
  </si>
  <si>
    <t>https://www.instagram.com/kuuspar</t>
  </si>
  <si>
    <t>aj.s.66</t>
  </si>
  <si>
    <t>toshi.m</t>
  </si>
  <si>
    <t>🗾Niigata.Japan
📷️Nikon
🚗996 turboS 6MT
🚙GOLF mk7 R</t>
  </si>
  <si>
    <t>https://scontent-hou1-1.cdninstagram.com/v/t51.2885-19/181989528_6108416852517255_5844726429479246820_n.jpg?stp=dst-jpg_e0_s150x150_tt6&amp;efg=eyJ2ZW5jb2RlX3RhZyI6InByb2ZpbGVfcGljLmRqYW5nby4xMDE0LmMyIn0&amp;_nc_ht=scontent-hou1-1.cdninstagram.com&amp;_nc_cat=103&amp;_nc_oc=Q6cZ2QHcfMbX5rI1YCKhlrjy08TrTTR5Umwnd3FMf_9utJF_nhwmWQUuLHo5Z-gRUitmivE&amp;_nc_ohc=lC-qvpxKEf0Q7kNvwEVLV3_&amp;_nc_gid=HhhNegdZfSdWN9OznejQxA&amp;edm=AOQ1c0wBAAAA&amp;ccb=7-5&amp;oh=00_AfwZvBmxS3jr7RYN8n3KNL8rswE_Bf3lflzXBOAaVzFNHQ&amp;oe=69BDB713&amp;_nc_sid=8b3546</t>
  </si>
  <si>
    <t>996turboS
@aj.s.66
===================================================
#porsche #porsche911 #porsche996 #911 #911turbo #911turbos #996 #996turbo #996turbos #996gt2 #gt2 #turbo #turbos #996carrera4s #996c4s #carrera #carrera4 #carrera4s #c4s #porschenation #porscheclub #porschegram #porschelife #996 | 996turboS
@aj.s.66
===================================================
#porsche #porsche911 #porsche996 #911 #911turbo #911turbos #996 #996turbo #996turbos #996gt2 #gt2 #turbo #turbos #996carrera4s #996c4s #carrera #carrera4 #carrera4s #c4s #porschenation #porscheclub #porschegram #porschelife #996 | F355 berlinetta
@masagon_
@shukai_japan_
===================================================
#shukai #shukai2023 #ferrari #f355 #355 #berlinetta #f355berlinetta #ferrarif355 #ferrarif355berlinetta #pininfarina #rosso #barchetta #ferrariportofino #ferrari_world #ferrariworld #ferrariclub #ferrarigra | F355 berlinetta
@masagon_
@shukai_japan_
===================================================
#shukai #shukai2023 #ferrari #f355 #355 #berlinetta #f355berlinetta #ferrarif355 #ferrarif355berlinetta #pininfarina #rosso #barchetta #ferrariportofino #ferrari_world #ferrariworld #ferrariclub #ferrarigra | F355 berlinetta
@masagon_
@shukai_japan_
===================================================
#shukai #shukai2023 #ferrari #f355 #355 #berlinetta #f355berlinetta #ferrarif355 #ferrarif355berlinetta #pininfarina #rosso #barchetta #ferrariportofino #ferrari_world #ferrariworld #ferrariclub #ferrarigra | VW GOLF mk7 GTI
@shukai_japan_
===================================================
#shukai #shukai2023 #vw #volkswagen #golf #golf7 #gti #golfgti #mk7 #mk7gti #golfmk7 #vwgolf #volkswagengolf #bagged #slammed #bbs #bbsrs #bbswheels #turbofan #recaro #recaroseat | VW GOLF mk7 GTI
@shukai_japan_
===================================================
#shukai #shukai2023 #vw #volkswagen #golf #golf7 #gti #golfgti #mk7 #mk7gti #golfmk7 #vwgolf #volkswagengolf #bagged #slammed #bbs #bbsrs #bbswheels #turbofan #recaro #recaroseat | VW GOLF mk7 GTI
@shukai_japan_
===================================================
#shukai #shukai2023 #vw #volkswagen #golf #golf7 #gti #golfgti #mk7 #mk7gti #golfmk7 #vwgolf #volkswagengolf #bagged #slammed #bbs #bbsrs #bbswheels #turbofan #recaro #recaroseat | 996carrera
@shukai_japan_
===================================================
#porsche #porsche911 #porsche996 #911 #911carrera #996 #996carrera #996carrera4  #carrera2 #carrera #carrera4  #996gt3 #911gt3 #gt3 #porschenation #porscheclub #porschegram #porschelife #996brotherhood #996revival #the911 | 996carrera
@shukai_japan_
===================================================
#porsche #porsche911 #porsche996 #911 #911carrera #996 #996carrera #996carrera4  #carrera2 #carrera #carrera4  #996gt3 #911gt3 #gt3 #porschenation #porscheclub #porschegram #996brotherhood #996revival #the911page #bbs #bb | 996carrera
@shukai_japan_
===================================================
#porsche #porsche911 #porsche996 #911 #911carrera #996 #996carrera #996carrera4  #carrera2 #carrera #carrera4  #996gt3 #911gt3 #gt3 #porschenation #porscheclub #porschegram #porschelife #996brotherhood #996revival #the911 | 964 carrera2
@shukai_japan_
@masaaki_
===================================================
#shukai #shukai2023 #porsche #porsche911 #porsche964 #911 #911carrera #964 #964carrera #964c2 #964rs #carrera #carrera2 #carrera4 #carrerars #ruf #aircooled #aircooledporsche #porschenation #porschegram #porsc</t>
  </si>
  <si>
    <t>#porsche, #porsche911, #porsche996, #911, #911turbo, #911turbos, #996, #996turbo, #996turbos, #996gt2, #gt2, #turbo, #turbos, #996carrera4s, #996c4s, #carrera, #carrera4, #carrera4s, #c4s, #porschenation, #porscheclub, #porschegram, #porschelife, #shukai, #shukai2023, #ferrari, #f355, #355, #berlinetta, #f355berlinetta, #ferrarif355, #ferrarif355berlinetta, #pininfarina, #rosso, #barchetta, #ferrariportofino, #ferrari_world, #ferrariworld, #ferrariclub, #ferrarigra, #vw, #volkswagen, #golf, #gol</t>
  </si>
  <si>
    <t>@aj.s.66, @masagon_, @shukai_japan_, @masaaki_</t>
  </si>
  <si>
    <t>https://instagram.com/p/Csi6mN5JgTT, https://instagram.com/p/CsgTTgQJKcm, https://instagram.com/p/CsOTLwFJpd6, https://instagram.com/p/CsL0JZIJuOA, https://instagram.com/p/CsEC_4lpI-U, https://instagram.com/p/Cr-6gfBJJWi, https://instagram.com/p/Cr8Q_UvpMaW, https://instagram.com/p/Cr5rohlp25U, https://instagram.com/p/Crsy1O5JtQd, https://instagram.com/p/CrqOUo7Jivd, https://instagram.com/p/CrnuXMmptUl, https://instagram.com/p/Crig8DbJA-4</t>
  </si>
  <si>
    <t>426, 398, 81, 67, 111, 62, 54, 44, 181, 294, 171, 78</t>
  </si>
  <si>
    <t>5, 9, 1, 0, 2, 1, 0, 1, 2, 2, 1, 0</t>
  </si>
  <si>
    <t>2023-05-22, 2023-05-21, 2023-05-14, 2023-05-13, 2023-05-10, 2023-05-08, 2023-05-07, 2023-05-06, 2023-05-01, 2023-04-30, 2023-04-29, 2023-04-27</t>
  </si>
  <si>
    <t>Sidecar, Image, Image, Image, Image, Sidecar, Image, Sidecar, Sidecar, Sidecar, Sidecar, Sidecar</t>
  </si>
  <si>
    <t>https://scontent-hou1-1.cdninstagram.com/v/t51.29350-15/347861206_2559735304165903_5472476476442726516_n.webp?stp=dst-jpg_e35_p1080x1080_tt6&amp;_nc_ht=scontent-hou1-1.cdninstagram.com&amp;_nc_cat=107&amp;_nc_oc=Q6cZ2QHcfMbX5rI1YCKhlrjy08TrTTR5Umwnd3FMf_9utJF_nhwmWQUuLHo5Z-gRUitmivE&amp;_nc_ohc=Sx9v-bNFfC4Q7kNvwHOQ3Gs&amp;_nc_gid=HhhNegdZfSdWN9OznejQxA&amp;edm=AOQ1c0wBAAAA&amp;ccb=7-5&amp;ig_cache_key=MzEwODMwNDQwMTMwNjM3MTA4OA%3D%3D.3-ccb7-5&amp;oh=00_AfySBJPi1vrd_KJzKsyoUgVQkCzYyv854_6hxERcCTVRcA&amp;oe=69BD8952&amp;_nc_sid=8b3546, https://scontent-hou1-1.cdninstagram.com/v/t51.29350-15/347861206_2559735304165903_5472476476442726516_n.webp?stp=dst-jpg_e35_p1080x1080_tt6&amp;_nc_ht=scontent-hou1-1.cdninstagram.com&amp;_nc_cat=107&amp;_nc_oc=Q6cZ2QHcfMbX5rI1YCKhlrjy08TrTTR5Umwnd3FMf_9utJF_nhwmWQUuLHo5Z-gRUitmivE&amp;_nc_ohc=Sx9v-bNFfC4Q7kNvwHOQ3Gs&amp;_nc_gid=HhhNegdZfSdWN9OznejQxA&amp;edm=AOQ1c0wBAAAA&amp;ccb=7-5&amp;ig_cache_key=MzEwODMwNDQwMTMwNjM3MTA4OA%3D%3D.3-ccb7-5&amp;oh=00_AfySBJPi1vrd_KJzKsyoUgVQkCzYyv854_6hxERcCTVRcA&amp;oe=69BD8952&amp;_nc_sid=8b3546, https://scontent-hou1-1.cdninstagram.com/v/t51.29350-15/348293344_1996835787316446_7337389783220022967_n.webp?stp=dst-jpg_e35_p1080x1080_tt6&amp;_nc_ht=scontent-hou1-1.cdninstagram.com&amp;_nc_cat=106&amp;_nc_oc=Q6cZ2QHcfMbX5rI1YCKhlrjy08TrTTR5Umwnd3FMf_9utJF_nhwmWQUuLHo5Z-gRUitmivE&amp;_nc_ohc=Tx0aW5AxfhgQ7kNvwFioY9H&amp;_nc_gid=HhhNegdZfSdWN9OznejQxA&amp;edm=AOQ1c0wBAAAA&amp;ccb=7-5&amp;ig_cache_key=MzEwODMwNDQwMTIyMjU2MDkxNg%3D%3D.3-ccb7-5&amp;oh=00_AfzkHAxzuoJXQfLmXcNBSa9Mrks3LHfy2skKQzcpp0xLNA&amp;oe=69BD97FE&amp;_nc_sid=8b3546, https://scontent-hou1-1.cdninstagram.com/v/t51.82787-15/629312732_18308592982259322_6401274120188843504_n.webp?stp=dst-jpg_e35_p1080x1080_sh0.08_tt6&amp;_nc_ht=scontent-hou1-1.cdninstagram.com&amp;_nc_cat=106&amp;_nc_oc=Q6cZ2QHcfMbX5rI1YCKhlrjy08TrTTR5Umwnd3FMf_9utJF_nhwmWQUuLHo5Z-gRUitmivE&amp;_nc_ohc=iFmXdQGqIHkQ7kNvwHKcE4c&amp;_nc_gid=HhhNegdZfSdWN9OznejQxA&amp;edm=AOQ1c0wBAAAA&amp;ccb=7-5&amp;ig_cache_key=MzEwNzU2ODY0NjA2OTk4NzExMA%3D%3D.3-ccb7-5&amp;oh=00_AfyNAzgojvMXnT5Vj4cPJUHLevxfKADcMOhc6c9uo5wjmQ&amp;oe=69BD8BB4&amp;_nc_sid=8b3546, https://scontent-hou1-1.cdninstagram.com/v/t51.82787-15/624294693_18047052404499825_8993322149157491415_n.webp?stp=dst-jpg_e35_p1080x1080_sh0.08_tt6&amp;_nc_ht=scontent-hou1-1.cdninstagram.com&amp;_nc_cat=109&amp;_nc_oc=Q6cZ2QHcfMbX5rI1YCKhlrjy08TrTTR5Umwnd3FMf_9utJF_nhwmWQUuLHo5Z-gRUitmivE&amp;_nc_ohc=KAo912a3TJ0Q7kNvwEdTzIl&amp;_nc_gid=HhhNegdZfSdWN9OznejQxA&amp;edm=AOQ1c0wBAAAA&amp;ccb=7-5&amp;ig_cache_key=MzEwMjUwMTU2MzcyODgyODI4Mg%3D%3D.3-ccb7-5&amp;oh=00_Afz3WLJfNdwbmYy-zae8tlUuLDVtZcAUnG_MGwGYKpufvA&amp;oe=69BDB7AF&amp;_nc_sid=8b3546, https://scontent-hou1-1.cdninstagram.com/v/t51.82787-15/627377263_18099400054880168_5012490027370968490_n.webp?stp=dst-jpg_e35_p1080x1080_sh0.08_tt6&amp;_nc_ht=scontent-hou1-1.cdninstagram.com&amp;_nc_cat=108&amp;_nc_oc=Q6cZ2QHcfMbX5rI1YCKhlrjy08TrTTR5Umwnd3FMf_9utJF_nhwmWQUuLHo5Z-gRUitmivE&amp;_nc_ohc=TKyuZ5IMurgQ7kNvwGPu5aL&amp;_nc_gid=HhhNegdZfSdWN9OznejQxA&amp;edm=AOQ1c0wBAAAA&amp;ccb=7-5&amp;ig_cache_key=MzEwMTgwMjExMjI0ODg5ODQzMg%3D%3D.3-ccb7-5&amp;oh=00_Afwt6yRwyLuHzbncynJJiumKIJLu7RKRmvOkYFRBxBw0Rw&amp;oe=69BD95D2&amp;_nc_sid=8b3546, https://scontent-hou1-1.cdninstagram.com/v/t51.82787-15/630995880_18330054295170615_1722154840963035465_n.webp?stp=dst-jpg_e35_p1080x1080_sh0.08_tt6&amp;_nc_ht=scontent-hou1-1.cdninstagram.com&amp;_nc_cat=103&amp;_nc_oc=Q6cZ2QHcfMbX5rI1YCKhlrjy08TrTTR5Umwnd3FMf_9utJF_nhwmWQUuLHo5Z-gRUitmivE&amp;_nc_ohc=50JceTShKpEQ7kNvwEw3DVO&amp;_nc_gid=HhhNegdZfSdWN9OznejQxA&amp;edm=AOQ1c0wBAAAA&amp;ccb=7-5&amp;ig_cache_key=MzA5OTYxNTYyOTcxODg4NDI0NA%3D%3D.3-ccb7-5&amp;oh=00_AfyZ8k2QNU15ExP3kuXIr7mPgt2q7zFut2012EM2IEZFog&amp;oe=69BDA6EB&amp;_nc_sid=8b3546, https://scontent-hou1-1.cdninstagram.com/v/t51.29350-15/345817489_929798754805719_5819734636951845365_n.webp?stp=dst-jpg_e35_p1080x1080_tt6&amp;_nc_ht=scontent-hou1-1.cdninstagram.com&amp;_nc_cat=103&amp;_nc_oc=Q6cZ2QHcfMbX5rI1YCKhlrjy08TrTTR5Umwnd3FMf_9utJF_nhwmWQUuLHo5Z-gRUitmivE&amp;_nc_ohc=u2vAT35WCoEQ7kNvwF4FO1M&amp;_nc_gid=HhhNegdZfSdWN9OznejQxA&amp;edm=AOQ1c0wBAAAA&amp;ccb=7-5&amp;ig_cache_key=MzA5ODE3MDkwNzUxOTM3ODgwMA%3D%3D.3-ccb7-5&amp;oh=00_AfyoEU3gwhlXIUdscw-6CiG-_sSBHPUxzBd83Ju-nGXZ-w&amp;oe=69BDA49C&amp;_nc_sid=8b3546, https://scontent-hou1-1.cdninstagram.com/v/t51.29350-15/345817489_929798754805719_5819734636951845365_n.webp?stp=dst-jpg_e35_p1080x1080_tt6&amp;_nc_ht=scontent-hou1-1.cdninstagram.com&amp;_nc_cat=103&amp;_nc_oc=Q6cZ2QHcfMbX5rI1YCKhlrjy08TrTTR5Umwnd3FMf_9utJF_nhwmWQUuLHo5Z-gRUitmivE&amp;_nc_ohc=u2vAT35WCoEQ7kNvwF4FO1M&amp;_nc_gid=HhhNegdZfSdWN9OznejQxA&amp;edm=AOQ1c0wBAAAA&amp;ccb=7-5&amp;ig_cache_key=MzA5ODE3MDkwNzUxOTM3ODgwMA%3D%3D.3-ccb7-5&amp;oh=00_AfyoEU3gwhlXIUdscw-6CiG-_sSBHPUxzBd83Ju-nGXZ-w&amp;oe=69BDA49C&amp;_nc_sid=8b3546, https://scontent-hou1-1.cdninstagram.com/v/t51.29350-15/345431635_251534577400379_3027496429584237906_n.webp?stp=dst-jpg_e35_p1080x1080_tt6&amp;_nc_ht=scontent-hou1-1.cdninstagram.com&amp;_nc_cat=111&amp;_nc_oc=Q6cZ2QHcfMbX5rI1YCKhlrjy08TrTTR5Umwnd3FMf_9utJF_nhwmWQUuLHo5Z-gRUitmivE&amp;_nc_ohc=3vka4jaFkP8Q7kNvwHmAuxD&amp;_nc_gid=HhhNegdZfSdWN9OznejQxA&amp;edm=AOQ1c0wBAAAA&amp;ccb=7-5&amp;ig_cache_key=MzA5ODE3MDkwNzQzNTYxNjI2Ng%3D%3D.3-ccb7-5&amp;oh=00_AfyJK1IgY1JZICtUAW5e4djESjulWIsMWsirxW05rrNXtw&amp;oe=69BDBBB8&amp;_nc_sid=8b3546, https://sco</t>
  </si>
  <si>
    <t>https://www.instagram.com/aj.s.66</t>
  </si>
  <si>
    <t>kazz_blae</t>
  </si>
  <si>
    <t>木津 和教</t>
  </si>
  <si>
    <t>-Organize-
@nomad_racing_5_1600 
@dirt_dependence_party 
-Business-
Blue Label Auto Engineering.co
@prpseats_jp 
@proeagle_jp 
@snugtop_jp
コンテナ相乗り便</t>
  </si>
  <si>
    <t>https://linktr.ee/kazz03</t>
  </si>
  <si>
    <t>https://instagram.fosu2-1.fna.fbcdn.net/v/t51.2885-19/247878467_994676074598349_6461237510379258124_n.jpg?stp=dst-jpg_e0_s150x150_tt6&amp;efg=eyJ2ZW5jb2RlX3RhZyI6InByb2ZpbGVfcGljLmRqYW5nby4xMDgwLmMyIn0&amp;_nc_ht=instagram.fosu2-1.fna.fbcdn.net&amp;_nc_cat=109&amp;_nc_oc=Q6cZ2QGlUC1KY_DwRenHNicMSREFf1xqf3PBwuFFX_5-M7W-T7uk9wTR3lGz-mSP1fGX8OrzU5QE77UJsVWaKo8s9vHm&amp;_nc_ohc=2J87TsRCAmwQ7kNvwEZLLcU&amp;_nc_gid=4T6NZGhwq4xpJhy-9HUysw&amp;edm=AOQ1c0wBAAAA&amp;ccb=7-5&amp;oh=00_AfzJ5fkvCKW73miAZXVKgiyhyDQXi3qv20WE-Zdd6Y1OVA&amp;oe=69BDAC76&amp;_nc_sid=8b3546</t>
  </si>
  <si>
    <t>THE MINT400 2026 Parade run at Las Vegas Strip!!!🏁🎰
NEXT REACE👇
THE MINT400 2026 🇺🇸🏜️
レースデイまであと”2日”
📅イベント日程 (全て日本時間)
2026年3月5(木)〜9(月)
タイムスケジュール:
5(木) ラスベガスパレードラン
6(金)車検&amp;コンティンジェンシー
7(土)リミテッドクラスレースデイ
8(日)アンリミテッドクラスレースデイ
9(月)表彰式
※全て日本時間
Driver and Co-driver:
Kazunori Kizu @kazz_blae 
Hiroki M | 2025年走り納め！
今年も仕事に遊びにお付き合いいただいた皆さん、
本当にありがとうございました。
来年もどうぞよろしくお願い致します！ | .
今日は通関 Day
今回は 99品目、390点 と少し多めでしたが、昨日は休日返上（残業付き）で準備しておいたので、今日は午後から来て 30分で輸入許可 となりました。
弊社への入荷は 週明けの12月1日 となります。
ご依頼いただいている皆さま、もうしばらくお待ちください。
今回は先日手放した YXZ の代わりにこっそり買った”アレ”もコンテナに入ってて、自分で買って自分で送って自分受け取る、完全 DIY スタイルの誕プレですが、46にもなって大して嬉しくもない誕生日が少しだけ楽しみです。
さて、次回コンテナの相乗り便は 12月末締め切り・2月入荷予定 です。
今週からブラックフ | .
もう何回目か数えるのを諦めたSEMAに今年も来ました。
すでに今日から始まっているのでSNSには色んな情報が出回ってますが、明日からワタクシ目線で気になったやつをレポートしていきます🎰
#sema2025 
#lasvegas | 🦃🎄🎁🎅. 
気づけば今日から11月。
そうです。みんな大好きブラックフライデーがやって来ます！
円安だインフレだと日々一喜一憂してますが、セールプライスでお買い物が出来きれば円安になった分が飛んでっちゃうくらいのお値段で買えちゃいます。
弊社ではそんなご希望にお応えできますので、気になる商品があればぜひ今のうちにお知らせください！
事前に打ち合わせしておけば、ご希望の商品がセールになったタイミングでオーダーが可能です！
さらに…
本日から年末までのセールシーズンにご購入いただいた全ての商品を弊社 “コンテナ相乗り便” で輸入させていただければ国際送料を下記のセールプライスでご提 | .
気づけばもうこんな季節ですね。
今回も10部だけオーダーしました。
ご入用の方はDMにて。
@mwilsonphoto 
#offroadcalendar2026 | .
リアショックに続きフロントコイルオーバーを組み立て。
こちらもリークチェック後にパウダーコートから上がったスプリングを組み付けます。
#kingshocks 
#rebulding | . 
昨日組んだショックの漏れチェック。
問題なさそうなんで次に進みます。
#kingshock 
#rebuilding | .
明後日12日(日)は @circlepartyofficial へエントリーしてます。
なんだかんだ毎年別イベントとかぶっていたため久々のエントリーなのでどんな感じか忘れてしまいましたが、オフロードカテゴリのエントラントは少ない様なので、こんな人達もいるんだなー、と思ってもらえたら嬉しいです。
今回もBlue Label Off-road Squadとしてうちに関わりの深いTacoma、Raptor、UTV、VWなど6台を持ち込みます。
どの車両も見応え十分かと思いますのでお立ち寄りの際はじっくり見て質問などあればお気軽に話しかけてくださいね🙋🏻‍♂️
#circleparty20 | .
OHでお預かりしてたラプターのリアショックもホイール干渉で削れたアジャスタースクリュー変えて完成。
これでまた本来の乗り味に戻ったはずです。
ご依頼ありがとうございました。
#shockservice 
#kingshicks | .
通関DAY
今回も滞りなく輸入許可がおりました。
弊社には明後日27日到着となります。
お待ちいただいている皆様には検品の後、28日頃から順次入荷のご連絡が出来ると思いますので今しばらくお待ち下さい🙏🏻
#コンテナ相乗り便 
#次回は9月末〆切
#11月中旬入荷予定 
#3_6_9_12月定期便　
#ご依頼お待ちしてます</t>
  </si>
  <si>
    <t>#sema2025, #lasvegas, #offroadcalendar2026, #kingshocks, #rebulding, #kingshock, #rebuilding, #circleparty20, #shockservice, #kingshicks, #11, #3_6_9_12</t>
  </si>
  <si>
    <t>@kazz_blae, @hiroki_001, @msytrading, @bridgeauto.1, @yo_tuke, @strad_and_co, @tokyonur, @flat4_official, @yokohama.rubber_jp, @yokohamatire, @prpseats, @thestatusracing, @pnckofficial, @oooossss_japan_official_, @kentheflattop, @checkshopinc, @saltyfoot73, @norifumi.chaya, @blae.jp, @mwilsonphoto, @circlepartyofficial</t>
  </si>
  <si>
    <t>https://instagram.com/p/DVkxIuIgfh_, https://instagram.com/p/DVewOEfk5h7, https://instagram.com/p/DS7Eh3eATn1, https://instagram.com/p/DRjK7rfAZNt, https://instagram.com/p/DQqWl-ugQ7V, https://instagram.com/p/DQgRVVQgTHJ, https://instagram.com/p/DQDAv_xE37j, https://instagram.com/p/DP3GUPjgTJ5, https://instagram.com/p/DPxyisoAaKc, https://instagram.com/p/DPnkA5mgXiK, https://instagram.com/p/DNyEsNfwiou, https://instagram.com/p/DNxMueRwokG</t>
  </si>
  <si>
    <t>59, 73, 77, 52, 131, 53, 40, 72, 82, 58, 109, 60</t>
  </si>
  <si>
    <t>2, 0, 0, 0, 2, 0, 1, 0, 0, 0, 0, 0</t>
  </si>
  <si>
    <t>2026-03-07, 2026-03-04, 2025-12-31, 2025-11-27, 2025-11-05, 2025-11-01, 2025-10-20, 2025-10-16, 2025-10-14, 2025-10-10, 2025-08-25, 2025-08-25</t>
  </si>
  <si>
    <t>Las Vegas, Nevada, 日川浜海水浴場, 大井埠頭, Las Vegas Convention Center, ブルーレーベル オートエンジニアリング, 渋川市総合公園</t>
  </si>
  <si>
    <t>Video, Video, Video, Image, Sidecar, Image, Image, Image, Sidecar, Image, Image, Image</t>
  </si>
  <si>
    <t>https://instagram.fosu2-1.fna.fbcdn.net/v/t51.82787-15/586724336_18536628700028695_3706524849231644951_n.jpg?stp=dst-jpg_e35_p1080x1080_sh0.08_tt6&amp;_nc_ht=instagram.fosu2-1.fna.fbcdn.net&amp;_nc_cat=107&amp;_nc_oc=Q6cZ2QGlUC1KY_DwRenHNicMSREFf1xqf3PBwuFFX_5-M7W-T7uk9wTR3lGz-mSP1fGX8OrzU5QE77UJsVWaKo8s9vHm&amp;_nc_ohc=85b9qKFGcpUQ7kNvwG7Jjo7&amp;_nc_gid=4T6NZGhwq4xpJhy-9HUysw&amp;edm=AOQ1c0wBAAAA&amp;ccb=7-5&amp;ig_cache_key=Mzc3NDkwODk5NDI3MTk0MTQ4NQ%3D%3D.3-ccb7-5&amp;oh=00_AfxqVKsiGfdunpZB19pd4xCXTXcEoyCylf6DJ4GaOwuTLA&amp;oe=69BDA024&amp;_nc_sid=8b3546, https://instagram.fosu2-1.fna.fbcdn.net/v/t51.82787-15/573373354_18530500129028695_6910960911142876273_n.jpg?stp=dst-jpg_e35_p1080x1080_sh0.08_tt6&amp;_nc_ht=instagram.fosu2-1.fna.fbcdn.net&amp;_nc_cat=107&amp;_nc_oc=Q6cZ2QGlUC1KY_DwRenHNicMSREFf1xqf3PBwuFFX_5-M7W-T7uk9wTR3lGz-mSP1fGX8OrzU5QE77UJsVWaKo8s9vHm&amp;_nc_ohc=dROpeMkG3H8Q7kNvwEo3L62&amp;_nc_gid=4T6NZGhwq4xpJhy-9HUysw&amp;edm=AOQ1c0wBAAAA&amp;ccb=7-5&amp;ig_cache_key=Mzc1ODkxNjE5MTAxNjUyNzc3Mg%3D%3D.3-ccb7-5&amp;oh=00_AfxEmW_rC15uypkEuOqbbK69xlEKn21g8mBSsGZMFCAc4w&amp;oe=69BDB4F9&amp;_nc_sid=8b3546, https://instagram.fosu2-1.fna.fbcdn.net/v/t51.82787-15/573373354_18530500129028695_6910960911142876273_n.jpg?stp=dst-jpg_e35_p1080x1080_sh0.08_tt6&amp;_nc_ht=instagram.fosu2-1.fna.fbcdn.net&amp;_nc_cat=107&amp;_nc_oc=Q6cZ2QGlUC1KY_DwRenHNicMSREFf1xqf3PBwuFFX_5-M7W-T7uk9wTR3lGz-mSP1fGX8OrzU5QE77UJsVWaKo8s9vHm&amp;_nc_ohc=dROpeMkG3H8Q7kNvwEo3L62&amp;_nc_gid=4T6NZGhwq4xpJhy-9HUysw&amp;edm=AOQ1c0wBAAAA&amp;ccb=7-5&amp;ig_cache_key=Mzc1ODkxNjE5MTAxNjUyNzc3Mg%3D%3D.3-ccb7-5&amp;oh=00_AfxEmW_rC15uypkEuOqbbK69xlEKn21g8mBSsGZMFCAc4w&amp;oe=69BDB4F9&amp;_nc_sid=8b3546, https://instagram.fosu2-1.fna.fbcdn.net/v/t51.82787-15/574223403_18530500138028695_4636955450501621251_n.jpg?stp=dst-jpg_e35_p1080x1080_sh0.08_tt6&amp;_nc_ht=instagram.fosu2-1.fna.fbcdn.net&amp;_nc_cat=107&amp;_nc_oc=Q6cZ2QGlUC1KY_DwRenHNicMSREFf1xqf3PBwuFFX_5-M7W-T7uk9wTR3lGz-mSP1fGX8OrzU5QE77UJsVWaKo8s9vHm&amp;_nc_ohc=DuD4RFfABLEQ7kNvwGPPH61&amp;_nc_gid=4T6NZGhwq4xpJhy-9HUysw&amp;edm=AOQ1c0wBAAAA&amp;ccb=7-5&amp;ig_cache_key=Mzc1ODkxNjE5MTAyNDk2NTQyMQ%3D%3D.3-ccb7-5&amp;oh=00_AfzVg9QeMnurZ7S03-PMglrDtYhawag7DJbvjss6wG3fRw&amp;oe=69BDB5D8&amp;_nc_sid=8b3546, https://instagram.fosu2-1.fna.fbcdn.net/v/t51.82787-15/573623063_18530500156028695_4307793302931132895_n.jpg?stp=dst-jpg_e35_s1080x1080_sh0.08_tt6&amp;_nc_ht=instagram.fosu2-1.fna.fbcdn.net&amp;_nc_cat=107&amp;_nc_oc=Q6cZ2QGlUC1KY_DwRenHNicMSREFf1xqf3PBwuFFX_5-M7W-T7uk9wTR3lGz-mSP1fGX8OrzU5QE77UJsVWaKo8s9vHm&amp;_nc_ohc=XSVlS916sj8Q7kNvwEbFYmk&amp;_nc_gid=4T6NZGhwq4xpJhy-9HUysw&amp;edm=AOQ1c0wBAAAA&amp;ccb=7-5&amp;ig_cache_key=Mzc1ODkxNjE5MTMzNTMzNDc2NA%3D%3D.3-ccb7-5&amp;oh=00_Afx06D5ubNMrvi9kissIwCOZ6O9R0Vz_L6Ashjn3qRervQ&amp;oe=69BDBC65&amp;_nc_sid=8b3546, https://instagram.fosu2-1.fna.fbcdn.net/v/t51.82787-15/572400849_18530500165028695_7787302763580344822_n.jpg?stp=dst-jpg_e35_s1080x1080_sh0.08_tt6&amp;_nc_ht=instagram.fosu2-1.fna.fbcdn.net&amp;_nc_cat=107&amp;_nc_oc=Q6cZ2QGlUC1KY_DwRenHNicMSREFf1xqf3PBwuFFX_5-M7W-T7uk9wTR3lGz-mSP1fGX8OrzU5QE77UJsVWaKo8s9vHm&amp;_nc_ohc=PcxHLfwNz7EQ7kNvwEOvkVS&amp;_nc_gid=4T6NZGhwq4xpJhy-9HUysw&amp;edm=AOQ1c0wBAAAA&amp;ccb=7-5&amp;ig_cache_key=Mzc1ODkxNjE5MTMyNjkxODk5OA%3D%3D.3-ccb7-5&amp;oh=00_AfyNicH-xBvHP5a65Gv-Rq7UJgeT4HdoSI7kpr197Qhz5w&amp;oe=69BDAD88&amp;_nc_sid=8b3546, https://instagram.fosu2-1.fna.fbcdn.net/v/t51.82787-15/572785608_18530500174028695_5512317712753103292_n.jpg?stp=dst-jpg_e35_p1080x1080_sh0.08_tt6&amp;_nc_ht=instagram.fosu2-1.fna.fbcdn.net&amp;_nc_cat=107&amp;_nc_oc=Q6cZ2QGlUC1KY_DwRenHNicMSREFf1xqf3PBwuFFX_5-M7W-T7uk9wTR3lGz-mSP1fGX8OrzU5QE77UJsVWaKo8s9vHm&amp;_nc_ohc=gLYVCrWtMnQQ7kNvwH6RNaX&amp;_nc_gid=4T6NZGhwq4xpJhy-9HUysw&amp;edm=AOQ1c0wBAAAA&amp;ccb=7-5&amp;ig_cache_key=Mzc1ODkxNjE5MTMyNjkzNDAxMg%3D%3D.3-ccb7-5&amp;oh=00_Afyid8bGDHq_qLLNEbzOsivLtGzo5SRucDTKQPYQh2oaIw&amp;oe=69BDBCB9&amp;_nc_sid=8b3546, https://instagram.fosu2-1.fna.fbcdn.net/v/t51.82787-15/573756833_18529862029028695_244021179230677443_n.jpg?stp=dst-jpg_e15_tt6&amp;_nc_ht=instagram.fosu2-1.fna.fbcdn.net&amp;_nc_cat=107&amp;_nc_oc=Q6cZ2QGlUC1KY_DwRenHNicMSREFf1xqf3PBwuFFX_5-M7W-T7uk9wTR3lGz-mSP1fGX8OrzU5QE77UJsVWaKo8s9vHm&amp;_nc_ohc=f9E-fgc-HCsQ7kNvwFIN2Ej&amp;_nc_gid=4T6NZGhwq4xpJhy-9HUysw&amp;edm=AOQ1c0wBAAAA&amp;ccb=7-5&amp;ig_cache_key=Mzc1NjA3ODMyMTk1MjE3NDUzNw%3D%3D.3-ccb7-5&amp;oh=00_AfwtRjKunf7CfK63zcYeZdAE_MJiFhseAIhEPthOdTqkqA&amp;oe=69BD8825&amp;_nc_sid=8b3546, https://instagram.fosu2-1.fna.fbcdn.net/v/t51.82787-15/568540473_18527668195028695_5245532075555382311_n.jpg?stp=dst-jpg_e15_tt6&amp;_nc_ht=instagram.fosu2-1.fna.fbcdn.net&amp;_nc_cat=107&amp;_nc_oc=Q6cZ2QGlUC1KY_DwRenHNicMSREFf1xqf3PBwuFFX_5-M7W-T7uk9wTR3lGz-mSP1fGX8OrzU5QE77UJsVWaKo8s9vHm&amp;_nc_ohc=9RgDVR4NtUQQ7kNvwFkCZsc&amp;_nc_gid=4T6NZGhwq4xpJhy-9HUysw&amp;edm=AOQ1c0wBAAAA&amp;ccb=7-5&amp;ig_cache_key=Mzc0Nzg0MjYxMzE4Njg4NzM5NQ%3D%3D.3-ccb7-5&amp;oh=00_Afzt-DENGmL_l16mf2_C7fEB3I6OtD1DrWvNnkGxcIvoDg&amp;oe=69BD932E&amp;_nc_sid=8b3546, https://instagram.fosu2-1.fna.fbcdn.net/v/t51.82787-15/566378145_18526666297028695_3621748546535703918_n.jpg?stp=dst-jpg_e35_s1080x1080_sh0.08_tt6&amp;_nc_ht=instagram.fosu2-1.fna.fbcdn.net&amp;_nc_cat=107&amp;_nc_oc=Q6cZ2QGlUC1KY_DwRenHNicMSREFf1xqf3PBwuFFX_5-M7W-T7uk9wTR3lGz-mSP1fGX8OrzU5QE77UJsVWaKo8s9vHm&amp;_nc_ohc=UrqK5vY8koAQ7kNvwH6J7DK&amp;_nc_gid=4</t>
  </si>
  <si>
    <t>https://instagram.fosu2-1.fna.fbcdn.net/o1/v/t2/f2/m86/AQP8ZVkxqExPtxKR3M73BjLyuR_8wIzVijPn5cIV_hxffD9BadQG-BTWuucG948W_CikuhcYA76Bpf2nkghp7HQfZutJcVno1Hmu9ogpPq9LPlyRGWhvq2I2tZOb39duYktLyeUf4AR9HoPp0a6qoThHB8Jw4D_FV1PTXVg.mp4?strext=1&amp;_nc_cat=105&amp;_nc_oc=AdnZxUKOdNq29u23tM0zTGoWw5utjQHL4xwNi9l7OeXmILLp_92uLGBzwhuJtOKfY0nHl4nhjpPAeWpI-ZXHlN_f&amp;_nc_sid=5e9851&amp;_nc_ht=instagram.fosu2-1.fna.fbcdn.net&amp;_nc_ohc=Mhk1NcZgilsQ7kNvwGZsiyQ&amp;efg=eyJ2ZW5jb2RlX3RhZyI6Inhwdl9wcm9ncmVzc2l2ZS5JTlNUQUdSQU0uQ0xJUFMuQzMuNDMyLmRhc2hfYmFzZWxpbmVfM192MSIsInhwdl9hc3NldF9pZCI6MTc4ODA5OTYyNDk0OTYxNjMsImFzc2V0X2FnZV9kYXlzIjo5LCJ2aV91c2VjYXNlX2lkIjoxMDEwMiwiZHVyYXRpb25fcyI6MCwidXJsZ2VuX3NvdXJjZSI6Ind3dyJ9&amp;ccb=17-1&amp;_nc_gid=4T6NZGhwq4xpJhy-9HUysw&amp;_nc_ss=1a&amp;_nc_zt=28&amp;vs=f9169155f9c807c&amp;_nc_vs=HBksFQIYfmlnX3hwdl9yZWVsc19wZXJtYW5lbnRfc3JfcHJvZC9CNjQwRUJGMTY0RDQ2N0ExMUI5RjI4MDc2QThCMDY4RF93YXNfbGl2ZV9yZW11eF9kYXNoX29pbF93aXRoX2xpdmVfdG9fdm9kX21hcC12aWRlb19vdXRwdXRfZGFzaBUAAsgBEgAVAhh-aWdfeHB2X3JlZWxzX3Blcm1hbmVudF9zcl9wcm9kLzhCNEE3NzMyQzZDMDFCNjAzRUNDMEExNUQyNzcxQ0E2X3dhc19saXZlX3JlbXV4X2Rhc2hfb2lsX3dpdGhfbGl2ZV90b192b2RfbWFwLWF1ZGlvX291dHB1dF9kYXNoFQICyAESACgAGAAbAogHdXNlX29pbAExEnByb2dyZXNzaXZlX3JlY2lwZQExFQAAJsap89r7qsM_FQIoAkMzLBdAceIo9cKPXBgSZGFzaF9iYXNlbGluZV8zX3YxEQB1_gdl7J0BAA&amp;oh=00_AfzApIFAS25BCMqYFKgOZJKbosXacu2Uih4Mkg7exNit-Q&amp;oe=69B9B83F, https://instagram.fosu2-2.fna.fbcdn.net/o1/v/t2/f2/m86/AQOf41x6XnQznUmW7gDJ3PFfhRn-rCKflCqrdotusASIyu5l4citU7cS4NCRkM6kOgBDdypzXgQArT97rWUbnJvf3Ejti530ORtCWgaMDEVfuoNsCX4XwBxoXzHxXlxa8UtYbXiOrGqsji0pLfHWM9CTi72BHHvqFjzHRdA.mp4?strext=1&amp;_nc_cat=103&amp;_nc_oc=Admr5sXeVz0oVKp6mCFbiEKFo_xpkFJ55-O4ZKrsSgVFuBamtPyV1v1EtSfAHjYxHjaeo33aekPrAc7vBBOz3WjR&amp;_nc_sid=5e9851&amp;_nc_ht=instagram.fosu2-2.fna.fbcdn.net&amp;_nc_ohc=Fxlr62k64FwQ7kNvwEt23UX&amp;efg=eyJ2ZW5jb2RlX3RhZyI6Inhwdl9wcm9ncmVzc2l2ZS5JTlNUQUdSQU0uQ0xJUFMuQzMuNDMyLmRhc2hfYmFzZWxpbmVfM192MSIsInhwdl9hc3NldF9pZCI6MTc4ODA2NTA3NDU0OTYxNjMsImFzc2V0X2FnZV9kYXlzIjoxMSwidmlfdXNlY2FzZV9pZCI6MTAxMDIsImR1cmF0aW9uX3MiOjAsInVybGdlbl9zb3VyY2UiOiJ3d3cifQ%3D%3D&amp;ccb=17-1&amp;_nc_gid=4T6NZGhwq4xpJhy-9HUysw&amp;_nc_ss=1a&amp;_nc_zt=28&amp;vs=a65ba0515b6960f9&amp;_nc_vs=HBksFQIYfmlnX3hwdl9yZWVsc19wZXJtYW5lbnRfc3JfcHJvZC81NzRFRjRBNTE0RUE2QjE3OTMyODExNjQzMjg5MjVCQ193YXNfbGl2ZV9yZW11eF9kYXNoX29pbF93aXRoX2xpdmVfdG9fdm9kX21hcC12aWRlb19vdXRwdXRfZGFzaBUAAsgBEgAVAhh-aWdfeHB2X3JlZWxzX3Blcm1hbmVudF9zcl9wcm9kLzkxNDg4MUZDNzE2RUNGMTc5RDQxMzM3NzA5NEZENDg1X3dhc19saXZlX3JlbXV4X2Rhc2hfb2lsX3dpdGhfbGl2ZV90b192b2RfbWFwLWF1ZGlvX291dHB1dF9kYXNoFQICyAESACgAGAAbAogHdXNlX29pbAExEnByb2dyZXNzaXZlX3JlY2lwZQExFQAAJsaJzsDtlsM_FQIoAkMzLBdAdRl87ZFocxgSZGFzaF9iYXNlbGluZV8zX3YxEQB1_gdl7J0BAA&amp;oh=00_AfySAnRzmYOeHwrrioK6NOcyuAHsaJ5iB6x3hJo21nHEXQ&amp;oe=69B9B425, https://instagram.fosu2-2.fna.fbcdn.net/o1/v/t2/f2/m86/AQO5eHhYOFyHvtsDERv4CC1NrjBB47TX-sLoOt6nRdSplt3g29u4eZuWvKDlfcVhOfEZ0PTlP2rnNBtPJKkvtzxomG_70NBMzXsjNO4.mp4?_nc_cat=108&amp;_nc_oc=AdnjzYxiJYtMvGK92sTKGwEM5ry9B-mPGLC7klvICt5D3WETTfyQ1pIzeNJ7ndfK6PM4KkKifQrGRmZE0ktj2DnM&amp;_nc_sid=5e9851&amp;_nc_ht=instagram.fosu2-2.fna.fbcdn.net&amp;_nc_ohc=8kBdSeaoZ2EQ7kNvwFJf4pW&amp;efg=eyJ2ZW5jb2RlX3RhZyI6Inhwdl9wcm9ncmVzc2l2ZS5JTlNUQUdSQU0uQ0xJUFMuQzMuMTI3Ni5kYXNoX2Jhc2VsaW5lXzFfdjEiLCJ4cHZfYXNzZXRfaWQiOjI2MDY3NTM1NTg2MTcyNjEwLCJhc3NldF9hZ2VfZGF5cyI6NzUsInZpX3VzZWNhc2VfaWQiOjEwMDk5LCJkdXJhdGlvbl9zIjo1MCwidXJsZ2VuX3NvdXJjZSI6Ind3dyJ9&amp;ccb=17-1&amp;vs=6035226e21e5cc45&amp;_nc_vs=HBksFQIYUmlnX3hwdl9yZWVsc19wZXJtYW5lbnRfc3JfcHJvZC9BNjRGMTA2RTU5NkQzRTRCODY5MzVEMDlGNkNCMzFCQV92aWRlb19kYXNoaW5pdC5tcDQVAALIARIAFQIYR2lnX3hwdl9yZWVsc19wZXJtYW5lbnRfc3JfcHJvZC8zODgwODIwNjY1NTQ0MDM1XzU0NjY5NDQzNzQxMzg2NDU3OTAubXA0FQICyAESACgAGAAbAogHdXNlX29pbAExEnByb2dyZXNzaXZlX3JlY2lwZQExFQAAJoT7xOyiks5cFQIoAkMzLBdASWqfvnbItBgSZGFzaF9iYXNlbGluZV8xX3YxEQB1_gdl5p0BAA&amp;_nc_gid=4T6NZGhwq4xpJhy-9HUysw&amp;_nc_ss=1a&amp;_nc_zt=28&amp;oh=00_AfwrAATAAWqvnoslFCKHgTJLZf94oYCoz8YXiM2fwuNhrg&amp;oe=69B9AA71</t>
  </si>
  <si>
    <t>https://www.instagram.com/kazz_blae</t>
  </si>
  <si>
    <t>thomas185jp</t>
  </si>
  <si>
    <t>今井 智文</t>
  </si>
  <si>
    <t>life is wonderful🌈
Aᴍᴡᴀʏ ʙᴜsɪɴᴇss ᴏᴡɴᴇʀ
isuzu bellett🧡@bellettgt1973</t>
  </si>
  <si>
    <t>https://scontent-lga3-2.cdninstagram.com/v/t51.82787-19/569085410_18542241637023043_5734849312024552593_n.jpg?stp=dst-jpg_e0_s150x150_tt6&amp;efg=eyJ2ZW5jb2RlX3RhZyI6InByb2ZpbGVfcGljLmRqYW5nby4xMDgwLmMyIn0&amp;_nc_ht=scontent-lga3-2.cdninstagram.com&amp;_nc_cat=107&amp;_nc_oc=Q6cZ2QEjGcoui1WxQ6cy9KQEXDZ_2Oa5hDEmaKtO3WfBHpahbIjU-Z3qGcQG0gPTMT5QhxI&amp;_nc_ohc=cXw93LjVgf8Q7kNvwFxIe9G&amp;_nc_gid=SCCtzAehZHykXGR8cEYWVA&amp;edm=AOQ1c0wBAAAA&amp;ccb=7-5&amp;oh=00_Afz6g3MfhGjINEb2LSvN-Vi7Rbmll3gCrc6vPyeXZUdzQg&amp;oe=69BDB946&amp;_nc_sid=8b3546</t>
  </si>
  <si>
    <t>立山黒部アルペンルート
念願の黒部ダムへ😁
紅葉が少し始まって最高でした。
#立山黒部アルペンルート 
#立山連峰 
#立山
#黒部ダム
#kurobedam 
#室堂 | 上高地はとても美しい景色が広がってました👍
#上高地
#kamikochi 
#河童橋 | NY行きたいなぁ🗽
Brooklyn bridge
#nyc
#brooklynbridge | 1/23〜25 @madarao.ski 
essa basketball snowboard tour2026
今年もありがとうございました😊
楽しかったです😁
去年は骨折で参加できず😅
やっぱりスノーボードは楽しい😃
今年も景品沢山いただきました🙏
#snowboarding 
#pow | 2026年初滑り
去年骨折して棒にふってるから頑張ったけど、ツボ足したらバテバテw
今年の目標は心肺機能の向上とダイエット👍
@zukka0221 には感謝やわ🙏
ありがとう😊 | そうだ‼️京都に行こう😁
#kiyomizutemple 
#清水寺夜間拝観 
#清水寺 | 法観寺　二年坂　三年坂　
京都はいいですね😊
#kyoto 
#京都
#houkanji | 清水寺　夜間特別拝観行って来ました👍
アメックスの限定拝観だったので人もまだ少なくてめちゃくちゃきれいでした😁
#清水寺
#kiyomizudera 
#kyoto | 久々のツーリングに参加して来ました😃
紅葉🍁も美しく最高の時間を過ごしました
#isuzubellett 
#bellett 
#classiccars 
#vintagecar 
#ベレット1600gt 
#いすゞべレット | ２０年ぶりにテント買ってキャンプに行く前に試し張りしました。
試し張りして良かった😅
1人で30分もかかった😭
本番はもっとスムーズに出来そうです。
#ratelworks 
#ラーテルワークス
#ratelworksvogel 
#キャンプマン | 万博は夜がオススメです👍
#expo2025 
#osakaexpo2025 | 万博参戦してきました。
行く事無いだろうと思っていたけど行ってみるとワクワクするもんですね😍
何回も行く人気持ち少しわかります
#大阪万博 
#osakaexpo 
#expo2025</t>
  </si>
  <si>
    <t>#kurobedam, #kamikochi, #nyc, #brooklynbridge, #snowboarding, #pow, #kiyomizutemple, #kyoto, #houkanji, #kiyomizudera, #isuzubellett, #bellett, #classiccars, #vintagecar, #ratelworks, #ratelworksvogel, #expo2025, #osakaexpo2025, #osakaexpo</t>
  </si>
  <si>
    <t>@madarao.ski, @zukka0221</t>
  </si>
  <si>
    <t>https://instagram.com/p/DPAB39jk6z0, https://instagram.com/p/DO_8zAFk--T, https://instagram.com/p/CWyNl8fPR3w, https://instagram.com/p/DUA75R-j5Pw, https://instagram.com/p/DTCyi8xD5iU, https://instagram.com/p/DRcI9SFj8hr, https://instagram.com/p/DRcG5agj7EX, https://instagram.com/p/DRUNpT6j_vs, https://instagram.com/p/DRHSJUgD5Xr, https://instagram.com/p/DPTa-k5jx3o, https://instagram.com/p/DNVZTzdyInN, https://instagram.com/p/DNVY1HQSd5N</t>
  </si>
  <si>
    <t>98, 59, 231, 47, 63, 64, 31, 39, 46, 58, 51, 86</t>
  </si>
  <si>
    <t>0, 0, 2, 0, 0, 3, 0, 2, 0, 0, 0, 0</t>
  </si>
  <si>
    <t>2025-09-24, 2025-09-24, 2021-11-27, 2026-01-27, 2026-01-03, 2025-11-24, 2025-11-24, 2025-11-21, 2025-11-16, 2025-10-02, 2025-08-14, 2025-08-14</t>
  </si>
  <si>
    <t>立山黒部アルペンルート －Tateyama Kurobe Alpine Route－, 上高地, 斑尾高原スキー場, 奥神鍋スキー場, 清水寺 / Kiyomizu Temple, 清水寺　Kiyomizu-dera, Kyoto, Expo2025 大阪・関西万博</t>
  </si>
  <si>
    <t>Video, Video, Image, Video, Sidecar, Sidecar, Sidecar, Video, Video, Video, Sidecar, Sidecar</t>
  </si>
  <si>
    <t>https://scontent-lga3-3.cdninstagram.com/v/t51.82787-15/625785218_18127114000531964_1461252359416686528_n.jpg?stp=dst-jpg_e35_s1080x1080_sh0.08_tt6&amp;_nc_ht=scontent-lga3-3.cdninstagram.com&amp;_nc_cat=108&amp;_nc_oc=Q6cZ2QEjGcoui1WxQ6cy9KQEXDZ_2Oa5hDEmaKtO3WfBHpahbIjU-Z3qGcQG0gPTMT5QhxI&amp;_nc_ohc=vT-epE5ISfwQ7kNvwEfj7pO&amp;_nc_gid=SCCtzAehZHykXGR8cEYWVA&amp;edm=AOQ1c0wBAAAA&amp;ccb=7-5&amp;ig_cache_key=MjcxNjI5MzMwNzQzMTcyMjQ4MA%3D%3D.3-ccb7-5&amp;oh=00_AfxulIvXp6ZBssFir8OGa4S9SjPH6Pv83-lujyFjclJ-Xw&amp;oe=69BD89CE&amp;_nc_sid=8b3546, https://scontent-lga3-2.cdninstagram.com/v/t51.82787-15/610524869_18555040222023043_432556068887180642_n.jpg?stp=dst-jpg_e35_s1080x1080_sh0.08_tt6&amp;_nc_ht=scontent-lga3-2.cdninstagram.com&amp;_nc_cat=107&amp;_nc_oc=Q6cZ2QEjGcoui1WxQ6cy9KQEXDZ_2Oa5hDEmaKtO3WfBHpahbIjU-Z3qGcQG0gPTMT5QhxI&amp;_nc_ohc=dFc8loXAidMQ7kNvwGqG5RU&amp;_nc_gid=SCCtzAehZHykXGR8cEYWVA&amp;edm=AOQ1c0wBAAAA&amp;ccb=7-5&amp;ig_cache_key=MzgwMTgyMzMzMTY3OTY2OTY2MA%3D%3D.3-ccb7-5&amp;oh=00_AfwLv7lq3sWB_Jvs3Vu8VgNAWSQbpYbeZNCraE8-Euz-wg&amp;oe=69BD8A76&amp;_nc_sid=8b3546, https://scontent-lga3-2.cdninstagram.com/v/t51.82787-15/610524869_18555040222023043_432556068887180642_n.jpg?stp=dst-jpg_e35_s1080x1080_sh0.08_tt6&amp;_nc_ht=scontent-lga3-2.cdninstagram.com&amp;_nc_cat=107&amp;_nc_oc=Q6cZ2QEjGcoui1WxQ6cy9KQEXDZ_2Oa5hDEmaKtO3WfBHpahbIjU-Z3qGcQG0gPTMT5QhxI&amp;_nc_ohc=dFc8loXAidMQ7kNvwGqG5RU&amp;_nc_gid=SCCtzAehZHykXGR8cEYWVA&amp;edm=AOQ1c0wBAAAA&amp;ccb=7-5&amp;ig_cache_key=MzgwMTgyMzMzMTY3OTY2OTY2MA%3D%3D.3-ccb7-5&amp;oh=00_AfwLv7lq3sWB_Jvs3Vu8VgNAWSQbpYbeZNCraE8-Euz-wg&amp;oe=69BD8A76&amp;_nc_sid=8b3546, https://scontent-lga3-2.cdninstagram.com/v/t51.82787-15/584766250_18547821562023043_8362519116244210262_n.jpg?stp=dst-jpg_e35_p1080x1080_sh0.08_tt6&amp;_nc_ht=scontent-lga3-2.cdninstagram.com&amp;_nc_cat=107&amp;_nc_oc=Q6cZ2QEjGcoui1WxQ6cy9KQEXDZ_2Oa5hDEmaKtO3WfBHpahbIjU-Z3qGcQG0gPTMT5QhxI&amp;_nc_ohc=VPtLji5KEtEQ7kNvwHwIqur&amp;_nc_gid=SCCtzAehZHykXGR8cEYWVA&amp;edm=AOQ1c0wBAAAA&amp;ccb=7-5&amp;ig_cache_key=Mzc3MjkyOTk3MDE2NDE3NjY4MQ%3D%3D.3-ccb7-5&amp;oh=00_Afyby0GlyG9yOYzigMy69fQgFfrXwCw_wgNhNJ-qoUTYlA&amp;oe=69BD8B58&amp;_nc_sid=8b3546, https://scontent-lga3-2.cdninstagram.com/v/t51.82787-15/584766250_18547821562023043_8362519116244210262_n.jpg?stp=dst-jpg_e35_p1080x1080_sh0.08_tt6&amp;_nc_ht=scontent-lga3-2.cdninstagram.com&amp;_nc_cat=107&amp;_nc_oc=Q6cZ2QEjGcoui1WxQ6cy9KQEXDZ_2Oa5hDEmaKtO3WfBHpahbIjU-Z3qGcQG0gPTMT5QhxI&amp;_nc_ohc=VPtLji5KEtEQ7kNvwHwIqur&amp;_nc_gid=SCCtzAehZHykXGR8cEYWVA&amp;edm=AOQ1c0wBAAAA&amp;ccb=7-5&amp;ig_cache_key=Mzc3MjkyOTk3MDE2NDE3NjY4MQ%3D%3D.3-ccb7-5&amp;oh=00_Afyby0GlyG9yOYzigMy69fQgFfrXwCw_wgNhNJ-qoUTYlA&amp;oe=69BD8B58&amp;_nc_sid=8b3546, https://scontent-lga3-2.cdninstagram.com/v/t51.82787-15/587598580_18547821571023043_7710867231975604917_n.jpg?stp=dst-jpg_e35_p1080x1080_sh0.08_tt6&amp;_nc_ht=scontent-lga3-2.cdninstagram.com&amp;_nc_cat=107&amp;_nc_oc=Q6cZ2QEjGcoui1WxQ6cy9KQEXDZ_2Oa5hDEmaKtO3WfBHpahbIjU-Z3qGcQG0gPTMT5QhxI&amp;_nc_ohc=pEuMGme2Z4sQ7kNvwGt9BkD&amp;_nc_gid=SCCtzAehZHykXGR8cEYWVA&amp;edm=AOQ1c0wBAAAA&amp;ccb=7-5&amp;ig_cache_key=Mzc3MjkyOTk3MDU1MDAyNDYwMw%3D%3D.3-ccb7-5&amp;oh=00_AfzljRC8hMYCldsPIVWkyTPoTuYY0JGXBoEnltTtaCA1Tw&amp;oe=69BD9340&amp;_nc_sid=8b3546, https://scontent-lga3-2.cdninstagram.com/v/t51.82787-15/587571459_18547821604023043_952014923913433698_n.jpg?stp=dst-jpg_e35_p1080x1080_sh0.08_tt6&amp;_nc_ht=scontent-lga3-2.cdninstagram.com&amp;_nc_cat=107&amp;_nc_oc=Q6cZ2QEjGcoui1WxQ6cy9KQEXDZ_2Oa5hDEmaKtO3WfBHpahbIjU-Z3qGcQG0gPTMT5QhxI&amp;_nc_ohc=-ooE0YwnjlIQ7kNvwHDhDF7&amp;_nc_gid=SCCtzAehZHykXGR8cEYWVA&amp;edm=AOQ1c0wBAAAA&amp;ccb=7-5&amp;ig_cache_key=Mzc3MjkyOTk3MDAyOTk0MDcyNg%3D%3D.3-ccb7-5&amp;oh=00_AfwjDu9FOZ_aPP8LYyIjwzpvu52U0dj_U_FMfeCv6eT3jQ&amp;oe=69BD9A99&amp;_nc_sid=8b3546, https://scontent-lga3-2.cdninstagram.com/v/t51.82787-15/587394212_18547821580023043_3272418981026534880_n.jpg?stp=dst-jpg_e35_p1080x1080_sh0.08_tt6&amp;_nc_ht=scontent-lga3-2.cdninstagram.com&amp;_nc_cat=107&amp;_nc_oc=Q6cZ2QEjGcoui1WxQ6cy9KQEXDZ_2Oa5hDEmaKtO3WfBHpahbIjU-Z3qGcQG0gPTMT5QhxI&amp;_nc_ohc=g-Zns4U2WRYQ7kNvwFd38ER&amp;_nc_gid=SCCtzAehZHykXGR8cEYWVA&amp;edm=AOQ1c0wBAAAA&amp;ccb=7-5&amp;ig_cache_key=Mzc3MjkyOTk3MDU1MDA1MjUwOQ%3D%3D.3-ccb7-5&amp;oh=00_Afw88raFx-onzcaYyZya6C5ywHGATCXSHOUDu6-Ox_pY-A&amp;oe=69BD9767&amp;_nc_sid=8b3546, https://scontent-lga3-2.cdninstagram.com/v/t51.82787-15/587184387_18547821589023043_2820637302211509180_n.jpg?stp=dst-jpg_e35_s1080x1080_sh0.08_tt6&amp;_nc_ht=scontent-lga3-2.cdninstagram.com&amp;_nc_cat=107&amp;_nc_oc=Q6cZ2QEjGcoui1WxQ6cy9KQEXDZ_2Oa5hDEmaKtO3WfBHpahbIjU-Z3qGcQG0gPTMT5QhxI&amp;_nc_ohc=0VkrrxPrPBAQ7kNvwHxDUTj&amp;_nc_gid=SCCtzAehZHykXGR8cEYWVA&amp;edm=AOQ1c0wBAAAA&amp;ccb=7-5&amp;ig_cache_key=Mzc3MjkyOTk3MDAyMTU2OTczOQ%3D%3D.3-ccb7-5&amp;oh=00_AfwEkK1H_Q3nK7pPuRv6oWbjK8Rqy8S3pfkMpmOS61e8Bw&amp;oe=69BDA6F4&amp;_nc_sid=8b3546, https://scontent-lga3-2.cdninstagram.com/v/t51.82787-15/588354756_18547821607023043_9188020797387161806_n.jpg?stp=dst-jpg_e35_p1080x1080_sh0.08_tt6&amp;_nc_ht=scontent-lga3-2.cdninstagram.com&amp;_nc_cat=107&amp;_nc_oc=Q6cZ2QEjGcoui1WxQ6cy9KQEXDZ_2Oa5hDEmaKtO3WfBHpahbIjU-Z3qGcQG0gPTMT5QhxI&amp;_nc_ohc=ERpwf1_ADacQ7kNvwHQyMTH&amp;_nc_gid=SCCtzAehZHykXGR8cEYWVA&amp;edm=AOQ1c0wBAAAA&amp;ccb=7-5&amp;ig_cache_key=Mzc3MjkyOTk3MDE5NzcxNTc4Nw%3D%3D.3-ccb7-5&amp;oh=00_Afxguv-Co6Jd3hp5T3cZPPWzAtbXfNzfOg2yaTkzmEEirg&amp;o</t>
  </si>
  <si>
    <t>https://scontent-lga3-1.cdninstagram.com/o1/v/t2/f2/m86/AQNGsXy_65pCTMV01js48rpq_j9qoWKheDr7BRLJ5LLesdFG6nu_G-qsIx8l89oqmV3GErcSD8XIZgaqdmqbJeRPnnr2AUEHB9FRJVE.mp4?_nc_cat=111&amp;_nc_sid=5e9851&amp;_nc_ht=scontent-lga3-1.cdninstagram.com&amp;_nc_ohc=JmQtGx8pCU0Q7kNvwHH1Wfg&amp;efg=eyJ2ZW5jb2RlX3RhZyI6Inhwdl9wcm9ncmVzc2l2ZS5JTlNUQUdSQU0uQ0xJUFMuQzMuNzIwLmRhc2hfYmFzZWxpbmVfMV92MSIsInhwdl9hc3NldF9pZCI6MjUwODQ1MjY1MjQ0NjQ4NjUsImFzc2V0X2FnZV9kYXlzIjoxNzIsInZpX3VzZWNhc2VfaWQiOjEwMDk5LCJkdXJhdGlvbl9zIjo1OSwidXJsZ2VuX3NvdXJjZSI6Ind3dyJ9&amp;ccb=17-1&amp;_nc_gid=SCCtzAehZHykXGR8cEYWVA&amp;_nc_ss=1a&amp;_nc_zt=28&amp;vs=37e5e6aee2465283&amp;_nc_vs=HBksFQIYUmlnX3hwdl9yZWVsc19wZXJtYW5lbnRfc3JfcHJvZC85MjRGMzVCNjk3REQyRDFDODg1QThBMjZBNUJBRkFBN192aWRlb19kYXNoaW5pdC5tcDQVAALIARIAFQIYR2lnX3hwdl9yZWVsc19wZXJtYW5lbnRfc3JfcHJvZC8yNTY5MTM4MzQ2Nzc3OTc0XzcxNDI2ODA0NTM3NjA0NTMxMDMubXA0FQICyAESACgAGAAbAogHdXNlX29pbAExEnByb2dyZXNzaXZlX3JlY2lwZQExFQAAJsL7y83Oj49ZFQIoAkMzLBdATe7ZFocrAhgSZGFzaF9iYXNlbGluZV8xX3YxEQB1_gdl5p0BAA&amp;oh=00_AfydSofCOGHDI0cR4HV8epmulnc94GjoX5FuZlDxI9-v3w&amp;oe=69B9C08C, https://scontent-lga3-3.cdninstagram.com/o1/v/t2/f2/m86/AQNE9CvTLU3xENWOHiDeRvvs_pVyP1S7X2G_8pgjcKiVtViSnvGgG6Wddbj6zfjKIQ2oUxrX1o_7cXRywaIrTz3HNibTdlLGqbyAg5Q.mp4?_nc_cat=106&amp;_nc_sid=5e9851&amp;_nc_ht=scontent-lga3-3.cdninstagram.com&amp;_nc_ohc=rkGOwECUloEQ7kNvwG66kyv&amp;efg=eyJ2ZW5jb2RlX3RhZyI6Inhwdl9wcm9ncmVzc2l2ZS5JTlNUQUdSQU0uQ0xJUFMuQzMuNzIwLmRhc2hfYmFzZWxpbmVfMV92MSIsInhwdl9hc3NldF9pZCI6MTMxNjAxMjE4MDI3MjMwOSwiYXNzZXRfYWdlX2RheXMiOjE3MiwidmlfdXNlY2FzZV9pZCI6MTAwOTksImR1cmF0aW9uX3MiOjY5LCJ1cmxnZW5fc291cmNlIjoid3d3In0%3D&amp;ccb=17-1&amp;_nc_gid=SCCtzAehZHykXGR8cEYWVA&amp;_nc_ss=1a&amp;_nc_zt=28&amp;vs=394651e7fc5306e6&amp;_nc_vs=HBksFQIYUmlnX3hwdl9yZWVsc19wZXJtYW5lbnRfc3JfcHJvZC9GMjQ0NDIzRkI0QzEzNUFBOTU3MThEMkFGQzRERTJBRF92aWRlb19kYXNoaW5pdC5tcDQVAALIARIAFQIYRmlnX3hwdl9yZWVsc19wZXJtYW5lbnRfc3JfcHJvZC83NjAyMDAyMzM4NTE3ODhfMzAyMDAyODg3NjMwMzc5MDkwMi5tcDQVAgLIARIAKAAYABsCiAd1c2Vfb2lsATEScHJvZ3Jlc3NpdmVfcmVjaXBlATEVAAAm6tKz6P651gQVAigCQzMsF0BRWFHrhR64GBJkYXNoX2Jhc2VsaW5lXzFfdjERAHX-B2XmnQEA&amp;oh=00_Afyu2rAki8a16aIkyhLJqw_4-4pHb4oyCh7WEa8EcLmf0Q&amp;oe=69B9C52B, https://scontent-lga3-1.cdninstagram.com/o1/v/t2/f2/m86/AQNCxYGBP-gAVL5AVgWA2frai71_dkMfslqgEz_qySQmcsTAKJdOArAkWKmCd4gLncvk5CGzlPb2nUyhnUuZjJrVR10fWsi1VlOJzYY.mp4?_nc_cat=109&amp;_nc_sid=5e9851&amp;_nc_ht=scontent-lga3-1.cdninstagram.com&amp;_nc_ohc=FIJfY1nqDiwQ7kNvwEfepIV&amp;efg=eyJ2ZW5jb2RlX3RhZyI6Inhwdl9wcm9ncmVzc2l2ZS5JTlNUQUdSQU0uQ0xJUFMuQzMuNzIwLmRhc2hfYmFzZWxpbmVfMV92MSIsInhwdl9hc3NldF9pZCI6MTc5NDIxMDY3ODAxMDkyODMsImFzc2V0X2FnZV9kYXlzIjo0NywidmlfdXNlY2FzZV9pZCI6MTAwOTksImR1cmF0aW9uX3MiOjY2LCJ1cmxnZW5fc291cmNlIjoid3d3In0%3D&amp;ccb=17-1&amp;vs=b64e1beac8b1c475&amp;_nc_vs=HBksFQIYUmlnX3hwdl9yZWVsc19wZXJtYW5lbnRfc3JfcHJvZC85OTQxODFBQzNDMjg4QjU2NUYyQzI4OTFFMThFMTRBOF92aWRlb19kYXNoaW5pdC5tcDQVAALIARIAFQIYUWlnX3hwdl9wbGFjZW1lbnRfcGVybWFuZW50X3YyLzFENDEwOUQ4NDdCMzYyODIwRTkyQ0RBNEJGMUE2QkE4X2F1ZGlvX2Rhc2hpbml0Lm1wNBUCAsgBEgAoABgAGwKIB3VzZV9vaWwBMRJwcm9ncmVzc2l2ZV9yZWNpcGUBMRUAACbGp7TSiJDfPxUCKAJDMywXQFCRBiTdLxsYEmRhc2hfYmFzZWxpbmVfMV92MREAdf4HZeadAQA&amp;_nc_gid=SCCtzAehZHykXGR8cEYWVA&amp;_nc_ss=1a&amp;_nc_zt=28&amp;oh=00_AfzJUKDrkI6feP5KWa6EdrTZP8ztgTfl8fzkjhiSg3P3mg&amp;oe=69B9A7B6, https://scontent-lga3-3.cdninstagram.com/o1/v/t16/f2/m84/AQOGIB6Mreq8zOk7Lge4vlG6Lm8lli5Db6tut_aRVMFZCA0ra3N2jiXjQ3Rxr_zlf8NirjXVONuGjmQcdhECgi1yFyNFG84DJag-COw.mp4?_nc_cat=108&amp;_nc_sid=5e9851&amp;_nc_ht=scontent-lga3-3.cdninstagram.com&amp;_nc_ohc=LAnY4e0VE2wQ7kNvwGJHKya&amp;efg=eyJ2ZW5jb2RlX3RhZyI6Inhwdl9wcm9ncmVzc2l2ZS5JTlNUQUdSQU0uQ0FST1VTRUxfSVRFTS5DMy43MjAuZGFzaF9iYXNlbGluZV8xX3YxIiwieHB2X2Fzc2V0X2lkIjoyMDU2NzgwMTM1MTYwNzk2LCJhc3NldF9hZ2VfZGF5cyI6NzIsInZpX3VzZWNhc2VfaWQiOjEwMTQ2LCJkdXJhdGlvbl9zIjoxMiwidXJsZ2VuX3NvdXJjZSI6Ind3dyJ9&amp;ccb=17-1&amp;_nc_gid=SCCtzAehZHykXGR8cEYWVA&amp;_nc_ss=1a&amp;_nc_zt=28&amp;vs=fe0339ef2c668926&amp;_nc_vs=HBkcFQIYTGlnX2JhY2tmaWxsX3RpbWVsaW5lX3ZvZC9EQzRBNDg0M0QwODM0MTZBNTIxMTJCMTA5ODdCRTQ4Ml92aWRlb19kYXNoaW5pdC5tcDQVAALIARIAKAAYABsCiAd1c2Vfb2lsATEScHJvZ3Jlc3NpdmVfcmVjaXBlATEVAAAmuO-yla6opwcVAigCQzMsF0Ao3bItDlYEGBJkYXNoX2Jhc2VsaW5lXzFfdjERAHXuB2XEngEA&amp;oh=00_AfzHS53d7RUdUpfBONkSFgi5Glgxu5riK1v8dQqSJ_IIkA&amp;oe=69B9A668, https://scontent-lga3-2.cdninstagram.com/o1/v/t2/f2/m86/AQNRoM-aU1R0ZquJ7sKyRg4fjTeRCKUTXPdZYHaruLo8h8B8VAjksfbMgFpcDgcCQCIrJdlM9v6SLKdt6Ici_qFpzOsex-xE6SMxZXk.mp4?_nc_cat=100&amp;_nc_sid=5e9851&amp;_nc_ht=scontent-lga3-2.cdninstagram.com&amp;_nc_ohc=yJWQWMvqATkQ7kNvwHjrMWQ&amp;efg=eyJ2ZW5jb2RlX3RhZyI6Inhwdl9wcm9ncmVzc2l2ZS5JTlNUQUdSQU0uQ0xJUFMuQzMuNzIwLmRhc2hfYmFzZWxpbmVfMV92MSIsInhwdl9hc3NldF9pZCI6MTUxNzAwNjMwMjkxMDc5NSwiYXNzZXRfYWdlX2RheXMiOjExNCwidmlfdXNlY2FzZV9pZCI6MTA4MjcsImR1cmF0aW9uX3MiOjgwLCJ1cmxnZW5fc291cmNlIjoid3d3In0%3D&amp;ccb=17-1&amp;vs=658fd19136dc76a5&amp;_nc_vs=HBksFQIYUmlnX3hwdl9yZWVsc19wZXJtYW5lbnRfc3JfcHJvZC9DRTRFRkM1ODEwMEVCODMwMEJCNDQxOEU1NkNBODFBQV92aWRlb19kYXNoaW5pdC5tcDQVAALIARIAFQIYOnBhc3N0aHJvdWdoX2V2ZXJzdG9yZS9HREk3QmlOTjlzVmc5bnNFQUU3N093TERiTGxNYnN0VEFRQUYVAgLIARIAKAAYABsCiAd1c2Vfb2lsATEScHJvZ3Jlc3NpdmVfcmVjaXBlATEVAAAmluX03LHtsQUVAigCQzMsF0BUCIMSbpeNGBJkYXNoX2Jhc2VsaW5lXzFfdjERAHX-B2WWqQEA&amp;_nc_gid=SCCtzAehZHykXGR8cEY</t>
  </si>
  <si>
    <t>https://www.instagram.com/thomas185jp</t>
  </si>
  <si>
    <t>shojimorinaga</t>
  </si>
  <si>
    <t>盛永省治</t>
  </si>
  <si>
    <t>http://www.crate-furniture.net/</t>
  </si>
  <si>
    <t>https://scontent-iad3-2.cdninstagram.com/v/t51.2885-19/487853344_1315291603065375_5348740192929084461_n.jpg?stp=dst-jpg_e0_s150x150_tt6&amp;efg=eyJ2ZW5jb2RlX3RhZyI6InByb2ZpbGVfcGljLmRqYW5nby43MjkuYzIifQ&amp;_nc_ht=scontent-iad3-2.cdninstagram.com&amp;_nc_cat=103&amp;_nc_oc=Q6cZ2QEZ0_yQk1qFXhKGbkH9_VEf6xqj8PHI8USqGm8DUOd9cYqcE4M0wX9SB_KOJz1lZr4&amp;_nc_ohc=DntH7fV5wUsQ7kNvwEAaYj3&amp;_nc_gid=gx9CdQRAvY8eTzkvPyF-WQ&amp;edm=AOQ1c0wBAAAA&amp;ccb=7-5&amp;oh=00_AfwZSNIMpJFZIERVJq1xCK0jCC8u5J8OOc2KbkgPjsigRA&amp;oe=69BDA427&amp;_nc_sid=8b3546</t>
  </si>
  <si>
    <t>@artsandculture_wako_ginzatokyo  で開催中の
Danish modern design meets Asian crafts展に
花器をいくつか出品しております。
会期：2026年2月19日（木）～3月11日（水）
会場：和光本店地階 アーツアンドカルチャー 11:00～19:00 | 僕は独立したてのころから材木屋さんを訪ねて端材を
頂いたり、安く譲っていただいたりしてモノ作りをしてきました。(今もそうだけど)
またそこから出るウチの端材や木屑は近所の方々が
全部無料で持ち去ってくださる
一番のヒット商品です。
焚き物とかになるんだろうけど、
それはそれで本当にありがたいのです。
でもそれすらワイはもったいないと思うし
いい材料だとなんか
悔しくて、
なんとなく並べていたら例えばスケートボードのセクションに見えたりするのでした。
集めて貼ってるだけだけど、
自分へのご褒美みたいに
今後も作ろうと思います。 | @yosukeaizawa さんによる　@whitemountaineering_official 
の最後のショーで僕の作ったペンダントトップを
使っていただきました。
インスタの画像を見ながら手が震えています。
ありがとうございました！
Repost @yosukeaizawa | @theconranshop.daikanyama 
にて開催中の"STOOLS!"に作品を混ぜていただいております。よろしくお願いいたします。
#Repost @nagumo1964 
・・・
#ザコンランショップ代官山
#stool | @thelittleshopofflowers 
@babajijihouse 
初日、沢山の方にお越しいただき
ありがとうございました。
年末年始に使ってもらえそうな折敷や盆、
漆の花器など見て頂きたいものがまだまだございます。
会期は28日まで。
@araheam_r の植物や @placerworkshop のランも
花屋さんに馴染んで、とても良い空気感です。
@popw にお願いした落書きの作品もあと数点ございますよ。 | 盛永省治 木彫展
2025年10月11日（土） - 10月19日（日）
OPEN 13:00 - 19:00
作家在廊日：10月11日
鹿児島を拠点に活動する、木工作家。工業デザインや彫刻を学び、家具メーカーで職人として勤務した後、2007年に鹿児島にて自身のアトリエ「Crate」をスタート。ウッドターニングを独学で習得し、その後アメリカを代表する彫刻家Alma Allenのもとで学びました。現在は国内外で作品を発表しています。
ウッドターニングとは、木材を木工旋盤と呼ばれる機械で回転させながら、刃物を使って削り出す木工技術のこと。日本では古くから木工轆轤（ろくろ）などと呼ばれていま | 盛永省治 木彫展
2025年10月11日（土） - 10月19日（日）
OPEN 13:00 - 19:00
作家在廊日：10月11日
鹿児島を拠点に活動する、木工作家。工業デザインや彫刻を学び、家具メーカーで職人として勤務した後、2007年に鹿児島にて自身のアトリエ「Crate」をスタート。ウッドターニングを独学で習得し、その後アメリカを代表する彫刻家Alma Allenのもとで学びました。現在は国内外で作品を発表しています。
ウッドターニングとは、木材を木工旋盤と呼ばれる機械で回転させながら、刃物を使って削り出す木工技術のこと。日本では古くから木工轆轤（ろくろ）などと呼ばれていま | 展覧会「 Hollow / Shoji Morinaga 」のアーカイブ映像が完成しました。音楽は “ Anna Yamada “ さんに依頼。展覧会の雰囲気が伝わる映像になったかと思いますので、是非ご覧頂きたいと思っています。アーティストの今後の活動は @shojimorinaga よりご確認ください。
Artist : Shoji Morinaga / @shojimorinaga
Music : Anna Yamada / @annayamada
Model : @tomoyoharaaa
Video : @shuhei_inokuchi 
Venue : @unionsoda
We | 展覧会「 Hollow / Shoji Morinaga 」、大盛況のうちに閉幕致しました。多くの方にご来場頂き、またほとんどの作品が旅立ちましたこと、心より感謝申し上げます。ご来場頂いた皆様、ご購入頂いた皆様、ありがとうございました。
Photo by @davesekiguchiofficial 
_________________________
有機的な美や動感を抽出し、削り出し、立体作品として表現するアーティスト「 Shoji Morinaga 」による展覧会「 Hollow 」が、5/3(土)〜5/11(日) UNION SODA にて開催。
柔らかな膨らみと、穏やかな曲線の | 福岡　@unionsoda での展示は5/11にて無事に終了いたしました。
関係者の皆様、ご来場いただいた皆様、
ご購入頂きました皆様に心よりお礼申し上げます。
会期中、沢山のストーリーズ投稿失礼いたしました！ | 福岡での展覧会です。新しい取り組みを是非ご覧ください。5/3(土)、5/4(日) が在廊予定。作品の問い合わせは @unionsoda までお願い致します。_________________________
有機的な美や動感を抽出し、削り出し、立体作品として表現するアーティスト「 Shoji Morinaga 」による展覧会「 Hollow 」が、5/3(土)〜5/11(日)UNION SODA にて開催。
柔らかな膨らみと、穏やかな曲線の並行世界にある無機的な空白。その不在の淵から浮かび上がる、剥き出しの実在感を纏った、新たな新境地となる「 Hollow 」シリーズ。
LA、サンフラン</t>
  </si>
  <si>
    <t>#Repost, #stool</t>
  </si>
  <si>
    <t>@artsandculture_wako_ginzatokyo, @yosukeaizawa, @whitemountaineering_official, @theconranshop.daikanyama, @nagumo1964, @thelittleshopofflowers, @babajijihouse, @araheam_r, @placerworkshop, @popw, @shojimorinaga, @annayamada, @tomoyoharaaa, @shuhei_inokuchi, @unionsoda, @shojimorinaga., @davesekiguchiofficial</t>
  </si>
  <si>
    <t>https://instagram.com/p/DVBEaHsEsFW, https://instagram.com/p/DU-c3VJknmw, https://instagram.com/p/DUsx-KSkrAX, https://instagram.com/p/DT6DSPwE--h, https://instagram.com/p/DT6Akn2kiI9, https://instagram.com/p/DSe56GMks6e, https://instagram.com/p/DPdrHMAk1jp, https://instagram.com/p/DPTdKOQk-j5, https://instagram.com/p/DLlur3Xzq__, https://instagram.com/p/DKHHj8Pz0_c, https://instagram.com/p/DJhxH5Ezidm, https://instagram.com/p/DI2uoMeTFpZ</t>
  </si>
  <si>
    <t>312, 575, 359, 311, 226, 190, 162, 196, 241, 396, 261, 242</t>
  </si>
  <si>
    <t>0, 0, 0, 6, 6, 0, 0, 0, 0, 1, 0, 0</t>
  </si>
  <si>
    <t>2026-02-21, 2026-02-20, 2026-02-13, 2026-01-24, 2026-01-24, 2025-12-20, 2025-10-06, 2025-10-02, 2025-07-02, 2025-05-26, 2025-05-11, 2025-04-25</t>
  </si>
  <si>
    <t>清澄白河界隈, UNION SODA</t>
  </si>
  <si>
    <t>Sidecar, Image, Image, Sidecar, Sidecar, Sidecar, Image, Image, Video, Sidecar, Video, Sidecar</t>
  </si>
  <si>
    <t>https://scontent-iad3-2.cdninstagram.com/v/t51.82787-15/632405295_18561084082041102_8639787786508538667_n.jpg?stp=dst-jpg_e35_p1080x1080_sh0.08_tt6&amp;_nc_ht=scontent-iad3-2.cdninstagram.com&amp;_nc_cat=106&amp;_nc_oc=Q6cZ2QEZ0_yQk1qFXhKGbkH9_VEf6xqj8PHI8USqGm8DUOd9cYqcE4M0wX9SB_KOJz1lZr4&amp;_nc_ohc=6ZWUBKnnD8UQ7kNvwGrSD2q&amp;_nc_gid=gx9CdQRAvY8eTzkvPyF-WQ&amp;edm=AOQ1c0wBAAAA&amp;ccb=7-5&amp;ig_cache_key=MzgzNzM2NTI2NjE0NjMxMDg5MA%3D%3D.3-ccb7-5&amp;oh=00_AfwGGNRrlcvELxbgu0x3okzS40GBUHEi0O3g5B2DxGtqeA&amp;oe=69BDB201&amp;_nc_sid=8b3546, https://scontent-iad3-2.cdninstagram.com/v/t51.82787-15/632405295_18561084082041102_8639787786508538667_n.jpg?stp=dst-jpg_e35_p1080x1080_sh0.08_tt6&amp;_nc_ht=scontent-iad3-2.cdninstagram.com&amp;_nc_cat=106&amp;_nc_oc=Q6cZ2QEZ0_yQk1qFXhKGbkH9_VEf6xqj8PHI8USqGm8DUOd9cYqcE4M0wX9SB_KOJz1lZr4&amp;_nc_ohc=6ZWUBKnnD8UQ7kNvwGrSD2q&amp;_nc_gid=gx9CdQRAvY8eTzkvPyF-WQ&amp;edm=AOQ1c0wBAAAA&amp;ccb=7-5&amp;ig_cache_key=MzgzNzM2NTI2NjE0NjMxMDg5MA%3D%3D.3-ccb7-5&amp;oh=00_AfwGGNRrlcvELxbgu0x3okzS40GBUHEi0O3g5B2DxGtqeA&amp;oe=69BDB201&amp;_nc_sid=8b3546, https://scontent-iad3-2.cdninstagram.com/v/t51.82787-15/638893826_18561084091041102_3691415454998643644_n.jpg?stp=dst-jpg_e35_p1080x1080_sh0.08_tt6&amp;_nc_ht=scontent-iad3-2.cdninstagram.com&amp;_nc_cat=106&amp;_nc_oc=Q6cZ2QEZ0_yQk1qFXhKGbkH9_VEf6xqj8PHI8USqGm8DUOd9cYqcE4M0wX9SB_KOJz1lZr4&amp;_nc_ohc=Kx_aSQpjJ0IQ7kNvwFs7efu&amp;_nc_gid=gx9CdQRAvY8eTzkvPyF-WQ&amp;edm=AOQ1c0wBAAAA&amp;ccb=7-5&amp;ig_cache_key=MzgzNzM2NTI2NzQwNDU1ODkwNA%3D%3D.3-ccb7-5&amp;oh=00_AfwnoYFFC_j_EIEYLZ_4HlrAz0U5RNO7T2ZpCoUn_GkdEw&amp;oe=69BDB852&amp;_nc_sid=8b3546, https://scontent-iad3-2.cdninstagram.com/v/t51.82787-15/637139880_18560140321041102_2693155477597443865_n.jpg?stp=dst-jpg_e35_p1080x1080_sh0.08_tt6&amp;_nc_ht=scontent-iad3-2.cdninstagram.com&amp;_nc_cat=106&amp;_nc_oc=Q6cZ2QEZ0_yQk1qFXhKGbkH9_VEf6xqj8PHI8USqGm8DUOd9cYqcE4M0wX9SB_KOJz1lZr4&amp;_nc_ohc=yPhOERzLpAcQ7kNvwGKa6Pk&amp;_nc_gid=gx9CdQRAvY8eTzkvPyF-WQ&amp;edm=AOQ1c0wBAAAA&amp;ccb=7-5&amp;ig_cache_key=MzgzNjYzMDg4MDE0ODk0NTMyOA%3D%3D.3-ccb7-5&amp;oh=00_AfyTIgAz6Zs4YhWcg1rRWSkqlywuMk3ieIFunR9fdqnnSA&amp;oe=69BDB683&amp;_nc_sid=8b3546, https://scontent-iad3-2.cdninstagram.com/v/t51.82787-15/631489058_18556141048041102_8229656925836172765_n.jpg?stp=dst-jpg_e35_p1080x1080_sh0.08_tt6&amp;_nc_ht=scontent-iad3-2.cdninstagram.com&amp;_nc_cat=106&amp;_nc_oc=Q6cZ2QEZ0_yQk1qFXhKGbkH9_VEf6xqj8PHI8USqGm8DUOd9cYqcE4M0wX9SB_KOJz1lZr4&amp;_nc_ohc=UUBd2XN2J5UQ7kNvwGd2246&amp;_nc_gid=gx9CdQRAvY8eTzkvPyF-WQ&amp;edm=AOQ1c0wBAAAA&amp;ccb=7-5&amp;ig_cache_key=MzgzMTY1NzE1ODkyMTA3MjY2Mw%3D%3D.3-ccb7-5&amp;oh=00_Afxiy668mJPGYYpiO6mvtfGhXlXTEjkLDDeZ68VZeX4yKw&amp;oe=69BD9D65&amp;_nc_sid=8b3546, https://scontent-iad3-2.cdninstagram.com/v/t51.82787-15/620864610_18550211344041102_1078503428244556316_n.jpg?stp=dst-jpg_e35_p1080x1080_sh0.08_tt6&amp;_nc_ht=scontent-iad3-2.cdninstagram.com&amp;_nc_cat=106&amp;_nc_oc=Q6cZ2QEZ0_yQk1qFXhKGbkH9_VEf6xqj8PHI8USqGm8DUOd9cYqcE4M0wX9SB_KOJz1lZr4&amp;_nc_ohc=qReGXkYyjdgQ7kNvwHSL5Ki&amp;_nc_gid=gx9CdQRAvY8eTzkvPyF-WQ&amp;edm=AOQ1c0wBAAAA&amp;ccb=7-5&amp;ig_cache_key=MzgxNzM3ODA2NTM1MDM1Njg3Ng%3D%3D.3-ccb7-5&amp;oh=00_Afx1nkzpKTusZapO-zK9O7gjQJOBCbe62ArWkGkz6ZHy8A&amp;oe=69BD8D96&amp;_nc_sid=8b3546, https://scontent-iad3-2.cdninstagram.com/v/t51.82787-15/620864610_18550211344041102_1078503428244556316_n.jpg?stp=dst-jpg_e35_p1080x1080_sh0.08_tt6&amp;_nc_ht=scontent-iad3-2.cdninstagram.com&amp;_nc_cat=106&amp;_nc_oc=Q6cZ2QEZ0_yQk1qFXhKGbkH9_VEf6xqj8PHI8USqGm8DUOd9cYqcE4M0wX9SB_KOJz1lZr4&amp;_nc_ohc=qReGXkYyjdgQ7kNvwHSL5Ki&amp;_nc_gid=gx9CdQRAvY8eTzkvPyF-WQ&amp;edm=AOQ1c0wBAAAA&amp;ccb=7-5&amp;ig_cache_key=MzgxNzM3ODA2NTM1MDM1Njg3Ng%3D%3D.3-ccb7-5&amp;oh=00_Afx1nkzpKTusZapO-zK9O7gjQJOBCbe62ArWkGkz6ZHy8A&amp;oe=69BD8D96&amp;_nc_sid=8b3546, https://scontent-iad3-2.cdninstagram.com/v/t51.82787-15/622177617_18550211359041102_1761346230408230035_n.jpg?stp=dst-jpg_e35_p1080x1080_sh0.08_tt6&amp;_nc_ht=scontent-iad3-2.cdninstagram.com&amp;_nc_cat=106&amp;_nc_oc=Q6cZ2QEZ0_yQk1qFXhKGbkH9_VEf6xqj8PHI8USqGm8DUOd9cYqcE4M0wX9SB_KOJz1lZr4&amp;_nc_ohc=ShBn3XRQOskQ7kNvwH6PSBI&amp;_nc_gid=gx9CdQRAvY8eTzkvPyF-WQ&amp;edm=AOQ1c0wBAAAA&amp;ccb=7-5&amp;ig_cache_key=MzgxNzM3ODA2NTMzMzU5NDM3OQ%3D%3D.3-ccb7-5&amp;oh=00_AfzkjGnoNxx2jk4Sneg8EPKQ4YCD0AT5cgovUBNdEFiI3w&amp;oe=69BDBA00&amp;_nc_sid=8b3546, https://scontent-iad3-2.cdninstagram.com/v/t51.82787-15/621460722_18550211368041102_747344008707320882_n.jpg?stp=dst-jpg_e35_p1080x1080_sh0.08_tt6&amp;_nc_ht=scontent-iad3-2.cdninstagram.com&amp;_nc_cat=106&amp;_nc_oc=Q6cZ2QEZ0_yQk1qFXhKGbkH9_VEf6xqj8PHI8USqGm8DUOd9cYqcE4M0wX9SB_KOJz1lZr4&amp;_nc_ohc=UrZqrJ4GihEQ7kNvwEE6vUq&amp;_nc_gid=gx9CdQRAvY8eTzkvPyF-WQ&amp;edm=AOQ1c0wBAAAA&amp;ccb=7-5&amp;ig_cache_key=MzgxNzM3ODA2NTQwOTEwODczOQ%3D%3D.3-ccb7-5&amp;oh=00_Afw3KkQoIvIBDiP1Yf23223YaRsT5n_4E0bc6xJToBd9XQ&amp;oe=69BD9EE3&amp;_nc_sid=8b3546, https://scontent-iad3-2.cdninstagram.com/v/t51.82787-15/622124097_18550211377041102_7034328258972563653_n.jpg?stp=dst-jpg_e35_p1080x1080_sh0.08_tt6&amp;_nc_ht=scontent-iad3-2.cdninstagram.com&amp;_nc_cat=106&amp;_nc_oc=Q6cZ2QEZ0_yQk1qFXhKGbkH9_VEf6xqj8PHI8USqGm8DUOd9cYqcE4M0wX9SB_KOJz1lZr4&amp;_nc_ohc=DTAa8FXWwcQQ7kNvwGZN5Ma&amp;_nc_gid=gx9CdQRAvY8eTzkvPyF-WQ&amp;edm=AOQ1c0wBAAAA&amp;ccb=7-5&amp;ig_cache_key=MzgxNzM3ODA2NTQ0MjYyMzIwMA%3D%3D.3-ccb7-5&amp;oh=00_AfyBZ_APTQJ4AdSGy6YpEtE01_mZuuyiQifnL8y7Bg94jw</t>
  </si>
  <si>
    <t>https://scontent-iad3-2.cdninstagram.com/o1/v/t2/f2/m367/AQMnP4cvIvmTJiNoenqIpDGFcyj-sQQjqE-qZHXIb-ce9JqBCjygqELkoShHHS2IlTxm0rrpWWCXXkwL8uxJPvsoX4JZeqF2OWUPm4k.mp4?_nc_cat=100&amp;_nc_sid=5e9851&amp;_nc_ht=scontent-iad3-2.cdninstagram.com&amp;_nc_ohc=dL5pDvFzP08Q7kNvwFERraY&amp;efg=eyJ2ZW5jb2RlX3RhZyI6Inhwdl9wcm9ncmVzc2l2ZS5JTlNUQUdSQU0uQ0xJUFMuQzMuMTI3Ni5kYXNoX2Jhc2VsaW5lXzFfdjEiLCJ4cHZfYXNzZXRfaWQiOjEzOTcyNDg4MDQ3NTk5NzksImFzc2V0X2FnZV9kYXlzIjoyNTcsInZpX3VzZWNhc2VfaWQiOjEwMDk5LCJkdXJhdGlvbl9zIjoyMTgsInVybGdlbl9zb3VyY2UiOiJ3d3cifQ%3D%3D&amp;ccb=17-1&amp;_nc_gid=gx9CdQRAvY8eTzkvPyF-WQ&amp;_nc_ss=1a&amp;_nc_zt=28&amp;vs=d1bf0bde5daf5cf6&amp;_nc_vs=HBksFQIYQGlnX2VwaGVtZXJhbC84RDQyMjVFOUVDN0U0ODFGOTZGMDdBMzkxQjM3NEJCRV92aWRlb19kYXNoaW5pdC5tcDQVAALIARIAFQIYR2lnX3hwdl9yZWVsc19wZXJtYW5lbnRfc3JfcHJvZC8xMDkwMzc0MjI2MzMzMDQxXzU0MDM5MzcwMTU5ODc1MTQ2MTIubXA0FQICyAESACgAGAAbAogHdXNlX29pbAExEnByb2dyZXNzaXZlX3JlY2lwZQExFQAAJtam3erKsvsEFQIoAkMzLBdAa0AAAAAAABgSZGFzaF9iYXNlbGluZV8xX3YxEQB1_gdl5p0BAA&amp;oh=00_AfzoKm8ILdgTeDhA3gR4MOGXr7s3JXDbu3l0V8Jrwmxwiw&amp;oe=69BDB3FD, https://scontent-iad3-2.cdninstagram.com/o1/v/t2/f2/m367/AQNGX0SKz_wIe6AwLSWyEAahU5zXFtnm2ch4CVaG_DVNdfCxX5N-jobNxbJWB4qzOvDlvO39NY3tjha2SMNNoTxmziCDFhgiGg6ccXI.mp4?_nc_cat=111&amp;_nc_sid=5e9851&amp;_nc_ht=scontent-iad3-2.cdninstagram.com&amp;_nc_ohc=XxlUHOq1eGEQ7kNvwEPlhDZ&amp;efg=eyJ2ZW5jb2RlX3RhZyI6Inhwdl9wcm9ncmVzc2l2ZS5JTlNUQUdSQU0uQ0xJUFMuQzMuMTI3Ni5kYXNoX2Jhc2VsaW5lXzFfdjEiLCJ4cHZfYXNzZXRfaWQiOjY5NjA1MjI5NjQwODYwMiwiYXNzZXRfYWdlX2RheXMiOjMwOCwidmlfdXNlY2FzZV9pZCI6MTAwOTksImR1cmF0aW9uX3MiOjYsInVybGdlbl9zb3VyY2UiOiJ3d3cifQ%3D%3D&amp;ccb=17-1&amp;_nc_gid=gx9CdQRAvY8eTzkvPyF-WQ&amp;_nc_ss=1a&amp;_nc_zt=28&amp;vs=b9920fc9826fdb3&amp;_nc_vs=HBkcFQIYQGlnX2VwaGVtZXJhbC84NDRCQTc5NjE0M0NFNTY0MzVFM0NEODlGMDdFNUNCOV92aWRlb19kYXNoaW5pdC5tcDQVAALIARIAKAAYABsCiAd1c2Vfb2lsATEScHJvZ3Jlc3NpdmVfcmVjaXBlATEVAAAmtPj63cnDvAIVAigCQzMsF0AbgAAAAAAAGBJkYXNoX2Jhc2VsaW5lXzFfdjERAHX-B2XmnQEA&amp;oh=00_AfzqJs8qZ31uyfvygNfiQ5ku7BECRYR6-kbRuc-QamdB4Q&amp;oe=69BD9258</t>
  </si>
  <si>
    <t>https://www.instagram.com/shojimorinaga</t>
  </si>
  <si>
    <t>furabellaofficial</t>
  </si>
  <si>
    <t>FURA BELLA</t>
  </si>
  <si>
    <t>Premium Leather Brand | Est. 2025
Jackets • Bags • Accessories
Wear Confidence — Wear FURA BELLA</t>
  </si>
  <si>
    <t>None,Apparel &amp; clothing</t>
  </si>
  <si>
    <t>http://www.fura-bella.com/</t>
  </si>
  <si>
    <t>https://instagram.flas1-2.fna.fbcdn.net/v/t51.82787-19/629815312_17850537243671487_4421152500418765510_n.jpg?stp=dst-jpg_e0_s150x150_tt6&amp;efg=eyJ2ZW5jb2RlX3RhZyI6InByb2ZpbGVfcGljLmRqYW5nby4xMDgwLmMyIn0&amp;_nc_ht=instagram.flas1-2.fna.fbcdn.net&amp;_nc_cat=103&amp;_nc_oc=Q6cZ2QHZw9ZE-LQYquH-sbfhM_pejql-9RwAYNibqRbrHaUKU8lHF1SjlqfN8AgdVIzlRz4&amp;_nc_ohc=00vjhoY2SFwQ7kNvwEofUAz&amp;_nc_gid=VOOpWEQlw2wKjmIVijOCbg&amp;edm=AOQ1c0wBAAAA&amp;ccb=7-5&amp;oh=00_AfyzROs0Qj61ooU4vnN0GZD27GUKSVRa5DXBlATsmuc7UQ&amp;oe=69BDA95B&amp;_nc_sid=8b3546</t>
  </si>
  <si>
    <t>Not just a jacket — it's a statement.
Would you wear this look? 🔥
#MensFashion #StyleInspiration #Leather
#furabellaofficial | Crafted in premium leather with a rugged vintage feel.
Style that never goes out of fashion. 🧥🔥
#FuraBella #LuxuryStyle #MensWear | Step into timeless style with our New Collection 🖤
Crafted with precision and passion, this premium leather varsity jacket blends classic heritage with modern confidence. Designed for those who lead, not follow.
✨ Genuine leather
✨ Superior craftsmanship
✨ Effortless street-luxury vibe
Elevate you | Crafted in leather. 
Styled for today. 
Forever in bloom.
#FuraBellaOfficial #leather #backpack #leathercraft #londonfashion | Weekend escapes start here ✨ Crafted in premium leather, designed for timeless elegance.
#FuraBella #leatherduffelbag #vintageshop #FuraBellaOfficial #leathercraft | Black. Bold. Bella. Own the season with #FuraBellaOfficial #blackleatherjacket #leathercraft #parisfashionweek #londonfashion | Timeless leather. Effortless style.
Crafted to last by FURA BELLA 🤎
#FuraBella #vintage #parisfashionweek #londonfashion #usavintage | Where bold leather meets timeless elegance.”
Crafted for those who lead, not follow.
#FuraBella #LeatherLuxury #WomensLeather #LeatherTrench #luxuryouterwear | Timeless leather. Effortless style.
Crafted to last by FURA BELLA 🤎
#FuraBella #vintage #parisfashionweek #londonfashion #usavintage | New Era New Beginnings ✨
#Leather #furabella #europe #fashion  #londonfashion | Welcome 2026 with timeless style ✨
At FURA-BELLA, we craft premium leather pieces that speak elegance, strength, and lasting quality.
Here’s to a year of bold fashion and beautiful journeys 🤎
#FuraBella
#FuraBellaOfficial</t>
  </si>
  <si>
    <t>#MensFashion, #StyleInspiration, #Leather, #furabellaofficial, #FuraBella, #LuxuryStyle, #MensWear, #FuraBellaOfficial, #leather, #backpack, #leathercraft, #londonfashion, #leatherduffelbag, #vintageshop, #blackleatherjacket, #parisfashionweek, #vintage, #usavintage, #LeatherLuxury, #WomensLeather, #LeatherTrench, #luxuryouterwear, #furabella, #europe, #fashion</t>
  </si>
  <si>
    <t>https://instagram.com/p/DVuijaSEzqN, https://instagram.com/p/DVnuiPsjLsx, https://instagram.com/p/DVVQMMXjJXb, https://instagram.com/p/DVSG5sjCHEg, https://instagram.com/p/DVAGGdHCF8b, https://instagram.com/p/DU6RG6xDLNL, https://instagram.com/p/DUfzzS7kx6s, https://instagram.com/p/DURWi8kjKs5, https://instagram.com/p/DUBshKXkx2M, https://instagram.com/p/DTQ3R-_DDKq, https://instagram.com/p/DTFTDPxANiq</t>
  </si>
  <si>
    <t>5, 5, 5, 1, 4, 3, 7, 2, 5, 2, 0</t>
  </si>
  <si>
    <t>0, 0, 0, 0, 0, 0, 0, 0, 1, 0, 0</t>
  </si>
  <si>
    <t>2026-03-11, 2026-03-08, 2026-03-01, 2026-02-28, 2026-02-21, 2026-02-18, 2026-02-08, 2026-02-02, 2026-01-27, 2026-01-08, 2026-01-04</t>
  </si>
  <si>
    <t>Image, Image, Image, Image, Image, Image, Image, Image, Image, Image, Image</t>
  </si>
  <si>
    <t>https://instagram.flas1-2.fna.fbcdn.net/v/t51.82787-15/649234609_17856791244671487_2479699337721131509_n.heic?stp=dst-jpg_e35_s1080x1080_sh0.08_tt6&amp;_nc_ht=instagram.flas1-2.fna.fbcdn.net&amp;_nc_cat=103&amp;_nc_oc=Q6cZ2QHZw9ZE-LQYquH-sbfhM_pejql-9RwAYNibqRbrHaUKU8lHF1SjlqfN8AgdVIzlRz4&amp;_nc_ohc=kriiKmXa0DwQ7kNvwExQ_An&amp;_nc_gid=VOOpWEQlw2wKjmIVijOCbg&amp;edm=AOQ1c0wBAAAA&amp;ccb=7-5&amp;ig_cache_key=Mzg1MDE2NjY5ODQzMTk1MzU0OQ%3D%3D.3-ccb7-5&amp;oh=00_AfyrY-Q9bb8fAiepIl2MGdLZSr_XsX67zynJXcloPGItpQ&amp;oe=69BD8B8D&amp;_nc_sid=8b3546, https://instagram.flas1-2.fna.fbcdn.net/v/t51.82787-15/649217744_17856217470671487_8244842522223296980_n.heic?stp=dst-jpg_e35_s1080x1080_sh0.08_tt6&amp;_nc_ht=instagram.flas1-2.fna.fbcdn.net&amp;_nc_cat=103&amp;_nc_oc=Q6cZ2QHZw9ZE-LQYquH-sbfhM_pejql-9RwAYNibqRbrHaUKU8lHF1SjlqfN8AgdVIzlRz4&amp;_nc_ohc=61VAFLxtVjIQ7kNvwHG_De8&amp;_nc_gid=VOOpWEQlw2wKjmIVijOCbg&amp;edm=AOQ1c0wBAAAA&amp;ccb=7-5&amp;ig_cache_key=Mzg0ODI0OTA3MDA2NjY0NTgwOQ%3D%3D.3-ccb7-5&amp;oh=00_AfwsQLzyLvP6euwx3CYDJK7fGSb43Gpq0bw6fYJ_vzhfvw&amp;oe=69BDB1F3&amp;_nc_sid=8b3546, https://instagram.flas1-2.fna.fbcdn.net/v/t51.82787-15/645707098_17854638933671487_4114489382266136326_n.heic?stp=dst-jpg_e35_p1080x1080_sh0.08_tt6&amp;_nc_ht=instagram.flas1-2.fna.fbcdn.net&amp;_nc_cat=103&amp;_nc_oc=Q6cZ2QHZw9ZE-LQYquH-sbfhM_pejql-9RwAYNibqRbrHaUKU8lHF1SjlqfN8AgdVIzlRz4&amp;_nc_ohc=BLSDf2QdX04Q7kNvwHe5YPE&amp;_nc_gid=VOOpWEQlw2wKjmIVijOCbg&amp;edm=AOQ1c0wBAAAA&amp;ccb=7-5&amp;ig_cache_key=Mzg0MzA0OTA2MzY4ODQ3NjEyMw%3D%3D.3-ccb7-5&amp;oh=00_AfytAGhjCIXIhUbKQIa7376DTEFDvGeazUCoOR2s7surig&amp;oe=69BD9694&amp;_nc_sid=8b3546, https://instagram.flas1-2.fna.fbcdn.net/v/t51.82787-15/641170424_17854362693671487_5374079211777695093_n.heic?stp=dst-jpg_e35_s1080x1080_sh0.08_tt6&amp;_nc_ht=instagram.flas1-2.fna.fbcdn.net&amp;_nc_cat=103&amp;_nc_oc=Q6cZ2QHZw9ZE-LQYquH-sbfhM_pejql-9RwAYNibqRbrHaUKU8lHF1SjlqfN8AgdVIzlRz4&amp;_nc_ohc=nFGq--uvgEUQ7kNvwGJVZxT&amp;_nc_gid=VOOpWEQlw2wKjmIVijOCbg&amp;edm=AOQ1c0wBAAAA&amp;ccb=7-5&amp;ig_cache_key=Mzg0MjE2Mzc4NTIyMjA5MTA0MA%3D%3D.3-ccb7-5&amp;oh=00_AfzNYKtveCo9ioGVXPXSHXqXpJSwzNgWpDYSBBgVWB40og&amp;oe=69BD93BC&amp;_nc_sid=8b3546, https://instagram.flas1-2.fna.fbcdn.net/v/t51.82787-15/640297924_17853030759671487_6600704642201124574_n.heic?stp=dst-jpg_e35_s1080x1080_sh0.08_tt6&amp;_nc_ht=instagram.flas1-2.fna.fbcdn.net&amp;_nc_cat=103&amp;_nc_oc=Q6cZ2QHZw9ZE-LQYquH-sbfhM_pejql-9RwAYNibqRbrHaUKU8lHF1SjlqfN8AgdVIzlRz4&amp;_nc_ohc=QqH-TGXNu5MQ7kNvwGBr_jk&amp;_nc_gid=VOOpWEQlw2wKjmIVijOCbg&amp;edm=AOQ1c0wBAAAA&amp;ccb=7-5&amp;ig_cache_key=MzgzNzA5MzcxNDM3MjA5MTY3NQ%3D%3D.3-ccb7-5&amp;oh=00_Afy4HF_EcYTEpXJXGoJEWmAq5WMpIZsokGOuPZsHkb1oLQ&amp;oe=69BDBA76&amp;_nc_sid=8b3546, https://instagram.flas1-2.fna.fbcdn.net/v/t51.82787-15/639503697_17852612577671487_5790344794880240206_n.heic?stp=dst-jpg_e35_p1080x1080_sh0.08_tt6&amp;_nc_ht=instagram.flas1-2.fna.fbcdn.net&amp;_nc_cat=103&amp;_nc_oc=Q6cZ2QHZw9ZE-LQYquH-sbfhM_pejql-9RwAYNibqRbrHaUKU8lHF1SjlqfN8AgdVIzlRz4&amp;_nc_ohc=2APodJmQ0isQ7kNvwHnrlen&amp;_nc_gid=VOOpWEQlw2wKjmIVijOCbg&amp;edm=AOQ1c0wBAAAA&amp;ccb=7-5&amp;ig_cache_key=MzgzNTQ1MzI3NDg2Njg4OTU0Nw%3D%3D.3-ccb7-5&amp;oh=00_Afw_tTE7hXtETSEq5CubZhpYuiFjqP_rP3F0Djiv_-B3fw&amp;oe=69BDA93E&amp;_nc_sid=8b3546, https://instagram.flas1-2.fna.fbcdn.net/v/t51.82787-15/627959494_17850537447671487_4942623793710054260_n.heic?stp=dst-jpg_e35_s1080x1080_sh0.08_tt6&amp;_nc_ht=instagram.flas1-2.fna.fbcdn.net&amp;_nc_cat=103&amp;_nc_oc=Q6cZ2QHZw9ZE-LQYquH-sbfhM_pejql-9RwAYNibqRbrHaUKU8lHF1SjlqfN8AgdVIzlRz4&amp;_nc_ohc=zvp0bk-eIbAQ7kNvwE_5B1Y&amp;_nc_gid=VOOpWEQlw2wKjmIVijOCbg&amp;edm=AOQ1c0wBAAAA&amp;ccb=7-5&amp;ig_cache_key=MzgyODAwNjAzMzY4MDQ0MTAwNA%3D%3D.3-ccb7-5&amp;oh=00_Afz7itp3sgYAqdtXNOSNyC3N7xbNG5A5Ym0l4OFdmY7meA&amp;oe=69BDA8BD&amp;_nc_sid=8b3546, https://instagram.flas1-2.fna.fbcdn.net/v/t51.82787-15/627558517_17849027958671487_2832030992208601827_n.heic?stp=dst-jpg_e35_s1080x1080_sh0.08_tt6&amp;_nc_ht=instagram.flas1-2.fna.fbcdn.net&amp;_nc_cat=103&amp;_nc_oc=Q6cZ2QHZw9ZE-LQYquH-sbfhM_pejql-9RwAYNibqRbrHaUKU8lHF1SjlqfN8AgdVIzlRz4&amp;_nc_ohc=Q6mQh8FwonwQ7kNvwFZ91XS&amp;_nc_gid=VOOpWEQlw2wKjmIVijOCbg&amp;edm=AOQ1c0wBAAAA&amp;ccb=7-5&amp;ig_cache_key=MzgyMzkzNjcxNzEzNzQyMzE2MQ%3D%3D.3-ccb7-5&amp;oh=00_AfwAeQbJFqGYBFUbSbB2HjGXkCi-TETc6tFFiglF9BzKdA&amp;oe=69BDA20E&amp;_nc_sid=8b3546, https://instagram.flas1-2.fna.fbcdn.net/v/t51.82787-15/622801069_17847429006671487_4314746348111266795_n.heic?stp=dst-jpg_e35_s1080x1080_sh0.08_tt6&amp;_nc_ht=instagram.flas1-2.fna.fbcdn.net&amp;_nc_cat=103&amp;_nc_oc=Q6cZ2QHZw9ZE-LQYquH-sbfhM_pejql-9RwAYNibqRbrHaUKU8lHF1SjlqfN8AgdVIzlRz4&amp;_nc_ohc=cX3AKHJy1LMQ7kNvwFMetkt&amp;_nc_gid=VOOpWEQlw2wKjmIVijOCbg&amp;edm=AOQ1c0wBAAAA&amp;ccb=7-5&amp;ig_cache_key=MzgxOTUyOTc1MTkwOTA0NzY5Mg%3D%3D.3-ccb7-5&amp;oh=00_Afy1hCnqItuyOusV1l6jVm6a9gtXb_lzG1PQ7hvWXn-hxg&amp;oe=69BD9521&amp;_nc_sid=8b3546, https://instagram.flas1-2.fna.fbcdn.net/v/t51.82787-15/612613298_17843318415671487_7498294702559944979_n.heic?stp=dst-jpg_e35_p1080x1080_sh0.08_tt6&amp;_nc_ht=instagram.flas1-2.fna.fbcdn.net&amp;_nc_cat=103&amp;_nc_oc=Q6cZ2QHZw9ZE-LQYquH-sbfhM_pejql-9RwAYNibqRbrHaUKU8lHF1SjlqfN8AgdVIzlRz4&amp;_nc_ohc=g754C0AepwEQ7kNvwEgIDsk&amp;_nc_gid=VOOpWEQlw2wKjmIVijOCbg&amp;edm=AOQ1c0wBAAAA&amp;ccb=7-5&amp;ig_cache_key=MzgwNTc4NDgxMzU0NzA0MTQ1MA%3D%3D.3-ccb7-5&amp;oh=00_AfzIz6LyVz9QrBft1iMmATNC4FtadE-OJ-4cWm5EWsUHgg&amp;oe=69BD9</t>
  </si>
  <si>
    <t>https://www.instagram.com/furabellaofficial</t>
  </si>
  <si>
    <t>modface</t>
  </si>
  <si>
    <t>I am a researcher of ART education.
These are my photograph diary.
『LIFE IS ART』『ART IS LIFE』</t>
  </si>
  <si>
    <t>https://youtube.com/user/r18fuck</t>
  </si>
  <si>
    <t>https://instagram.fsac1-2.fna.fbcdn.net/v/t51.2885-19/11356616_1463481427308434_1004157087_a.jpg?stp=dst-jpg_e0_s150x150_tt6&amp;efg=eyJ2ZW5jb2RlX3RhZyI6InByb2ZpbGVfcGljLmRqYW5nby4xNTAuZXhwZXJpbWVudGFsIn0&amp;_nc_ht=instagram.fsac1-2.fna.fbcdn.net&amp;_nc_cat=102&amp;_nc_oc=Q6cZ2QEMbtQ-jJSUkpck-ouZWMn0BYPaKv4zd1qL0nZIAyw_6EKPc49wB3fsAmPWTAtM7rk&amp;_nc_ohc=UWFNXJCKaN0Q7kNvwELqwSJ&amp;_nc_gid=jashstRYcNK0Qvy0GA8qMA&amp;edm=AOQ1c0wBAAAA&amp;ccb=7-5&amp;oh=00_AfydPpvzrIIsXR-NkGJ-Qh3GFH42XLONPvXhB_bLFfpk_A&amp;oe=69BDB1C9&amp;_nc_sid=8b3546</t>
  </si>
  <si>
    <t>20211202 クリスマスを前にして思う事がある
どうか…
異なる神を信じる者や
異なる肌の色
異なるイデオロギーを信じる者たちが
互いを認め合い
争いを止めて欲しいと
ピアノはそれを望んで歌っている
美しく調和した平和な世の中を
#mysketch 
#ryuichisakamoto 
#merrychristmasmrlawrence 
#merrychristmas 
#piano 
#steinwayandsons
#坂本龍一追悼 | Ryuichi Sakamoto: Playing the piano 2022
My review 
20221211-12mysketch
研ぎ澄ましたモノクロームのグラデーションの中に
独り佇む様に奏でるピアノ
潔さ
ローキーの光と影のコントラスト
きっと　彼は今こんな明暗の世界で命
を繋ぎ止めているのだと
そう…思わせる
少しせつなくもあり
苦悩の様に
寂しくも聴こえる
しかし
確かに今が現在し
鼓動の様に音を放っている
そしてその一音一音を噛み締めながら
オーディエンスに届けられる喜びを感じ
演奏を楽しんでいる様にも映る
時折り聴こえてくる
彼の細く浅い呼吸の音
 | 20260314 Gazan Live
#pentaxk3mkiiimono | 20260314 第27回筑波大学彫塑展
#pentaxk3mkiiimono | 20260313 
#pentaxk3mkiiimono | 20260313
#pentaxk3mkiiimono | 20260313
#pentaxk3mkiiimono | 20260312 
#pentaxk3mkiiimono | 20260310
#pentaxk3mkiiimono | 20260310
#pentaxk3mkiiimono | 20260310 
#pentaxk3mkiiimono | 20260312
#pentaxk3mkiiimono</t>
  </si>
  <si>
    <t>#mysketch, #ryuichisakamoto, #merrychristmasmrlawrence, #merrychristmas, #piano, #steinwayandsons, #pentaxk3mkiiimono</t>
  </si>
  <si>
    <t>https://instagram.com/p/CW-irXhBtSH, https://instagram.com/p/CmEmsk0JSp2, https://instagram.com/p/DV58GxTkmHe, https://instagram.com/p/DV55KoTEs7O, https://instagram.com/p/DV0w54gkj3j, https://instagram.com/p/DV0uNumki91, https://instagram.com/p/DV0qwtckquK, https://instagram.com/p/DV0mMtfEsMY, https://instagram.com/p/DV0l8WBkoR1, https://instagram.com/p/DV0jOnIEuib, https://instagram.com/p/DV0iYW1kuJ-, https://instagram.com/p/DVxfxC7kmP8</t>
  </si>
  <si>
    <t>522, 407, 21, 17, 27, 31, 28, 25, 14, 24, 22, 34</t>
  </si>
  <si>
    <t>10, 7, 0, 0, 0, 0, 0, 0, 0, 0, 0, 0</t>
  </si>
  <si>
    <t>2021-12-02, 2022-12-12, 2026-03-15, 2026-03-15, 2026-03-13, 2026-03-13, 2026-03-13, 2026-03-13, 2026-03-13, 2026-03-13, 2026-03-13, 2026-03-12</t>
  </si>
  <si>
    <t>日本武道館, 湯島聖堂, みちのく潮風トレイル【蕪島〜大須賀海岸】</t>
  </si>
  <si>
    <t>Video, Video, Image, Image, Image, Image, Image, Image, Image, Image, Image, Image</t>
  </si>
  <si>
    <t>https://instagram.fsac1-1.fna.fbcdn.net/v/t51.82787-15/652826380_18571456435041748_2861567140381609248_n.jpg?stp=dst-jpg_e35_s1080x1080_sh0.08_tt6&amp;_nc_ht=instagram.fsac1-1.fna.fbcdn.net&amp;_nc_cat=104&amp;_nc_oc=Q6cZ2QEMbtQ-jJSUkpck-ouZWMn0BYPaKv4zd1qL0nZIAyw_6EKPc49wB3fsAmPWTAtM7rk&amp;_nc_ohc=9bGCsfj34HMQ7kNvwEeZ7Nr&amp;_nc_gid=jashstRYcNK0Qvy0GA8qMA&amp;edm=AOQ1c0wBAAAA&amp;ccb=7-5&amp;ig_cache_key=Mzg1MzM3NTMwNDI0MTQwNjQzMA%3D%3D.3-ccb7-5&amp;oh=00_Afxog9V-6-nOOztrsO9pWNCZT4btzmio4GxcU4vQHlt0iw&amp;oe=69BDA9B3&amp;_nc_sid=8b3546, https://instagram.fsac1-1.fna.fbcdn.net/v/t51.82787-15/652416868_18571451281041748_5097351206287726423_n.jpg?stp=dst-jpg_e35_p1080x1080_sh0.08_tt6&amp;_nc_ht=instagram.fsac1-1.fna.fbcdn.net&amp;_nc_cat=104&amp;_nc_oc=Q6cZ2QEMbtQ-jJSUkpck-ouZWMn0BYPaKv4zd1qL0nZIAyw_6EKPc49wB3fsAmPWTAtM7rk&amp;_nc_ohc=UzNH-EslXRsQ7kNvwGdlR-J&amp;_nc_gid=jashstRYcNK0Qvy0GA8qMA&amp;edm=AOQ1c0wBAAAA&amp;ccb=7-5&amp;ig_cache_key=Mzg1MzM2MjM3NTMwNzc0MjkyNg%3D%3D.3-ccb7-5&amp;oh=00_AfyrxYa0oWI10NX7TcV_FeSnhVDOIHE83uhGxStoIMyuJQ&amp;oe=69BDB3C9&amp;_nc_sid=8b3546, https://instagram.fsac1-1.fna.fbcdn.net/v/t51.82787-15/650030692_18570948664041748_7707641293951387622_n.jpg?stp=dst-jpg_e35_s1080x1080_sh0.08_tt6&amp;_nc_ht=instagram.fsac1-1.fna.fbcdn.net&amp;_nc_cat=104&amp;_nc_oc=Q6cZ2QEMbtQ-jJSUkpck-ouZWMn0BYPaKv4zd1qL0nZIAyw_6EKPc49wB3fsAmPWTAtM7rk&amp;_nc_ohc=qlC1QTMi5mcQ7kNvwF5qN-b&amp;_nc_gid=jashstRYcNK0Qvy0GA8qMA&amp;edm=AOQ1c0wBAAAA&amp;ccb=7-5&amp;ig_cache_key=Mzg1MTkxODY2NTIyNzMyMDgwMw%3D%3D.3-ccb7-5&amp;oh=00_AfzDhIgQcR1UZWfs3oPsYu308pP7inwU8fgV1xvI_Qbi2Q&amp;oe=69BDB6BC&amp;_nc_sid=8b3546, https://instagram.fsac1-1.fna.fbcdn.net/v/t51.82787-15/650281643_18570944575041748_3592986241927588298_n.jpg?stp=dst-jpg_e35_s1080x1080_sh0.08_tt6&amp;_nc_ht=instagram.fsac1-1.fna.fbcdn.net&amp;_nc_cat=104&amp;_nc_oc=Q6cZ2QEMbtQ-jJSUkpck-ouZWMn0BYPaKv4zd1qL0nZIAyw_6EKPc49wB3fsAmPWTAtM7rk&amp;_nc_ohc=i_EVf-hBFfEQ7kNvwF7VMAk&amp;_nc_gid=jashstRYcNK0Qvy0GA8qMA&amp;edm=AOQ1c0wBAAAA&amp;ccb=7-5&amp;ig_cache_key=Mzg1MTkwNjgzNDg0MDU2MzU3Mw%3D%3D.3-ccb7-5&amp;oh=00_AfwCuRc4nmGCyRTbYfEEFcQB41AFxtc-51yRJSAIf4GvoA&amp;oe=69BD911F&amp;_nc_sid=8b3546, https://instagram.fsac1-1.fna.fbcdn.net/v/t51.82787-15/651001854_18570940273041748_7321671497666817771_n.jpg?stp=dst-jpg_e35_p1080x1080_sh0.08_tt6&amp;_nc_ht=instagram.fsac1-1.fna.fbcdn.net&amp;_nc_cat=104&amp;_nc_oc=Q6cZ2QEMbtQ-jJSUkpck-ouZWMn0BYPaKv4zd1qL0nZIAyw_6EKPc49wB3fsAmPWTAtM7rk&amp;_nc_ohc=PtJSbdstEfcQ7kNvwHhXuWC&amp;_nc_gid=jashstRYcNK0Qvy0GA8qMA&amp;edm=AOQ1c0wBAAAA&amp;ccb=7-5&amp;ig_cache_key=Mzg1MTg5MTY0NjU5NDcyMjY5OA%3D%3D.3-ccb7-5&amp;oh=00_AfzO_9I3AviYwbRB9r0O45NEXHkAv7P3maiqlLOQ7SxSyg&amp;oe=69BD983B&amp;_nc_sid=8b3546, https://instagram.fsac1-1.fna.fbcdn.net/v/t51.82787-15/650112607_18570933934041748_6122657397255168978_n.jpg?stp=dst-jpg_e35_p1080x1080_sh0.08_tt6&amp;_nc_ht=instagram.fsac1-1.fna.fbcdn.net&amp;_nc_cat=104&amp;_nc_oc=Q6cZ2QEMbtQ-jJSUkpck-ouZWMn0BYPaKv4zd1qL0nZIAyw_6EKPc49wB3fsAmPWTAtM7rk&amp;_nc_ohc=9-CyP1XL52YQ7kNvwE-fBmQ&amp;_nc_gid=jashstRYcNK0Qvy0GA8qMA&amp;edm=AOQ1c0wBAAAA&amp;ccb=7-5&amp;ig_cache_key=Mzg1MTg3MTU4MDU0OTQ2NDg1Ng%3D%3D.3-ccb7-5&amp;oh=00_AfzKErEdWP2_CGaMow6NtQY_qUeN_z67y4KPIHldvRgD3g&amp;oe=69BDAE80&amp;_nc_sid=8b3546, https://instagram.fsac1-1.fna.fbcdn.net/v/t51.82787-15/652048548_18570933469041748_201166762049123161_n.jpg?stp=dst-jpg_e35_s1080x1080_sh0.08_tt6&amp;_nc_ht=instagram.fsac1-1.fna.fbcdn.net&amp;_nc_cat=104&amp;_nc_oc=Q6cZ2QEMbtQ-jJSUkpck-ouZWMn0BYPaKv4zd1qL0nZIAyw_6EKPc49wB3fsAmPWTAtM7rk&amp;_nc_ohc=JKdYkbgHpjcQ7kNvwG-1H25&amp;_nc_gid=jashstRYcNK0Qvy0GA8qMA&amp;edm=AOQ1c0wBAAAA&amp;ccb=7-5&amp;ig_cache_key=Mzg1MTg3MDQ1NTg0NjgzMTIyMQ%3D%3D.3-ccb7-5&amp;oh=00_Afzu3mbaX7KXauQT1rptTrBmDDP_Y3Jdac8knD3hqOrcHg&amp;oe=69BDA23B&amp;_nc_sid=8b3546, https://instagram.fsac1-1.fna.fbcdn.net/v/t51.82787-15/649951102_18570914047041748_460219354334961589_n.jpg?stp=dst-jpg_e35_s1080x1080_sh0.08_tt6&amp;_nc_ht=instagram.fsac1-1.fna.fbcdn.net&amp;_nc_cat=104&amp;_nc_oc=Q6cZ2QEMbtQ-jJSUkpck-ouZWMn0BYPaKv4zd1qL0nZIAyw_6EKPc49wB3fsAmPWTAtM7rk&amp;_nc_ohc=LC9N2b6S2DYQ7kNvwGA0_Jn&amp;_nc_gid=jashstRYcNK0Qvy0GA8qMA&amp;edm=AOQ1c0wBAAAA&amp;ccb=7-5&amp;ig_cache_key=Mzg1MTg1ODUxNzAyMDU2NzcwNw%3D%3D.3-ccb7-5&amp;oh=00_Afx_u3CMtVmJ6dC7dmBuiPwMv6IJLOHTfDI21-jFpWT-lg&amp;oe=69BD8BE9&amp;_nc_sid=8b3546, https://instagram.fsac1-1.fna.fbcdn.net/v/t51.82787-15/649610984_18570913177041748_7208424639425107924_n.jpg?stp=dst-jpg_e35_s1080x1080_sh0.08_tt6&amp;_nc_ht=instagram.fsac1-1.fna.fbcdn.net&amp;_nc_cat=104&amp;_nc_oc=Q6cZ2QEMbtQ-jJSUkpck-ouZWMn0BYPaKv4zd1qL0nZIAyw_6EKPc49wB3fsAmPWTAtM7rk&amp;_nc_ohc=NLam_ShA6isQ7kNvwG9aQ9N&amp;_nc_gid=jashstRYcNK0Qvy0GA8qMA&amp;edm=AOQ1c0wBAAAA&amp;ccb=7-5&amp;ig_cache_key=Mzg1MTg1NDc4ODY3ODU3NDcxOA%3D%3D.3-ccb7-5&amp;oh=00_Afx1U2zVAXygcf03l9xlEQqWdzh0BFaHAoqNf35lxgSSYw&amp;oe=69BD9249&amp;_nc_sid=8b3546, https://instagram.fsac1-1.fna.fbcdn.net/v/t51.82787-15/650220949_18570651340041748_3241465656770201066_n.jpg?stp=dst-jpg_e35_s1080x1080_sh0.08_tt6&amp;_nc_ht=instagram.fsac1-1.fna.fbcdn.net&amp;_nc_cat=104&amp;_nc_oc=Q6cZ2QEMbtQ-jJSUkpck-ouZWMn0BYPaKv4zd1qL0nZIAyw_6EKPc49wB3fsAmPWTAtM7rk&amp;_nc_ohc=kMmqnE0krsIQ7kNvwEjuMNe&amp;_nc_gid=jashstRYcNK0Qvy0GA8qMA&amp;edm=AOQ1c0wBAAAA&amp;ccb=7-5&amp;ig_cache_key=Mzg1MDk5ODg2NjIyMTYyMjI2OA%3D%3D.3-ccb7-5&amp;oh=00_AfwidQ2kyEauZGgQ7QtirXK2Udf8jlrM5yyDCcCOu3pJQg&amp;oe=69BD8D29&amp;_nc_sid=</t>
  </si>
  <si>
    <t>https://instagram.fsac1-1.fna.fbcdn.net/o1/v/t2/f2/m86/AQOlqycwHhdQgdqdhxqXwUWOkheNi29wQIXd4dLcFB_93-3vwuA2AtmMUbxfcwN09Od3VkIVHl8mmdQfhYvTgzXQI0h5eL01zmXHdYA.mp4?_nc_cat=104&amp;_nc_oc=AdmSgq4zraMQyn9A-x5PkICvpsdUXQ18FQgLD7oiK7jl5W5MI-5jrzCqi1eusc0kH1A&amp;_nc_sid=5e9851&amp;_nc_ht=instagram.fsac1-1.fna.fbcdn.net&amp;_nc_ohc=BcmAr9iVQF4Q7kNvwHxea8q&amp;efg=eyJ2ZW5jb2RlX3RhZyI6Inhwdl9wcm9ncmVzc2l2ZS5JTlNUQUdSQU0uQ0xJUFMuQzMuNzIwLmRhc2hfYmFzZWxpbmVfMV92MSIsInhwdl9hc3NldF9pZCI6ODgyMDU2OTAyNTA3NTk3LCJhc3NldF9hZ2VfZGF5cyI6MTU2NCwidmlfdXNlY2FzZV9pZCI6MTAwOTksImR1cmF0aW9uX3MiOjYwLCJ1cmxnZW5fc291cmNlIjoid3d3In0%3D&amp;ccb=17-1&amp;_nc_gid=jashstRYcNK0Qvy0GA8qMA&amp;_nc_ss=1a&amp;_nc_zt=28&amp;vs=4e292edb7fe0913e&amp;_nc_vs=HBksFQIYUmlnX3hwdl9yZWVsc19wZXJtYW5lbnRfc3JfcHJvZC81OTREQjJBQTgwM0Y0QTM0QjRFRDg0MUJFRTg3OUJBOF92aWRlb19kYXNoaW5pdC5tcDQVAALIARIAFQIYOnBhc3N0aHJvdWdoX2V2ZXJzdG9yZS9HRk9hdUE4ZmJUeTRFOThEQUgyWHY2Tmltc1JFYnFfRUFBQUYVAgLIARIAKAAYABsCiAd1c2Vfb2lsATEScHJvZ3Jlc3NpdmVfcmVjaXBlATEVAAAmmvHDhbyOkQMVAigCQzMsF0BOAAAAAAAAGBJkYXNoX2Jhc2VsaW5lXzFfdjERAHX-B2XmnQEA&amp;oh=00_AfyMXaxCukOH3DISxBSjC8P0G06zFsQ2qzKYFRcNqDcYRQ&amp;oe=69B9AE11, https://instagram.fsac1-2.fna.fbcdn.net/o1/v/t2/f2/m82/AQPxnjhlmAaAEHI2B8CCwkJMjRRAKE5OL9WmAf83slJyohElUzW_2wKgGXSKhzV4egL3fsPPqVUPzy5Ks3qwekhnKSOIgWy4MlVMb6c.mp4?_nc_cat=103&amp;_nc_oc=AdlueMv7moQ--TZvRMxbRBO3kEvFyVgG1lGD_Sx1NEIGDrfuCiXiq2kV7j2pPuMfALY&amp;_nc_sid=5e9851&amp;_nc_ht=instagram.fsac1-2.fna.fbcdn.net&amp;_nc_ohc=eQIXDwXa28MQ7kNvwFd2XDf&amp;efg=eyJ2ZW5jb2RlX3RhZyI6Inhwdl9wcm9ncmVzc2l2ZS5JTlNUQUdSQU0uQ0xJUFMuQzMuNzIwLmRhc2hfYmFzZWxpbmVfMV92MSIsInhwdl9hc3NldF9pZCI6ODIyMTM1MjI1NTY3NTkwLCJhc3NldF9hZ2VfZGF5cyI6MTE4OSwidmlfdXNlY2FzZV9pZCI6MTAwOTksImR1cmF0aW9uX3MiOjkwLCJ1cmxnZW5fc291cmNlIjoid3d3In0%3D&amp;ccb=17-1&amp;_nc_gid=jashstRYcNK0Qvy0GA8qMA&amp;_nc_ss=1a&amp;_nc_zt=28&amp;vs=a2982dbe0bcf548a&amp;_nc_vs=HBksFQIYT2lnX3hwdl9yZWVsc19wZXJtYW5lbnRfcHJvZC8yODRDNDk4OTk4RDdGRjFDRDNGRUEwRDcyNjcyMjU4Nl92aWRlb19kYXNoaW5pdC5tcDQVAALIARIAFQIYOnBhc3N0aHJvdWdoX2V2ZXJzdG9yZS9HQ3hVRUJNTkpkUldVellGQUY1WXJmWUF2RzBwYnFfRUFBQUYVAgLIARIAKAAYABsCiAd1c2Vfb2lsATEScHJvZ3Jlc3NpdmVfcmVjaXBlATEVAAAmzKWe4cju9QIVAigCQzMsF0BWghysCDEnGBJkYXNoX2Jhc2VsaW5lXzFfdjERAHX-B2XmnQEA&amp;oh=00_AfxurTKJShj5fftlDlriZgALq483tCz3_EUySFB55THH3g&amp;oe=69B9A448</t>
  </si>
  <si>
    <t>https://www.instagram.com/modface</t>
  </si>
  <si>
    <t>auto_detailing_service_delight</t>
  </si>
  <si>
    <t>ディライト</t>
  </si>
  <si>
    <t>滋賀県野洲市のCar Detailing専門店  
コーティング・研磨・メンテナンス・
ガラスリペア・ウィンドウフィルム・PPF
最先端の研磨システム、ケミカル、拘りの施工環境で最適プランをご提案させて頂き大切な愛車を最高の状態に仕上げます！
📞 ご予約・お問い合わせはDMへ！</t>
  </si>
  <si>
    <t>None,Automotive Repair Shop</t>
  </si>
  <si>
    <t>http://detailerdelight.com/</t>
  </si>
  <si>
    <t>https://scontent-lga3-1.cdninstagram.com/v/t51.2885-19/317294136_176175788355849_7675001498546794589_n.jpg?stp=dst-jpg_e0_s150x150_tt6&amp;efg=eyJ2ZW5jb2RlX3RhZyI6InByb2ZpbGVfcGljLmRqYW5nby4xMDgwLmMyIn0&amp;_nc_ht=scontent-lga3-1.cdninstagram.com&amp;_nc_cat=109&amp;_nc_oc=Q6cZ2QEHVAce-OPJSssN0SSZtQqNPQ_hRpe6yMRn3zxNzd0UdFo4HBuSIMYHw7cp7ckI480&amp;_nc_ohc=wif-9ZUfqjIQ7kNvwEoloIB&amp;_nc_gid=-AIGMEgEJsfRuitC1CojqQ&amp;edm=AOQ1c0wBAAAA&amp;ccb=7-5&amp;oh=00_Afxq-I5IWex8cTF2-eXtbuhwrQkeMGHekHw5ZsJvZW5GLw&amp;oe=69BD9970&amp;_nc_sid=8b3546</t>
  </si>
  <si>
    <t>.
.
新年あけましておめでとうございます。
旧年中は DELIGHT をご愛顧いただき、誠にありがとうございました。
本年も「大切な一台に、最高の輝きと喜びを」をモットーに、
技術・品質・心配りすべてにおいて、より一層ご満足いただけるサービスを提供してまいります。
皆さまのカーライフが、さらに豊かで楽しいものとなりますよう、心を込めてサポートさせていただきます。
本年も DELIGHT をどうぞよろしくお願いいたします。 | .
.
.
PORSCHE 981 BOXSTER  MY2013
MY CAR をFULL DETAIL！
施工内容はボディ、ガラス、ヘッドライト、ホイールと
できる事は全てやりました。
ボディは年式相応の洗車キズのオンパレードでしたが、
塗装にダメージを与えない下地処理洗浄と精密研磨で
素晴らしい輝きになり、お気に入りの一台になりました！
#Porsche #ポルシェ #Porsche981 #981Boxster #ポルシェボクスター #Boxster #PorscheLife #PorscheJapan | .
.
お盆の帰省のタイミングに合わせてご入庫頂いたプリウス。
新車時にディーラーさんでコーティング施工済みでしたが
シミや洗車キズが気になるという事でリセットさせて頂きました。
限られた日数でしたが引き取り時に「ここまでキレイになるとは思わなかった！」と言って頂き満足して頂きました。
この度はご依頼ありがとうございました。
次回帰省のタイミングでメンテナンスお待ちしております♪
#toyota 
#プリウス
#prius | .
.
お客様よりご紹介にてご入庫頂いたパサートR36。
年式相応のキズやダメージ等ありましたが
これからまだまだ乗られるという事もあり
極力塗装に負担を掛けずに可能な限りキレイに
させて頂きました。
とても大事にされている貴重なお車を任せて頂き
ありがとうございました。
納車後に「頼んで良かった！」とメッセージを頂き
ホッとしました。
施工内容
ボディSPL研磨
セラミックコーティング2レイヤー
ルーフモール、ドアモール研磨
ガラス全面撥水コーティング
ヘッドライトPPF施工
リヤバンパー上部PPF施工
その他ご依頼事項
#vw 
#vwpassat 
#passatr36 
#carde | .
.
.
こちらのマーチも　@koolstyle2011 さんからの依頼で　　　　　
@fenderist_jp に参加される前にオールリフレッシュさせて頂きました。
全塗装から1年経過していてそれなりにシミ、洗車キズ等ありましたが、SPL研磨で見違える様になりオーナーさんに
喜んで頂けました♪
@naobanana7 くん任せて頂きありがとうございました😊
#日産マーチ 
#K11マーチ
 #マーチカスタム 
#マーチ改造
 #K11改造
 #Fenderist 
#StockFender 
#NissanMarch 
#K11March 
#CarShow 
#Detailing # | .
.
.
いつもお世話になっている　@koolstyle2011 さん！
@fenderist_jp に参加されるという事でイベントの前に
ボディ、ガラス全てをリフレッシュさせて頂きました。
大変貴重な経験をさせて頂きありがとうございました😊
アワード受賞おめでとうございました🥳
#Fenderist #AwardWinner #StockFender #NissanMarch #K11March #CarShow #Detailing #CarDetailing #JDM #CompactCar #CarMeet | .
.
.
東京ビックサイトで開催された
第38回オートサービスショー2025に
株式会社AUTO GLASS RESTORE JAPANとして
スウェーデン製ウィンドウリペアツール
MegaVac Windshield repair system を出展しました。
3日間で約150人の方達とお話しさせて頂き、
製品の良さとウィンドウリペアを身近に感じて頂けたと感じました。
ブースのプロデュースから設営まで力を貸して頂いた 稲部さん、展示会に間に合うように助けて頂いた落合さん、川村君ありがとうございました🙇
ご来場いただいた皆様、本当にありがとうございました！
今後もより良い製品とサポート | .
.
総走行距離9万キロのS63。
徹底的に下地処理洗浄と研磨をし塗装、
保管状況を考慮したコーティングを施工しフィニッシュ！
オーラが出たと思います👍
#MercedesBenz
#S63
#CarDetailing
#CarCare
#CarWash
#CarPolishing
#CeramicCoating
#DetailingWorld
#LuxuryCars
#AutoDetailing
#PaintCorrection
#CarCleaning
#DetailingLife
#DetailersOfInstagram
#DetailingAddicts
#CarDetail | .
.
2024.12.14 Sat -15 Sun
IASRE JAPAN
International Automotive Smart-Repair Exhibition 
大阪府堺市で開催された国際デントリペア大会に出展させて頂きました。
選手の皆様の高い技術力と熱い想い、チームの一体感に
感動しっぱなしの2日間でした！
選手の皆様本当にお疲れ様でした。
弊社ブースにお立ち寄り頂きお話しさせて頂いた皆様
ありがとうございました。
主催の @iasrejapan 様、運営スタッフの皆様
お疲れ様でございました。 | .
911 GT3 RS！
.
10月初旬にコーティングを施工させて頂いた
911 GT3 RS。レアな車両かつ、とても複雑なボディ形状とALL BLACKのボディカラーで難易度高めでしたが、
下地処理、研磨後にボディカラーと保管状況、メンテナンス頻度等を考えてベストなコーティング剤を施工させて頂きました。いつもワクワクするお車を任せて頂きありがとうございます🙇‍♂️
.
.
10月もあっという間に終わり
今年も残すところあと2ヶ月！
.
#911gt3rs
#992gt3rs 
#992gt3rs 
#GYEONized | .
.
CX-5！
#GYEONized #gyeonprimestudio #delightdetail | .
.
TYPE R !
#gyeonized #gyeonprimestudio #gyeonpureevo#delightdetail</t>
  </si>
  <si>
    <t>#Porsche, #Porsche981, #981Boxster, #Boxster, #PorscheLife, #PorscheJapan, #toyota, #prius, #vw, #vwpassat, #passatr36, #carde, #K11, #Fenderist, #StockFender, #NissanMarch, #K11March, #CarShow, #Detailing, #AwardWinner, #CarDetailing, #JDM, #CompactCar, #CarMeet, #MercedesBenz, #S63, #CarCare, #CarWash, #CarPolishing, #CeramicCoating, #DetailingWorld, #LuxuryCars, #AutoDetailing, #PaintCorrection, #CarCleaning, #DetailingLife, #DetailersOfInstagram, #DetailingAddicts, #CarDetail, #911gt3rs, #99</t>
  </si>
  <si>
    <t>@koolstyle2011, @fenderist_jp, @naobanana7, @iasrejapan</t>
  </si>
  <si>
    <t>https://instagram.com/p/DS85AHCkasi, https://instagram.com/p/DPEt112klPm, https://instagram.com/p/DN8ms9PkqUo, https://instagram.com/p/DN8k_NSEpQc, https://instagram.com/p/DNXRK7hREgl, https://instagram.com/p/DNXPDSex8KB, https://instagram.com/p/DLKdZt0zWqt, https://instagram.com/p/DLBYM_ByrV5, https://instagram.com/p/DDmoJrXT3P_, https://instagram.com/p/DBy1L4_zTUI, https://instagram.com/p/C_gbRmUzDFg, https://instagram.com/p/C_gaIOpTXSe</t>
  </si>
  <si>
    <t>60, 168, 73, 77, 110, 98, 71, 125, 116, 122, 99, 100</t>
  </si>
  <si>
    <t>0, 2, 0, 0, 2, 1, 0, 0, 0, 0, 0, 0</t>
  </si>
  <si>
    <t>2026-01-01, 2025-09-26, 2025-08-29, 2025-08-29, 2025-08-15, 2025-08-15, 2025-06-21, 2025-06-18, 2024-12-15, 2024-10-31, 2024-09-04, 2024-09-04</t>
  </si>
  <si>
    <t>Image, Sidecar, Image, Image, Sidecar, Sidecar, Sidecar, Sidecar, Sidecar, Image, Sidecar, Sidecar</t>
  </si>
  <si>
    <t>https://scontent-lga3-2.cdninstagram.com/v/t51.82787-15/609368129_18115998043592839_4467611181691643608_n.jpg?stp=dst-jpg_e35_s1080x1080_sh0.08_tt6&amp;_nc_ht=scontent-lga3-2.cdninstagram.com&amp;_nc_cat=107&amp;_nc_oc=Q6cZ2QEHVAce-OPJSssN0SSZtQqNPQ_hRpe6yMRn3zxNzd0UdFo4HBuSIMYHw7cp7ckI480&amp;_nc_ohc=jNr6fCQbaJwQ7kNvwFJpzeL&amp;_nc_gid=-AIGMEgEJsfRuitC1CojqQ&amp;edm=AOQ1c0wBAAAA&amp;ccb=7-5&amp;ig_cache_key=MzgwMDE2Mjg4MTgwNDI4MjY1OA%3D%3D.3-ccb7-5&amp;oh=00_Afxg8fiUrElmeYJuS6Xqo25wYmDkrZVjYJlZiuBuXRMhiw&amp;oe=69BDB17E&amp;_nc_sid=8b3546, https://scontent-lga3-2.cdninstagram.com/v/t51.82787-15/554925591_18105314956592839_4692672231898669877_n.jpg?stp=dst-jpg_e35_s1080x1080_sh0.08_tt6&amp;_nc_ht=scontent-lga3-2.cdninstagram.com&amp;_nc_cat=107&amp;_nc_oc=Q6cZ2QEHVAce-OPJSssN0SSZtQqNPQ_hRpe6yMRn3zxNzd0UdFo4HBuSIMYHw7cp7ckI480&amp;_nc_ohc=Fxr8cb5anzIQ7kNvwFTblDC&amp;_nc_gid=-AIGMEgEJsfRuitC1CojqQ&amp;edm=AOQ1c0wBAAAA&amp;ccb=7-5&amp;ig_cache_key=MzczMDMwNzk5MTQzMTQ3NDczMQ%3D%3D.3-ccb7-5&amp;oh=00_AfySXpNNYyfSjYVXybIit5IPIwpdojy9KE3dEVIzXaNL8A&amp;oe=69BDBC98&amp;_nc_sid=8b3546, https://scontent-lga3-2.cdninstagram.com/v/t51.82787-15/554925591_18105314956592839_4692672231898669877_n.jpg?stp=dst-jpg_e35_s1080x1080_sh0.08_tt6&amp;_nc_ht=scontent-lga3-2.cdninstagram.com&amp;_nc_cat=107&amp;_nc_oc=Q6cZ2QEHVAce-OPJSssN0SSZtQqNPQ_hRpe6yMRn3zxNzd0UdFo4HBuSIMYHw7cp7ckI480&amp;_nc_ohc=Fxr8cb5anzIQ7kNvwFTblDC&amp;_nc_gid=-AIGMEgEJsfRuitC1CojqQ&amp;edm=AOQ1c0wBAAAA&amp;ccb=7-5&amp;ig_cache_key=MzczMDMwNzk5MTQzMTQ3NDczMQ%3D%3D.3-ccb7-5&amp;oh=00_AfySXpNNYyfSjYVXybIit5IPIwpdojy9KE3dEVIzXaNL8A&amp;oe=69BDBC98&amp;_nc_sid=8b3546, https://scontent-lga3-2.cdninstagram.com/v/t51.82787-15/554363185_18105314983592839_3494642783481762549_n.jpg?stp=dst-jpg_e35_s1080x1080_sh0.08_tt6&amp;_nc_ht=scontent-lga3-2.cdninstagram.com&amp;_nc_cat=107&amp;_nc_oc=Q6cZ2QEHVAce-OPJSssN0SSZtQqNPQ_hRpe6yMRn3zxNzd0UdFo4HBuSIMYHw7cp7ckI480&amp;_nc_ohc=Fp5AQhYErLQQ7kNvwFcuHa6&amp;_nc_gid=-AIGMEgEJsfRuitC1CojqQ&amp;edm=AOQ1c0wBAAAA&amp;ccb=7-5&amp;ig_cache_key=MzczMDMwNzk5MTQyMzA0NTg1NQ%3D%3D.3-ccb7-5&amp;oh=00_AfzRuDoQ8eCmbYxG1BQ0v7F9lNG3zXq1ssEOEAIIsr_Khw&amp;oe=69BD9091&amp;_nc_sid=8b3546, https://scontent-lga3-2.cdninstagram.com/v/t51.82787-15/554963217_18105314992592839_1296360817269466421_n.jpg?stp=dst-jpg_e35_s1080x1080_sh0.08_tt6&amp;_nc_ht=scontent-lga3-2.cdninstagram.com&amp;_nc_cat=107&amp;_nc_oc=Q6cZ2QEHVAce-OPJSssN0SSZtQqNPQ_hRpe6yMRn3zxNzd0UdFo4HBuSIMYHw7cp7ckI480&amp;_nc_ohc=CS_HHQgOY2QQ7kNvwEwz51b&amp;_nc_gid=-AIGMEgEJsfRuitC1CojqQ&amp;edm=AOQ1c0wBAAAA&amp;ccb=7-5&amp;ig_cache_key=MzczMDMwNzk5MTcyNTA1NjMzOA%3D%3D.3-ccb7-5&amp;oh=00_AfxUGrG5fJfFN1MJBT7xSKjpcru4-3xqwgqNNEucbk2cIA&amp;oe=69BDB057&amp;_nc_sid=8b3546, https://scontent-lga3-2.cdninstagram.com/v/t51.82787-15/555516997_18105315001592839_2421267538628562888_n.jpg?stp=dst-jpg_e35_s1080x1080_sh0.08_tt6&amp;_nc_ht=scontent-lga3-2.cdninstagram.com&amp;_nc_cat=107&amp;_nc_oc=Q6cZ2QEHVAce-OPJSssN0SSZtQqNPQ_hRpe6yMRn3zxNzd0UdFo4HBuSIMYHw7cp7ckI480&amp;_nc_ohc=gLChpe-2-D8Q7kNvwFWy7HX&amp;_nc_gid=-AIGMEgEJsfRuitC1CojqQ&amp;edm=AOQ1c0wBAAAA&amp;ccb=7-5&amp;ig_cache_key=MzczMDMwNzk5MTQzOTgyMDA0MQ%3D%3D.3-ccb7-5&amp;oh=00_AfyaH8lFaHJLmSkHpCd64He1LbcKcfy1UX8jGEWQyz3lPg&amp;oe=69BD8F73&amp;_nc_sid=8b3546, https://scontent-lga3-2.cdninstagram.com/v/t51.82787-15/554325398_18105315016592839_6291614514856787969_n.jpg?stp=dst-jpg_e35_s1080x1080_sh0.08_tt6&amp;_nc_ht=scontent-lga3-2.cdninstagram.com&amp;_nc_cat=107&amp;_nc_oc=Q6cZ2QEHVAce-OPJSssN0SSZtQqNPQ_hRpe6yMRn3zxNzd0UdFo4HBuSIMYHw7cp7ckI480&amp;_nc_ohc=BCDRIJLNQBAQ7kNvwHTPWCI&amp;_nc_gid=-AIGMEgEJsfRuitC1CojqQ&amp;edm=AOQ1c0wBAAAA&amp;ccb=7-5&amp;ig_cache_key=MzczMDMwNzk5MTU2NTY4NDA2OQ%3D%3D.3-ccb7-5&amp;oh=00_Afw84F10qRnJ1aaEMm8a3WtuFSd0O4jWEFNRkLzNQniyBw&amp;oe=69BD92B9&amp;_nc_sid=8b3546, https://scontent-lga3-2.cdninstagram.com/v/t51.82787-15/554318867_18105315025592839_7949102014095227523_n.jpg?stp=dst-jpg_e35_s1080x1080_sh0.08_tt6&amp;_nc_ht=scontent-lga3-2.cdninstagram.com&amp;_nc_cat=107&amp;_nc_oc=Q6cZ2QEHVAce-OPJSssN0SSZtQqNPQ_hRpe6yMRn3zxNzd0UdFo4HBuSIMYHw7cp7ckI480&amp;_nc_ohc=_9OQUsVL3DUQ7kNvwGM4E7v&amp;_nc_gid=-AIGMEgEJsfRuitC1CojqQ&amp;edm=AOQ1c0wBAAAA&amp;ccb=7-5&amp;ig_cache_key=MzczMDMwNzk5MTQyMzAzOTYyNQ%3D%3D.3-ccb7-5&amp;oh=00_Afwv2Z6kDU80rviTMXDON48ee8hQd_4cEEyF_nWPwrPoDw&amp;oe=69BD9D6C&amp;_nc_sid=8b3546, https://scontent-lga3-2.cdninstagram.com/v/t51.82787-15/554323222_18105315040592839_3420196546498256394_n.jpg?stp=dst-jpg_e35_s1080x1080_sh0.08_tt6&amp;_nc_ht=scontent-lga3-2.cdninstagram.com&amp;_nc_cat=107&amp;_nc_oc=Q6cZ2QEHVAce-OPJSssN0SSZtQqNPQ_hRpe6yMRn3zxNzd0UdFo4HBuSIMYHw7cp7ckI480&amp;_nc_ohc=olUfofT7aJsQ7kNvwHO-Kio&amp;_nc_gid=-AIGMEgEJsfRuitC1CojqQ&amp;edm=AOQ1c0wBAAAA&amp;ccb=7-5&amp;ig_cache_key=MzczMDMwNzk5MTQzMTQ1ODIwOA%3D%3D.3-ccb7-5&amp;oh=00_Afzwtds23-LPOstz4p-5Wj9pw3jhRdtX8I3NSSglqJRsFg&amp;oe=69BDB2A9&amp;_nc_sid=8b3546, https://scontent-lga3-2.cdninstagram.com/v/t51.82787-15/554293833_18105315214592839_2160765701168071969_n.jpg?stp=dst-jpg_e35_s1080x1080_sh0.08_tt6&amp;_nc_ht=scontent-lga3-2.cdninstagram.com&amp;_nc_cat=107&amp;_nc_oc=Q6cZ2QEHVAce-OPJSssN0SSZtQqNPQ_hRpe6yMRn3zxNzd0UdFo4HBuSIMYHw7cp7ckI480&amp;_nc_ohc=rrQjOF2rIrwQ7kNvwEkZGAA&amp;_nc_gid=-AIGMEgEJsfRuitC1CojqQ&amp;edm=AOQ1c0wBAAAA&amp;ccb=7-5&amp;ig_cache_key=MzczMDMwNzk5MTQyMzAzOTA1Nw%3D%3D.3-ccb7-5&amp;oh=00_Afz1br18NPydOf4PqYiW7IWXvtiq48VgIUcLcNiAT-J64</t>
  </si>
  <si>
    <t>https://scontent-lga3-2.cdninstagram.com/o1/v/t2/f2/m367/AQO0GNmBVRWEY2Ox_tselUzkcjmRGj3YmhE9LxgWFYeL_7iTyMdzhTVSzHMWf_IVGHlhQVKLfOOkuJ_KYnDGn-_rMk3SlgGmFjjHqWI.mp4?_nc_cat=105&amp;_nc_sid=5e9851&amp;_nc_ht=scontent-lga3-2.cdninstagram.com&amp;_nc_ohc=FTgLMUaFfLcQ7kNvwEFEEHV&amp;efg=eyJ2ZW5jb2RlX3RhZyI6Inhwdl9wcm9ncmVzc2l2ZS5JTlNUQUdSQU0uQ0FST1VTRUxfSVRFTS5DMy43MjAuZGFzaF9iYXNlbGluZV8xX3YxIiwieHB2X2Fzc2V0X2lkIjoxODYxMjM2Nzk0ODI4MDMyLCJhc3NldF9hZ2VfZGF5cyI6MTcwLCJ2aV91c2VjYXNlX2lkIjoxMDE0NiwiZHVyYXRpb25fcyI6MjIsInVybGdlbl9zb3VyY2UiOiJ3d3cifQ%3D%3D&amp;ccb=17-1&amp;_nc_gid=-AIGMEgEJsfRuitC1CojqQ&amp;_nc_ss=1a&amp;_nc_zt=28&amp;vs=60c2b71a3dc0b551&amp;_nc_vs=HBksFQIYQGlnX2VwaGVtZXJhbC8xNDQ3RDVFNUFCOTIzNTNCRDZFM0I2Q0E5MTIzN0M4RV92aWRlb19kYXNoaW5pdC5tcDQVAALIARIAFQIYOnBhc3N0aHJvdWdoX2V2ZXJzdG9yZS9HSWZ3X1NEU1dERXlDczRDQVBJMkJOOFltd1o4YmtZTEFBQUYVAgLIARIAKAAYABsCiAd1c2Vfb2lsATEScHJvZ3Jlc3NpdmVfcmVjaXBlATEVAAAmgJT9356yzgYVAigCQzMsF0A2btkWhysCGBJkYXNoX2Jhc2VsaW5lXzFfdjERAHXuB2XEngEA&amp;oh=00_AfylxUfIf79mh-wtup8qOanQqsS09UaKKCJyqhWWBJOYEg&amp;oe=69BDA66E, https://scontent-lga3-3.cdninstagram.com/o1/v/t16/f2/m69/AQMoEqSXc05-6rZdXLAMmSjbktMPa_8RD7nwD62aDU0_BHWE91xQd15LrRBF-aSyRjkN86VmTUXz7612wq9YF4vJ.mp4?strext=1&amp;_nc_cat=104&amp;_nc_sid=8bf8fe&amp;_nc_ht=scontent-lga3-3.cdninstagram.com&amp;_nc_ohc=0twe-o3nyEIQ7kNvwHVV72G&amp;efg=eyJ2ZW5jb2RlX3RhZyI6Inhwdl9wcm9ncmVzc2l2ZS5JTlNUQUdSQU0uQ0FST1VTRUxfSVRFTS5DMy43MjAucHJvZ3Jlc3NpdmVfaDI2NC1iYXNpYy1nZW4yXzcyMHAiLCJ4cHZfYXNzZXRfaWQiOjEwOTkyNTE1NTU0Mjg3OTEsImFzc2V0X2FnZV9kYXlzIjoyNjcsInZpX3VzZWNhc2VfaWQiOjEwMTQ2LCJkdXJhdGlvbl9zIjoxNywidXJsZ2VuX3NvdXJjZSI6Ind3dyJ9&amp;ccb=17-1&amp;_nc_gid=-AIGMEgEJsfRuitC1CojqQ&amp;_nc_ss=1a&amp;_nc_zt=28&amp;oh=00_AfxCcMBo2T7s6wPB070jnYJKRbQa01cgFFBLq_hUUFn2dg&amp;oe=69BD98F4</t>
  </si>
  <si>
    <t>https://www.instagram.com/auto_detailing_service_delight</t>
  </si>
  <si>
    <t>ccxno.5</t>
  </si>
  <si>
    <t>伊藤恵美</t>
  </si>
  <si>
    <t>Emi Ito | Artist
Golden Calligraphy 🖋️
“You are a Masterpiece” ✨
Sculpting light with gold.
The soul of Japan, etched for eternity.</t>
  </si>
  <si>
    <t>https://www.facebook.com/share/1CKdHdeUwP/?mibextid=wwXIfr</t>
  </si>
  <si>
    <t>https://scontent-phx1-1.cdninstagram.com/v/t51.82787-19/650940660_17879977473480920_1026434975689680459_n.jpg?stp=dst-jpg_e0_s150x150_tt6&amp;efg=eyJ2ZW5jb2RlX3RhZyI6InByb2ZpbGVfcGljLmRqYW5nby4xMDgwLmMyIn0&amp;_nc_ht=scontent-phx1-1.cdninstagram.com&amp;_nc_cat=108&amp;_nc_oc=Q6cZ2QHflD0j1K0bg70lUGGVZk_uKXmuRIwalXpC0ds6OCEkMKQWekm9_V2DKg_ggwceNlg&amp;_nc_ohc=-Zyjm-X-ax0Q7kNvwECf-Gf&amp;_nc_gid=V3t7pHRDyMgfGauiAzLxgA&amp;edm=AOQ1c0wBAAAA&amp;ccb=7-5&amp;oh=00_AfzDTLpM0s88xUTjU8lDkqf9Hwgf5jLCBrAr4QFU4DuZLw&amp;oe=69BD942D&amp;_nc_sid=8b3546</t>
  </si>
  <si>
    <t>REBIRTH</t>
  </si>
  <si>
    <t>https://instagram.com/p/DVA8X0Wk4TD, https://instagram.com/p/DV6NiXOk8lG, https://instagram.com/p/DV4wBS3E2fi, https://instagram.com/p/DV23ecVkyHP, https://instagram.com/p/DV2G_TXE6y2, https://instagram.com/p/DV16UAWE21S, https://instagram.com/p/DVyJf6Ukztx, https://instagram.com/p/DVyI23LEx57, https://instagram.com/p/DVvP_DMky3s, https://instagram.com/p/DVsp8ork2wZ, https://instagram.com/p/DVqHxn5kzLn, https://instagram.com/p/DVnD9F5E2Ak</t>
  </si>
  <si>
    <t>6, 2, 3, 3, 3, 4, 4, 4, 2, 3, 2, 2</t>
  </si>
  <si>
    <t>2026-02-21, 2026-03-15, 2026-03-15, 2026-03-14, 2026-03-14, 2026-03-13, 2026-03-12, 2026-03-12, 2026-03-11, 2026-03-10, 2026-03-09, 2026-03-08</t>
  </si>
  <si>
    <t>Image, Sidecar, Sidecar, Image, Image, Image, Image, Image, Video, Image, Image, Image</t>
  </si>
  <si>
    <t>https://scontent-phx1-1.cdninstagram.com/v/t51.82787-15/639836598_17877377289480920_6880866004497190283_n.jpg?stp=dst-jpg_e35_p1080x1080_sh0.08_tt6&amp;_nc_ht=scontent-phx1-1.cdninstagram.com&amp;_nc_cat=108&amp;_nc_oc=Q6cZ2QHflD0j1K0bg70lUGGVZk_uKXmuRIwalXpC0ds6OCEkMKQWekm9_V2DKg_ggwceNlg&amp;_nc_ohc=E35BP7y_r9QQ7kNvwFMwGqm&amp;_nc_gid=V3t7pHRDyMgfGauiAzLxgA&amp;edm=AOQ1c0wBAAAA&amp;ccb=7-5&amp;ig_cache_key=MzgzNzMzMjQwMjA3MTYzNTEzOQ%3D%3D.3-ccb7-5&amp;oh=00_Afx3IXv5zY7F7VMucyoRT2_hQ8AQ5mNLo1VEbW7IZns3Uw&amp;oe=69BDB8F5&amp;_nc_sid=8b3546, https://scontent-phx1-1.cdninstagram.com/v/t51.82787-15/652670356_17880173457480920_5278745520240201311_n.jpg?stp=dst-jpg_e15_tt6&amp;_nc_ht=scontent-phx1-1.cdninstagram.com&amp;_nc_cat=108&amp;_nc_oc=Q6cZ2QHflD0j1K0bg70lUGGVZk_uKXmuRIwalXpC0ds6OCEkMKQWekm9_V2DKg_ggwceNlg&amp;_nc_ohc=x3SYZjPLmpgQ7kNvwExlakB&amp;_nc_gid=V3t7pHRDyMgfGauiAzLxgA&amp;edm=AOQ1c0wBAAAA&amp;ccb=7-5&amp;ig_cache_key=Mzg1MzQ1MTg3NzIzMzY2MTA3Mw%3D%3D.3-ccb7-5&amp;oh=00_AfzqQfjdWpc-yLkni85Rd3boU5tHU0gQ-_APqQd5RQ3NHA&amp;oe=69BD93DD&amp;_nc_sid=8b3546, https://scontent-phx1-1.cdninstagram.com/v/t51.82787-15/652670356_17880173457480920_5278745520240201311_n.jpg?stp=dst-jpg_e15_tt6&amp;_nc_ht=scontent-phx1-1.cdninstagram.com&amp;_nc_cat=108&amp;_nc_oc=Q6cZ2QHflD0j1K0bg70lUGGVZk_uKXmuRIwalXpC0ds6OCEkMKQWekm9_V2DKg_ggwceNlg&amp;_nc_ohc=x3SYZjPLmpgQ7kNvwExlakB&amp;_nc_gid=V3t7pHRDyMgfGauiAzLxgA&amp;edm=AOQ1c0wBAAAA&amp;ccb=7-5&amp;ig_cache_key=Mzg1MzQ1MTg3NzIzMzY2MTA3Mw%3D%3D.3-ccb7-5&amp;oh=00_AfzqQfjdWpc-yLkni85Rd3boU5tHU0gQ-_APqQd5RQ3NHA&amp;oe=69BD93DD&amp;_nc_sid=8b3546, https://scontent-phx1-1.cdninstagram.com/v/t51.82787-15/651496930_17880173448480920_2131543341387236104_n.jpg?stp=dst-jpg_e15_tt6&amp;_nc_ht=scontent-phx1-1.cdninstagram.com&amp;_nc_cat=108&amp;_nc_oc=Q6cZ2QHflD0j1K0bg70lUGGVZk_uKXmuRIwalXpC0ds6OCEkMKQWekm9_V2DKg_ggwceNlg&amp;_nc_ohc=CK6KbOsZKpoQ7kNvwGpoaP8&amp;_nc_gid=V3t7pHRDyMgfGauiAzLxgA&amp;edm=AOQ1c0wBAAAA&amp;ccb=7-5&amp;ig_cache_key=Mzg1MzQ1MTg3ODg0NDI4MTY1NQ%3D%3D.3-ccb7-5&amp;oh=00_AfxY86YFqNk9aaObHGGJfQp4hz7vaPDaxmCrDPZDSe_XEA&amp;oe=69BDB91A&amp;_nc_sid=8b3546, https://scontent-phx1-1.cdninstagram.com/v/t51.82787-15/651793621_17880173469480920_8062809065990113977_n.jpg?stp=dst-jpg_e15_tt6&amp;_nc_ht=scontent-phx1-1.cdninstagram.com&amp;_nc_cat=108&amp;_nc_oc=Q6cZ2QHflD0j1K0bg70lUGGVZk_uKXmuRIwalXpC0ds6OCEkMKQWekm9_V2DKg_ggwceNlg&amp;_nc_ohc=BBNa91-jn88Q7kNvwFHjaI1&amp;_nc_gid=V3t7pHRDyMgfGauiAzLxgA&amp;edm=AOQ1c0wBAAAA&amp;ccb=7-5&amp;ig_cache_key=Mzg1MzQ1MTg3OTk1OTk5NjE1Mw%3D%3D.3-ccb7-5&amp;oh=00_AfyWX2wveb5o6cj5GkX29eC3yUeCHynS__Dtchncz-qDAQ&amp;oe=69BDB5F1&amp;_nc_sid=8b3546, https://scontent-phx1-1.cdninstagram.com/v/t51.82787-15/650559292_17880173439480920_8351782661341502045_n.jpg?stp=dst-jpg_e15_tt6&amp;_nc_ht=scontent-phx1-1.cdninstagram.com&amp;_nc_cat=108&amp;_nc_oc=Q6cZ2QHflD0j1K0bg70lUGGVZk_uKXmuRIwalXpC0ds6OCEkMKQWekm9_V2DKg_ggwceNlg&amp;_nc_ohc=nb5GKaW51CEQ7kNvwGoPawP&amp;_nc_gid=V3t7pHRDyMgfGauiAzLxgA&amp;edm=AOQ1c0wBAAAA&amp;ccb=7-5&amp;ig_cache_key=Mzg1MzQ1MTg3OTYzMjgwOTIwMA%3D%3D.3-ccb7-5&amp;oh=00_Afw6-0C94WB58f1yMDlgUlPeLyxdJQOFFjq_CM75HvEvfA&amp;oe=69BD8877&amp;_nc_sid=8b3546, https://scontent-phx1-1.cdninstagram.com/v/t51.82787-15/650786991_17880097692480920_2888386913816706595_n.jpg?stp=dst-jpg_e15_tt6&amp;_nc_ht=scontent-phx1-1.cdninstagram.com&amp;_nc_cat=108&amp;_nc_oc=Q6cZ2QHflD0j1K0bg70lUGGVZk_uKXmuRIwalXpC0ds6OCEkMKQWekm9_V2DKg_ggwceNlg&amp;_nc_ohc=qN46rChp3doQ7kNvwFV_bNi&amp;_nc_gid=V3t7pHRDyMgfGauiAzLxgA&amp;edm=AOQ1c0wBAAAA&amp;ccb=7-5&amp;ig_cache_key=Mzg1MzA0MDQzMzk0NjEyMTU5OQ%3D%3D.3-ccb7-5&amp;oh=00_Afw7npBj7Cx5lV9S_9q1u7W10loScZMSCwhlRjUYv69-0w&amp;oe=69BD8F4E&amp;_nc_sid=8b3546, https://scontent-phx1-1.cdninstagram.com/v/t51.82787-15/650786991_17880097692480920_2888386913816706595_n.jpg?stp=dst-jpg_e15_tt6&amp;_nc_ht=scontent-phx1-1.cdninstagram.com&amp;_nc_cat=108&amp;_nc_oc=Q6cZ2QHflD0j1K0bg70lUGGVZk_uKXmuRIwalXpC0ds6OCEkMKQWekm9_V2DKg_ggwceNlg&amp;_nc_ohc=qN46rChp3doQ7kNvwFV_bNi&amp;_nc_gid=V3t7pHRDyMgfGauiAzLxgA&amp;edm=AOQ1c0wBAAAA&amp;ccb=7-5&amp;ig_cache_key=Mzg1MzA0MDQzMzk0NjEyMTU5OQ%3D%3D.3-ccb7-5&amp;oh=00_Afw7npBj7Cx5lV9S_9q1u7W10loScZMSCwhlRjUYv69-0w&amp;oe=69BD8F4E&amp;_nc_sid=8b3546, https://scontent-phx1-1.cdninstagram.com/v/t51.82787-15/651633213_17880097719480920_4449100680329851041_n.jpg?stp=dst-jpg_e15_tt6&amp;_nc_ht=scontent-phx1-1.cdninstagram.com&amp;_nc_cat=108&amp;_nc_oc=Q6cZ2QHflD0j1K0bg70lUGGVZk_uKXmuRIwalXpC0ds6OCEkMKQWekm9_V2DKg_ggwceNlg&amp;_nc_ohc=mzo0DsFkN8wQ7kNvwFrg-QR&amp;_nc_gid=V3t7pHRDyMgfGauiAzLxgA&amp;edm=AOQ1c0wBAAAA&amp;ccb=7-5&amp;ig_cache_key=Mzg1MzA0MDQzNjQ1NDMzOTIyMg%3D%3D.3-ccb7-5&amp;oh=00_AfzS2JoEjvdBGbAOfyWasaa19s0L5mVsqYVy5aMNOUJKZQ&amp;oe=69BD88E5&amp;_nc_sid=8b3546, https://scontent-phx1-1.cdninstagram.com/v/t51.82787-15/650273725_17880097710480920_1129523889662358344_n.jpg?stp=dst-jpg_e15_tt6&amp;_nc_ht=scontent-phx1-1.cdninstagram.com&amp;_nc_cat=108&amp;_nc_oc=Q6cZ2QHflD0j1K0bg70lUGGVZk_uKXmuRIwalXpC0ds6OCEkMKQWekm9_V2DKg_ggwceNlg&amp;_nc_ohc=VuG-8_MbN_gQ7kNvwEqhxrS&amp;_nc_gid=V3t7pHRDyMgfGauiAzLxgA&amp;edm=AOQ1c0wBAAAA&amp;ccb=7-5&amp;ig_cache_key=Mzg1MzA0MDQzNjcwNTk4NDk0OQ%3D%3D.3-ccb7-5&amp;oh=00_Afwd5hFsLM3ewRkcAtPcxqlqewb4VSNPVqdxcZAIRnAa7A&amp;oe=69BD9552&amp;_nc_sid=8b3546, https://scontent-phx1-1.cdninstagram.com/v/t51.82787-15/650732744_17880097701480920_1680212986865539970_n.jpg?stp=dst-jpg_e15_tt6&amp;_n</t>
  </si>
  <si>
    <t>https://scontent-phx1-1.cdninstagram.com/o1/v/t2/f2/m86/AQMu6xJNPz3hFrdwlaf-qIg425STbjAbDD28uCE5GH8j-RpvLF2O3Kf5ICseUYOmutPAcUQ76GvKOoQ5x874vkEhUUXj7UZ2XpgnuDQ.mp4?_nc_cat=103&amp;_nc_sid=5e9851&amp;_nc_ht=scontent-phx1-1.cdninstagram.com&amp;_nc_ohc=_cRLO2Q4-dUQ7kNvwEoP-Om&amp;efg=eyJ2ZW5jb2RlX3RhZyI6Inhwdl9wcm9ncmVzc2l2ZS5JTlNUQUdSQU0uQ0xJUFMuQzMuNzIwLmRhc2hfYmFzZWxpbmVfMV92MSIsInhwdl9hc3NldF9pZCI6MTc4Nzg2NjgwNDU1MDg2NzYsImFzc2V0X2FnZV9kYXlzIjo1LCJ2aV91c2VjYXNlX2lkIjoxMDgyNywiZHVyYXRpb25fcyI6MjksInVybGdlbl9zb3VyY2UiOiJ3d3cifQ%3D%3D&amp;ccb=17-1&amp;_nc_gid=V3t7pHRDyMgfGauiAzLxgA&amp;_nc_ss=1a&amp;_nc_zt=28&amp;vs=8c3ce1551fc50c52&amp;_nc_vs=HBksFQIYUmlnX3hwdl9yZWVsc19wZXJtYW5lbnRfc3JfcHJvZC84MzRERjFFMENGRDc3MkM0RjZDRTk3NEI5MjNFQzk5Ml92aWRlb19kYXNoaW5pdC5tcDQVAALIARIAFQIYUWlnX3hwdl9wbGFjZW1lbnRfcGVybWFuZW50X3YyLzkxNDFFMzNEREFCOEMzNjhGMzlFRTE0QjUyMTMzMDhFX2F1ZGlvX2Rhc2hpbml0Lm1wNBUCAsgBEgAoABgAGwKIB3VzZV9vaWwBMRJwcm9ncmVzc2l2ZV9yZWNpcGUBMRUAACaIgceeuaPCPxUCKAJDMywXQD2qfvnbItEYEmRhc2hfYmFzZWxpbmVfMV92MREAdf4HZZapAQA&amp;oh=00_Afx4TRDdmfB8yuMH5-vh6WSmW9Fq3snDR9AT9y5sIugBNA&amp;oe=69B9A6E0</t>
  </si>
  <si>
    <t>https://www.instagram.com/ccxno.5</t>
  </si>
  <si>
    <t>m.h0226</t>
  </si>
  <si>
    <t>ひらっち</t>
  </si>
  <si>
    <t>https://scontent-bos5-1.cdninstagram.com/v/t51.2885-19/11910541_560227860792390_877031051_a.jpg?stp=dst-jpg_e0_s150x150_tt6&amp;efg=eyJ2ZW5jb2RlX3RhZyI6InByb2ZpbGVfcGljLmRqYW5nby4xNTAuYzIifQ&amp;_nc_ht=scontent-bos5-1.cdninstagram.com&amp;_nc_cat=106&amp;_nc_oc=Q6cZ2QHtl7PDk-hXf-0wDHebEzjgd3ezQrYohVGiep_0Gcp4zpSEEpLNIT767Jdg5t8FDko&amp;_nc_ohc=uwV77Na4idUQ7kNvwHHKGRA&amp;_nc_gid=ifT2RCOuJ2TS9yeEpve0wA&amp;edm=AOQ1c0wBAAAA&amp;ccb=7-5&amp;oh=00_AfykKNRR-nphSMBuWevSeslHqvelujwpKvJixHjElFdvJw&amp;oe=69BDA6FF&amp;_nc_sid=8b3546</t>
  </si>
  <si>
    <t>スチャダラとライムスターのラジオ最高📻非常事態宣言で明日から5/6まで休みになるっぽいのでradikoとDVDで退屈しのぎます。
皆様も、不要な外出は避けてこの危機を乗り越えましょう | 週末始まってます😊 | 週末まつ恒例のコレ | 今宵も最高な夜ありがとうございます | これダサくてイイ | こっち来て7年目で初めて鎌倉行きました 笑笑
思ったより小さかったなぁ | 月一定例のストレス発散イベント
NORIさんMUROさん昨夜も最高な夜をありがとうございました😊</t>
  </si>
  <si>
    <t>https://instagram.com/p/CNpd8KejbhJ, https://instagram.com/p/CKyA-u4j13_, https://instagram.com/p/B-rGtDkDI7j, https://instagram.com/p/B9k8X2-JByB, https://instagram.com/p/B9Vj7bMJY4k, https://instagram.com/p/B6dSxk0pbwe, https://instagram.com/p/B3G5gzgFOI5, https://instagram.com/p/B1yQl_lgpd7, https://instagram.com/p/B1yQVuNA5t8, https://instagram.com/p/B0kNImmAyQm, https://instagram.com/p/B0kKqaRACC7</t>
  </si>
  <si>
    <t>36, 25, 37, 44, 38, 17, 34, 19, 13, 9, 7</t>
  </si>
  <si>
    <t>1, 0, 0, 0, 0, 0, 1, 0, 0, 0, 0</t>
  </si>
  <si>
    <t>2021-04-14, 2021-02-02, 2020-04-07, 2020-03-11, 2020-03-05, 2019-12-25, 2019-10-02, 2019-08-30, 2019-08-30, 2019-07-31, 2019-07-31</t>
  </si>
  <si>
    <t>Image, Image, Image, Image, Sidecar, Video, Image, Sidecar, Sidecar, Sidecar, Sidecar</t>
  </si>
  <si>
    <t>https://scontent-bos5-1.cdninstagram.com/v/t51.82787-15/619324009_18084407744128815_1583772474298136609_n.jpg?stp=dst-jpg_e15_tt6&amp;_nc_ht=scontent-bos5-1.cdninstagram.com&amp;_nc_cat=103&amp;_nc_oc=Q6cZ2QHtl7PDk-hXf-0wDHebEzjgd3ezQrYohVGiep_0Gcp4zpSEEpLNIT767Jdg5t8FDko&amp;_nc_ohc=-hZUBHHDfkYQ7kNvwFMbWnV&amp;_nc_gid=ifT2RCOuJ2TS9yeEpve0wA&amp;edm=AOQ1c0wBAAAA&amp;ccb=7-5&amp;ig_cache_key=MjU1MTcwMjM0MTY0OTU0NTI4OQ%3D%3D.3-ccb7-5&amp;oh=00_AfzryVm1kjqpdudvKhq4RGMwaI0lTZufZPYmPdiui41LOg&amp;oe=69BDB22D&amp;_nc_sid=8b3546, https://scontent-bos5-1.cdninstagram.com/v/t51.82787-15/626289863_18438320695115196_8314804826569030697_n.jpg?stp=dst-jpg_e35_s1080x1080_sh0.08_tt6&amp;_nc_ht=scontent-bos5-1.cdninstagram.com&amp;_nc_cat=100&amp;_nc_oc=Q6cZ2QHtl7PDk-hXf-0wDHebEzjgd3ezQrYohVGiep_0Gcp4zpSEEpLNIT767Jdg5t8FDko&amp;_nc_ohc=yPEAN1nmtcMQ7kNvwEmr7wV&amp;_nc_gid=ifT2RCOuJ2TS9yeEpve0wA&amp;edm=AOQ1c0wBAAAA&amp;ccb=7-5&amp;ig_cache_key=MjUwMDA2NTA1NDA5MjY0NzkzNQ%3D%3D.3-ccb7-5&amp;oh=00_Afyu3d8_TahGHpQxxK-LyoTP34YWcSTHv-9u0UuNc2GNwQ&amp;oe=69BDBAB8&amp;_nc_sid=8b3546, https://scontent-bos5-1.cdninstagram.com/v/t51.82787-15/639996097_18565597540047114_8316979518401599029_n.jpg?stp=dst-jpg_e15_tt6&amp;_nc_ht=scontent-bos5-1.cdninstagram.com&amp;_nc_cat=106&amp;_nc_oc=Q6cZ2QHtl7PDk-hXf-0wDHebEzjgd3ezQrYohVGiep_0Gcp4zpSEEpLNIT767Jdg5t8FDko&amp;_nc_ohc=7ij9YUXJrwIQ7kNvwGQMtZ3&amp;_nc_gid=ifT2RCOuJ2TS9yeEpve0wA&amp;edm=AOQ1c0wBAAAA&amp;ccb=7-5&amp;ig_cache_key=MjI4MTk0NzEyMDY3NDgzNjE5NQ%3D%3D.3-ccb7-5&amp;oh=00_AfwtWrixNW4tRUDZAlP1EdEfpb3xCGZthmKvdob7XgMeTw&amp;oe=69BD9E7E&amp;_nc_sid=8b3546, https://scontent-bos5-1.cdninstagram.com/v/t51.82787-15/619501241_18105510595780561_6999487280172850491_n.jpg?stp=dst-jpg_e35_s1080x1080_sh0.08_tt6&amp;_nc_ht=scontent-bos5-1.cdninstagram.com&amp;_nc_cat=101&amp;_nc_oc=Q6cZ2QHtl7PDk-hXf-0wDHebEzjgd3ezQrYohVGiep_0Gcp4zpSEEpLNIT767Jdg5t8FDko&amp;_nc_ohc=bJWHi4Z1MIgQ7kNvwG7Pg60&amp;_nc_gid=ifT2RCOuJ2TS9yeEpve0wA&amp;edm=AOQ1c0wBAAAA&amp;ccb=7-5&amp;ig_cache_key=MjI2MjE5ODQzNTIxMDA3NTI2NQ%3D%3D.3-ccb7-5&amp;oh=00_AfzwylzwzuIEI8pqlQu3RUD82u2zPHz6A1wNnd_1iTziiQ&amp;oe=69BD8D5B&amp;_nc_sid=8b3546, https://scontent-bos5-1.cdninstagram.com/v/t51.82787-15/645799537_18109503067755199_1075659566505458916_n.jpg?stp=dst-jpg_e35_s1080x1080_sh0.08_tt6&amp;_nc_ht=scontent-bos5-1.cdninstagram.com&amp;_nc_cat=107&amp;_nc_oc=Q6cZ2QHtl7PDk-hXf-0wDHebEzjgd3ezQrYohVGiep_0Gcp4zpSEEpLNIT767Jdg5t8FDko&amp;_nc_ohc=seJZ4T8GOJIQ7kNvwEgYaUV&amp;_nc_gid=ifT2RCOuJ2TS9yeEpve0wA&amp;edm=AOQ1c0wBAAAA&amp;ccb=7-5&amp;ig_cache_key=MjI1Nzg2ODgwMDY3NDY0NDkwMw%3D%3D.3-ccb7-5&amp;oh=00_Afzge_0fl9QRlPbX5VjDDE2ziOz5wgs3VtposbLX-6zxoA&amp;oe=69BD9EED&amp;_nc_sid=8b3546, https://scontent-bos5-1.cdninstagram.com/v/t51.82787-15/645799537_18109503067755199_1075659566505458916_n.jpg?stp=dst-jpg_e35_s1080x1080_sh0.08_tt6&amp;_nc_ht=scontent-bos5-1.cdninstagram.com&amp;_nc_cat=107&amp;_nc_oc=Q6cZ2QHtl7PDk-hXf-0wDHebEzjgd3ezQrYohVGiep_0Gcp4zpSEEpLNIT767Jdg5t8FDko&amp;_nc_ohc=seJZ4T8GOJIQ7kNvwEgYaUV&amp;_nc_gid=ifT2RCOuJ2TS9yeEpve0wA&amp;edm=AOQ1c0wBAAAA&amp;ccb=7-5&amp;ig_cache_key=MjI1Nzg2ODgwMDY3NDY0NDkwMw%3D%3D.3-ccb7-5&amp;oh=00_Afzge_0fl9QRlPbX5VjDDE2ziOz5wgs3VtposbLX-6zxoA&amp;oe=69BD9EED&amp;_nc_sid=8b3546, https://scontent-bos5-1.cdninstagram.com/v/t51.2885-15/87533255_290764751899745_7245908244216672974_n.jpg?stp=dst-jpg_e35_s1080x1080_tt6&amp;_nc_ht=scontent-bos5-1.cdninstagram.com&amp;_nc_cat=105&amp;_nc_oc=Q6cZ2QHtl7PDk-hXf-0wDHebEzjgd3ezQrYohVGiep_0Gcp4zpSEEpLNIT767Jdg5t8FDko&amp;_nc_ohc=heoDVdRd2hUQ7kNvwHDY3WT&amp;_nc_gid=ifT2RCOuJ2TS9yeEpve0wA&amp;edm=AOQ1c0wBAAAA&amp;ccb=7-5&amp;ig_cache_key=MjI1Nzg2ODgwMDY1Nzg3MjcyMg%3D%3D.3-ccb7-5&amp;oh=00_AfxqhX0uHyIRllR7_C4-Q8-kI01mnOkmhqXqWAfgwvgRDQ&amp;oe=69BDBB8E&amp;_nc_sid=8b3546, https://scontent-bos5-1.cdninstagram.com/v/t51.82787-15/618031716_18098885371700063_2333534869309767129_n.jpg?stp=dst-jpg_e15_tt6&amp;_nc_ht=scontent-bos5-1.cdninstagram.com&amp;_nc_cat=111&amp;_nc_oc=Q6cZ2QHtl7PDk-hXf-0wDHebEzjgd3ezQrYohVGiep_0Gcp4zpSEEpLNIT767Jdg5t8FDko&amp;_nc_ohc=Kwxp0m1Rf08Q7kNvwEIbHnx&amp;_nc_gid=ifT2RCOuJ2TS9yeEpve0wA&amp;edm=AOQ1c0wBAAAA&amp;ccb=7-5&amp;ig_cache_key=MjE0NTY1NTIxNTQ2MjA4MTA4MQ%3D%3D.3-ccb7-5&amp;oh=00_Afz5-zNTbdpT1VXwQbnIed_3wNPYTCZ8Y6ww-M0mKdEQsA&amp;oe=69BD95CD&amp;_nc_sid=8b3546, https://scontent-bos5-1.cdninstagram.com/v/t51.82787-15/650149765_18153163402452161_6996974678979616778_n.jpg?stp=dst-jpg_e35_s1080x1080_sh0.08_tt6&amp;_nc_ht=scontent-bos5-1.cdninstagram.com&amp;_nc_cat=105&amp;_nc_oc=Q6cZ2QHtl7PDk-hXf-0wDHebEzjgd3ezQrYohVGiep_0Gcp4zpSEEpLNIT767Jdg5t8FDko&amp;_nc_ohc=lT32HGbfsUMQ7kNvwG1Ma0w&amp;_nc_gid=ifT2RCOuJ2TS9yeEpve0wA&amp;edm=AOQ1c0wBAAAA&amp;ccb=7-5&amp;ig_cache_key=MjEyMTgzMTM1MTY0MzYyMjkyNg%3D%3D.3-ccb7-5&amp;oh=00_AfykQcuz29a57GvaQ9j2Mrev6u6TXsaW1s95gEG6DtJxCQ&amp;oe=69BDA4C2&amp;_nc_sid=8b3546, https://scontent-bos5-1.cdninstagram.com/v/t51.82787-15/650149765_18153163402452161_6996974678979616778_n.jpg?stp=dst-jpg_e35_s1080x1080_sh0.08_tt6&amp;_nc_ht=scontent-bos5-1.cdninstagram.com&amp;_nc_cat=105&amp;_nc_oc=Q6cZ2QHtl7PDk-hXf-0wDHebEzjgd3ezQrYohVGiep_0Gcp4zpSEEpLNIT767Jdg5t8FDko&amp;_nc_ohc=lT32HGbfsUMQ7kNvwG1Ma0w&amp;_nc_gid=ifT2RCOuJ2TS9yeEpve0wA&amp;edm=AOQ1c0wBAAAA&amp;ccb=7-5&amp;ig_cache_key=MjEyMTgzMTM1MTY0MzYyMjkyNg%3D%3D.3-ccb7-5&amp;oh=00_AfykQcuz29a57GvaQ9j2Mrev6u6TXsaW1s95gEG6DtJxCQ&amp;oe=69BDA4C2&amp;_nc_sid=8b3546, https://scontent-bos5-1.cdninstagra</t>
  </si>
  <si>
    <t>https://scontent-bos5-1.cdninstagram.com/o1/v/t16/f2/m84/AQMycsPlmsOldFSokUfYf1iKmKdS5oYYq4wchrjWuAW7uAiELAGlO6FeqKivmF66Yh9dxleAijrx7WMQfvaQ3v_fXz6hrGFZPhHpRsc.mp4?_nc_cat=106&amp;_nc_sid=5e9851&amp;_nc_ht=scontent-bos5-1.cdninstagram.com&amp;_nc_ohc=G2V4L1GpEdMQ7kNvwHG2U4B&amp;efg=eyJ2ZW5jb2RlX3RhZyI6Inhwdl9wcm9ncmVzc2l2ZS5JTlNUQUdSQU0uRkVFRC5DMy43MjAuZGFzaF9iYXNlbGluZV8xX3YxIiwieHB2X2Fzc2V0X2lkIjoxMzU1NzI5MjI4Njk4OTMzLCJhc3NldF9hZ2VfZGF5cyI6MjI3MywidmlfdXNlY2FzZV9pZCI6MTAxNDYsImR1cmF0aW9uX3MiOjUzLCJ1cmxnZW5fc291cmNlIjoid3d3In0%3D&amp;ccb=17-1&amp;_nc_gid=ifT2RCOuJ2TS9yeEpve0wA&amp;_nc_ss=1a&amp;_nc_zt=28&amp;vs=45b6add4aada26c9&amp;_nc_vs=HBksFQIYTGlnX2JhY2tmaWxsX3RpbWVsaW5lX3ZvZC84NDRCQjg0NjkzNjQ1M0ZEMDc3MTQzQ0RDQjk0MjI4Ml92aWRlb19kYXNoaW5pdC5tcDQVAALIARIAFQIYOnBhc3N0aHJvdWdoX2V2ZXJzdG9yZS9HTWtpZFJmbnMwa3gyVDBCQUFaSjkyWnVRTUZrYnBrd0FBQUYVAgLIARIAKAAYABsCiAd1c2Vfb2lsATEScHJvZ3Jlc3NpdmVfcmVjaXBlATEVAAAm6tS08enB6AQVAigCQzMsF0BKwAAAAAAAGBJkYXNoX2Jhc2VsaW5lXzFfdjERAHXqB2XEngEA&amp;oh=00_AfyJ3ld3B1_H6_o3OHCFb5JbA7LwBD2gyNQW6VtiQmrJ2g&amp;oe=69B995A6, https://scontent-bos5-1.cdninstagram.com/o1/v/t16/f2/m84/AQMXsr1lCX_Hi461BDcppIsiD2MTlVIBTgkmF8ht5c0HLcAHTTCPL5B5epaKbpmOXeBj4Vo-PoRvMBvvr9BJ1VdIz-yXF8-Pxrno4Fw.mp4?_nc_cat=110&amp;_nc_sid=5e9851&amp;_nc_ht=scontent-bos5-1.cdninstagram.com&amp;_nc_ohc=F5oh_rJEmJIQ7kNvwEPLTVZ&amp;efg=eyJ2ZW5jb2RlX3RhZyI6Inhwdl9wcm9ncmVzc2l2ZS5JTlNUQUdSQU0uQ0FST1VTRUxfSVRFTS5DMy43MjAuZGFzaF9iYXNlbGluZV8xX3YxIiwieHB2X2Fzc2V0X2lkIjozMzU4OTQxMjIxNTI0OTcsImFzc2V0X2FnZV9kYXlzIjoyNDIwLCJ2aV91c2VjYXNlX2lkIjoxMDE0NiwiZHVyYXRpb25fcyI6NjAsInVybGdlbl9zb3VyY2UiOiJ3d3cifQ%3D%3D&amp;ccb=17-1&amp;vs=def5a0d3968e3896&amp;_nc_vs=HBksFQIYTGlnX2JhY2tmaWxsX3RpbWVsaW5lX3ZvZC9BQjQxQTcyMzE0MjRCODYxMDc5QzM2OEQzQzY1NEZBRV92aWRlb19kYXNoaW5pdC5tcDQVAALIARIAFQIYOnBhc3N0aHJvdWdoX2V2ZXJzdG9yZS9HT0txRFJiTXZ5T0ZaVHNHQUw5TlpPY2l6U04tYnBrd0FBQUYVAgLIARIAKAAYABsCiAd1c2Vfb2lsATEScHJvZ3Jlc3NpdmVfcmVjaXBlATEVAAAm4oiqnc7fmAEVAigCQzMsF0BOAAAAAAAAGBJkYXNoX2Jhc2VsaW5lXzFfdjERAHXuB2XEngEA&amp;_nc_gid=ifT2RCOuJ2TS9yeEpve0wA&amp;_nc_ss=1a&amp;_nc_zt=28&amp;oh=00_AfwkbC7bYfyEAhoLZH8g9k4YyCgc22AaQIMOpLihuRWuqA&amp;oe=69B9A146, https://scontent-bos5-1.cdninstagram.com/o1/v/t16/f2/m84/AQM9IvqpJWLB9cCJCBdk47DZk0o_EKwkcXBOt730UTWI5KIXOXulhcQF4dvRobwih7BF9SaU0esXnio7Z-vihYlKFAHTFxQH8kJhc7M.mp4?_nc_cat=108&amp;_nc_sid=5e9851&amp;_nc_ht=scontent-bos5-1.cdninstagram.com&amp;_nc_ohc=EGYv94BbNUUQ7kNvwEnsKrZ&amp;efg=eyJ2ZW5jb2RlX3RhZyI6Inhwdl9wcm9ncmVzc2l2ZS5JTlNUQUdSQU0uQ0FST1VTRUxfSVRFTS5DMy43MjAuZGFzaF9iYXNlbGluZV8xX3YxIiwieHB2X2Fzc2V0X2lkIjo3MDg1NjYyODEyOTAwNTQsImFzc2V0X2FnZV9kYXlzIjoyNDIwLCJ2aV91c2VjYXNlX2lkIjoxMDE0NiwiZHVyYXRpb25fcyI6NjAsInVybGdlbl9zb3VyY2UiOiJ3d3cifQ%3D%3D&amp;ccb=17-1&amp;vs=b2811200bba2a0ab&amp;_nc_vs=HBksFQIYTGlnX2JhY2tmaWxsX3RpbWVsaW5lX3ZvZC9DNDQ1QzFDRUMyNkQ4QTFFMzg2NDI1RERBNTYxNzhCOV92aWRlb19kYXNoaW5pdC5tcDQVAALIARIAFQIYOnBhc3N0aHJvdWdoX2V2ZXJzdG9yZS9HRVhCLXhhTmpXM0hGamtCQU9kVERUUUpWVWNzYnBrd0FBQUYVAgLIARIAKAAYABsCiAd1c2Vfb2lsATEScHJvZ3Jlc3NpdmVfcmVjaXBlATEVAAAmjIX4l_6bwgIVAigCQzMsF0BOAAAAAAAAGBJkYXNoX2Jhc2VsaW5lXzFfdjERAHXuB2XEngEA&amp;_nc_gid=ifT2RCOuJ2TS9yeEpve0wA&amp;_nc_ss=1a&amp;_nc_zt=28&amp;oh=00_AfweItLvKvmzqorA8YEyLTWTkR7aCYlq0_wNVMZAKzAHzg&amp;oe=69B9B608</t>
  </si>
  <si>
    <t>https://www.instagram.com/m.h0226</t>
  </si>
  <si>
    <t>rio.in.jp</t>
  </si>
  <si>
    <t>Ryo A.</t>
  </si>
  <si>
    <t>Food Enthusiast.</t>
  </si>
  <si>
    <t>https://scontent-mia3-1.cdninstagram.com/v/t51.2885-19/12918577_1731158317166418_1687931041_a.jpg?stp=dst-jpg_e0_s150x150_tt6&amp;efg=eyJ2ZW5jb2RlX3RhZyI6InByb2ZpbGVfcGljLmRqYW5nby4xMDgwLmMyIn0&amp;_nc_ht=scontent-mia3-1.cdninstagram.com&amp;_nc_cat=106&amp;_nc_oc=Q6cZ2QFHwSB7CVBONp00n9VD3E-NNsWGofvWzgv-EPcie9pgqc63nT7Zhm7yUrmBqXBkiWQ&amp;_nc_ohc=ik0tloMT3d4Q7kNvwFl3CnL&amp;_nc_gid=VYYIbhGEhVQU4eg5BtplkQ&amp;edm=AOQ1c0wBAAAA&amp;ccb=7-5&amp;oh=00_AfwYcO7qP0m3aRUaLg46B0jGnuiQL7lO2EQjuIzeiKRYJQ&amp;oe=69BDBD25&amp;_nc_sid=8b3546</t>
  </si>
  <si>
    <t>#sushinikko #nikko_sushi #kiyosumishirakawa #kiyosumi_shirakawa #tokyosushi | #onodera #kagurazaka #WashokuOnodera #KagurazakaDining #TokyoKaiseki #SeasonalOmakase #JapaneseCuisine #JapaneseSakePairing #HiddenGemTokyo #TokyoFoodie #AuthenticJapaneseExperience #FineCasualDining #TokyoDining #SeasonalJapaneseCuisine #TokyoRestaurant #ElegantJapaneseCuisine #TokyoTravelEats | #MisakiShakotan #ShakotanUni #HokkaidoUni #UniLovers #JapanFoodie #ShakotanSushi #VisitHokkaido #OtaruTravel #FreshSeafood #JapaneseCuisine #UniHeaven #ShakotanBlue #SushiTime #AuthenticUni #JapanTravel | #SushiYoshiOtaru #OtaruSushi #HokkaidoSushi #JapanFoodie #SushiLovers #InstaJapan #OtaruTravel #JapaneseCuisine #VisitHokkaido #YoshiSushiExperience #SeafoodHeaven #OtaruEats #SushiTime #AuthenticSushi #JapanTravel #otaru | #asakusa #michelinstar #michelin  #french #kuramae 
#NabenoIsm #TokyoDining #FrenchJapaneseFusion #AsakusaEats #SumidaRiverView #GourmetTokyo #FineDiningJapan #TokyoFoodie #MichelinTokyo #JapanCulinary | #brozers #brozershamburger #ningyocho #burger #meaty #tasty #lotburger #gorgeous #tokyo #japan #hamacho #lunch #asakusa #kuramae | #YurikaKitano #GastronomicRestaurant #ModernCasualDining #PilgrimRestaurant #NeigeDEte #FineDiningExperience #CulinaryJourney #ChefYurikaKitano #GourmetDiscovery #CulinaryExploration #GoldenPilgrim #WarmHospitality #CulinaryArt #GastronomicAdventure #JourneyOfFlavors #ExploreTheCulinaryWorld #Dining | #kouran #gyoza #utsunomiya #tochigi #dumpling #lunch #soulfood #japanesefood | #sakuranoyado #sakura #aso #kumamoto #renovated #sauna #chilling #oldfolk | #onikai #kyoto #izakaya #kyoyasai #kawaramachi #farmtotable | #inouchi #kyoto #ramen #noodle #japanesefood #michelin #dashi #katsuobushi | #kitasenju #itagaki #japanesefood #kaiseki #kyoto #washoku #adachi #seafood #tokyo</t>
  </si>
  <si>
    <t>#sushinikko, #nikko_sushi, #kiyosumishirakawa, #kiyosumi_shirakawa, #tokyosushi, #onodera, #kagurazaka, #WashokuOnodera, #KagurazakaDining, #TokyoKaiseki, #SeasonalOmakase, #JapaneseCuisine, #JapaneseSakePairing, #HiddenGemTokyo, #TokyoFoodie, #AuthenticJapaneseExperience, #FineCasualDining, #TokyoDining, #SeasonalJapaneseCuisine, #TokyoRestaurant, #ElegantJapaneseCuisine, #TokyoTravelEats, #MisakiShakotan, #ShakotanUni, #HokkaidoUni, #UniLovers, #JapanFoodie, #ShakotanSushi, #VisitHokkaido, #Ot</t>
  </si>
  <si>
    <t>https://instagram.com/p/DSgfMsdkuSs, https://instagram.com/p/DNuh9NGZE-c, https://instagram.com/p/DNS9Jf5yzOc, https://instagram.com/p/DNRg1ARS6R5, https://instagram.com/p/DHgGG31yN_p, https://instagram.com/p/DEwMisaSmWx, https://instagram.com/p/DA_uKpJzXER, https://instagram.com/p/C_F2clMyrGK, https://instagram.com/p/C6io8VYSXf7, https://instagram.com/p/C5uDZK7SdsT, https://instagram.com/p/C5si1e_yCaC, https://instagram.com/p/C4U1uatS-Ps</t>
  </si>
  <si>
    <t>8, 10, 7, 6, 13, 13, 16, 10, 13, 9, 13, 5</t>
  </si>
  <si>
    <t>0, 0, 0, 0, 0, 1, 0, 0, 1, 0, 0, 0</t>
  </si>
  <si>
    <t>2025-12-21, 2025-08-24, 2025-08-13, 2025-08-12, 2025-03-22, 2025-01-13, 2024-10-11, 2024-08-25, 2024-05-04, 2024-04-13, 2024-04-13, 2024-03-10</t>
  </si>
  <si>
    <t>鮨にっこ, おの寺, 積丹 食事処みさき, 鮨処　よし, Nabeno-Ism, Brozers', Restaurant Pilgrim, 香蘭, 茶蔵の宿, 四条河原町『おにかい』, 麺屋 猪一 離れ, 和食板垣</t>
  </si>
  <si>
    <t>https://scontent-mia5-1.cdninstagram.com/v/t51.82787-15/603963361_18544535755062134_1213864192635831838_n.jpg?stp=dst-jpg_e35_s1080x1080_sh0.08_tt6&amp;_nc_ht=scontent-mia5-1.cdninstagram.com&amp;_nc_cat=102&amp;_nc_oc=Q6cZ2QFHwSB7CVBONp00n9VD3E-NNsWGofvWzgv-EPcie9pgqc63nT7Zhm7yUrmBqXBkiWQ&amp;_nc_ohc=1mgty0gRed0Q7kNvwH9LlU1&amp;_nc_gid=VYYIbhGEhVQU4eg5BtplkQ&amp;edm=AOQ1c0wBAAAA&amp;ccb=7-5&amp;ig_cache_key=Mzc5MjE2ODA5ODA2MjMyOTAwNA%3D%3D.3-ccb7-5&amp;oh=00_AfwdZjZ0gHuMpI1YF3RP2ToyZx7jQeWXr-sWIqMy0s9CrQ&amp;oe=69BD94A8&amp;_nc_sid=8b3546, https://scontent-mia5-1.cdninstagram.com/v/t51.82787-15/538692099_18520528033062134_8585679409589006264_n.jpg?stp=dst-jpg_e35_s1080x1080_sh0.08_tt6&amp;_nc_ht=scontent-mia5-1.cdninstagram.com&amp;_nc_cat=102&amp;_nc_oc=Q6cZ2QFHwSB7CVBONp00n9VD3E-NNsWGofvWzgv-EPcie9pgqc63nT7Zhm7yUrmBqXBkiWQ&amp;_nc_ohc=kwNxqvrWtOwQ7kNvwFb2dLk&amp;_nc_gid=VYYIbhGEhVQU4eg5BtplkQ&amp;edm=AOQ1c0wBAAAA&amp;ccb=7-5&amp;ig_cache_key=MzcwNjA0ODg4NDg2MTMyNTIxMg%3D%3D.3-ccb7-5&amp;oh=00_AfymsUw9PYNyp1ykikLNNdx4kFcRLjzpnHWY5FsolxU56A&amp;oe=69BD8DE5&amp;_nc_sid=8b3546, https://scontent-mia5-1.cdninstagram.com/v/t51.82787-15/530844065_18517924636062134_5557394447626357858_n.jpg?stp=dst-jpg_e35_s1080x1080_sh0.08_tt6&amp;_nc_ht=scontent-mia5-1.cdninstagram.com&amp;_nc_cat=102&amp;_nc_oc=Q6cZ2QFHwSB7CVBONp00n9VD3E-NNsWGofvWzgv-EPcie9pgqc63nT7Zhm7yUrmBqXBkiWQ&amp;_nc_ohc=LHtSYWkJ8hYQ7kNvwFWQg00&amp;_nc_gid=VYYIbhGEhVQU4eg5BtplkQ&amp;edm=AOQ1c0wBAAAA&amp;ccb=7-5&amp;ig_cache_key=MzY5ODI4NzE3NzU5MjY4MTM3Mg%3D%3D.3-ccb7-5&amp;oh=00_Afz9pEMwC7n4Pipmd4v9UNYJAJdFVo6chb8Y1sf-TXBH3w&amp;oe=69BD977A&amp;_nc_sid=8b3546, https://scontent-mia5-1.cdninstagram.com/v/t51.82787-15/532017230_18517844728062134_4915063678778981059_n.jpg?stp=dst-jpg_e35_s1080x1080_sh0.08_tt6&amp;_nc_ht=scontent-mia5-1.cdninstagram.com&amp;_nc_cat=102&amp;_nc_oc=Q6cZ2QFHwSB7CVBONp00n9VD3E-NNsWGofvWzgv-EPcie9pgqc63nT7Zhm7yUrmBqXBkiWQ&amp;_nc_ohc=6n5Re0990RMQ7kNvwHaCtxh&amp;_nc_gid=VYYIbhGEhVQU4eg5BtplkQ&amp;edm=AOQ1c0wBAAAA&amp;ccb=7-5&amp;ig_cache_key=MzY5Nzg4MTE0ODk1ODY4MDE4NQ%3D%3D.3-ccb7-5&amp;oh=00_AfzBFUZ4J372xbT2iotxtDzuPX0GNFh7h0ful6yBRqU98Q&amp;oe=69BDA6DD&amp;_nc_sid=8b3546, https://scontent-mia5-1.cdninstagram.com/v/t51.2885-15/485664538_18490854193062134_584496003074180041_n.jpg?stp=dst-jpg_e35_s1080x1080_sh0.08_tt6&amp;_nc_ht=scontent-mia5-1.cdninstagram.com&amp;_nc_cat=102&amp;_nc_oc=Q6cZ2QFHwSB7CVBONp00n9VD3E-NNsWGofvWzgv-EPcie9pgqc63nT7Zhm7yUrmBqXBkiWQ&amp;_nc_ohc=_k25BZY3t7YQ7kNvwEwa327&amp;_nc_gid=VYYIbhGEhVQU4eg5BtplkQ&amp;edm=AOQ1c0wBAAAA&amp;ccb=7-5&amp;ig_cache_key=MzU5Mzg5OTM2MzE5NTc0MDEzNw%3D%3D.3-ccb7-5&amp;oh=00_AfxawcNuQ-y-hg2TGMPt__LYt9NV-f-RepJYExW2uVBm1g&amp;oe=69BDB1A5&amp;_nc_sid=8b3546, https://scontent-mia3-1.cdninstagram.com/v/t51.82787-15/623154367_18093998980788647_5586736602197761159_n.jpg?stp=dst-jpg_e35_s1080x1080_sh0.08_tt6&amp;_nc_ht=scontent-mia3-1.cdninstagram.com&amp;_nc_cat=111&amp;_nc_oc=Q6cZ2QFHwSB7CVBONp00n9VD3E-NNsWGofvWzgv-EPcie9pgqc63nT7Zhm7yUrmBqXBkiWQ&amp;_nc_ohc=o0qL6_8lzS8Q7kNvwEaswFC&amp;_nc_gid=VYYIbhGEhVQU4eg5BtplkQ&amp;edm=AOQ1c0wBAAAA&amp;ccb=7-5&amp;ig_cache_key=MzU0NDM4ODA2NzQ0NjY0NjE5Mw%3D%3D.3-ccb7-5&amp;oh=00_AfzsoUWJoFgeZg0t-JHgBO_J4-AoPENGI-O_s7GIIRrezg&amp;oe=69BD8791&amp;_nc_sid=8b3546, https://scontent-mia3-1.cdninstagram.com/v/t51.82787-15/619398950_17889992862287915_92940200452383206_n.jpg?stp=dst-jpg_e35_s1080x1080_sh0.08_tt6&amp;_nc_ht=scontent-mia3-1.cdninstagram.com&amp;_nc_cat=111&amp;_nc_oc=Q6cZ2QFHwSB7CVBONp00n9VD3E-NNsWGofvWzgv-EPcie9pgqc63nT7Zhm7yUrmBqXBkiWQ&amp;_nc_ohc=jxEMNHNEurkQ7kNvwHIg3r4&amp;_nc_gid=VYYIbhGEhVQU4eg5BtplkQ&amp;edm=AOQ1c0wBAAAA&amp;ccb=7-5&amp;ig_cache_key=MzQ3NjcwMDQ3ODg3NTQ2Mzk1Mw%3D%3D.3-ccb7-5&amp;oh=00_Afx3tIsGHMxUYr2B-YYLHT1pZF7WGpzm2PoBAcVaQGJ4MQ&amp;oe=69BD9591&amp;_nc_sid=8b3546, https://scontent-mia3-3.cdninstagram.com/v/t51.82787-15/624628719_18071823089130585_4359856457351270790_n.jpg?stp=dst-jpg_e35_s1080x1080_sh0.08_tt6&amp;_nc_ht=scontent-mia3-3.cdninstagram.com&amp;_nc_cat=109&amp;_nc_oc=Q6cZ2QFHwSB7CVBONp00n9VD3E-NNsWGofvWzgv-EPcie9pgqc63nT7Zhm7yUrmBqXBkiWQ&amp;_nc_ohc=EqG6FL14AlQQ7kNvwGKK3t9&amp;_nc_gid=VYYIbhGEhVQU4eg5BtplkQ&amp;edm=AOQ1c0wBAAAA&amp;ccb=7-5&amp;ig_cache_key=MzQ0MjM5Njk0ODc5NDYxODI1MA%3D%3D.3-ccb7-5&amp;oh=00_Afz98__Nwla2BG5FYsWxUTkMf9nQvfU8YK2H_9Ov2VrEkA&amp;oe=69BD9D31&amp;_nc_sid=8b3546, https://scontent-mia3-3.cdninstagram.com/v/t51.82787-15/625144170_18114551074717341_3101875015010418108_n.jpg?stp=dst-jpg_e35_s1080x1080_sh0.08_tt6&amp;_nc_ht=scontent-mia3-3.cdninstagram.com&amp;_nc_cat=109&amp;_nc_oc=Q6cZ2QFHwSB7CVBONp00n9VD3E-NNsWGofvWzgv-EPcie9pgqc63nT7Zhm7yUrmBqXBkiWQ&amp;_nc_ohc=7gANh86_wjAQ7kNvwGcOjrr&amp;_nc_gid=VYYIbhGEhVQU4eg5BtplkQ&amp;edm=AOQ1c0wBAAAA&amp;ccb=7-5&amp;ig_cache_key=MzM2MDQyODMzOTk1NjkwNTk3OQ%3D%3D.3-ccb7-5&amp;oh=00_AfwESa4AYpZ54y51-LQJZ8JtlZoAu0gBgew5sjmAt5wY-A&amp;oe=69BD8B50&amp;_nc_sid=8b3546, https://scontent-mia5-1.cdninstagram.com/v/t51.82787-15/625364011_18086162033129845_4141911884484091077_n.jpg?stp=dst-jpg_e35_s1080x1080_sh0.08_tt6&amp;_nc_ht=scontent-mia5-1.cdninstagram.com&amp;_nc_cat=101&amp;_nc_oc=Q6cZ2QFHwSB7CVBONp00n9VD3E-NNsWGofvWzgv-EPcie9pgqc63nT7Zhm7yUrmBqXBkiWQ&amp;_nc_ohc=Ex92q0-zSxAQ7kNvwH8J_JK&amp;_nc_gid=VYYIbhGEhVQU4eg5BtplkQ&amp;edm=AOQ1c0wBAAAA&amp;ccb=7-5&amp;ig_cache_key=MzM0NTYyNjQ5NzA0MTQyMzEyMw%3D%3D.3-ccb7-5&amp;oh=00_AfyR_JKEXzloWgWlDqnje97K8ZkWET9KGcwgedVnOlwaog&amp;oe</t>
  </si>
  <si>
    <t>https://www.instagram.com/rio.in.jp</t>
  </si>
  <si>
    <t>___chihiro212</t>
  </si>
  <si>
    <t>aoyama chihiro</t>
  </si>
  <si>
    <t>ランドクルーザー70乗ってます🚗🩵💚
@yosk1201 旦那のアカウントです！
こっちもフォローよろしくお願いします🥰</t>
  </si>
  <si>
    <t>https://scontent-lax3-2.cdninstagram.com/v/t51.82787-19/651928849_18572567152001419_4840750951168056714_n.jpg?stp=dst-jpg_e0_s150x150_tt6&amp;efg=eyJ2ZW5jb2RlX3RhZyI6InByb2ZpbGVfcGljLmRqYW5nby4xMDgwLmMyIn0&amp;_nc_ht=scontent-lax3-2.cdninstagram.com&amp;_nc_cat=107&amp;_nc_oc=Q6cZ2QErNVhbqR4ZTjDTZ6kL6ie6XMeMQ-60hhRtcQbwfzv_JcWz9BNVKL9uYNfXyg3hH68&amp;_nc_ohc=xPWVr-bdbJoQ7kNvwFiKDOl&amp;_nc_gid=BlQzkYgVWiW3s-BiYW23Tw&amp;edm=AOQ1c0wBAAAA&amp;ccb=7-5&amp;oh=00_AfzxSsysvc5T6uEAuBDDLAPs8ne5d0O0R77zy1nklz1JxA&amp;oe=69BD98EA&amp;_nc_sid=8b3546</t>
  </si>
  <si>
    <t>.
@mio_since2020🏕️
@yuuichi1105 さんからいただいた写真🤳
どれもが素敵でありがとうございます♡ | .
70納車♡
沢山思い出作ろうね🥺
#やっと載せれる笑
#カッコ良すぎる😍 
#キャンプ🏕
#🔥
#ランドクルーザー70 
#landcruiser 
#78ぷらど
#ランクル
#ランクル70
#ランクル77
#landcruiser
#landcruiser70
#hzj77
#ナナマル
#4wd
#4x4
#100万キロまでは慣らし走行 | りんくうビーチにて📸🚗
久しぶりの写真🤳エモくとれてる？笑笑
#写活
#ランクル70
#ランドクルーザー70
#エモ写もっと撮りたい | .
女子会🫶💓💓
#ひなまちゅり✨
#familytime❤️
#4姉妹とマミー❣️ | @0yyyyyy0 ネイル💅💚
結局秋色好きだから渋くなる😂
ありがてぇ😭🙏
ゆりありがとう😍💚💚 | @monster_club_jp 
そしてランクルおかえりー😍💕💕
@tamidesu 
@troopworks さんありがとうございました🤗💖
@choki501xx 
沢山いい物ゲットできました😍
うれしい☺️
またよろしくお願いします🙏💛💛
@stillcruisin_80 も泊まりきてくれてありがとう😭🫰🏻
またきてね☺️💕みなさんも🤣👋
#ランクルに出会えて良かった
#ランクル好きと繋がりたい
#ランクル70 
#ランクル
#ランドクルーザー70 | .
今年は美意識の歳🩵になりそう🤣✌️
がんばります🥹🫰🏻
32歳もよろしくお願いします☺️
LINE DM沢山きて嬉しかったです🙇‍♀️💖💖
ランクル乗り最高です💖💖
友達もらぶです🥺💖
thank you🫶🍒💖
#オタ活もたのしむ
#タイムレスありがとう
#ファミリーありがとう
#てんかんもあるけどがんばる😤笑
#次は引っ越し | めちゃくちゃいい写真
いっぱいだなーっと☺️
ふらっと更新💕
#キャンプ好きと繋がりたい
#お酒も好き
#乾杯しよう🍻笑笑 | ゆりネイル💅💓
いつも可愛くしてくれてありがとう🫶 | .
たのしかった🫶トマト🫶
時系列バラバラです😛
#女子会
#ランドクルーザー70
#キャンプ⛺️
#冬キャン
#しゅんくんのパーカーあったかすぎて😍
マヂお気に入り🫶ありがとうございます🫶💓
@nao_camp60 
@stillcruisin_80 | .
🫶📸🗻🍅
#いい写真ありすぎる🤳
#ランドクルーザー70
#今回もエスティマで参戦
ありがとうございました！笑笑</t>
  </si>
  <si>
    <t>#landcruiser, #78, #landcruiser70, #hzj77, #4wd, #4x4, #100, #familytime, #4</t>
  </si>
  <si>
    <t>@mio_since2020, @yuuichi1105, @0yyyyyy0, @monster_club_jp, @tamidesu, @troopworks, @choki501xx, @stillcruisin_80, @nao_camp60</t>
  </si>
  <si>
    <t>https://instagram.com/p/DJk6a9sPx8B, https://instagram.com/p/DCy2_V1vXgR, https://instagram.com/p/DV5-0QHkq1T, https://instagram.com/p/DVYblVekjtS, https://instagram.com/p/DVVBbaaknKe, https://instagram.com/p/DVFx3ZakidS, https://instagram.com/p/DUvND5aEin1, https://instagram.com/p/DUmtrmJkmm-, https://instagram.com/p/DUlL2-hkuDP, https://instagram.com/p/DUCz_8cEilB, https://instagram.com/p/DT_4ktzkgLH, https://instagram.com/p/DT_0N5WEmBD</t>
  </si>
  <si>
    <t>163, 119, 130, 54, 33, 69, 68, 17, 72, 26, 174, 72</t>
  </si>
  <si>
    <t>3, 2, 0, 0, 0, 4, 0, 0, 1, 0, 1, 0</t>
  </si>
  <si>
    <t>2025-05-13, 2024-11-25, 2026-03-15, 2026-03-02, 2026-03-01, 2026-02-23, 2026-02-14, 2026-02-11, 2026-02-10, 2026-01-28, 2026-01-27, 2026-01-27</t>
  </si>
  <si>
    <t>Sidecar, Sidecar, Sidecar, Sidecar, Image, Sidecar, Sidecar, Video, Sidecar, Image, Sidecar, Sidecar</t>
  </si>
  <si>
    <t>https://scontent-lax3-2.cdninstagram.com/v/t51.2885-15/497459972_18505284280001419_2556102437961727870_n.jpg?stp=dst-jpg_e35_p1080x1080_sh0.08_tt6&amp;_nc_ht=scontent-lax3-2.cdninstagram.com&amp;_nc_cat=107&amp;_nc_oc=Q6cZ2QErNVhbqR4ZTjDTZ6kL6ie6XMeMQ-60hhRtcQbwfzv_JcWz9BNVKL9uYNfXyg3hH68&amp;_nc_ohc=X32i29S5SoUQ7kNvwH4jVfD&amp;_nc_gid=BlQzkYgVWiW3s-BiYW23Tw&amp;edm=AOQ1c0wBAAAA&amp;ccb=7-5&amp;ig_cache_key=MzYzMTI4NDEyMzQzMzAzNDI1Nw%3D%3D.3-ccb7-5&amp;oh=00_AfztiEexyBqmGvd02w55sEWUCZkdAGFUHqTpjCzGCfb3LA&amp;oe=69BDA3F2&amp;_nc_sid=8b3546, https://scontent-lax3-2.cdninstagram.com/v/t51.2885-15/497459972_18505284280001419_2556102437961727870_n.jpg?stp=dst-jpg_e35_p1080x1080_sh0.08_tt6&amp;_nc_ht=scontent-lax3-2.cdninstagram.com&amp;_nc_cat=107&amp;_nc_oc=Q6cZ2QErNVhbqR4ZTjDTZ6kL6ie6XMeMQ-60hhRtcQbwfzv_JcWz9BNVKL9uYNfXyg3hH68&amp;_nc_ohc=X32i29S5SoUQ7kNvwH4jVfD&amp;_nc_gid=BlQzkYgVWiW3s-BiYW23Tw&amp;edm=AOQ1c0wBAAAA&amp;ccb=7-5&amp;ig_cache_key=MzYzMTI4NDEyMzQzMzAzNDI1Nw%3D%3D.3-ccb7-5&amp;oh=00_AfztiEexyBqmGvd02w55sEWUCZkdAGFUHqTpjCzGCfb3LA&amp;oe=69BDA3F2&amp;_nc_sid=8b3546, https://scontent-lax3-2.cdninstagram.com/v/t51.2885-15/497727735_18505284295001419_4640988515960576122_n.jpg?stp=dst-jpg_e35_p1080x1080_sh0.08_tt6&amp;_nc_ht=scontent-lax3-2.cdninstagram.com&amp;_nc_cat=107&amp;_nc_oc=Q6cZ2QErNVhbqR4ZTjDTZ6kL6ie6XMeMQ-60hhRtcQbwfzv_JcWz9BNVKL9uYNfXyg3hH68&amp;_nc_ohc=ztdUCE6pQ10Q7kNvwHVd2tT&amp;_nc_gid=BlQzkYgVWiW3s-BiYW23Tw&amp;edm=AOQ1c0wBAAAA&amp;ccb=7-5&amp;ig_cache_key=MzYzMTI4NDEyMzI5ODgxMzE2OA%3D%3D.3-ccb7-5&amp;oh=00_AfyZ6pkqRkBdqeGSu_pDFsg6hpJaTRAGwozMcqEnpLTX1Q&amp;oe=69BD8C3A&amp;_nc_sid=8b3546, https://scontent-lax3-2.cdninstagram.com/v/t51.2885-15/497279834_18505284301001419_3380174613123104333_n.jpg?stp=dst-jpg_e35_p1080x1080_sh0.08_tt6&amp;_nc_ht=scontent-lax3-2.cdninstagram.com&amp;_nc_cat=107&amp;_nc_oc=Q6cZ2QErNVhbqR4ZTjDTZ6kL6ie6XMeMQ-60hhRtcQbwfzv_JcWz9BNVKL9uYNfXyg3hH68&amp;_nc_ohc=-1mumDJnDjAQ7kNvwHdO-3P&amp;_nc_gid=BlQzkYgVWiW3s-BiYW23Tw&amp;edm=AOQ1c0wBAAAA&amp;ccb=7-5&amp;ig_cache_key=MzYzMTI4NDEyMzQzMzA2NDE2NQ%3D%3D.3-ccb7-5&amp;oh=00_Afy_oMhdbsL7sexCwAhwy_1oJg2k0Vb_P5_SUiPF8ndbrg&amp;oe=69BDA10A&amp;_nc_sid=8b3546, https://scontent-lax3-2.cdninstagram.com/v/t51.2885-15/497454880_18505284313001419_7326612962115729883_n.jpg?stp=dst-jpg_e35_p1080x1080_sh0.08_tt6&amp;_nc_ht=scontent-lax3-2.cdninstagram.com&amp;_nc_cat=107&amp;_nc_oc=Q6cZ2QErNVhbqR4ZTjDTZ6kL6ie6XMeMQ-60hhRtcQbwfzv_JcWz9BNVKL9uYNfXyg3hH68&amp;_nc_ohc=HolURRsrEqEQ7kNvwEXrzMI&amp;_nc_gid=BlQzkYgVWiW3s-BiYW23Tw&amp;edm=AOQ1c0wBAAAA&amp;ccb=7-5&amp;ig_cache_key=MzYzMTI4NDEyMzQzMjk4NDc3OQ%3D%3D.3-ccb7-5&amp;oh=00_Afy4gLormLA1RCGy7PV4yHrEwq3X29o8vAhi9ZJrW6KbOg&amp;oe=69BDA6D0&amp;_nc_sid=8b3546, https://scontent-lax3-2.cdninstagram.com/v/t51.2885-15/497326965_18505284316001419_2673804784796999629_n.jpg?stp=dst-jpg_e35_p1080x1080_sh0.08_tt6&amp;_nc_ht=scontent-lax3-2.cdninstagram.com&amp;_nc_cat=107&amp;_nc_oc=Q6cZ2QErNVhbqR4ZTjDTZ6kL6ie6XMeMQ-60hhRtcQbwfzv_JcWz9BNVKL9uYNfXyg3hH68&amp;_nc_ohc=bC1NAbCLbKYQ7kNvwH8a9pW&amp;_nc_gid=BlQzkYgVWiW3s-BiYW23Tw&amp;edm=AOQ1c0wBAAAA&amp;ccb=7-5&amp;ig_cache_key=MzYzMTI4NDEyMzQ0MTUwMjcwMA%3D%3D.3-ccb7-5&amp;oh=00_Afw0Zkq3yasggZAue3x6HYxEb6eHBwd0v3WS2jJleiyTQA&amp;oe=69BDBCDE&amp;_nc_sid=8b3546, https://scontent-lax3-1.cdninstagram.com/v/t51.29350-15/468480919_1055397362936554_104707627273093912_n.jpg?stp=dst-jpg_e35_s1080x1080_tt6&amp;_nc_ht=scontent-lax3-1.cdninstagram.com&amp;_nc_cat=110&amp;_nc_oc=Q6cZ2QErNVhbqR4ZTjDTZ6kL6ie6XMeMQ-60hhRtcQbwfzv_JcWz9BNVKL9uYNfXyg3hH68&amp;_nc_ohc=YcYAU13KM3cQ7kNvwHhwKck&amp;_nc_gid=BlQzkYgVWiW3s-BiYW23Tw&amp;edm=AOQ1c0wBAAAA&amp;ccb=7-5&amp;ig_cache_key=MzUwOTEwODg5ODU2NzAyNTIwNA%3D%3D.3-ccb7-5&amp;oh=00_AfzG8oqG98W2TyxIH1SzCUi8_w7OXm6uBUNoqwwGBlKByw&amp;oe=69BD9907&amp;_nc_sid=8b3546, https://scontent-lax3-1.cdninstagram.com/v/t51.29350-15/468480919_1055397362936554_104707627273093912_n.jpg?stp=dst-jpg_e35_s1080x1080_tt6&amp;_nc_ht=scontent-lax3-1.cdninstagram.com&amp;_nc_cat=110&amp;_nc_oc=Q6cZ2QErNVhbqR4ZTjDTZ6kL6ie6XMeMQ-60hhRtcQbwfzv_JcWz9BNVKL9uYNfXyg3hH68&amp;_nc_ohc=YcYAU13KM3cQ7kNvwHhwKck&amp;_nc_gid=BlQzkYgVWiW3s-BiYW23Tw&amp;edm=AOQ1c0wBAAAA&amp;ccb=7-5&amp;ig_cache_key=MzUwOTEwODg5ODU2NzAyNTIwNA%3D%3D.3-ccb7-5&amp;oh=00_AfzG8oqG98W2TyxIH1SzCUi8_w7OXm6uBUNoqwwGBlKByw&amp;oe=69BD9907&amp;_nc_sid=8b3546, https://scontent-lax3-1.cdninstagram.com/v/t51.29350-15/468286369_1775693523198484_6046744422912286779_n.jpg?stp=dst-jpg_e35_s1080x1080_tt6&amp;_nc_ht=scontent-lax3-1.cdninstagram.com&amp;_nc_cat=104&amp;_nc_oc=Q6cZ2QErNVhbqR4ZTjDTZ6kL6ie6XMeMQ-60hhRtcQbwfzv_JcWz9BNVKL9uYNfXyg3hH68&amp;_nc_ohc=xJxG20pMyd0Q7kNvwE5HNNd&amp;_nc_gid=BlQzkYgVWiW3s-BiYW23Tw&amp;edm=AOQ1c0wBAAAA&amp;ccb=7-5&amp;ig_cache_key=MzUwOTEwODg5ODM5MDYyMjgxMw%3D%3D.3-ccb7-5&amp;oh=00_AfzCuBfqmhfAKk2OkSJ5d08FwIVEyfG1Z9iZLC2BNL52mg&amp;oe=69BDBBDF&amp;_nc_sid=8b3546, https://scontent-lax7-1.cdninstagram.com/v/t51.29350-15/468488212_1102369474319987_1067405513293343556_n.jpg?stp=dst-jpg_e35_s1080x1080_tt6&amp;_nc_ht=scontent-lax7-1.cdninstagram.com&amp;_nc_cat=111&amp;_nc_oc=Q6cZ2QErNVhbqR4ZTjDTZ6kL6ie6XMeMQ-60hhRtcQbwfzv_JcWz9BNVKL9uYNfXyg3hH68&amp;_nc_ohc=16Lzm7gbRfwQ7kNvwEqvoSZ&amp;_nc_gid=BlQzkYgVWiW3s-BiYW23Tw&amp;edm=AOQ1c0wBAAAA&amp;ccb=7-5&amp;ig_cache_key=MzUwOTEwODg5ODM4MjQxMjI1OQ%3D%3D.3-ccb7-5&amp;oh=00_AfyswyJgw2d5CWduBqQ1TA-yDcLt4MHb36LOzqmw0huxuQ&amp;oe=69BDBBDB&amp;_nc_sid=8b3546, https://sc</t>
  </si>
  <si>
    <t>https://scontent-lax3-2.cdninstagram.com/o1/v/t16/f2/m84/AQNyO-Nm5QC--CS3egzT0GdyW6eSs-XXtuqyJ9QJ9gWWqqSp0GnGdjQUjCc94so5mqbPjyoOzls48hZkfiqebzyOD9ndtf4qYjYN-hw.mp4?_nc_cat=103&amp;_nc_sid=5e9851&amp;_nc_ht=scontent-lax3-2.cdninstagram.com&amp;_nc_ohc=ROTqnD_OBoIQ7kNvwHhD_W2&amp;efg=eyJ2ZW5jb2RlX3RhZyI6Inhwdl9wcm9ncmVzc2l2ZS5JTlNUQUdSQU0uQ0FST1VTRUxfSVRFTS5DMy43MjAuZGFzaF9iYXNlbGluZV8xX3YxIiwieHB2X2Fzc2V0X2lkIjoxNzkzNTA2MzQyODE3NTg5OSwiYXNzZXRfYWdlX2RheXMiOjIxLCJ2aV91c2VjYXNlX2lkIjoxMDE0NiwiZHVyYXRpb25fcyI6OSwidXJsZ2VuX3NvdXJjZSI6Ind3dyJ9&amp;ccb=17-1&amp;vs=4179a4982eea9a7d&amp;_nc_vs=HBkcFQIYTGlnX2JhY2tmaWxsX3RpbWVsaW5lX3ZvZC9GQjQ5QzQzOTk2OEIyMDA3QTFBOTIxREM0M0Q1QkRBRV92aWRlb19kYXNoaW5pdC5tcDQVAALIARIAKAAYABsCiAd1c2Vfb2lsATEScHJvZ3Jlc3NpdmVfcmVjaXBlATEVAAAmtuDIyov22z8VAigCQzMsF0AiMzMzMzMzGBJkYXNoX2Jhc2VsaW5lXzFfdjERAHXuB2XEngEA&amp;_nc_gid=BlQzkYgVWiW3s-BiYW23Tw&amp;_nc_ss=1a&amp;_nc_zt=28&amp;oh=00_Afw_1lRYrDkUWBHIjJbJGAxRjcOvnl9BBVQRey3WmB8Krw&amp;oe=69B99A9D, https://scontent-lax3-2.cdninstagram.com/o1/v/t16/f2/m84/AQN0_bmYrfs4ng-rdIuwmr9ywDkSTbVvX8j5hZWFby8whg--NW2PK1YnN5nQx68cK8kEOqfPdLQSEZJ6VE0s3IHzB9H5Vj1kvOGQ3sI.mp4?_nc_cat=106&amp;_nc_sid=5e9851&amp;_nc_ht=scontent-lax3-2.cdninstagram.com&amp;_nc_ohc=SR1i6Y2_9XEQ7kNvwE5wVm2&amp;efg=eyJ2ZW5jb2RlX3RhZyI6Inhwdl9wcm9ncmVzc2l2ZS5JTlNUQUdSQU0uQ0FST1VTRUxfSVRFTS5DMy45NTYuZGFzaF9iYXNlbGluZV8xX3YxIiwieHB2X2Fzc2V0X2lkIjoxNzkzMzk1NjY4OTE3NTg5OSwiYXNzZXRfYWdlX2RheXMiOjI5LCJ2aV91c2VjYXNlX2lkIjoxMDE0NiwiZHVyYXRpb25fcyI6MywidXJsZ2VuX3NvdXJjZSI6Ind3dyJ9&amp;ccb=17-1&amp;vs=68ec238a1fc070d8&amp;_nc_vs=HBkcFQIYTGlnX2JhY2tmaWxsX3RpbWVsaW5lX3ZvZC9DMDQ3NERGQjcyMEMzRUQzMkIxNEZFMTg3Rjc0Njg5MV92aWRlb19kYXNoaW5pdC5tcDQVAALIARIAKAAYABsCiAd1c2Vfb2lsATEScHJvZ3Jlc3NpdmVfcmVjaXBlATEVAAAmtpWB3tW12z8VAigCQzMsF0AMzMzMzMzNGBJkYXNoX2Jhc2VsaW5lXzFfdjERAHXuB2XEngEA&amp;_nc_gid=BlQzkYgVWiW3s-BiYW23Tw&amp;_nc_ss=1a&amp;_nc_zt=28&amp;oh=00_Afy-FE307H9rUZsrHivesAjOHh30F8PC81seGyAen4DTKg&amp;oe=69B9987E, https://scontent-lax3-2.cdninstagram.com/o1/v/t16/f2/m69/AQMb3RYOsrYuDpJ0h-m76N_4zR89ZM8qbs1ZCW97OWNJdLRTfLwkjWkqQ0FGs3FAShtJEZVAsP36EsLXMZx3ZG-o.mp4?strext=1&amp;_nc_cat=106&amp;_nc_sid=5e9851&amp;_nc_ht=scontent-lax3-2.cdninstagram.com&amp;_nc_ohc=Zuh29jHu5y4Q7kNvwGxD001&amp;efg=eyJ2ZW5jb2RlX3RhZyI6Inhwdl9wcm9ncmVzc2l2ZS5JTlNUQUdSQU0uQ0xJUFMuQzMuNzIwLmRhc2hfYmFzZWxpbmVfMV92MSIsInhwdl9hc3NldF9pZCI6MTc5MzM1NTE4NzIxNzU4OTksImFzc2V0X2FnZV9kYXlzIjozMywidmlfdXNlY2FzZV9pZCI6MTAwOTksImR1cmF0aW9uX3MiOjQsInVybGdlbl9zb3VyY2UiOiJ3d3cifQ%3D%3D&amp;ccb=17-1&amp;_nc_gid=BlQzkYgVWiW3s-BiYW23Tw&amp;_nc_ss=1a&amp;_nc_zt=28&amp;vs=9837981364a485fe&amp;_nc_vs=HBkcFQIYOnBhc3N0aHJvdWdoX2V2ZXJzdG9yZS9HQ0xYeVNYMVEzb0dqWUFHQU5WS3RiSHBGSUVlYnNwVEFRQUYVAALIARIAKAAYABsCiAd1c2Vfb2lsATEScHJvZ3Jlc3NpdmVfcmVjaXBlATEVAAAmtry3zo2e2z8VAigCQzMsF0AQAAAAAAAAGBJkYXNoX2Jhc2VsaW5lXzFfdjERAHX-B2XmnQEA&amp;oh=00_AfwXMmP_mXLlGCtCWyHCsga7ACCmDgGRwTqksxCrjc24PA&amp;oe=69BD9382, https://scontent-lax3-1.cdninstagram.com/o1/v/t16/f2/m84/AQOqUa3IS5yZgmOY8Ez-CKP4pkAzn67Xht-vZsf1trtrZL3uxoxZ1XoJ87Mpv9NE4U67QvcEkdSAIQnRSH3wfe8jRYxaOiJDQy3Hvnc.mp4?_nc_cat=108&amp;_nc_sid=5e9851&amp;_nc_ht=scontent-lax3-1.cdninstagram.com&amp;_nc_ohc=fUOmm4S2YAEQ7kNvwHEL1qn&amp;efg=eyJ2ZW5jb2RlX3RhZyI6Inhwdl9wcm9ncmVzc2l2ZS5JTlNUQUdSQU0uQ0FST1VTRUxfSVRFTS5DMy40NzYuZGFzaF9iYXNlbGluZV8zX3YxIiwieHB2X2Fzc2V0X2lkIjozNDA2NjUwNTQ2MTQxMDI3LCJhc3NldF9hZ2VfZGF5cyI6NDgsInZpX3VzZWNhc2VfaWQiOjEwMTQ2LCJkdXJhdGlvbl9zIjoyOCwidXJsZ2VuX3NvdXJjZSI6Ind3dyJ9&amp;ccb=17-1&amp;vs=312e12d1fc7b67e4&amp;_nc_vs=HBkcFQIYTGlnX2JhY2tmaWxsX3RpbWVsaW5lX3ZvZC9EMzQ0NkFFMkM2OTc3Q0I1Mzg4QjlBRkFENkJBRkZBRV92aWRlb19kYXNoaW5pdC5tcDQVAALIARIAKAAYABsCiAd1c2Vfb2lsATEScHJvZ3Jlc3NpdmVfcmVjaXBlATEVAAAmxt3pupSVjQwVAigCQzMsF0A8MzMzMzMzGBJkYXNoX2Jhc2VsaW5lXzNfdjERAHXuB2XEngEA&amp;_nc_gid=BlQzkYgVWiW3s-BiYW23Tw&amp;_nc_ss=1a&amp;_nc_zt=28&amp;oh=00_AfzzFPPYn4xkbSLWtK2Hwbb7k5lVo_VhjN9DgWIjUNQChg&amp;oe=69B9C60C, https://scontent-lax3-2.cdninstagram.com/o1/v/t16/f2/m84/AQORnEEeVl_HCwV9_JbZBLWaayO-BiM8buHbJUIl0szsmGTBMKfTTnHW5ZhPO_wz_OtMc_IJsomCs5_Toqk2PAuTovZAgoqtYJk9WOc.mp4?_nc_cat=100&amp;_nc_sid=5e9851&amp;_nc_ht=scontent-lax3-2.cdninstagram.com&amp;_nc_ohc=WLjWNNUflLYQ7kNvwHUbiH3&amp;efg=eyJ2ZW5jb2RlX3RhZyI6Inhwdl9wcm9ncmVzc2l2ZS5JTlNUQUdSQU0uQ0FST1VTRUxfSVRFTS5DMy43MjAuZGFzaF9iYXNlbGluZV8xX3YxIiwieHB2X2Fzc2V0X2lkIjoxNTM1NzExNDE3NTM3MTY0LCJhc3NldF9hZ2VfZGF5cyI6NDgsInZpX3VzZWNhc2VfaWQiOjEwMTQ2LCJkdXJhdGlvbl9zIjoxMCwidXJsZ2VuX3NvdXJjZSI6Ind3dyJ9&amp;ccb=17-1&amp;vs=4342414518b02c0c&amp;_nc_vs=HBkcFQIYTGlnX2JhY2tmaWxsX3RpbWVsaW5lX3ZvZC83QjRGRERFQTE5NUI2MkNBMUY2MURFMkZENzk3NEI5N192aWRlb19kYXNoaW5pdC5tcDQVAALIARIAKAAYABsCiAd1c2Vfb2lsATEScHJvZ3Jlc3NpdmVfcmVjaXBlATEVAAAmmMqo2JWuugUVAigCQzMsF0AlQAAAAAAAGBJkYXNoX2Jhc2VsaW5lXzFfdjERAHXuB2XEngEA&amp;_nc_gid=BlQzkYgVWiW3s-BiYW23Tw&amp;_nc_ss=1a&amp;_nc_zt=28&amp;oh=00_Afz1YLIrw0h0rGbZAIGerQlld1taRoqrRd2TDFUOvNe3Jg&amp;oe=69B9A48C</t>
  </si>
  <si>
    <t>https://www.instagram.com/___chihiro212</t>
  </si>
  <si>
    <t>the_jerms</t>
  </si>
  <si>
    <t>Jerms</t>
  </si>
  <si>
    <t>Either editing or driving.
📍SF Bay Area 🌁
⬇️ Portfolio ⬇️</t>
  </si>
  <si>
    <t>Visual Arts</t>
  </si>
  <si>
    <t>http://www.anicetephoto.com/</t>
  </si>
  <si>
    <t>https://scontent-ord5-1.cdninstagram.com/v/t51.82787-19/581417403_18542618023016216_1974201373096792682_n.jpg?stp=dst-jpg_e0_s150x150_tt6&amp;efg=eyJ2ZW5jb2RlX3RhZyI6InByb2ZpbGVfcGljLmRqYW5nby4xMDgwLmMyIn0&amp;_nc_ht=scontent-ord5-1.cdninstagram.com&amp;_nc_cat=108&amp;_nc_oc=Q6cZ2QGE_uZB6hYm5kSd0OMMZfYLrh4pkzTt1Q16raeDm1qGAdUKa7oPQfXXcMSeD-t5I_ciDpbtio5Bhc9oUvyGsH8A&amp;_nc_ohc=5ZQ_GJ8GxSIQ7kNvwHI0EYq&amp;_nc_gid=LmMDev8WHHabO_6GS-iWSg&amp;edm=AOQ1c0wBAAAA&amp;ccb=7-5&amp;oh=00_AfzvCqCgmQQVOqknsbWM8YCTtCMCfqAqawA8acPx_TIZtQ&amp;oe=69BD9198&amp;_nc_sid=8b3546</t>
  </si>
  <si>
    <t>Still learning to match my video edits and photo editing style. The difference is in the masking. Videos were edited in Adobe Premiere Pro with my LUTs but I’ve been tempted to try DaVinci Resolve for deeper color customization. 
Never stop learning, never stop exploring. Love the process… gotta be | The Koenigsegg Jesko is such a beast… from the overall design, the doors, the tech, and launch control 🤯… This car lives rent free in my head.
The last I saw was the orange Jesko at Car Week 2022.
Thanks to @fjmillercars @hwy9media @club.dodici.exotics @tejagarage @fpvvchaser I was able to see th | That time we took over skidpad for a shoot with the different gens of Cayman and Boxster starting with the 987 R and Spyder.
Thankfully everyone around was chill but wow that was crowded for a weekday evening.
987 Cayman R
987 Boxster Spyder
981 Cayman GT4
981 Boxster Spyder
718 Cayman GT4
718 Box | No trending audio. Just pure sound at @luftgekuhlt Tokyo load out.
When the sun went down and the lights turned on. That’s when the cars came to life for one last time on this expressway.
Such an epic event put on by the LUFT TOKYO team. The experience. The atmosphere. The people. Flying over here | What a surreal experience this was. Thank you @luftgekuhlt 
•
•
•
@polaroid SLR680 modified by @theinstantcameraguy 
@polaroid @porsche #luftgekuhlt #porsche #porschemoment #tokyo #instantfilm @zwart @plmotorsport | Can’t wait for @luftgekuhlt Tokyo. It’s going to epic.
•
•
•
#porsche #porschemoment #aircooled #japan #tokyo | Can literally shoot anywhere at Yosemite and it’ll look amazing. My suggestion is going in the park before sunrise to beat the crowds and catch the awesome golden light hitting the valley and mountains.
Cleaning up PPF reflections with Photoshop is 💀
📸 @sonyalpha A7RV + Sony 35GM + @polarpro Chr | Morning blues 🔵❄️
The A7RV + 35GM combo is such a good combo for environmental shots. Even though the 50GM is my favorite lens, the 35mm’s versatility as a one lens solution is unmatched.
📸 @sonyalpha A7RV + Sony 35mm f/1.4 GM + @polarpro Chroma VND/PL
•
•
•
#porsche #yosemite #yosemitenationalp | The drive up to Yosemite is almost as good as the view. Tunnel View really shows how vast Yosemite National Park is and why it’s one of the greatest places for photography and road trips.
Road trips, mountain air, and chasing the best views… this is what Porsche drives are made for.
📸 @sonyalpha  | Can’t get enough of the snow at Yosemite. 
•
•
•
#porsche #porschemoment #yosemite #yosemitenationalpark #roadtrip | Day 1. Last weekend I drove out at 6am to catch the snow at Yosemite. Went straight to the park and didn’t bother checking in to avoid all the weekend and Firefall crowds.
📸 @sonyalpha A7RV + Sony 35mm f/1.4 GM + @polarpro Chroma VND/PL 
•
•
•
#porsche #porschemoment #yosemite #yosemitenationalpar | POV: you’re standing inside a winter postcard ❄️
Yosemite in the snow is unreal.
One of the places you gotta see before you die.
📍 @yosemitenps 
•
•
•
#yosemite #yosemitenationalpark #roadtrip #winterwonderland #postcardplaces</t>
  </si>
  <si>
    <t>#luftgekuhlt, #porsche, #porschemoment, #tokyo, #instantfilm, #aircooled, #japan, #yosemite, #yosemitenationalp, #yosemitenationalpark, #roadtrip, #yosemitenationalpar, #winterwonderland, #postcardplaces</t>
  </si>
  <si>
    <t>@fjmillercars, @hwy9media, @club.dodici.exotics, @tejagarage, @fpvvchaser, @sonyalpha, @sigmaphoto, @luftgekuhlt, @polaroid, @theinstantcameraguy, @porsche, @zwart, @plmotorsport, @polarpro, @porscheusa, @yosemitenps, @michelinusa</t>
  </si>
  <si>
    <t>https://instagram.com/p/DPekxRmkhBW, https://instagram.com/p/DND56qcpmfj, https://instagram.com/p/DKsHfYhvs58, https://instagram.com/p/DV68QoBk1PB, https://instagram.com/p/DV6Q__6mLvJ, https://instagram.com/p/DV1M6pBCDIY, https://instagram.com/p/DVrGj5yGAxy, https://instagram.com/p/DVoyIiFkh_W, https://instagram.com/p/DVjBmoRFBlg, https://instagram.com/p/DVeWin1Emaf, https://instagram.com/p/DVZG--fD6vM, https://instagram.com/p/DVTl8NJlALs</t>
  </si>
  <si>
    <t>413, 1844, 633, 72, 67, 241, 179, 173, 135, 114, 172, 54</t>
  </si>
  <si>
    <t>18, 69, 39, 5, 5, 5, 7, 10, 9, 12, 12, 6</t>
  </si>
  <si>
    <t>2025-10-06, 2025-08-07, 2025-06-09, 2026-03-15, 2026-03-15, 2026-03-13, 2026-03-09, 2026-03-08, 2026-03-06, 2026-03-04, 2026-03-02, 2026-02-28</t>
  </si>
  <si>
    <t>San Francisco Bay Area, Tokyo, Japan, Ginza, Tokyo, Japan, Yosemite National Park</t>
  </si>
  <si>
    <t>Sidecar, Sidecar, Sidecar, Video, Sidecar, Video, Sidecar, Sidecar, Sidecar, Sidecar, Sidecar, Sidecar</t>
  </si>
  <si>
    <t>https://scontent-ord5-1.cdninstagram.com/v/t51.82787-15/559739388_18532307797016216_5874084761940919603_n.jpg?stp=dst-jpg_e15_tt6&amp;_nc_ht=scontent-ord5-1.cdninstagram.com&amp;_nc_cat=108&amp;_nc_oc=Q6cZ2QGE_uZB6hYm5kSd0OMMZfYLrh4pkzTt1Q16raeDm1qGAdUKa7oPQfXXcMSeD-t5I_ciDpbtio5Bhc9oUvyGsH8A&amp;_nc_ohc=AJFnoPeB1yMQ7kNvwHqiVqT&amp;_nc_gid=LmMDev8WHHabO_6GS-iWSg&amp;edm=AOQ1c0wBAAAA&amp;ccb=7-5&amp;oh=00_AfypjRKsfzjNW2EkKR7F3KBk5wNBmzAAPtkr5j4cU98ErQ&amp;oe=69BD97E7&amp;_nc_sid=8b3546, https://scontent-ord5-1.cdninstagram.com/v/t51.82787-15/559934577_18532307746016216_1660173466396043568_n.jpg?stp=dst-jpg_e35_s1080x1080_sh0.08_tt6&amp;_nc_ht=scontent-ord5-1.cdninstagram.com&amp;_nc_cat=108&amp;_nc_oc=Q6cZ2QGE_uZB6hYm5kSd0OMMZfYLrh4pkzTt1Q16raeDm1qGAdUKa7oPQfXXcMSeD-t5I_ciDpbtio5Bhc9oUvyGsH8A&amp;_nc_ohc=4THliMlXTsEQ7kNvwHxzs7E&amp;_nc_gid=LmMDev8WHHabO_6GS-iWSg&amp;edm=AOQ1c0wBAAAA&amp;ccb=7-5&amp;ig_cache_key=MzczNzU4NjQ0MTE1ODU0Mzc0OQ%3D%3D.3-ccb7-5&amp;oh=00_AfxUFxvHb_SvSM93vj_lttKmLzXat_SMmmhXGOxT0-MB9g&amp;oe=69BDB882&amp;_nc_sid=8b3546, https://scontent-ord5-1.cdninstagram.com/v/t51.82787-15/559835525_18532307755016216_1222845327282912364_n.jpg?stp=dst-jpg_e35_s1080x1080_sh0.08_tt6&amp;_nc_ht=scontent-ord5-1.cdninstagram.com&amp;_nc_cat=108&amp;_nc_oc=Q6cZ2QGE_uZB6hYm5kSd0OMMZfYLrh4pkzTt1Q16raeDm1qGAdUKa7oPQfXXcMSeD-t5I_ciDpbtio5Bhc9oUvyGsH8A&amp;_nc_ohc=rylreZSaaqQQ7kNvwGZEpO7&amp;_nc_gid=LmMDev8WHHabO_6GS-iWSg&amp;edm=AOQ1c0wBAAAA&amp;ccb=7-5&amp;ig_cache_key=MzczNzU4NjQ0MDg3MzMzMzE3Nw%3D%3D.3-ccb7-5&amp;oh=00_AfxsM7mFlmnOm_enU0YZH3WlFhzHeLuYHA-a6IDt9Q3aog&amp;oe=69BDB715&amp;_nc_sid=8b3546, https://scontent-ord5-1.cdninstagram.com/v/t51.82787-15/561213611_18532307770016216_1089379733608060883_n.jpg?stp=dst-jpg_e35_s1080x1080_sh0.08_tt6&amp;_nc_ht=scontent-ord5-1.cdninstagram.com&amp;_nc_cat=108&amp;_nc_oc=Q6cZ2QGE_uZB6hYm5kSd0OMMZfYLrh4pkzTt1Q16raeDm1qGAdUKa7oPQfXXcMSeD-t5I_ciDpbtio5Bhc9oUvyGsH8A&amp;_nc_ohc=7nQuV6djwJUQ7kNvwFYkxoR&amp;_nc_gid=LmMDev8WHHabO_6GS-iWSg&amp;edm=AOQ1c0wBAAAA&amp;ccb=7-5&amp;ig_cache_key=MzczNzU4NjQ0MTI0MjQxNTU1Mg%3D%3D.3-ccb7-5&amp;oh=00_AfzaHzpb4efctuuvM2ntmvk4ZLIdsBNFBaAsXa0XvMGn7w&amp;oe=69BDAD22&amp;_nc_sid=8b3546, https://scontent-ord5-1.cdninstagram.com/v/t51.82787-15/560040496_18532307779016216_4502078308436057511_n.jpg?stp=dst-jpg_e35_s1080x1080_sh0.08_tt6&amp;_nc_ht=scontent-ord5-1.cdninstagram.com&amp;_nc_cat=108&amp;_nc_oc=Q6cZ2QGE_uZB6hYm5kSd0OMMZfYLrh4pkzTt1Q16raeDm1qGAdUKa7oPQfXXcMSeD-t5I_ciDpbtio5Bhc9oUvyGsH8A&amp;_nc_ohc=r2Fm0VIbEvoQ7kNvwFu5xRX&amp;_nc_gid=LmMDev8WHHabO_6GS-iWSg&amp;edm=AOQ1c0wBAAAA&amp;ccb=7-5&amp;ig_cache_key=MzczNzU4NjQ0MDg5MDEwMzc4OA%3D%3D.3-ccb7-5&amp;oh=00_AfxW-QWuDgy0NGVY9aN_bq8d-IaMRYvJVdKWNK50-IBeDg&amp;oe=69BDA54E&amp;_nc_sid=8b3546, https://scontent-ord5-1.cdninstagram.com/v/t51.82787-15/559699677_18532307788016216_1616406251973995822_n.jpg?stp=dst-jpg_e35_s1080x1080_sh0.08_tt6&amp;_nc_ht=scontent-ord5-1.cdninstagram.com&amp;_nc_cat=108&amp;_nc_oc=Q6cZ2QGE_uZB6hYm5kSd0OMMZfYLrh4pkzTt1Q16raeDm1qGAdUKa7oPQfXXcMSeD-t5I_ciDpbtio5Bhc9oUvyGsH8A&amp;_nc_ohc=eM5yxpkqeW8Q7kNvwE91J1A&amp;_nc_gid=LmMDev8WHHabO_6GS-iWSg&amp;edm=AOQ1c0wBAAAA&amp;ccb=7-5&amp;ig_cache_key=MzczNzU4NjQ0MTI1OTIxOTgzMg%3D%3D.3-ccb7-5&amp;oh=00_AfwQ0MfC-zEVDnNcHYJkirKVzrkMzKgvOKH9gdUkkvRT2w&amp;oe=69BDA8FB&amp;_nc_sid=8b3546, https://scontent-ord5-1.cdninstagram.com/v/t51.82787-15/527622123_18520341733016216_7687943562792881738_n.jpg?stp=dst-jpg_e35_p1080x1080_sh0.08_tt6&amp;_nc_ht=scontent-ord5-1.cdninstagram.com&amp;_nc_cat=108&amp;_nc_oc=Q6cZ2QGE_uZB6hYm5kSd0OMMZfYLrh4pkzTt1Q16raeDm1qGAdUKa7oPQfXXcMSeD-t5I_ciDpbtio5Bhc9oUvyGsH8A&amp;_nc_ohc=L4eCZ4izS-gQ7kNvwEqA4yX&amp;_nc_gid=LmMDev8WHHabO_6GS-iWSg&amp;edm=AOQ1c0wBAAAA&amp;ccb=7-5&amp;ig_cache_key=MzY5NDA1MDgxNjkwMTQ4NjI1Mw%3D%3D.3-ccb7-5&amp;oh=00_AfwmMytI5XyyGev3lg6Fhm_IWuY7SjSJId8cYe1OIVNNYQ&amp;oe=69BD9EB8&amp;_nc_sid=8b3546, https://scontent-ord5-1.cdninstagram.com/v/t51.82787-15/527622123_18520341733016216_7687943562792881738_n.jpg?stp=dst-jpg_e35_p1080x1080_sh0.08_tt6&amp;_nc_ht=scontent-ord5-1.cdninstagram.com&amp;_nc_cat=108&amp;_nc_oc=Q6cZ2QGE_uZB6hYm5kSd0OMMZfYLrh4pkzTt1Q16raeDm1qGAdUKa7oPQfXXcMSeD-t5I_ciDpbtio5Bhc9oUvyGsH8A&amp;_nc_ohc=L4eCZ4izS-gQ7kNvwEqA4yX&amp;_nc_gid=LmMDev8WHHabO_6GS-iWSg&amp;edm=AOQ1c0wBAAAA&amp;ccb=7-5&amp;ig_cache_key=MzY5NDA1MDgxNjkwMTQ4NjI1Mw%3D%3D.3-ccb7-5&amp;oh=00_AfwmMytI5XyyGev3lg6Fhm_IWuY7SjSJId8cYe1OIVNNYQ&amp;oe=69BD9EB8&amp;_nc_sid=8b3546, https://scontent-ord5-1.cdninstagram.com/v/t51.82787-15/527543092_18520341745016216_3552757898407143825_n.jpg?stp=dst-jpg_e35_p1080x1080_sh0.08_tt6&amp;_nc_ht=scontent-ord5-1.cdninstagram.com&amp;_nc_cat=108&amp;_nc_oc=Q6cZ2QGE_uZB6hYm5kSd0OMMZfYLrh4pkzTt1Q16raeDm1qGAdUKa7oPQfXXcMSeD-t5I_ciDpbtio5Bhc9oUvyGsH8A&amp;_nc_ohc=y-sX8BkupSwQ7kNvwF85w6e&amp;_nc_gid=LmMDev8WHHabO_6GS-iWSg&amp;edm=AOQ1c0wBAAAA&amp;ccb=7-5&amp;ig_cache_key=MzY5NDA1MDgxNjkwMTM4NjIyNA%3D%3D.3-ccb7-5&amp;oh=00_AfxiATlRplyZlr1T4Rb-357Ft6qS5BptjsKHlpglq8tVaA&amp;oe=69BD9946&amp;_nc_sid=8b3546, https://scontent-ord5-1.cdninstagram.com/v/t51.82787-15/528944777_18520341754016216_8583755278886692296_n.jpg?stp=dst-jpg_e15_fr_p1080x1080_tt6&amp;_nc_ht=scontent-ord5-1.cdninstagram.com&amp;_nc_cat=108&amp;_nc_oc=Q6cZ2QGE_uZB6hYm5kSd0OMMZfYLrh4pkzTt1Q16raeDm1qGAdUKa7oPQfXXcMSeD-t5I_ciDpbtio5Bhc9oUvyGsH8A&amp;_nc_ohc=ea2elupaWdwQ7kNvwFWYI9p&amp;_nc_gid=LmMDev8WHHabO_6GS-iWS</t>
  </si>
  <si>
    <t>https://scontent-ord5-2.cdninstagram.com/o1/v/t2/f2/m367/AQNLfxPsEAgwbO45rIzs9Tqoh4OWxge1pS-a_vtpFr-qB1dWFvNj6oBmG6S0ZDQ3lxbw73pshrIm6F0Waf2n46Jore_YcKEkjenEAlc.mp4?_nc_cat=102&amp;_nc_sid=5e9851&amp;_nc_ht=scontent-ord5-2.cdninstagram.com&amp;_nc_ohc=WiSaMGdD6ssQ7kNvwHlWQm9&amp;efg=eyJ2ZW5jb2RlX3RhZyI6Inhwdl9wcm9ncmVzc2l2ZS5JTlNUQUdSQU0uQ0FST1VTRUxfSVRFTS5DMy4xMjgwLmRhc2hfYmFzZWxpbmVfMV92MSIsInhwdl9hc3NldF9pZCI6MjA5Njc1NDM5NDE4OTkyMywiYXNzZXRfYWdlX2RheXMiOjE2MCwidmlfdXNlY2FzZV9pZCI6MTAxNDYsImR1cmF0aW9uX3MiOjEyLCJ1cmxnZW5fc291cmNlIjoid3d3In0%3D&amp;ccb=17-1&amp;_nc_gid=LmMDev8WHHabO_6GS-iWSg&amp;_nc_ss=1a&amp;_nc_zt=28&amp;vs=80837e4f82e1dc14&amp;_nc_vs=HBkcFQIYQGlnX2VwaGVtZXJhbC9BNjRDNEM0MzE4ODhDMDVGNDUxRTE5NURBOEU5RUJCN192aWRlb19kYXNoaW5pdC5tcDQVAALIARIAKAAYABsCiAd1c2Vfb2lsATEScHJvZ3Jlc3NpdmVfcmVjaXBlATEVAAAmxsHGzZW_uQcVAigCQzMsF0AogAAAAAAAGBJkYXNoX2Jhc2VsaW5lXzFfdjERAHXuB2XEngEA&amp;oh=00_AfwyjR_6dV0Ioc-XCtunoiQYPSLHaAaKCyMdiRKG9e3Xfw&amp;oe=69BD9AEF, https://scontent-ord5-2.cdninstagram.com/o1/v/t2/f2/m367/AQMhSuxUEnQBy7wtC4Vfg7kvjCj0ZRFGqujkC7eLdnQeVwj-DYNdJNDchlcJSKTyzRAsqRwly75WGpKRlTiobpLP8Ousl835x8gPEWU.mp4?_nc_cat=110&amp;_nc_sid=5e9851&amp;_nc_ht=scontent-ord5-2.cdninstagram.com&amp;_nc_ohc=NJ_DiuY38zcQ7kNvwH5bjfT&amp;efg=eyJ2ZW5jb2RlX3RhZyI6Inhwdl9wcm9ncmVzc2l2ZS5JTlNUQUdSQU0uQ0FST1VTRUxfSVRFTS5DMy4xMjgwLmRhc2hfYmFzZWxpbmVfMV92MSIsInhwdl9hc3NldF9pZCI6MzgwNzczMDMxNjAyNTczMSwiYXNzZXRfYWdlX2RheXMiOjE2MCwidmlfdXNlY2FzZV9pZCI6MTAxNDYsImR1cmF0aW9uX3MiOjExLCJ1cmxnZW5fc291cmNlIjoid3d3In0%3D&amp;ccb=17-1&amp;vs=7e75d7c3acc292b7&amp;_nc_vs=HBkcFQIYQGlnX2VwaGVtZXJhbC81QzQ1Njc5NkZFRjcxMzBFMjVFNjAzQzg1OTRFNzlCQl92aWRlb19kYXNoaW5pdC5tcDQVAALIARIAKAAYABsCiAd1c2Vfb2lsATEScHJvZ3Jlc3NpdmVfcmVjaXBlATEVAAAmhv6YzonHww0VAigCQzMsF0AnAAAAAAAAGBJkYXNoX2Jhc2VsaW5lXzFfdjERAHXuB2XEngEA&amp;_nc_gid=LmMDev8WHHabO_6GS-iWSg&amp;_nc_ss=1a&amp;_nc_zt=28&amp;oh=00_AfxBLqBqfFRfEnokyrgTTLB9gABA30hpS78_n-0O01k4lg&amp;oe=69BDA19B, https://scontent-ord5-3.cdninstagram.com/o1/v/t2/f2/m367/AQMY-ieuaThtlPeM3sV2Wxfo_seY0wdbXCtTvofgcPzaaKSd3dXB3t3JQypoYCpePbIMlWvDV_Nn0OyH-G8AFPi_o-t0CoPXftmwO7g.mp4?_nc_cat=100&amp;_nc_sid=5e9851&amp;_nc_ht=scontent-ord5-3.cdninstagram.com&amp;_nc_ohc=iyKAaJHcrt8Q7kNvwGl_bsp&amp;efg=eyJ2ZW5jb2RlX3RhZyI6Inhwdl9wcm9ncmVzc2l2ZS5JTlNUQUdSQU0uQ0FST1VTRUxfSVRFTS5DMy4xMjgwLmRhc2hfYmFzZWxpbmVfMV92MSIsInhwdl9hc3NldF9pZCI6NjU1NTU2MDUwOTQzMTYzLCJhc3NldF9hZ2VfZGF5cyI6MTYwLCJ2aV91c2VjYXNlX2lkIjoxMDE0NiwiZHVyYXRpb25fcyI6OCwidXJsZ2VuX3NvdXJjZSI6Ind3dyJ9&amp;ccb=17-1&amp;_nc_gid=LmMDev8WHHabO_6GS-iWSg&amp;_nc_ss=1a&amp;_nc_zt=28&amp;vs=75e30bad0fd00fee&amp;_nc_vs=HBkcFQIYQGlnX2VwaGVtZXJhbC8yMzQ2NTE4MjIyOTgzRTM1MkUzMTkxNTI2OTU0NkRBQl92aWRlb19kYXNoaW5pdC5tcDQVAALIARIAKAAYABsCiAd1c2Vfb2lsATEScHJvZ3Jlc3NpdmVfcmVjaXBlATEVAAAm9vLfmLGOqgIVAigCQzMsF0AgAAAAAAAAGBJkYXNoX2Jhc2VsaW5lXzFfdjERAHXuB2XEngEA&amp;oh=00_Afy4p4BSL0Eov4ygQK26sMFRdxnZy99upOLeoJgpMJhzIA&amp;oe=69BDA4D5, https://scontent-ord5-3.cdninstagram.com/o1/v/t2/f2/m367/AQOiy0zHdxi1gc8mvjQ1Rl_sinbd8KTHLWAaTiL1FiINlNjkz3oahJETb2QdW9oBfZUxHPMRQnZAQTRiGjXIoQSy5R3dQg-ksC2MkNY.mp4?_nc_cat=104&amp;_nc_sid=5e9851&amp;_nc_ht=scontent-ord5-3.cdninstagram.com&amp;_nc_ohc=1Sz_-V4ei94Q7kNvwE8_IVZ&amp;efg=eyJ2ZW5jb2RlX3RhZyI6Inhwdl9wcm9ncmVzc2l2ZS5JTlNUQUdSQU0uQ0FST1VTRUxfSVRFTS5DMy4xMjgwLmRhc2hfYmFzZWxpbmVfMV92MSIsInhwdl9hc3NldF9pZCI6MTEzMjc1Njg1MTcyMzA3NSwiYXNzZXRfYWdlX2RheXMiOjE2MCwidmlfdXNlY2FzZV9pZCI6MTAxNDYsImR1cmF0aW9uX3MiOjQsInVybGdlbl9zb3VyY2UiOiJ3d3cifQ%3D%3D&amp;ccb=17-1&amp;vs=37ac96f2bf9d6b5d&amp;_nc_vs=HBkcFQIYQGlnX2VwaGVtZXJhbC8yNzQzREJDQTAyMzdFRDZGMEI5NTgxN0E3QUY2MTY5RF92aWRlb19kYXNoaW5pdC5tcDQVAALIARIAKAAYABsCiAd1c2Vfb2lsATEScHJvZ3Jlc3NpdmVfcmVjaXBlATEVAAAmhq2cnJCPgwQVAigCQzMsF0ASu2RaHKwIGBJkYXNoX2Jhc2VsaW5lXzFfdjERAHXuB2XEngEA&amp;_nc_gid=LmMDev8WHHabO_6GS-iWSg&amp;_nc_ss=1a&amp;_nc_zt=28&amp;oh=00_AfwMEvvx6oiI-g_jZhcOqG2HdiCCj-TjNTETO8plNm3_3g&amp;oe=69BDACB5, https://scontent-ord5-2.cdninstagram.com/o1/v/t2/f2/m367/AQNh8qWDioenPgn_Qw4YB4eLM5iXjD2On39gdO0Q2j93v1vHFvRowQqyl-u-S8yJ7B1JufWopahh31f-EapQyNx-BRmJbQV7YyaVZGI.mp4?_nc_cat=110&amp;_nc_sid=5e9851&amp;_nc_ht=scontent-ord5-2.cdninstagram.com&amp;_nc_ohc=rHC1_nDot2kQ7kNvwFi7xQX&amp;efg=eyJ2ZW5jb2RlX3RhZyI6Inhwdl9wcm9ncmVzc2l2ZS5JTlNUQUdSQU0uQ0FST1VTRUxfSVRFTS5DMy43MTYuZGFzaF9iYXNlbGluZV8xX3YxIiwieHB2X2Fzc2V0X2lkIjoxMDI3NTg3MTk5NTgzMTcxLCJhc3NldF9hZ2VfZGF5cyI6MjIwLCJ2aV91c2VjYXNlX2lkIjoxMDE0NiwiZHVyYXRpb25fcyI6MzAsInVybGdlbl9zb3VyY2UiOiJ3d3cifQ%3D%3D&amp;ccb=17-1&amp;vs=3e332e437e59c321&amp;_nc_vs=HBkcFQIYQGlnX2VwaGVtZXJhbC9EMDQxQzY1QzA4MTQ5MUFDOEVBOUVFM0RBQTIyOUZBQV92aWRlb19kYXNoaW5pdC5tcDQVAALIARIAKAAYABsCiAd1c2Vfb2lsATEScHJvZ3Jlc3NpdmVfcmVjaXBlATEVAAAmho-OoLml0wMVAigCQzMsF0A-szMzMzMzGBJkYXNoX2Jhc2VsaW5lXzFfdjERAHXuB2XEngEA&amp;_nc_gid=LmMDev8WHHabO_6GS-iWSg&amp;_nc_ss=1a&amp;_nc_zt=28&amp;oh=00_AfxJ83Musxhu1nr6GG4gNGRka4zO5-a6vf3a1SpfzpSr5w&amp;oe=69BD8857</t>
  </si>
  <si>
    <t>https://www.instagram.com/the_jerms</t>
  </si>
  <si>
    <t>tadahikoehara</t>
  </si>
  <si>
    <t>Tadahiko Ehara</t>
  </si>
  <si>
    <t>https://scontent-mia3-3.cdninstagram.com/v/t51.2885-19/475231596_973853780891865_5129463436849630396_n.jpg?stp=dst-jpg_e0_s150x150_tt6&amp;efg=eyJ2ZW5jb2RlX3RhZyI6InByb2ZpbGVfcGljLmRqYW5nby4xMDgwLmMyIn0&amp;_nc_ht=scontent-mia3-3.cdninstagram.com&amp;_nc_cat=109&amp;_nc_oc=Q6cZ2QGlNaG7gbOVESX0a3KIoxnzJEX7fxd7T0xvmqAm64TBRD8TvrTe07Z8hG2oYU8ATHg&amp;_nc_ohc=XFDy9LMhxNYQ7kNvwE33a3L&amp;_nc_gid=5h_TTnqJ8VJ-2GonSCcK4g&amp;edm=AOQ1c0wBAAAA&amp;ccb=7-5&amp;oh=00_Afw68Pksq44dwsHvq0AmiXK3-PUsHiyuIx35tIQgoap3ig&amp;oe=69BDB9C8&amp;_nc_sid=8b3546</t>
  </si>
  <si>
    <t>https://instagram.com/p/DUxcrgJE_wj, https://instagram.com/p/DR8wj9eE7mY, https://instagram.com/p/DR0kTKBk_e3, https://instagram.com/p/DRj1SnqkxVF, https://instagram.com/p/DRVyJeZk0WL, https://instagram.com/p/DQ1dCyZE-FE, https://instagram.com/p/DQSv6JWk0t-, https://instagram.com/p/DP7qlMYk1qH, https://instagram.com/p/DPJZlGfEwOT, https://instagram.com/p/DPCwvEekzgX, https://instagram.com/p/DN3Gkog5sqL, https://instagram.com/p/DKmWQFrzOVp</t>
  </si>
  <si>
    <t>18, 9, 11, 9, 7, 12, 15, 9, 12, 17, 17, 17</t>
  </si>
  <si>
    <t>2026-02-15, 2025-12-07, 2025-12-04, 2025-11-27, 2025-11-22, 2025-11-09, 2025-10-27, 2025-10-18, 2025-09-28, 2025-09-25, 2025-08-27, 2025-06-07</t>
  </si>
  <si>
    <t>Castillo Kumamoto, 奥武山公園, Misawa Airport, Taipei, Taiwan, National Stadium (Thailand), 岡山 倉敷 - 美観地区, 兼六園 Kenroku-en, 青森屋 by 星野リゾート - Aomoriya by Hoshino Resorts, Bruce Lee statue in Hong Kong, Hong Kong, 奥入瀬渓流, 磐梯山温泉ホテル by 星野リゾート - Bandaisan Onsen Hotel by Hoshino Resorts</t>
  </si>
  <si>
    <t>https://scontent-mia5-1.cdninstagram.com/v/t51.82787-15/634136154_18152427370443793_1494405677109604451_n.jpg?stp=dst-jpg_e35_s1080x1080_sh0.08_tt6&amp;_nc_ht=scontent-mia5-1.cdninstagram.com&amp;_nc_cat=101&amp;_nc_oc=Q6cZ2QGlNaG7gbOVESX0a3KIoxnzJEX7fxd7T0xvmqAm64TBRD8TvrTe07Z8hG2oYU8ATHg&amp;_nc_ohc=tJPuDnPaUroQ7kNvwGt5od0&amp;_nc_gid=5h_TTnqJ8VJ-2GonSCcK4g&amp;edm=AOQ1c0wBAAAA&amp;ccb=7-5&amp;ig_cache_key=MzgzMjk3MDg5MjYyMDg1NjM1NQ%3D%3D.3-ccb7-5&amp;oh=00_AfyAmva2AEFwRsahzsJ_EPxSBRB-5hBrZhG5X13cMKdqJQ&amp;oe=69BD8E5C&amp;_nc_sid=8b3546, https://scontent-mia5-1.cdninstagram.com/v/t51.82787-15/590212796_18145565692443793_1117401111789061632_n.jpg?stp=dst-jpg_e35_s1080x1080_sh0.08_tt6&amp;_nc_ht=scontent-mia5-1.cdninstagram.com&amp;_nc_cat=101&amp;_nc_oc=Q6cZ2QGlNaG7gbOVESX0a3KIoxnzJEX7fxd7T0xvmqAm64TBRD8TvrTe07Z8hG2oYU8ATHg&amp;_nc_ohc=MjX2ZGD0QzEQ7kNvwG6BYKD&amp;_nc_gid=5h_TTnqJ8VJ-2GonSCcK4g&amp;edm=AOQ1c0wBAAAA&amp;ccb=7-5&amp;ig_cache_key=Mzc4MjExMTM2NDUwMTQ1MzIwOA%3D%3D.3-ccb7-5&amp;oh=00_Afz_vQYa2ZviVcDyWYuVMEUkndowaS79fhC6Y5QMnkjlwg&amp;oe=69BD9DA0&amp;_nc_sid=8b3546, https://scontent-mia5-1.cdninstagram.com/v/t51.82787-15/590402548_18145271941443793_1433640619831502491_n.jpg?stp=dst-jpg_e35_s1080x1080_sh0.08_tt6&amp;_nc_ht=scontent-mia5-1.cdninstagram.com&amp;_nc_cat=101&amp;_nc_oc=Q6cZ2QGlNaG7gbOVESX0a3KIoxnzJEX7fxd7T0xvmqAm64TBRD8TvrTe07Z8hG2oYU8ATHg&amp;_nc_ohc=trSzTjk-D3wQ7kNvwEWPqzA&amp;_nc_gid=5h_TTnqJ8VJ-2GonSCcK4g&amp;edm=AOQ1c0wBAAAA&amp;ccb=7-5&amp;ig_cache_key=Mzc3OTgwNTYzMzM3OTAzOTE1OQ%3D%3D.3-ccb7-5&amp;oh=00_Afw8vkJuMZ_rYXSxUYU0Jn2-cIjpRl66U8ZLN6OakVgA_A&amp;oe=69BD92A4&amp;_nc_sid=8b3546, https://scontent-mia5-1.cdninstagram.com/v/t51.82787-15/589170562_18144664705443793_5033687482524157151_n.jpg?stp=dst-jpg_e35_s1080x1080_sh0.08_tt6&amp;_nc_ht=scontent-mia5-1.cdninstagram.com&amp;_nc_cat=101&amp;_nc_oc=Q6cZ2QGlNaG7gbOVESX0a3KIoxnzJEX7fxd7T0xvmqAm64TBRD8TvrTe07Z8hG2oYU8ATHg&amp;_nc_ohc=jG9czll6n6UQ7kNvwFLxAbo&amp;_nc_gid=5h_TTnqJ8VJ-2GonSCcK4g&amp;edm=AOQ1c0wBAAAA&amp;ccb=7-5&amp;ig_cache_key=Mzc3NTA5NTI4ODY3MjQ5MDgyMQ%3D%3D.3-ccb7-5&amp;oh=00_AfyhaDekHHWYXQIMiTjOI3cCIkiUJZwAD00vvgGZ2wGFEA&amp;oe=69BDA268&amp;_nc_sid=8b3546, https://scontent-mia5-1.cdninstagram.com/v/t51.82787-15/587958167_18144171604443793_5990247771806993568_n.jpg?stp=dst-jpg_e35_s1080x1080_sh0.08_tt6&amp;_nc_ht=scontent-mia5-1.cdninstagram.com&amp;_nc_cat=101&amp;_nc_oc=Q6cZ2QGlNaG7gbOVESX0a3KIoxnzJEX7fxd7T0xvmqAm64TBRD8TvrTe07Z8hG2oYU8ATHg&amp;_nc_ohc=Z7-iGPxjMPoQ7kNvwHpWNTh&amp;_nc_gid=5h_TTnqJ8VJ-2GonSCcK4g&amp;edm=AOQ1c0wBAAAA&amp;ccb=7-5&amp;ig_cache_key=Mzc3MTE0MDgxNjQzNDg0MDk3MQ%3D%3D.3-ccb7-5&amp;oh=00_AfwIMVGfK_yqOnghuViZh0TVr_b0MKSa_dFem5txvgf5aA&amp;oe=69BDA9EE&amp;_nc_sid=8b3546, https://scontent-mia5-1.cdninstagram.com/v/t51.82787-15/580496099_18143090248443793_7211916714110084144_n.jpg?stp=dst-jpg_e35_s1080x1080_sh0.08_tt6&amp;_nc_ht=scontent-mia5-1.cdninstagram.com&amp;_nc_cat=101&amp;_nc_oc=Q6cZ2QGlNaG7gbOVESX0a3KIoxnzJEX7fxd7T0xvmqAm64TBRD8TvrTe07Z8hG2oYU8ATHg&amp;_nc_ohc=gT_MAsDF3KMQ7kNvwHBNZOw&amp;_nc_gid=5h_TTnqJ8VJ-2GonSCcK4g&amp;edm=AOQ1c0wBAAAA&amp;ccb=7-5&amp;ig_cache_key=Mzc2MjA0MDc5ODYzMzUxNzM4MA%3D%3D.3-ccb7-5&amp;oh=00_AfzErcNdBJad17CBptqDxZH9hYtFrLRV5XO_QQxGcsauhA&amp;oe=69BDB8EE&amp;_nc_sid=8b3546, https://scontent-mia5-1.cdninstagram.com/v/t51.82787-15/572465239_18141526330443793_3268659710247164435_n.jpg?stp=dst-jpg_e35_s1080x1080_sh0.08_tt6&amp;_nc_ht=scontent-mia5-1.cdninstagram.com&amp;_nc_cat=101&amp;_nc_oc=Q6cZ2QGlNaG7gbOVESX0a3KIoxnzJEX7fxd7T0xvmqAm64TBRD8TvrTe07Z8hG2oYU8ATHg&amp;_nc_ohc=zrH4WJx83hIQ7kNvwG2kPGW&amp;_nc_gid=5h_TTnqJ8VJ-2GonSCcK4g&amp;edm=AOQ1c0wBAAAA&amp;ccb=7-5&amp;ig_cache_key=Mzc1MjI3MjE0MzUxMTE0NTM0Mg%3D%3D.3-ccb7-5&amp;oh=00_Afy8BrOE1FfZeuGL1oHO0-ReCvZEKClbMGPOr-pUb_xMLA&amp;oe=69BDAE94&amp;_nc_sid=8b3546, https://scontent-mia5-1.cdninstagram.com/v/t51.82787-15/566017656_18140074588443793_215948160113360796_n.jpg?stp=dst-jpg_e35_s1080x1080_sh0.08_tt6&amp;_nc_ht=scontent-mia5-1.cdninstagram.com&amp;_nc_cat=101&amp;_nc_oc=Q6cZ2QGlNaG7gbOVESX0a3KIoxnzJEX7fxd7T0xvmqAm64TBRD8TvrTe07Z8hG2oYU8ATHg&amp;_nc_ohc=sf0AIvP4uPkQ7kNvwE-tIVd&amp;_nc_gid=5h_TTnqJ8VJ-2GonSCcK4g&amp;edm=AOQ1c0wBAAAA&amp;ccb=7-5&amp;ig_cache_key=Mzc0NTc3NDc4ODk2MDAxNzAzMQ%3D%3D.3-ccb7-5&amp;oh=00_AfxSvo8fZ6jgjtySnGX05unf3sRF06HG88_SPMISAatX0w&amp;oe=69BD9B0E&amp;_nc_sid=8b3546, https://scontent-mia5-1.cdninstagram.com/v/t51.82787-15/556401071_18137393608443793_937493012383918081_n.jpg?stp=dst-jpg_e35_s1080x1080_sh0.08_tt6&amp;_nc_ht=scontent-mia5-1.cdninstagram.com&amp;_nc_cat=101&amp;_nc_oc=Q6cZ2QGlNaG7gbOVESX0a3KIoxnzJEX7fxd7T0xvmqAm64TBRD8TvrTe07Z8hG2oYU8ATHg&amp;_nc_ohc=WC3tiXconQoQ7kNvwHKcYvm&amp;_nc_gid=5h_TTnqJ8VJ-2GonSCcK4g&amp;edm=AOQ1c0wBAAAA&amp;ccb=7-5&amp;ig_cache_key=MzczMTYyNjI2NzAwMDM3NDE2Mw%3D%3D.3-ccb7-5&amp;oh=00_AfyVH8ZMbhSrXKBr-F7Ul5eCFqGJM1ch1KyZiNQr3woN4g&amp;oe=69BD8C6C&amp;_nc_sid=8b3546, https://scontent-mia5-1.cdninstagram.com/v/t51.82787-15/553710887_18137025334443793_8049692256616013710_n.jpg?stp=dst-jpg_e35_s1080x1080_sh0.08_tt6&amp;_nc_ht=scontent-mia5-1.cdninstagram.com&amp;_nc_cat=101&amp;_nc_oc=Q6cZ2QGlNaG7gbOVESX0a3KIoxnzJEX7fxd7T0xvmqAm64TBRD8TvrTe07Z8hG2oYU8ATHg&amp;_nc_ohc=HmhzSCXY6vsQ7kNvwFf6rc5&amp;_nc_gid=5h_TTnqJ8VJ-2GonSCcK4g&amp;edm=AOQ1c0wBAAAA&amp;ccb=7-5&amp;ig_cache_key=MzcyOTc1Nzc4MjI3MjA2MzUxMQ%3D%3D.3-ccb7-5&amp;oh=00_AfwTBQH_eJc0fUwA37tmfIJcsZrREC9renAHntad3x8VeA&amp;</t>
  </si>
  <si>
    <t>https://www.instagram.com/tadahikoehara</t>
  </si>
  <si>
    <t>tko_jig</t>
  </si>
  <si>
    <t>Takao Okura</t>
  </si>
  <si>
    <t>https://instagram.flas1-2.fna.fbcdn.net/v/t51.2885-19/32121796_574650542921953_8741984646255869952_n.jpg?stp=dst-jpg_e0_s150x150_tt6&amp;efg=eyJ2ZW5jb2RlX3RhZyI6InByb2ZpbGVfcGljLmRqYW5nby4yMDAuYzIifQ&amp;_nc_ht=instagram.flas1-2.fna.fbcdn.net&amp;_nc_cat=101&amp;_nc_oc=Q6cZ2QF_03tXgUP8eqsqHlOLGRfTmiUr-K1aS73XvXE1sCaxeB7dR8jJfaFbhz6KFq-G9Eo&amp;_nc_ohc=Gn3sm5utviMQ7kNvwFqzfKh&amp;_nc_gid=_K_0v0C_xSMeDPaTOb3QPg&amp;edm=AOQ1c0wBAAAA&amp;ccb=7-5&amp;oh=00_AfzOUs75cOu-7-4jCqTnSbTVCTHtDxXKJvuaF6gaDSWWsw&amp;oe=69BDA75F&amp;_nc_sid=8b3546</t>
  </si>
  <si>
    <t>閑散。赤提灯の人気店。寂しいな。 | 新宿タイガー | 遅い | 渋谷某所の平日。閑散。 | 閑散 | 閑散 | 閑散。 | 鹿児島で発見！ | ホットバイク復活！ | セミ脱皮。 | iPad Crash ！！！！！</t>
  </si>
  <si>
    <t>https://instagram.com/p/CRGke3eBibU, https://instagram.com/p/CLwIni9hBFg, https://instagram.com/p/CGoy61QhkxP, https://instagram.com/p/CGcLQXlBQ0y, https://instagram.com/p/CA7e7ePBGNY, https://instagram.com/p/B-b55kDBNHN, https://instagram.com/p/B-ZnB-Ch_jk, https://instagram.com/p/B7-uccHgKE5, https://instagram.com/p/B5H7RIZBVBR, https://instagram.com/p/B0QbbueBy5K, https://instagram.com/p/BoFrHn1hl8_</t>
  </si>
  <si>
    <t>88, 65, 36, 41, 25, 22, 26, 16, 15, 25, 24</t>
  </si>
  <si>
    <t>0, 1, 0, 0, 0, 0, 0, 0, 0, 1, 3</t>
  </si>
  <si>
    <t>2021-07-09, 2021-02-26, 2020-10-22, 2020-10-17, 2020-06-02, 2020-04-01, 2020-03-31, 2020-01-31, 2019-11-21, 2019-07-23, 2018-09-24</t>
  </si>
  <si>
    <t>Image, Image, Image, Image, Image, Image, Image, Image, Image, Image, Sidecar</t>
  </si>
  <si>
    <t>https://instagram.flas1-1.fna.fbcdn.net/v/t51.82787-15/640889212_18571868356037144_1484265018630007323_n.jpg?stp=dst-jpg_e35_s1080x1080_sh0.08_tt6&amp;_nc_ht=instagram.flas1-1.fna.fbcdn.net&amp;_nc_cat=108&amp;_nc_oc=Q6cZ2QF_03tXgUP8eqsqHlOLGRfTmiUr-K1aS73XvXE1sCaxeB7dR8jJfaFbhz6KFq-G9Eo&amp;_nc_ohc=r2bQpDpW2OsQ7kNvwG3qCAa&amp;_nc_gid=_K_0v0C_xSMeDPaTOb3QPg&amp;edm=AOQ1c0wBAAAA&amp;ccb=7-5&amp;ig_cache_key=MjYxMzkzNzA4NDU1MzM3MzM5Ng%3D%3D.3-ccb7-5&amp;oh=00_Afw_NekeRIcr6t3pTNbDly3U_MM0--khxW_NBXXMDDACuw&amp;oe=69BD942F&amp;_nc_sid=8b3546, https://instagram.flas1-2.fna.fbcdn.net/v/t51.82787-15/622448813_18141526465480813_8923727318873429352_n.jpg?stp=dst-jpg_e35_s1080x1080_sh0.08_tt6&amp;_nc_ht=instagram.flas1-2.fna.fbcdn.net&amp;_nc_cat=101&amp;_nc_oc=Q6cZ2QF_03tXgUP8eqsqHlOLGRfTmiUr-K1aS73XvXE1sCaxeB7dR8jJfaFbhz6KFq-G9Eo&amp;_nc_ohc=3pjV_cxcx30Q7kNvwEvbRVp&amp;_nc_gid=_K_0v0C_xSMeDPaTOb3QPg&amp;edm=AOQ1c0wBAAAA&amp;ccb=7-5&amp;ig_cache_key=MjUxNzU1MDA5MzY3MTA3NjE5Mg%3D%3D.3-ccb7-5&amp;oh=00_AfxQ6jkWxrzMv6-aCAE0YYziINYhblQFdN9AZQ2um_i_WQ&amp;oe=69BDAD7A&amp;_nc_sid=8b3546, https://instagram.flas1-2.fna.fbcdn.net/v/t51.82787-15/618858500_18054300857397877_5869888506370648661_n.jpg?stp=dst-jpg_e15_tt6&amp;_nc_ht=instagram.flas1-2.fna.fbcdn.net&amp;_nc_cat=101&amp;_nc_oc=Q6cZ2QF_03tXgUP8eqsqHlOLGRfTmiUr-K1aS73XvXE1sCaxeB7dR8jJfaFbhz6KFq-G9Eo&amp;_nc_ohc=Ic9fux3t5tgQ7kNvwHQdVum&amp;_nc_gid=_K_0v0C_xSMeDPaTOb3QPg&amp;edm=AOQ1c0wBAAAA&amp;ccb=7-5&amp;ig_cache_key=MjQyNTQxMjM0NDU3OTc3MTQ3MQ%3D%3D.3-ccb7-5&amp;oh=00_AfyEldVbcnBVVFzss2sXOq7gSXTHTEGvhOsCSbAjIW-fmA&amp;oe=69BD8740&amp;_nc_sid=8b3546, https://instagram.flas1-2.fna.fbcdn.net/v/t51.82787-15/630135420_18330795898171837_6847690418077781384_n.jpg?stp=dst-jpg_e35_s1080x1080_sh0.08_tt6&amp;_nc_ht=instagram.flas1-2.fna.fbcdn.net&amp;_nc_cat=101&amp;_nc_oc=Q6cZ2QF_03tXgUP8eqsqHlOLGRfTmiUr-K1aS73XvXE1sCaxeB7dR8jJfaFbhz6KFq-G9Eo&amp;_nc_ohc=cRWX9uw57ZQQ7kNvwFIPusH&amp;_nc_gid=_K_0v0C_xSMeDPaTOb3QPg&amp;edm=AOQ1c0wBAAAA&amp;ccb=7-5&amp;ig_cache_key=MjQyMTg2MDIwMjk1ODg4NDE0Ng%3D%3D.3-ccb7-5&amp;oh=00_Afzz9lygWB4Cdft-BAacPlfrL6UeMERFWg0-w6cW_9v7FA&amp;oe=69BDAF92&amp;_nc_sid=8b3546, https://instagram.flas1-1.fna.fbcdn.net/v/t51.82787-15/616756617_18112439215714535_4476719492840039018_n.jpg?stp=dst-jpg_e35_s1080x1080_sh0.08_tt6&amp;_nc_ht=instagram.flas1-1.fna.fbcdn.net&amp;_nc_cat=111&amp;_nc_oc=Q6cZ2QF_03tXgUP8eqsqHlOLGRfTmiUr-K1aS73XvXE1sCaxeB7dR8jJfaFbhz6KFq-G9Eo&amp;_nc_ohc=wJ26JP9az48Q7kNvwFl_xug&amp;_nc_gid=_K_0v0C_xSMeDPaTOb3QPg&amp;edm=AOQ1c0wBAAAA&amp;ccb=7-5&amp;ig_cache_key=MjMyMjU4NjA2MTE0ODI4MzczNg%3D%3D.3-ccb7-5&amp;oh=00_AfyG5-Cr8r_Q50Y2naUz4dXjSrLh16LClgjfLbrIIaJrOQ&amp;oe=69BDB757&amp;_nc_sid=8b3546, https://instagram.flas1-1.fna.fbcdn.net/v/t51.82787-15/639867325_18556909306021792_6207866953392225383_n.jpg?stp=dst-jpg_e35_s1080x1080_sh0.08_tt6&amp;_nc_ht=instagram.flas1-1.fna.fbcdn.net&amp;_nc_cat=104&amp;_nc_oc=Q6cZ2QF_03tXgUP8eqsqHlOLGRfTmiUr-K1aS73XvXE1sCaxeB7dR8jJfaFbhz6KFq-G9Eo&amp;_nc_ohc=sSG0-qtLSf0Q7kNvwFKsstt&amp;_nc_gid=_K_0v0C_xSMeDPaTOb3QPg&amp;edm=AOQ1c0wBAAAA&amp;ccb=7-5&amp;ig_cache_key=MjI3NzY2ODY4MDkzMjU3Nzc0MQ%3D%3D.3-ccb7-5&amp;oh=00_AfzpDvknxWJnJWarhLFXUJNlGXTxgt2R8S5CYc5uUX4qMg&amp;oe=69BD990F&amp;_nc_sid=8b3546, https://instagram.flas1-1.fna.fbcdn.net/v/t51.82787-15/629412450_18380069050085193_8897000011940067489_n.jpg?stp=dst-jpg_e35_p1080x1080_sh0.08_tt6&amp;_nc_ht=instagram.flas1-1.fna.fbcdn.net&amp;_nc_cat=109&amp;_nc_oc=Q6cZ2QF_03tXgUP8eqsqHlOLGRfTmiUr-K1aS73XvXE1sCaxeB7dR8jJfaFbhz6KFq-G9Eo&amp;_nc_ohc=WLzJlcymTAAQ7kNvwH7plBZ&amp;_nc_gid=_K_0v0C_xSMeDPaTOb3QPg&amp;edm=AOQ1c0wBAAAA&amp;ccb=7-5&amp;ig_cache_key=MjI3NzAyMjc0NTc2MDM2NDc3Mg%3D%3D.3-ccb7-5&amp;oh=00_Afz0KrKfrq3HrUBJgNIkFmEBZaMMGYTNi6inf_DL12C3dQ&amp;oe=69BD960D&amp;_nc_sid=8b3546, https://instagram.flas1-1.fna.fbcdn.net/v/t51.82787-15/616030365_18096054520937614_4569543833008230839_n.jpg?stp=dst-jpg_e35_s1080x1080_sh0.08_tt6&amp;_nc_ht=instagram.flas1-1.fna.fbcdn.net&amp;_nc_cat=110&amp;_nc_oc=Q6cZ2QF_03tXgUP8eqsqHlOLGRfTmiUr-K1aS73XvXE1sCaxeB7dR8jJfaFbhz6KFq-G9Eo&amp;_nc_ohc=rSWSH_-oU1EQ7kNvwGvU6pM&amp;_nc_gid=_K_0v0C_xSMeDPaTOb3QPg&amp;edm=AOQ1c0wBAAAA&amp;ccb=7-5&amp;ig_cache_key=MjIzMzQyNjcyOTY5Nzg0NTU2MQ%3D%3D.3-ccb7-5&amp;oh=00_Afy4GkIFIp1gkHAU0ySAl8X9D-QqZSmYO9DyAO6X08aT6w&amp;oe=69BDB1A5&amp;_nc_sid=8b3546, https://instagram.flas1-2.fna.fbcdn.net/v/t51.82787-15/623917838_18189657691349299_8059889432835803814_n.jpg?stp=dst-jpg_e15_fr_s1080x1080_tt6&amp;_nc_ht=instagram.flas1-2.fna.fbcdn.net&amp;_nc_cat=107&amp;_nc_oc=Q6cZ2QF_03tXgUP8eqsqHlOLGRfTmiUr-K1aS73XvXE1sCaxeB7dR8jJfaFbhz6KFq-G9Eo&amp;_nc_ohc=ddBn5WyphRMQ7kNvwH0oi29&amp;_nc_gid=_K_0v0C_xSMeDPaTOb3QPg&amp;edm=AOQ1c0wBAAAA&amp;ccb=7-5&amp;ig_cache_key=MjE4MTk3MzIwNjQ2OTI2NzUzNw%3D%3D.3-ccb7-5&amp;oh=00_Afwt29SqoLHngwrMJ9aAZ3YUFh1ItnTYBVlqEh6GnB6uEg&amp;oe=69BDAAB2&amp;_nc_sid=8b3546, https://instagram.flas1-1.fna.fbcdn.net/v/t51.82787-15/639492300_18445140685104832_4095635652510543903_n.jpg?stp=dst-jpg_e15_tt6&amp;_nc_ht=instagram.flas1-1.fna.fbcdn.net&amp;_nc_cat=104&amp;_nc_oc=Q6cZ2QF_03tXgUP8eqsqHlOLGRfTmiUr-K1aS73XvXE1sCaxeB7dR8jJfaFbhz6KFq-G9Eo&amp;_nc_ohc=xorMNWwwonUQ7kNvwGHi2RC&amp;_nc_gid=_K_0v0C_xSMeDPaTOb3QPg&amp;edm=AOQ1c0wBAAAA&amp;ccb=7-5&amp;ig_cache_key=MjA5NDI5NDQ3OTMwNDg2MzMwNg%3D%3D.3-ccb7-5&amp;oh=00_AfwdJhnaG04Lau0vFJWWSM9TIFAdynR3sxQf-Qr3KDVOBg&amp;oe=69BD8D4C&amp;_nc_sid=8b3546, https://instagram.flas1-1.fna.</t>
  </si>
  <si>
    <t>https://www.instagram.com/tko_jig</t>
  </si>
  <si>
    <t>sho__8228</t>
  </si>
  <si>
    <t>https://instagram.fcae1-1.fna.fbcdn.net/v/t51.82787-19/516056660_17863194495427583_1289100393064404374_n.jpg?stp=dst-jpg_e0_s150x150_tt6&amp;efg=eyJ2ZW5jb2RlX3RhZyI6InByb2ZpbGVfcGljLmRqYW5nby40MTAuYzIifQ&amp;_nc_ht=instagram.fcae1-1.fna.fbcdn.net&amp;_nc_cat=111&amp;_nc_oc=Q6cZ2QHctPQ4_vVwxIX60-mpTUooGGrQKTdQg4slk-SWsA3WgFIA7GKKAf_QP5sW7gi83iI&amp;_nc_ohc=eX0y2aBXrAkQ7kNvwEolrom&amp;_nc_gid=XGoWI02s4Ef_w6EHRHdoDw&amp;edm=AOQ1c0wBAAAA&amp;ccb=7-5&amp;oh=00_AfyCS08dQeZGjU4DAAfrj5Q8aa0cl3kqCCugfl3x4ln6Gw&amp;oe=69BD9EA9&amp;_nc_sid=8b3546</t>
  </si>
  <si>
    <t>https://instagram.com/p/DVqYIfgiUvs, https://instagram.com/p/DRweAO_iU99, https://instagram.com/p/DQWiwybCdB1, https://instagram.com/p/DPL36lJiYYx, https://instagram.com/p/DOa94vbCVph, https://instagram.com/p/DN-86uxCaVN, https://instagram.com/p/DNviLBdUlKu, https://instagram.com/p/DNioPaTphDc, https://instagram.com/p/DNa0t_-JnfJ, https://instagram.com/p/DNNjeGEpoqz, https://instagram.com/p/DNGPqL4pXsr, https://instagram.com/p/DM535fMzmGG</t>
  </si>
  <si>
    <t>34, 34, 16, 44, 6, 13, 61, 11, 8, 14, 18, 10</t>
  </si>
  <si>
    <t>2026-03-09, 2025-12-02, 2025-10-28, 2025-09-29, 2025-09-10, 2025-08-30, 2025-08-24, 2025-08-19, 2025-08-16, 2025-08-11, 2025-08-08, 2025-08-03</t>
  </si>
  <si>
    <t>Sidecar, Sidecar, Image, Image, Image, Image, Sidecar, Image, Image, Image, Image, Image</t>
  </si>
  <si>
    <t>https://instagram.fcae1-1.fna.fbcdn.net/v/t51.82787-15/642977351_17892424101427583_4681002643397319190_n.jpg?stp=dst-jpg_e35_p1080x1080_sh0.08_tt6&amp;_nc_ht=instagram.fcae1-1.fna.fbcdn.net&amp;_nc_cat=111&amp;_nc_oc=Q6cZ2QHctPQ4_vVwxIX60-mpTUooGGrQKTdQg4slk-SWsA3WgFIA7GKKAf_QP5sW7gi83iI&amp;_nc_ohc=PFdbbPChXhkQ7kNvwEQGYcm&amp;_nc_gid=XGoWI02s4Ef_w6EHRHdoDw&amp;edm=AOQ1c0wBAAAA&amp;ccb=7-5&amp;ig_cache_key=Mzg0ODk5NDI2NzI1MTQ2MTU4Mw%3D%3D.3-ccb7-5&amp;oh=00_AfxALvYT0lzS_771zT1heFtMuYIB_jJAUgs4M_sOnuseXg&amp;oe=69BD89F0&amp;_nc_sid=8b3546, https://instagram.fcae1-1.fna.fbcdn.net/v/t51.82787-15/649152996_17892423978427583_3183207265610460976_n.jpg?stp=dst-jpg_e35_p1080x1080_sh0.08_tt6&amp;_nc_ht=instagram.fcae1-1.fna.fbcdn.net&amp;_nc_cat=111&amp;_nc_oc=Q6cZ2QHctPQ4_vVwxIX60-mpTUooGGrQKTdQg4slk-SWsA3WgFIA7GKKAf_QP5sW7gi83iI&amp;_nc_ohc=PUaaIw-4t4cQ7kNvwGbTZh6&amp;_nc_gid=XGoWI02s4Ef_w6EHRHdoDw&amp;edm=AOQ1c0wBAAAA&amp;ccb=7-5&amp;ig_cache_key=Mzg0ODk5NDE4NTg5MDMxMzQ1Nw%3D%3D.3-ccb7-5&amp;oh=00_Afwgu0dZsUNbS7nPYfG3_LZjCbvlsBeK3BSkXPcxcDD0Zw&amp;oe=69BD95D9&amp;_nc_sid=8b3546, https://instagram.fcae1-1.fna.fbcdn.net/v/t51.82787-15/649115138_17892423990427583_6243467380549827097_n.jpg?stp=dst-jpg_e35_p1080x1080_sh0.08_tt6&amp;_nc_ht=instagram.fcae1-1.fna.fbcdn.net&amp;_nc_cat=111&amp;_nc_oc=Q6cZ2QHctPQ4_vVwxIX60-mpTUooGGrQKTdQg4slk-SWsA3WgFIA7GKKAf_QP5sW7gi83iI&amp;_nc_ohc=mjNabEHaJYgQ7kNvwEfpuFB&amp;_nc_gid=XGoWI02s4Ef_w6EHRHdoDw&amp;edm=AOQ1c0wBAAAA&amp;ccb=7-5&amp;ig_cache_key=Mzg0ODk5NDE5NTU3MDc1NDM0Ng%3D%3D.3-ccb7-5&amp;oh=00_AfxAODe8GOV2fmW4mYcZM9ssN7az2ncX1Xda-tg7QyaAYg&amp;oe=69BD9486&amp;_nc_sid=8b3546, https://instagram.fcae1-1.fna.fbcdn.net/v/t51.82787-15/648613153_17892423999427583_5094392834330464646_n.jpg?stp=dst-jpg_e35_p1080x1080_sh0.08_tt6&amp;_nc_ht=instagram.fcae1-1.fna.fbcdn.net&amp;_nc_cat=111&amp;_nc_oc=Q6cZ2QHctPQ4_vVwxIX60-mpTUooGGrQKTdQg4slk-SWsA3WgFIA7GKKAf_QP5sW7gi83iI&amp;_nc_ohc=MoTveyOxA5sQ7kNvwEmVlr1&amp;_nc_gid=XGoWI02s4Ef_w6EHRHdoDw&amp;edm=AOQ1c0wBAAAA&amp;ccb=7-5&amp;ig_cache_key=Mzg0ODk5NDIwMjY0MjQwOTAwOQ%3D%3D.3-ccb7-5&amp;oh=00_AfwVbxV0i51QmZQdFTy0zDxcihS-Ld8Ykk_l_nphrIPIxQ&amp;oe=69BDB7C1&amp;_nc_sid=8b3546, https://instagram.fcae1-1.fna.fbcdn.net/v/t51.82787-15/642940823_17892424008427583_1879557052896418892_n.jpg?stp=dst-jpg_e35_p1080x1080_sh0.08_tt6&amp;_nc_ht=instagram.fcae1-1.fna.fbcdn.net&amp;_nc_cat=111&amp;_nc_oc=Q6cZ2QHctPQ4_vVwxIX60-mpTUooGGrQKTdQg4slk-SWsA3WgFIA7GKKAf_QP5sW7gi83iI&amp;_nc_ohc=bkV0hLcPP5UQ7kNvwEXUFx4&amp;_nc_gid=XGoWI02s4Ef_w6EHRHdoDw&amp;edm=AOQ1c0wBAAAA&amp;ccb=7-5&amp;ig_cache_key=Mzg0ODk5NDIwOTUwNDI2NzE4MA%3D%3D.3-ccb7-5&amp;oh=00_AfxoEzrNsfpNpEnxRpa-FeJVSj6hXTTn5_VW-9tMQ-vU9w&amp;oe=69BD9A36&amp;_nc_sid=8b3546, https://instagram.fcae1-1.fna.fbcdn.net/v/t51.82787-15/649130589_17892424017427583_2335802342836695745_n.jpg?stp=dst-jpg_e35_p1080x1080_sh0.08_tt6&amp;_nc_ht=instagram.fcae1-1.fna.fbcdn.net&amp;_nc_cat=111&amp;_nc_oc=Q6cZ2QHctPQ4_vVwxIX60-mpTUooGGrQKTdQg4slk-SWsA3WgFIA7GKKAf_QP5sW7gi83iI&amp;_nc_ohc=pKLbK58hbtQQ7kNvwG4_7av&amp;_nc_gid=XGoWI02s4Ef_w6EHRHdoDw&amp;edm=AOQ1c0wBAAAA&amp;ccb=7-5&amp;ig_cache_key=Mzg0ODk5NDIxNzU2NTczMDU4Mg%3D%3D.3-ccb7-5&amp;oh=00_Afw4ZyRoIgiQTHMNWOP3d0vXdFpwWv6zffNmTCK3kZWdpQ&amp;oe=69BDBE3A&amp;_nc_sid=8b3546, https://instagram.fcae1-1.fna.fbcdn.net/v/t51.82787-15/643007036_17892424026427583_3209738562061707006_n.jpg?stp=dst-jpg_e35_p1080x1080_sh0.08_tt6&amp;_nc_ht=instagram.fcae1-1.fna.fbcdn.net&amp;_nc_cat=111&amp;_nc_oc=Q6cZ2QHctPQ4_vVwxIX60-mpTUooGGrQKTdQg4slk-SWsA3WgFIA7GKKAf_QP5sW7gi83iI&amp;_nc_ohc=z6CswJlaK74Q7kNvwFNP_Er&amp;_nc_gid=XGoWI02s4Ef_w6EHRHdoDw&amp;edm=AOQ1c0wBAAAA&amp;ccb=7-5&amp;ig_cache_key=Mzg0ODk5NDIyMzc5MDA5MjMzMw%3D%3D.3-ccb7-5&amp;oh=00_AfzVyzZMat2MlBCI4_P747IE51sBB_kbjVX_OrWveQwJBg&amp;oe=69BD9469&amp;_nc_sid=8b3546, https://instagram.fcae1-1.fna.fbcdn.net/v/t51.82787-15/649335630_17892424038427583_334719545434743185_n.jpg?stp=dst-jpg_e35_p1080x1080_sh0.08_tt6&amp;_nc_ht=instagram.fcae1-1.fna.fbcdn.net&amp;_nc_cat=111&amp;_nc_oc=Q6cZ2QHctPQ4_vVwxIX60-mpTUooGGrQKTdQg4slk-SWsA3WgFIA7GKKAf_QP5sW7gi83iI&amp;_nc_ohc=pwddPQK714sQ7kNvwH7cn0P&amp;_nc_gid=XGoWI02s4Ef_w6EHRHdoDw&amp;edm=AOQ1c0wBAAAA&amp;ccb=7-5&amp;ig_cache_key=Mzg0ODk5NDIyODk4MjYyNTIxOA%3D%3D.3-ccb7-5&amp;oh=00_Afy8_wCoAhRLjzCMJf-0PPuLNd9lLobFTQGoUGjbSjNJuA&amp;oe=69BDB936&amp;_nc_sid=8b3546, https://instagram.fcae1-1.fna.fbcdn.net/v/t51.82787-15/649070581_17892424050427583_1342304210653280613_n.jpg?stp=dst-jpg_e35_p1080x1080_sh0.08_tt6&amp;_nc_ht=instagram.fcae1-1.fna.fbcdn.net&amp;_nc_cat=111&amp;_nc_oc=Q6cZ2QHctPQ4_vVwxIX60-mpTUooGGrQKTdQg4slk-SWsA3WgFIA7GKKAf_QP5sW7gi83iI&amp;_nc_ohc=kwVBe28APkwQ7kNvwFSqANc&amp;_nc_gid=XGoWI02s4Ef_w6EHRHdoDw&amp;edm=AOQ1c0wBAAAA&amp;ccb=7-5&amp;ig_cache_key=Mzg0ODk5NDIzNTkwMzIxOTUxNg%3D%3D.3-ccb7-5&amp;oh=00_AfyuFePDOjYnn2elSC6DRktnJBnnvEJWsxziH0vz8_CXAA&amp;oe=69BDA623&amp;_nc_sid=8b3546, https://instagram.fcae1-1.fna.fbcdn.net/v/t51.82787-15/649043680_17892424059427583_411471023400132922_n.jpg?stp=dst-jpg_e35_p1080x1080_sh0.08_tt6&amp;_nc_ht=instagram.fcae1-1.fna.fbcdn.net&amp;_nc_cat=111&amp;_nc_oc=Q6cZ2QHctPQ4_vVwxIX60-mpTUooGGrQKTdQg4slk-SWsA3WgFIA7GKKAf_QP5sW7gi83iI&amp;_nc_ohc=Yyuy8SDNU_oQ7kNvwEdaPoF&amp;_nc_gid=XGoWI02s4Ef_w6EHRHdoDw&amp;edm=AOQ1c0wBAAAA&amp;ccb=7-5&amp;ig_cache_key=Mzg0ODk5NDI0MjQyMTE2MDc1OQ%3D%3D.3-ccb7-5&amp;oh=00_AfxbdDKe3Chxwlt9JETV8Ehvgbentf8bxGf0WA0bJPRwTg&amp;oe=69BDB691&amp;_nc_sid=</t>
  </si>
  <si>
    <t>https://instagram.fcae1-1.fna.fbcdn.net/o1/v/t16/f2/m84/AQP_ruOclRs80wVZNZKUFvf2Cm6C2Alg0CxVj5K7u18NamuEtM50f7R5iauyccdH90BWFP1LRKLcMDhuz2S0hiR7pKs1xH0fxLJ2Pug.mp4?_nc_cat=103&amp;_nc_oc=Adl9CxSZW_mdlf5e03Rs7tqT3eGym-QzaxA02gs1KtUjdXNTHxllhyA9ELXxYfDaz2g&amp;_nc_sid=5e9851&amp;_nc_ht=instagram.fcae1-1.fna.fbcdn.net&amp;_nc_ohc=kbPC-9Nskm8Q7kNvwGAgmmb&amp;efg=eyJ2ZW5jb2RlX3RhZyI6Inhwdl9wcm9ncmVzc2l2ZS5JTlNUQUdSQU0uQ0FST1VTRUxfSVRFTS5DMy43MjAuZGFzaF9iYXNlbGluZV8xX3YxIiwieHB2X2Fzc2V0X2lkIjoyNTQ1Mjg1MjAyMTAxNjY3MiwiYXNzZXRfYWdlX2RheXMiOjEwMywidmlfdXNlY2FzZV9pZCI6MTAxNDYsImR1cmF0aW9uX3MiOjYsInVybGdlbl9zb3VyY2UiOiJ3d3cifQ%3D%3D&amp;ccb=17-1&amp;_nc_gid=XGoWI02s4Ef_w6EHRHdoDw&amp;_nc_ss=1a&amp;_nc_zt=28&amp;vs=dfbbf66f24847148&amp;_nc_vs=HBkcFQIYTGlnX2JhY2tmaWxsX3RpbWVsaW5lX3ZvZC81NzQ4RTI4NUQ2MzA4MTY0NzBEMzE1N0RBNUZBNERCRF92aWRlb19kYXNoaW5pdC5tcDQVAALIARIAKAAYABsCiAd1c2Vfb2lsATEScHJvZ3Jlc3NpdmVfcmVjaXBlATEVAAAmwOHds_3OtloVAigCQzMsF0AY7peNT987GBJkYXNoX2Jhc2VsaW5lXzFfdjERAHXuB2XEngEA&amp;oh=00_AfyWUmWXmD8wcjX1NSL7uC7-5e0CEurrg-Uu4Mr6sZHVRQ&amp;oe=69B9A411, https://instagram.fcae1-1.fna.fbcdn.net/o1/v/t16/f2/m84/AQP7Ha7kjMUuhmSi6Qh9vxx60vvIGykmhJ5LvBLWPG_vGWS3T6L1H6YaVbWTOtJErXa4Dbfr3Gi1UjjV3uGBpQfEA48uHgAHsVijhaQ.mp4?_nc_cat=105&amp;_nc_oc=Adkl-jcZUPya2QaHgKrfZlH_aZuS262nNp9PKZcck_bUO3N44lQi4InfJ7hIpN9me9E&amp;_nc_sid=5e9851&amp;_nc_ht=instagram.fcae1-1.fna.fbcdn.net&amp;_nc_ohc=DZIkHdUpusEQ7kNvwHw-FJG&amp;efg=eyJ2ZW5jb2RlX3RhZyI6Inhwdl9wcm9ncmVzc2l2ZS5JTlNUQUdSQU0uQ0FST1VTRUxfSVRFTS5DMy43MjAuZGFzaF9iYXNlbGluZV8xX3YxIiwieHB2X2Fzc2V0X2lkIjo2ODM1MDkwMDQ4Mzg3MjIsImFzc2V0X2FnZV9kYXlzIjoxMDMsInZpX3VzZWNhc2VfaWQiOjEwMTQ2LCJkdXJhdGlvbl9zIjo1LCJ1cmxnZW5fc291cmNlIjoid3d3In0%3D&amp;ccb=17-1&amp;_nc_gid=XGoWI02s4Ef_w6EHRHdoDw&amp;_nc_ss=1a&amp;_nc_zt=28&amp;vs=f219c3b30c87fb2b&amp;_nc_vs=HBkcFQIYTGlnX2JhY2tmaWxsX3RpbWVsaW5lX3ZvZC9GNzQyMkQ1NTE0NDI5MEY4ODlGN0Y3ODEzQkQzMjRCQV92aWRlb19kYXNoaW5pdC5tcDQVAALIARIAKAAYABsCiAd1c2Vfb2lsATEScHJvZ3Jlc3NpdmVfcmVjaXBlATEVAAAmhJ359rrptgIVAigCQzMsF0AUIcrAgxJvGBJkYXNoX2Jhc2VsaW5lXzFfdjERAHXuB2XEngEA&amp;oh=00_AfwKIhxeROvCMbv0A5GemuUg5qpqpSfxYEFhGrGg8M6P8Q&amp;oe=69B9AFD3, https://instagram.fcae1-1.fna.fbcdn.net/o1/v/t16/f2/m84/AQOQCXK1UZDruzi4G202mCbbqTyqBBoN8kPQDW4gh734p7PEblqr141WJVRWjCkJ5nc8qD3kK96Z2zp1obJ1npZ01XATPZ28VI4GrAk.mp4?_nc_cat=104&amp;_nc_oc=AdnCSA7kBJE9PXC8KtOgSYcTQG0WB3iVQ4lFafbJ5YilCYoYYRmdB7IX1tG3eoi1wVw&amp;_nc_sid=5e9851&amp;_nc_ht=instagram.fcae1-1.fna.fbcdn.net&amp;_nc_ohc=BpLWErQKshwQ7kNvwF0TGn4&amp;efg=eyJ2ZW5jb2RlX3RhZyI6Inhwdl9wcm9ncmVzc2l2ZS5JTlNUQUdSQU0uQ0FST1VTRUxfSVRFTS5DMy43MjAuZGFzaF9iYXNlbGluZV8xX3YxIiwieHB2X2Fzc2V0X2lkIjo4NjM3NjM3NjI4MTA1OTMsImFzc2V0X2FnZV9kYXlzIjoxMDMsInZpX3VzZWNhc2VfaWQiOjEwMTQ2LCJkdXJhdGlvbl9zIjoyLCJ1cmxnZW5fc291cmNlIjoid3d3In0%3D&amp;ccb=17-1&amp;_nc_gid=XGoWI02s4Ef_w6EHRHdoDw&amp;_nc_ss=1a&amp;_nc_zt=28&amp;vs=e38f290a4df30269&amp;_nc_vs=HBkcFQIYTGlnX2JhY2tmaWxsX3RpbWVsaW5lX3ZvZC9GMTQ5ODY5ODZDNEE5RUE0QkVFQzFERDQ1OTYyQzk4MV92aWRlb19kYXNoaW5pdC5tcDQVAALIARIAKAAYABsCiAd1c2Vfb2lsATEScHJvZ3Jlc3NpdmVfcmVjaXBlATEVAAAmwruExNXliAMVAigCQzMsF0AEhysCDEm6GBJkYXNoX2Jhc2VsaW5lXzFfdjERAHXuB2XEngEA&amp;oh=00_Afx9kIBOn90oKlDUuSPZW8LEnYkHPo500f0LTKIZRJXPdw&amp;oe=69B9B040, https://instagram.fcae1-1.fna.fbcdn.net/o1/v/t16/f2/m84/AQO-C8I-W5O3etAU0vHF1MgmdZsCKrZPvlZZJkC2TXfQTFjMbmXkGf1oCHo-KmQOZyyH0JJ06G9wZt2uM4fHheAcl50752yTPrwS-Sc.mp4?_nc_cat=107&amp;_nc_oc=AdlUopVB-vOHsjEXICqNI2kpOYLLk42A3eeYhT97uOEL8jcMc1l6QsofFE8ZQrqcB5M&amp;_nc_sid=5e9851&amp;_nc_ht=instagram.fcae1-1.fna.fbcdn.net&amp;_nc_ohc=MgoyMdcOfp8Q7kNvwFKYGVm&amp;efg=eyJ2ZW5jb2RlX3RhZyI6Inhwdl9wcm9ncmVzc2l2ZS5JTlNUQUdSQU0uQ0FST1VTRUxfSVRFTS5DMy43MjAuZGFzaF9iYXNlbGluZV8xX3YxIiwieHB2X2Fzc2V0X2lkIjoxNDAzMjUwMTMxNDE1OTk4LCJhc3NldF9hZ2VfZGF5cyI6MTAzLCJ2aV91c2VjYXNlX2lkIjoxMDE0NiwiZHVyYXRpb25fcyI6OSwidXJsZ2VuX3NvdXJjZSI6Ind3dyJ9&amp;ccb=17-1&amp;_nc_gid=XGoWI02s4Ef_w6EHRHdoDw&amp;_nc_ss=1a&amp;_nc_zt=28&amp;vs=fde1003003f25645&amp;_nc_vs=HBkcFQIYTGlnX2JhY2tmaWxsX3RpbWVsaW5lX3ZvZC9DNTQ5NEJFQUY4QzUzQkJFQjZGMTg3MDk1MzAyRDg5Q192aWRlb19kYXNoaW5pdC5tcDQVAALIARIAKAAYABsCiAd1c2Vfb2lsATEScHJvZ3Jlc3NpdmVfcmVjaXBlATEVAAAm_M7pmfSP_gQVAigCQzMsF0AjEOVgQYk3GBJkYXNoX2Jhc2VsaW5lXzFfdjERAHXuB2XEngEA&amp;oh=00_AfwGeXcsGruSms4_kB1QYVyZgLZ_NHziPgbVc11Jxb0ecA&amp;oe=69B9BDA9, https://instagram.fcae1-1.fna.fbcdn.net/o1/v/t16/f2/m84/AQNtllkhyDblZ2WZHqPHFuv6iD9_un5C_3P3v94uVHqPyBTN8KrFObTN7UEwpD2B09xU7KFCh-eEpE2yCWz5yAyIbNR2cJyutC90NuU.mp4?_nc_cat=110&amp;_nc_oc=Adk7ey_g-4bSQ6UvN6jCdj_uinrM5HKlzWgRQmOWjhu3ejQOyMii2KTOqDCxzF7yizM&amp;_nc_sid=5e9851&amp;_nc_ht=instagram.fcae1-1.fna.fbcdn.net&amp;_nc_ohc=o7315a-kFBEQ7kNvwH5AJ5U&amp;efg=eyJ2ZW5jb2RlX3RhZyI6Inhwdl9wcm9ncmVzc2l2ZS5JTlNUQUdSQU0uQ0FST1VTRUxfSVRFTS5DMy43MjAuZGFzaF9iYXNlbGluZV8xX3YxIiwieHB2X2Fzc2V0X2lkIjo0MjA4NTQxMDgyNzE5OTIwLCJhc3NldF9hZ2VfZGF5cyI6MTAzLCJ2aV91c2VjYXNlX2lkIjoxMDE0NiwiZHVyYXRpb25fcyI6NiwidXJsZ2VuX3NvdXJjZSI6Ind3dyJ9&amp;ccb=17-1&amp;_nc_gid=XGoWI02s4Ef_w6EHRHdoDw&amp;_nc_ss=1a&amp;_nc_zt=28&amp;vs=250c1816a302b424&amp;_nc_vs=HBkcFQIYTGlnX2JhY2tmaWxsX3RpbWVsaW5lX3ZvZC9ERjREQzI1QkY0QzI4ODNGMzBDQkExNUUzOTgyNjJBM192aWRlb19kYXNoaW5pdC5tcDQVAALIARIAKAAYABsCiAd1c2Vfb2lsATEScHJvZ3Jlc3NpdmVfcmVjaXBlATEVAAAm4NqQxKrp-Q4VAigCQzMsF0AaZmZmZmZmGBJkYXNoX2Jhc2VsaW5lXzFfdjERAHXuB2XEngEA&amp;oh=00_AfxI645TatBeWyoL_lstBvziVZXK</t>
  </si>
  <si>
    <t>https://www.instagram.com/sho__8228</t>
  </si>
  <si>
    <t>apexdave</t>
  </si>
  <si>
    <t>DAVID OSORIO</t>
  </si>
  <si>
    <t>🙏 Christ is King
♠️ Automotive Marketing &amp; Branding Specialist</t>
  </si>
  <si>
    <t>https://youtu.be/XlzX13M2ESk?si=OinnBCj9bZrCs5a5</t>
  </si>
  <si>
    <t>https://instagram.fagc3-1.fna.fbcdn.net/v/t51.2885-19/481600337_1184590869855443_6254983941370618330_n.jpg?stp=dst-jpg_e0_s150x150_tt6&amp;efg=eyJ2ZW5jb2RlX3RhZyI6InByb2ZpbGVfcGljLmRqYW5nby4xMDgwLmMyIn0&amp;_nc_ht=instagram.fagc3-1.fna.fbcdn.net&amp;_nc_cat=111&amp;_nc_oc=Q6cZ2QGaq4zeB8ciOsS7nBSvsLSlivtc8zoaP2rhmJHuKmJfDW2J3s-LMDK3ugQ5O0S_MEI&amp;_nc_ohc=lFajWyWZI9MQ7kNvwHehguT&amp;_nc_gid=sRgVMAFVbrdzUJijaRLvjw&amp;edm=AOQ1c0wBAAAA&amp;ccb=7-5&amp;oh=00_AfyBsE63egx1eW8mFkfP1wIJ5DpDpuvfypDYmFt7tN_CeQ&amp;oe=69BD8785&amp;_nc_sid=8b3546</t>
  </si>
  <si>
    <t>A bunch of 962’s, rare RUF’s, Singers, catching up with friends. 
This is only load in @luftgekuhlt 😳 
#lufttokyo #luftgekuhlt #porsche #porschelife | Some further looks at the @porschesantaclarita @manthey_racing 997 GT3MR. I mentioned in my story how grateful I am to continue to work with important projects like this. This is more than a “build,” it’s an homage -  the culmination of passion followed, craft dedicated, and respect paid. And its in | The feed will be flooded with purple until further notice. 🔮
Go watch the latest video @porschesantaclarita for the conclusion to the 2025 Porsche Restoration Challenge and our 997 GT3MR. 
I’ll find the words to express how I feel eventually! 
#porschesantaclarita #porschechallenge25 #porsche #m | Quite possibly the best location for @luftgekuhlt EVER. 
In one of the busiest sections of Ginza Tokyo Luft integrated itself into the city so seamlessly. I tried my best to capture the location and 25,000 steps later, each one was well worth it. 
Congrats to the entire team involved @plmotorsport | This is Luft Tokyo @luftgekuhlt 🇯🇵 
Having the C1 loop as a playground while we awaited cars was a once in a lifetime opportunity. 
@leencustoms @jdm_fc3s @larry_chen_foto @yipyeets | Nobody does it better on the first Saturday of the month, every month. 🎶😎
Join us for another Cars &amp; Coffee this Saturday March 7th from 9am - 11am. 
Thank you to everyone for the continuous support over the last 5 years. It’s hard to believe that’s how long we’ve been hosting every month withou | Had a go in some cup cars, saw some friends, met some new ones, and got a first look at the Singer Drivers Club @willow_springs_raceway what a day. 
More to come! 
#willowsprings #porsche #aston #galpin #sdc | Kicking off Cars &amp; Coffee weekend with a little Rise &amp; Shine. ☀️@race.service 
The weather is looking perfect for tomorrow. 😎 
#porschesantaclarita #galpin #porsche #carsandcoffee #raceservice | One of my favorite shoots last year - a “first” in many regards, the illustrious 997 GT3MR from @porschesantaclarita. Spending time with this project was inspiration on all fronts - I’m often drawn to the places where passion, creativity, and expertise intersect one another, and there is no shortage | A couple phone snaps and clips from a very memorable Willow Springs Reimagined. 
From hot laps in a Cayman Cup on the newly renovated Streets to all of the amazing cars out on display. I can’t in my lifetime think of a bigger event at Willow. 
What an exciting time for car culture in LA, really lo | That cover we mentioned in our last post? It's a total vivid vintage vibe. 
And as if that last post didn't already brighten your day, your mood, and your spirits, here's another dose of pure 🔥 from 📸 @cooled.collective 🙌
The 1986 Porsche @bbauto_design Targa Hybrid by @galpinautosports 
Don't | Don't worry. It's not your eyes.
It's pure pictorial magic created by the photo phenom tuned to turbo mode, the one and only 📸 @cooled.collective 🙌
And this kaleidoscope of color, inspired by @Polaroid, is the 1986 Porsche @bbauto_design Targa Hybrid by @galpinautosports 🔥
Check out this series</t>
  </si>
  <si>
    <t>#lufttokyo, #luftgekuhlt, #porsche, #porschelife, #porschesantaclarita, #porschechallenge25, #m, #willowsprings, #aston, #galpin, #sdc, #carsandcoffee, #raceservice</t>
  </si>
  <si>
    <t>@luftgekuhlt, @porschesantaclarita, @manthey_racing, @plmotorsport, @zwart, @kohead22, @shadyricecooker, @leencustoms, @jdm_fc3s, @larry_chen_foto, @yipyeets, @willow_springs_raceway, @race.service, @porschesantaclarita., @porscheusa, @csf_radiators, @polarpro, @sonyalpha, @cooled.collective, @bbauto_design, @galpinautosports, @apexdave, @roadandtrack, @Polaroid, @porsche</t>
  </si>
  <si>
    <t>https://instagram.com/p/DV0oqHqjXCW, https://instagram.com/p/DOEhfdckl88, https://instagram.com/p/DM9lgPOO2Xj, https://instagram.com/p/DV4_D7PkbRG, https://instagram.com/p/DV1wtW4Eyum, https://instagram.com/p/DVexA-6AQoX, https://instagram.com/p/DUuUgVHEWZg, https://instagram.com/p/DUb1u-Ekjys, https://instagram.com/p/DTTY1gWkiNj, https://instagram.com/p/DPsctaCEUIl, https://instagram.com/p/DPQA1BfEZhA, https://instagram.com/p/DPP_JuWkWQp</t>
  </si>
  <si>
    <t>5976, 40376, 815, 346, 565, 372, 177, 793, 3509, 192, 230, 329</t>
  </si>
  <si>
    <t>70, 196, 52, 12, 11, 20, 15, 13, 56, 8, 2, 5</t>
  </si>
  <si>
    <t>2026-03-13, 2025-09-01, 2025-08-05, 2026-03-15, 2026-03-13, 2026-03-04, 2026-02-14, 2026-02-06, 2026-01-09, 2025-10-12, 2025-10-01, 2025-10-01</t>
  </si>
  <si>
    <t>Ginza Tokyo, Willow Springs International Raceway</t>
  </si>
  <si>
    <t>Sidecar, Sidecar, Video, Sidecar, Video, Video, Sidecar, Video, Sidecar, Sidecar, Sidecar, Sidecar</t>
  </si>
  <si>
    <t>https://instagram.fagc3-1.fna.fbcdn.net/v/t51.82787-15/651999800_18565836604018091_3971485374665136784_n.jpg?stp=dst-jpg_e15_tt6&amp;_nc_ht=instagram.fagc3-1.fna.fbcdn.net&amp;_nc_cat=111&amp;_nc_oc=Q6cZ2QGaq4zeB8ciOsS7nBSvsLSlivtc8zoaP2rhmJHuKmJfDW2J3s-LMDK3ugQ5O0S_MEI&amp;_nc_ohc=fGonwf3kbAMQ7kNvwGk1smb&amp;_nc_gid=sRgVMAFVbrdzUJijaRLvjw&amp;edm=AOQ1c0wBAAAA&amp;ccb=7-5&amp;ig_cache_key=Mzg1MTg4MTUzMTQ1OTg1NTc5Ng%3D%3D.3-ccb7-5&amp;oh=00_AfzQKwGcMHQJW3HQTsSgLoAy9PHVs1_8Myb-VlqOmRyvWg&amp;oe=69BD96C5&amp;_nc_sid=8b3546, https://instagram.fagc3-1.fna.fbcdn.net/v/t51.82787-15/651999800_18565836604018091_3971485374665136784_n.jpg?stp=dst-jpg_e15_tt6&amp;_nc_ht=instagram.fagc3-1.fna.fbcdn.net&amp;_nc_cat=111&amp;_nc_oc=Q6cZ2QGaq4zeB8ciOsS7nBSvsLSlivtc8zoaP2rhmJHuKmJfDW2J3s-LMDK3ugQ5O0S_MEI&amp;_nc_ohc=fGonwf3kbAMQ7kNvwGk1smb&amp;_nc_gid=sRgVMAFVbrdzUJijaRLvjw&amp;edm=AOQ1c0wBAAAA&amp;ccb=7-5&amp;ig_cache_key=Mzg1MTg4MTUzMTQ1OTg1NTc5Ng%3D%3D.3-ccb7-5&amp;oh=00_AfzQKwGcMHQJW3HQTsSgLoAy9PHVs1_8Myb-VlqOmRyvWg&amp;oe=69BD96C5&amp;_nc_sid=8b3546, https://instagram.fagc3-1.fna.fbcdn.net/v/t51.82787-15/651658431_18565836622018091_8076654227787805143_n.jpg?stp=dst-jpg_e15_fr_p1080x1080_tt6&amp;_nc_ht=instagram.fagc3-1.fna.fbcdn.net&amp;_nc_cat=111&amp;_nc_oc=Q6cZ2QGaq4zeB8ciOsS7nBSvsLSlivtc8zoaP2rhmJHuKmJfDW2J3s-LMDK3ugQ5O0S_MEI&amp;_nc_ohc=RCmNWhCxhToQ7kNvwF5d4Mc&amp;_nc_gid=sRgVMAFVbrdzUJijaRLvjw&amp;edm=AOQ1c0wBAAAA&amp;ccb=7-5&amp;ig_cache_key=Mzg1MTg4MTUyOTE3ODE1NDQ5Ng%3D%3D.3-ccb7-5&amp;oh=00_AfzFpvV9El7mQy2kca97577grGjnwi7Qen-6rJeCbyLicw&amp;oe=69BDB484&amp;_nc_sid=8b3546, https://instagram.fagc3-1.fna.fbcdn.net/v/t51.82787-15/652034481_18565836613018091_503040694030022031_n.jpg?stp=dst-jpg_e15_fr_p1080x1080_tt6&amp;_nc_ht=instagram.fagc3-1.fna.fbcdn.net&amp;_nc_cat=111&amp;_nc_oc=Q6cZ2QGaq4zeB8ciOsS7nBSvsLSlivtc8zoaP2rhmJHuKmJfDW2J3s-LMDK3ugQ5O0S_MEI&amp;_nc_ohc=woJ2fh0_HQUQ7kNvwEAT7P9&amp;_nc_gid=sRgVMAFVbrdzUJijaRLvjw&amp;edm=AOQ1c0wBAAAA&amp;ccb=7-5&amp;ig_cache_key=Mzg1MTg4MTUyOTgxNTcwMDQxMQ%3D%3D.3-ccb7-5&amp;oh=00_Afw5yMCNf2-W3G5znO0xwbVECRFRkgd4kvBGpsZDv3Z-YA&amp;oe=69BD9305&amp;_nc_sid=8b3546, https://instagram.fagc3-1.fna.fbcdn.net/v/t51.82787-15/651499111_18565836595018091_7288629991730060502_n.jpg?stp=dst-jpg_e15_fr_p1080x1080_tt6&amp;_nc_ht=instagram.fagc3-1.fna.fbcdn.net&amp;_nc_cat=111&amp;_nc_oc=Q6cZ2QGaq4zeB8ciOsS7nBSvsLSlivtc8zoaP2rhmJHuKmJfDW2J3s-LMDK3ugQ5O0S_MEI&amp;_nc_ohc=sGnhFBUWqLYQ7kNvwFyGi3A&amp;_nc_gid=sRgVMAFVbrdzUJijaRLvjw&amp;edm=AOQ1c0wBAAAA&amp;ccb=7-5&amp;ig_cache_key=Mzg1MTg4MTUzMDM0NDE4OTY2OQ%3D%3D.3-ccb7-5&amp;oh=00_AfwPOKuaCxxNh_oaQpxznW8zcLsYmBj8pO2deudyfhXP4w&amp;oe=69BD8A3B&amp;_nc_sid=8b3546, https://instagram.fagc3-1.fna.fbcdn.net/v/t51.82787-15/652311800_18565836640018091_8053388360584107315_n.jpg?stp=dst-jpg_e15_fr_p1080x1080_tt6&amp;_nc_ht=instagram.fagc3-1.fna.fbcdn.net&amp;_nc_cat=111&amp;_nc_oc=Q6cZ2QGaq4zeB8ciOsS7nBSvsLSlivtc8zoaP2rhmJHuKmJfDW2J3s-LMDK3ugQ5O0S_MEI&amp;_nc_ohc=7_wOeTL6m-AQ7kNvwGuapnS&amp;_nc_gid=sRgVMAFVbrdzUJijaRLvjw&amp;edm=AOQ1c0wBAAAA&amp;ccb=7-5&amp;ig_cache_key=Mzg1MTg4MTUzMjYzNDI5MzkwOA%3D%3D.3-ccb7-5&amp;oh=00_AfwIeten74xBm7tlIwY-G-GHC4uX36Pw3E5qHWfX9lnevQ&amp;oe=69BDA812&amp;_nc_sid=8b3546, https://instagram.fagc3-1.fna.fbcdn.net/v/t51.82787-15/650714046_18565836592018091_421936425047117073_n.jpg?stp=dst-jpg_e15_fr_p1080x1080_tt6&amp;_nc_ht=instagram.fagc3-1.fna.fbcdn.net&amp;_nc_cat=111&amp;_nc_oc=Q6cZ2QGaq4zeB8ciOsS7nBSvsLSlivtc8zoaP2rhmJHuKmJfDW2J3s-LMDK3ugQ5O0S_MEI&amp;_nc_ohc=fMQzAoK48SUQ7kNvwEWv1i6&amp;_nc_gid=sRgVMAFVbrdzUJijaRLvjw&amp;edm=AOQ1c0wBAAAA&amp;ccb=7-5&amp;ig_cache_key=Mzg1MTg4MTUzMDA5MjUyNjA5Nw%3D%3D.3-ccb7-5&amp;oh=00_Afxvdg50g04YhMeU9qDsIqJ1jnMJ4tyrMpTwHJdk1SHZlg&amp;oe=69BDAE36&amp;_nc_sid=8b3546, https://instagram.fagc3-1.fna.fbcdn.net/v/t51.82787-15/651051531_18565836631018091_6849735822422443979_n.jpg?stp=dst-jpg_e35_p1080x1080_sh0.08_tt6&amp;_nc_ht=instagram.fagc3-1.fna.fbcdn.net&amp;_nc_cat=111&amp;_nc_oc=Q6cZ2QGaq4zeB8ciOsS7nBSvsLSlivtc8zoaP2rhmJHuKmJfDW2J3s-LMDK3ugQ5O0S_MEI&amp;_nc_ohc=SJK7pmBZSdMQ7kNvwHFPriC&amp;_nc_gid=sRgVMAFVbrdzUJijaRLvjw&amp;edm=AOQ1c0wBAAAA&amp;ccb=7-5&amp;ig_cache_key=Mzg1MTg4MTUzMTMzNDAxNjc3Ng%3D%3D.3-ccb7-5&amp;oh=00_AfziMzNrLCHg6pYMojd8zTNjrIzQ2ZI5Kk-ZfmAPU6lThg&amp;oe=69BDA8C5&amp;_nc_sid=8b3546, https://instagram.fagc3-1.fna.fbcdn.net/v/t51.82787-15/651319472_18565836649018091_3383420751514366716_n.jpg?stp=dst-jpg_e15_fr_p1080x1080_tt6&amp;_nc_ht=instagram.fagc3-1.fna.fbcdn.net&amp;_nc_cat=111&amp;_nc_oc=Q6cZ2QGaq4zeB8ciOsS7nBSvsLSlivtc8zoaP2rhmJHuKmJfDW2J3s-LMDK3ugQ5O0S_MEI&amp;_nc_ohc=DfHPJmnP6ZAQ7kNvwGfn_iF&amp;_nc_gid=sRgVMAFVbrdzUJijaRLvjw&amp;edm=AOQ1c0wBAAAA&amp;ccb=7-5&amp;ig_cache_key=Mzg1MTg4MTUzNzM1NzAzMjUxNg%3D%3D.3-ccb7-5&amp;oh=00_AfxhGHZRRpgUVCqV68MSDr_BcmCGut1ghMp6GRLjrdLMig&amp;oe=69BDA25F&amp;_nc_sid=8b3546, https://instagram.fagc3-1.fna.fbcdn.net/v/t51.82787-15/651699426_18565836658018091_7738737434482315580_n.jpg?stp=dst-jpg_e15_tt6&amp;_nc_ht=instagram.fagc3-1.fna.fbcdn.net&amp;_nc_cat=111&amp;_nc_oc=Q6cZ2QGaq4zeB8ciOsS7nBSvsLSlivtc8zoaP2rhmJHuKmJfDW2J3s-LMDK3ugQ5O0S_MEI&amp;_nc_ohc=SAk39am3DpkQ7kNvwHXhETF&amp;_nc_gid=sRgVMAFVbrdzUJijaRLvjw&amp;edm=AOQ1c0wBAAAA&amp;ccb=7-5&amp;ig_cache_key=Mzg1MTg4MTU0NDc2NDIwMjc5NQ%3D%3D.3-ccb7-5&amp;oh=00_AfxQowMrN65g52jNtt2r_vkWfQDanT2ICDa1EUedq8ZzsA&amp;oe=69BD90D2&amp;_nc_sid=8b3546, https://instagram.fagc3-1.fna.fbcdn.net/v/t51.82787-15/650127295_18565</t>
  </si>
  <si>
    <t>https://instagram.fagc3-1.fna.fbcdn.net/o1/v/t2/f2/m86/AQPvswCHIlFSfwiyzq0wscCf5QGdlWWGMrOTWUmLK89CG-rlvbXh3mCu2HYKuTDUHbSUh2X7YCAiXiklB4yBFNECJWJ4IKuqNlel3Nc.mp4?_nc_cat=111&amp;_nc_oc=AdmAtjMGSAwOABVVqaxy8Zl58wdnqZ2XncX0wbzfIL_Bj83FURYP3gY0HSxd3oZTYGE&amp;_nc_sid=5e9851&amp;_nc_ht=instagram.fagc3-1.fna.fbcdn.net&amp;_nc_ohc=ttuo11RZMWoQ7kNvwG7jrwo&amp;efg=eyJ2ZW5jb2RlX3RhZyI6Inhwdl9wcm9ncmVzc2l2ZS5JTlNUQUdSQU0uQ0xJUFMuQzMuNzIwLmRhc2hfYmFzZWxpbmVfMV92MSIsInhwdl9hc3NldF9pZCI6MTY0Nzg1MzM0MzI2Njc1NCwiYXNzZXRfYWdlX2RheXMiOjIyMywidmlfdXNlY2FzZV9pZCI6MTAwOTksImR1cmF0aW9uX3MiOjM4LCJ1cmxnZW5fc291cmNlIjoid3d3In0%3D&amp;ccb=17-1&amp;_nc_gid=sRgVMAFVbrdzUJijaRLvjw&amp;_nc_ss=1a&amp;_nc_zt=28&amp;vs=7015c17650a8ff16&amp;_nc_vs=HBksFQIYUmlnX3hwdl9yZWVsc19wZXJtYW5lbnRfc3JfcHJvZC82NDQwQ0MzQjQ5RTA2ODk4Mjg4MjEyREM5MUJCQkM5QV92aWRlb19kYXNoaW5pdC5tcDQVAALIARIAFQIYR2lnX3hwdl9yZWVsc19wZXJtYW5lbnRfc3JfcHJvZC8xMzE3OTUwOTEzMjY2OTU4XzQwOTU5NzQ0Nzg5MTI5MDc5OTIubXA0FQICyAESACgAGAAbAogHdXNlX29pbAExEnByb2dyZXNzaXZlX3JlY2lwZQExFQAAJoTf1pLYre0FFQIoAkMzLBdAQ2qfvnbItBgSZGFzaF9iYXNlbGluZV8xX3YxEQB1_gdl5p0BAA&amp;oh=00_Afw0sURpglmEWPtVgCS-W2hs-RNhr0duc3vJTR1-U1-kRA&amp;oe=69B9C7BC, https://instagram.fagc3-2.fna.fbcdn.net/o1/v/t2/f2/m86/AQMjGrEWiklBqHf4MCUHwMpExZ339hQc00mfPxCWlYhnrctP-G9IJdQajUR0Ly5hyb1UPiCEPaAPYnZTG6qOzKhRsajvgUDsX5EoI78.mp4?_nc_cat=105&amp;_nc_oc=AdmZ-XcHkH_oO7chEkfqNT--CDgHIzXZBrXyKqkxxrKsp3BQaHhHcj2VSQNgGhQgaw4&amp;_nc_sid=5e9851&amp;_nc_ht=instagram.fagc3-2.fna.fbcdn.net&amp;_nc_ohc=OemSKNZo2BUQ7kNvwG305J4&amp;efg=eyJ2ZW5jb2RlX3RhZyI6Inhwdl9wcm9ncmVzc2l2ZS5JTlNUQUdSQU0uQ0xJUFMuQzMuNzIwLmRhc2hfYmFzZWxpbmVfMV92MSIsInhwdl9hc3NldF9pZCI6MTc5NDkwMDk4MTYxMTk0MDQsImFzc2V0X2FnZV9kYXlzIjoyLCJ2aV91c2VjYXNlX2lkIjoxMDgyNywiZHVyYXRpb25fcyI6MjIsInVybGdlbl9zb3VyY2UiOiJ3d3cifQ%3D%3D&amp;ccb=17-1&amp;_nc_gid=sRgVMAFVbrdzUJijaRLvjw&amp;_nc_ss=1a&amp;_nc_zt=28&amp;vs=1ecc31b70bc93326&amp;_nc_vs=HBksFQIYUmlnX3hwdl9yZWVsc19wZXJtYW5lbnRfc3JfcHJvZC9EMjQ2M0U3MUI2QkZDRDlBMzJDQkUwNjQ0QUJCNTZCMF92aWRlb19kYXNoaW5pdC5tcDQVAALIARIAFQIYUWlnX3hwdl9wbGFjZW1lbnRfcGVybWFuZW50X3YyLzJFNDUyRDY2QUI1NTY2MTAyRUExMzJENkRBRTREMjlGX2F1ZGlvX2Rhc2hpbml0Lm1wNBUCAsgBEgAoABgAGwKIB3VzZV9vaWwBMRJwcm9ncmVzc2l2ZV9yZWNpcGUBMRUAACbYocei8KHiPxUCKAJDMywXQDagAAAAAAAYEmRhc2hfYmFzZWxpbmVfMV92MREAdf4HZZapAQA&amp;oh=00_AfwE4zxS5Sh5XvGyM755NAJVmFtz5FSrvugay_NN5opI8g&amp;oe=69B9AA16, https://instagram.fagc3-1.fna.fbcdn.net/o1/v/t16/f2/m69/AQOrG6ecumiUVgL1l9C1297WNztctbcrGaUVJra8p3URhEATgDgn9Nb_XfnXo8NgOIslhyBaxNVXW3fuUGlYR3YH.mp4?strext=1&amp;_nc_cat=108&amp;_nc_oc=AdlSuKoqw3ONm3M8y_xb1x583LcuWYppnYOWWS8QBDRas4COrDM3poaYT4nBy58rNiA&amp;_nc_sid=5e9851&amp;_nc_ht=instagram.fagc3-1.fna.fbcdn.net&amp;_nc_ohc=zCyX_xyIVQIQ7kNvwEwTzhM&amp;efg=eyJ2ZW5jb2RlX3RhZyI6Inhwdl9wcm9ncmVzc2l2ZS5JTlNUQUdSQU0uQ0xJUFMuQzMuNzIwLmRhc2hfYmFzZWxpbmVfMV92MSIsInhwdl9hc3NldF9pZCI6MTc5NTAzMTI0MTMxMDI2MjEsImFzc2V0X2FnZV9kYXlzIjoxMSwidmlfdXNlY2FzZV9pZCI6MTAwOTksImR1cmF0aW9uX3MiOjQyLCJ1cmxnZW5fc291cmNlIjoid3d3In0%3D&amp;ccb=17-1&amp;vs=51385d73cba17b94&amp;_nc_vs=HBksFQIYOnBhc3N0aHJvdWdoX2V2ZXJzdG9yZS9HUGI1aUNaX1pESVh4bllGQUlxc29oWmV5NWR0YnNwVEFRQUYVAALIARIAFQIYUWlnX3hwdl9wbGFjZW1lbnRfcGVybWFuZW50X3YyL0I1NDk5Njc2OTlFNTlCMkE1RDE3NTdBQ0VBMDFFMzk5X2F1ZGlvX2Rhc2hpbml0Lm1wNBUCAsgBEgAoABgAGwKIB3VzZV9vaWwBMRJwcm9ncmVzc2l2ZV9yZWNpcGUBMRUAACa6iOyv2e3iPxUCKAJDMywXQEUKn752yLQYEmRhc2hfYmFzZWxpbmVfMV92MREAdf4HZeadAQA&amp;_nc_gid=sRgVMAFVbrdzUJijaRLvjw&amp;_nc_ss=1a&amp;_nc_zt=28&amp;oh=00_Afw-Vh0eitNIxIl1Sdi77tY_UFnOI0cwjqg7NVFATwYIkw&amp;oe=69BDBA20, https://instagram.fagc3-1.fna.fbcdn.net/o1/v/t16/f2/m84/AQMGI4ASW2ekViiHJ7_UGCicIlSWVRxAB_yzN_3YkRgCJa0F-4eTIuImnbigjAi_ZC1k46rMoyFxshIw-in1eYHWf_koEa49-FSB6NM.mp4?_nc_cat=110&amp;_nc_oc=AdnB831qg_wkKPymOE-tn2VjAi9q-rG60h1FDlfoCU1Zuy18og5oQvzuXvT_l_ze7-0&amp;_nc_sid=5e9851&amp;_nc_ht=instagram.fagc3-1.fna.fbcdn.net&amp;_nc_ohc=PwrDx3pe9VcQ7kNvwHkSY7d&amp;efg=eyJ2ZW5jb2RlX3RhZyI6Inhwdl9wcm9ncmVzc2l2ZS5JTlNUQUdSQU0uQ0FST1VTRUxfSVRFTS5DMy43MjAuZGFzaF9iYXNlbGluZV8xX3YxIiwieHB2X2Fzc2V0X2lkIjoxNzk0MjYzMzI5MjExOTQwNCwiYXNzZXRfYWdlX2RheXMiOjMwLCJ2aV91c2VjYXNlX2lkIjoxMDE0NiwiZHVyYXRpb25fcyI6NiwidXJsZ2VuX3NvdXJjZSI6Ind3dyJ9&amp;ccb=17-1&amp;_nc_gid=sRgVMAFVbrdzUJijaRLvjw&amp;_nc_ss=1a&amp;_nc_zt=28&amp;vs=5b2d50c4798eb5d3&amp;_nc_vs=HBkcFQIYTGlnX2JhY2tmaWxsX3RpbWVsaW5lX3ZvZC9ENjQyMzUyMzBCMzUwRDI3NEFCMEY3RDVBQTc3MjVBNF92aWRlb19kYXNoaW5pdC5tcDQVAALIARIAKAAYABsCiAd1c2Vfb2lsATEScHJvZ3Jlc3NpdmVfcmVjaXBlATEVAAAm2PWxu9uu3z8VAigCQzMsF0AZMzMzMzMzGBJkYXNoX2Jhc2VsaW5lXzFfdjERAHXuB2XEngEA&amp;oh=00_AfzU-q-wg8TS2vi7E_uG0-wcbGg-YhleMR0S8CdN7VMoog&amp;oe=69B9A44E, https://instagram.fagc3-2.fna.fbcdn.net/o1/v/t16/f2/m84/AQO-qzXqOhkN23h_JEeRFCi_sXlYIIKF5W48gYVADVTReMrZwnUv8ZCcZMq4VT_rVkrcKwJSKWOFUOX8AkjJD7cxU-xxLUutDBCnQeI.mp4?_nc_cat=101&amp;_nc_oc=AdkXcfK4ihA491_Wd-7EI-6OPBYSsKkO5FT_h4phr9VMb6nz2mkxPjBcRO54pcRO21c&amp;_nc_sid=5e9851&amp;_nc_ht=instagram.fagc3-2.fna.fbcdn.net&amp;_nc_ohc=ckatVdB9if4Q7kNvwHXHidZ&amp;efg=eyJ2ZW5jb2RlX3RhZyI6Inhwdl9wcm9ncmVzc2l2ZS5JTlNUQUdSQU0uQ0FST1VTRUxfSVRFTS5DMy43MjAuZGFzaF9iYXNlbGluZV8xX3YxIiwieHB2X2Fzc2V0X2lkIjoxNzk0MjYzMzMwMTExOTQwNCwiYXNzZXRfYWdlX2RheXMiOjMwLCJ2aV91c2VjYXNlX2lkIjoxMDE0NiwiZHVyYXRpb25fcyI6MTIsInVybGdlbl9zb3VyY2UiOiJ3d3cifQ%3D%3D&amp;ccb=17-1&amp;_nc_gid=sRgVMAFVbrdzUJijaRLvjw&amp;_nc_ss=1a&amp;</t>
  </si>
  <si>
    <t>https://www.instagram.com/apexdave</t>
  </si>
  <si>
    <t>tacky_7_zaemon</t>
  </si>
  <si>
    <t>瀧口 裕之</t>
  </si>
  <si>
    <t>☆Yamaha tw200 
☆HarleyDavidson1984 FLH POLICE shovel head
☆Harley Davidson 2002FLSTC 
☆空冷volkswagen
🌟ogu channel
https://youtu.be/peUmqsMZ4a0</t>
  </si>
  <si>
    <t>https://sureshot.jp/</t>
  </si>
  <si>
    <t>https://scontent-mia3-3.cdninstagram.com/v/t51.82787-19/571861441_18410947456140214_2949057224782019808_n.jpg?stp=dst-jpg_e0_s150x150_tt6&amp;efg=eyJ2ZW5jb2RlX3RhZyI6InByb2ZpbGVfcGljLmRqYW5nby4xODMuYzIifQ&amp;_nc_ht=scontent-mia3-3.cdninstagram.com&amp;_nc_cat=110&amp;_nc_oc=Q6cZ2QFIaoBBlelAYx-457p3umOCxqEG9ab1hKU1P6GyL7V4Wo2o7Rzta0cHUYPDEqE1RwY&amp;_nc_ohc=hG6cUgC1emoQ7kNvwHnDDHJ&amp;_nc_gid=1hJpaqCS5JONPjMkFmr90A&amp;edm=AOQ1c0wBAAAA&amp;ccb=7-5&amp;oh=00_Afy3MSdl6QhUJDH8Mj9Zp-qUltbs3_VMI3a7ceVYpeq0WA&amp;oe=69BD92BD&amp;_nc_sid=8b3546</t>
  </si>
  <si>
    <t>本日は大晦日
本年最後の火入れ🔥
本年は大変お世話になりました🙇🏻‍♂️🎍
来年もよろしくお願いします🙇🎍
2025年ご一緒させて頂いた皆さまありがとうございました。
良いお年をお迎えください。
🌸桜の咲くころにはバイク🏍️に乗れると良いんですが… 
リハビリ頑張ります💪🏼😆
#shovelheade
#FLH
#POLICE
#HARLEYDAVIDSON
#ショベルヘッド | 🌟ありがとうございました〜🙇🏻‍♂️😭
#いすみ市
#大原
#大井
#いすみ市グルメ 
#ショウサイフグ | 最近、暗くなるのが早くなったね…🥹
#空冷ビートル
#空冷ワーゲン
#vw
#フォルクスワーゲン
#空冷ビートルのある生活 
#空冷ワーゲンのある暮らし | エンジンの調子が上がって来た〜😆
ファンハウジングをメッキに交換
#空冷ビートル
#フォルクスワーゲン
#volkswagen 
#ファンハウジング
#vwtype1 
#vw
#flat4
#ポルシェ
#ポルシェ博士
#水平対抗エンジン
#ボクサーエンジン | いすみ市大原
港の朝市
インスタのビューの数がヤバいね〜🤩
#いすみ市
#大原
#港の朝市
#いすみ伊勢海老祭り🦞
#伊勢海老汁
#伊勢海老姿焼き
#アワビ釜飯 | インスタで閲覧回数が4,000回を超えたって〜😆🤭
ありがとうございます〜🤗
🌟19,000回超えたよ〜😆🫢
たくさんのDMありがとうございます🙇
#大原はだか祭り
#関東随一
#勇壮豪快
#神輿 | 今日も頑張りましょう〜🤗
#大原はだか祭り
#関東随一
#豪快勇壮　#漁師　#漁師町
#大原
#いすみ市　#千葉　#外房
#2025大原はだか祭り
#神輿　
#伝統文化　
#例大祭 | ヨネさん
朝早くから遠い所ありがとうございました〜😊
#いすみ市
#大原
#港の朝市
#たこ飯
#伊勢海老汁
#伊勢海老🦞
#harledavidson 
#ハーレーのある生活
#shovelhead | 今週も大盛況です〜😋
#いすみ市　
#大原
#港の朝市
#たこ飯
#伊勢海老汁
#千葉グルメ　
#房総グルメ
#漁港
#外房  #外房アジング 
#seafood | 8.KLASSISCHES VW TREFFEN IN JAPAN 
に参加させて頂きました。
　　　　6年ぶりの開催、今回で最終
芝の緑　空の青　素晴らしいロケーション👍
#flatfour  #vw  #空冷ビートル  #オーバル　#スプリット　#oval  #vintage #mooneyes
#volkswagen  #空冷volkswagen 
#空冷ビートルのある生活  #空冷ビートル好きと繋がりたい | 今日は自宅🏠の裏山の雑木🌲の伐採🪚を〜
汗💦だくになりながら終了しました〜😆
ヘロヘロです〜🥴
生木は重いですね〜😂
#ジェイソン
#田舎暮らし 
#樹木#伐採#山好き#自然好き#薪活#チェンソー
#薪#焚火#山仕事 | HARLEY DAVIDSONのキャブ車しばりの集まり
チドリ走行不用🔥
湾岸carburetors 🔥11thに参加させて頂きました(^^)
いろいろカスタムされたハーレーを見れてメッチャ楽しかったですー( ＾∀＾)
それにしても…ショベルのチョッパー🔥の速さには驚かされました
(ﾟoﾟ;;
道の駅保田小学校の混み合い方にビックリでした〜
隣りに
「保田小学校附属ようちえん」が出来ていた(๑&gt;◡&lt;๑)
皆さんのカスタムのポイント、調整の仕方とても勉強になりました(^.^)
お世話になりましたm(_ _)m
#湾岸carburetors🔥 
#湾岸キャブレターズ 
#h</t>
  </si>
  <si>
    <t>#shovelheade, #FLH, #POLICE, #HARLEYDAVIDSON, #vw, #volkswagen, #vwtype1, #flat4, #2025, #harledavidson, #shovelhead, #seafood, #flatfour, #oval, #vintage, #mooneyes, #h</t>
  </si>
  <si>
    <t>@zarathustra_nero</t>
  </si>
  <si>
    <t>https://instagram.com/p/DS6eIWrEce7, https://instagram.com/p/DSzk259E0Nx, https://instagram.com/p/DQqvxoSEXAv, https://instagram.com/p/DPoN_cwDsiB, https://instagram.com/p/DPbFMhtExFq, https://instagram.com/p/DPSuD6QE8Bi, https://instagram.com/p/DO691crkhv_, https://instagram.com/p/DM39JQEhPOA, https://instagram.com/p/DMl7nFSJikK, https://instagram.com/p/DLNFeppJDKg, https://instagram.com/p/DGcehDHpkKC, https://instagram.com/p/DFSCNw9p_iz</t>
  </si>
  <si>
    <t>317, 194, 416, 352, 222, 233, 279, 407, 303, 484, 318, 553</t>
  </si>
  <si>
    <t>3, 5, 9, 1, 1, 0, 2, 0, 0, 3, 0, 15</t>
  </si>
  <si>
    <t>2025-12-31, 2025-12-28, 2025-11-05, 2025-10-10, 2025-10-05, 2025-10-02, 2025-09-22, 2025-08-03, 2025-07-27, 2025-06-22, 2025-02-24, 2025-01-26</t>
  </si>
  <si>
    <t>Isumi Ohara, Isumi-shi, Chiba, Japan, Ōhara, Chiba, 港の朝市, 中伊豆ワイナリーヒルズ, 幕張パーキングエリア下り</t>
  </si>
  <si>
    <t>Video, Image, Sidecar, Video, Sidecar, Sidecar, Image, Sidecar, Sidecar, Sidecar, Sidecar, Sidecar</t>
  </si>
  <si>
    <t>https://scontent-mia3-3.cdninstagram.com/v/t39.30808-6/605137873_3699000813570236_4888928041394283247_n.jpg?stp=dst-jpg_e35_p1080x1080_sh0.08_tt6&amp;_nc_ht=scontent-mia3-3.cdninstagram.com&amp;_nc_cat=108&amp;_nc_oc=Q6cZ2QFIaoBBlelAYx-457p3umOCxqEG9ab1hKU1P6GyL7V4Wo2o7Rzta0cHUYPDEqE1RwY&amp;_nc_ohc=TZO-_43nlbkQ7kNvwG52pr1&amp;_nc_gid=1hJpaqCS5JONPjMkFmr90A&amp;edm=AOQ1c0wAAAAA&amp;ccb=7-5&amp;ig_cache_key=Mzc5NzU0MTAxMzU1NzU2MDE3Nw%3D%3D.3-ccb7-5&amp;oh=00_Afwbj7Ceu4AS40Lvx5Xw2nsolAcqipB38FkvZ9xWVtMm_g&amp;oe=69BDB562&amp;_nc_sid=8b3546, https://scontent-mia3-3.cdninstagram.com/v/t51.82787-15/573810511_18412594954140214_6966909192008157738_n.jpg?stp=dst-jpg_e35_p1080x1080_sh0.08_tt6&amp;_nc_ht=scontent-mia3-3.cdninstagram.com&amp;_nc_cat=110&amp;_nc_oc=Q6cZ2QFIaoBBlelAYx-457p3umOCxqEG9ab1hKU1P6GyL7V4Wo2o7Rzta0cHUYPDEqE1RwY&amp;_nc_ohc=88ishE0xk4EQ7kNvwGHhjxh&amp;_nc_gid=1hJpaqCS5JONPjMkFmr90A&amp;edm=AOQ1c0wBAAAA&amp;ccb=7-5&amp;ig_cache_key=Mzc1OTAyNjk0OTg5NDI3NTkzMQ%3D%3D.3-ccb7-5&amp;oh=00_Afw_kK-e1zUyjfmtyksqzs-zn2siONIW54w0Ad2o6OBZsA&amp;oe=69BD9EAA&amp;_nc_sid=8b3546, https://scontent-mia3-3.cdninstagram.com/v/t51.82787-15/573810511_18412594954140214_6966909192008157738_n.jpg?stp=dst-jpg_e35_p1080x1080_sh0.08_tt6&amp;_nc_ht=scontent-mia3-3.cdninstagram.com&amp;_nc_cat=110&amp;_nc_oc=Q6cZ2QFIaoBBlelAYx-457p3umOCxqEG9ab1hKU1P6GyL7V4Wo2o7Rzta0cHUYPDEqE1RwY&amp;_nc_ohc=88ishE0xk4EQ7kNvwGHhjxh&amp;_nc_gid=1hJpaqCS5JONPjMkFmr90A&amp;edm=AOQ1c0wBAAAA&amp;ccb=7-5&amp;ig_cache_key=Mzc1OTAyNjk0OTg5NDI3NTkzMQ%3D%3D.3-ccb7-5&amp;oh=00_Afw_kK-e1zUyjfmtyksqzs-zn2siONIW54w0Ad2o6OBZsA&amp;oe=69BD9EAA&amp;_nc_sid=8b3546, https://scontent-mia3-3.cdninstagram.com/v/t51.82787-15/573554942_18412594963140214_650757470995540757_n.jpg?stp=dst-jpg_e35_p1080x1080_sh0.08_tt6&amp;_nc_ht=scontent-mia3-3.cdninstagram.com&amp;_nc_cat=110&amp;_nc_oc=Q6cZ2QFIaoBBlelAYx-457p3umOCxqEG9ab1hKU1P6GyL7V4Wo2o7Rzta0cHUYPDEqE1RwY&amp;_nc_ohc=kMaOLuEvpDEQ7kNvwHO-qaG&amp;_nc_gid=1hJpaqCS5JONPjMkFmr90A&amp;edm=AOQ1c0wBAAAA&amp;ccb=7-5&amp;ig_cache_key=Mzc1OTAyNjk0OTkxMTA0NjY1Nw%3D%3D.3-ccb7-5&amp;oh=00_AfxUTkbJr5hAAIxwqlpeUZnr7w6C3YvyZv_hMwBGH8O7ow&amp;oe=69BD9A06&amp;_nc_sid=8b3546, https://scontent-mia3-3.cdninstagram.com/v/t51.82787-15/572956402_18412594975140214_4221214850403884722_n.jpg?stp=dst-jpg_e35_p1080x1080_sh0.08_tt6&amp;_nc_ht=scontent-mia3-3.cdninstagram.com&amp;_nc_cat=110&amp;_nc_oc=Q6cZ2QFIaoBBlelAYx-457p3umOCxqEG9ab1hKU1P6GyL7V4Wo2o7Rzta0cHUYPDEqE1RwY&amp;_nc_ohc=bHG_ClvjWoYQ7kNvwGs1OPO&amp;_nc_gid=1hJpaqCS5JONPjMkFmr90A&amp;edm=AOQ1c0wBAAAA&amp;ccb=7-5&amp;ig_cache_key=Mzc1OTAyNjk0OTg5NDI3NDg0OQ%3D%3D.3-ccb7-5&amp;oh=00_Afyx-T7QZC26o6G2WYga269usD0K501brNdhn0fmxZUVdA&amp;oe=69BD99DF&amp;_nc_sid=8b3546, https://scontent-mia3-3.cdninstagram.com/v/t39.30808-6/559253624_3603547023115616_5977742725482731074_n.jpg?stp=dst-jpg_e35_p1080x1080_sh0.08_tt6&amp;_nc_ht=scontent-mia3-3.cdninstagram.com&amp;_nc_cat=108&amp;_nc_oc=Q6cZ2QFIaoBBlelAYx-457p3umOCxqEG9ab1hKU1P6GyL7V4Wo2o7Rzta0cHUYPDEqE1RwY&amp;_nc_ohc=1g0Tq5raHAsQ7kNvwEBA6vc&amp;_nc_gid=1hJpaqCS5JONPjMkFmr90A&amp;edm=AOQ1c0wAAAAA&amp;ccb=7-5&amp;ig_cache_key=MzczNjYwMzE1MDk4NTE2NDY1NA%3D%3D.3-ccb7-5&amp;oh=00_AfzRT7zPXAbYjV0qKRs6txvlJrX_sc0gZJqt6EX14UZoWg&amp;oe=69BD9FDF&amp;_nc_sid=8b3546, https://scontent-mia3-3.cdninstagram.com/v/t39.30808-6/559253624_3603547023115616_5977742725482731074_n.jpg?stp=dst-jpg_e35_p1080x1080_sh0.08_tt6&amp;_nc_ht=scontent-mia3-3.cdninstagram.com&amp;_nc_cat=108&amp;_nc_oc=Q6cZ2QFIaoBBlelAYx-457p3umOCxqEG9ab1hKU1P6GyL7V4Wo2o7Rzta0cHUYPDEqE1RwY&amp;_nc_ohc=1g0Tq5raHAsQ7kNvwEBA6vc&amp;_nc_gid=1hJpaqCS5JONPjMkFmr90A&amp;edm=AOQ1c0wAAAAA&amp;ccb=7-5&amp;ig_cache_key=MzczNjYwMzE1MDk4NTE2NDY1NA%3D%3D.3-ccb7-5&amp;oh=00_AfzRT7zPXAbYjV0qKRs6txvlJrX_sc0gZJqt6EX14UZoWg&amp;oe=69BD9FDF&amp;_nc_sid=8b3546, https://scontent-mia3-1.cdninstagram.com/v/t39.30808-6/558874790_3603547033115615_7012607449807448376_n.jpg?stp=dst-jpg_e35_p1080x1080_sh0.08_tt6&amp;_nc_ht=scontent-mia3-1.cdninstagram.com&amp;_nc_cat=111&amp;_nc_oc=Q6cZ2QFIaoBBlelAYx-457p3umOCxqEG9ab1hKU1P6GyL7V4Wo2o7Rzta0cHUYPDEqE1RwY&amp;_nc_ohc=8aAuLrlwFXAQ7kNvwEWhM9q&amp;_nc_gid=1hJpaqCS5JONPjMkFmr90A&amp;edm=AOQ1c0wAAAAA&amp;ccb=7-5&amp;ig_cache_key=MzczNjYwMzE1MDkxODAyOTE1Nw%3D%3D.3-ccb7-5&amp;oh=00_Afy8R8AFISx8jBMfYpmsymrzNzYmmsIKezm9Kx7EWGddfg&amp;oe=69BDA3FE&amp;_nc_sid=8b3546, https://scontent-mia3-3.cdninstagram.com/v/t39.30808-6/557722112_3603547063115612_8847434761694503615_n.jpg?stp=dst-jpg_e35_p1080x1080_sh0.08_tt6&amp;_nc_ht=scontent-mia3-3.cdninstagram.com&amp;_nc_cat=108&amp;_nc_oc=Q6cZ2QFIaoBBlelAYx-457p3umOCxqEG9ab1hKU1P6GyL7V4Wo2o7Rzta0cHUYPDEqE1RwY&amp;_nc_ohc=sykMyADCxEsQ7kNvwGHRefh&amp;_nc_gid=1hJpaqCS5JONPjMkFmr90A&amp;edm=AOQ1c0wAAAAA&amp;ccb=7-5&amp;ig_cache_key=MzczNjYwMzE1MDQxNDczNjU5MQ%3D%3D.3-ccb7-5&amp;oh=00_AfxtAFwXAIPx11jTrn7FwAto_eVqsBOks-N2jUELCgkx0Q&amp;oe=69BDA2F7&amp;_nc_sid=8b3546, https://scontent-mia5-1.cdninstagram.com/v/t39.30808-6/558253559_3603547069782278_7825773362361311142_n.jpg?stp=dst-jpg_e35_p1080x1080_sh0.08_tt6&amp;_nc_ht=scontent-mia5-1.cdninstagram.com&amp;_nc_cat=102&amp;_nc_oc=Q6cZ2QFIaoBBlelAYx-457p3umOCxqEG9ab1hKU1P6GyL7V4Wo2o7Rzta0cHUYPDEqE1RwY&amp;_nc_ohc=mGjIWgmecqQQ7kNvwE7HhhV&amp;_nc_gid=1hJpaqCS5JONPjMkFmr90A&amp;edm=AOQ1c0wAAAAA&amp;ccb=7-5&amp;ig_cache_key=MzczNjYwMzE1MDg2NzcxODEwNg%3D%3D.3-ccb7-5&amp;oh=00_AfwEKb7F-55oE2f3q1uXV9bAodeEsb8vzHQycNdjZoT2uQ&amp;oe=69BD9110</t>
  </si>
  <si>
    <t>https://scontent-mia3-2.cdninstagram.com/o1/v/t2/f2/m86/AQNiKoyLoHdUEs_jpoiUE-7vvLCyjCULt08BxvtLyWj85UU1IJ9VP5l_vSniNBuxYoJbJvFhZohq5zeqjk4e95uk2kItPppXNh0YqZo.mp4?_nc_cat=103&amp;_nc_sid=5e9851&amp;_nc_ht=scontent-mia3-2.cdninstagram.com&amp;_nc_ohc=9S2bWmoF93UQ7kNvwEkdX76&amp;efg=eyJ2ZW5jb2RlX3RhZyI6Inhwdl9wcm9ncmVzc2l2ZS5JTlNUQUdSQU0uQ0xJUFMuQzMuNzIwLmRhc2hfYmFzZWxpbmVfMV92MSIsInhwdl9hc3NldF9pZCI6MTM5MTM3MjY4NjAzNjE4MiwiYXNzZXRfYWdlX2RheXMiOjc1LCJ2aV91c2VjYXNlX2lkIjoxMDA5OSwiZHVyYXRpb25fcyI6MzIsInVybGdlbl9zb3VyY2UiOiJ3d3cifQ%3D%3D&amp;ccb=17-1&amp;vs=bcaea67486a19b86&amp;_nc_vs=HBksFQIYUmlnX3hwdl9yZWVsc19wZXJtYW5lbnRfc3JfcHJvZC9DNjRDRTc1OTU2MzZCQ0Y1NkM5MkRCQjYxNEEwQzhBQV92aWRlb19kYXNoaW5pdC5tcDQVAALIARIAFQIYR2lnX3hwdl9yZWVsc19wZXJtYW5lbnRfc3JfcHJvZC8yMzYwNzM2Njg0Mzc0Njc4XzUzODA0ODczNTAzMjY2Mzk0NTEubXA0FQICyAESACgAGAAbAogHdXNlX29pbAExEnByb2dyZXNzaXZlX3JlY2lwZQExFQAAJqyznKvG3PgEFQIoAkMzLBdAQCqfvnbItBgSZGFzaF9iYXNlbGluZV8xX3YxEQB1_gdl5p0BAA&amp;_nc_gid=1hJpaqCS5JONPjMkFmr90A&amp;_nc_ss=1a&amp;_nc_zt=28&amp;oh=00_AfwjKjkHM8V5AN9Jrshb6ZI-HA6LDDEZtgB6P-DE5WQ3bg&amp;oe=69B9B8C0, https://scontent-mia5-1.cdninstagram.com/o1/v/t2/f2/m366/AQM7Rxlo4JPOfBccjQXOeqvtjcEDds2upTh99RXKPLpqbOTRviDXvNXkT54SV2zvayrkegzp3WF0HdMjF0vjyCrX6BCABfLaW5Av2V_sh0CmeA.mp4?_nc_cat=101&amp;_nc_sid=5e9851&amp;_nc_ht=scontent-mia5-1.cdninstagram.com&amp;_nc_ohc=3FuIV-HmIMwQ7kNvwHOrOgI&amp;efg=eyJ2ZW5jb2RlX3RhZyI6Inhwdl9wcm9ncmVzc2l2ZS5JTlNUQUdSQU0uQ0xJUFMuQzMuNzIwLmRhc2hfaDI2NC1iYXNpYy1nZW4yXzcyMHAiLCJ4cHZfYXNzZXRfaWQiOjE0NTAwODgxMzI3NDY1MjQsImFzc2V0X2FnZV9kYXlzIjoxNTYsInZpX3VzZWNhc2VfaWQiOjEwMTIzLCJkdXJhdGlvbl9zIjozMiwidXJsZ2VuX3NvdXJjZSI6Ind3dyJ9&amp;ccb=17-1&amp;vs=aa9bb0f21b0681b9&amp;_nc_vs=HBksFQIYRWZiX2VwaGVtZXJhbC9DRjQ2MzA0NDhGNjIxQTNENDA0Njk5QjQzODlENTg5M19tdF8xX3ZpZGVvX2Rhc2hpbml0Lm1wNBUAAsgBEgAVAhhAZmJfcGVybWFuZW50LzAwNDQ2NEQ0RDU1OUQyRDdDMkUzN0U4RjgwOThCQUJEX2F1ZGlvX2Rhc2hpbml0Lm1wNBUCAsgBEgAoABgAGwKIB3VzZV9vaWwBMRJwcm9ncmVzc2l2ZV9yZWNpcGUBMRUAACa49NzAnraTBRUCKAJDMywXQEAmRaHKwIMYGWRhc2hfaDI2NC1iYXNpYy1nZW4yXzcyMHARAHX-B2WWngEA&amp;_nc_gid=1hJpaqCS5JONPjMkFmr90A&amp;_nc_ss=1a&amp;_nc_zt=28&amp;oh=00_AfxYp6dT-xvNQuACKLD8pXOh_QV-uN1f8bcMfqRf-rgvlw&amp;oe=69BD9863, https://scontent-mia3-3.cdninstagram.com/o1/v/t2/f2/m367/AQNbiKk74ig3URFPPYKPg7zQZ9LyRKl45qcG4gKYhrbJ_l0NJhhi7-RYvpkZgJjnWjjcu-pp3MPs4pvDjpmACz-vMttozu-TF-EFaVE.mp4?_nc_cat=108&amp;_nc_sid=5e9851&amp;_nc_ht=scontent-mia3-3.cdninstagram.com&amp;_nc_ohc=1_gtn9qpr58Q7kNvwFu6xjQ&amp;efg=eyJ2ZW5jb2RlX3RhZyI6Inhwdl9wcm9ncmVzc2l2ZS5JTlNUQUdSQU0uQ0FST1VTRUxfSVRFTS5DMy43MjAuZGFzaF9iYXNlbGluZV8xX3YxIiwieHB2X2Fzc2V0X2lkIjo3NDEwMzYwNTUwNzEwMTIsImFzc2V0X2FnZV9kYXlzIjoyNjYsInZpX3VzZWNhc2VfaWQiOjEwMTQ2LCJkdXJhdGlvbl9zIjo2MCwidXJsZ2VuX3NvdXJjZSI6Ind3dyJ9&amp;ccb=17-1&amp;vs=7660aee1077d51bc&amp;_nc_vs=HBkcFQIYQGlnX2VwaGVtZXJhbC8xODRFODZGQkJGMDhCMjU1MkQ2OTc2NkJGMTFBREZCNl92aWRlb19kYXNoaW5pdC5tcDQVAALIARIAKAAYABsCiAd1c2Vfb2lsATEScHJvZ3Jlc3NpdmVfcmVjaXBlATEVAAAmyKSg7fz90AIVAigCQzMsF0BOAAAAAAAAGBJkYXNoX2Jhc2VsaW5lXzFfdjERAHXuB2XEngEA&amp;_nc_gid=1hJpaqCS5JONPjMkFmr90A&amp;_nc_ss=1a&amp;_nc_zt=28&amp;oh=00_AfyEvzebq6pWBJ7PKlPM_-HKkG3n4fqhWGxBG9MXNC9T5g&amp;oe=69BDA561, https://scontent-mia3-2.cdninstagram.com/o1/v/t2/f2/m367/AQMxoCGlfhGDR9qjGdw6_SfYWrH8vSWm0SpGA4wXyFX1guhBBstTIwzIg0EA-IpkOPNLjBvkjlchwOl81JnMcgyxsU8ahtBMKz5Aaic.mp4?_nc_cat=103&amp;_nc_sid=5e9851&amp;_nc_ht=scontent-mia3-2.cdninstagram.com&amp;_nc_ohc=ws5tV-N7pDgQ7kNvwHiaIxK&amp;efg=eyJ2ZW5jb2RlX3RhZyI6Inhwdl9wcm9ncmVzc2l2ZS5JTlNUQUdSQU0uQ0FST1VTRUxfSVRFTS5DMy43MjAuZGFzaF9iYXNlbGluZV8xX3YxIiwieHB2X2Fzc2V0X2lkIjoxNDY1OTQwNTQ4MDk2ODA2LCJhc3NldF9hZ2VfZGF5cyI6MjY2LCJ2aV91c2VjYXNlX2lkIjoxMDE0NiwiZHVyYXRpb25fcyI6NjAsInVybGdlbl9zb3VyY2UiOiJ3d3cifQ%3D%3D&amp;ccb=17-1&amp;vs=4505f560bfd394ca&amp;_nc_vs=HBkcFQIYQGlnX2VwaGVtZXJhbC9GQjQ2QjBGNUNCRUFGQjJCOUNFMkZGNDVCNTI3MEVBRV92aWRlb19kYXNoaW5pdC5tcDQVAALIARIAKAAYABsCiAd1c2Vfb2lsATEScHJvZ3Jlc3NpdmVfcmVjaXBlATEVAAAmzMyMmvzQmgUVAigCQzMsF0BOBT987ZFoGBJkYXNoX2Jhc2VsaW5lXzFfdjERAHXuB2XEngEA&amp;_nc_gid=1hJpaqCS5JONPjMkFmr90A&amp;_nc_ss=1a&amp;_nc_zt=28&amp;oh=00_AfynaADUaLmrx89vtJjAZnKmb9eU2oX-M2rBTHIsCVaSmg&amp;oe=69BDA998, https://scontent-mia3-2.cdninstagram.com/o1/v/t2/f2/m367/AQPiABaXqanZTQCrLSl-mDXPSpr_HiH0-zprhXfIQRUCxe0B1HpDXCFXR5au2tM55dTDfMFSnHMPtVfgcYl_CaT1Jv0gQy2TW1UDplk.mp4?_nc_cat=105&amp;_nc_sid=5e9851&amp;_nc_ht=scontent-mia3-2.cdninstagram.com&amp;_nc_ohc=_-v0h6h99_IQ7kNvwHhxaWf&amp;efg=eyJ2ZW5jb2RlX3RhZyI6Inhwdl9wcm9ncmVzc2l2ZS5JTlNUQUdSQU0uQ0FST1VTRUxfSVRFTS5DMy43MjAuZGFzaF9iYXNlbGluZV8xX3YxIiwieHB2X2Fzc2V0X2lkIjoxNDI2ODMyMTYxOTUyMTcxLCJhc3NldF9hZ2VfZGF5cyI6MjY2LCJ2aV91c2VjYXNlX2lkIjoxMDE0NiwiZHVyYXRpb25fcyI6NjAsInVybGdlbl9zb3VyY2UiOiJ3d3cifQ%3D%3D&amp;ccb=17-1&amp;vs=8b68737c2fda90a8&amp;_nc_vs=HBkcFQIYQGlnX2VwaGVtZXJhbC9DNDQyNzQwNzk0NDA2RDExMTQwNjNERkRCQUEwOTZBRl92aWRlb19kYXNoaW5pdC5tcDQVAALIARIAKAAYABsCiAd1c2Vfb2lsATEScHJvZ3Jlc3NpdmVfcmVjaXBlATEVAAAm1sbWgsjsiAUVAigCQzMsF0BOAQYk3S8bGBJkYXNoX2Jhc2VsaW5lXzFfdjERAHXuB2XEngEA&amp;_nc_gid=1hJpaqCS5JONPjMkFmr90A&amp;_nc_ss=1a&amp;_nc_zt=28&amp;oh=00_AfzvWBAh-azpJut7oK-P5Rt8UDpWwQ6Lb6vs3WY5QVZqAA&amp;oe=69BDA4EE</t>
  </si>
  <si>
    <t>https://www.instagram.com/tacky_7_zaemon</t>
  </si>
  <si>
    <t>hiro_0407</t>
  </si>
  <si>
    <t>Hi Ro</t>
  </si>
  <si>
    <t>老宅改造師
日本GEJP🇯🇵全屋淨水總經銷💧
👧双子のおやじ👧
お酒しか信じません
只要給我一個支點
我就能撐起整個地球
♈️🆎💍🚭🇯🇵🕶️
📐✍️🏗️🔨🏠🎬📷
🍎🥑🥦🥩🍣🍜🍤🍺🥃
🪴🌷🌊🎣🚴🏋️🥊🎼✈️</t>
  </si>
  <si>
    <t>https://youtube.com/channel/UC6PnHBBAjnRlB-sOsMgL_Fw</t>
  </si>
  <si>
    <t>https://scontent-iad3-1.cdninstagram.com/v/t51.82787-19/523469389_18509882278052389_6542902253212988568_n.jpg?stp=dst-jpg_e0_s150x150_tt6&amp;efg=eyJ2ZW5jb2RlX3RhZyI6InByb2ZpbGVfcGljLmRqYW5nby42MTkuYzIifQ&amp;_nc_ht=scontent-iad3-1.cdninstagram.com&amp;_nc_cat=101&amp;_nc_oc=Q6cZ2QGfjMlOHe3qpl43H5p8-bQHPIO85b5BTtT0O5V3j2hGOGvrWY_oN2cDxhVvJWRY-to&amp;_nc_ohc=ESVr2va6f2wQ7kNvwFWXcS1&amp;_nc_gid=NZ5W9UXQ23NKq8JuRMqjjQ&amp;edm=AOQ1c0wBAAAA&amp;ccb=7-5&amp;oh=00_AfyXD3QMJ-hf7_wcCDQwlBZNyLOXjLP7Qb6cOB6hAf8wyg&amp;oe=69BDB4E5&amp;_nc_sid=8b3546</t>
  </si>
  <si>
    <t>翻你的老屋新書分享會 翻你的老屋 x i室設圈 x 松菸誠品
#老屋翻新 #老屋改造 #空間設計 #i室設圈 #松菸誠品 | 欲戴皇冠、必承其重
30往後40出頭
扛的都是責任
談的都是生意
一直以來
我不喜歡去麻煩別人
相對的
更不喜歡人家麻煩我
人總要慢慢學會獨處
當只剩下自己的時候
才能看見自己的劣勢
也蹲得夠久
該是跳耀的時刻了
没有自信之前 先用你的勇氣
#台湾 #台日友好 #創業家 #お洒落#生活美學 #暮らし #センス | 前陣子接受三立新聞專訪
近年來營造成本上升房價居高不下
越來越多消費者選擇cp值較高的老屋
室內坪數大，地點好，還有機會都更
雖然優點這麼多
但還是要注意屋況瑕疵
漏水、壁癌、鋼筋外露
這些都是常見的問題
從建材選擇、科技抓漏
一直到結構評估
只要找到專業裝修公司
老宅也能還原安全結構強度
我一直在提倡比起居住正義
居住安全才是最高價值
住的舒服家就幸福
老屋翻新第一品牌翻你的老屋 | 24耐快閃台中找朵朵乾媽
以前每個禮拜都見面
現在三年見一次
謝謝台中好友帶粉宏夫妻吃米其林500盤
順便趕在年底前來FF 喝最後一次酒
滿滿回憶滿滿革命情感
好久沒有這麼開心了 | 雲林同鄉會白金派對 | 日本からの淨水専門家
來自日本GEJP🇯🇵全戶淨水
市場唯一銀離子革命技術🛠️
不只過濾💧追求用水極致
武士道精神達到抑菌滅菌效果
守護全家人的健康
‼️‼️‼️全台唯一‼️‼️‼️
安裝立即採水檢驗SGS檢測結果
日本濾芯💧用水安心❤️
十年保固、零風險、零糾紛
🙇‍♂️歡迎私訊預約展間參觀🙇‍♂️ | 第三發！還沒上車的這邊請🙋🏻‍♀️
Hey 大家好，好久不見，我是室內設計師 Nabi
今天來推薦這台 GEJP H-300 全戶淨水器💦
細菌、重金屬、餘氯全搞定 👌🏻
不插電，體積小，隨拆隨帶走 📦
裝完直接現場採水樣送 SGS 檢測❗
最重要的是還有十年保固 🤦🏻‍♀️
（我不廢話只講重點）
私訊我獲取最優惠的價格🫡🫡🫡
https://www.gejpgroup.com/
官網訂購折扣通關密語［Nabi ] 
#GEJP日本銀離子淨水 #全戶淨水器 | 這些年兜兜轉轉
無法期待每個故事都有美好結局
人來人去生活不過見招拆招
緣到相聚緣盡相離
人生旅途持續撰寫
身上的傷疤將成為驕傲勳章
沒死透的將軍才是最會打仗
當走向自己才發現到處皆是曠野
靜下心來享受最安靜的時刻
願我身邊的家人朋友都能越來越好 | Hey 大家好，好久不見，我是室內設計師 Nabi
今天來推薦這台 GEJP H-300 全戶淨水器💦
細菌、重金屬、餘氯全搞定 👌🏻
不插電，體積小，隨拆隨帶走 📦
裝完直接現場採水樣送 SGS 檢測❗
最重要的是還有十年保固 🤦🏻‍♀️
（我不廢話只講重點）
想知道 CP 值有多歡迎私訊我獲取最新消息！
留言區喊+1 🤣🤣🤣
https://www.gejpgroup.com/
官網訂購折扣通關密語［Nabi ]
🥰🥰🥰
#全戶淨水 #全戶淨水器 #gejp日本銀離子淨水 | 當你選擇和誰玩在一起
等於選擇一種生活方式與價值觀
有種人宛如向陽植物
眼裡有星辰、心中有山海
充滿正能量充滿愛
我很喜歡跟善良的人相處
因為就算翻臉至少他也不會害你
關係好！是時間累積出來的
相反關係不好也是如此
一直以來不愛與人爭
但該得到也從不會讓
你各位不要學會了說話
就忘記怎麼做人
這輩子雖然沒能幹出什麼大事
但還是有自己的堅持與價值觀
如果喜歡蝴蝶不需要去抓它
只要努力把花種好即可
努力維持高能量的生活圈
願你我都能靠近光
攝取養分也滋養他人
哪怕這個社會已扭曲到
守規矩的人在社會上是吃虧的
我們依然堅信世界善良美麗
起碼我身邊的好友們都是❤️ | Lasvit台北快閃派對
#lasvit #翻你的老屋 | 感謝內政部國土署信任
讓我有機會推廣113年住宅補貼計劃
補助方案有兩種
1、自購住宅貸款利息補貼
2、修繕住宅貸款利息補貼
重點是不用出門就能上網申請喔
https://pip.moi.gov.tw/v3/b/SCRB0108.aspx
大家千萬不要錯過了</t>
  </si>
  <si>
    <t>#i, #GEJP, #gejp, #lasvit</t>
  </si>
  <si>
    <t>https://instagram.com/p/C8_8n1_P7AJ, https://instagram.com/p/CNzKQt6HU03, https://instagram.com/p/C2XTCHNLB47, https://instagram.com/p/DShgHqZkmmP, https://instagram.com/p/DRfUcKXEvpq, https://instagram.com/p/DQDrqiWEnwt, https://instagram.com/p/DPBkyAUjzuR, https://instagram.com/p/DOz2hjxEp4H, https://instagram.com/p/DOvpRq-j9vm, https://instagram.com/p/DJ-39BwOm1C, https://instagram.com/p/DGzw6gMyPNU, https://instagram.com/p/C-_YfNoyeiu</t>
  </si>
  <si>
    <t>80, 79, 18, 34, 26, 49, 53, 21, 104, 41, 13, 46</t>
  </si>
  <si>
    <t>1, 9, 0, 0, 0, 1, 0, 0, 1, 0, 1, 0</t>
  </si>
  <si>
    <t>2024-07-04, 2021-04-18, 2024-01-21, 2025-12-21, 2025-11-25, 2025-10-21, 2025-09-25, 2025-09-20, 2025-09-18, 2025-05-23, 2025-03-05, 2024-08-22</t>
  </si>
  <si>
    <t>台北美福大飯店 Grand Mayfull Hotel Taipei</t>
  </si>
  <si>
    <t>Video, Image, Video, Sidecar, Sidecar, Video, Video, Image, Video, Sidecar, Video, Video</t>
  </si>
  <si>
    <t>https://scontent-iad3-1.cdninstagram.com/v/t51.82787-15/630227537_18410616370127347_5220099597521308958_n.jpg?stp=dst-jpg_e35_s1080x1080_sh0.08_tt6&amp;_nc_ht=scontent-iad3-1.cdninstagram.com&amp;_nc_cat=107&amp;_nc_oc=Q6cZ2QGfjMlOHe3qpl43H5p8-bQHPIO85b5BTtT0O5V3j2hGOGvrWY_oN2cDxhVvJWRY-to&amp;_nc_ohc=WWcAYhC4sj4Q7kNvwGICWt4&amp;_nc_gid=NZ5W9UXQ23NKq8JuRMqjjQ&amp;edm=AOQ1c0wBAAAA&amp;ccb=7-5&amp;ig_cache_key=MjU1NDQzMDU0MjkxOTMyMjkzNQ%3D%3D.3-ccb7-5&amp;oh=00_Afx4ZTeJcez85I_OXKU9s_c0hGXxMdTeC-HPWVY6Ec9OvA&amp;oe=69BDB980&amp;_nc_sid=8b3546, https://scontent-iad3-1.cdninstagram.com/v/t51.82787-15/603661128_18539650384052389_790805295950303680_n.jpg?stp=dst-jpg_e15_tt6&amp;_nc_ht=scontent-iad3-1.cdninstagram.com&amp;_nc_cat=101&amp;_nc_oc=Q6cZ2QGfjMlOHe3qpl43H5p8-bQHPIO85b5BTtT0O5V3j2hGOGvrWY_oN2cDxhVvJWRY-to&amp;_nc_ohc=iXsm0O-Hdy8Q7kNvwEmxlCq&amp;_nc_gid=NZ5W9UXQ23NKq8JuRMqjjQ&amp;edm=AOQ1c0wBAAAA&amp;ccb=7-5&amp;ig_cache_key=Mzc5MjQ1MzYxMTM0MDA5ODA1MA%3D%3D.3-ccb7-5&amp;oh=00_AfydugQ4Gs5KE-KTmn2M4aL_r-MG_d2tfuvgCHKSrAdVDg&amp;oe=69BDA130&amp;_nc_sid=8b3546, https://scontent-iad3-1.cdninstagram.com/v/t51.82787-15/603661128_18539650384052389_790805295950303680_n.jpg?stp=dst-jpg_e15_tt6&amp;_nc_ht=scontent-iad3-1.cdninstagram.com&amp;_nc_cat=101&amp;_nc_oc=Q6cZ2QGfjMlOHe3qpl43H5p8-bQHPIO85b5BTtT0O5V3j2hGOGvrWY_oN2cDxhVvJWRY-to&amp;_nc_ohc=iXsm0O-Hdy8Q7kNvwEmxlCq&amp;_nc_gid=NZ5W9UXQ23NKq8JuRMqjjQ&amp;edm=AOQ1c0wBAAAA&amp;ccb=7-5&amp;ig_cache_key=Mzc5MjQ1MzYxMTM0MDA5ODA1MA%3D%3D.3-ccb7-5&amp;oh=00_AfydugQ4Gs5KE-KTmn2M4aL_r-MG_d2tfuvgCHKSrAdVDg&amp;oe=69BDA130&amp;_nc_sid=8b3546, https://scontent-iad3-1.cdninstagram.com/v/t51.82787-15/587803316_18539650393052389_5063628735613769007_n.jpg?stp=dst-jpg_e35_s1080x1080_sh0.08_tt6&amp;_nc_ht=scontent-iad3-1.cdninstagram.com&amp;_nc_cat=101&amp;_nc_oc=Q6cZ2QGfjMlOHe3qpl43H5p8-bQHPIO85b5BTtT0O5V3j2hGOGvrWY_oN2cDxhVvJWRY-to&amp;_nc_ohc=xJKtYL8MC3cQ7kNvwHnkbFK&amp;_nc_gid=NZ5W9UXQ23NKq8JuRMqjjQ&amp;edm=AOQ1c0wBAAAA&amp;ccb=7-5&amp;ig_cache_key=Mzc5MjQ1MzYxMTMyMzI2MzE1OQ%3D%3D.3-ccb7-5&amp;oh=00_Afx-ZwHO2aV5Mv4C9Aer6REVsAmpZAl0g9BCPQX1zyIrEg&amp;oe=69BD8C32&amp;_nc_sid=8b3546, https://scontent-iad3-1.cdninstagram.com/v/t51.82787-15/603059790_18539650402052389_196561229985936673_n.jpg?stp=dst-jpg_e35_s1080x1080_sh0.08_tt6&amp;_nc_ht=scontent-iad3-1.cdninstagram.com&amp;_nc_cat=101&amp;_nc_oc=Q6cZ2QGfjMlOHe3qpl43H5p8-bQHPIO85b5BTtT0O5V3j2hGOGvrWY_oN2cDxhVvJWRY-to&amp;_nc_ohc=M_35f97U3ewQ7kNvwF4y_XS&amp;_nc_gid=NZ5W9UXQ23NKq8JuRMqjjQ&amp;edm=AOQ1c0wBAAAA&amp;ccb=7-5&amp;ig_cache_key=Mzc5MjQ1MzYxMTY0MjAzOTEwOA%3D%3D.3-ccb7-5&amp;oh=00_AfzN8Jq4WmHFHAYTZj6LcNNM1NPSropYki20C_IRBMprkQ&amp;oe=69BD911F&amp;_nc_sid=8b3546, https://scontent-iad3-1.cdninstagram.com/v/t51.82787-15/603933334_18539650411052389_1035790878780260143_n.jpg?stp=dst-jpg_e35_s1080x1080_sh0.08_tt6&amp;_nc_ht=scontent-iad3-1.cdninstagram.com&amp;_nc_cat=101&amp;_nc_oc=Q6cZ2QGfjMlOHe3qpl43H5p8-bQHPIO85b5BTtT0O5V3j2hGOGvrWY_oN2cDxhVvJWRY-to&amp;_nc_ohc=bX8Dyucs47QQ7kNvwE711yq&amp;_nc_gid=NZ5W9UXQ23NKq8JuRMqjjQ&amp;edm=AOQ1c0wBAAAA&amp;ccb=7-5&amp;ig_cache_key=Mzc5MjQ1MzYxMTY0MjA4NzU5NQ%3D%3D.3-ccb7-5&amp;oh=00_AfwPbWZPKxaK_pRmWj748qGsWnOOjDPQ03nfYA5-yk1fZg&amp;oe=69BD8678&amp;_nc_sid=8b3546, https://scontent-iad3-1.cdninstagram.com/v/t51.82787-15/602429915_18539650420052389_7274716596055099445_n.jpg?stp=dst-jpg_e35_s1080x1080_sh0.08_tt6&amp;_nc_ht=scontent-iad3-1.cdninstagram.com&amp;_nc_cat=101&amp;_nc_oc=Q6cZ2QGfjMlOHe3qpl43H5p8-bQHPIO85b5BTtT0O5V3j2hGOGvrWY_oN2cDxhVvJWRY-to&amp;_nc_ohc=ndTqmeSwbNkQ7kNvwHN5MUi&amp;_nc_gid=NZ5W9UXQ23NKq8JuRMqjjQ&amp;edm=AOQ1c0wBAAAA&amp;ccb=7-5&amp;ig_cache_key=Mzc5MjQ1MzYxMTMzMTY4MDIzNQ%3D%3D.3-ccb7-5&amp;oh=00_Afx5UAF6s4gAJjQBCRwzHbi1J_KaflDoLMgxEtc_zvGpCg&amp;oe=69BD8DCD&amp;_nc_sid=8b3546, https://scontent-iad3-1.cdninstagram.com/v/t51.82787-15/604872766_18539650429052389_585840513332966466_n.jpg?stp=dst-jpg_e35_s1080x1080_sh0.08_tt6&amp;_nc_ht=scontent-iad3-1.cdninstagram.com&amp;_nc_cat=101&amp;_nc_oc=Q6cZ2QGfjMlOHe3qpl43H5p8-bQHPIO85b5BTtT0O5V3j2hGOGvrWY_oN2cDxhVvJWRY-to&amp;_nc_ohc=1K87xyTZtR0Q7kNvwEz1xme&amp;_nc_gid=NZ5W9UXQ23NKq8JuRMqjjQ&amp;edm=AOQ1c0wBAAAA&amp;ccb=7-5&amp;ig_cache_key=Mzc5MjQ1MzYxMTY5MjM4MjUwNw%3D%3D.3-ccb7-5&amp;oh=00_Afzog6TNntp5hrotaqO-i3B4KMvJ-uJXT2ruO11CAqRw3A&amp;oe=69BD8937&amp;_nc_sid=8b3546, https://scontent-iad3-1.cdninstagram.com/v/t51.82787-15/603666659_18539650447052389_3465163905146898388_n.jpg?stp=dst-jpg_e35_s1080x1080_sh0.08_tt6&amp;_nc_ht=scontent-iad3-1.cdninstagram.com&amp;_nc_cat=101&amp;_nc_oc=Q6cZ2QGfjMlOHe3qpl43H5p8-bQHPIO85b5BTtT0O5V3j2hGOGvrWY_oN2cDxhVvJWRY-to&amp;_nc_ohc=dTbg1iWEH1wQ7kNvwGHqt7n&amp;_nc_gid=NZ5W9UXQ23NKq8JuRMqjjQ&amp;edm=AOQ1c0wBAAAA&amp;ccb=7-5&amp;ig_cache_key=Mzc5MjQ1MzYxMTQ1NzUzNzA5MQ%3D%3D.3-ccb7-5&amp;oh=00_Afy6DJXyCafJD7od4cuesOWstyYsyzyoepDahMyKsn0u1w&amp;oe=69BDBC42&amp;_nc_sid=8b3546, https://scontent-iad3-1.cdninstagram.com/v/t51.82787-15/602428006_18539650444052389_7162961586906485103_n.jpg?stp=dst-jpg_e15_tt6&amp;_nc_ht=scontent-iad3-1.cdninstagram.com&amp;_nc_cat=101&amp;_nc_oc=Q6cZ2QGfjMlOHe3qpl43H5p8-bQHPIO85b5BTtT0O5V3j2hGOGvrWY_oN2cDxhVvJWRY-to&amp;_nc_ohc=kpCcxFezYSUQ7kNvwFTlZis&amp;_nc_gid=NZ5W9UXQ23NKq8JuRMqjjQ&amp;edm=AOQ1c0wBAAAA&amp;ccb=7-5&amp;ig_cache_key=Mzc5MjQ1MzYxMTQ1NzQ5NTYxNA%3D%3D.3-ccb7-5&amp;oh=00_AfwaLrmEDziYQFNR12fWz8lXs13CFOc5Z86ExOKO0o5PpA&amp;oe=69BDB585&amp;_nc_sid=8b3546, https://scontent-iad3-1.cdni</t>
  </si>
  <si>
    <t>https://scontent-iad3-2.cdninstagram.com/o1/v/t2/f2/m86/AQMW0UfRynMI3CvqnBUDYAPeIjWtp7vOR9A2QI-_tK42-9DGYq3c7Qi9L7QxJDHhQ3qnMRb5gsPlDFYrvFqDseBo9ZnP_dlCivmYeLk.mp4?_nc_cat=100&amp;_nc_sid=5e9851&amp;_nc_ht=scontent-iad3-2.cdninstagram.com&amp;_nc_ohc=LJ7H4dYRZk8Q7kNvwET0WCY&amp;efg=eyJ2ZW5jb2RlX3RhZyI6Inhwdl9wcm9ncmVzc2l2ZS5JTlNUQUdSQU0uQ0xJUFMuQzMuMTI3OC5kYXNoX2Jhc2VsaW5lXzFfdjEiLCJ4cHZfYXNzZXRfaWQiOjk5NDg4OTExNTYxMzY1NiwiYXNzZXRfYWdlX2RheXMiOjYxOSwidmlfdXNlY2FzZV9pZCI6MTAwOTksImR1cmF0aW9uX3MiOjQ3LCJ1cmxnZW5fc291cmNlIjoid3d3In0%3D&amp;ccb=17-1&amp;_nc_gid=NZ5W9UXQ23NKq8JuRMqjjQ&amp;_nc_ss=1a&amp;_nc_zt=28&amp;vs=3d46e6c6cb77cf50&amp;_nc_vs=HBksFQIYUmlnX3hwdl9yZWVsc19wZXJtYW5lbnRfc3JfcHJvZC8xNzQ4NzhGNzUzODg2ODFFQkQ2MEZFMkFDMjhEQTJCQl92aWRlb19kYXNoaW5pdC5tcDQVAALIARIAFQIYRmlnX3hwdl9yZWVsc19wZXJtYW5lbnRfc3JfcHJvZC84MzI0MjI0MzE3OTczODZfMTg1Mzg3MjM5MDE0MDg4NTQ4MS5tcDQVAgLIARIAKAAYABsCiAd1c2Vfb2lsATEScHJvZ3Jlc3NpdmVfcmVjaXBlATEVAAAmsOedxZW2xAMVAigCQzMsF0BH9cKPXCj2GBJkYXNoX2Jhc2VsaW5lXzFfdjERAHX-B2XmnQEA&amp;oh=00_Afw5itaRaTHUj-5GHpX452Tk5OOUCf0MFF2z9ls_U7HCmA&amp;oe=69B9C101, https://scontent-iad3-1.cdninstagram.com/o1/v/t2/f2/m82/AQOfL9ZguatxRYGBwAZrXfvI8nDZ9y5Beq44CDDLlAkDodxPMAPVqyAkk1N47dsBBUegTGmfm4IJPPei1MmLN4KUpgchWtzwOoDw6lE.mp4?_nc_cat=104&amp;_nc_sid=5e9851&amp;_nc_ht=scontent-iad3-1.cdninstagram.com&amp;_nc_ohc=zNQzy_PSPpgQ7kNvwEPm9y1&amp;efg=eyJ2ZW5jb2RlX3RhZyI6Inhwdl9wcm9ncmVzc2l2ZS5JTlNUQUdSQU0uQ0xJUFMuQzMuMTI3MC5kYXNoX2Jhc2VsaW5lXzFfdjEiLCJ4cHZfYXNzZXRfaWQiOjE0ODkyNjUyODQ5ODM2ODQsImFzc2V0X2FnZV9kYXlzIjo3ODQsInZpX3VzZWNhc2VfaWQiOjEwMDk5LCJkdXJhdGlvbl9zIjozMjMsInVybGdlbl9zb3VyY2UiOiJ3d3cifQ%3D%3D&amp;ccb=17-1&amp;_nc_gid=NZ5W9UXQ23NKq8JuRMqjjQ&amp;_nc_ss=1a&amp;_nc_zt=28&amp;vs=86d88263dbd6a95b&amp;_nc_vs=HBksFQIYT2lnX3hwdl9yZWVsc19wZXJtYW5lbnRfcHJvZC8zQjRENzM3MzU0QkE2OUMyODM0REVFQkYxNDI4NDU5MF92aWRlb19kYXNoaW5pdC5tcDQVAALIARIAFQIYOnBhc3N0aHJvdWdoX2V2ZXJzdG9yZS9HRVNkSUJsYVpZbzNrZVVEQUt5andwdU4wLVIyYnFfRUFBQUYVAgLIARIAKAAYABsCiAd1c2Vfb2lsATEScHJvZ3Jlc3NpdmVfcmVjaXBlATEVAAAmiK7NhNOepQUVAigCQzMsF0B0P3S8an76GBJkYXNoX2Jhc2VsaW5lXzFfdjERAHX-B2XmnQEA&amp;oh=00_AfyFYOBgrvlnM47FnV7k3TOVJVbqw7uc0HMNBZT1MpL7IA&amp;oe=69B992D5, https://scontent-iad3-2.cdninstagram.com/o1/v/t2/f2/m86/AQODeIZR2j0sSbzI0qJ5C-mo_hUyG1XuU8tuUFCYcFwvhz2-5Ot7s2dvFq3suntDwC5xBFZd_kdb6AxiuH0vkcK93-7QUIkeWg_PBxA.mp4?_nc_cat=106&amp;_nc_sid=5e9851&amp;_nc_ht=scontent-iad3-2.cdninstagram.com&amp;_nc_ohc=d-rRzrEgMNwQ7kNvwFGLH60&amp;efg=eyJ2ZW5jb2RlX3RhZyI6Inhwdl9wcm9ncmVzc2l2ZS5JTlNUQUdSQU0uQ0xJUFMuQzMuMTI3Ni5kYXNoX2Jhc2VsaW5lXzFfdjEiLCJ4cHZfYXNzZXRfaWQiOjIwNTE1Njc2OTIyNjA0NjMsImFzc2V0X2FnZV9kYXlzIjoxNDYsInZpX3VzZWNhc2VfaWQiOjEwMDk5LCJkdXJhdGlvbl9zIjo0NywidXJsZ2VuX3NvdXJjZSI6Ind3dyJ9&amp;ccb=17-1&amp;_nc_gid=NZ5W9UXQ23NKq8JuRMqjjQ&amp;_nc_ss=1a&amp;_nc_zt=28&amp;vs=dd4d31b22bfc03ff&amp;_nc_vs=HBksFQIYUmlnX3hwdl9yZWVsc19wZXJtYW5lbnRfc3JfcHJvZC8zRTRBQUE3MTM4RkExMzU0NzgxNjI3NzQzOTI0QkM5Q192aWRlb19kYXNoaW5pdC5tcDQVAALIARIAFQIYSGlnX3hwdl9yZWVsc19wZXJtYW5lbnRfc3JfcHJvZC8yNDM0NTU1NzQwNTEyMzE3Ml8zNzgxMzc5MjEzMDE0MzQ4OTczLm1wNBUCAsgBEgAoABgAGwKIB3VzZV9vaWwBMRJwcm9ncmVzc2l2ZV9yZWNpcGUBMRUAACbekb24-vikBxUCKAJDMywXQEeMzMzMzM0YEmRhc2hfYmFzZWxpbmVfMV92MREAdf4HZeadAQA&amp;oh=00_Afx_Ug_MVOWM_7Ht2Ei8wEYPx6Ru6tUivCSewElJnJaRtQ&amp;oe=69B9BB4F, https://scontent-iad3-2.cdninstagram.com/o1/v/t2/f2/m86/AQMk3kXFllSYe-pkLN4ed1x9IZMFMx5DNcDVXKkWVfKyBQ2zR9k2iOlPTMuPoKnL741g99CV2co0bEhQH5aN3XAYC4tHrvLwKmrgyFk.mp4?_nc_cat=105&amp;_nc_sid=5e9851&amp;_nc_ht=scontent-iad3-2.cdninstagram.com&amp;_nc_ohc=pjg8oD1eERYQ7kNvwEI-cYm&amp;efg=eyJ2ZW5jb2RlX3RhZyI6Inhwdl9wcm9ncmVzc2l2ZS5JTlNUQUdSQU0uQ0xJUFMuQzMuNzIwLmRhc2hfYmFzZWxpbmVfMV92MSIsInhwdl9hc3NldF9pZCI6MTgwNjkyNjk5NjU3MzYxNiwiYXNzZXRfYWdlX2RheXMiOjE3MSwidmlfdXNlY2FzZV9pZCI6MTAwOTksImR1cmF0aW9uX3MiOjM1LCJ1cmxnZW5fc291cmNlIjoid3d3In0%3D&amp;ccb=17-1&amp;_nc_gid=NZ5W9UXQ23NKq8JuRMqjjQ&amp;_nc_ss=1a&amp;_nc_zt=28&amp;vs=c788b08d6b839472&amp;_nc_vs=HBksFQIYUmlnX3hwdl9yZWVsc19wZXJtYW5lbnRfc3JfcHJvZC82QzRCMzE2REJCMTdFRUEyQzY1MkM0NEQ0NkUxQjlCMV92aWRlb19kYXNoaW5pdC5tcDQVAALIARIAFQIYR2lnX3hwdl9yZWVsc19wZXJtYW5lbnRfc3JfcHJvZC8xNDk1OTMxNzU1MDUyNzE4XzYwMTU2Mzg5MzcwMjg4MjQyOTEubXA0FQICyAESACgAGAAbAogHdXNlX29pbAExEnByb2dyZXNzaXZlX3JlY2lwZQExFQAAJuC2oJz_2LUGFQIoAkMzLBdAQchysCDEnBgSZGFzaF9iYXNlbGluZV8xX3YxEQB1_gdl5p0BAA&amp;oh=00_Afwk-8gO-XLwdMf-Z35BPcKOuEnl99P7RUwR9OcC1aM_dQ&amp;oe=69B9C9C6, https://scontent-iad3-2.cdninstagram.com/o1/v/t2/f2/m86/AQNz5ZG78TvnArsEgPWp3D-8qPAy3iAx3knYAQN_ZxTZGbzdnjGPmWdABDyZFu5gJ0yjKfN7IZJCgFAmSDUceiu4H7342sbmNzO1qwA.mp4?_nc_cat=100&amp;_nc_sid=5e9851&amp;_nc_ht=scontent-iad3-2.cdninstagram.com&amp;_nc_ohc=IaPP7DOQ7CgQ7kNvwFzj6u-&amp;efg=eyJ2ZW5jb2RlX3RhZyI6Inhwdl9wcm9ncmVzc2l2ZS5JTlNUQUdSQU0uQ0xJUFMuQzMuNzIwLmRhc2hfYmFzZWxpbmVfMV92MSIsInhwdl9hc3NldF9pZCI6MTc1NzkwNzYwNDg2MDcyMywiYXNzZXRfYWdlX2RheXMiOjE3OCwidmlfdXNlY2FzZV9pZCI6MTAwOTksImR1cmF0aW9uX3MiOjM2LCJ1cmxnZW5fc291cmNlIjoid3d3In0%3D&amp;ccb=17-1&amp;_nc_gid=NZ5W9UXQ23NKq8JuRMqjjQ&amp;_nc_ss=1a&amp;_nc_zt=28&amp;vs=42fb0834947c6173&amp;_nc_vs=HBksFQIYUmlnX3hwdl9yZWVsc19wZXJtYW5lbnRfc3JfcHJvZC9GNjQyMzg3Q0NBQjg3RUU0ODdDQzYxQTFDNjdCQThBRF92aWRlb19kYXNoaW5pdC5tcDQVAALIARIAFQIYR2lnX3hwdl9yZWVsc19wZXJtYW5lbnRfc3JfcHJvZC8xMzM0OTA5MjI4Mjk2NzU0Xzg5MDIyNzA2NTA0MDA3NzEwNTkubXA0FQICyAESACgAGA</t>
  </si>
  <si>
    <t>https://www.instagram.com/hiro_0407</t>
  </si>
  <si>
    <t>kayama_detailing</t>
  </si>
  <si>
    <t>Ryuji kayama</t>
  </si>
  <si>
    <t>00(24)
CHIBA GARAGE→A PIT SHINONOME
→KAMIKAZE CLLECTION (now🔥)
学生時代から今日までのDetailing日記
Restoration detailing
SILVIA S15</t>
  </si>
  <si>
    <t>https://www.kamikaze-collection.shop/</t>
  </si>
  <si>
    <t>https://scontent-atl3-3.cdninstagram.com/v/t51.2885-19/447056764_753758373507632_1200637190562421619_n.jpg?stp=dst-jpg_e0_s150x150_tt6&amp;efg=eyJ2ZW5jb2RlX3RhZyI6InByb2ZpbGVfcGljLmRqYW5nby4xMDgwLmMyIn0&amp;_nc_ht=scontent-atl3-3.cdninstagram.com&amp;_nc_cat=108&amp;_nc_oc=Q6cZ2QF6UcNKwL0g3vbYmGWu7VQh9c0rTzvYTJz-vaxaPdyGGtwNKiABGbVRpFRMtFuXi5U&amp;_nc_ohc=kFVcCc5nIc8Q7kNvwEg_-Bo&amp;_nc_gid=sjiQYapOgN17DYnowoZALg&amp;edm=AOQ1c0wBAAAA&amp;ccb=7-5&amp;oh=00_AfzTScIBbfBdPrO056kr2WBe_171vm9E20yyYhP9-Fanbw&amp;oe=69BD96ED&amp;_nc_sid=8b3546</t>
  </si>
  <si>
    <t>TAS2026の思い出
僕の人生で記憶に残る期間
#tas2026 #東京オートサロン #porsche | Porsche 962C
こんな車を触れる機会に恵まれて幸せです。 | TAS 2026
MADLANExKAMIKAZE COLLECTION
Porsche 962C
@madlane.ltd 
@kazuki_madlane 
@sosuke_madlane 
@kamikaze_collection 
photo by @kei_mde | SCHG2025
#Miura #lamborghini #detailing #cardetailing | KAMIKAZE COLLECTION
京都　SCHG2025　in北野天満宮 | LMGT4 9.5j +12 18inch
500km離れたガレージにお邪魔して、一緒にフェンダーしばきました。
無事入って良かった！
助けて頂きありがとうございました！
@tarow8888 @ponsan8282 
#silvia #s15 #sr20det #nismo #lmgt4 | #silvia #s15 | #jdm #s15 #silvia#s2000 #34skyline #33skyline #skyline #roadstar #86 | OSAKA AUTO MEESE 2025
ご来場頂き誠に有難うございます！
この1.2ヶ月はめっちゃ内容が濃かった。
自分たちで仕上げたディアブロが、ブースの中でゆっくりと回っている姿に感動しました。
また、多くのユーザー様とお話しができて楽しかったです。
これからも新生KAMIKAZE COLLECTIONをよろしくお願い致します。 | ROLLS ROYCE CORNICHE Ⅲ
発売された当時、僕は生まれてないので想像でしかないけれど
実際に新車で買った人や、買いたかった人が沢山いたはず
実際に、オートサロンでは僕よりも年上の方が目を輝かせて見ていた。
古い車を現在に起こすのはロマンの塊であり、夢がある。
そんな車の施工に少しでも携われて幸せでした。
#detailing #kamikaze_collection #autosalon #rollsroyce #corniche | アメリカの街中　車特集 | 夢のRDB!!
夢が叶った！
ありがとうございました。</t>
  </si>
  <si>
    <t>#tas2026, #porsche, #Miura, #lamborghini, #detailing, #cardetailing, #silvia, #s15, #sr20det, #nismo, #lmgt4, #jdm, #s2000, #34skyline, #33skyline, #skyline, #roadstar, #86, #kamikaze_collection, #autosalon, #rollsroyce, #corniche</t>
  </si>
  <si>
    <t>@madlane.ltd, @kazuki_madlane, @sosuke_madlane, @kamikaze_collection, @kei_mde, @tarow8888, @ponsan8282</t>
  </si>
  <si>
    <t>https://instagram.com/p/DTnei1nkfTg, https://instagram.com/p/DTndqc-EU17, https://instagram.com/p/DTm74bpkSK7, https://instagram.com/p/DONaYOPkZY_, https://instagram.com/p/DONZ_u5EYUo, https://instagram.com/p/DMxsTeHhILa, https://instagram.com/p/DG-hKVuBFxm, https://instagram.com/p/DGXmdMohFai, https://instagram.com/p/DF-cRllSWkl, https://instagram.com/p/DE9KfeGSWMq, https://instagram.com/p/DDcOMpkyIic, https://instagram.com/p/DDcNrEnyDlS</t>
  </si>
  <si>
    <t>74, 64, 61, 34, 20, 51, 31, 35, 47, 31, 16, 12</t>
  </si>
  <si>
    <t>1, 2, 0, 1, 0, 0, 0, 0, 0, 0, 0, 0</t>
  </si>
  <si>
    <t>2026-01-17, 2026-01-17, 2026-01-17, 2025-09-05, 2025-09-05, 2025-07-31, 2025-03-09, 2025-02-22, 2025-02-12, 2025-01-18, 2024-12-11, 2024-12-11</t>
  </si>
  <si>
    <t>Sidecar, Sidecar, Sidecar, Sidecar, Image, Sidecar, Image, Sidecar, Sidecar, Sidecar, Sidecar, Sidecar</t>
  </si>
  <si>
    <t>https://scontent-atl3-1.cdninstagram.com/v/t51.82787-15/618979334_18036248804737884_1342510076674396618_n.jpg?stp=dst-jpg_e35_s1080x1080_sh0.08_tt6&amp;_nc_ht=scontent-atl3-1.cdninstagram.com&amp;_nc_cat=100&amp;_nc_oc=Q6cZ2QF6UcNKwL0g3vbYmGWu7VQh9c0rTzvYTJz-vaxaPdyGGtwNKiABGbVRpFRMtFuXi5U&amp;_nc_ohc=GCCIftk6b1MQ7kNvwHbUl4a&amp;_nc_gid=sjiQYapOgN17DYnowoZALg&amp;edm=AOQ1c0wBAAAA&amp;ccb=7-5&amp;ig_cache_key=MzgxMjE0OTkzMTExMzc4NTU5OA%3D%3D.3-ccb7-5&amp;oh=00_AfzodCiC8T-OKxLNI46oihbLVl8lu7PCCiFnQ0773Hr_pg&amp;oe=69BD9D68&amp;_nc_sid=8b3546, https://scontent-atl3-1.cdninstagram.com/v/t51.82787-15/618979334_18036248804737884_1342510076674396618_n.jpg?stp=dst-jpg_e35_s1080x1080_sh0.08_tt6&amp;_nc_ht=scontent-atl3-1.cdninstagram.com&amp;_nc_cat=100&amp;_nc_oc=Q6cZ2QF6UcNKwL0g3vbYmGWu7VQh9c0rTzvYTJz-vaxaPdyGGtwNKiABGbVRpFRMtFuXi5U&amp;_nc_ohc=GCCIftk6b1MQ7kNvwHbUl4a&amp;_nc_gid=sjiQYapOgN17DYnowoZALg&amp;edm=AOQ1c0wBAAAA&amp;ccb=7-5&amp;ig_cache_key=MzgxMjE0OTkzMTExMzc4NTU5OA%3D%3D.3-ccb7-5&amp;oh=00_AfzodCiC8T-OKxLNI46oihbLVl8lu7PCCiFnQ0773Hr_pg&amp;oe=69BD9D68&amp;_nc_sid=8b3546, https://scontent-atl3-1.cdninstagram.com/v/t51.82787-15/618918704_18036248825737884_8140551818331494633_n.jpg?stp=dst-jpg_e35_s1080x1080_sh0.08_tt6&amp;_nc_ht=scontent-atl3-1.cdninstagram.com&amp;_nc_cat=100&amp;_nc_oc=Q6cZ2QF6UcNKwL0g3vbYmGWu7VQh9c0rTzvYTJz-vaxaPdyGGtwNKiABGbVRpFRMtFuXi5U&amp;_nc_ohc=RzlXdwrDedgQ7kNvwF6JAk1&amp;_nc_gid=sjiQYapOgN17DYnowoZALg&amp;edm=AOQ1c0wBAAAA&amp;ccb=7-5&amp;ig_cache_key=MzgxMjE0OTkzMTA1NTA2OTUxMA%3D%3D.3-ccb7-5&amp;oh=00_AfxC2e7puZVfTcMCnzYLLphB_V8l-_-CmNidoVHGjLt4Xw&amp;oe=69BD8C83&amp;_nc_sid=8b3546, https://scontent-atl3-1.cdninstagram.com/v/t51.82787-15/618910961_18036248858737884_1033516805981585169_n.jpg?stp=dst-jpg_e35_s1080x1080_sh0.08_tt6&amp;_nc_ht=scontent-atl3-1.cdninstagram.com&amp;_nc_cat=100&amp;_nc_oc=Q6cZ2QF6UcNKwL0g3vbYmGWu7VQh9c0rTzvYTJz-vaxaPdyGGtwNKiABGbVRpFRMtFuXi5U&amp;_nc_ohc=fM6WweLezEgQ7kNvwGLzwE8&amp;_nc_gid=sjiQYapOgN17DYnowoZALg&amp;edm=AOQ1c0wBAAAA&amp;ccb=7-5&amp;ig_cache_key=MzgxMjE0OTkzMTE0NzM1NzQ1OA%3D%3D.3-ccb7-5&amp;oh=00_AfwC5IRUH7HDWHz4eBBXB1s_1Vex6TS58YXVURtLK4jMuw&amp;oe=69BDA458&amp;_nc_sid=8b3546, https://scontent-atl3-1.cdninstagram.com/v/t51.82787-15/618928990_18036248840737884_7296979200716545132_n.jpg?stp=dst-jpg_e35_s1080x1080_sh0.08_tt6&amp;_nc_ht=scontent-atl3-1.cdninstagram.com&amp;_nc_cat=100&amp;_nc_oc=Q6cZ2QF6UcNKwL0g3vbYmGWu7VQh9c0rTzvYTJz-vaxaPdyGGtwNKiABGbVRpFRMtFuXi5U&amp;_nc_ohc=AfqUvXMX0sYQ7kNvwEzWw21&amp;_nc_gid=sjiQYapOgN17DYnowoZALg&amp;edm=AOQ1c0wBAAAA&amp;ccb=7-5&amp;ig_cache_key=MzgxMjE0OTkzMTExMzgyNzM2MQ%3D%3D.3-ccb7-5&amp;oh=00_AfyYRoWC3gI9guisOgZxpGFr6LziDMqVpOqO_QA_GDn6qw&amp;oe=69BDA79F&amp;_nc_sid=8b3546, https://scontent-atl3-1.cdninstagram.com/v/t51.82787-15/618925588_18036248849737884_3995072715573496617_n.jpg?stp=dst-jpg_e15_tt6&amp;_nc_ht=scontent-atl3-1.cdninstagram.com&amp;_nc_cat=100&amp;_nc_oc=Q6cZ2QF6UcNKwL0g3vbYmGWu7VQh9c0rTzvYTJz-vaxaPdyGGtwNKiABGbVRpFRMtFuXi5U&amp;_nc_ohc=s3NbLnPmZGAQ7kNvwFv2QEX&amp;_nc_gid=sjiQYapOgN17DYnowoZALg&amp;edm=AOQ1c0wBAAAA&amp;ccb=7-5&amp;ig_cache_key=MzgxMjE0OTkzMTExMzgxMzg0OA%3D%3D.3-ccb7-5&amp;oh=00_AfxP_zziJ3Uzc_ZqroClzF_3iqDkjZPTmfO-7O1o4yxF6A&amp;oe=69BD9526&amp;_nc_sid=8b3546, https://scontent-atl3-1.cdninstagram.com/v/t51.82787-15/618924181_18036248867737884_5435262706491711240_n.jpg?stp=dst-jpg_e35_s1080x1080_sh0.08_tt6&amp;_nc_ht=scontent-atl3-1.cdninstagram.com&amp;_nc_cat=100&amp;_nc_oc=Q6cZ2QF6UcNKwL0g3vbYmGWu7VQh9c0rTzvYTJz-vaxaPdyGGtwNKiABGbVRpFRMtFuXi5U&amp;_nc_ohc=8ZW-OX8wcPkQ7kNvwGCI1A9&amp;_nc_gid=sjiQYapOgN17DYnowoZALg&amp;edm=AOQ1c0wBAAAA&amp;ccb=7-5&amp;ig_cache_key=MzgxMjE0OTkzMTEzODk3ODAwMw%3D%3D.3-ccb7-5&amp;oh=00_AfzC7o1vmGOzpD_jM98rB59-EuLW8TtAR8P8rsEO3teh7w&amp;oe=69BD9D75&amp;_nc_sid=8b3546, https://scontent-atl3-1.cdninstagram.com/v/t51.82787-15/618913990_18036248882737884_8418112338307124224_n.jpg?stp=dst-jpg_e35_s1080x1080_sh0.08_tt6&amp;_nc_ht=scontent-atl3-1.cdninstagram.com&amp;_nc_cat=100&amp;_nc_oc=Q6cZ2QF6UcNKwL0g3vbYmGWu7VQh9c0rTzvYTJz-vaxaPdyGGtwNKiABGbVRpFRMtFuXi5U&amp;_nc_ohc=AdwZzq514NYQ7kNvwFdb1Yn&amp;_nc_gid=sjiQYapOgN17DYnowoZALg&amp;edm=AOQ1c0wBAAAA&amp;ccb=7-5&amp;ig_cache_key=MzgxMjE0OTkzMTEzODk2OTAwMQ%3D%3D.3-ccb7-5&amp;oh=00_AfwLwvIq8IKLLp95TRyY20fsN2YqxUyjtdOsdaKVa76Okw&amp;oe=69BDA360&amp;_nc_sid=8b3546, https://scontent-atl3-1.cdninstagram.com/v/t51.82787-15/618965376_18036247796737884_1689568435339932584_n.jpg?stp=dst-jpg_e35_p1080x1080_sh0.08_tt6&amp;_nc_ht=scontent-atl3-1.cdninstagram.com&amp;_nc_cat=100&amp;_nc_oc=Q6cZ2QF6UcNKwL0g3vbYmGWu7VQh9c0rTzvYTJz-vaxaPdyGGtwNKiABGbVRpFRMtFuXi5U&amp;_nc_ohc=_wWHeAdPUv4Q7kNvwEVUEdJ&amp;_nc_gid=sjiQYapOgN17DYnowoZALg&amp;edm=AOQ1c0wBAAAA&amp;ccb=7-5&amp;ig_cache_key=MzgxMjE0NjA1Nzc0OTU0Njc3NA%3D%3D.3-ccb7-5&amp;oh=00_AfzFQoOpEHNHoAvqREcsBpYRmTs4yZgp_tocLvug6BDl3A&amp;oe=69BD9123&amp;_nc_sid=8b3546, https://scontent-atl3-1.cdninstagram.com/v/t51.82787-15/618965376_18036247796737884_1689568435339932584_n.jpg?stp=dst-jpg_e35_p1080x1080_sh0.08_tt6&amp;_nc_ht=scontent-atl3-1.cdninstagram.com&amp;_nc_cat=100&amp;_nc_oc=Q6cZ2QF6UcNKwL0g3vbYmGWu7VQh9c0rTzvYTJz-vaxaPdyGGtwNKiABGbVRpFRMtFuXi5U&amp;_nc_ohc=_wWHeAdPUv4Q7kNvwEVUEdJ&amp;_nc_gid=sjiQYapOgN17DYnowoZALg&amp;edm=AOQ1c0wBAAAA&amp;ccb=7-5&amp;ig_cache_key=MzgxMjE0NjA1Nzc0OTU0Njc3NA%3D%3D.3-ccb7-5&amp;oh=00_AfzFQoOpEHNHoAvqREcsBpYRmTs4yZgp_tocLvug6BDl3A&amp;oe=69BD9123&amp;_nc_</t>
  </si>
  <si>
    <t>https://scontent-atl3-3.cdninstagram.com/o1/v/t16/f2/m84/AQPPl2r-tWc5-HNw_VhJ9pL1yk27ly-zCfpQMdewfpyqWtwlrRAJXtBtdF5yq6idyJT5R6ul4QSE_6lZzVlm6RlatB-thygSNZ795yo.mp4?_nc_cat=111&amp;_nc_sid=5e9851&amp;_nc_ht=scontent-atl3-3.cdninstagram.com&amp;_nc_ohc=xsrlDH3XUu4Q7kNvwFvo-UI&amp;efg=eyJ2ZW5jb2RlX3RhZyI6Inhwdl9wcm9ncmVzc2l2ZS5JTlNUQUdSQU0uQ0FST1VTRUxfSVRFTS5DMy45NjAuZGFzaF9iYXNlbGluZV8xX3YxIiwieHB2X2Fzc2V0X2lkIjo5MTUzNTYwOTQzNzQ0NjgsImFzc2V0X2FnZV9kYXlzIjo1NywidmlfdXNlY2FzZV9pZCI6MTAxNDYsImR1cmF0aW9uX3MiOjEyLCJ1cmxnZW5fc291cmNlIjoid3d3In0%3D&amp;ccb=17-1&amp;_nc_gid=sjiQYapOgN17DYnowoZALg&amp;_nc_ss=1a&amp;_nc_zt=28&amp;vs=945fbf304f417abb&amp;_nc_vs=HBkcFQIYTGlnX2JhY2tmaWxsX3RpbWVsaW5lX3ZvZC8xNzRENEM3NkRFNDU1MUNCMEJEREZBRTBDOUJBODM5OV92aWRlb19kYXNoaW5pdC5tcDQVAALIARIAKAAYABsCiAd1c2Vfb2lsATEScHJvZ3Jlc3NpdmVfcmVjaXBlATEVAAAmiInJrd6goAMVAigCQzMsF0Ao3bItDlYEGBJkYXNoX2Jhc2VsaW5lXzFfdjERAHXuB2XEngEA&amp;oh=00_Afz2gQ1Q2gMTtbgUJd2ScbNRO-XXhtyKowrwUywPGJs5lg&amp;oe=69B99B35, https://scontent-atl3-2.cdninstagram.com/o1/v/t16/f2/m84/AQNiuKz8PGDh_I2hEPLOGvrSIOa4tfxT3bvspO1SZsjAWz8l4UxaINL5nfNC-3PAq3KwxUonHzseT1xrtgBcTGmqvP7W_KGXl_XS5LA.mp4?_nc_cat=105&amp;_nc_sid=5e9851&amp;_nc_ht=scontent-atl3-2.cdninstagram.com&amp;_nc_ohc=o_yL5NpubOgQ7kNvwHUgLFX&amp;efg=eyJ2ZW5jb2RlX3RhZyI6Inhwdl9wcm9ncmVzc2l2ZS5JTlNUQUdSQU0uQ0FST1VTRUxfSVRFTS5DMi45NjAuZGFzaF9iYXNlbGluZV8xX3YxIiwieHB2X2Fzc2V0X2lkIjoxNDEyMzY5NTIzOTUzNjQxLCJhc3NldF9hZ2VfZGF5cyI6NTcsInZpX3VzZWNhc2VfaWQiOjEwMTQ2LCJkdXJhdGlvbl9zIjo2LCJ1cmxnZW5fc291cmNlIjoid3d3In0%3D&amp;ccb=17-1&amp;_nc_gid=sjiQYapOgN17DYnowoZALg&amp;_nc_ss=1a&amp;_nc_zt=28&amp;vs=7667c1c3f06ccf38&amp;_nc_vs=HBkcFQIYTGlnX2JhY2tmaWxsX3RpbWVsaW5lX3ZvZC81RTRFQTFEQURCN0FCNDc5NTlDRkI4MkJEODI2RDU5Nl92aWRlb19kYXNoaW5pdC5tcDQVAALIARIAKAAYABsCiAd1c2Vfb2lsATEScHJvZ3Jlc3NpdmVfcmVjaXBlATEVAAAm0r-i_NyiggUVAigCQzIsF0AYZmZmZmZmGBJkYXNoX2Jhc2VsaW5lXzFfdjERAHXuB2XEngEA&amp;oh=00_AfxtUe2pF_T7kxzh_EagREhvJPwlofQpGFANFnkdNEZMqg&amp;oe=69B9A8A3, https://scontent-atl3-1.cdninstagram.com/o1/v/t16/f2/m84/AQOSnzVLK3wGBFGXsw_HfudG_uxgA7bDBjU-q5RP1jeWvnpyydmgarHLFkmz-qn9AiKLOKDdowTWDgQ135wKoJSOH0uCMR1EiM_idbc.mp4?_nc_cat=106&amp;_nc_sid=5e9851&amp;_nc_ht=scontent-atl3-1.cdninstagram.com&amp;_nc_ohc=RAiexI6qem0Q7kNvwFbM-m7&amp;efg=eyJ2ZW5jb2RlX3RhZyI6Inhwdl9wcm9ncmVzc2l2ZS5JTlNUQUdSQU0uQ0FST1VTRUxfSVRFTS5DMy43MjAuZGFzaF9iYXNlbGluZV8xX3YxIiwieHB2X2Fzc2V0X2lkIjoyMDY1NjczNjA3NTUwMTIzLCJhc3NldF9hZ2VfZGF5cyI6NTcsInZpX3VzZWNhc2VfaWQiOjEwMTQ2LCJkdXJhdGlvbl9zIjo4LCJ1cmxnZW5fc291cmNlIjoid3d3In0%3D&amp;ccb=17-1&amp;vs=d0dd878d335b19ad&amp;_nc_vs=HBksFQIYTGlnX2JhY2tmaWxsX3RpbWVsaW5lX3ZvZC81MzQzODkwNzlENDhCNEY5OUNGMEZBOTQzMjJEN0NBQ192aWRlb19kYXNoaW5pdC5tcDQVAALIARIAFQIYUWlnX3hwdl9wbGFjZW1lbnRfcGVybWFuZW50X3YyLzAyNDY2NTM3MTJBOTZDQTczRjNFQTg1MTAzQ0E5QTkwX2F1ZGlvX2Rhc2hpbml0Lm1wNBUCAsgBEgAoABgAGwKIB3VzZV9vaWwBMRJwcm9ncmVzc2l2ZV9yZWNpcGUBMRUAACbW0szZg66rBxUCKAJDMywXQCGqfvnbItEYEmRhc2hfYmFzZWxpbmVfMV92MREAde4HZcSeAQA&amp;_nc_gid=sjiQYapOgN17DYnowoZALg&amp;_nc_ss=1a&amp;_nc_zt=28&amp;oh=00_Afx9o7mqwWkimCsyuJmzxyC132DiYV7aNcggQTlTzgqE4w&amp;oe=69B9BA2A, https://scontent-atl3-2.cdninstagram.com/o1/v/t2/f2/m367/AQOzTJKj-7NzwAYvdZDHQrdFYTvG9aHTeMcyqFg7qsjmhxx6nIk6BZRej1hufLIR4yC6F-pGhzEtYyvY64LQ9KznnfRjAVkNb9q6-VM.mp4?_nc_cat=101&amp;_nc_sid=5e9851&amp;_nc_ht=scontent-atl3-2.cdninstagram.com&amp;_nc_ohc=wZHSoCHniyIQ7kNvwFOuM13&amp;efg=eyJ2ZW5jb2RlX3RhZyI6Inhwdl9wcm9ncmVzc2l2ZS5JTlNUQUdSQU0uQ0FST1VTRUxfSVRFTS5DMy43MjAuZGFzaF9iYXNlbGluZV8xX3YxIiwieHB2X2Fzc2V0X2lkIjo3MjU4MzU1MjY3NDg2OTUsImFzc2V0X2FnZV9kYXlzIjoyMjcsInZpX3VzZWNhc2VfaWQiOjEwMTQ2LCJkdXJhdGlvbl9zIjoxMCwidXJsZ2VuX3NvdXJjZSI6Ind3dyJ9&amp;ccb=17-1&amp;vs=83f0dbe5fdc231ad&amp;_nc_vs=HBkcFQIYQGlnX2VwaGVtZXJhbC84QzQ0MDlDNTY0MUNEOEMwMEJBMjBFQUI4RUNCODg4NF92aWRlb19kYXNoaW5pdC5tcDQVAALIARIAKAAYABsCiAd1c2Vfb2lsATEScHJvZ3Jlc3NpdmVfcmVjaXBlATEVAAAmrujli5iJygIVAigCQzMsF0Al7peNT987GBJkYXNoX2Jhc2VsaW5lXzFfdjERAHXuB2XEngEA&amp;_nc_gid=sjiQYapOgN17DYnowoZALg&amp;_nc_ss=1a&amp;_nc_zt=28&amp;oh=00_AfwgToQqfxcX5uYugxdi2bekhia8ap_N4QqlF9KVC-hOCg&amp;oe=69BD98C2</t>
  </si>
  <si>
    <t>https://www.instagram.com/kayama_detailing</t>
  </si>
  <si>
    <t>ryoya_s15</t>
  </si>
  <si>
    <t>RYOYA</t>
  </si>
  <si>
    <t>Aichi
🚗:silvia S15 
🏍️:BMW s1000rr 2010
Car；@ryoyasr20</t>
  </si>
  <si>
    <t>https://scontent-ord5-1.cdninstagram.com/v/t51.2885-19/331846891_945214106470717_8215387896851877793_n.jpg?stp=dst-jpg_e0_s150x150_tt6&amp;efg=eyJ2ZW5jb2RlX3RhZyI6InByb2ZpbGVfcGljLmRqYW5nby4xMDgwLmMyIn0&amp;_nc_ht=scontent-ord5-1.cdninstagram.com&amp;_nc_cat=101&amp;_nc_oc=Q6cZ2QGy4oiyBN5vqCRIY4wBdi38iXy8rpMKb2JBZL8wg5q4WPAc7FO7cRZTwUIEr8tTrXI&amp;_nc_ohc=Z7Siom8zoOQQ7kNvwGGscGm&amp;_nc_gid=J01cz5s9rLzixEmXIAL6Hw&amp;edm=AOQ1c0wBAAAA&amp;ccb=7-5&amp;oh=00_AfyES1jkMopuTgIV-xc2QYTwMTUMMH8Bh1_n_BuUcFGxfQ&amp;oe=69BD95DF&amp;_nc_sid=8b3546</t>
  </si>
  <si>
    <t>SR meeting2025
#シルビア #シルビアs15 #s15シルビア #nissansilvias15 #silvia #silvias15 #s15silvia #s15 #nissans15 #nissansilvia #nissan #nismo #silvianation #jdm #jdmcars #200sx #240s× #sr20det #sr20de #sr20 #renown #326power #ガゼルパンチ#schassis #schassis_ #schassisloyalty #silviarepublic #finalbout #photography | 🚗&amp;🏍️ | BMW s1000rr納車しました
#bmwmotorrad #s1000rr #s1krr | Good day 👍 | 4年経った | 2022.07.30
初めてのフィジークコンテストに出場しました。
結果は予選敗退でした。
投稿しようか迷いましたが、記録として残しておきます。
今回のコンテストで、バルク不足だったり絞りの甘さ、ポージングの難しさをより痛感しました。しかし、より一層ボディメイクのことが好きになったのでこれからもより一層ボディメイク頑張っていこうと思います。
減量期間支えてくれた家族、彼女、友達、ボディメイク仲間本当にありがとうございました。 | 熱海旅行 | 桜×シルビア
#silvia #silvias15 #s15 #s14 #s13 #180sx
#240sx #nissan #nismo #sr20det #sr20de #sr20 #renown #326power #ガゼルパンチ#桜 #フィルムカメラ 
#silviarepublic  #photography | #silvia #silvias15 #s15 #s14 #s13 #180sx
#240sx #nissan #nismo #sr20det #sr20de #sr20 #renown #326power #ガゼルパンチ ＃桜
#silviarepublic  #photography</t>
  </si>
  <si>
    <t>#s15, #nissansilvias15, #silvia, #silvias15, #s15silvia, #nissans15, #nissansilvia, #nissan, #nismo, #silvianation, #jdm, #jdmcars, #200sx, #240s, #sr20det, #sr20de, #sr20, #renown, #326power, #schassis, #schassis_, #schassisloyalty, #silviarepublic, #finalbout, #photography, #bmwmotorrad, #s1000rr, #s1krr, #s14, #s13, #180sx, #240sx</t>
  </si>
  <si>
    <t>https://instagram.com/p/DPbmirID44Z, https://instagram.com/p/DNahH8LSZtm, https://instagram.com/p/DHfhCniRrXx, https://instagram.com/p/DF3-6F1SOAJ, https://instagram.com/p/C_9YzMXy3s4, https://instagram.com/p/CrInh33S5O3, https://instagram.com/p/CqKoM5hyoIQ, https://instagram.com/p/Co1q8RxSWQU, https://instagram.com/p/ChTQAfHPCNM, https://instagram.com/p/CdP-dfTp-xz, https://instagram.com/p/Cc9ptRoPd4o, https://instagram.com/p/CcdFgaprHf5</t>
  </si>
  <si>
    <t>33, 31, 64, 33, 48, 37, 62, 45, 58, 48, 50, 52</t>
  </si>
  <si>
    <t>0, 0, 0, 0, 0, 0, 0, 2, 1, 0, 1, 0</t>
  </si>
  <si>
    <t>2025-10-05, 2025-08-16, 2025-03-22, 2025-02-10, 2024-09-16, 2023-04-17, 2023-03-24, 2023-02-19, 2022-08-16, 2022-05-07, 2022-04-30, 2022-04-17</t>
  </si>
  <si>
    <t>矢作ダム, 箱根ターンパイク, ユニバーサル・スタジオ・ジャパン / Universal Studios Japan (USJ), 熱海</t>
  </si>
  <si>
    <t>Image, Sidecar, Sidecar, Image, Image, Image, Sidecar, Sidecar, Sidecar, Sidecar, Image, Sidecar</t>
  </si>
  <si>
    <t>https://scontent-ord5-3.cdninstagram.com/v/t51.82787-15/559414396_18482160778072399_4157692914809200605_n.jpg?stp=dst-jpg_e35_s1080x1080_sh0.08_tt6&amp;_nc_ht=scontent-ord5-3.cdninstagram.com&amp;_nc_cat=107&amp;_nc_oc=Q6cZ2QGy4oiyBN5vqCRIY4wBdi38iXy8rpMKb2JBZL8wg5q4WPAc7FO7cRZTwUIEr8tTrXI&amp;_nc_ohc=6mCjf-S3eusQ7kNvwFSU19a&amp;_nc_gid=J01cz5s9rLzixEmXIAL6Hw&amp;edm=AOQ1c0wBAAAA&amp;ccb=7-5&amp;ig_cache_key=MzczNjc0OTgyNDM2OTcyNDk1Mw%3D%3D.3-ccb7-5&amp;oh=00_AfzJt-7PsTipQCDLaZ8rqQEslYseuLb7IgEzzgABRYxG3A&amp;oe=69BD88A6&amp;_nc_sid=8b3546, https://scontent-ord5-3.cdninstagram.com/v/t51.82787-15/532995986_18473586388072399_6688687905489824245_n.jpg?stp=dst-jpg_e35_p1080x1080_sh0.08_tt6&amp;_nc_ht=scontent-ord5-3.cdninstagram.com&amp;_nc_cat=107&amp;_nc_oc=Q6cZ2QGy4oiyBN5vqCRIY4wBdi38iXy8rpMKb2JBZL8wg5q4WPAc7FO7cRZTwUIEr8tTrXI&amp;_nc_ohc=_LjEeGpyMgEQ7kNvwEJNCrC&amp;_nc_gid=J01cz5s9rLzixEmXIAL6Hw&amp;edm=AOQ1c0wBAAAA&amp;ccb=7-5&amp;ig_cache_key=MzcwMDQxNTcxODI1MzY2NTM3MQ%3D%3D.3-ccb7-5&amp;oh=00_AfxwfGgYfClMdXzZBAEOaM3MoIjQ_unQkZxhEZ1o5r7tew&amp;oe=69BDB2A9&amp;_nc_sid=8b3546, https://scontent-ord5-3.cdninstagram.com/v/t51.82787-15/532995986_18473586388072399_6688687905489824245_n.jpg?stp=dst-jpg_e35_p1080x1080_sh0.08_tt6&amp;_nc_ht=scontent-ord5-3.cdninstagram.com&amp;_nc_cat=107&amp;_nc_oc=Q6cZ2QGy4oiyBN5vqCRIY4wBdi38iXy8rpMKb2JBZL8wg5q4WPAc7FO7cRZTwUIEr8tTrXI&amp;_nc_ohc=_LjEeGpyMgEQ7kNvwEJNCrC&amp;_nc_gid=J01cz5s9rLzixEmXIAL6Hw&amp;edm=AOQ1c0wBAAAA&amp;ccb=7-5&amp;ig_cache_key=MzcwMDQxNTcxODI1MzY2NTM3MQ%3D%3D.3-ccb7-5&amp;oh=00_AfxwfGgYfClMdXzZBAEOaM3MoIjQ_unQkZxhEZ1o5r7tew&amp;oe=69BDB2A9&amp;_nc_sid=8b3546, https://scontent-ord5-3.cdninstagram.com/v/t51.82787-15/532567248_18473586400072399_6619834370670352681_n.jpg?stp=dst-jpg_e35_p1080x1080_sh0.08_tt6&amp;_nc_ht=scontent-ord5-3.cdninstagram.com&amp;_nc_cat=107&amp;_nc_oc=Q6cZ2QGy4oiyBN5vqCRIY4wBdi38iXy8rpMKb2JBZL8wg5q4WPAc7FO7cRZTwUIEr8tTrXI&amp;_nc_ohc=PmtPLtvJSCIQ7kNvwGnkG93&amp;_nc_gid=J01cz5s9rLzixEmXIAL6Hw&amp;edm=AOQ1c0wBAAAA&amp;ccb=7-5&amp;ig_cache_key=MzcwMDQxNTcxODYzOTczMDU0Ng%3D%3D.3-ccb7-5&amp;oh=00_AfwNrvrMIGQz5QYosMqR7Xk6WQ38C507fiS7tzG1VSS77g&amp;oe=69BD96A5&amp;_nc_sid=8b3546, https://scontent-ord5-3.cdninstagram.com/v/t51.2885-15/485146313_18449069191072399_8731233274741946465_n.jpg?stp=dst-jpg_e35_s1080x1080_sh0.08_tt6&amp;_nc_ht=scontent-ord5-3.cdninstagram.com&amp;_nc_cat=107&amp;_nc_oc=Q6cZ2QGy4oiyBN5vqCRIY4wBdi38iXy8rpMKb2JBZL8wg5q4WPAc7FO7cRZTwUIEr8tTrXI&amp;_nc_ohc=VX9kaZ-7vTwQ7kNvwG5hTye&amp;_nc_gid=J01cz5s9rLzixEmXIAL6Hw&amp;edm=AOQ1c0wBAAAA&amp;ccb=7-5&amp;ig_cache_key=MzU5MzczNjMzNzg1NTM0NTYzOA%3D%3D.3-ccb7-5&amp;oh=00_AfxznzTZ5UUQFAK7CZi-9ATOyqjPGHdG5WFjlf_vQ_cqgA&amp;oe=69BD8D6E&amp;_nc_sid=8b3546, https://scontent-ord5-3.cdninstagram.com/v/t51.2885-15/485146313_18449069191072399_8731233274741946465_n.jpg?stp=dst-jpg_e35_s1080x1080_sh0.08_tt6&amp;_nc_ht=scontent-ord5-3.cdninstagram.com&amp;_nc_cat=107&amp;_nc_oc=Q6cZ2QGy4oiyBN5vqCRIY4wBdi38iXy8rpMKb2JBZL8wg5q4WPAc7FO7cRZTwUIEr8tTrXI&amp;_nc_ohc=VX9kaZ-7vTwQ7kNvwG5hTye&amp;_nc_gid=J01cz5s9rLzixEmXIAL6Hw&amp;edm=AOQ1c0wBAAAA&amp;ccb=7-5&amp;ig_cache_key=MzU5MzczNjMzNzg1NTM0NTYzOA%3D%3D.3-ccb7-5&amp;oh=00_AfxznzTZ5UUQFAK7CZi-9ATOyqjPGHdG5WFjlf_vQ_cqgA&amp;oe=69BD8D6E&amp;_nc_sid=8b3546, https://scontent-ord5-3.cdninstagram.com/v/t51.2885-15/485844561_18449069206072399_173882109928074774_n.jpg?stp=dst-jpg_e35_s1080x1080_sh0.08_tt6&amp;_nc_ht=scontent-ord5-3.cdninstagram.com&amp;_nc_cat=107&amp;_nc_oc=Q6cZ2QGy4oiyBN5vqCRIY4wBdi38iXy8rpMKb2JBZL8wg5q4WPAc7FO7cRZTwUIEr8tTrXI&amp;_nc_ohc=pbPO5_8wQ-QQ7kNvwFosOqc&amp;_nc_gid=J01cz5s9rLzixEmXIAL6Hw&amp;edm=AOQ1c0wBAAAA&amp;ccb=7-5&amp;ig_cache_key=MzU5MzczNjMzNzg2MzY3Njg3Mg%3D%3D.3-ccb7-5&amp;oh=00_AfxnUMrbQpzrS6Insm-5snL5htySk8Lf36cazAhhE5weRw&amp;oe=69BDBA12&amp;_nc_sid=8b3546, https://scontent-ord5-3.cdninstagram.com/v/t51.2885-15/485641023_18449069215072399_7126562770580053541_n.jpg?stp=dst-jpg_e35_s1080x1080_sh0.08_tt6&amp;_nc_ht=scontent-ord5-3.cdninstagram.com&amp;_nc_cat=107&amp;_nc_oc=Q6cZ2QGy4oiyBN5vqCRIY4wBdi38iXy8rpMKb2JBZL8wg5q4WPAc7FO7cRZTwUIEr8tTrXI&amp;_nc_ohc=pxlsYP0g6_IQ7kNvwELPj_R&amp;_nc_gid=J01cz5s9rLzixEmXIAL6Hw&amp;edm=AOQ1c0wBAAAA&amp;ccb=7-5&amp;ig_cache_key=MzU5MzczNjMzNzg2MzYxMzQzOA%3D%3D.3-ccb7-5&amp;oh=00_Afyv4r2_YjOCn_pGDgYwPYzVwSfWkewTCpKLTr3jnPeGCA&amp;oe=69BD9D78&amp;_nc_sid=8b3546, https://scontent-ord5-3.cdninstagram.com/v/t51.2885-15/476965326_18441871216072399_4890251333998422294_n.jpg?stp=dst-jpg_e35_p1080x1080_sh0.08_tt6&amp;_nc_ht=scontent-ord5-3.cdninstagram.com&amp;_nc_cat=107&amp;_nc_oc=Q6cZ2QGy4oiyBN5vqCRIY4wBdi38iXy8rpMKb2JBZL8wg5q4WPAc7FO7cRZTwUIEr8tTrXI&amp;_nc_ohc=Erhr9hpuDhoQ7kNvwFqzjnJ&amp;_nc_gid=J01cz5s9rLzixEmXIAL6Hw&amp;edm=AOQ1c0wBAAAA&amp;ccb=7-5&amp;ig_cache_key=MzU2NDU5NDMwMDk2MzA1MzU3Nw%3D%3D.3-ccb7-5&amp;oh=00_Afy1C7nuK9n5VoQojuR_1ypS7QeECoQjS-VMgbmwbU_Kmw&amp;oe=69BD88FE&amp;_nc_sid=8b3546, https://scontent-ord5-2.cdninstagram.com/v/t51.82787-15/625458300_18153527614430991_8669167430906556919_n.jpg?stp=dst-jpg_e35_p1080x1080_sh0.08_tt6&amp;_nc_ht=scontent-ord5-2.cdninstagram.com&amp;_nc_cat=103&amp;_nc_oc=Q6cZ2QGy4oiyBN5vqCRIY4wBdi38iXy8rpMKb2JBZL8wg5q4WPAc7FO7cRZTwUIEr8tTrXI&amp;_nc_ohc=Sf3EUR7zTKIQ7kNvwEAeWwU&amp;_nc_gid=J01cz5s9rLzixEmXIAL6Hw&amp;edm=AOQ1c0wBAAAA&amp;ccb=7-5&amp;ig_cache_key=MzQ1ODAyOTE1OTk4NDEwMjIwMA%3D%3D.3-ccb7-5&amp;oh=00_Afz3HKF_cnnyZC7gWv0TB5tbKG-VZNBTTTB7UxIS_DlXdA&amp;oe=6</t>
  </si>
  <si>
    <t>https://scontent-ord5-3.cdninstagram.com/o1/v/t16/f2/m69/AQMJ60UyYGLtaFpdK6EC-DUCwrrJADpzNtTOXj9sl3XwX4DRduNKg83jCAPy84eMbyJd4xEf4zLj_WXqNr4ut6Lh.mp4?strext=1&amp;_nc_cat=107&amp;_nc_sid=5e9851&amp;_nc_ht=scontent-ord5-3.cdninstagram.com&amp;_nc_ohc=aoeg_R6rRdsQ7kNvwGHcO0V&amp;efg=eyJ2ZW5jb2RlX3RhZyI6Inhwdl9wcm9ncmVzc2l2ZS5JTlNUQUdSQU0uQ0FST1VTRUxfSVRFTS5DMy43MjAuZGFzaF9iYXNlbGluZV8xX3YxIiwieHB2X2Fzc2V0X2lkIjo4OTI0MDg1MTIwODgxOTIsImFzc2V0X2FnZV9kYXlzIjoxMTIxLCJ2aV91c2VjYXNlX2lkIjoxMDEwNCwiZHVyYXRpb25fcyI6NywidXJsZ2VuX3NvdXJjZSI6Ind3dyJ9&amp;ccb=17-1&amp;_nc_gid=J01cz5s9rLzixEmXIAL6Hw&amp;_nc_ss=1a&amp;_nc_zt=28&amp;vs=df4664b1fdfd4493&amp;_nc_vs=HBksFQIYOnBhc3N0aHJvdWdoX2V2ZXJzdG9yZS9HSlE3eXhOSjViTlU4Yk1BQURSN3AzeW1wNGNoYmtZTEFBQUYVAALIARIAFQIYOnBhc3N0aHJvdWdoX2V2ZXJzdG9yZS9HSkJqdEJNeFgzN2xQd0lMQUxJN3ltT0xzRmw2YmtZTEFBQUYVAgLIARIAKAAYABsCiAd1c2Vfb2lsATEScHJvZ3Jlc3NpdmVfcmVjaXBlATEVAAAmgKLcxYHplQMVAigCQzMsF0AciDEm6XjVGBJkYXNoX2Jhc2VsaW5lXzFfdjERAHXuB2XwnQEA&amp;oh=00_AfwShIj9c-iLdVdPkzGuRgFK5741LKqH2rXdsB4O1prVpA&amp;oe=69BDB4F5, https://scontent-ord5-2.cdninstagram.com/o1/v/t16/f2/m84/AQP_TTsbQL63OIbLZkA5Kkrm5D1UfEoZMJtYPQXa6IWMnsDxg709Ewf9Y0l1fD-bddpumXIbEFMbcYbe0jgVqZOuDec65QKZgilCaGc.mp4?_nc_cat=105&amp;_nc_sid=5e9851&amp;_nc_ht=scontent-ord5-2.cdninstagram.com&amp;_nc_ohc=S5vNsXF58l8Q7kNvwEfT5Lu&amp;efg=eyJ2ZW5jb2RlX3RhZyI6Inhwdl9wcm9ncmVzc2l2ZS5JTlNUQUdSQU0uQ0FST1VTRUxfSVRFTS5DMy43MjAuZGFzaF9iYXNlbGluZV8xX3YxIiwieHB2X2Fzc2V0X2lkIjo1MDczOTQzMTU0OTM1NDUsImFzc2V0X2FnZV9kYXlzIjoxNDI4LCJ2aV91c2VjYXNlX2lkIjoxMDE0NiwiZHVyYXRpb25fcyI6OSwidXJsZ2VuX3NvdXJjZSI6Ind3dyJ9&amp;ccb=17-1&amp;_nc_gid=J01cz5s9rLzixEmXIAL6Hw&amp;_nc_ss=1a&amp;_nc_zt=28&amp;vs=4ee9a96759bfa06b&amp;_nc_vs=HBksFQIYTGlnX2JhY2tmaWxsX3RpbWVsaW5lX3ZvZC8xMjQ5Q0QxRUYwQkE0NzlGQzVDMDAxMjg3RTM0Qzg5Nl92aWRlb19kYXNoaW5pdC5tcDQVAALIARIAFQIYOnBhc3N0aHJvdWdoX2V2ZXJzdG9yZS9HRDZhZUJ2TWI3QWNDZ0FEQUE0SHgteUFFR1lxYnBrd0FBQUYVAgLIARIAKAAYABsCiAd1c2Vfb2lsATEScHJvZ3Jlc3NpdmVfcmVjaXBlATEVAAAm0oL9np7e5gEVAigCQzMsF0AjMzMzMzMzGBJkYXNoX2Jhc2VsaW5lXzFfdjERAHXuB2XEngEA&amp;oh=00_AfzymTlNKjaErdKtFwxThW9xaraJaIQhWB-hNGH75nZdDw&amp;oe=69B99873</t>
  </si>
  <si>
    <t>https://www.instagram.com/ryoya_s15</t>
  </si>
  <si>
    <t>marianaisabelmerola</t>
  </si>
  <si>
    <t>꧁༺♬ᴍᴀʀɪᴀɴᴀ☯︎♬ ꧂</t>
  </si>
  <si>
    <t>No soy perfecta soy real. Me gustan las personas sensibles, nobles y leales. No me gustan los creídos🦁👩🏻‍🎤🎸🎼🤘🎭🌙🌅°.🐚⋆❀˖°🫧๋࣭ ⭑☾☼❦𓏲ּ𝄢 ♑︎ 𓃵</t>
  </si>
  <si>
    <t>https://instagram.fslc3-1.fna.fbcdn.net/v/t51.82787-19/634079573_17855532750664262_6102843684999148661_n.jpg?stp=dst-jpg_e0_s150x150_tt6&amp;efg=eyJ2ZW5jb2RlX3RhZyI6InByb2ZpbGVfcGljLmRqYW5nby4xMDgwLmMyIn0&amp;_nc_ht=instagram.fslc3-1.fna.fbcdn.net&amp;_nc_cat=102&amp;_nc_oc=Q6cZ2QGAUmfybd691CFyQidx-C12ql_6R0Oabf0lztGL2Mtju5GgMMMbc9EPNV9hmqz2ODo&amp;_nc_ohc=MA7LzEti-tUQ7kNvwFD8aSB&amp;_nc_gid=irUZBj2CaIxb11RQjBsb2A&amp;edm=AOQ1c0wBAAAA&amp;ccb=7-5&amp;oh=00_AfwCHQYL6vkP47PLM9avfYOTs3nZNDdwXfXVL91ezY_E1A&amp;oe=69BDA35B&amp;_nc_sid=8b3546</t>
  </si>
  <si>
    <t>https://instagram.com/p/DV0Th5DDtRb, https://instagram.com/p/DV0N9b2DtpH, https://instagram.com/p/DV0HlT7Dl7y, https://instagram.com/p/DV0Hjo7Dgjt, https://instagram.com/p/DVwvexxjsRg, https://instagram.com/p/DVgmMlJjrwB, https://instagram.com/p/DVglbRejhv3, https://instagram.com/p/DVbWABaDrqV, https://instagram.com/p/DVSk0j1jo5R, https://instagram.com/p/DVDGTQrDqv-, https://instagram.com/p/DVCZ622jmpD, https://instagram.com/p/DVCZ4Y6jkRY</t>
  </si>
  <si>
    <t>6, 10, 9, 8, 14, 16, 15, 11, 7, 14, 20, 26</t>
  </si>
  <si>
    <t>0, 0, 0, 0, 0, 0, 0, 0, 0, 0, 0, 3</t>
  </si>
  <si>
    <t>2026-03-13, 2026-03-13, 2026-03-13, 2026-03-13, 2026-03-11, 2026-03-05, 2026-03-05, 2026-03-03, 2026-02-28, 2026-02-22, 2026-02-21, 2026-02-21</t>
  </si>
  <si>
    <t>https://instagram.fslc3-1.fna.fbcdn.net/o1/v/t16/f2/m69/AQMPGiZOgqs0ZQmoUL1Jra9OUpSLrEtcSqT0J0cLgFcyt_wihB3CHd42P_Ui5ARcqUqR7u-Nlk1ON7yCf5W0HS0f.mp4?strext=1&amp;_nc_cat=103&amp;_nc_oc=AdlXoJ2WNvbyXBZeJmxEf0Vh9pApyLhB6IkkV2LfwUevYNn8GccBlsvkoxUOwuQnYMs&amp;_nc_sid=5e9851&amp;_nc_ht=instagram.fslc3-1.fna.fbcdn.net&amp;_nc_ohc=XJwDwhLo8MAQ7kNvwFRr73i&amp;efg=eyJ2ZW5jb2RlX3RhZyI6Inhwdl9wcm9ncmVzc2l2ZS5JTlNUQUdSQU0uQ0xJUFMuQzMuNTc2LmRhc2hfYmFzZWxpbmVfMV92MSIsInhwdl9hc3NldF9pZCI6MTc4NjEyMDY5NTk2NjQyNjIsImFzc2V0X2FnZV9kYXlzIjozLCJ2aV91c2VjYXNlX2lkIjoxMDA5OSwiZHVyYXRpb25fcyI6MzMsInVybGdlbl9zb3VyY2UiOiJ3d3cifQ%3D%3D&amp;ccb=17-1&amp;_nc_gid=irUZBj2CaIxb11RQjBsb2A&amp;_nc_ss=1a&amp;_nc_zt=28&amp;vs=48e65070725f7ef4&amp;_nc_vs=HBksFQIYOnBhc3N0aHJvdWdoX2V2ZXJzdG9yZS9HRENNdHliZ2ZFTmNXVG9GQUxlcTd4ZDVJbGdQYnNwVEFRQUYVAALIARIAFQIYUWlnX3hwdl9wbGFjZW1lbnRfcGVybWFuZW50X3YyL0JENERENzcyMjVERDFCNjlBNkUxOTY1QkVFN0JEODhCX2F1ZGlvX2Rhc2hpbml0Lm1wNBUCAsgBEgAoABgAGwKIB3VzZV9vaWwBMRJwcm9ncmVzc2l2ZV9yZWNpcGUBMRUAACaMsrmBiqu6PxUCKAJDMywXQECgYk3S8aoYEmRhc2hfYmFzZWxpbmVfMV92MREAdf4HZeadAQA&amp;oh=00_AfxJpI83ax9ANGXyg-snnxetQC5Fhrzo7rEryutvg5W9Ow&amp;oe=69BDBE9D, https://instagram.fslc3-2.fna.fbcdn.net/o1/v/t16/f2/m69/AQPfbHqhyh0vWIVkCZnhImBuWPMk_9-4wqL4-WVFrBcuBe8D9lKIYJsMTlEs8pxp4iFrkW4bvoYi4viLBPhQ0X66.mp4?strext=1&amp;_nc_cat=106&amp;_nc_oc=AdkGAVL0ckbVVlDlZe6nPhN-jbU9FuL7hW8BTb4nLE1hWuuo2f2hLhdWF0xjjIxEG34&amp;_nc_sid=5e9851&amp;_nc_ht=instagram.fslc3-2.fna.fbcdn.net&amp;_nc_ohc=3cTiXkxB-msQ7kNvwEbhAm5&amp;efg=eyJ2ZW5jb2RlX3RhZyI6Inhwdl9wcm9ncmVzc2l2ZS5JTlNUQUdSQU0uQ0xJUFMuQzMuODUyLmRhc2hfYmFzZWxpbmVfMV92MSIsInhwdl9hc3NldF9pZCI6MTc4NjExOTk2OTA2NjQyNjIsImFzc2V0X2FnZV9kYXlzIjozLCJ2aV91c2VjYXNlX2lkIjoxMDA5OSwiZHVyYXRpb25fcyI6NjYsInVybGdlbl9zb3VyY2UiOiJ3d3cifQ%3D%3D&amp;ccb=17-1&amp;_nc_gid=irUZBj2CaIxb11RQjBsb2A&amp;_nc_ss=1a&amp;_nc_zt=28&amp;vs=5c80c286b0c03d4e&amp;_nc_vs=HBksFQIYOnBhc3N0aHJvdWdoX2V2ZXJzdG9yZS9HSjhodENaZ0s1aXBscHdHQUJYU1M0UTVUc2xTYnNwVEFRQUYVAALIARIAFQIYUWlnX3hwdl9wbGFjZW1lbnRfcGVybWFuZW50X3YyL0JFNEQ3NkNGRTIzMzJENjgyQjkzRTAzRjU2MURFNzg5X2F1ZGlvX2Rhc2hpbml0Lm1wNBUCAsgBEgAoABgAGwKIB3VzZV9vaWwBMRJwcm9ncmVzc2l2ZV9yZWNpcGUBMRUAACaMpZjt06q6PxUCKAJDMywXQFCbtkWhysEYEmRhc2hfYmFzZWxpbmVfMV92MREAdf4HZeadAQA&amp;oh=00_AfwXbxtByvgTnd2JVq9_hVBwfJYrxyrPiC_Q1qqXYKO-EA&amp;oe=69BD909A, https://instagram.fslc3-2.fna.fbcdn.net/o1/v/t16/f2/m69/AQP-FlnKfaeEab-GQXo8MHNAT2j7bdeLjW3pTbnxMcUPVXUIfvKQ4kNPkDjr4vVsoC2ZbkfOE7x8uPiEHtIthd5f.mp4?strext=1&amp;_nc_cat=108&amp;_nc_oc=Adm7huHSrxHiJoi0Wb-LAFu_fKVnU1HGraw_F5CnW7Ogb654gIBp5md6GRnLSDvb_Ek&amp;_nc_sid=5e9851&amp;_nc_ht=instagram.fslc3-2.fna.fbcdn.net&amp;_nc_ohc=SDBQdFC-JLsQ7kNvwGvaZFc&amp;efg=eyJ2ZW5jb2RlX3RhZyI6Inhwdl9wcm9ncmVzc2l2ZS5JTlNUQUdSQU0uQ0xJUFMuQzMuNTc2LmRhc2hfYmFzZWxpbmVfMV92MSIsInhwdl9hc3NldF9pZCI6MTc4NjExOTEwMjk2NjQyNjIsImFzc2V0X2FnZV9kYXlzIjozLCJ2aV91c2VjYXNlX2lkIjoxMDA5OSwiZHVyYXRpb25fcyI6MTUsInVybGdlbl9zb3VyY2UiOiJ3d3cifQ%3D%3D&amp;ccb=17-1&amp;vs=309dc40188048cbb&amp;_nc_vs=HBksFQIYOnBhc3N0aHJvdWdoX2V2ZXJzdG9yZS9HR1o1dVNhQzkyQ1JxYVFGQUN0SGtLbHczdk5HYnNwVEFRQUYVAALIARIAFQIYUWlnX3hwdl9wbGFjZW1lbnRfcGVybWFuZW50X3YyLzE5NDQ1RDlFMDg3NDkxRkE0NzAwOTc3RjM1RTMyQkIzX2F1ZGlvX2Rhc2hpbml0Lm1wNBUCAsgBEgAoABgAGwKIB3VzZV9vaWwBMRJwcm9ncmVzc2l2ZV9yZWNpcGUBMRUAACaMqLWpk6q6PxUCKAJDMywXQC4AAAAAAAAYEmRhc2hfYmFzZWxpbmVfMV92MREAdf4HZeadAQA&amp;_nc_gid=irUZBj2CaIxb11RQjBsb2A&amp;_nc_ss=1a&amp;_nc_zt=28&amp;oh=00_Afy-ixcMpg6JvOZ-wa_g900ilbbkUR6up-Y0RF5Nqp3oXA&amp;oe=69BD9064, https://instagram.fslc3-2.fna.fbcdn.net/o1/v/t16/f2/m69/AQOEQ1ajLFQW22B6zFMEuRBDc1DAtTZR8W_gfDF3mgKzr-yyEfBCe3Idrg5qEPC7QVe4tJbeo-fNdRM5_U412ywY.mp4?strext=1&amp;_nc_cat=106&amp;_nc_oc=AdntojnkdgU9heLvENY3G7frQSVA0oBJSoZnlhvpeKTQ4Ah-olTyjFu7YHO9c1bhLgE&amp;_nc_sid=5e9851&amp;_nc_ht=instagram.fslc3-2.fna.fbcdn.net&amp;_nc_ohc=kNL82dx3AZUQ7kNvwHHDFF-&amp;efg=eyJ2ZW5jb2RlX3RhZyI6Inhwdl9wcm9ncmVzc2l2ZS5JTlNUQUdSQU0uQ0xJUFMuQzMuNTc2LmRhc2hfYmFzZWxpbmVfMV92MSIsInhwdl9hc3NldF9pZCI6MTc4NjExOTA5NDg2NjQyNjIsImFzc2V0X2FnZV9kYXlzIjozLCJ2aV91c2VjYXNlX2lkIjoxMDA5OSwiZHVyYXRpb25fcyI6MTUsInVybGdlbl9zb3VyY2UiOiJ3d3cifQ%3D%3D&amp;ccb=17-1&amp;_nc_gid=irUZBj2CaIxb11RQjBsb2A&amp;_nc_ss=1a&amp;_nc_zt=28&amp;vs=b582f1987d1a42bf&amp;_nc_vs=HBksFQIYOnBhc3N0aHJvdWdoX2V2ZXJzdG9yZS9HSGVPcWlaZzg0dUNVOThGQUNzendieFJSYWhOYnNwVEFRQUYVAALIARIAFQIYUWlnX3hwdl9wbGFjZW1lbnRfcGVybWFuZW50X3YyLzU3NDMyMjBGMjIyMkNERDU3MTkyRDk5NDdBMkQ2QThEX2F1ZGlvX2Rhc2hpbml0Lm1wNBUCAsgBEgAoABgAGwKIB3VzZV9vaWwBMRJwcm9ncmVzc2l2ZV9yZWNpcGUBMRUAACaMz5Xckqq6PxUCKAJDMywXQC4AAAAAAAAYEmRhc2hfYmFzZWxpbmVfMV92MREAdf4HZeadAQA&amp;oh=00_AfxSZigJCRkMrEhKVAJSZPNMxk-vrGy7ClL86gOiYagx2A&amp;oe=69BDB416, https://instagram.fslc3-2.fna.fbcdn.net/o1/v/t16/f2/m69/AQPJlAmO_1FvSuyTiWu5b6UCkbkMgZqqita45pwavVy2DVFLyetHS96QxwLoP0vN96mGZZ8Yh83UZYc-QWo2Y_UG.mp4?strext=1&amp;_nc_cat=108&amp;_nc_oc=Adm8tZo23U5YmfBxushnbCe997WJMQy9U3agZYrJoaSSWf7CmAZtwfKEzT325QeOErc&amp;_nc_sid=5e9851&amp;_nc_ht=instagram.fslc3-2.fna.fbcdn.net&amp;_nc_ohc=6BcxQu2had8Q7kNvwH1TuZl&amp;efg=eyJ2ZW5jb2RlX3RhZyI6Inhwdl9wcm9ncmVzc2l2ZS5JTlNUQUdSQU0uQ0xJUFMuQzMuNzIwLmRhc2hfYmFzZWxpbmVfMV92MSIsInhwdl9hc3NldF9pZCI6MTc4NjA5MDg5ODE2NjQyNjIsImFzc2V0X2FnZV9kYXlzIjo0LCJ2aV91c2VjYXNlX2lkIjoxMDA5OSwiZHVyYXRpb25fcyI6NSwidXJsZ2VuX3NvdXJjZSI6Ind3dyJ9&amp;ccb=17-1&amp;_nc_gid=irUZBj2CaIxb11RQjBsb2A&amp;_nc_</t>
  </si>
  <si>
    <t>https://www.instagram.com/marianaisabelmerola</t>
  </si>
  <si>
    <t>takae.kamikawa</t>
  </si>
  <si>
    <t>takaekamikawa</t>
  </si>
  <si>
    <t>@sea_portmagazine</t>
  </si>
  <si>
    <t>https://www.modshairagency.jp/artist/takaekamikawa/</t>
  </si>
  <si>
    <t>https://instagram.fbgi2-1.fna.fbcdn.net/v/t51.2885-19/135707798_2629598130664948_7385199609670896643_n.jpg?stp=dst-jpg_e0_s150x150_tt6&amp;efg=eyJ2ZW5jb2RlX3RhZyI6InByb2ZpbGVfcGljLmRqYW5nby4xMDgwLmMyIn0&amp;_nc_ht=instagram.fbgi2-1.fna.fbcdn.net&amp;_nc_cat=104&amp;_nc_oc=Q6cZ2QEmBMqarHQIQJ6KPvYxAaQrwA6d-r7o3OxcvsptQRj013TWXqIbRCGumOvf4HhVCs4&amp;_nc_ohc=S7iuIq4H5XsQ7kNvwG9WXkl&amp;_nc_gid=NOrsIHEOMG6CI1j-fRNzTA&amp;edm=AOQ1c0wBAAAA&amp;ccb=7-5&amp;oh=00_AfwNsQslBtTwDqXsHh5N8ezUQ9EYgkaBZpt7UlAm7tr6-g&amp;oe=69BDAA73&amp;_nc_sid=8b3546</t>
  </si>
  <si>
    <t>sea-portmagazineは年に2回更新です。着物に興味のある方は是非みてみて下さい🤲
@sea_portmagazine #seaportmagazine #上川タカエ#takaekamikawa#hairmake#makeup
#着付け#着物 | @wagona_official #上川タカエ#takaekamikawa#hairmake
#make | 26 pre Spring for AMOMENTO @amomento.co
Photography: TAKASHI HOMMA
@seeing_itself
Styling: AMOMENTO @amomento.co @a_moment_o
Model:KOHEI @kohei_326 
PR : MIKA HORAGUCHI @horaming
Hair&amp;Make-up : TAKAE KAMIKAWA @takae.kamikawa | 26 pre Spring for AMOMENTO @amomento.co 
Photography: TAKASHI HOMMA
@seeing_itself
Styling: AMOMENTO @amomento.co @a_moment_o
Model: RILA FUKUSHIMA @rila_fukushima 
PR : MIKA HORAGUCHI @horaming
Hair&amp;Make-up : TAKAE KAMIKAWA @takae.kamikawa | mikageshin_official MIKAGE SHIN
2026 Autumn / Winter Collection
"Reconstruction Memory"
Designer : @mikageshin_official @mikageshin 
Photographer: @ibu_yx (@w_tokyo)
Stylist: @shoheikashima (@w_tokyo)
Hair &amp; Make-Up: @takae.kamikawa (@modshair_agency )
Models: @aleksanderroman_ (@bravomodelstokyo) | @mikageshin_official #上川タカエ#takaekamikawa#hairmake
#make 
mikageshin_official MIKAGE SHIN
2026 Autumn / Winter Collection
"Reconstruction Memory"
Designer: @mikageshin_official @mikageshin 
Photographer: @ibu_yx (@w_tokyo)
Stylist: @shoheikashima (@w_tokyo)
Hair &amp; Make-Up: @takae.kamikawa (@modsha | @mikageshin_official #上川タカエ#takaekamikawa#hairmake
#make
MIKAGE SHIN
2026 Autumn / Winter Collection
Designer : @mikageshin_official @mikageshin 
Photographer: @ibu_yx (@w_tokyo)
Stylist: @shoheikashima (@w_tokyo)
Models: @tainara_dapper (@stagemodels) | @belier_atelier #上川タカエ#takaekamikawa#hairmake
#make
Creative : ACRE @acre.co.kr
Creative Direction : LEE SEOLJIN @lee_seoljin , YUN WONDO @op.nom_y
Photographer : LIM YOOKEUN @yoo.koon Film Director : RIO TASHIRO @rio_tashiro
Hair&amp;Make-up : TAKAE KAMIKAWA @takae.kamikawa Model : LILA @_lilapank UNI | @thing_fabrics #上川タカエ#takaekamikawa#hairmake
#make | @belier_atelier #上川タカエ#takaekamikawa#hairmake
#make
Creative : ACRE @acre.co.kr
Creative Direction : LEE SEOLJIN @lee_seoljin , YUN WONDO @op.nom_y
Photographer : LIM YOOKEUN @yoo.koon
Film Director : RIO TASHIRO @rio_tashiro
Hair&amp;Make-up : TAKAE KAMIKAWA @takae.kamikawa
Model : LILA ,UNI, YANA, DA | @belier_atelier #上川タカエ#takaekamikawa#hairmake￼
#make 
Creative : ACRE @acre.co.kr
Creative Direction : LEE SEOLJIN @lee_seoljin , YUN WONDO @op.nom_y
Photographer : LIM YOOKEUN @yoo.koon
Film Director : RIO TASHIRO @rio_tashiro
Hair&amp;Make-up : TAKAE KAMIKAWA @takae.kamikawa
Model : LILA ,UNI, YANA,  | @ginzamagazine #上川タカエ#takaekamikawa#hairmake
#make</t>
  </si>
  <si>
    <t>#seaportmagazine, #takaekamikawa, #hairmake, #makeup, #make</t>
  </si>
  <si>
    <t>@sea_portmagazine, @wagona_official, @amomento.co, @seeing_itself, @a_moment_o, @kohei_326, @horaming, @takae.kamikawa, @rila_fukushima, @mikageshin_official, @mikageshin, @ibu_yx, @w_tokyo, @shoheikashima, @modshair_agency, @aleksanderroman_, @bravomodelstokyo, @ayumu_sic, @rkndnsts, @tainara_dapper, @stagemodels, @belier_atelier, @acre.co.kr, @lee_seoljin, @op.nom_y, @yoo.koon, @rio_tashiro, @_lilapank, @u_____n.i, @dauletpencil, @hk_ru_o0, @tsubasaaaa0119, @okrsg__, @corentinmarchandet, @faru</t>
  </si>
  <si>
    <t>https://instagram.com/p/C2gJ4s5SQ_u, https://instagram.com/p/DV1GiZoEo2j, https://instagram.com/p/DVkefJribXu, https://instagram.com/p/DVkd7v9CRhl, https://instagram.com/p/DVawNJgkjlT, https://instagram.com/p/DVN4UxTkknJ, https://instagram.com/p/DVIty1TkrwC, https://instagram.com/p/DVDPb65EtQu, https://instagram.com/p/DU75r1pEve5, https://instagram.com/p/DUxkvXvEmnc, https://instagram.com/p/DUsebgYAugT, https://instagram.com/p/DUkte8Ukufn</t>
  </si>
  <si>
    <t>166, 34, 59, 61, 28, 37, 52, 103, 42, 66, 73, 78</t>
  </si>
  <si>
    <t>1, 0, 1, 0, 0, 0, 0, 1, 2, 4, 2, 0</t>
  </si>
  <si>
    <t>2024-01-25, 2026-03-13, 2026-03-07, 2026-03-07, 2026-03-03, 2026-02-26, 2026-02-24, 2026-02-22, 2026-02-19, 2026-02-15, 2026-02-13, 2026-02-10</t>
  </si>
  <si>
    <t>Video, Image, Sidecar, Sidecar, Image, Sidecar, Sidecar, Sidecar, Sidecar, Sidecar, Video, Image</t>
  </si>
  <si>
    <t>https://instagram.fbgi2-1.fna.fbcdn.net/v/t51.82787-15/651389793_18102872108497329_1154919640569624468_n.jpg?stp=dst-jpg_e35_p1080x1080_sh0.08_tt6&amp;_nc_ht=instagram.fbgi2-1.fna.fbcdn.net&amp;_nc_cat=109&amp;_nc_oc=Q6cZ2QEmBMqarHQIQJ6KPvYxAaQrwA6d-r7o3OxcvsptQRj013TWXqIbRCGumOvf4HhVCs4&amp;_nc_ohc=DTiO9cAo_s8Q7kNvwG2biDT&amp;_nc_gid=NOrsIHEOMG6CI1j-fRNzTA&amp;edm=AOQ1c0wBAAAA&amp;ccb=7-5&amp;ig_cache_key=Mzg1MjAxMzgwODU0MjQ1MzE1NQ%3D%3D.3-ccb7-5&amp;oh=00_AfxmukLUAgtmwDUhk-tYlNfrmV4ggbYxKoHaopzBmuojqw&amp;oe=69BDBE58&amp;_nc_sid=8b3546, https://instagram.fbgi2-1.fna.fbcdn.net/v/t51.82787-15/642827991_18102005282497329_1211991503345951878_n.jpg?stp=dst-jpg_e35_p1080x1080_sh0.08_tt6&amp;_nc_ht=instagram.fbgi2-1.fna.fbcdn.net&amp;_nc_cat=109&amp;_nc_oc=Q6cZ2QEmBMqarHQIQJ6KPvYxAaQrwA6d-r7o3OxcvsptQRj013TWXqIbRCGumOvf4HhVCs4&amp;_nc_ohc=xReegaaLpoMQ7kNvwEg7BnS&amp;_nc_gid=NOrsIHEOMG6CI1j-fRNzTA&amp;edm=AOQ1c0wBAAAA&amp;ccb=7-5&amp;ig_cache_key=Mzg0NzMzMzgyNTQ3OTI5Nzg2Ng%3D%3D.3-ccb7-5&amp;oh=00_AfynsqngkTvEagD-J2q13gvfQPuCEh_vPjtAmOL_bPUpEA&amp;oe=69BD9673&amp;_nc_sid=8b3546, https://instagram.fbgi2-1.fna.fbcdn.net/v/t51.82787-15/642827991_18102005282497329_1211991503345951878_n.jpg?stp=dst-jpg_e35_p1080x1080_sh0.08_tt6&amp;_nc_ht=instagram.fbgi2-1.fna.fbcdn.net&amp;_nc_cat=109&amp;_nc_oc=Q6cZ2QEmBMqarHQIQJ6KPvYxAaQrwA6d-r7o3OxcvsptQRj013TWXqIbRCGumOvf4HhVCs4&amp;_nc_ohc=xReegaaLpoMQ7kNvwEg7BnS&amp;_nc_gid=NOrsIHEOMG6CI1j-fRNzTA&amp;edm=AOQ1c0wBAAAA&amp;ccb=7-5&amp;ig_cache_key=Mzg0NzMzMzgyNTQ3OTI5Nzg2Ng%3D%3D.3-ccb7-5&amp;oh=00_AfynsqngkTvEagD-J2q13gvfQPuCEh_vPjtAmOL_bPUpEA&amp;oe=69BD9673&amp;_nc_sid=8b3546, https://instagram.fbgi2-1.fna.fbcdn.net/v/t51.82787-15/642510701_18102005279497329_2601097391851535260_n.jpg?stp=dst-jpg_e35_p1080x1080_sh0.08_tt6&amp;_nc_ht=instagram.fbgi2-1.fna.fbcdn.net&amp;_nc_cat=109&amp;_nc_oc=Q6cZ2QEmBMqarHQIQJ6KPvYxAaQrwA6d-r7o3OxcvsptQRj013TWXqIbRCGumOvf4HhVCs4&amp;_nc_ohc=MVPYF9LArkYQ7kNvwH8AxLT&amp;_nc_gid=NOrsIHEOMG6CI1j-fRNzTA&amp;edm=AOQ1c0wBAAAA&amp;ccb=7-5&amp;ig_cache_key=Mzg0NzMzMzgyNjUwMjY3OTMzOQ%3D%3D.3-ccb7-5&amp;oh=00_AfyCM6OjDJm6ItNQbYqI-WSqWaxqMwiRIN6bHvGZ8A9-kQ&amp;oe=69BD9631&amp;_nc_sid=8b3546, https://instagram.fbgi2-1.fna.fbcdn.net/v/t51.82787-15/640428935_18102004307497329_5684403976684434219_n.jpg?stp=dst-jpg_e35_p1080x1080_sh0.08_tt6&amp;_nc_ht=instagram.fbgi2-1.fna.fbcdn.net&amp;_nc_cat=109&amp;_nc_oc=Q6cZ2QEmBMqarHQIQJ6KPvYxAaQrwA6d-r7o3OxcvsptQRj013TWXqIbRCGumOvf4HhVCs4&amp;_nc_ohc=-JClJvMcaAwQ7kNvwHt0_SF&amp;_nc_gid=NOrsIHEOMG6CI1j-fRNzTA&amp;edm=AOQ1c0wBAAAA&amp;ccb=7-5&amp;ig_cache_key=Mzg0NzMyODQzNjY1NDMwNjg4Mw%3D%3D.3-ccb7-5&amp;oh=00_AfwZ06EgEJH4NRKTA9-Df-S7HCTcNGthVQZtXrNRUmldNA&amp;oe=69BDB946&amp;_nc_sid=8b3546, https://instagram.fbgi2-1.fna.fbcdn.net/v/t51.82787-15/640428935_18102004307497329_5684403976684434219_n.jpg?stp=dst-jpg_e35_p1080x1080_sh0.08_tt6&amp;_nc_ht=instagram.fbgi2-1.fna.fbcdn.net&amp;_nc_cat=109&amp;_nc_oc=Q6cZ2QEmBMqarHQIQJ6KPvYxAaQrwA6d-r7o3OxcvsptQRj013TWXqIbRCGumOvf4HhVCs4&amp;_nc_ohc=-JClJvMcaAwQ7kNvwHt0_SF&amp;_nc_gid=NOrsIHEOMG6CI1j-fRNzTA&amp;edm=AOQ1c0wBAAAA&amp;ccb=7-5&amp;ig_cache_key=Mzg0NzMyODQzNjY1NDMwNjg4Mw%3D%3D.3-ccb7-5&amp;oh=00_AfwZ06EgEJH4NRKTA9-Df-S7HCTcNGthVQZtXrNRUmldNA&amp;oe=69BDB946&amp;_nc_sid=8b3546, https://instagram.fbgi2-1.fna.fbcdn.net/v/t51.82787-15/642848696_18102004310497329_7286114001069954556_n.jpg?stp=dst-jpg_e35_p1080x1080_sh0.08_tt6&amp;_nc_ht=instagram.fbgi2-1.fna.fbcdn.net&amp;_nc_cat=109&amp;_nc_oc=Q6cZ2QEmBMqarHQIQJ6KPvYxAaQrwA6d-r7o3OxcvsptQRj013TWXqIbRCGumOvf4HhVCs4&amp;_nc_ohc=D9XdSgO87twQ7kNvwGdxWE6&amp;_nc_gid=NOrsIHEOMG6CI1j-fRNzTA&amp;edm=AOQ1c0wBAAAA&amp;ccb=7-5&amp;ig_cache_key=Mzg0NzMyODQzNzc3ODMzMjI4MQ%3D%3D.3-ccb7-5&amp;oh=00_AfxtWe75NrszZkD0r2w-5Fo3cAXmhT47RpOaTOHMi_QtUQ&amp;oe=69BD87D8&amp;_nc_sid=8b3546, https://instagram.fbgi2-1.fna.fbcdn.net/v/t51.82787-15/642476611_18101549261497329_7380263397370341004_n.jpg?stp=dst-jpg_e35_p1080x1080_sh0.08_tt6&amp;_nc_ht=instagram.fbgi2-1.fna.fbcdn.net&amp;_nc_cat=109&amp;_nc_oc=Q6cZ2QEmBMqarHQIQJ6KPvYxAaQrwA6d-r7o3OxcvsptQRj013TWXqIbRCGumOvf4HhVCs4&amp;_nc_ohc=0njOfIvG6DAQ7kNvwFPrLKu&amp;_nc_gid=NOrsIHEOMG6CI1j-fRNzTA&amp;edm=AOQ1c0wBAAAA&amp;ccb=7-5&amp;ig_cache_key=Mzg0NDU5NzI0MTcxMDAwMDQ2Nw%3D%3D.3-ccb7-5&amp;oh=00_AfzQFKV92X9zbHdjLKb37RGOrRj0pYk2RyIhXGd1PqUFPA&amp;oe=69BDA201&amp;_nc_sid=8b3546, https://instagram.fbgi2-1.fna.fbcdn.net/v/t51.82787-15/640744360_18100977611497329_3713629166346105216_n.jpg?stp=dst-jpg_e35_p1080x1080_sh0.08_tt6&amp;_nc_ht=instagram.fbgi2-1.fna.fbcdn.net&amp;_nc_cat=109&amp;_nc_oc=Q6cZ2QEmBMqarHQIQJ6KPvYxAaQrwA6d-r7o3OxcvsptQRj013TWXqIbRCGumOvf4HhVCs4&amp;_nc_ohc=7y_Ppd_xg1UQ7kNvwGeBMMZ&amp;_nc_gid=NOrsIHEOMG6CI1j-fRNzTA&amp;edm=AOQ1c0wBAAAA&amp;ccb=7-5&amp;ig_cache_key=Mzg0MDk3MjYxMTkyOTY0ODUzMQ%3D%3D.3-ccb7-5&amp;oh=00_AfxI8BumcaKxVFTqX660W0c4E1rgV-Vm57eV8bADSmspZg&amp;oe=69BDB2CD&amp;_nc_sid=8b3546, https://instagram.fbgi2-1.fna.fbcdn.net/v/t51.82787-15/640744360_18100977611497329_3713629166346105216_n.jpg?stp=dst-jpg_e35_p1080x1080_sh0.08_tt6&amp;_nc_ht=instagram.fbgi2-1.fna.fbcdn.net&amp;_nc_cat=109&amp;_nc_oc=Q6cZ2QEmBMqarHQIQJ6KPvYxAaQrwA6d-r7o3OxcvsptQRj013TWXqIbRCGumOvf4HhVCs4&amp;_nc_ohc=7y_Ppd_xg1UQ7kNvwGeBMMZ&amp;_nc_gid=NOrsIHEOMG6CI1j-fRNzTA&amp;edm=AOQ1c0wBAAAA&amp;ccb=7-5&amp;ig_cache_key=Mzg0MDk3MjYxMTkyOTY0ODUzMQ%3D%3D.3-ccb7-5&amp;oh=00_AfxI8BumcaKxVFTqX660W0c4E1rgV-Vm57eV8bADSmspZg&amp;oe=69BDB2CD&amp;_nc_si</t>
  </si>
  <si>
    <t>https://instagram.fbgi2-1.fna.fbcdn.net/o1/v/t2/f2/m82/AQMf8tTRkJLeeEpHE7jF6lKDxVDgJZtee5pmmpAvSKeiJrUGEMVKGK--Mxk9jH1kZwBeYIspGG1f5hvxAjdP08sNQ_s3hGVXwnkPtOU.mp4?_nc_cat=102&amp;_nc_oc=AdnDWD5Ec8W3ASOfcTvu11V1GEb4Fsu69nToGOLL56v-fmsyn5EsWUKicY-ukcXKpN4&amp;_nc_sid=5e9851&amp;_nc_ht=instagram.fbgi2-1.fna.fbcdn.net&amp;_nc_ohc=Px5_JvxqM7gQ7kNvwFJ-R4z&amp;efg=eyJ2ZW5jb2RlX3RhZyI6Inhwdl9wcm9ncmVzc2l2ZS5JTlNUQUdSQU0uQ0xJUFMuQzMuNTc4LmRhc2hfYmFzZWxpbmVfMV92MSIsInhwdl9hc3NldF9pZCI6MTU1OTU3NjI3NDgxNjc2OSwiYXNzZXRfYWdlX2RheXMiOjc4MSwidmlfdXNlY2FzZV9pZCI6MTAwOTksImR1cmF0aW9uX3MiOjEyLCJ1cmxnZW5fc291cmNlIjoid3d3In0%3D&amp;ccb=17-1&amp;_nc_gid=NOrsIHEOMG6CI1j-fRNzTA&amp;_nc_ss=1a&amp;_nc_zt=28&amp;vs=14610688b98c5eb4&amp;_nc_vs=HBksFQIYT2lnX3hwdl9yZWVsc19wZXJtYW5lbnRfcHJvZC81RjQxMDg3NDJBMDM5MjI0ODg2QkNGNzJDNjJDQzE4RV92aWRlb19kYXNoaW5pdC5tcDQVAALIARIAFQIYOnBhc3N0aHJvdWdoX2V2ZXJzdG9yZS9HSjkwTkJtNlJodnNpMHdEQUxKUGJYaGxTUkJTYnFfRUFBQUYVAgLIARIAKAAYABsCiAd1c2Vfb2lsATEScHJvZ3Jlc3NpdmVfcmVjaXBlATEVAAAmgrzi3aSbxQUVAigCQzMsF0AoAAAAAAAAGBJkYXNoX2Jhc2VsaW5lXzFfdjERAHX-B2XmnQEA&amp;oh=00_AfzwUQjTg0eCHkzdz6ev_0_H2cN4pqCSTluq8Ly5_CVuSA&amp;oe=69B9BF77, https://instagram.fbgi1-1.fna.fbcdn.net/o1/v/t16/f2/m69/AQMJD-JxNfWhbPfEr5KfBPm3nwENq22k9R14LzsBm5xTJH2QCwVQmK_a2PiNvi6cYp9XHN-17Py5mxc0FVofGhq0.mp4?strext=1&amp;_nc_cat=103&amp;_nc_oc=AdkLa2bvlUhBPEIuFF7QWRXtvQ8uWWwmOPEuI9MIoh3gjWjReuY2f3bPkESgm8YKk6I&amp;_nc_sid=5e9851&amp;_nc_ht=instagram.fbgi1-1.fna.fbcdn.net&amp;_nc_ohc=QVEnGHSrM3kQ7kNvwFak3O-&amp;efg=eyJ2ZW5jb2RlX3RhZyI6Inhwdl9wcm9ncmVzc2l2ZS5JTlNUQUdSQU0uQ0xJUFMuQzMuNzIwLmRhc2hfYmFzZWxpbmVfMV92MSIsInhwdl9hc3NldF9pZCI6MTc5MzUwNDcxNDExNTkxODYsImFzc2V0X2FnZV9kYXlzIjozMCwidmlfdXNlY2FzZV9pZCI6MTAwOTksImR1cmF0aW9uX3MiOjE1LCJ1cmxnZW5fc291cmNlIjoid3d3In0%3D&amp;ccb=17-1&amp;_nc_gid=NOrsIHEOMG6CI1j-fRNzTA&amp;_nc_ss=1a&amp;_nc_zt=28&amp;vs=caa7d3dff997cec7&amp;_nc_vs=HBksFQIYOnBhc3N0aHJvdWdoX2V2ZXJzdG9yZS9HRUtpaHlWSzhMSFdBSVlHQU9LSjVPWFEyZDFFYnNwVEFRQUYVAALIARIAFQIYUWlnX3hwdl9wbGFjZW1lbnRfcGVybWFuZW50X3YyLzI0NDNCMUUwMjVBM0FCNzU2RTVGNzgyNzFBRDcxRDlDX2F1ZGlvX2Rhc2hpbml0Lm1wNBUCAsgBEgAoABgAGwKIB3VzZV9vaWwBMRJwcm9ncmVzc2l2ZV9yZWNpcGUBMRUAACakxIeekvXbPxUCKAJDMywXQC4AAAAAAAAYEmRhc2hfYmFzZWxpbmVfMV92MREAdf4HZeadAQA&amp;oh=00_AfyioHWHrZdvTSKOonp4n8f0BZWFMb7_8XvBheSYW4J-Dw&amp;oe=69BDAED1</t>
  </si>
  <si>
    <t>https://www.instagram.com/takae.kamikawa</t>
  </si>
  <si>
    <t>ecdomingo</t>
  </si>
  <si>
    <t>Ed Domingo</t>
  </si>
  <si>
    <t>https://scontent-phx1-1.cdninstagram.com/v/t51.82787-19/588473062_18546010159054702_1106217527688323620_n.jpg?stp=dst-jpg_e0_s150x150_tt6&amp;efg=eyJ2ZW5jb2RlX3RhZyI6InByb2ZpbGVfcGljLmRqYW5nby4xMDgwLmMyIn0&amp;_nc_ht=scontent-phx1-1.cdninstagram.com&amp;_nc_cat=110&amp;_nc_oc=Q6cZ2QGexKXa13532Zgxxg2gPjYX6sGc7LiNLeEBgGc7A3CMRsXf5fgHnn_4qkz5vpwppFo&amp;_nc_ohc=7NIuHM6nCHMQ7kNvwFRwoLY&amp;_nc_gid=v8ouZdCUQMgObz_X3xCz2w&amp;edm=AOQ1c0wBAAAA&amp;ccb=7-5&amp;oh=00_Afxh2Fg2YnTnj5ZbymnQGi-ctXNY6W3woxNl3oHIsVyUkQ&amp;oe=69BD9022&amp;_nc_sid=8b3546</t>
  </si>
  <si>
    <t>better late than never 😉
#stancepilipinas #manilafitted #neoclassic #carsofinstagram | CEFIRO WAGON ON VSKFS 💎
.
.
.
.
.
.
.
.
.
.
.
.
@ecdomingo @vskf_only @neoclassicph 
#cefiro #wagon #cefirowagon #vskf #vskfs #tuff #fitment #bagged #car #cars #camcorder #vintage #nightshot #philippines #culture #hoodtrap #idk #fyp #fypシ゚ #fypシ゚viral #fypage | Such a blessing in the eyes seeing one of @banaweboy 's builds, always so creative and unique which sets it apart from the other builds. Definitely one of Philippines must see builds.
#nissan #cefiro #wagon 
#neoclassicph 
#carphotography #automotivephotography 
#carsofmanila #carsofinstagram #cars | Happy happy birthday to sir @ecdomingo !! 🥳🎉🎂
go show him some love 🫶🏻
.
.
.
.
.
#carporn #cars #carculture #carphotography #carsofinstagram #stance #stancenation #StancePilipinas #ManilaFitted | 🌴🌴 | 🏖️ | 🌥🌴 | Calm. | 🌴✨😴 | 🌊🌊🌊 | 🌴&amp;🌥 | 🌴🌞🌊</t>
  </si>
  <si>
    <t>#stancepilipinas, #manilafitted, #neoclassic, #carsofinstagram, #cefiro, #wagon, #cefirowagon, #vskf, #vskfs, #tuff, #fitment, #bagged, #car, #cars, #camcorder, #vintage, #nightshot, #philippines, #culture, #hoodtrap, #idk, #fyp, #fypage, #nissan, #neoclassicph, #carphotography, #automotivephotography, #carsofmanila, #carporn, #carculture, #stance, #stancenation, #StancePilipinas, #ManilaFitted</t>
  </si>
  <si>
    <t>@ecdomingo, @vskf_only, @neoclassicph, @banaweboy</t>
  </si>
  <si>
    <t>https://instagram.com/p/DS4lKfYEa6K, https://instagram.com/p/DFSgP7nJn1H, https://instagram.com/p/DFQHmZ4ylvN, https://instagram.com/p/DECA1Ssy10m, https://instagram.com/p/ClA5XqAPe8Y, https://instagram.com/p/ClAgr1VvZMA, https://instagram.com/p/B9ortsMJ7P3, https://instagram.com/p/B9nReMUJ2M0, https://instagram.com/p/B9mNGW4pZPg, https://instagram.com/p/B9l0voYJKGE, https://instagram.com/p/B9ikhO8pqOh, https://instagram.com/p/B9ijgWVJGlm</t>
  </si>
  <si>
    <t>17, 403, 87, 36, 14, 12, 12, 10, 12, 15, 11, 15</t>
  </si>
  <si>
    <t>0, 1, 6, 1, 0, 0, 1, 3, 1, 5, 0, 0</t>
  </si>
  <si>
    <t>2025-12-30, 2025-01-26, 2025-01-25, 2024-12-26, 2022-11-16, 2022-11-16, 2020-03-12, 2020-03-12, 2020-03-11, 2020-03-11, 2020-03-10, 2020-03-10</t>
  </si>
  <si>
    <t>VSKF, The Filinvest Tent</t>
  </si>
  <si>
    <t>Image, Video, Sidecar, Image, Image, Image, Image, Image, Image, Image, Image, Image</t>
  </si>
  <si>
    <t>https://scontent-phx1-1.cdninstagram.com/v/t51.82787-15/608730358_17859376767571272_114518648503251301_n.jpg?stp=dst-jpg_e35_p1080x1080_sh0.08_tt6&amp;_nc_ht=scontent-phx1-1.cdninstagram.com&amp;_nc_cat=100&amp;_nc_oc=Q6cZ2QGexKXa13532Zgxxg2gPjYX6sGc7LiNLeEBgGc7A3CMRsXf5fgHnn_4qkz5vpwppFo&amp;_nc_ohc=1ymziZbejvMQ7kNvwFtJU5Y&amp;_nc_gid=v8ouZdCUQMgObz_X3xCz2w&amp;edm=AOQ1c0wBAAAA&amp;ccb=7-5&amp;ig_cache_key=Mzc5ODk0OTczNDI5MjUwMDEwNg%3D%3D.3-ccb7-5&amp;oh=00_AfwSUIiWHFa6MGZcIlgIvdYPOByBemT-q0_6SxYcw58cyw&amp;oe=69BD984A&amp;_nc_sid=8b3546, https://scontent-phx1-1.cdninstagram.com/v/t51.2885-15/475086902_17887898595187920_2049924080744125751_n.webp?stp=dst-jpg_e35_s1080x1080_sh0.08_tt6&amp;_nc_ht=scontent-phx1-1.cdninstagram.com&amp;_nc_cat=100&amp;_nc_oc=Q6cZ2QGexKXa13532Zgxxg2gPjYX6sGc7LiNLeEBgGc7A3CMRsXf5fgHnn_4qkz5vpwppFo&amp;_nc_ohc=pmN4AEO2SUkQ7kNvwFSDY_v&amp;_nc_gid=v8ouZdCUQMgObz_X3xCz2w&amp;edm=AOQ1c0wBAAAA&amp;ccb=7-5&amp;ig_cache_key=MzU1MzM3MzUxOTI0MzUzMzExOA%3D%3D.3-ccb7-5&amp;oh=00_AfzNfkaSxRYJvFnSetWy1X80qZYUqbEyIeQFJ_gIVs83yw&amp;oe=69BD8BAE&amp;_nc_sid=8b3546, https://scontent-phx1-1.cdninstagram.com/v/t51.2885-15/475086902_17887898595187920_2049924080744125751_n.webp?stp=dst-jpg_e35_s1080x1080_sh0.08_tt6&amp;_nc_ht=scontent-phx1-1.cdninstagram.com&amp;_nc_cat=100&amp;_nc_oc=Q6cZ2QGexKXa13532Zgxxg2gPjYX6sGc7LiNLeEBgGc7A3CMRsXf5fgHnn_4qkz5vpwppFo&amp;_nc_ohc=pmN4AEO2SUkQ7kNvwFSDY_v&amp;_nc_gid=v8ouZdCUQMgObz_X3xCz2w&amp;edm=AOQ1c0wBAAAA&amp;ccb=7-5&amp;ig_cache_key=MzU1MzM3MzUxOTI0MzUzMzExOA%3D%3D.3-ccb7-5&amp;oh=00_AfzNfkaSxRYJvFnSetWy1X80qZYUqbEyIeQFJ_gIVs83yw&amp;oe=69BD8BAE&amp;_nc_sid=8b3546, https://scontent-phx1-1.cdninstagram.com/v/t51.2885-15/474993080_17887898604187920_4405082170142587725_n.webp?stp=dst-jpg_e35_s1080x1080_sh0.08_tt6&amp;_nc_ht=scontent-phx1-1.cdninstagram.com&amp;_nc_cat=100&amp;_nc_oc=Q6cZ2QGexKXa13532Zgxxg2gPjYX6sGc7LiNLeEBgGc7A3CMRsXf5fgHnn_4qkz5vpwppFo&amp;_nc_ohc=aYD8T4qZa9QQ7kNvwEAd6y5&amp;_nc_gid=v8ouZdCUQMgObz_X3xCz2w&amp;edm=AOQ1c0wBAAAA&amp;ccb=7-5&amp;ig_cache_key=MzU1MzM3MzUxOTI0MzY0MDIzNA%3D%3D.3-ccb7-5&amp;oh=00_Afy2hQEaIhOKQ9tK6SXVfXxqn3CEX3-OfGzR6x7I3d4q0Q&amp;oe=69BDA32F&amp;_nc_sid=8b3546, https://scontent-phx1-1.cdninstagram.com/v/t51.2885-15/475036721_17887898613187920_2441433098015226498_n.webp?stp=dst-jpg_e35_s1080x1080_sh0.08_tt6&amp;_nc_ht=scontent-phx1-1.cdninstagram.com&amp;_nc_cat=100&amp;_nc_oc=Q6cZ2QGexKXa13532Zgxxg2gPjYX6sGc7LiNLeEBgGc7A3CMRsXf5fgHnn_4qkz5vpwppFo&amp;_nc_ohc=wkJA8kyXZOQQ7kNvwGYY0HR&amp;_nc_gid=v8ouZdCUQMgObz_X3xCz2w&amp;edm=AOQ1c0wBAAAA&amp;ccb=7-5&amp;ig_cache_key=MzU1MzM3MzUxOTIzNTEzNjQ3Mg%3D%3D.3-ccb7-5&amp;oh=00_AfzMUNKWDbEr8QV3LG98P7wty_qM0WsznFr8ps3KSD-png&amp;oe=69BDA5FD&amp;_nc_sid=8b3546, https://scontent-phx1-1.cdninstagram.com/v/t51.2885-15/475115809_17887898631187920_8440410497031422731_n.webp?stp=dst-jpg_e35_s1080x1080_sh0.08_tt6&amp;_nc_ht=scontent-phx1-1.cdninstagram.com&amp;_nc_cat=100&amp;_nc_oc=Q6cZ2QGexKXa13532Zgxxg2gPjYX6sGc7LiNLeEBgGc7A3CMRsXf5fgHnn_4qkz5vpwppFo&amp;_nc_ohc=mRQrasbs8tkQ7kNvwEjs2cC&amp;_nc_gid=v8ouZdCUQMgObz_X3xCz2w&amp;edm=AOQ1c0wBAAAA&amp;ccb=7-5&amp;ig_cache_key=MzU1MzM3MzUxOTI0MzYzNDIwNw%3D%3D.3-ccb7-5&amp;oh=00_AfxbTQPOK2XDebI94s7118pua47H5tzdXwbaN0ZNJBPqJA&amp;oe=69BDB7C5&amp;_nc_sid=8b3546, https://scontent-phx1-1.cdninstagram.com/v/t51.2885-15/474759896_17887898646187920_1464340614902008205_n.webp?stp=dst-jpg_e35_s1080x1080_sh0.08_tt6&amp;_nc_ht=scontent-phx1-1.cdninstagram.com&amp;_nc_cat=100&amp;_nc_oc=Q6cZ2QGexKXa13532Zgxxg2gPjYX6sGc7LiNLeEBgGc7A3CMRsXf5fgHnn_4qkz5vpwppFo&amp;_nc_ohc=C0cKbTRfcg0Q7kNvwGPfFXK&amp;_nc_gid=v8ouZdCUQMgObz_X3xCz2w&amp;edm=AOQ1c0wBAAAA&amp;ccb=7-5&amp;ig_cache_key=MzU1MzM3MzUxOTY0NjI2MDE5Mw%3D%3D.3-ccb7-5&amp;oh=00_AfywhEq4nk2rCl8wY99HfASIFQW2es9gZclVwfZLTCFHgg&amp;oe=69BDBBC4&amp;_nc_sid=8b3546, https://scontent-phx1-1.cdninstagram.com/v/t51.2885-15/475273252_17887898649187920_3476445060433487792_n.webp?stp=dst-jpg_e35_s1080x1080_sh0.08_tt6&amp;_nc_ht=scontent-phx1-1.cdninstagram.com&amp;_nc_cat=100&amp;_nc_oc=Q6cZ2QGexKXa13532Zgxxg2gPjYX6sGc7LiNLeEBgGc7A3CMRsXf5fgHnn_4qkz5vpwppFo&amp;_nc_ohc=hWxdILoF6kEQ7kNvwHp6y3W&amp;_nc_gid=v8ouZdCUQMgObz_X3xCz2w&amp;edm=AOQ1c0wBAAAA&amp;ccb=7-5&amp;ig_cache_key=MzU1MzM3MzUxOTI0MzUyODg3OA%3D%3D.3-ccb7-5&amp;oh=00_AfwIIRtmYGCvr8n-iwNpuZL195kWaNSV9szph2ePg-MHpA&amp;oe=69BD9CAA&amp;_nc_sid=8b3546, https://scontent-phx1-1.cdninstagram.com/v/t51.2885-15/475083765_17887898664187920_5980069434312479535_n.webp?stp=dst-jpg_e35_s1080x1080_sh0.08_tt6&amp;_nc_ht=scontent-phx1-1.cdninstagram.com&amp;_nc_cat=100&amp;_nc_oc=Q6cZ2QGexKXa13532Zgxxg2gPjYX6sGc7LiNLeEBgGc7A3CMRsXf5fgHnn_4qkz5vpwppFo&amp;_nc_ohc=QtNeEzOzpoIQ7kNvwG6Agmj&amp;_nc_gid=v8ouZdCUQMgObz_X3xCz2w&amp;edm=AOQ1c0wBAAAA&amp;ccb=7-5&amp;ig_cache_key=MzU1MzM3MzUxOTQ0NDc2NzM3MQ%3D%3D.3-ccb7-5&amp;oh=00_AfwiZyFKBE1EvYlffvLZOvNNkBvT9gLbE0ZHN1Y-pVkCPg&amp;oe=69BD9DA4&amp;_nc_sid=8b3546, https://scontent-phx1-1.cdninstagram.com/v/t51.2885-15/474074091_17887898667187920_4539266015712118411_n.webp?stp=dst-jpg_e35_s1080x1080_sh0.08_tt6&amp;_nc_ht=scontent-phx1-1.cdninstagram.com&amp;_nc_cat=100&amp;_nc_oc=Q6cZ2QGexKXa13532Zgxxg2gPjYX6sGc7LiNLeEBgGc7A3CMRsXf5fgHnn_4qkz5vpwppFo&amp;_nc_ohc=0sJJnUnRWBIQ7kNvwE0o9r1&amp;_nc_gid=v8ouZdCUQMgObz_X3xCz2w&amp;edm=AOQ1c0wBAAAA&amp;ccb=7-5&amp;ig_cache_key=MzU1MzM3MzUxOTc5NzI1OTA0OQ%3D%3D.3-ccb7-5&amp;oh=00_AfzVFdu9IDM3-uaTRECZzBx3X7jWhHJUbPMPNHDQvcilFw</t>
  </si>
  <si>
    <t>https://scontent-phx1-1.cdninstagram.com/o1/v/t2/f2/m367/AQPBX7S8qJsiorZl48Pi6rT3Vh8DmQFYXjQVFQD9bzF9MiDj-4sH9ep4WAn7VC9sFG51MsIFs9Dxa5Sn5Xv-dXLzRscxFylKyt2EldA.mp4?_nc_cat=102&amp;_nc_sid=5e9851&amp;_nc_ht=scontent-phx1-1.cdninstagram.com&amp;_nc_ohc=guYpFzSYa-4Q7kNvwHcSr8T&amp;efg=eyJ2ZW5jb2RlX3RhZyI6Inhwdl9wcm9ncmVzc2l2ZS5JTlNUQUdSQU0uQ0xJUFMuQzMuOTYwLmRhc2hfYmFzZWxpbmVfMV92MSIsInhwdl9hc3NldF9pZCI6NjIzMTY0OTQzNTQzNjM3LCJhc3NldF9hZ2VfZGF5cyI6NDEzLCJ2aV91c2VjYXNlX2lkIjoxMDA5OSwiZHVyYXRpb25fcyI6MjgsInVybGdlbl9zb3VyY2UiOiJ3d3cifQ%3D%3D&amp;ccb=17-1&amp;vs=edc392a8e22a55ad&amp;_nc_vs=HBksFQIYQGlnX2VwaGVtZXJhbC9DQzRDNzMzN0NDMTY2RUI1QkEyNjMxODAxMTBEODM5M192aWRlb19kYXNoaW5pdC5tcDQVAALIARIAFQIYR2lnX3hwdl9yZWVsc19wZXJtYW5lbnRfc3JfcHJvZC8xMzE0MDI5ODczMjEyMTA3XzI2Njk5MjQ2NzkzOTIzNzY0NTUubXA0FQICyAESACgAGAAbAogHdXNlX29pbAExEnByb2dyZXNzaXZlX3JlY2lwZQExFQAAJqq1xdH8sJsCFQIoAkMzLBdAPCp--dsi0RgSZGFzaF9iYXNlbGluZV8xX3YxEQB1_gdl5p0BAA&amp;_nc_gid=v8ouZdCUQMgObz_X3xCz2w&amp;_nc_ss=1a&amp;_nc_zt=28&amp;oh=00_Afy7uEv9cwkJG8BsgddCarft0t50-9O1AhA5KZTO_yXb2A&amp;oe=69BDA133</t>
  </si>
  <si>
    <t>https://www.instagram.com/ecdomingo</t>
  </si>
  <si>
    <t>murayamayasuyuki</t>
  </si>
  <si>
    <t>村山靖之</t>
  </si>
  <si>
    <t>✨divine 代表
✨SEA
✨マリブジャパン
✨タコハイ　本八幡店
✨経年劣化愛好会</t>
  </si>
  <si>
    <t>None,Just for fun</t>
  </si>
  <si>
    <t>http://funabashi.divine-hair.jp/</t>
  </si>
  <si>
    <t>https://instagram.fhio2-1.fna.fbcdn.net/v/t51.2885-19/35986757_488034538319651_544676654283227136_n.jpg?stp=dst-jpg_e0_s150x150_tt6&amp;efg=eyJ2ZW5jb2RlX3RhZyI6InByb2ZpbGVfcGljLmRqYW5nby45NTcuYzIifQ&amp;_nc_ht=instagram.fhio2-1.fna.fbcdn.net&amp;_nc_cat=111&amp;_nc_oc=Q6cZ2QHYeqHLSTjnbpZ17NGoIdzRZOG6vPrw51N3fe-s0kWdaZ7ne4X0yynAAJ2VIrgx9D0&amp;_nc_ohc=CnKjK5WYB1wQ7kNvwGYkJfD&amp;_nc_gid=GAb3-3Zc6kxjNkCp6cOplA&amp;edm=AOQ1c0wBAAAA&amp;ccb=7-5&amp;oh=00_Afw2yF_NsYGXK3f3h1lGbJcWXkWASRDnu0L7IyuWJ7Vtuw&amp;oe=69BDBB72&amp;_nc_sid=8b3546</t>
  </si>
  <si>
    <t>風が抜ける空気感
心に沁みる音楽
絵になるロケーション
流れる豊かな時間。
五感がほどける1日でした
飯田さん
いつも有難う御座います | #repost @teruominamizawa
・・・
Meeting
TRSC
.
.
.
.
#美容師#サーファー美容師#千葉#東京#船橋#津田沼#津田沼美容室#津田沼美容師#船橋美容師#船橋美容室#ファッション#南船橋美容室#船橋競馬場美容室#tokio#アディクシー#巻き髪#かわいいヘアースタイル#divine船橋#divine船橋競馬場#ありがとう#笑顔#coffe#ライジングサンコーヒー | マイボード🏄‍♂️.
今年最後の海パンサーフィン.
.
.
.
.
#美容師#サーファー美容師#千葉#東京#船橋#津田沼#津田沼美容室#津田沼美容師#船橋美容師#船橋美容室#ファッション#南船橋美容室#船橋競馬場美容室#tokio#アディクシー#巻き髪#かわいいヘアースタイル#divine船橋#divine船橋競馬場#ありがとう#笑顔#malibu_japan#マリブポマード#メンズスタイリング剤#メンズファッション#乳首のサービスショットな#ジャスティスサーフボード試乗会#surfing #surf #ペンションサードプレイス#サーファー美容師 | 3月
弥生
今月も中盤
宜しくお願い致します
#成田山新勝寺 | 北極星
僕たちはどう動くか
西野亮廣
楽しみな本が届いた
#本 | やっぱり美味い
最高
ありがとうございます🤤
#焼肉 | もはや
予約が日本1とれない焼肉
幸泉
今日もありがとうございました‼️ | 店は客のためにあり
店員とともに栄え
店主とともに滅びる | 🍷 | 2月
如月
今月も宜しくお願い致します | ど真剣
塾長
二宮尊徳
あなたは、ど真剣に生きてますか | のれん愛好会
ジンギスカン最強店
茂原最高
㊗️成人おめでとうございます</t>
  </si>
  <si>
    <t>#repost, #tokio, #divine, #coffe, #malibu_japan, #surfing, #surf</t>
  </si>
  <si>
    <t>@teruominamizawa</t>
  </si>
  <si>
    <t>https://instagram.com/p/DJByUigvF-e, https://instagram.com/p/Bw81zign0BN, https://instagram.com/p/B18D2AKHCrw, https://instagram.com/p/DV79-Fijjyu, https://instagram.com/p/DV6MzCpDznN, https://instagram.com/p/DV6KFRND-UT, https://instagram.com/p/DVbKNbjj-iQ, https://instagram.com/p/DUnhjFGjzvG, https://instagram.com/p/DUiHkGxESu6, https://instagram.com/p/DUhrAmckUSt, https://instagram.com/p/DUDt30Aj4zY, https://instagram.com/p/DTY6jJVE8ML</t>
  </si>
  <si>
    <t>78, 112, 82, 12, 13, 79, 40, 26, 20, 33, 19, 31</t>
  </si>
  <si>
    <t>0, 2, 2, 0, 0, 0, 3, 0, 0, 0, 0, 0</t>
  </si>
  <si>
    <t>2025-04-29, 2019-05-02, 2019-09-03, 2026-03-16, 2026-03-15, 2026-03-15, 2026-03-03, 2026-02-11, 2026-02-09, 2026-02-09, 2026-01-28, 2026-01-11</t>
  </si>
  <si>
    <t>Pension THIRD PLACE ペンションサードプレイス</t>
  </si>
  <si>
    <t>Sidecar, Image, Image, Image, Image, Sidecar, Image, Image, Image, Image, Image, Image</t>
  </si>
  <si>
    <t>https://instagram.fhio2-2.fna.fbcdn.net/v/t51.2885-15/491425841_18409603441096807_206504857294792779_n.jpg?stp=dst-jpg_e35_s1080x1080_sh0.08_tt6&amp;_nc_ht=instagram.fhio2-2.fna.fbcdn.net&amp;_nc_cat=107&amp;_nc_oc=Q6cZ2QHYeqHLSTjnbpZ17NGoIdzRZOG6vPrw51N3fe-s0kWdaZ7ne4X0yynAAJ2VIrgx9D0&amp;_nc_ohc=U8iMGtEmruAQ7kNvwFQH9Yb&amp;_nc_gid=GAb3-3Zc6kxjNkCp6cOplA&amp;edm=AOQ1c0wBAAAA&amp;ccb=7-5&amp;ig_cache_key=MzYyMTM5Njg4MjQ3NjgzODMxMg%3D%3D.3-ccb7-5&amp;oh=00_AfwZkkw-0WJJpJSLzLNl6BIicpIaiQcZjiS0Bq5Z8ZDPnA&amp;oe=69BDB676&amp;_nc_sid=8b3546, https://instagram.fhio2-2.fna.fbcdn.net/v/t51.2885-15/491425841_18409603441096807_206504857294792779_n.jpg?stp=dst-jpg_e35_s1080x1080_sh0.08_tt6&amp;_nc_ht=instagram.fhio2-2.fna.fbcdn.net&amp;_nc_cat=107&amp;_nc_oc=Q6cZ2QHYeqHLSTjnbpZ17NGoIdzRZOG6vPrw51N3fe-s0kWdaZ7ne4X0yynAAJ2VIrgx9D0&amp;_nc_ohc=U8iMGtEmruAQ7kNvwFQH9Yb&amp;_nc_gid=GAb3-3Zc6kxjNkCp6cOplA&amp;edm=AOQ1c0wBAAAA&amp;ccb=7-5&amp;ig_cache_key=MzYyMTM5Njg4MjQ3NjgzODMxMg%3D%3D.3-ccb7-5&amp;oh=00_AfwZkkw-0WJJpJSLzLNl6BIicpIaiQcZjiS0Bq5Z8ZDPnA&amp;oe=69BDB676&amp;_nc_sid=8b3546, https://instagram.fhio2-2.fna.fbcdn.net/v/t51.2885-15/491432411_18409603450096807_6065416245045925458_n.jpg?stp=dst-jpg_e35_s1080x1080_sh0.08_tt6&amp;_nc_ht=instagram.fhio2-2.fna.fbcdn.net&amp;_nc_cat=107&amp;_nc_oc=Q6cZ2QHYeqHLSTjnbpZ17NGoIdzRZOG6vPrw51N3fe-s0kWdaZ7ne4X0yynAAJ2VIrgx9D0&amp;_nc_ohc=_vbwglcvOTgQ7kNvwFTd1ue&amp;_nc_gid=GAb3-3Zc6kxjNkCp6cOplA&amp;edm=AOQ1c0wBAAAA&amp;ccb=7-5&amp;ig_cache_key=MzYyMTM5Njg4MjQ2ODQ5NDI2OQ%3D%3D.3-ccb7-5&amp;oh=00_AfxbL-sSls4zkaB4zPuYKVWU_Y4mOWhA70u_gC11dOptFA&amp;oe=69BD8D88&amp;_nc_sid=8b3546, https://instagram.fhio2-2.fna.fbcdn.net/v/t51.82787-15/639736503_18556619272023837_54802500653132867_n.jpg?stp=dst-jpg_e15_fr_s1080x1080_tt6&amp;_nc_ht=instagram.fhio2-2.fna.fbcdn.net&amp;_nc_cat=109&amp;_nc_oc=Q6cZ2QHYeqHLSTjnbpZ17NGoIdzRZOG6vPrw51N3fe-s0kWdaZ7ne4X0yynAAJ2VIrgx9D0&amp;_nc_ohc=DHGDDScyIGUQ7kNvwGQ0eVY&amp;_nc_gid=GAb3-3Zc6kxjNkCp6cOplA&amp;edm=AOQ1c0wBAAAA&amp;ccb=7-5&amp;ig_cache_key=MjAzNDczNzc2OTg3NzU1MzIyOQ%3D%3D.3-ccb7-5&amp;oh=00_AfxA5jnzmZ0lBcMEj89m3nPM6hYa3xz0ywC2FbUpuCHBlQ&amp;oe=69BD966B&amp;_nc_sid=8b3546, https://instagram.fhio2-1.fna.fbcdn.net/v/t51.82787-15/625848827_18338520733212221_709457219481296593_n.jpg?stp=dst-jpg_e35_s1080x1080_sh0.08_tt6&amp;_nc_ht=instagram.fhio2-1.fna.fbcdn.net&amp;_nc_cat=105&amp;_nc_oc=Q6cZ2QHYeqHLSTjnbpZ17NGoIdzRZOG6vPrw51N3fe-s0kWdaZ7ne4X0yynAAJ2VIrgx9D0&amp;_nc_ohc=N-98sOyxPgwQ7kNvwFDVRz6&amp;_nc_gid=GAb3-3Zc6kxjNkCp6cOplA&amp;edm=AOQ1c0wBAAAA&amp;ccb=7-5&amp;ig_cache_key=MjEyNDU5MDAyOTM3MjkyNjcwNA%3D%3D.3-ccb7-5&amp;oh=00_AfzuMFrmuW9QojALoynXieWc7llTCbzuHNBEVu8s3fex-w&amp;oe=69BDB978&amp;_nc_sid=8b3546, https://instagram.fhio2-2.fna.fbcdn.net/v/t51.82787-15/651444862_18460303906096807_6160951666044202520_n.jpg?stp=dst-jpg_e35_s1080x1080_sh0.08_tt6&amp;_nc_ht=instagram.fhio2-2.fna.fbcdn.net&amp;_nc_cat=107&amp;_nc_oc=Q6cZ2QHYeqHLSTjnbpZ17NGoIdzRZOG6vPrw51N3fe-s0kWdaZ7ne4X0yynAAJ2VIrgx9D0&amp;_nc_ohc=HZGYGNqhS34Q7kNvwEy1QAS&amp;_nc_gid=GAb3-3Zc6kxjNkCp6cOplA&amp;edm=AOQ1c0wBAAAA&amp;ccb=7-5&amp;ig_cache_key=Mzg1Mzk0NjQ1MzUzODc4MjM4Mg%3D%3D.3-ccb7-5&amp;oh=00_Afxr9zR-clw_yn-2TuWXAkMERvVx004owd6qZfVbklBNUg&amp;oe=69BD9A87&amp;_nc_sid=8b3546, https://instagram.fhio2-2.fna.fbcdn.net/v/t51.82787-15/653476888_18460147879096807_1320345775497414013_n.jpg?stp=dst-jpg_e35_p1080x1080_sh0.08_tt6&amp;_nc_ht=instagram.fhio2-2.fna.fbcdn.net&amp;_nc_cat=107&amp;_nc_oc=Q6cZ2QHYeqHLSTjnbpZ17NGoIdzRZOG6vPrw51N3fe-s0kWdaZ7ne4X0yynAAJ2VIrgx9D0&amp;_nc_ohc=eCrz5OD1ZBgQ7kNvwE7PGEj&amp;_nc_gid=GAb3-3Zc6kxjNkCp6cOplA&amp;edm=AOQ1c0wBAAAA&amp;ccb=7-5&amp;ig_cache_key=Mzg1MzQ0ODcxNTI1NjY3NDc2NQ%3D%3D.3-ccb7-5&amp;oh=00_AfysGzml3Ggi_0WGUJiS7xzY_1VDEX_a9Agl2UJEkG7lig&amp;oe=69BD9CAF&amp;_nc_sid=8b3546, https://instagram.fhio2-2.fna.fbcdn.net/v/t51.82787-15/652131015_18460144870096807_6448551708673527133_n.jpg?stp=dst-jpg_e35_s1080x1080_sh0.08_tt6&amp;_nc_ht=instagram.fhio2-2.fna.fbcdn.net&amp;_nc_cat=107&amp;_nc_oc=Q6cZ2QHYeqHLSTjnbpZ17NGoIdzRZOG6vPrw51N3fe-s0kWdaZ7ne4X0yynAAJ2VIrgx9D0&amp;_nc_ohc=VzA_a7RflGEQ7kNvwEG-bb3&amp;_nc_gid=GAb3-3Zc6kxjNkCp6cOplA&amp;edm=AOQ1c0wBAAAA&amp;ccb=7-5&amp;ig_cache_key=Mzg1MzQzNTg4MTE4OTc5NzgxMg%3D%3D.3-ccb7-5&amp;oh=00_Afwhrjle7XZGIaE8M1lbvto2EQ-J9DTqcq-UmpmLCWPyKQ&amp;oe=69BD97BF&amp;_nc_sid=8b3546, https://instagram.fhio2-2.fna.fbcdn.net/v/t51.82787-15/652131015_18460144870096807_6448551708673527133_n.jpg?stp=dst-jpg_e35_s1080x1080_sh0.08_tt6&amp;_nc_ht=instagram.fhio2-2.fna.fbcdn.net&amp;_nc_cat=107&amp;_nc_oc=Q6cZ2QHYeqHLSTjnbpZ17NGoIdzRZOG6vPrw51N3fe-s0kWdaZ7ne4X0yynAAJ2VIrgx9D0&amp;_nc_ohc=VzA_a7RflGEQ7kNvwEG-bb3&amp;_nc_gid=GAb3-3Zc6kxjNkCp6cOplA&amp;edm=AOQ1c0wBAAAA&amp;ccb=7-5&amp;ig_cache_key=Mzg1MzQzNTg4MTE4OTc5NzgxMg%3D%3D.3-ccb7-5&amp;oh=00_Afwhrjle7XZGIaE8M1lbvto2EQ-J9DTqcq-UmpmLCWPyKQ&amp;oe=69BD97BF&amp;_nc_sid=8b3546, https://instagram.fhio2-2.fna.fbcdn.net/v/t51.82787-15/651237939_18460144879096807_3396134950364637240_n.jpg?stp=dst-jpg_e35_s1080x1080_sh0.08_tt6&amp;_nc_ht=instagram.fhio2-2.fna.fbcdn.net&amp;_nc_cat=107&amp;_nc_oc=Q6cZ2QHYeqHLSTjnbpZ17NGoIdzRZOG6vPrw51N3fe-s0kWdaZ7ne4X0yynAAJ2VIrgx9D0&amp;_nc_ohc=xa6GSQGTwqAQ7kNvwFDstCi&amp;_nc_gid=GAb3-3Zc6kxjNkCp6cOplA&amp;edm=AOQ1c0wBAAAA&amp;ccb=7-5&amp;ig_cache_key=Mzg1MzQzNTg4NTM5MjQ4MDkyOA%3D%3D.3-ccb7-5&amp;oh=00_Afy8uNw2xDdmK5jLDCoH-s7Y5-J2XBoOGqKCiOBlnGkx_g&amp;oe=69BDAA6F&amp;_nc_sid=8b3546, ht</t>
  </si>
  <si>
    <t>https://www.instagram.com/murayamayasuyuki</t>
  </si>
  <si>
    <t>yyuuuuu_______</t>
  </si>
  <si>
    <t>yuka</t>
  </si>
  <si>
    <t>よく食べ、よく飲む、アラサーOLの食べたもの記録🍚</t>
  </si>
  <si>
    <t>https://instagram.fmbj2-1.fna.fbcdn.net/v/t51.2885-19/405777423_1064112621282488_3552060195675526379_n.jpg?stp=dst-jpg_e0_s150x150_tt6&amp;efg=eyJ2ZW5jb2RlX3RhZyI6InByb2ZpbGVfcGljLmRqYW5nby4xMDgwLmMyIn0&amp;_nc_ht=instagram.fmbj2-1.fna.fbcdn.net&amp;_nc_cat=108&amp;_nc_oc=Q6cZ2QF86dLZn1OWKiSJ0MyjBoBejf_e52k--gafcETTEdQnGqp2osvoWI7at25q_GdcYzQ&amp;_nc_ohc=mLKfwlm2YnEQ7kNvwEbUJYX&amp;_nc_gid=6O6pxtBnJ_zvpiSDK0lIVA&amp;edm=AOQ1c0wBAAAA&amp;ccb=7-5&amp;oh=00_Afw5qpSM-mq0inN3WzcXNy68aiN1QJMckBMaSOpiXd-VVw&amp;oe=69BDB448&amp;_nc_sid=8b3546</t>
  </si>
  <si>
    <t>焼き鳥おいしかった | 2024年下半期食べて印象に残ってるものシリーズ
1.YAKITORI 燃 es「鶏のクレープ」
なんやかんや去年3回くらい行った #yakitori燃es 
20:40〜のショートコースばかりだったので、フルコースは初！
串以外も美味しい！全部感動だったけど特に印象に残った一皿！
2.アンティーカ・ピッツェリア・ダ・ミケーレ 恵比寿「マルゲリータ」
去年ずっとうっすらピザが食べたかったけど、食べ損ねてて、年末に駆け込み。
久々に食べて、あれ？ピザってこんなにおいしいっけ？と感動した。
今年はもっとピザ食べたい！
3.自分で作ったミートソース
ミートソースパスタが大好きで、料理教室で習っ | 6月頭に弾丸で行った仙台🔥
仙台はご飯が安くて美味しくて大好きな街です🍚
1. すし哲
最終日絶対に鮨を食べるという強い気持ちで挑んだお鮨やさん。
仙台に住んでる大学時代の同期のとっつーからたまたま連絡が来て教えてもらったお店🍣
写真のトロ巻きは、トロ：ご飯=9：1、贅沢で本当に最高の一品🥺
他にも金華サバも今まで食べたサバ史上一番だった。
また行きたい🍣🍶
2.氏の木2
美味しいと聞いてずっと気になってた居酒屋🐟
ここに来たいがために仙台に行ったと言っても過言ではない🔥
名物のアジフライは、外がサクサク中ふんわりで美味。生きててよかった。
(最近レアのアジフライ流行ってる | 🍲最近食べて美味しかったものたち🍗🙌
1.十二社通り 地鶏焼とりや「親子丼」
コースの最後に出てくる親子丼が本当に美味しい！
(〆はそぼろと卵かけご飯と親子丼から選べるけど、私は断然親子丼派)
串の火入れも完璧。店員さん達も良い感じ🙆
遅くまでやってて予約も比較的取りやすいから、最近超お気に入り。
2.175°DENO担担麺 TOKYO「汁なし坦々麺」
痺れ苦手な私的坦々麺世界ランキング1位は、表参道の希須林が不動だったけど、久々にヒットした坦々麺。
痺れも調節できるから、それも良かった。
また行く！
3.埼玉屋西六店「鴨のローストとアボカド」
何度も行ってるお店で初めて食べたメ | 焼き鳥好きとして行ってみたかった鳥しきへ🐔
おまかせで「ストップ」というまで串が出続けるスタイル。
私は13本でストップした記憶。
それでも腹パンで、最後出てきた親子丼は残してしまった😭
かしわのタレ、やげんなんこつ、銀杏、鶏白湯が特に好きでした🖤
野菜系も含め、全て火入れ最高。
焼き鳥やっぱり最高です👊
#鳥しき #焼き鳥 #東京グルメ #東京焼き鳥 | 沖縄でのおいしかった記録
1.宜野湾「うみちか食堂」で沖縄そばと焼きそば
焼きそばあると絶対頼んでしまうwちょっと濃い味。
沖縄そばが絶品でした。
2.那覇「球」
お祝いをしたくて、沖縄料理がコースでいただける場所を、と探していたら見つけたお店。
4月にオープンしたばかりらしく、ドキドキしながら。
低温調理の豚が火入れが完璧でおいしかったー。
そしてお米もかなりこだわりのものを使っているとのことで、お米だけでも食べられるくらい美味しくて、本当にバクバク食べた。
シェフのお話しも楽しくて、素敵なディナーでした🍽️
3.宜野湾「メキシコ」
チャーリーさん( @1k.spring )のインス | #spring #has #come#🌸#🌟 | オフィスから月がキレイに見えました
#多分満月
#十六夜くらいかもしれない
#シェアしたくなるってこういうこと
#六本木ヒルズ見える
#よく見たら満月じゃなかった
#月というより絵文字のお日様みたい
#☀️
#↑な
#久しぶりのインスタ
#たくさんハッシュタグつける
#今日は寒い
#インフルエンザも流行ってる
#2月も中旬
#あっという間にまた冬なんだろうな
#ハッシュタグつけるの楽しくなってきた
#オチが思いつかない
#ジャスティス | 先日食べた長瀞のかき氷(*ºчº*)- #長瀞- | #blacklabel と #bluelabel のファッションショー@ #六本木ヒルズ 生バンドもあってめっちゃ楽しいショーでした♡♡ | reveur生シャンプーローンチ記念イベント♡
会社の仲間たちとお邪魔してきた🌟
ジェニックなブースが多々ありました。 
#reveur 
#生シャンプー 
#party 
#表参道 
#花 #flower 
#お仕事 #酸化を防ぐために密封してあるらしいよ #like4like #follow4follow | 先日行ったCHANDON ロゼの中目黒お花見イベント楽しかったなあ。</t>
  </si>
  <si>
    <t>#yakitori, #spring, #has, #come, #2, #blacklabel, #bluelabel, #reveur, #party, #flower, #like4like, #follow4follow</t>
  </si>
  <si>
    <t>@1k.spring</t>
  </si>
  <si>
    <t>https://instagram.com/p/DSpcL4egYig, https://instagram.com/p/DEWJE_8y3m2, https://instagram.com/p/C9oJB9JSaZ5, https://instagram.com/p/C7lfeihuvgi, https://instagram.com/p/C6h_pkTyodW, https://instagram.com/p/C6WXrVxyALe, https://instagram.com/p/Bg_Cwinh0AY, https://instagram.com/p/BQcy3J-jQnH, https://instagram.com/p/BFQHGXSrOTZ, https://instagram.com/p/BEVwr2QLOVc, https://instagram.com/p/BDx8KQgLOdi, https://instagram.com/p/BC4Thj4LOaW</t>
  </si>
  <si>
    <t>10, 48, 37, 6, 39, 31, 12, 31, 40, 8, 20, 11</t>
  </si>
  <si>
    <t>2, 2, 2, 0, 0, 0, 0, 3, 0, 2, 0, 0</t>
  </si>
  <si>
    <t>2025-12-24, 2025-01-03, 2024-07-20, 2024-05-30, 2024-05-04, 2024-04-29, 2018-03-31, 2017-02-13, 2016-05-11, 2016-04-18, 2016-04-04, 2016-03-13</t>
  </si>
  <si>
    <t>仙台駅, 鳥しき, Nagatoro 長瀞, Shibuya, Tokyo, Meguro-ku, Tokyo, Japan</t>
  </si>
  <si>
    <t>Image, Sidecar, Sidecar, Sidecar, Sidecar, Sidecar, Image, Image, Image, Video, Image, Image</t>
  </si>
  <si>
    <t>https://instagram.fmbj2-1.fna.fbcdn.net/v/t51.82787-15/590384720_18499140496079873_5198453891392455544_n.jpg?stp=dst-jpg_e35_p1080x1080_sh0.08_tt6&amp;_nc_ht=instagram.fmbj2-1.fna.fbcdn.net&amp;_nc_cat=105&amp;_nc_oc=Q6cZ2QF86dLZn1OWKiSJ0MyjBoBejf_e52k--gafcETTEdQnGqp2osvoWI7at25q_GdcYzQ&amp;_nc_ohc=q90ZNR8WGU0Q7kNvwH0cy5K&amp;_nc_gid=6O6pxtBnJ_zvpiSDK0lIVA&amp;edm=AOQ1c0wBAAAA&amp;ccb=7-5&amp;ig_cache_key=Mzc5NDY4ODEyMjg5NDI1NjI4OA%3D%3D.3-ccb7-5&amp;oh=00_Afxo9YoNfdJzWe_f14Gn-ucG_8wQXxHlPvFDYCWBSzq60A&amp;oe=69BDBD8F&amp;_nc_sid=8b3546, https://instagram.fmbj2-1.fna.fbcdn.net/v/t51.29350-15/472264457_1304261417273232_8558247046213980627_n.jpg?stp=dst-jpg_e35_s1080x1080_tt6&amp;_nc_ht=instagram.fmbj2-1.fna.fbcdn.net&amp;_nc_cat=100&amp;_nc_oc=Q6cZ2QF86dLZn1OWKiSJ0MyjBoBejf_e52k--gafcETTEdQnGqp2osvoWI7at25q_GdcYzQ&amp;_nc_ohc=jhZVNDvh2cYQ7kNvwEcZpma&amp;_nc_gid=6O6pxtBnJ_zvpiSDK0lIVA&amp;edm=AOQ1c0wBAAAA&amp;ccb=7-5&amp;ig_cache_key=MzUzNzA1NDQ3MTk0MTY2MTMzMw%3D%3D.3-ccb7-5&amp;oh=00_AfxTfuSNbvgRSjDrL1L96wm06tWjK8QVAIbwyKYqicLAaA&amp;oe=69BD8FBE&amp;_nc_sid=8b3546, https://instagram.fmbj2-1.fna.fbcdn.net/v/t51.29350-15/472264457_1304261417273232_8558247046213980627_n.jpg?stp=dst-jpg_e35_s1080x1080_tt6&amp;_nc_ht=instagram.fmbj2-1.fna.fbcdn.net&amp;_nc_cat=100&amp;_nc_oc=Q6cZ2QF86dLZn1OWKiSJ0MyjBoBejf_e52k--gafcETTEdQnGqp2osvoWI7at25q_GdcYzQ&amp;_nc_ohc=jhZVNDvh2cYQ7kNvwEcZpma&amp;_nc_gid=6O6pxtBnJ_zvpiSDK0lIVA&amp;edm=AOQ1c0wBAAAA&amp;ccb=7-5&amp;ig_cache_key=MzUzNzA1NDQ3MTk0MTY2MTMzMw%3D%3D.3-ccb7-5&amp;oh=00_AfxTfuSNbvgRSjDrL1L96wm06tWjK8QVAIbwyKYqicLAaA&amp;oe=69BD8FBE&amp;_nc_sid=8b3546, https://instagram.fmbj2-1.fna.fbcdn.net/v/t51.29350-15/472292154_1129333435578190_8071791483462573138_n.jpg?stp=dst-jpg_e35_s1080x1080_tt6&amp;_nc_ht=instagram.fmbj2-1.fna.fbcdn.net&amp;_nc_cat=110&amp;_nc_oc=Q6cZ2QF86dLZn1OWKiSJ0MyjBoBejf_e52k--gafcETTEdQnGqp2osvoWI7at25q_GdcYzQ&amp;_nc_ohc=aPWAfz1IM6UQ7kNvwETEU6w&amp;_nc_gid=6O6pxtBnJ_zvpiSDK0lIVA&amp;edm=AOQ1c0wBAAAA&amp;ccb=7-5&amp;ig_cache_key=MzUzNzA1NDQ3MTk0MTU5MzI3MA%3D%3D.3-ccb7-5&amp;oh=00_AfyNnzP2L8-1XNdepZe1wrmp731P71Lyb0QuiDopAP8G8Q&amp;oe=69BDB632&amp;_nc_sid=8b3546, https://instagram.fmbj2-1.fna.fbcdn.net/v/t51.29350-15/472295167_3069023459930225_8821585218688354975_n.jpg?stp=dst-jpg_e35_s1080x1080_tt6&amp;_nc_ht=instagram.fmbj2-1.fna.fbcdn.net&amp;_nc_cat=105&amp;_nc_oc=Q6cZ2QF86dLZn1OWKiSJ0MyjBoBejf_e52k--gafcETTEdQnGqp2osvoWI7at25q_GdcYzQ&amp;_nc_ohc=n-CUi5XEhwEQ7kNvwHZjqr9&amp;_nc_gid=6O6pxtBnJ_zvpiSDK0lIVA&amp;edm=AOQ1c0wBAAAA&amp;ccb=7-5&amp;ig_cache_key=MzUzNzA1NDQ3MjE1MTI5MjgwMg%3D%3D.3-ccb7-5&amp;oh=00_AfzKLB5tcmbbYAInd-Gq5RnKm37vDfcsJjt4qixDOq3diA&amp;oe=69BDB2D7&amp;_nc_sid=8b3546, https://instagram.fmbj2-2.fna.fbcdn.net/v/t51.82787-15/650031829_17966399430042364_756726013736761882_n.jpg?stp=dst-jpg_e35_s1080x1080_sh0.08_tt6&amp;_nc_ht=instagram.fmbj2-2.fna.fbcdn.net&amp;_nc_cat=104&amp;_nc_oc=Q6cZ2QF86dLZn1OWKiSJ0MyjBoBejf_e52k--gafcETTEdQnGqp2osvoWI7at25q_GdcYzQ&amp;_nc_ohc=Rk-OV1_VfIUQ7kNvwEWTlJu&amp;_nc_gid=6O6pxtBnJ_zvpiSDK0lIVA&amp;edm=AOQ1c0wBAAAA&amp;ccb=7-5&amp;ig_cache_key=MzUzNzA1NDQ3MjA1OTIwNDM4OA%3D%3D.3-ccb7-5&amp;oh=00_AfzK9j7cbMKs9MWvPLyHUvRV7i0sjOn57P0x6jSRRalYAw&amp;oe=69BDB293&amp;_nc_sid=8b3546, https://instagram.fmbj2-2.fna.fbcdn.net/v/t51.29350-15/471632538_1155803432580714_6166626015251616284_n.jpg?stp=dst-jpg_e35_s1080x1080_tt6&amp;_nc_ht=instagram.fmbj2-2.fna.fbcdn.net&amp;_nc_cat=106&amp;_nc_oc=Q6cZ2QF86dLZn1OWKiSJ0MyjBoBejf_e52k--gafcETTEdQnGqp2osvoWI7at25q_GdcYzQ&amp;_nc_ohc=8cZzG1B2W4cQ7kNvwFa6CQ2&amp;_nc_gid=6O6pxtBnJ_zvpiSDK0lIVA&amp;edm=AOQ1c0wBAAAA&amp;ccb=7-5&amp;ig_cache_key=MzUzNzA1NDQ3MTkzMzMzMDA2NA%3D%3D.3-ccb7-5&amp;oh=00_Afxfc8KIGwwGkdQvmDWQTNkXxeY2Di79eg6W5AgYk_ItxA&amp;oe=69BDBB38&amp;_nc_sid=8b3546, https://instagram.fmbj2-1.fna.fbcdn.net/v/t51.82787-15/650901992_17951140014106882_3229143955642684660_n.jpg?stp=dst-jpg_e35_s1080x1080_sh0.08_tt6&amp;_nc_ht=instagram.fmbj2-1.fna.fbcdn.net&amp;_nc_cat=110&amp;_nc_oc=Q6cZ2QF86dLZn1OWKiSJ0MyjBoBejf_e52k--gafcETTEdQnGqp2osvoWI7at25q_GdcYzQ&amp;_nc_ohc=UWl69VXpO7QQ7kNvwHpahM4&amp;_nc_gid=6O6pxtBnJ_zvpiSDK0lIVA&amp;edm=AOQ1c0wBAAAA&amp;ccb=7-5&amp;ig_cache_key=MzUzNzA1NDQ3MjIxODUyNjM2OA%3D%3D.3-ccb7-5&amp;oh=00_Afwjp4GjFN567nQquxk3A-E1Au4lWsgpqt9vgTj58V5tww&amp;oe=69BDA887&amp;_nc_sid=8b3546, https://instagram.fmbj2-1.fna.fbcdn.net/v/t51.29350-15/472220220_563342736514220_5183437477678786947_n.jpg?stp=dst-jpg_e35_s1080x1080_tt6&amp;_nc_ht=instagram.fmbj2-1.fna.fbcdn.net&amp;_nc_cat=108&amp;_nc_oc=Q6cZ2QF86dLZn1OWKiSJ0MyjBoBejf_e52k--gafcETTEdQnGqp2osvoWI7at25q_GdcYzQ&amp;_nc_ohc=AIV903qZwzgQ7kNvwHACyKB&amp;_nc_gid=6O6pxtBnJ_zvpiSDK0lIVA&amp;edm=AOQ1c0wBAAAA&amp;ccb=7-5&amp;ig_cache_key=MzUzNzA1NDQ3MjA2NzUyNTIyOQ%3D%3D.3-ccb7-5&amp;oh=00_AfxFfNVik6y26eNYP5k1yNsAXxOJG2bsQ59ZqIgbo98hAg&amp;oe=69BD9D41&amp;_nc_sid=8b3546, https://instagram.fmbj2-1.fna.fbcdn.net/v/t51.29350-15/472270547_488381614275242_4383343364262932201_n.jpg?stp=dst-jpg_e35_s1080x1080_tt6&amp;_nc_ht=instagram.fmbj2-1.fna.fbcdn.net&amp;_nc_cat=102&amp;_nc_oc=Q6cZ2QF86dLZn1OWKiSJ0MyjBoBejf_e52k--gafcETTEdQnGqp2osvoWI7at25q_GdcYzQ&amp;_nc_ohc=NDn7TXz6TpIQ7kNvwESNaZ4&amp;_nc_gid=6O6pxtBnJ_zvpiSDK0lIVA&amp;edm=AOQ1c0wBAAAA&amp;ccb=7-5&amp;ig_cache_key=MzUzNzA1NDQ3MjA2NzM1MzY3Mg%3D%3D.3-ccb7-5&amp;oh=00_AfxOZkZgoGeuVUKr6Wj2GsyS-o33-l31e-SHBdBL6qgKbQ&amp;oe=69BDB73E&amp;_nc_sid=8b3546, https://instagram.fmbj2-2.fna.fbcdn.net/v/t51.293</t>
  </si>
  <si>
    <t>https://instagram.fmbj2-1.fna.fbcdn.net/o1/v/t16/f2/m84/AQOt93t9xJFE_AYsXvF2gcOAwRwkQiHy6s3nQUyT5Wu8udBm4aHhvNzLh5jTt1C0JcNw4dOPaf7BccAcl18yxnT_oHoEWis86o4SVME.mp4?_nc_cat=111&amp;_nc_oc=AdmK3FhF2V3SbOOfR1lX1pGO0OqewsIHrDtI0F2awPTJMSDhvIeQmnLq3l0ORnvG8c8&amp;_nc_sid=5e9851&amp;_nc_ht=instagram.fmbj2-1.fna.fbcdn.net&amp;_nc_ohc=dWiFMJtN66IQ7kNvwFaGxWS&amp;efg=eyJ2ZW5jb2RlX3RhZyI6Inhwdl9wcm9ncmVzc2l2ZS5JTlNUQUdSQU0uRkVFRC5DMy42NDAuZGFzaF9iYXNlbGluZV8xX3YxIiwieHB2X2Fzc2V0X2lkIjo5Njc1NzYxMjQ1NDIzOTgsImFzc2V0X2FnZV9kYXlzIjoyNjUxLCJ2aV91c2VjYXNlX2lkIjoxMDE0NiwiZHVyYXRpb25fcyI6NywidXJsZ2VuX3NvdXJjZSI6Ind3dyJ9&amp;ccb=17-1&amp;_nc_gid=6O6pxtBnJ_zvpiSDK0lIVA&amp;_nc_ss=1a&amp;_nc_zt=28&amp;vs=3e51ccea05bbc4a6&amp;_nc_vs=HBkcFQIYTGlnX2JhY2tmaWxsX3RpbWVsaW5lX3ZvZC8wRDQ1Qzk5QUNGNEExN0FBOEM3OTBCMTI0OUYyRkRBNF92aWRlb19kYXNoaW5pdC5tcDQVAALIARIAKAAYABsCiAd1c2Vfb2lsATEScHJvZ3Jlc3NpdmVfcmVjaXBlATEVAAAm_LaS86uAuAMVAigCQzMsF0Acj1wo9cKPGBJkYXNoX2Jhc2VsaW5lXzFfdjERAHXqB2XEngEA&amp;oh=00_AfzyUalKdK7nOGmtrMXtjJ4u9_UtX14PVWINEQ3rZzodrw&amp;oe=69B9A6A5</t>
  </si>
  <si>
    <t>https://www.instagram.com/yyuuuuu_______</t>
  </si>
  <si>
    <t>zo_79_fxs_</t>
  </si>
  <si>
    <t>Made in Japan🇯🇵
Harley-Davidson🇺🇸
shovel head
79fxs</t>
  </si>
  <si>
    <t>https://scontent-dfw6-1.cdninstagram.com/v/t51.2885-19/461625618_8479290285507098_5628722460343204602_n.jpg?stp=dst-jpg_e0_s150x150_tt6&amp;efg=eyJ2ZW5jb2RlX3RhZyI6InByb2ZpbGVfcGljLmRqYW5nby4xMDgwLmMyIn0&amp;_nc_ht=scontent-dfw6-1.cdninstagram.com&amp;_nc_cat=102&amp;_nc_oc=Q6cZ2QFhH3W96Q8BHhL24SmLG8UOGJiWCRZqR7AO741emIwwOk98LVHdkoboAo2oRZfWkaY&amp;_nc_ohc=YTc7aKmyulsQ7kNvwGjOuSV&amp;_nc_gid=eGuyoR-jNE4OVXQEaZxFBw&amp;edm=AOQ1c0wBAAAA&amp;ccb=7-5&amp;oh=00_Afxl6oxqkUaiQS1nBaOPpgDPKO6BXDjid_ziH4kvXmpfSg&amp;oe=69BDB75A&amp;_nc_sid=8b3546</t>
  </si>
  <si>
    <t>Night run
#harlaydavidson 
#shovelhead | 出発
#shovel
#shovelhead 
#harlaydavidson | 2025乗り納め | 多種多様🇯🇵🇺🇸 | Night run 🌃
#harlaydavidson 
#shovel 
#shovelhead | 良き日
#sasebobreakfast 
#harlaydavidson 
#sasebo | 夏の思い出
#harleydavidson 
#shovel
#shovelhead 
#79fxs
#凸凹choppers | #hareydavidson 
#shovel
#chopper | #HarleyDavidson
#79fxs | 夕方から
#halraydavidson 
#79fxs
#shovelhead | 🌞🌞🌞
#harlaydavidson 
#shovel
#shovelhead 
#chopper
#79fxs | #shovel
#shovelhead 
#79fxs
#kawasaki 
#halreydavidson</t>
  </si>
  <si>
    <t>#harlaydavidson, #shovelhead, #shovel, #sasebobreakfast, #sasebo, #harleydavidson, #79fxs, #hareydavidson, #chopper, #HarleyDavidson, #halraydavidson, #kawasaki, #halreydavidson</t>
  </si>
  <si>
    <t>https://instagram.com/p/DUxvLFRCf15, https://instagram.com/p/DT1bLW-Epoz, https://instagram.com/p/DSzrS8eEhrS, https://instagram.com/p/DSuedJBkmV_, https://instagram.com/p/DSKcZBgkg9y, https://instagram.com/p/DRbsZOcEsoK, https://instagram.com/p/DNSxaPWTSfC, https://instagram.com/p/DMWL-UYzVNI, https://instagram.com/p/DMKyZFpTc1p, https://instagram.com/p/DLe2jp3xtOU, https://instagram.com/p/DI5opY7R_8m, https://instagram.com/p/DHcjoxuRJZN</t>
  </si>
  <si>
    <t>42, 57, 40, 27, 41, 47, 75, 117, 82, 82, 83, 77</t>
  </si>
  <si>
    <t>2026-02-15, 2026-01-23, 2025-12-28, 2025-12-26, 2025-12-12, 2025-11-24, 2025-08-13, 2025-07-20, 2025-07-16, 2025-06-29, 2025-04-26, 2025-03-21</t>
  </si>
  <si>
    <t>https://scontent-dfw5-1.cdninstagram.com/v/t51.82787-15/637696432_17922156789249851_6677887792386557410_n.jpg?stp=dst-jpg_e35_p1080x1080_sh0.08_tt6&amp;_nc_ht=scontent-dfw5-1.cdninstagram.com&amp;_nc_cat=111&amp;_nc_oc=Q6cZ2QFhH3W96Q8BHhL24SmLG8UOGJiWCRZqR7AO741emIwwOk98LVHdkoboAo2oRZfWkaY&amp;_nc_ohc=WDbE86KkKh4Q7kNvwE_Oela&amp;_nc_gid=eGuyoR-jNE4OVXQEaZxFBw&amp;edm=AOQ1c0wBAAAA&amp;ccb=7-5&amp;ig_cache_key=MzgzMzA1MjIyNzYyMzg0NTI0MQ%3D%3D.3-ccb7-5&amp;oh=00_AfzCrggAY6XrCbPJxsY_nNiNHC4xp20cVdo3hxZgKDsQSw&amp;oe=69BDB9D9&amp;_nc_sid=8b3546, https://scontent-dfw5-1.cdninstagram.com/v/t51.82787-15/620974601_17919244278249851_863263079786415629_n.jpg?stp=dst-jpg_e35_p1080x1080_sh0.08_tt6&amp;_nc_ht=scontent-dfw5-1.cdninstagram.com&amp;_nc_cat=111&amp;_nc_oc=Q6cZ2QFhH3W96Q8BHhL24SmLG8UOGJiWCRZqR7AO741emIwwOk98LVHdkoboAo2oRZfWkaY&amp;_nc_ohc=-03hmy6TOd0Q7kNvwEuiYYR&amp;_nc_gid=eGuyoR-jNE4OVXQEaZxFBw&amp;edm=AOQ1c0wBAAAA&amp;ccb=7-5&amp;ig_cache_key=MzgxNjA3NTc4NzEwMDEzMzkzOQ%3D%3D.3-ccb7-5&amp;oh=00_AfxEAfBzWy55bHp6ai-kzvGBep2_LHAvDbMSSXHf10fhVg&amp;oe=69BDB4F4&amp;_nc_sid=8b3546, https://scontent-dfw5-1.cdninstagram.com/v/t51.82787-15/606472552_17916303702249851_2292407498110546056_n.jpg?stp=dst-jpg_e35_p1080x1080_sh0.08_tt6&amp;_nc_ht=scontent-dfw5-1.cdninstagram.com&amp;_nc_cat=111&amp;_nc_oc=Q6cZ2QFhH3W96Q8BHhL24SmLG8UOGJiWCRZqR7AO741emIwwOk98LVHdkoboAo2oRZfWkaY&amp;_nc_ohc=FrdDlyLfqREQ7kNvwF6XFEg&amp;_nc_gid=eGuyoR-jNE4OVXQEaZxFBw&amp;edm=AOQ1c0wBAAAA&amp;ccb=7-5&amp;ig_cache_key=Mzc5NzU2OTMyODY4MzAzMTI1MA%3D%3D.3-ccb7-5&amp;oh=00_AfzVVRDKfADJjSv9Pso2aueE10mjo9yo73IU0i7Qu2vmww&amp;oe=69BDB538&amp;_nc_sid=8b3546, https://scontent-dfw5-1.cdninstagram.com/v/t51.82787-15/587800867_17916074922249851_4685875099487656851_n.jpg?stp=dst-jpg_e35_p1080x1080_sh0.08_tt6&amp;_nc_ht=scontent-dfw5-1.cdninstagram.com&amp;_nc_cat=111&amp;_nc_oc=Q6cZ2QFhH3W96Q8BHhL24SmLG8UOGJiWCRZqR7AO741emIwwOk98LVHdkoboAo2oRZfWkaY&amp;_nc_ohc=oYBcjJz_X0MQ7kNvwFd_efI&amp;_nc_gid=eGuyoR-jNE4OVXQEaZxFBw&amp;edm=AOQ1c0wBAAAA&amp;ccb=7-5&amp;ig_cache_key=Mzc5NjEwNTQ3OTg3MDExMzE1MQ%3D%3D.3-ccb7-5&amp;oh=00_AfzFJcw4AQTNGFATSQYMwZ0DGOg5zd-fAfNUIEkgdB54_g&amp;oe=69BD90BD&amp;_nc_sid=8b3546, https://scontent-dfw5-1.cdninstagram.com/v/t51.82787-15/589427632_17914500072249851_8724403220498348920_n.jpg?stp=dst-jpg_e35_p1080x1080_sh0.08_tt6&amp;_nc_ht=scontent-dfw5-1.cdninstagram.com&amp;_nc_cat=111&amp;_nc_oc=Q6cZ2QFhH3W96Q8BHhL24SmLG8UOGJiWCRZqR7AO741emIwwOk98LVHdkoboAo2oRZfWkaY&amp;_nc_ohc=Onzm48adL_8Q7kNvwEHg7Vm&amp;_nc_gid=eGuyoR-jNE4OVXQEaZxFBw&amp;edm=AOQ1c0wBAAAA&amp;ccb=7-5&amp;ig_cache_key=Mzc4NTk2MzMwMTY2NzczNzQ1OA%3D%3D.3-ccb7-5&amp;oh=00_AfyXslnGIlT6INPEweC1s_xpQFSbog5ek-z14fw-F1IvMA&amp;oe=69BDBA17&amp;_nc_sid=8b3546, https://scontent-dfw5-1.cdninstagram.com/v/t51.82787-15/587806221_17912535819249851_8676526993713384521_n.jpg?stp=dst-jpg_e35_p1080x1080_sh0.08_tt6&amp;_nc_ht=scontent-dfw5-1.cdninstagram.com&amp;_nc_cat=111&amp;_nc_oc=Q6cZ2QFhH3W96Q8BHhL24SmLG8UOGJiWCRZqR7AO741emIwwOk98LVHdkoboAo2oRZfWkaY&amp;_nc_ohc=_pnC566MM3AQ7kNvwHbkxKc&amp;_nc_gid=eGuyoR-jNE4OVXQEaZxFBw&amp;edm=AOQ1c0wBAAAA&amp;ccb=7-5&amp;ig_cache_key=Mzc3MjgwNDM1MDU5MTc3NjIxMQ%3D%3D.3-ccb7-5&amp;oh=00_AfypqddzqpWawbW6Y_o0wYDf83HIEcFqMCdReICsFrhltg&amp;oe=69BD8EA1&amp;_nc_sid=8b3546, https://scontent-dfw5-1.cdninstagram.com/v/t51.82787-15/587806221_17912535819249851_8676526993713384521_n.jpg?stp=dst-jpg_e35_p1080x1080_sh0.08_tt6&amp;_nc_ht=scontent-dfw5-1.cdninstagram.com&amp;_nc_cat=111&amp;_nc_oc=Q6cZ2QFhH3W96Q8BHhL24SmLG8UOGJiWCRZqR7AO741emIwwOk98LVHdkoboAo2oRZfWkaY&amp;_nc_ohc=_pnC566MM3AQ7kNvwHbkxKc&amp;_nc_gid=eGuyoR-jNE4OVXQEaZxFBw&amp;edm=AOQ1c0wBAAAA&amp;ccb=7-5&amp;ig_cache_key=Mzc3MjgwNDM1MDU5MTc3NjIxMQ%3D%3D.3-ccb7-5&amp;oh=00_AfypqddzqpWawbW6Y_o0wYDf83HIEcFqMCdReICsFrhltg&amp;oe=69BD8EA1&amp;_nc_sid=8b3546, https://scontent-dfw5-1.cdninstagram.com/v/t51.82787-15/587699692_17912536098249851_7354237445435822570_n.jpg?stp=dst-jpg_e35_p1080x1080_sh0.08_tt6&amp;_nc_ht=scontent-dfw5-1.cdninstagram.com&amp;_nc_cat=111&amp;_nc_oc=Q6cZ2QFhH3W96Q8BHhL24SmLG8UOGJiWCRZqR7AO741emIwwOk98LVHdkoboAo2oRZfWkaY&amp;_nc_ohc=4H4IZlx3Ie4Q7kNvwGzJ2wr&amp;_nc_gid=eGuyoR-jNE4OVXQEaZxFBw&amp;edm=AOQ1c0wBAAAA&amp;ccb=7-5&amp;ig_cache_key=Mzc3MjgwNDM1MDc1OTU5NTY1MA%3D%3D.3-ccb7-5&amp;oh=00_AfzfPV8CCXbWBwEmiVi3oKdkhHajM5kch6wq0dpi3BEabw&amp;oe=69BD9566&amp;_nc_sid=8b3546, https://scontent-dfw5-1.cdninstagram.com/v/t51.82787-15/584397087_17912536101249851_5370630548623908673_n.jpg?stp=dst-jpg_e35_p1080x1080_sh0.08_tt6&amp;_nc_ht=scontent-dfw5-1.cdninstagram.com&amp;_nc_cat=111&amp;_nc_oc=Q6cZ2QFhH3W96Q8BHhL24SmLG8UOGJiWCRZqR7AO741emIwwOk98LVHdkoboAo2oRZfWkaY&amp;_nc_ohc=Mfm48jW_BRYQ7kNvwGRmX-w&amp;_nc_gid=eGuyoR-jNE4OVXQEaZxFBw&amp;edm=AOQ1c0wBAAAA&amp;ccb=7-5&amp;ig_cache_key=Mzc3MjgwNDM1MDg4NTM4ODk4Mw%3D%3D.3-ccb7-5&amp;oh=00_Afxu47aP6cT-gK078u9Y_znNmSpqV651C4vFEckROj4YGw&amp;oe=69BDB122&amp;_nc_sid=8b3546, https://scontent-dfw5-1.cdninstagram.com/v/t51.82787-15/589321911_17912536110249851_155574384413375648_n.jpg?stp=dst-jpg_e35_p1080x1080_sh0.08_tt6&amp;_nc_ht=scontent-dfw5-1.cdninstagram.com&amp;_nc_cat=111&amp;_nc_oc=Q6cZ2QFhH3W96Q8BHhL24SmLG8UOGJiWCRZqR7AO741emIwwOk98LVHdkoboAo2oRZfWkaY&amp;_nc_ohc=jZoy36MEa0MQ7kNvwEmCjhS&amp;_nc_gid=eGuyoR-jNE4OVXQEaZxFBw&amp;edm=AOQ1c0wBAAAA&amp;ccb=7-5&amp;ig_cache_key=Mzc3MjgwNDM1MDkxODk2NTYxMA%3D%3D.3-ccb7-5&amp;oh=00_Afyy0cdfqD9OxyLB2K4XfjUKIEs2YN1F0R-cdWySYE-9Bg&amp;</t>
  </si>
  <si>
    <t>https://www.instagram.com/zo_79_fxs_</t>
  </si>
  <si>
    <t>yuririiin_8</t>
  </si>
  <si>
    <t>ゆりりん❁︎</t>
  </si>
  <si>
    <t>Aichi→Gifu🇯🇵
❁
📸SONY
❁
カメラ✩︎⡱自然✩︎⡱お祭り✩︎⡱
美味しいもの✩︎⡱が好きです¨̮♡︎
❁︎
なんでも撮るので統一感はありません‧⁺◟︎( ᵒ̴̶̷̥́ ·̫ ᵒ̴̶̷̣̥̀ )
いいね、フォローお気楽に✨</t>
  </si>
  <si>
    <t>https://scontent-dfw5-2.cdninstagram.com/v/t51.2885-19/123833653_356125889174131_6841888084308524913_n.jpg?stp=dst-jpg_e0_s150x150_tt6&amp;efg=eyJ2ZW5jb2RlX3RhZyI6InByb2ZpbGVfcGljLmRqYW5nby4xMDgwLmMyIn0&amp;_nc_ht=scontent-dfw5-2.cdninstagram.com&amp;_nc_cat=107&amp;_nc_oc=Q6cZ2QHk3Oyl67p73qGlpL_5JdA7SKXop1yGSI20Y0umP8N4vmFJ9jlr7kgTkYZqJ8pIWhM&amp;_nc_ohc=ipDmIDFk2egQ7kNvwEhyrZm&amp;_nc_gid=ogZyJ7DUdmDP92nxcfCdzg&amp;edm=AOQ1c0wBAAAA&amp;ccb=7-5&amp;oh=00_Afz8mrPfL6qII0GfrZAFiAo-Q2iaCJqBfeBtbd8nwVOkpg&amp;oe=69BDAB54&amp;_nc_sid=8b3546</t>
  </si>
  <si>
    <t>#ぎふ長良川花火大会
4年ぶりの長良川花火最高でした✨
#花火大会
#村瀬煙火
#打ち上げ花火
#岐阜
#長良川 | 刈谷万燈祭
・
・
前から気になっていたお祭り◡̈⃝︎⋆︎*
やっぱりお祭りは楽しい✨
・
・
・
・
・
・
2023.7愛知県
・
・
・
#愛知県
#刈谷市
#刈谷万燈祭 
#東京カメラ部
#bestphoto_japan
#photo_travelers
#bestjapanpics 
#japan_night_view
#1x_japan
#jp_gallery 
#team_jp_
#lovers_nippon #ptk_japan 
#team_jp_ #photo_jpn #art_of_japan_  #daily_photo_jpn 
#loves_nippon 
#col | 長良川鵜飼2023
・
・
・
本日5月11日はぎふ長良川鵜飼開幕でした😊久しぶりに長良川沿いにたくさんの人が集まり賑やかな夜となりました✨今年も鵜飼撮影が楽しみです😁✨
・
・
・
2023.5 岐阜県
・
・
・
#岐阜県
#長良川鵜飼
#花火#鵜飼
#東京カメラ部
#bestphoto_japan
#photo_travelers
#bestjapanpics 
#japan_night_view
#1x_japan
#jp_gallery 
#team_jp_
#lovers_nippon #ptk_japan 
#team_jp_ #photo_jpn #art_of_japan | Yanagase Glasstle35
・
・
・
岐阜にまた一つオシャレなビルができました✨
・
・
・
2023.3 岐阜県
・
・
・
#グラッスルフォトコン2023 
#岐阜県
#柳ヶ瀬グラッスル35 
#東京カメラ部
#bestphoto_japan
#photo_travelers
#bestjapanpics 
#japan_daytime_view
#1x_japan
#jp_gallery 
#team_jp_
#lovers_nippon #ptk_japan 
#art_of_japan_  #daily_photo_jpn 
#loves_nippon 
#colore | sakura🌸
・
・
・
ここの枝垂れ桜もとても大きくて素晴らしかったです😊🌸
・
・
・
2023.4 岐阜県
・
・
・
#岐阜県
#桜#枝垂れ桜
#飛騨高山
#東京カメラ部
#bestphoto_japan
#photo_travelers
#bestjapanpics 
#japan_night_view
#1x_japan
#jp_gallery 
#team_jp_
#lovers_nippon #ptk_japan 
#team_jp_ #photo_jpn #art_of_japan_  #daily_photo_jpn 
#loves_nippon 
#colore_ | sakura🌸
・
・
・
今年はわりと桜撮りに行ったけど、全然postできてない😇記録用に少しずつまだあげます😂🙏🌸
・
・
・
2023.4 滋賀県
・
・
・
#滋賀県
#桜#リフレクション
#東京カメラ部
#bestphoto_japan
#photo_travelers
#bestjapanpics 
#japan_daytime_view
#1x_japan
#jp_gallery 
#team_jp_
#lovers_nippon #ptk_japan 
#team_jp_ #photo_jpn #art_of_japan_  #daily_photo_jpn 
#lo | 🔥✨🔥✨🔥✨
・
・
・
子どもたちもすごく頑張っていて
とてもかっこいいお祭りでした🔥✨
・
・
・
2023.4 岐阜県　神戸山王まつり
・
・
・
#岐阜県
#神戸山王まつり
#祭り#火祭り
#東京カメラ部
#bestphoto_japan
#photo_travelers
#bestjapanpics 
#japan_night_view
#1x_japan
#jp_gallery 
#team_jp_
#lovers_nippon #ptk_japan 
#team_jp_ #photo_jpn #art_of_japan_  #daily_photo_jpn 
#loves | 🔥✨🔥✨🔥✨
・
・
・
初めての神戸山王まつり🔥✨
いってみたくて開催をずっと楽しみにしていました😆
しかし残念ながらの雨予報で、まさかの夜のメインが1番の土砂降り🤣カメラを守るのにも必死で、撮影も難しくてだいぶ撃沈でした😂また次回にリベンジできるといいな😂
・
・
・
たくさんお世話になりました @kouhei.y.0513 さん　
本当にありがとうございました😊🙏✨
・
・
・
2023.4 岐阜県　神戸山王まつり
・
・
・
#岐阜県
#神戸山王まつり
#祭り#火祭り
#東京カメラ部
#bestphoto_japan
#photo_travelers
#bestja | 🌿🌱🌿🌱🌿🌱
・
・
・
久しぶりにワクワクした🌿✨
やっぱり渋いのが好き☺️
・
・
・
2023.4 滋賀県
・
・
・
#滋賀県
#リフレクション
#水中木
#東京カメラ部
#bestphoto_japan
#photo_travelers
#bestjapanpics 
#japan_daytime_view
#1x_japan
#jp_gallery 
#team_jp_
#lovers_nippon #ptk_japan 
#team_jp_ #photo_jpn #art_of_japan_  #daily_photo_jpn 
#loves_nippon 
#co | 🌸🌿🌸🌿🌸🌿
・
・
・
ピンクと緑のコントラストが美しく
リフレも最高でした◡̈⃝︎⋆︎*
・
・
・
2023.4 滋賀県
・
・
・
#滋賀県
#桜#リフレクション
#東京カメラ部
#bestphoto_japan
#photo_travelers
#bestjapanpics 
#japan_daytime_view
#1x_japan
#jp_gallery 
#team_jp_
#lovers_nippon #ptk_japan 
#team_jp_ #photo_jpn #art_of_japan_  #daily_photo_jpn 
#loves_nippon 
 | sakura🌸
・
・
ここは気に入りすぎて何度か行きました😊
ゆっくりお散歩に最高です🌸
・
・
・
2023.4 岐阜県
・
・
・
#岐阜県
#山県市
#桜#鳥羽川
#鳥羽川サイクリングロード 
#岐阜県インスタ部 
#東京カメラ部
#bestphoto_japan
#photo_travelers
#bestjapanpics 
#japan_night_view
#1x_japan
#jp_gallery 
#team_jp_
#lovers_nippon #ptk_japan 
#team_jp_ #photo_jpn #art_of_japan_  #daily_photo | sakura🌸hanabi
・
・
ライトアップをわくわくしながら到着すると、案内の人が「花火まで見て行かれますか？」と😳✨
偶然にも花火と桜のコラボが見られる日に来るとはラッキーでした😁🌸
・
・
・
2023.4 岐阜県
・
・
・
#岐阜県#花火
#水戸野のシダレザクラ 
#桜#岐阜県インスタ部 
#東京カメラ部
#bestphoto_japan
#photo_travelers
#bestjapanpics 
#japan_night_view
#1x_japan
#jp_gallery 
#team_jp_
#lovers_nippon #ptk_japan 
#team_j</t>
  </si>
  <si>
    <t>#bestphoto_japan, #photo_travelers, #bestjapanpics, #japan_night_view, #1x_japan, #jp_gallery, #team_jp_, #lovers_nippon, #ptk_japan, #photo_jpn, #art_of_japan_, #daily_photo_jpn, #loves_nippon, #col, #art_of_japan, #japan_daytime_view, #colore, #colore_, #lo, #loves, #bestja, #co, #daily_photo, #team_j</t>
  </si>
  <si>
    <t>@kouhei.y.0513</t>
  </si>
  <si>
    <t>https://instagram.com/p/CvzZ1n-rAnv, https://instagram.com/p/CvyF-VdP0n5, https://instagram.com/p/CsG2CY8vjCY, https://instagram.com/p/CsEJsQkvI3w, https://instagram.com/p/Cr-2bJ3vP8S, https://instagram.com/p/Cr7xs_ePFnR, https://instagram.com/p/CrvEFuIvMHU, https://instagram.com/p/CrsjJP4vnXU, https://instagram.com/p/Cribf1Qvh6F, https://instagram.com/p/CrVplSAPHxW, https://instagram.com/p/Cq-qMjxPC41, https://instagram.com/p/CqwT16CP9FZ</t>
  </si>
  <si>
    <t>156, 157, 242, 154, 139, 168, 141, 172, 139, 144, 149, 152</t>
  </si>
  <si>
    <t>1, 3, 12, 4, 2, 10, 6, 22, 0, 0, 0, 4</t>
  </si>
  <si>
    <t>2023-08-11, 2023-08-10, 2023-05-11, 2023-05-10, 2023-05-08, 2023-05-07, 2023-05-02, 2023-05-01, 2023-04-27, 2023-04-22, 2023-04-13, 2023-04-08</t>
  </si>
  <si>
    <t>長良川, Gifu Prefecture, Gifu, Shiga Prefecture</t>
  </si>
  <si>
    <t>https://scontent-dfw5-2.cdninstagram.com/v/t51.82787-15/625177522_17995152014739860_2347519914960612202_n.jpg?stp=dst-jpg_e35_s1080x1080_sh0.08_tt6&amp;_nc_ht=scontent-dfw5-2.cdninstagram.com&amp;_nc_cat=108&amp;_nc_oc=Q6cZ2QHk3Oyl67p73qGlpL_5JdA7SKXop1yGSI20Y0umP8N4vmFJ9jlr7kgTkYZqJ8pIWhM&amp;_nc_ohc=0aby7yrmxeYQ7kNvwHGJpOM&amp;_nc_gid=ogZyJ7DUdmDP92nxcfCdzg&amp;edm=AOQ1c0wBAAAA&amp;ccb=7-5&amp;ig_cache_key=MzE2NjYxOTc2MTg3NDI1ODQyNQ%3D%3D.3-ccb7-5&amp;oh=00_AfyrB_PnLcgNAOVaBUfqwN5m6KB4nhYi_xzpJ1RuapeU6w&amp;oe=69BDB673&amp;_nc_sid=8b3546, https://scontent-dfw5-2.cdninstagram.com/v/t51.82787-15/622161275_18029441135592816_3889320083855638156_n.jpg?stp=dst-jpg_e35_s1080x1080_sh0.08_tt6&amp;_nc_ht=scontent-dfw5-2.cdninstagram.com&amp;_nc_cat=100&amp;_nc_oc=Q6cZ2QHk3Oyl67p73qGlpL_5JdA7SKXop1yGSI20Y0umP8N4vmFJ9jlr7kgTkYZqJ8pIWhM&amp;_nc_ohc=5ixTo4Z3Ig4Q7kNvwEJxqYg&amp;_nc_gid=ogZyJ7DUdmDP92nxcfCdzg&amp;edm=AOQ1c0wBAAAA&amp;ccb=7-5&amp;ig_cache_key=MzEwMDQwMzA1MjIzMDYxOTI4OA%3D%3D.3-ccb7-5&amp;oh=00_AfzghuKbzKU3ydEegdQnaVYiyOgnxinppAd_ZHaXlCXzeQ&amp;oe=69BD97D5&amp;_nc_sid=8b3546, https://scontent-dfw5-2.cdninstagram.com/v/t51.82787-15/623302850_18092075573046715_7993878498052521784_n.jpg?stp=dst-jpg_e35_p1080x1080_sh0.08_tt6&amp;_nc_ht=scontent-dfw5-2.cdninstagram.com&amp;_nc_cat=107&amp;_nc_oc=Q6cZ2QHk3Oyl67p73qGlpL_5JdA7SKXop1yGSI20Y0umP8N4vmFJ9jlr7kgTkYZqJ8pIWhM&amp;_nc_ohc=mqKFa-2vRtEQ7kNvwEBGV_8&amp;_nc_gid=ogZyJ7DUdmDP92nxcfCdzg&amp;edm=AOQ1c0wBAAAA&amp;ccb=7-5&amp;ig_cache_key=MzA5OTY0NTA2NzQwOTUyNjI1Ng%3D%3D.3-ccb7-5&amp;oh=00_AfzbXDzSy-z2atraw16FQfBr_C_9p-Uesb7UMcSVfuxd2Q&amp;oe=69BDB3B4&amp;_nc_sid=8b3546, https://scontent-dfw5-1.cdninstagram.com/v/t51.82787-15/625671823_18135186907496230_1471400510379537743_n.jpg?stp=dst-jpg_e35_p1080x1080_sh0.08_tt6&amp;_nc_ht=scontent-dfw5-1.cdninstagram.com&amp;_nc_cat=110&amp;_nc_oc=Q6cZ2QHk3Oyl67p73qGlpL_5JdA7SKXop1yGSI20Y0umP8N4vmFJ9jlr7kgTkYZqJ8pIWhM&amp;_nc_ohc=LrLgG7CMuecQ7kNvwFNDpZb&amp;_nc_gid=ogZyJ7DUdmDP92nxcfCdzg&amp;edm=AOQ1c0wBAAAA&amp;ccb=7-5&amp;ig_cache_key=MzA5ODE1Mjk1NDIxMzc2MDc4Ng%3D%3D.3-ccb7-5&amp;oh=00_AfzRwN5-qJ2xvRn1jhKyJz4w5J6_pr5wQudkrk06wt0Q4Q&amp;oe=69BDADE0&amp;_nc_sid=8b3546, https://scontent-dfw5-2.cdninstagram.com/v/t51.82787-15/619500639_17996780186888419_7658557847958989509_n.jpg?stp=dst-jpg_e35_s1080x1080_sh0.08_tt6&amp;_nc_ht=scontent-dfw5-2.cdninstagram.com&amp;_nc_cat=107&amp;_nc_oc=Q6cZ2QHk3Oyl67p73qGlpL_5JdA7SKXop1yGSI20Y0umP8N4vmFJ9jlr7kgTkYZqJ8pIWhM&amp;_nc_ohc=fUTeqUvrJO4Q7kNvwFS91hI&amp;_nc_gid=ogZyJ7DUdmDP92nxcfCdzg&amp;edm=AOQ1c0wBAAAA&amp;ccb=7-5&amp;ig_cache_key=MzA5NzI4Nzc2NDgzNjM3NDk5Mw%3D%3D.3-ccb7-5&amp;oh=00_AfxhIBW6gN7BQwIypjz0YU0g-LuuyVawzznEYEZniOHJrg&amp;oe=69BD9130&amp;_nc_sid=8b3546, https://scontent-dfw5-2.cdninstagram.com/v/t51.82787-15/624176158_18054257870404540_7971100509675720517_n.jpg?stp=dst-jpg_e35_p1080x1080_sh0.08_tt6&amp;_nc_ht=scontent-dfw5-2.cdninstagram.com&amp;_nc_cat=104&amp;_nc_oc=Q6cZ2QHk3Oyl67p73qGlpL_5JdA7SKXop1yGSI20Y0umP8N4vmFJ9jlr7kgTkYZqJ8pIWhM&amp;_nc_ohc=xExS_eOJEAUQ7kNvwHa1d1b&amp;_nc_gid=ogZyJ7DUdmDP92nxcfCdzg&amp;edm=AOQ1c0wBAAAA&amp;ccb=7-5&amp;ig_cache_key=MzA5MzcwOTQ1NDM0ODk2MDIxMg%3D%3D.3-ccb7-5&amp;oh=00_AfzRyK41kOTSuOhS3L-Vzm_a-LE2HE-fR0MxXBdt-rpMdA&amp;oe=69BD9638&amp;_nc_sid=8b3546, https://scontent-dfw5-1.cdninstagram.com/v/t51.82787-15/622587290_18091532009056318_2790245838552667274_n.jpg?stp=dst-jpg_e35_s1080x1080_sh0.08_tt6&amp;_nc_ht=scontent-dfw5-1.cdninstagram.com&amp;_nc_cat=110&amp;_nc_oc=Q6cZ2QHk3Oyl67p73qGlpL_5JdA7SKXop1yGSI20Y0umP8N4vmFJ9jlr7kgTkYZqJ8pIWhM&amp;_nc_ohc=5vWRbLGmoa0Q7kNvwHApBCm&amp;_nc_gid=ogZyJ7DUdmDP92nxcfCdzg&amp;edm=AOQ1c0wBAAAA&amp;ccb=7-5&amp;ig_cache_key=MzA5MzAwMTYxMTI1ODAwMDg1Mg%3D%3D.3-ccb7-5&amp;oh=00_AfwYagRjM265l9iE_TGMrcTmBFb26VLbImw11RvLzA1lLA&amp;oe=69BDA6F8&amp;_nc_sid=8b3546, https://scontent-dfw6-1.cdninstagram.com/v/t51.82787-15/621927011_18081522641266142_2927456172956902552_n.jpg?stp=dst-jpg_e35_s1080x1080_sh0.08_tt6&amp;_nc_ht=scontent-dfw6-1.cdninstagram.com&amp;_nc_cat=102&amp;_nc_oc=Q6cZ2QHk3Oyl67p73qGlpL_5JdA7SKXop1yGSI20Y0umP8N4vmFJ9jlr7kgTkYZqJ8pIWhM&amp;_nc_ohc=hi5C_2lCcS4Q7kNvwEcdXah&amp;_nc_gid=ogZyJ7DUdmDP92nxcfCdzg&amp;edm=AOQ1c0wBAAAA&amp;ccb=7-5&amp;ig_cache_key=MzA5MDE1MzIyOTA3ODM3MTk3Mw%3D%3D.3-ccb7-5&amp;oh=00_AfzzFUscXbt_STRSCps55GwNs3bXIY9e4I3DweSLPkdxYw&amp;oe=69BDAA93&amp;_nc_sid=8b3546, https://scontent-dfw5-2.cdninstagram.com/v/t51.82787-15/624143831_18072764105386100_7213452848816527682_n.jpg?stp=dst-jpg_e35_p1080x1080_sh0.08_tt6&amp;_nc_ht=scontent-dfw5-2.cdninstagram.com&amp;_nc_cat=108&amp;_nc_oc=Q6cZ2QHk3Oyl67p73qGlpL_5JdA7SKXop1yGSI20Y0umP8N4vmFJ9jlr7kgTkYZqJ8pIWhM&amp;_nc_ohc=mPWw_u93Tf0Q7kNvwFNJoAo&amp;_nc_gid=ogZyJ7DUdmDP92nxcfCdzg&amp;edm=AOQ1c0wBAAAA&amp;ccb=7-5&amp;ig_cache_key=MzA4NjU1NjAwMTQ5MTI1NDM1OA%3D%3D.3-ccb7-5&amp;oh=00_Afxjm6f7MEpxGbMCVaCJwKBJZ9TjPUb8ctkQ1PVtul8FEA&amp;oe=69BD9608&amp;_nc_sid=8b3546, https://scontent-dfw5-1.cdninstagram.com/v/t51.82787-15/623398339_18091083422050462_6400130732601102656_n.jpg?stp=dst-jpg_e35_s1080x1080_sh0.08_tt6&amp;_nc_ht=scontent-dfw5-1.cdninstagram.com&amp;_nc_cat=110&amp;_nc_oc=Q6cZ2QHk3Oyl67p73qGlpL_5JdA7SKXop1yGSI20Y0umP8N4vmFJ9jlr7kgTkYZqJ8pIWhM&amp;_nc_ohc=4NLg0LWKBnoQ7kNvwFIkj1O&amp;_nc_gid=ogZyJ7DUdmDP92nxcfCdzg&amp;edm=AOQ1c0wBAAAA&amp;ccb=7-5&amp;ig_cache_key=MzA4MDA4NDc3NjE2MjE3NjU2NQ%3D%3D.3-ccb7-5&amp;oh=00_Afy8zTOyBwFwGt3P9OpP9SSnYlvcONrUtaJyGk_h6bDQy</t>
  </si>
  <si>
    <t>https://scontent-dfw5-2.cdninstagram.com/o1/v/t2/f2/m82/AQO0dE3UyGvZCpAFPtge9caS5j4n-GjLcsp47IcK79YgqYFl9VYEO-hRqebeEZttKf1ZkXhsDfB9yVLqcTgTmoBMh8cOWF4aCvJGz_A.mp4?_nc_cat=108&amp;_nc_sid=5e9851&amp;_nc_ht=scontent-dfw5-2.cdninstagram.com&amp;_nc_ohc=b98tJRIHeFkQ7kNvwHbFfSd&amp;efg=eyJ2ZW5jb2RlX3RhZyI6Inhwdl9wcm9ncmVzc2l2ZS5JTlNUQUdSQU0uQ0xJUFMuQzMuNzIwLmRhc2hfYmFzZWxpbmVfMV92MSIsInhwdl9hc3NldF9pZCI6MzUzMjEyMDQzNzAwMTY1MSwiYXNzZXRfYWdlX2RheXMiOjk0NywidmlfdXNlY2FzZV9pZCI6MTAwOTksImR1cmF0aW9uX3MiOjQzLCJ1cmxnZW5fc291cmNlIjoid3d3In0%3D&amp;ccb=17-1&amp;_nc_gid=ogZyJ7DUdmDP92nxcfCdzg&amp;_nc_ss=1a&amp;_nc_zt=28&amp;vs=b49fb9814045bc31&amp;_nc_vs=HBksFQIYT2lnX3hwdl9yZWVsc19wZXJtYW5lbnRfcHJvZC84NTRCQkNFMzNENThDNkI2RDZDNEIwRkZCODVDMkVCM192aWRlb19kYXNoaW5pdC5tcDQVAALIARIAFQIYOnBhc3N0aHJvdWdoX2V2ZXJzdG9yZS9HSGVTNUJXbzljUGxMcmtFQUdHMUNXWW5UakJXYnFfRUFBQUYVAgLIARIAKAAYABsCiAd1c2Vfb2lsATEScHJvZ3Jlc3NpdmVfcmVjaXBlATEVAAAm5rac_7ucxgwVAigCQzMsF0BFkQYk3S8bGBJkYXNoX2Jhc2VsaW5lXzFfdjERAHX-B2XmnQEA&amp;oh=00_AfzTMtBkW2Ara4tle9hhscT0Y35is-_fO2vb4fhX7x03Pg&amp;oe=69B99F15</t>
  </si>
  <si>
    <t>https://www.instagram.com/yuririiin_8</t>
  </si>
  <si>
    <t>yamacehouse</t>
  </si>
  <si>
    <t>Kenta Yamakoshi</t>
  </si>
  <si>
    <t>🇺🇸生活スタート</t>
  </si>
  <si>
    <t>https://scontent-lga3-2.cdninstagram.com/v/t51.2885-19/83524941_1018824735143412_4239550277872517120_n.jpg?stp=dst-jpg_e0_s150x150_tt6&amp;efg=eyJ2ZW5jb2RlX3RhZyI6InByb2ZpbGVfcGljLmRqYW5nby4xMDgwLmMyIn0&amp;_nc_ht=scontent-lga3-2.cdninstagram.com&amp;_nc_cat=100&amp;_nc_oc=Q6cZ2QFovWQWssAHWrMy3HxmuOj9YpmDGAi0QJMveHQlvt-VT8azFN2DmuZ4pXBEtIZh6U8&amp;_nc_ohc=KWGpiagUYUgQ7kNvwGKoFi2&amp;_nc_gid=frkjkhO4jXrOtLse3Ji8Wg&amp;edm=AOQ1c0wBAAAA&amp;ccb=7-5&amp;oh=00_Afz0xHwa3z4T2iz4QAr1T1UhVd1_0EnkU1wbE2qCRiJRpA&amp;oe=69BD9CFA&amp;_nc_sid=8b3546</t>
  </si>
  <si>
    <t>Wicked観ました
Defying Gravity、素晴らしい
#NYC
#10年に一度の大寒波
#glee懐かしい | #WDW
12/2 EPCOT
12/3 Magic Kingdom
12/4 Hollywood Studios
12/5 Animal Kingdom | CTの夏ももう終わり
日本に比べてマシと言うけど、なんだかんだ暑かった | 二刀流観てきました
#SF
#MLB
#投手大谷エグい
#waymo 
#sightglasscoffee 
#スポーツ観に行った時しか更新してない | ちょっと前にBostonにNBA観に行きました
#NBA
#jaysontatum
#traeyoung | 大晦日に車で片道6時間かけてNHL観戦してきました。
Ovechkinを生で観られて夢が1つ叶いました。
#NHL
#letsgocaps 
#unleasethefury
#ワシントンdcは遠い | Pizza in NewHaven
峰曰くNo.1ピザ屋
#frankpepe | Coffee in NYC
#devoción 
#stumptown | 今日からアメリカ編スタートです
#AMERICAIKUDON | ライブはもとより、深夜ラジオという間口の狭いコンテンツの内輪ネタにこれだけの人が夢中になっているということを実感して、ただひたすら感動でした
#オードリーのオールナイトニッポンin東京ドーム 
#16万人
#環の写真はない | 同期6人でキャラバン乗って王将行ってホッケーして漢気して、大学時代タイムスリップした感ありました | 露天エモすぎ、最高でした
#山雫湯
#Mountaindew</t>
  </si>
  <si>
    <t>#NYC, #10, #glee, #WDW, #SF, #MLB, #waymo, #sightglasscoffee, #NBA, #jaysontatum, #traeyoung, #NHL, #letsgocaps, #unleasethefury, #frankpepe, #devoci, #stumptown, #AMERICAIKUDON, #16, #Mountaindew</t>
  </si>
  <si>
    <t>https://instagram.com/p/DUMOq0nlaxS, https://instagram.com/p/DSlyErZjAGd, https://instagram.com/p/DOBgZcUkURG, https://instagram.com/p/DMGErUju-lR, https://instagram.com/p/DFgy1FXuDr3, https://instagram.com/p/DET77OlOGFw, https://instagram.com/p/DDnn9nGPbx_, https://instagram.com/p/DChhkDPvXLE, https://instagram.com/p/DCdjwiov-NL, https://instagram.com/p/C3h0sJrvNa4, https://instagram.com/p/C2HeLQOvWXK, https://instagram.com/p/CvzeM_bPIpk</t>
  </si>
  <si>
    <t>10, 10, 11, 17, 16, 27, 11, 19, 33, 17, 43, 19</t>
  </si>
  <si>
    <t>1, 0, 0, 2, 0, 0, 0, 0, 0, 0, 0, 0</t>
  </si>
  <si>
    <t>2026-01-31, 2025-12-23, 2025-08-31, 2025-07-14, 2025-02-01, 2025-01-02, 2024-12-16, 2024-11-18, 2024-11-17, 2024-02-19, 2024-01-15, 2023-08-11</t>
  </si>
  <si>
    <t>Gershwin Theater, Walt Disney World, Orlando, Westmoor Park, San Francisco, California, TD Garden, Capital One Arena, Pepe's Pizza, 東京ドーム, 堀田湯</t>
  </si>
  <si>
    <t>Sidecar, Image, Image, Sidecar, Sidecar, Sidecar, Sidecar, Sidecar, Sidecar, Sidecar, Sidecar, Sidecar</t>
  </si>
  <si>
    <t>https://scontent-lga3-3.cdninstagram.com/v/t51.82787-15/624913643_18445188937102036_7756431561770188255_n.jpg?stp=dst-jpg_e35_p1080x1080_sh0.08_tt6&amp;_nc_ht=scontent-lga3-3.cdninstagram.com&amp;_nc_cat=104&amp;_nc_oc=Q6cZ2QFovWQWssAHWrMy3HxmuOj9YpmDGAi0QJMveHQlvt-VT8azFN2DmuZ4pXBEtIZh6U8&amp;_nc_ohc=StNnsTaA5IkQ7kNvwFJhRFV&amp;_nc_gid=frkjkhO4jXrOtLse3Ji8Wg&amp;edm=AOQ1c0wBAAAA&amp;ccb=7-5&amp;ig_cache_key=MzgyMjQ5NDM2NzMxMDk4MDMxOQ%3D%3D.3-ccb7-5&amp;oh=00_AfwUryV-LOF-B1WBDJR_b4jLTHlMdjPLsfrB2HksgOCKbQ&amp;oe=69BD92EF&amp;_nc_sid=8b3546, https://scontent-lga3-3.cdninstagram.com/v/t51.82787-15/624913643_18445188937102036_7756431561770188255_n.jpg?stp=dst-jpg_e35_p1080x1080_sh0.08_tt6&amp;_nc_ht=scontent-lga3-3.cdninstagram.com&amp;_nc_cat=104&amp;_nc_oc=Q6cZ2QFovWQWssAHWrMy3HxmuOj9YpmDGAi0QJMveHQlvt-VT8azFN2DmuZ4pXBEtIZh6U8&amp;_nc_ohc=StNnsTaA5IkQ7kNvwFJhRFV&amp;_nc_gid=frkjkhO4jXrOtLse3Ji8Wg&amp;edm=AOQ1c0wBAAAA&amp;ccb=7-5&amp;ig_cache_key=MzgyMjQ5NDM2NzMxMDk4MDMxOQ%3D%3D.3-ccb7-5&amp;oh=00_AfwUryV-LOF-B1WBDJR_b4jLTHlMdjPLsfrB2HksgOCKbQ&amp;oe=69BD92EF&amp;_nc_sid=8b3546, https://scontent-lga3-3.cdninstagram.com/v/t51.82787-15/626536750_18445188952102036_5824970245692279322_n.jpg?stp=dst-jpg_e35_p1080x1080_sh0.08_tt6&amp;_nc_ht=scontent-lga3-3.cdninstagram.com&amp;_nc_cat=104&amp;_nc_oc=Q6cZ2QFovWQWssAHWrMy3HxmuOj9YpmDGAi0QJMveHQlvt-VT8azFN2DmuZ4pXBEtIZh6U8&amp;_nc_ohc=ZolRIeeFSk8Q7kNvwEKqoxT&amp;_nc_gid=frkjkhO4jXrOtLse3Ji8Wg&amp;edm=AOQ1c0wBAAAA&amp;ccb=7-5&amp;ig_cache_key=MzgyMjQ5NDM4MjUwNDA1NTQ0Mg%3D%3D.3-ccb7-5&amp;oh=00_Afx0rHRKuA58ZvjANCGtcN2IVtmzibEzsnui5Xj2Vk1xAA&amp;oe=69BD9F91&amp;_nc_sid=8b3546, https://scontent-lga3-3.cdninstagram.com/v/t51.82787-15/624774081_18445188961102036_6793835866908354778_n.jpg?stp=dst-jpg_e35_p1080x1080_sh0.08_tt6&amp;_nc_ht=scontent-lga3-3.cdninstagram.com&amp;_nc_cat=104&amp;_nc_oc=Q6cZ2QFovWQWssAHWrMy3HxmuOj9YpmDGAi0QJMveHQlvt-VT8azFN2DmuZ4pXBEtIZh6U8&amp;_nc_ohc=pLx6P9I00yUQ7kNvwGLoTOY&amp;_nc_gid=frkjkhO4jXrOtLse3Ji8Wg&amp;edm=AOQ1c0wBAAAA&amp;ccb=7-5&amp;ig_cache_key=MzgyMjQ5NDM4NzQyODI0NTUwOA%3D%3D.3-ccb7-5&amp;oh=00_AfzKMrSsy9N1uZVKDXWK9Mr-_qZFTd4AKWeBofV-ssaV7g&amp;oe=69BD96DC&amp;_nc_sid=8b3546, https://scontent-lga3-3.cdninstagram.com/v/t51.82787-15/605648982_18439168492102036_6628541076039704650_n.jpg?stp=dst-jpg_e35_p1080x1080_sh0.08_tt6&amp;_nc_ht=scontent-lga3-3.cdninstagram.com&amp;_nc_cat=104&amp;_nc_oc=Q6cZ2QFovWQWssAHWrMy3HxmuOj9YpmDGAi0QJMveHQlvt-VT8azFN2DmuZ4pXBEtIZh6U8&amp;_nc_ohc=G75na2okbQYQ7kNvwFySuuo&amp;_nc_gid=frkjkhO4jXrOtLse3Ji8Wg&amp;edm=AOQ1c0wBAAAA&amp;ccb=7-5&amp;ig_cache_key=Mzc5MzY1ODQ4NDkzMjQ3NzM0MQ%3D%3D.3-ccb7-5&amp;oh=00_AfzS4QWNEeLYMiotEbEZH-KmeSjGntGsBN-O0qMCQ9HNfA&amp;oe=69BDAC97&amp;_nc_sid=8b3546, https://scontent-lga3-3.cdninstagram.com/v/t51.82787-15/540255289_18420828046102036_2962218527391586145_n.jpg?stp=dst-jpg_e35_s1080x1080_sh0.08_tt6&amp;_nc_ht=scontent-lga3-3.cdninstagram.com&amp;_nc_cat=104&amp;_nc_oc=Q6cZ2QFovWQWssAHWrMy3HxmuOj9YpmDGAi0QJMveHQlvt-VT8azFN2DmuZ4pXBEtIZh6U8&amp;_nc_ohc=VHZDTtRi9hEQ7kNvwHUzRRt&amp;_nc_gid=frkjkhO4jXrOtLse3Ji8Wg&amp;edm=AOQ1c0wBAAAA&amp;ccb=7-5&amp;ig_cache_key=MzcxMTM5MDA1MzgxNTEwODY3OA%3D%3D.3-ccb7-5&amp;oh=00_Afz7VkH4aEI_-hRFDF-tszvI07jvKOHJ1FK8caC74hjlpA&amp;oe=69BDA516&amp;_nc_sid=8b3546, https://scontent-lga3-3.cdninstagram.com/v/t51.82787-15/519886069_18413807338102036_1774859138074910272_n.jpg?stp=dst-jpg_e35_p1080x1080_sh0.08_tt6&amp;_nc_ht=scontent-lga3-3.cdninstagram.com&amp;_nc_cat=104&amp;_nc_oc=Q6cZ2QFovWQWssAHWrMy3HxmuOj9YpmDGAi0QJMveHQlvt-VT8azFN2DmuZ4pXBEtIZh6U8&amp;_nc_ohc=1SYZSQRhiQ0Q7kNvwE4t9Lb&amp;_nc_gid=frkjkhO4jXrOtLse3Ji8Wg&amp;edm=AOQ1c0wBAAAA&amp;ccb=7-5&amp;ig_cache_key=MzY3NjY0NjcwNjI0Mjk0ODA1Ng%3D%3D.3-ccb7-5&amp;oh=00_AfwVX8r8fPED6T8bhlTMRDnuQQG6EHbxMvehQTZix_Q_ww&amp;oe=69BD982E&amp;_nc_sid=8b3546, https://scontent-lga3-3.cdninstagram.com/v/t51.82787-15/519886069_18413807338102036_1774859138074910272_n.jpg?stp=dst-jpg_e35_p1080x1080_sh0.08_tt6&amp;_nc_ht=scontent-lga3-3.cdninstagram.com&amp;_nc_cat=104&amp;_nc_oc=Q6cZ2QFovWQWssAHWrMy3HxmuOj9YpmDGAi0QJMveHQlvt-VT8azFN2DmuZ4pXBEtIZh6U8&amp;_nc_ohc=1SYZSQRhiQ0Q7kNvwE4t9Lb&amp;_nc_gid=frkjkhO4jXrOtLse3Ji8Wg&amp;edm=AOQ1c0wBAAAA&amp;ccb=7-5&amp;ig_cache_key=MzY3NjY0NjcwNjI0Mjk0ODA1Ng%3D%3D.3-ccb7-5&amp;oh=00_AfwVX8r8fPED6T8bhlTMRDnuQQG6EHbxMvehQTZix_Q_ww&amp;oe=69BD982E&amp;_nc_sid=8b3546, https://scontent-lga3-3.cdninstagram.com/v/t51.82787-15/519233072_18413807347102036_1766321735329465415_n.jpg?stp=dst-jpg_e35_p1080x1080_sh0.08_tt6&amp;_nc_ht=scontent-lga3-3.cdninstagram.com&amp;_nc_cat=104&amp;_nc_oc=Q6cZ2QFovWQWssAHWrMy3HxmuOj9YpmDGAi0QJMveHQlvt-VT8azFN2DmuZ4pXBEtIZh6U8&amp;_nc_ohc=n4K-iQg-RMsQ7kNvwFMQUJ2&amp;_nc_gid=frkjkhO4jXrOtLse3Ji8Wg&amp;edm=AOQ1c0wBAAAA&amp;ccb=7-5&amp;ig_cache_key=MzY3NjY0NjcwNjIzNDc4NTM4NA%3D%3D.3-ccb7-5&amp;oh=00_Afzzdvdw0Wdk6KNrssybhEZ0lNxct3gueNaw2B8LKSt73Q&amp;oe=69BDA06F&amp;_nc_sid=8b3546, https://scontent-lga3-3.cdninstagram.com/v/t51.82787-15/520394095_18413807362102036_5057686348421861276_n.jpg?stp=dst-jpg_e35_p1080x1080_sh0.08_tt6&amp;_nc_ht=scontent-lga3-3.cdninstagram.com&amp;_nc_cat=104&amp;_nc_oc=Q6cZ2QFovWQWssAHWrMy3HxmuOj9YpmDGAi0QJMveHQlvt-VT8azFN2DmuZ4pXBEtIZh6U8&amp;_nc_ohc=k0bvPikKxs8Q7kNvwGGiSzM&amp;_nc_gid=frkjkhO4jXrOtLse3Ji8Wg&amp;edm=AOQ1c0wBAAAA&amp;ccb=7-5&amp;ig_cache_key=MzY3NjY0NjcwNjM4NTY0MDM0MQ%3D%3D.3-ccb7-5&amp;oh=00_AfxLmuUYQslmDk6RhjTwiqWlwB_MZE85JSZK0mIm-MXe3</t>
  </si>
  <si>
    <t>https://scontent-lga3-3.cdninstagram.com/o1/v/t16/f2/m69/AQNYWgBeYR_sr68Pdqos7a6YALbxuu43E_LI3vAEt6aFsKwnyMc-2s9YjoVWHLEizbCZDOZj0hlAIQhLTT2wPbtV.mp4?strext=1&amp;_nc_cat=106&amp;_nc_sid=8bf8fe&amp;_nc_ht=scontent-lga3-3.cdninstagram.com&amp;_nc_ohc=nSyQmQ3IvakQ7kNvwH29mpC&amp;efg=eyJ2ZW5jb2RlX3RhZyI6Inhwdl9wcm9ncmVzc2l2ZS5JTlNUQUdSQU0uQ0FST1VTRUxfSVRFTS5DMy43MjAucHJvZ3Jlc3NpdmVfaDI2NC1iYXNpYy1nZW4yXzcyMHAiLCJ4cHZfYXNzZXRfaWQiOjkxNTM5MzY1NzQzMzEyMSwiYXNzZXRfYWdlX2RheXMiOjQwOCwidmlfdXNlY2FzZV9pZCI6MTAxNDYsImR1cmF0aW9uX3MiOjcsInVybGdlbl9zb3VyY2UiOiJ3d3cifQ%3D%3D&amp;ccb=17-1&amp;_nc_gid=frkjkhO4jXrOtLse3Ji8Wg&amp;_nc_ss=1a&amp;_nc_zt=28&amp;oh=00_AfyduihvjolvuTM44-KnvD_HVJuagf1nF-mwLShNu15T4Q&amp;oe=69BDA7C6, https://scontent-lga3-1.cdninstagram.com/o1/v/t16/f2/m69/AQPTtLGeWHlg6Vavi6dcLq-GoRSXvgZXeGB_21k-vH1vaEt0Q9-iZJC3GrtGdet4n7TB_6IjVM76_PghO7-FWgxh.mp4?strext=1&amp;_nc_cat=109&amp;_nc_sid=5e9851&amp;_nc_ht=scontent-lga3-1.cdninstagram.com&amp;_nc_ohc=XjGXqdGWJbkQ7kNvwH2gB6T&amp;efg=eyJ2ZW5jb2RlX3RhZyI6Inhwdl9wcm9ncmVzc2l2ZS5JTlNUQUdSQU0uQ0FST1VTRUxfSVRFTS5DMy45NjAuZGFzaF9iYXNlbGluZV8xX3YxIiwieHB2X2Fzc2V0X2lkIjozOTQ2MTQ4ODYzNzU1MDMsImFzc2V0X2FnZV9kYXlzIjo3OTAsInZpX3VzZWNhc2VfaWQiOjEwMTQ2LCJkdXJhdGlvbl9zIjoyMiwidXJsZ2VuX3NvdXJjZSI6Ind3dyJ9&amp;ccb=17-1&amp;_nc_gid=frkjkhO4jXrOtLse3Ji8Wg&amp;_nc_ss=1a&amp;_nc_zt=28&amp;vs=90b8ed0922e80b5&amp;_nc_vs=HBksFQIYOnBhc3N0aHJvdWdoX2V2ZXJzdG9yZS9HT0UtQ1JrZWxhZ3UxNUlFQUZOUjFSV195MFUwYmtZTEFBQUYVAALIARIAFQIYOnBhc3N0aHJvdWdoX2V2ZXJzdG9yZS9HTU43QmhtYmplYXh2aW9FQUxoQjczdWx0dWRhYmtZTEFBQUYVAgLIARIAKAAYABsCiAd1c2Vfb2lsATEScHJvZ3Jlc3NpdmVfcmVjaXBlATEVAAAmnoGBgs65swEVAigCQzMsF0A21T987ZFoGBJkYXNoX2Jhc2VsaW5lXzFfdjERAHXuB2XEngEA&amp;oh=00_AfyWFCQZ3yWR3PGadq23Jaw8xLE6d04kmJo8nHq4XNVl2w&amp;oe=69BD91EB</t>
  </si>
  <si>
    <t>https://www.instagram.com/yamacehouse</t>
  </si>
  <si>
    <t>koushirou_1994</t>
  </si>
  <si>
    <t>坂本 光士郎</t>
  </si>
  <si>
    <t>#東京ヤクルトスワローズ#26 2019〜2022
#千葉ロッテマリーンズ#36 2023〜</t>
  </si>
  <si>
    <t>https://scontent-sjc3-1.cdninstagram.com/v/t51.2885-19/474004054_961322795919194_4916131166149517961_n.jpg?stp=dst-jpg_e0_s150x150_tt6&amp;efg=eyJ2ZW5jb2RlX3RhZyI6InByb2ZpbGVfcGljLmRqYW5nby4xMDgwLmMyIn0&amp;_nc_ht=scontent-sjc3-1.cdninstagram.com&amp;_nc_cat=102&amp;_nc_oc=Q6cZ2QGTcROVXdO8hCZzH9k9DCykdWW3m6G4Wwzr2cEzoY01yEXVoytcEIjOkVk2o99flyg&amp;_nc_ohc=3HnK_7OyTtwQ7kNvwGXMXEu&amp;_nc_gid=FV6bYTvBs_jprteYAle8Pg&amp;edm=AOQ1c0wBAAAA&amp;ccb=7-5&amp;oh=00_Afw2jp2r6-N2GF9oqIZgVbR18UXPcCqHE9XC6BLKo6tGxA&amp;oe=69BD9604&amp;_nc_sid=8b3546</t>
  </si>
  <si>
    <t>to be continued.. | 最高の時間
かっこよすぎた
歌で人を魅了する力すごすぎる
ただただ聴き入ってしまってた
#浜田省吾
#沖縄
#ontheroad 
#bluesky | あべかつ大先生がやっと来た
#あべかつひこ
#あべかつ
#トレーナー
#まってたよーん
#いい笑顔だね | 今年も今日でおわり。
今年もいろんな方々にお世話になりとても感謝しています。
ありがとうございました。
ただ個人的にはものすごく悔しいシーズンを過ごしました
来年この悔しさをマウンドでぶつけていきます
ファンの皆さん一年間応援ありがとうございました‼️
良いお年をお迎えください🙆
#2025
#来年は2026年です
#応援
#ありがとうございました | メリークリスマス１
#xmas
#merrychristmas
#mcc100 | 宮台が凄すぎるからご飯誘ってみたの会
頭良すぎて終始何言ってるかわからなかったけど
持ち前の笑顔と相槌で乗り切ってやった
とりあえずもう少しこちら側に寄り添って話して欲しかった
大成はわかってますみたいな顔して話してるのも腹が立つ
おれだけ取り残されてるよみたいな雰囲気も腹が立つ
絶対に２割ぐらいしか内容わかってないはず
いや、２割も分かってないはず
無理はするなとずっと思ってた
宮台おめでとう🎊
#宮台康平
#吉田大成 | ★イベントのお知らせ★
日時：12月6日（土）18時より
場所：石川県女性センター（1Fホール）
皆様のご応募お待ちしております ♪
#千葉ロッテマリーンズ
#lotte
#marines
#岩下大輝 | またすぐ会うでしょう👍
めちゃくちゃ感謝してます❗️
ありがとうございました
#9244
#くによしゆうき
#にしむらたかひろ
#感謝 | #tokyo#indians#bike#speed#sport | 2025年沖縄自主トレ［完］
いろんな方に支えられ充実したトレーニングが出来ました🏋️
またここからキャンプ、シーズン完走出来るよう頑張ります⚾️
いきなりの沖縄にも関わらず足を運んでくださったファンの方々ありがとうございました😊
#美味しかったので
#お店も載せちゃう
#この一言で十分
#おいしい
#沖縄行くなら
#行った方がいいに決まってる | ひこさんありがとうございます😊
めちゃくちゃいい感じ‼️
#実物より男前 | 2025年自主トレTシャツ👕
球団ホームページに載ってます📄
#シンプルなのが1番良い
#それだけは確かだと思う
#清水は嬉しそうに着る
#小沢くんはだるそうだよね
#十人十色
#だから面白い</t>
  </si>
  <si>
    <t>#ontheroad, #bluesky, #2025, #xmas, #merrychristmas, #mcc100, #lotte, #marines, #9244, #tokyo, #indians, #bike, #speed, #sport</t>
  </si>
  <si>
    <t>https://instagram.com/p/DV4zUh0kprA, https://instagram.com/p/DT7u5Z2kuZU, https://instagram.com/p/DTb-z1JEv39, https://instagram.com/p/DS6-JitEh5m, https://instagram.com/p/DSupiMlku8i, https://instagram.com/p/DSE_Y95EpE4, https://instagram.com/p/DQt8tHmEjEx, https://instagram.com/p/DP85Yg4kmaM, https://instagram.com/p/DPqiE_lEjzb, https://instagram.com/p/DFMx0mszeeU, https://instagram.com/p/DE4SO5HzJHn, https://instagram.com/p/DEtfftiTxZ6</t>
  </si>
  <si>
    <t>1031, 2129, 469, 3725, 1678, 4197, 1811, 5503, 2023, 2437, 3699, 3224</t>
  </si>
  <si>
    <t>6, 11, 1, 18, 1, 5, 6, 21, 2, 30, 9, 17</t>
  </si>
  <si>
    <t>2026-03-15, 2026-01-25, 2026-01-13, 2025-12-31, 2025-12-26, 2025-12-10, 2025-11-06, 2025-10-18, 2025-10-11, 2025-01-24, 2025-01-16, 2025-01-12</t>
  </si>
  <si>
    <t>Video, Image, Image, Image, Image, Image, Image, Image, Image, Sidecar, Image, Sidecar</t>
  </si>
  <si>
    <t>https://scontent-sjc3-1.cdninstagram.com/v/t51.82787-15/622290322_18373284124095593_8819055598829152001_n.jpg?stp=dst-jpg_e35_s1080x1080_sh0.08_tt6&amp;_nc_ht=scontent-sjc3-1.cdninstagram.com&amp;_nc_cat=105&amp;_nc_oc=Q6cZ2QGTcROVXdO8hCZzH9k9DCykdWW3m6G4Wwzr2cEzoY01yEXVoytcEIjOkVk2o99flyg&amp;_nc_ohc=SRs3y8XJtq4Q7kNvwE2o-89&amp;_nc_gid=FV6bYTvBs_jprteYAle8Pg&amp;edm=AOQ1c0wBAAAA&amp;ccb=7-5&amp;ig_cache_key=MzgxNzg1MTM2NDAzNTQ1NDU0OA%3D%3D.3-ccb7-5&amp;oh=00_AfwJxOhXbsG1UWfADx2fkYWGwv4riTRiYjaRKG3aa6t1MQ&amp;oe=69BD9099&amp;_nc_sid=8b3546, https://scontent-sjc3-1.cdninstagram.com/v/t51.82787-15/613042316_18371877262095593_722306036390577543_n.jpg?stp=dst-jpg_e35_s1080x1080_sh0.08_tt6&amp;_nc_ht=scontent-sjc3-1.cdninstagram.com&amp;_nc_cat=105&amp;_nc_oc=Q6cZ2QGTcROVXdO8hCZzH9k9DCykdWW3m6G4Wwzr2cEzoY01yEXVoytcEIjOkVk2o99flyg&amp;_nc_ohc=I-cBds0UN3EQ7kNvwF0kaiZ&amp;_nc_gid=FV6bYTvBs_jprteYAle8Pg&amp;edm=AOQ1c0wBAAAA&amp;ccb=7-5&amp;ig_cache_key=MzgwODkxNDE1MDUwOTQ0NDYwNQ%3D%3D.3-ccb7-5&amp;oh=00_AfwJXzuriKTni5w8GAC_NtsZnHHmcyfG3LLiDAl54p7jVQ&amp;oe=69BDAE61&amp;_nc_sid=8b3546, https://scontent-sjc3-1.cdninstagram.com/v/t51.82787-15/607427579_18370492252095593_9145712577912733753_n.jpg?stp=dst-jpg_e35_p1080x1080_sh0.08_tt6&amp;_nc_ht=scontent-sjc3-1.cdninstagram.com&amp;_nc_cat=105&amp;_nc_oc=Q6cZ2QGTcROVXdO8hCZzH9k9DCykdWW3m6G4Wwzr2cEzoY01yEXVoytcEIjOkVk2o99flyg&amp;_nc_ohc=dwWjN9gxLXYQ7kNvwGBPlmz&amp;_nc_gid=FV6bYTvBs_jprteYAle8Pg&amp;edm=AOQ1c0wBAAAA&amp;ccb=7-5&amp;ig_cache_key=Mzc5OTYyMjU3MDI2Mjc5NzkyNg%3D%3D.3-ccb7-5&amp;oh=00_Afxq9q2aFyOFXHwWSpwoqwx2eIfuojADwqOQTZYFqO4zaw&amp;oe=69BDBCEF&amp;_nc_sid=8b3546, https://scontent-sjc3-1.cdninstagram.com/v/t51.82787-15/604426714_18369976747095593_5999128870355962731_n.jpg?stp=dst-jpg_e35_p1080x1080_sh0.08_tt6&amp;_nc_ht=scontent-sjc3-1.cdninstagram.com&amp;_nc_cat=105&amp;_nc_oc=Q6cZ2QGTcROVXdO8hCZzH9k9DCykdWW3m6G4Wwzr2cEzoY01yEXVoytcEIjOkVk2o99flyg&amp;_nc_ohc=62TnU_Mwac4Q7kNvwEE_hKf&amp;_nc_gid=FV6bYTvBs_jprteYAle8Pg&amp;edm=AOQ1c0wBAAAA&amp;ccb=7-5&amp;ig_cache_key=Mzc5NjE1NDIwNTgwNDM1OTQ1OA%3D%3D.3-ccb7-5&amp;oh=00_AfzU79HKBJ0Vjl3rfyRcifeF__uzHVoLGW0xEsVoNtEwNw&amp;oe=69BD8AC4&amp;_nc_sid=8b3546, https://scontent-sjc3-1.cdninstagram.com/v/t51.82787-15/592660689_18368204731095593_770179618517792450_n.jpg?stp=dst-jpg_e35_p1080x1080_sh0.08_tt6&amp;_nc_ht=scontent-sjc3-1.cdninstagram.com&amp;_nc_cat=105&amp;_nc_oc=Q6cZ2QGTcROVXdO8hCZzH9k9DCykdWW3m6G4Wwzr2cEzoY01yEXVoytcEIjOkVk2o99flyg&amp;_nc_ohc=jsdkXSF1JYMQ7kNvwEGLZi4&amp;_nc_gid=FV6bYTvBs_jprteYAle8Pg&amp;edm=AOQ1c0wBAAAA&amp;ccb=7-5&amp;ig_cache_key=Mzc4NDQyODM3OTU1MTQ2OTg4MA%3D%3D.3-ccb7-5&amp;oh=00_Afxe6U1mfDTRueoWcnMD5CBXmQhpGm4kQ0CCLvxXRyAmbw&amp;oe=69BDADC7&amp;_nc_sid=8b3546, https://scontent-sjc3-1.cdninstagram.com/v/t51.82787-15/573243173_18363422581095593_2659584370427825929_n.jpg?stp=dst-jpg_e35_p1080x1080_sh0.08_tt6&amp;_nc_ht=scontent-sjc3-1.cdninstagram.com&amp;_nc_cat=105&amp;_nc_oc=Q6cZ2QGTcROVXdO8hCZzH9k9DCykdWW3m6G4Wwzr2cEzoY01yEXVoytcEIjOkVk2o99flyg&amp;_nc_ohc=U3soJAwQu64Q7kNvwG9CMkT&amp;_nc_gid=FV6bYTvBs_jprteYAle8Pg&amp;edm=AOQ1c0wBAAAA&amp;ccb=7-5&amp;ig_cache_key=Mzc1OTkyODI0NzI0NjI3MDc2OQ%3D%3D.3-ccb7-5&amp;oh=00_AfwJSA_K-aSTrM2Kd1GiWWBZKvLHQ-svZLB8oxbjLoaUbQ&amp;oe=69BDADE0&amp;_nc_sid=8b3546, https://scontent-sjc3-1.cdninstagram.com/v/t51.82787-15/567200703_18360365950095593_8875526154865592542_n.jpg?stp=dst-jpg_e35_s1080x1080_sh0.08_tt6&amp;_nc_ht=scontent-sjc3-1.cdninstagram.com&amp;_nc_cat=105&amp;_nc_oc=Q6cZ2QGTcROVXdO8hCZzH9k9DCykdWW3m6G4Wwzr2cEzoY01yEXVoytcEIjOkVk2o99flyg&amp;_nc_ohc=e0RAfsloZsoQ7kNvwGjCPRQ&amp;_nc_gid=FV6bYTvBs_jprteYAle8Pg&amp;edm=AOQ1c0wBAAAA&amp;ccb=7-5&amp;ig_cache_key=Mzc0NjEyMTM2MzI5Mjg0MTYxMg%3D%3D.3-ccb7-5&amp;oh=00_AfySLCE7JJzJQ-D3Duv7EqiGI9yvgsP6H4_Y-G7ob4KHwg&amp;oe=69BD9EF6&amp;_nc_sid=8b3546, https://scontent-sjc3-1.cdninstagram.com/v/t51.82787-15/564573906_18359237377095593_2094093613401582904_n.jpg?stp=dst-jpg_e35_p1080x1080_sh0.08_tt6&amp;_nc_ht=scontent-sjc3-1.cdninstagram.com&amp;_nc_cat=105&amp;_nc_oc=Q6cZ2QGTcROVXdO8hCZzH9k9DCykdWW3m6G4Wwzr2cEzoY01yEXVoytcEIjOkVk2o99flyg&amp;_nc_ohc=z55LjCgmynsQ7kNvwEswL4b&amp;_nc_gid=FV6bYTvBs_jprteYAle8Pg&amp;edm=AOQ1c0wBAAAA&amp;ccb=7-5&amp;ig_cache_key=Mzc0MDk1MjMxNzIxMTU4OTg1MQ%3D%3D.3-ccb7-5&amp;oh=00_AfzWqZ3_ZRNmA6xOpepqF4kWMVzDAP9PlAZmQBaahu4xQg&amp;oe=69BDBE83&amp;_nc_sid=8b3546, https://scontent-sjc3-1.cdninstagram.com/v/t51.2885-15/474983021_18327424801095593_5677713554411023842_n.jpg?stp=dst-jpg_e35_p1080x1080_sh0.08_tt6&amp;_nc_ht=scontent-sjc3-1.cdninstagram.com&amp;_nc_cat=105&amp;_nc_oc=Q6cZ2QGTcROVXdO8hCZzH9k9DCykdWW3m6G4Wwzr2cEzoY01yEXVoytcEIjOkVk2o99flyg&amp;_nc_ohc=bWX3ZEqFQHMQ7kNvwE7vh_W&amp;_nc_gid=FV6bYTvBs_jprteYAle8Pg&amp;edm=AOQ1c0wBAAAA&amp;ccb=7-5&amp;ig_cache_key=MzU1MjQzMzMxNTQ2OTI3MzA2MQ%3D%3D.3-ccb7-5&amp;oh=00_AfwHqfCcJwqi4s6KYNQDdVYyiYJy4Ll07CV_t12NauBdtQ&amp;oe=69BDB243&amp;_nc_sid=8b3546, https://scontent-sjc3-1.cdninstagram.com/v/t51.2885-15/474983021_18327424801095593_5677713554411023842_n.jpg?stp=dst-jpg_e35_p1080x1080_sh0.08_tt6&amp;_nc_ht=scontent-sjc3-1.cdninstagram.com&amp;_nc_cat=105&amp;_nc_oc=Q6cZ2QGTcROVXdO8hCZzH9k9DCykdWW3m6G4Wwzr2cEzoY01yEXVoytcEIjOkVk2o99flyg&amp;_nc_ohc=bWX3ZEqFQHMQ7kNvwE7vh_W&amp;_nc_gid=FV6bYTvBs_jprteYAle8Pg&amp;edm=AOQ1c0wBAAAA&amp;ccb=7-5&amp;ig_cache_key=MzU1MjQzMzMxNTQ2OTI3MzA2MQ%3D%3D.3-ccb7-5&amp;oh=00_AfwHqfCcJwqi4s6KYNQDdVYyiYJy4Ll07CV_t12NauBdtQ&amp;oe</t>
  </si>
  <si>
    <t>https://scontent-sjc3-1.cdninstagram.com/o1/v/t16/f2/m69/AQMpUBBrlTpoajk_OihFQ2TVlEQq-HHyCY3xG0RtRkpOAnCxySJLRPfD7TK_-zlwN5H-fBzS47dT0ojvL6G7GQ00.mp4?strext=1&amp;_nc_cat=106&amp;_nc_sid=5e9851&amp;_nc_ht=scontent-sjc3-1.cdninstagram.com&amp;_nc_ohc=LgdmOWQyHaEQ7kNvwEFf1Np&amp;efg=eyJ2ZW5jb2RlX3RhZyI6Inhwdl9wcm9ncmVzc2l2ZS5JTlNUQUdSQU0uQ0xJUFMuQzMuMTI3Ni5kYXNoX2Jhc2VsaW5lXzFfdjEiLCJ4cHZfYXNzZXRfaWQiOjE3OTU0NDExMjUzMTAxNTgwLCJhc3NldF9hZ2VfZGF5cyI6MSwidmlfdXNlY2FzZV9pZCI6MTAwOTksImR1cmF0aW9uX3MiOjgsInVybGdlbl9zb3VyY2UiOiJ3d3cifQ%3D%3D&amp;ccb=17-1&amp;_nc_gid=FV6bYTvBs_jprteYAle8Pg&amp;_nc_ss=1a&amp;_nc_zt=28&amp;vs=b607b1f2544c4398&amp;_nc_vs=HBksFQIYOnBhc3N0aHJvdWdoX2V2ZXJzdG9yZS9HQzcwckNaMXUzcjBKRkVEQUU1cElqRnF3TmtHYnNwVEFRQUYVAALIARIAFQIYUWlnX3hwdl9wbGFjZW1lbnRfcGVybWFuZW50X3YyLzk1NDI5REJFQjlFN0VFMUZDNTlDN0M4QjkwRjdBMjhBX2F1ZGlvX2Rhc2hpbml0Lm1wNBUCAsgBEgAoABgAGwKIB3VzZV9vaWwBMRJwcm9ncmVzc2l2ZV9yZWNpcGUBMRUAACaY0KOOpNzkPxUCKAJDMywXQCDU_fO2RaIYEmRhc2hfYmFzZWxpbmVfMV92MREAdf4HZeadAQA&amp;oh=00_Afz_rCLzjkifcyhtHDs_aFWG8Ml_FQAfg0fFYnY01mBs8g&amp;oe=69BDB92A, https://scontent-sjc6-1.cdninstagram.com/o1/v/t2/f2/m367/AQOjoe2AKass9ttiaG8dgjeC2JrqX-Sv11lTwThQfjpg525hXmhIepF3hJw3iO9_Tc_YhytYNn4hOz6YwRdb4u85aMAHaf_2VbxdvPY.mp4?_nc_cat=108&amp;_nc_sid=5e9851&amp;_nc_ht=scontent-sjc6-1.cdninstagram.com&amp;_nc_ohc=bXruX89gHx8Q7kNvwFsPAzw&amp;efg=eyJ2ZW5jb2RlX3RhZyI6Inhwdl9wcm9ncmVzc2l2ZS5JTlNUQUdSQU0uQ0FST1VTRUxfSVRFTS5DMy43MjAuZGFzaF9iYXNlbGluZV8xX3YxIiwieHB2X2Fzc2V0X2lkIjoxMTQzMjE1MjkwNzIzNjU4LCJhc3NldF9hZ2VfZGF5cyI6NDE2LCJ2aV91c2VjYXNlX2lkIjoxMDE0NiwiZHVyYXRpb25fcyI6NCwidXJsZ2VuX3NvdXJjZSI6Ind3dyJ9&amp;ccb=17-1&amp;_nc_gid=FV6bYTvBs_jprteYAle8Pg&amp;_nc_ss=1a&amp;_nc_zt=28&amp;vs=77de358c8c4ff26f&amp;_nc_vs=HBkcFQIYQGlnX2VwaGVtZXJhbC9BQjRBQUM3RTA3Njg1QTRDOTA5MjBGM0E2NUZFRjJBRF92aWRlb19kYXNoaW5pdC5tcDQVAALIARIAKAAYABsCiAd1c2Vfb2lsATEScHJvZ3Jlc3NpdmVfcmVjaXBlATEVAAAmlLXx1PHvhwQVAigCQzMsF0AUBR64UeuFGBJkYXNoX2Jhc2VsaW5lXzFfdjERAHXuB2XEngEA&amp;oh=00_AfwgEnGFgODeV14zVl9bJcRi8VYmwLQ3IYMYU9MX_8R1sw&amp;oe=69BDAB21</t>
  </si>
  <si>
    <t>https://www.instagram.com/koushirou_1994</t>
  </si>
  <si>
    <t>muhammad.refin</t>
  </si>
  <si>
    <t>@emergencybutfancy
@ebf.select 
@dudidang.id 
@findtage.tees</t>
  </si>
  <si>
    <t>https://scontent-iad3-1.cdninstagram.com/v/t51.82787-19/634020572_18559866583059800_2678179670926444556_n.jpg?stp=dst-jpg_e0_s150x150_tt6&amp;efg=eyJ2ZW5jb2RlX3RhZyI6InByb2ZpbGVfcGljLmRqYW5nby4xMDgwLmMyIn0&amp;_nc_ht=scontent-iad3-1.cdninstagram.com&amp;_nc_cat=108&amp;_nc_oc=Q6cZ2QHUb06SZgXAUE7vuiNTDkWcRe-mZLKxaIVEMeImIzBQ9wBlkI8xuM-YMeAlB99VbuM&amp;_nc_ohc=8Tyb5JtfzoAQ7kNvwE7AIGi&amp;_nc_gid=b4fWbtFRTl7WUiALAdAjng&amp;edm=AOQ1c0wBAAAA&amp;ccb=7-5&amp;oh=00_AfwFP4MyN4vrSUWrky9r5nxCNz_2XsGGHMo5Z0bSDis4Kg&amp;oe=69BDB156&amp;_nc_sid=8b3546</t>
  </si>
  <si>
    <t>Japan thru my eyes | EBF JAPAN MARCH🎌 | sometimes freedom looks like this | pasukan olah reggae❤️💛💚 | dihina ga tumbang
dipuji ga terbang
di tf makasih bang🙏🏻 | wishing you guys all the best in life, west white camp 4 life📌 @westwhitecamp | please don’t forget the lifestyle you promised yourself | I’m in no rush,
I will take the scenic route.</t>
  </si>
  <si>
    <t>@westwhitecamp</t>
  </si>
  <si>
    <t>https://instagram.com/p/DV5PFpigcTP, https://instagram.com/p/DVzImfbk9FG, https://instagram.com/p/DVrC7k5gTN5, https://instagram.com/p/DEXgOjxSWuB, https://instagram.com/p/DD4yjelyeor, https://instagram.com/p/DDoI7m7ytSn, https://instagram.com/p/DCeIJ0MSZzo, https://instagram.com/p/DCORg43SPbR, https://instagram.com/p/DB0RkNyyqxw, https://instagram.com/p/DBuGigRT9kH, https://instagram.com/p/DBIu5rwSuuJ, https://instagram.com/p/DBD3Pf7yJzP</t>
  </si>
  <si>
    <t>46, 58, 84, 58, 90, 77, 56, 69, 50, 52, 62, 88</t>
  </si>
  <si>
    <t>2, 1, 0, 2, 4, 6, 0, 0, 5, 0, 2, 8</t>
  </si>
  <si>
    <t>2026-03-15, 2026-03-12, 2026-03-09, 2025-01-03, 2024-12-22, 2024-12-16, 2024-11-17, 2024-11-11, 2024-11-01, 2024-10-29, 2024-10-15, 2024-10-13</t>
  </si>
  <si>
    <t>https://scontent-iad3-1.cdninstagram.com/v/t51.82787-15/651462550_18569726512059800_1818915808600543578_n.jpg?stp=dst-jpg_e35_p1080x1080_sh0.08_tt6&amp;_nc_ht=scontent-iad3-1.cdninstagram.com&amp;_nc_cat=108&amp;_nc_oc=Q6cZ2QHUb06SZgXAUE7vuiNTDkWcRe-mZLKxaIVEMeImIzBQ9wBlkI8xuM-YMeAlB99VbuM&amp;_nc_ohc=xTeiBT2tA44Q7kNvwHovrfi&amp;_nc_gid=b4fWbtFRTl7WUiALAdAjng&amp;edm=AOQ1c0wBAAAA&amp;ccb=7-5&amp;ig_cache_key=Mzg1MzE3Njc0NDYzMDYxNjExOA%3D%3D.3-ccb7-5&amp;oh=00_Afys0CfNSjqltHmfLlwU_kzx6jV3Uzf0YotiCoAaZsW6AA&amp;oe=69BD9D86&amp;_nc_sid=8b3546, https://scontent-iad3-1.cdninstagram.com/v/t51.82787-15/651462550_18569726512059800_1818915808600543578_n.jpg?stp=dst-jpg_e35_p1080x1080_sh0.08_tt6&amp;_nc_ht=scontent-iad3-1.cdninstagram.com&amp;_nc_cat=108&amp;_nc_oc=Q6cZ2QHUb06SZgXAUE7vuiNTDkWcRe-mZLKxaIVEMeImIzBQ9wBlkI8xuM-YMeAlB99VbuM&amp;_nc_ohc=xTeiBT2tA44Q7kNvwHovrfi&amp;_nc_gid=b4fWbtFRTl7WUiALAdAjng&amp;edm=AOQ1c0wBAAAA&amp;ccb=7-5&amp;ig_cache_key=Mzg1MzE3Njc0NDYzMDYxNjExOA%3D%3D.3-ccb7-5&amp;oh=00_Afys0CfNSjqltHmfLlwU_kzx6jV3Uzf0YotiCoAaZsW6AA&amp;oe=69BD9D86&amp;_nc_sid=8b3546, https://scontent-iad3-1.cdninstagram.com/v/t51.82787-15/651914674_18569726524059800_8526320133515008271_n.jpg?stp=dst-jpg_e35_p1080x1080_sh0.08_tt6&amp;_nc_ht=scontent-iad3-1.cdninstagram.com&amp;_nc_cat=108&amp;_nc_oc=Q6cZ2QHUb06SZgXAUE7vuiNTDkWcRe-mZLKxaIVEMeImIzBQ9wBlkI8xuM-YMeAlB99VbuM&amp;_nc_ohc=SuOqQzhmzIUQ7kNvwGHDxHE&amp;_nc_gid=b4fWbtFRTl7WUiALAdAjng&amp;edm=AOQ1c0wBAAAA&amp;ccb=7-5&amp;ig_cache_key=Mzg1MzE3Njc2Mzk4MzE4NjY5NA%3D%3D.3-ccb7-5&amp;oh=00_AfwU3Wda5QYH-sKFf3VJQV9o-eR9xkHCD1lVKjES07OQng&amp;oe=69BDBB8B&amp;_nc_sid=8b3546, https://scontent-iad3-1.cdninstagram.com/v/t51.82787-15/651707614_18569726545059800_3694717480323090971_n.jpg?stp=dst-jpg_e35_p1080x1080_sh0.08_tt6&amp;_nc_ht=scontent-iad3-1.cdninstagram.com&amp;_nc_cat=108&amp;_nc_oc=Q6cZ2QHUb06SZgXAUE7vuiNTDkWcRe-mZLKxaIVEMeImIzBQ9wBlkI8xuM-YMeAlB99VbuM&amp;_nc_ohc=hDPKn_NQrIMQ7kNvwFnVhCS&amp;_nc_gid=b4fWbtFRTl7WUiALAdAjng&amp;edm=AOQ1c0wBAAAA&amp;ccb=7-5&amp;ig_cache_key=Mzg1MzE3Njc2NTcyODAwOTc1Mg%3D%3D.3-ccb7-5&amp;oh=00_AfxK1Njh6g93pAjGHouII38Ck9vX3tPTmXU-eHthwCHStg&amp;oe=69BD8E82&amp;_nc_sid=8b3546, https://scontent-iad3-1.cdninstagram.com/v/t51.82787-15/652019672_18569726536059800_5881570871016270423_n.jpg?stp=dst-jpg_e35_p1080x1080_sh0.08_tt6&amp;_nc_ht=scontent-iad3-1.cdninstagram.com&amp;_nc_cat=108&amp;_nc_oc=Q6cZ2QHUb06SZgXAUE7vuiNTDkWcRe-mZLKxaIVEMeImIzBQ9wBlkI8xuM-YMeAlB99VbuM&amp;_nc_ohc=eKWlhVkUv_QQ7kNvwET10mq&amp;_nc_gid=b4fWbtFRTl7WUiALAdAjng&amp;edm=AOQ1c0wBAAAA&amp;ccb=7-5&amp;ig_cache_key=Mzg1MzE3Njc2NjkxOTE5OTUzOQ%3D%3D.3-ccb7-5&amp;oh=00_AfwRjZeHQbHU5hjQU4m3jxx2kcCtv7hUSwi3K8QV2at1xg&amp;oe=69BDB890&amp;_nc_sid=8b3546, https://scontent-iad3-1.cdninstagram.com/v/t51.82787-15/651209389_18569726560059800_1733321872464424013_n.jpg?stp=dst-jpg_e35_p1080x1080_sh0.08_tt6&amp;_nc_ht=scontent-iad3-1.cdninstagram.com&amp;_nc_cat=108&amp;_nc_oc=Q6cZ2QHUb06SZgXAUE7vuiNTDkWcRe-mZLKxaIVEMeImIzBQ9wBlkI8xuM-YMeAlB99VbuM&amp;_nc_ohc=WC-71ygjrcgQ7kNvwG3B5Bv&amp;_nc_gid=b4fWbtFRTl7WUiALAdAjng&amp;edm=AOQ1c0wBAAAA&amp;ccb=7-5&amp;ig_cache_key=Mzg1MzE3Njc3MjgzMzExNzM1Mg%3D%3D.3-ccb7-5&amp;oh=00_Afw7HWPrkmYyQ_6Le7v729kahH4pTaNKZxjWnRk4u3QkDg&amp;oe=69BD98AB&amp;_nc_sid=8b3546, https://scontent-iad3-1.cdninstagram.com/v/t51.82787-15/651046089_18569726563059800_4288892087487054747_n.jpg?stp=dst-jpg_e35_p1080x1080_sh0.08_tt6&amp;_nc_ht=scontent-iad3-1.cdninstagram.com&amp;_nc_cat=108&amp;_nc_oc=Q6cZ2QHUb06SZgXAUE7vuiNTDkWcRe-mZLKxaIVEMeImIzBQ9wBlkI8xuM-YMeAlB99VbuM&amp;_nc_ohc=KoGIGvEl2qQQ7kNvwF3QwOL&amp;_nc_gid=b4fWbtFRTl7WUiALAdAjng&amp;edm=AOQ1c0wBAAAA&amp;ccb=7-5&amp;ig_cache_key=Mzg1MzE3Njc3NDA5MTQxOTc4MQ%3D%3D.3-ccb7-5&amp;oh=00_AfwW_JVXPPGY0T7nShiUwRma-sjuhKDRLYVAsQpnvL29cA&amp;oe=69BD9FD9&amp;_nc_sid=8b3546, https://scontent-iad3-1.cdninstagram.com/v/t51.82787-15/651609471_18569726572059800_5111833501114660716_n.jpg?stp=dst-jpg_e35_p1080x1080_sh0.08_tt6&amp;_nc_ht=scontent-iad3-1.cdninstagram.com&amp;_nc_cat=108&amp;_nc_oc=Q6cZ2QHUb06SZgXAUE7vuiNTDkWcRe-mZLKxaIVEMeImIzBQ9wBlkI8xuM-YMeAlB99VbuM&amp;_nc_ohc=hbf0bAvidfcQ7kNvwF-THBY&amp;_nc_gid=b4fWbtFRTl7WUiALAdAjng&amp;edm=AOQ1c0wBAAAA&amp;ccb=7-5&amp;ig_cache_key=Mzg1MzE3Njc3NjYxNjQzNDc4Mw%3D%3D.3-ccb7-5&amp;oh=00_AfzTVeLKSfjob91iOYOsqXC94X7mxPpzMsnZMg3cwBtXlw&amp;oe=69BD9533&amp;_nc_sid=8b3546, https://scontent-iad3-1.cdninstagram.com/v/t51.82787-15/651805083_18569726593059800_2096811008192714713_n.jpg?stp=dst-jpg_e35_p1080x1080_sh0.08_tt6&amp;_nc_ht=scontent-iad3-1.cdninstagram.com&amp;_nc_cat=108&amp;_nc_oc=Q6cZ2QHUb06SZgXAUE7vuiNTDkWcRe-mZLKxaIVEMeImIzBQ9wBlkI8xuM-YMeAlB99VbuM&amp;_nc_ohc=zvfHSW-EZEkQ7kNvwFZNVg5&amp;_nc_gid=b4fWbtFRTl7WUiALAdAjng&amp;edm=AOQ1c0wBAAAA&amp;ccb=7-5&amp;ig_cache_key=Mzg1MzE3Njc4MzY3OTU5MTUyOQ%3D%3D.3-ccb7-5&amp;oh=00_AfytRnUsLcZCzkeP7_GUDMqW2U4DiBK7k58-YkXbqWcnww&amp;oe=69BDA827&amp;_nc_sid=8b3546, https://scontent-iad3-1.cdninstagram.com/v/t51.82787-15/650813719_18569726584059800_4037926514570396156_n.jpg?stp=dst-jpg_e35_p1080x1080_sh0.08_tt6&amp;_nc_ht=scontent-iad3-1.cdninstagram.com&amp;_nc_cat=108&amp;_nc_oc=Q6cZ2QHUb06SZgXAUE7vuiNTDkWcRe-mZLKxaIVEMeImIzBQ9wBlkI8xuM-YMeAlB99VbuM&amp;_nc_ohc=o3zcv2p5J9AQ7kNvwGrOfgA&amp;_nc_gid=b4fWbtFRTl7WUiALAdAjng&amp;edm=AOQ1c0wBAAAA&amp;ccb=7-5&amp;ig_cache_key=Mzg1MzE3Njc4Mzc1NTEzMzUxMA%3D%3D.3-ccb7-5&amp;oh=00_AfxkGL83gMbUPCs8EtVu0opBT_uPuqHBtNX445r0X2MdT</t>
  </si>
  <si>
    <t>https://scontent-iad3-2.cdninstagram.com/o1/v/t2/f2/m367/AQNzo_XaKo0gXyuTP_copugfI72KgM-YJ-eyPgx_-XUPEDcS3AahKiVb1j7xoTVtRf24viL1LqaE8RRb3l6TQCimgs0XkwOJBSojQ5E.mp4?_nc_cat=106&amp;_nc_sid=5e9851&amp;_nc_ht=scontent-iad3-2.cdninstagram.com&amp;_nc_ohc=IKC0eC28bm0Q7kNvwGoFpxY&amp;efg=eyJ2ZW5jb2RlX3RhZyI6Inhwdl9wcm9ncmVzc2l2ZS5JTlNUQUdSQU0uQ0FST1VTRUxfSVRFTS5DMy43MjAuZGFzaF9iYXNlbGluZV8xX3YxIiwieHB2X2Fzc2V0X2lkIjoxNzYxODY3NzAxMzE3OTI5LCJhc3NldF9hZ2VfZGF5cyI6NDkwLCJ2aV91c2VjYXNlX2lkIjoxMDE0NiwiZHVyYXRpb25fcyI6MzAsInVybGdlbl9zb3VyY2UiOiJ3d3cifQ%3D%3D&amp;ccb=17-1&amp;_nc_gid=b4fWbtFRTl7WUiALAdAjng&amp;_nc_ss=1a&amp;_nc_zt=28&amp;vs=28fd1c47ca2b02ca&amp;_nc_vs=HBkcFQIYQGlnX2VwaGVtZXJhbC9FMzQ1NDYzMzNCQ0JBRTI2QjA4NTM0QTYwRkYxQjQ4OV92aWRlb19kYXNoaW5pdC5tcDQVAALIARIAKAAYABsCiAd1c2Vfb2lsATEScHJvZ3Jlc3NpdmVfcmVjaXBlATEVAAAm0sTTp5maoQYVAigCQzMsF0A-XbItDlYEGBJkYXNoX2Jhc2VsaW5lXzFfdjERAHXuB2XEngEA&amp;oh=00_Afx53NU1GSt3LwZCdzcqBGJCpw3sYUM67xIsRC_-f_Tztw&amp;oe=69BDA143, https://scontent-iad3-1.cdninstagram.com/o1/v/t2/f2/m367/AQP8W_3vgGtHeybkb67IEoLGZtyDNlVhcDjPc3kAczTUaiAibUZ456ktdPGH-kpsr05FoV-QTuvtogcw7rvmdiCHH-rZLB70NOpN44s.mp4?_nc_cat=107&amp;_nc_sid=5e9851&amp;_nc_ht=scontent-iad3-1.cdninstagram.com&amp;_nc_ohc=6dqwrp7mbb0Q7kNvwExPACF&amp;efg=eyJ2ZW5jb2RlX3RhZyI6Inhwdl9wcm9ncmVzc2l2ZS5JTlNUQUdSQU0uQ0FST1VTRUxfSVRFTS5DMy43MjAuZGFzaF9iYXNlbGluZV8xX3YxIiwieHB2X2Fzc2V0X2lkIjo1MzYyODI0OTU5NTcyNTIsImFzc2V0X2FnZV9kYXlzIjo0OTAsInZpX3VzZWNhc2VfaWQiOjEwMTQ2LCJkdXJhdGlvbl9zIjo4LCJ1cmxnZW5fc291cmNlIjoid3d3In0%3D&amp;ccb=17-1&amp;vs=29291ac9e598fbf5&amp;_nc_vs=HBkcFQIYQGlnX2VwaGVtZXJhbC9GQzQ4OEQyRjhCNkU2RTlFQzAwODhBRUZGOEQ4NTM5Rl92aWRlb19kYXNoaW5pdC5tcDQVAALIARIAKAAYABsCiAd1c2Vfb2lsATEScHJvZ3Jlc3NpdmVfcmVjaXBlATEVAAAmiOTd-t_v8wEVAigCQzMsF0AhAAAAAAAAGBJkYXNoX2Jhc2VsaW5lXzFfdjERAHXuB2XEngEA&amp;_nc_gid=b4fWbtFRTl7WUiALAdAjng&amp;_nc_ss=1a&amp;_nc_zt=28&amp;oh=00_AfxrZfCwr4RR-sQq1Lsq1FnvGKnk--LT56UvBZWnQawnyQ&amp;oe=69BDB05C, https://scontent-iad3-2.cdninstagram.com/o1/v/t2/f2/m367/AQPniWyyTY6rCuCgwQjq3QtrsmSUSrWJOMj-50RTtwK6LvC--FbVtcC2PXSB_nGfg8HCIttEETg98aZX7Y1jDgO7I9-pqwq5-pdKR4o.mp4?_nc_cat=111&amp;_nc_sid=5e9851&amp;_nc_ht=scontent-iad3-2.cdninstagram.com&amp;_nc_ohc=1JcRTLDTAnoQ7kNvwERPcgY&amp;efg=eyJ2ZW5jb2RlX3RhZyI6Inhwdl9wcm9ncmVzc2l2ZS5JTlNUQUdSQU0uQ0FST1VTRUxfSVRFTS5DMi43MjAuZGFzaF9iYXNlbGluZV8xX3YxIiwieHB2X2Fzc2V0X2lkIjo1MDM3NzA5OTU5NTk5MDcsImFzc2V0X2FnZV9kYXlzIjo1MTcsInZpX3VzZWNhc2VfaWQiOjEwMTQ2LCJkdXJhdGlvbl9zIjo0LCJ1cmxnZW5fc291cmNlIjoid3d3In0%3D&amp;ccb=17-1&amp;_nc_gid=b4fWbtFRTl7WUiALAdAjng&amp;_nc_ss=1a&amp;_nc_zt=28&amp;vs=5c9a84682dfd299&amp;_nc_vs=HBkcFQIYQGlnX2VwaGVtZXJhbC84RjRDQTRDMDdGQjQ0RTI1NTkwRDZENDlBN0JFQjQ5Q192aWRlb19kYXNoaW5pdC5tcDQVAALIARIAKAAYABsCiAd1c2Vfb2lsATEScHJvZ3Jlc3NpdmVfcmVjaXBlATEVAAAmxqGZtKqL5QEVAigCQzIsF0ARmZmZmZmaGBJkYXNoX2Jhc2VsaW5lXzFfdjERAHXuB2XEngEA&amp;oh=00_AfwMufDjvzuJR59UUQJTmZymVMp_lj58Pvhcy7D-4gLOTg&amp;oe=69BD9118, https://scontent-iad3-1.cdninstagram.com/o1/v/t2/f2/m367/AQPswupFt1CwcCJqnpoHF_PLkXh17zz39JJcHnB7xg0oOPS4dQIoc_Oc6sLx81_W4BFkS91eTpCt5DfOPf7oEsgSmW5Ay-8hCqidVf8.mp4?_nc_cat=102&amp;_nc_sid=5e9851&amp;_nc_ht=scontent-iad3-1.cdninstagram.com&amp;_nc_ohc=GzhjiSeM6rMQ7kNvwH8cN-x&amp;efg=eyJ2ZW5jb2RlX3RhZyI6Inhwdl9wcm9ncmVzc2l2ZS5JTlNUQUdSQU0uQ0FST1VTRUxfSVRFTS5DMy43MjAuZGFzaF9iYXNlbGluZV8xX3YxIiwieHB2X2Fzc2V0X2lkIjoxNjMyNjA2NDY0MzIzMTgxLCJhc3NldF9hZ2VfZGF5cyI6NTE3LCJ2aV91c2VjYXNlX2lkIjoxMDE0NiwiZHVyYXRpb25fcyI6OSwidXJsZ2VuX3NvdXJjZSI6Ind3dyJ9&amp;ccb=17-1&amp;_nc_gid=b4fWbtFRTl7WUiALAdAjng&amp;_nc_ss=1a&amp;_nc_zt=28&amp;vs=2bad590f95ae8bd9&amp;_nc_vs=HBkcFQIYQGlnX2VwaGVtZXJhbC80QjRDMDRDMDUxMjJCNDdFQzZCNTQ2MjREQkY3NzA5MF92aWRlb19kYXNoaW5pdC5tcDQVAALIARIAKAAYABsCiAd1c2Vfb2lsATEScHJvZ3Jlc3NpdmVfcmVjaXBlATEVAAAm2rnphZq25gUVAigCQzMsF0Aju2RaHKwIGBJkYXNoX2Jhc2VsaW5lXzFfdjERAHXuB2XEngEA&amp;oh=00_AfwOATPyqU0c224X3aX3VCwiwY68ut6qi59Pycs0QxnsQQ&amp;oe=69BD9803</t>
  </si>
  <si>
    <t>https://www.instagram.com/muhammad.refin</t>
  </si>
  <si>
    <t>k_nksmy__</t>
  </si>
  <si>
    <t>楓</t>
  </si>
  <si>
    <t>@r.bloom_tokyo</t>
  </si>
  <si>
    <t>https://instagram.fasu6-1.fna.fbcdn.net/v/t51.2885-19/573323465_1219825463302212_7278921664109726296_n.png?stp=dst-jpg_e0_s150x150_tt6&amp;efg=eyJ2ZW5jb2RlX3RhZyI6InByb2ZpbGVfcGljLmRqYW5nby4xNTAuYzIifQ&amp;_nc_ht=instagram.fasu6-1.fna.fbcdn.net&amp;_nc_cat=1&amp;_nc_oc=Q6cZ2QFtvY12kZS_agZhCBIh9Fs4blWyWyGWJIOywQA85H6bsYubhkkjeutk__TinAk_36c&amp;_nc_ohc=Q5ZxwdoozHMQ7kNvwG86CIe&amp;_nc_gid=rAeIfCF-sSPcO-2kgRFcoA&amp;edm=AL4D0a4BAAAA&amp;ccb=7-5&amp;ig_cache_key=YW5vbnltb3VzX3Byb2ZpbGVfcGlj.3-ccb7-5&amp;oh=00_AfzydkPOp91G6fumHyRvy_C2LaxsrD9y8GhAx0PpWSQsWw&amp;oe=69BDABAA&amp;_nc_sid=9e8221</t>
  </si>
  <si>
    <t>楽しそうな娘と母を見れて最高
お誕生日おめでとう母^ ^ | なんで半袖なんだろう | 大きいのがオーナーで、ちっちゃいのが店長 | 1月7日に、夫のお花屋さんがオープンすることになりました。
今年に入ってから花屋をやりたいと言い出して、準備を進めて、周りの方に助けてもらいながら、なんとかここまで来ました。
お洒落なお店に、季節のお花と植物。
話しかけるのはちょっと勇気がいる見た目してますが、素敵なお花を束ねてくれます。
よかったら、タイミングが合うときにでも覗いてもらえたら嬉しいです。
お花が欲しい友達、高田馬場駅から少し距離はありますが、ランチがてら一緒に行きましょう。
私は里渚がいるので、お店に立つことはほとんどないと思いますが、
機会があればこっそり顔を出します^ ^
ご来店、ご依頼お待ちしてます^ ^ | 前髪みじか | ついに、娘をキーホルダーにしてしまった | 本日もバイカーさん | お洋服かわいい</t>
  </si>
  <si>
    <t>https://instagram.com/p/DVs5MLYko50, https://instagram.com/p/DVs5CQoEnyd, https://instagram.com/p/DVc9qCUkrEm, https://instagram.com/p/DU2yurNEogD, https://instagram.com/p/DUk4nWyEqaA, https://instagram.com/p/DTrd6S5ko1Y, https://instagram.com/p/DSg0osNkjeN, https://instagram.com/p/DRUKBTMkrj9, https://instagram.com/p/DQ74NRKEvT0, https://instagram.com/p/DQy4Nv3Ep4M, https://instagram.com/p/DQjohzGEosA, https://instagram.com/p/DQJHVtdEi0i</t>
  </si>
  <si>
    <t>27, 43, 26, 40, 34, 28, 32, 30, 30, 31, 31, 31</t>
  </si>
  <si>
    <t>0, 0, 2, 1, 2, 0, 0, 0, 1, 1, 0, 0</t>
  </si>
  <si>
    <t>2026-03-10, 2026-03-10, 2026-03-04, 2026-02-17, 2026-02-10, 2026-01-19, 2025-12-21, 2025-11-21, 2025-11-12, 2025-11-08, 2025-11-02, 2025-10-23</t>
  </si>
  <si>
    <t>https://scontent-lax7-1.cdninstagram.com/v/t51.82787-15/649230611_18346448368241807_8046942629268150157_n.jpg?stp=dst-jpg_e15_tt6&amp;_nc_ht=scontent-lax7-1.cdninstagram.com&amp;_nc_cat=111&amp;_nc_oc=Q6cZ2QEKsm_8cj7bF6qZuAWC945ICQ2TqVHPlnNo6MHSBRg7kLgsFg6_tnEam0zcLDzYqLs&amp;_nc_ohc=_zJlb3hJ19cQ7kNvwEAWb8t&amp;_nc_gid=5Og8wh5f-vdlhZbiB2rs4w&amp;edm=AOQ1c0wBAAAA&amp;ccb=7-5&amp;ig_cache_key=Mzg0OTcwMzIyMDA2MzY4NTMyMQ%3D%3D.3-ccb7-5&amp;oh=00_Afx1W33D5f1sGtWJiUuCRGdcWjtTzKZ2r2lFOQ2GLr_FgA&amp;oe=69BDB10C&amp;_nc_sid=8b3546, https://scontent-lax7-1.cdninstagram.com/v/t51.82787-15/649230611_18346448368241807_8046942629268150157_n.jpg?stp=dst-jpg_e15_tt6&amp;_nc_ht=scontent-lax7-1.cdninstagram.com&amp;_nc_cat=111&amp;_nc_oc=Q6cZ2QEKsm_8cj7bF6qZuAWC945ICQ2TqVHPlnNo6MHSBRg7kLgsFg6_tnEam0zcLDzYqLs&amp;_nc_ohc=_zJlb3hJ19cQ7kNvwEAWb8t&amp;_nc_gid=5Og8wh5f-vdlhZbiB2rs4w&amp;edm=AOQ1c0wBAAAA&amp;ccb=7-5&amp;ig_cache_key=Mzg0OTcwMzIyMDA2MzY4NTMyMQ%3D%3D.3-ccb7-5&amp;oh=00_Afx1W33D5f1sGtWJiUuCRGdcWjtTzKZ2r2lFOQ2GLr_FgA&amp;oe=69BDB10C&amp;_nc_sid=8b3546, https://scontent-lax7-1.cdninstagram.com/v/t51.82787-15/647488369_18346448377241807_6593129335939630293_n.jpg?stp=dst-jpg_e15_tt6&amp;_nc_ht=scontent-lax7-1.cdninstagram.com&amp;_nc_cat=111&amp;_nc_oc=Q6cZ2QEKsm_8cj7bF6qZuAWC945ICQ2TqVHPlnNo6MHSBRg7kLgsFg6_tnEam0zcLDzYqLs&amp;_nc_ohc=75Zy7epiRisQ7kNvwEBBokG&amp;_nc_gid=5Og8wh5f-vdlhZbiB2rs4w&amp;edm=AOQ1c0wBAAAA&amp;ccb=7-5&amp;ig_cache_key=Mzg0OTcwMzIyMzUzNjU1MzYwMA%3D%3D.3-ccb7-5&amp;oh=00_AfzwIErHveE5o2fhx4QIasVEf26vXVZSDxJdfw2-84UvFg&amp;oe=69BDA8E2&amp;_nc_sid=8b3546, https://scontent-lax7-1.cdninstagram.com/v/t51.82787-15/649332196_18346448206241807_5054084097823729417_n.jpg?stp=dst-jpg_e35_p1080x1080_sh0.08_tt6&amp;_nc_ht=scontent-lax7-1.cdninstagram.com&amp;_nc_cat=111&amp;_nc_oc=Q6cZ2QEKsm_8cj7bF6qZuAWC945ICQ2TqVHPlnNo6MHSBRg7kLgsFg6_tnEam0zcLDzYqLs&amp;_nc_ohc=mLVBsHsqOEsQ7kNvwEE716E&amp;_nc_gid=5Og8wh5f-vdlhZbiB2rs4w&amp;edm=AOQ1c0wBAAAA&amp;ccb=7-5&amp;ig_cache_key=Mzg0OTcwMjA5NTg4OTUwOTM4Mg%3D%3D.3-ccb7-5&amp;oh=00_AfxdDZDDpRe12KTqGHbPhl56qwx9_e9DtTt6DfAUSnkwPg&amp;oe=69BD954C&amp;_nc_sid=8b3546, https://scontent-lax7-1.cdninstagram.com/v/t51.82787-15/649332196_18346448206241807_5054084097823729417_n.jpg?stp=dst-jpg_e35_p1080x1080_sh0.08_tt6&amp;_nc_ht=scontent-lax7-1.cdninstagram.com&amp;_nc_cat=111&amp;_nc_oc=Q6cZ2QEKsm_8cj7bF6qZuAWC945ICQ2TqVHPlnNo6MHSBRg7kLgsFg6_tnEam0zcLDzYqLs&amp;_nc_ohc=mLVBsHsqOEsQ7kNvwEE716E&amp;_nc_gid=5Og8wh5f-vdlhZbiB2rs4w&amp;edm=AOQ1c0wBAAAA&amp;ccb=7-5&amp;ig_cache_key=Mzg0OTcwMjA5NTg4OTUwOTM4Mg%3D%3D.3-ccb7-5&amp;oh=00_AfxdDZDDpRe12KTqGHbPhl56qwx9_e9DtTt6DfAUSnkwPg&amp;oe=69BD954C&amp;_nc_sid=8b3546, https://scontent-lax7-1.cdninstagram.com/v/t51.82787-15/649370406_18346448221241807_5261406980955869414_n.jpg?stp=dst-jpg_e35_p1080x1080_sh0.08_tt6&amp;_nc_ht=scontent-lax7-1.cdninstagram.com&amp;_nc_cat=111&amp;_nc_oc=Q6cZ2QEKsm_8cj7bF6qZuAWC945ICQ2TqVHPlnNo6MHSBRg7kLgsFg6_tnEam0zcLDzYqLs&amp;_nc_ohc=wO2zuwQJEJAQ7kNvwFmVjVw&amp;_nc_gid=5Og8wh5f-vdlhZbiB2rs4w&amp;edm=AOQ1c0wBAAAA&amp;ccb=7-5&amp;ig_cache_key=Mzg0OTcwMjEwMzI0NjM1MTkzMg%3D%3D.3-ccb7-5&amp;oh=00_AfwKKAQ13XXmk13Z_xdDwRRSnzrWLZ0RpYfLwzZ70RVqcQ&amp;oe=69BD8A7B&amp;_nc_sid=8b3546, https://scontent-lax7-1.cdninstagram.com/v/t51.82787-15/650098266_18346448239241807_266573500642868473_n.jpg?stp=dst-jpg_e15_tt6&amp;_nc_ht=scontent-lax7-1.cdninstagram.com&amp;_nc_cat=111&amp;_nc_oc=Q6cZ2QEKsm_8cj7bF6qZuAWC945ICQ2TqVHPlnNo6MHSBRg7kLgsFg6_tnEam0zcLDzYqLs&amp;_nc_ohc=2r2FW-1c2f4Q7kNvwHaMITU&amp;_nc_gid=5Og8wh5f-vdlhZbiB2rs4w&amp;edm=AOQ1c0wBAAAA&amp;ccb=7-5&amp;ig_cache_key=Mzg0OTcwMjEwNjU0MzA1MzIyMQ%3D%3D.3-ccb7-5&amp;oh=00_Afyv0P4uSvKNbdWi3qMmO_bTJ-qTpFJ3NpLyLdvrCI2s2g&amp;oe=69BDBAF4&amp;_nc_sid=8b3546, https://scontent-lax7-1.cdninstagram.com/v/t51.82787-15/642553913_18345546907241807_5236834020602963411_n.jpg?stp=dst-jpg_e35_p1080x1080_sh0.08_tt6&amp;_nc_ht=scontent-lax7-1.cdninstagram.com&amp;_nc_cat=111&amp;_nc_oc=Q6cZ2QEKsm_8cj7bF6qZuAWC945ICQ2TqVHPlnNo6MHSBRg7kLgsFg6_tnEam0zcLDzYqLs&amp;_nc_ohc=wO-psuW1u0EQ7kNvwFIRWKH&amp;_nc_gid=5Og8wh5f-vdlhZbiB2rs4w&amp;edm=AOQ1c0wBAAAA&amp;ccb=7-5&amp;ig_cache_key=Mzg0NTIxOTAwMzQzMDc3MjM3Mg%3D%3D.3-ccb7-5&amp;oh=00_AfyTti8mat56V3qw-q_-D8_e0Rt7GwMXWn1hh2OE9-CDCQ&amp;oe=69BDA340&amp;_nc_sid=8b3546, https://scontent-lax7-1.cdninstagram.com/v/t51.82787-15/642553913_18345546907241807_5236834020602963411_n.jpg?stp=dst-jpg_e35_p1080x1080_sh0.08_tt6&amp;_nc_ht=scontent-lax7-1.cdninstagram.com&amp;_nc_cat=111&amp;_nc_oc=Q6cZ2QEKsm_8cj7bF6qZuAWC945ICQ2TqVHPlnNo6MHSBRg7kLgsFg6_tnEam0zcLDzYqLs&amp;_nc_ohc=wO-psuW1u0EQ7kNvwFIRWKH&amp;_nc_gid=5Og8wh5f-vdlhZbiB2rs4w&amp;edm=AOQ1c0wBAAAA&amp;ccb=7-5&amp;ig_cache_key=Mzg0NTIxOTAwMzQzMDc3MjM3Mg%3D%3D.3-ccb7-5&amp;oh=00_AfyTti8mat56V3qw-q_-D8_e0Rt7GwMXWn1hh2OE9-CDCQ&amp;oe=69BDA340&amp;_nc_sid=8b3546, https://scontent-lax7-1.cdninstagram.com/v/t51.82787-15/641226111_18345546898241807_3805291742486238580_n.jpg?stp=dst-jpg_e35_p1080x1080_sh0.08_tt6&amp;_nc_ht=scontent-lax7-1.cdninstagram.com&amp;_nc_cat=111&amp;_nc_oc=Q6cZ2QEKsm_8cj7bF6qZuAWC945ICQ2TqVHPlnNo6MHSBRg7kLgsFg6_tnEam0zcLDzYqLs&amp;_nc_ohc=O_yKRT3_pYsQ7kNvwHQOpNM&amp;_nc_gid=5Og8wh5f-vdlhZbiB2rs4w&amp;edm=AOQ1c0wBAAAA&amp;ccb=7-5&amp;ig_cache_key=Mzg0NTIxOTAwNDAwOTU2MTA5Ng%3D%3D.3-ccb7-5&amp;oh=00_AfxzIZej0ycuw9LdLIT-Y35QKPerU4K7ntS0ICzytO-Lkg&amp;oe=69BDAF4A&amp;_nc_sid=8b3546, https://scontent-lax7-1.cdninstagram.com/v/</t>
  </si>
  <si>
    <t>https://scontent-lax7-1.cdninstagram.com/o1/v/t16/f2/m84/AQMlBOxgWPdOGH3MXsFfLgAZB1zhBwUvj5Kang2SkYOruwXhf0Qgm0CwibqNhyq1QuaO5QMHIwm3fT8VBii9BMhk-_u_Wy4hr4XuOro.mp4?_nc_cat=101&amp;_nc_sid=5e9851&amp;_nc_ht=scontent-lax7-1.cdninstagram.com&amp;_nc_ohc=0BmHyneiSpoQ7kNvwGU3KJO&amp;efg=eyJ2ZW5jb2RlX3RhZyI6Inhwdl9wcm9ncmVzc2l2ZS5JTlNUQUdSQU0uQ0FST1VTRUxfSVRFTS5DMy43MjAuZGFzaF9iYXNlbGluZV8xX3YxIiwieHB2X2Fzc2V0X2lkIjoxNzk0NTUzMDczMTEwNjU3NCwiYXNzZXRfYWdlX2RheXMiOjMzLCJ2aV91c2VjYXNlX2lkIjoxMDE0NiwiZHVyYXRpb25fcyI6NCwidXJsZ2VuX3NvdXJjZSI6Ind3dyJ9&amp;ccb=17-1&amp;vs=c15ddd8d71fc7438&amp;_nc_vs=HBkcFQIYTGlnX2JhY2tmaWxsX3RpbWVsaW5lX3ZvZC82QzQ2M0I5NUFFQTYyMzg2ODg2QzU0RTUwMjAyNEJBQ192aWRlb19kYXNoaW5pdC5tcDQVAALIARIAKAAYABsCiAd1c2Vfb2lsATEScHJvZ3Jlc3NpdmVfcmVjaXBlATEVAAAmnMTEiK_X4D8VAigCQzMsF0ASiDEm6XjVGBJkYXNoX2Jhc2VsaW5lXzFfdjERAHXuB2XEngEA&amp;_nc_gid=5Og8wh5f-vdlhZbiB2rs4w&amp;_nc_ss=1a&amp;_nc_zt=28&amp;oh=00_AfyKH5ejR8wA8zmbOhXSKi3sre9Gg_1vp0WMskZCawhFsw&amp;oe=69B9C153</t>
  </si>
  <si>
    <t>https://www.instagram.com/k_nksmy__</t>
  </si>
  <si>
    <t>yusuke_vet_cycling</t>
  </si>
  <si>
    <t>45歳からの獣医師修行</t>
  </si>
  <si>
    <t>【臨床獣医師を45歳から再チャレンジ】
🔶獣医師となる→（動物病院）2年勤務→ 無理、断念、挫折→なんとな〜く😅公務員獣医師16年勤務→45歳から動物病院へ再チャレンジ中
◽️猫18歳になりました！🐱
◽️ロードバイク歴10数年
◽️ファッション（ドレス•カジュアルmix）
◽️キャンプも好き😊</t>
  </si>
  <si>
    <t>https://instagram.fluk1-1.fna.fbcdn.net/v/t51.82787-19/524302243_17883592089345078_5404638335277156489_n.jpg?stp=dst-jpg_e0_s150x150_tt6&amp;efg=eyJ2ZW5jb2RlX3RhZyI6InByb2ZpbGVfcGljLmRqYW5nby4xMDgwLmMyIn0&amp;_nc_ht=instagram.fluk1-1.fna.fbcdn.net&amp;_nc_cat=106&amp;_nc_oc=Q6cZ2QGvUegfEib8DbQ-uQ55o6UZxWDFih6neIJ_kDfRtOEIaY0uwBAmxw_Rz46-bE5aNVs&amp;_nc_ohc=iH4XZ1jYOrMQ7kNvwER34mD&amp;_nc_gid=OH2j8nlDHiNrHQUAnfVHTA&amp;edm=AOQ1c0wBAAAA&amp;ccb=7-5&amp;oh=00_AfwDlVzzROy3VfnOmO0-YRucKOlJeC7wQwkcy4t473Lxzg&amp;oe=69BDA73A&amp;_nc_sid=8b3546</t>
  </si>
  <si>
    <t>最近、クラッシックギターを買いました。中古ですが、なかなかいい音。ビートルズの曲を練習中です…😓
どうでしょうか？
#クラッシックギター #ギター #tilltherewasyou #thebeatles #beatles | 14歳の頃。
今年で18歳。
まだまだ頑張ろうな、よろしく😌
#猫 #愛猫 #高齢猫 #高齢猫と暮らす #高齢猫18歳 | #韓国 #韓国ファッションコーデ #韓国コーデ #overcoat #overcoatnyc | 自分をイメージして描いてみた。
高一の時に親に買ってもらったエレキギター。
3万円くらいのフェンダーストラトキャスター。
兄貴はレスポールの偽物。
それから30年。。今でもギターを弾く。
それがあるから今の音楽好きな自分がある。親に感謝。
#ギター #ギター好き #guitar #guitarist #フェンダーストラトキャスター | 今年もありがとうございました。
来年もよろしくお願いします。 | 素敵で綺麗で、寒くて辛かったキャンプ！ 
ストーブがないと厳しかったぞ。。
@okiolive 
#香川県キャンプ #香川県 #冬キャンプ #okiolive #okiolivegardenキャンプサイト | ⁡
⁡丸亀にピザを食べに！美味しかったー！
@goodluck_grandpa_pizza 
tops: @beams_official 
inner: @uniqlo_jp 
pants: @kolorofficial 
shoes: @ferragamoo_shoes 
bag: no brand
watch:@bellandross | #irenisa #セットアップ #太古の森 #香川県 #三木町 #紅葉スポット #紅葉 | サンポート高松までチャリで朝散歩〜
やっぱ涼しくて気持ちいい
ほんでコーヒーは美味しい | 楽しみました。 | 最近ハマってる観葉植物🪴
調子悪かったウンベラータ。。
葉水をすることが大事って、息子から教えてもらいました😄
猫のプーマに遊び噛みされないよう少し上の方に置いてます。
#ウンベラータ #モンステラ #パキラ #観葉植物 #xpro2 #fujifilm #fujifilmxpro2 #fujifilm35mmf14 #35mmf14</t>
  </si>
  <si>
    <t>#tilltherewasyou, #thebeatles, #beatles, #overcoat, #overcoatnyc, #guitar, #guitarist, #okiolive, #okiolivegarden, #irenisa, #xpro2, #fujifilm, #fujifilmxpro2, #fujifilm35mmf14, #35mmf14</t>
  </si>
  <si>
    <t>@okiolive, @goodluck_grandpa_pizza, @beams_official, @uniqlo_jp, @kolorofficial, @ferragamoo_shoes, @bellandross</t>
  </si>
  <si>
    <t>https://instagram.com/p/DVlsjY_AbEX, https://instagram.com/p/DUmLj00EyY3, https://instagram.com/p/DUQsLMngRNh, https://instagram.com/p/DUCh3RYgY38, https://instagram.com/p/DS7JDa7gQmc, https://instagram.com/p/DSzOAwpgWz9, https://instagram.com/p/DSFNZYbAQq1, https://instagram.com/p/DQ88ZCpATpq, https://instagram.com/p/DPIKNdvgXXK, https://instagram.com/p/DOtCpQvAfo9, https://instagram.com/p/DNja2NwTTD8, https://instagram.com/p/DMl1qy-BG8o</t>
  </si>
  <si>
    <t>5, 7, 11, 8, 10, 10, 11, 12, 13, 13, 8, 3</t>
  </si>
  <si>
    <t>2026-03-07, 2026-02-10, 2026-02-02, 2026-01-28, 2025-12-31, 2025-12-28, 2025-12-10, 2025-11-12, 2025-09-28, 2025-09-17, 2025-08-19, 2025-07-27</t>
  </si>
  <si>
    <t>Myeong-dong, Oki Olive, 太古の森, 青猫</t>
  </si>
  <si>
    <t>Video, Image, Image, Image, Image, Sidecar, Sidecar, Video, Sidecar, Sidecar, Video, Sidecar</t>
  </si>
  <si>
    <t>https://instagram.fluk1-1.fna.fbcdn.net/v/t51.82787-15/629849312_17907553926345078_6701118657105517095_n.jpg?stp=dst-jpg_e35_p1080x1080_sh0.08_tt6&amp;_nc_ht=instagram.fluk1-1.fna.fbcdn.net&amp;_nc_cat=106&amp;_nc_oc=Q6cZ2QGvUegfEib8DbQ-uQ55o6UZxWDFih6neIJ_kDfRtOEIaY0uwBAmxw_Rz46-bE5aNVs&amp;_nc_ohc=EnLT1477pNAQ7kNvwEUkm-b&amp;_nc_gid=OH2j8nlDHiNrHQUAnfVHTA&amp;edm=AOQ1c0wBAAAA&amp;ccb=7-5&amp;ig_cache_key=MzgyOTc5OTM3MzUyNjczODQ4Nw%3D%3D.3-ccb7-5&amp;oh=00_AfyBFm_U9kNvDZ56GFRE4_EFSdprpuARj2A9FIYNNNwwbA&amp;oe=69BDB752&amp;_nc_sid=8b3546, https://instagram.fluk1-1.fna.fbcdn.net/v/t51.82787-15/626564565_17906437578345078_5976271035270360598_n.jpg?stp=dst-jpg_e35_p1080x1080_sh0.08_tt6&amp;_nc_ht=instagram.fluk1-1.fna.fbcdn.net&amp;_nc_cat=106&amp;_nc_oc=Q6cZ2QGvUegfEib8DbQ-uQ55o6UZxWDFih6neIJ_kDfRtOEIaY0uwBAmxw_Rz46-bE5aNVs&amp;_nc_ohc=obg_fX7jKDwQ7kNvwFOl3YX&amp;_nc_gid=OH2j8nlDHiNrHQUAnfVHTA&amp;edm=AOQ1c0wBAAAA&amp;ccb=7-5&amp;ig_cache_key=MzgyMzc1MDM2NzE0NTk1NjE5Mw%3D%3D.3-ccb7-5&amp;oh=00_Afy172DUnkBehFM-WfbEgJs0WXofpBdaq7Ox1brDVO6NKQ&amp;oe=69BD8BAB&amp;_nc_sid=8b3546, https://instagram.fluk1-1.fna.fbcdn.net/v/t51.82787-15/623702342_17905664241345078_5215571708174434788_n.jpg?stp=dst-jpg_e35_p1080x1080_sh0.08_tt6&amp;_nc_ht=instagram.fluk1-1.fna.fbcdn.net&amp;_nc_cat=106&amp;_nc_oc=Q6cZ2QGvUegfEib8DbQ-uQ55o6UZxWDFih6neIJ_kDfRtOEIaY0uwBAmxw_Rz46-bE5aNVs&amp;_nc_ohc=7HBUDvgHCn4Q7kNvwEp_gBS&amp;_nc_gid=OH2j8nlDHiNrHQUAnfVHTA&amp;edm=AOQ1c0wBAAAA&amp;ccb=7-5&amp;ig_cache_key=MzgxOTc2NDM2NzczNDQ0MzUxNg%3D%3D.3-ccb7-5&amp;oh=00_AfwpQqjrp8iwwH_Rf2T16XAyn_1GbVIIHUzEpnhCC0hIFQ&amp;oe=69BDB9CE&amp;_nc_sid=8b3546, https://instagram.fluk1-1.fna.fbcdn.net/v/t51.82787-15/608927048_17902130352345078_3231719787631339866_n.jpg?stp=dst-jpg_e35_p1080x1080_sh0.08_tt6&amp;_nc_ht=instagram.fluk1-1.fna.fbcdn.net&amp;_nc_cat=106&amp;_nc_oc=Q6cZ2QGvUegfEib8DbQ-uQ55o6UZxWDFih6neIJ_kDfRtOEIaY0uwBAmxw_Rz46-bE5aNVs&amp;_nc_ohc=zUWNZGTAygYQ7kNvwE08Zfu&amp;_nc_gid=OH2j8nlDHiNrHQUAnfVHTA&amp;edm=AOQ1c0wBAAAA&amp;ccb=7-5&amp;ig_cache_key=Mzc5OTY3MDUyODEwOTc3NTI2MA%3D%3D.3-ccb7-5&amp;oh=00_AfxIF3lq-oI4zI5R15DAQ_rxIjCsP7TwBUlI5VygvAokgQ&amp;oe=69BD8AF6&amp;_nc_sid=8b3546, https://instagram.fluk1-1.fna.fbcdn.net/v/t51.82787-15/604647405_17901743208345078_7999066325329143850_n.jpg?stp=dst-jpg_e35_p1080x1080_sh0.08_tt6&amp;_nc_ht=instagram.fluk1-1.fna.fbcdn.net&amp;_nc_cat=106&amp;_nc_oc=Q6cZ2QGvUegfEib8DbQ-uQ55o6UZxWDFih6neIJ_kDfRtOEIaY0uwBAmxw_Rz46-bE5aNVs&amp;_nc_ohc=8_gkQv3-RosQ7kNvwEMAJ1I&amp;_nc_gid=OH2j8nlDHiNrHQUAnfVHTA&amp;edm=AOQ1c0wBAAAA&amp;ccb=7-5&amp;ig_cache_key=Mzc5NzQ0MDUyNDM0OTE1NzkyOA%3D%3D.3-ccb7-5&amp;oh=00_AfwVWYiqOO6lp7srT0YfEHOQQFZfCDC1QN9zGWLNaEyNyQ&amp;oe=69BDA920&amp;_nc_sid=8b3546, https://instagram.fluk1-1.fna.fbcdn.net/v/t51.82787-15/604647405_17901743208345078_7999066325329143850_n.jpg?stp=dst-jpg_e35_p1080x1080_sh0.08_tt6&amp;_nc_ht=instagram.fluk1-1.fna.fbcdn.net&amp;_nc_cat=106&amp;_nc_oc=Q6cZ2QGvUegfEib8DbQ-uQ55o6UZxWDFih6neIJ_kDfRtOEIaY0uwBAmxw_Rz46-bE5aNVs&amp;_nc_ohc=8_gkQv3-RosQ7kNvwEMAJ1I&amp;_nc_gid=OH2j8nlDHiNrHQUAnfVHTA&amp;edm=AOQ1c0wBAAAA&amp;ccb=7-5&amp;ig_cache_key=Mzc5NzQ0MDUyNDM0OTE1NzkyOA%3D%3D.3-ccb7-5&amp;oh=00_AfwVWYiqOO6lp7srT0YfEHOQQFZfCDC1QN9zGWLNaEyNyQ&amp;oe=69BDA920&amp;_nc_sid=8b3546, https://instagram.fluk1-1.fna.fbcdn.net/v/t51.82787-15/607024465_17901743226345078_348467505192804658_n.jpg?stp=dst-jpg_e35_p1080x1080_sh0.08_tt6&amp;_nc_ht=instagram.fluk1-1.fna.fbcdn.net&amp;_nc_cat=106&amp;_nc_oc=Q6cZ2QGvUegfEib8DbQ-uQ55o6UZxWDFih6neIJ_kDfRtOEIaY0uwBAmxw_Rz46-bE5aNVs&amp;_nc_ohc=2kPkCEPvZMMQ7kNvwF29I3f&amp;_nc_gid=OH2j8nlDHiNrHQUAnfVHTA&amp;edm=AOQ1c0wBAAAA&amp;ccb=7-5&amp;ig_cache_key=Mzc5NzQ0MDUyNDUwMDE5MTg1OA%3D%3D.3-ccb7-5&amp;oh=00_Afxx81HScwl21gTplP8c1TV-PR5MvAIM5lGosI4a5lKmyQ&amp;oe=69BD9449&amp;_nc_sid=8b3546, https://instagram.fluk1-1.fna.fbcdn.net/v/t51.82787-15/607227945_17901743319345078_4460376622939586580_n.jpg?stp=dst-jpg_e35_p1080x1080_sh0.08_tt6&amp;_nc_ht=instagram.fluk1-1.fna.fbcdn.net&amp;_nc_cat=106&amp;_nc_oc=Q6cZ2QGvUegfEib8DbQ-uQ55o6UZxWDFih6neIJ_kDfRtOEIaY0uwBAmxw_Rz46-bE5aNVs&amp;_nc_ohc=ckiIi0CrzIIQ7kNvwEXDKvb&amp;_nc_gid=OH2j8nlDHiNrHQUAnfVHTA&amp;edm=AOQ1c0wBAAAA&amp;ccb=7-5&amp;ig_cache_key=Mzc5NzQ0MDUyNDE5ODE2MjgxNg%3D%3D.3-ccb7-5&amp;oh=00_Afw8Sufafz1mfbQF35mw9xz9RRIjmA_IFMuFlBPDu6iQ3Q&amp;oe=69BDAFEF&amp;_nc_sid=8b3546, https://instagram.fluk1-1.fna.fbcdn.net/v/t51.82787-15/607097541_17901743328345078_7982144755544537456_n.jpg?stp=dst-jpg_e35_p1080x1080_sh0.08_tt6&amp;_nc_ht=instagram.fluk1-1.fna.fbcdn.net&amp;_nc_cat=106&amp;_nc_oc=Q6cZ2QGvUegfEib8DbQ-uQ55o6UZxWDFih6neIJ_kDfRtOEIaY0uwBAmxw_Rz46-bE5aNVs&amp;_nc_ohc=pX5JII3t2xEQ7kNvwG51bxu&amp;_nc_gid=OH2j8nlDHiNrHQUAnfVHTA&amp;edm=AOQ1c0wBAAAA&amp;ccb=7-5&amp;ig_cache_key=Mzc5NzQ0MDUyNDE5ODE1OTYxNg%3D%3D.3-ccb7-5&amp;oh=00_AfwikSE2AUB1cyM3ODoIWo9MGcvSeqdcC1bTXch4oSRMkw&amp;oe=69BDB8DB&amp;_nc_sid=8b3546, https://instagram.fluk1-1.fna.fbcdn.net/v/t51.82787-15/604417329_17901743337345078_6755553674984984578_n.jpg?stp=dst-jpg_e35_p1080x1080_sh0.08_tt6&amp;_nc_ht=instagram.fluk1-1.fna.fbcdn.net&amp;_nc_cat=106&amp;_nc_oc=Q6cZ2QGvUegfEib8DbQ-uQ55o6UZxWDFih6neIJ_kDfRtOEIaY0uwBAmxw_Rz46-bE5aNVs&amp;_nc_ohc=Xy1Fof98ZrUQ7kNvwFiQh_w&amp;_nc_gid=OH2j8nlDHiNrHQUAnfVHTA&amp;edm=AOQ1c0wBAAAA&amp;ccb=7-5&amp;ig_cache_key=Mzc5NzQ0MDUyNDUwODU4MDkyOQ%3D%3D.3-ccb7-5&amp;oh=00_Afx8WJmX9BXXJtQqv5F58vUFk1xokMj77urq2_XpkpH60w&amp;oe=69BDBC3F&amp;_nc_sid</t>
  </si>
  <si>
    <t>https://instagram.fluk1-1.fna.fbcdn.net/o1/v/t16/f2/m69/AQMfvbUiW8BzWrs4u8RwwpoEIbWcsmwzX_5p4MQntcXjtLyCHMRvUjTFvLZF039eDRqnmxp6RjTXy4SSi41p581h.mp4?strext=1&amp;_nc_cat=105&amp;_nc_oc=AdnlDXtJlUGCnG4gBunuShH8Np-IoZhczOf2v6GGJOZdbvS3cEsFxtAY0YW0L_zamek&amp;_nc_sid=5e9851&amp;_nc_ht=instagram.fluk1-1.fna.fbcdn.net&amp;_nc_ohc=FkuPA9Yt6NoQ7kNvwFeSNFf&amp;efg=eyJ2ZW5jb2RlX3RhZyI6Inhwdl9wcm9ncmVzc2l2ZS5JTlNUQUdSQU0uQ0xJUFMuQzMuNzIwLmRhc2hfYmFzZWxpbmVfMV92MSIsInhwdl9hc3NldF9pZCI6MTc5MTEzMjc0NTUzNDUwNzgsImFzc2V0X2FnZV9kYXlzIjo4LCJ2aV91c2VjYXNlX2lkIjoxMDA5OSwiZHVyYXRpb25fcyI6NTIsInVybGdlbl9zb3VyY2UiOiJ3d3cifQ%3D%3D&amp;ccb=17-1&amp;_nc_gid=OH2j8nlDHiNrHQUAnfVHTA&amp;_nc_ss=1a&amp;_nc_zt=28&amp;vs=2dc95529da49a90e&amp;_nc_vs=HBksFQIYOnBhc3N0aHJvdWdoX2V2ZXJzdG9yZS9HT29TcWlaMFliU0daVVFIQUVHSWtWTGEwY3hqYnNwVEFRQUYVAALIARIAFQIYUWlnX3hwdl9wbGFjZW1lbnRfcGVybWFuZW50X3YyL0VBNEMyRDIyOTc0MTIyNUY2RDRFOTZBMEU4NzYyMTg3X2F1ZGlvX2Rhc2hpbml0Lm1wNBUCAsgBEgAoABgAGwKIB3VzZV9vaWwBMRJwcm9ncmVzc2l2ZV9yZWNpcGUBMRUAACbs5vPmvJDRPxUCKAJDMywXQEpmZmZmZmYYEmRhc2hfYmFzZWxpbmVfMV92MREAdf4HZeadAQA&amp;oh=00_AfxReeKURf0B3QiZ4YY03HowUum1Fn-XqUjxCnOQ8p-W6Q&amp;oe=69BDBA57, https://instagram.fluk1-1.fna.fbcdn.net/o1/v/t2/f2/m86/AQPs_Gewhgq2nY39d2L7FnDxTXvcr9QquppmzbSTuMzs9G00s4iAenlHDOwwlg688yIDaTt45HVAfX2NykcNNak3qeXYLGiRPhFpWDs.mp4?_nc_cat=105&amp;_nc_oc=Adl_W3SsBVuogHgE0VuA9guD3pqumQg2xzsgX6mIJanzTjSxLLyaGSy_oAMBk-B-EPw&amp;_nc_sid=5e9851&amp;_nc_ht=instagram.fluk1-1.fna.fbcdn.net&amp;_nc_ohc=EnbCAjPm54gQ7kNvwFlp-kB&amp;efg=eyJ2ZW5jb2RlX3RhZyI6Inhwdl9wcm9ncmVzc2l2ZS5JTlNUQUdSQU0uQ0xJUFMuQzMuNzIwLmRhc2hfYmFzZWxpbmVfMV92MSIsInhwdl9hc3NldF9pZCI6MjE4MzU4MzQyMjQ3MTQyNiwiYXNzZXRfYWdlX2RheXMiOjEyMywidmlfdXNlY2FzZV9pZCI6MTAwOTksImR1cmF0aW9uX3MiOjE0LCJ1cmxnZW5fc291cmNlIjoid3d3In0%3D&amp;ccb=17-1&amp;_nc_gid=OH2j8nlDHiNrHQUAnfVHTA&amp;_nc_ss=1a&amp;_nc_zt=28&amp;vs=115f4ef502a49969&amp;_nc_vs=HBksFQIYUmlnX3hwdl9yZWVsc19wZXJtYW5lbnRfc3JfcHJvZC9GODQ3ODFBNEZCOTEwRDE0RUI3MTA5OTBCRjA0NTVCOV92aWRlb19kYXNoaW5pdC5tcDQVAALIARIAFQIYRmlnX3hwdl9yZWVsc19wZXJtYW5lbnRfc3JfcHJvZC84MjE5NzU0OTcyMzY0NDdfNzA1MzY4MDkwNTU2NjUzNjcwNC5tcDQVAgLIARIAKAAYABsCiAd1c2Vfb2lsATEScHJvZ3Jlc3NpdmVfcmVjaXBlATEVAAAmhPTeo6T94AcVAigCQzMsF0AtVP3ztkWiGBJkYXNoX2Jhc2VsaW5lXzFfdjERAHX-B2XmnQEA&amp;oh=00_AfxiRYYmCYWNrySxPcJ2fAB3-S_xLaf3Tn891ZSrhfQGXw&amp;oe=69B9948E, https://instagram.fluk1-1.fna.fbcdn.net/o1/v/t2/f2/m367/AQOS1LrFzBViQ-qJctmEGbkwKcucnX2MQJRawpJM8LES7_2wKt3dFjGH4A19bPHVXe7LcHvWTUAM_RX0-ugKY7W_tAlsTeXKZUIKMw8.mp4?_nc_cat=106&amp;_nc_oc=Admmvf5bD1dj7Sf--hJAoxRSbVy4LXyH3NoBt195rOnZDJVM64FPn5ypZiftqI8dHYI&amp;_nc_sid=5e9851&amp;_nc_ht=instagram.fluk1-1.fna.fbcdn.net&amp;_nc_ohc=4Zhlybxz5BcQ7kNvwFlbT1s&amp;efg=eyJ2ZW5jb2RlX3RhZyI6Inhwdl9wcm9ncmVzc2l2ZS5JTlNUQUdSQU0uQ0FST1VTRUxfSVRFTS5DMy43MjAuZGFzaF9iYXNlbGluZV8xX3YxIiwieHB2X2Fzc2V0X2lkIjo3MjMwMTU2NjA3NTcwMDYsImFzc2V0X2FnZV9kYXlzIjoxNjksInZpX3VzZWNhc2VfaWQiOjEwMTQ2LCJkdXJhdGlvbl9zIjo4LCJ1cmxnZW5fc291cmNlIjoid3d3In0%3D&amp;ccb=17-1&amp;vs=9e6ff83cf9d1030e&amp;_nc_vs=HBkcFQIYQGlnX2VwaGVtZXJhbC8xMDRDNUY0NEUyMzZFMTU3ODdDQzczNDM1M0VDMEZCQ192aWRlb19kYXNoaW5pdC5tcDQVAALIARIAKAAYABsCiAd1c2Vfb2lsATEScHJvZ3Jlc3NpdmVfcmVjaXBlATEVAAAmnICDuoblyAIVAigCQzMsF0AhMzMzMzMzGBJkYXNoX2Jhc2VsaW5lXzFfdjERAHXuB2XEngEA&amp;_nc_gid=OH2j8nlDHiNrHQUAnfVHTA&amp;_nc_ss=1a&amp;_nc_zt=28&amp;oh=00_AfwaDAPBDdIaBfoQfpNYRq70nRIezHU76F8bZW2mFXlyzw&amp;oe=69BD9EFB, https://instagram.fluk1-1.fna.fbcdn.net/o1/v/t2/f2/m86/AQNj3_uzeYip2v7PYj5qlUnk7PTspJthPYse_BVDN3LwqW5z8GFIou1dLhhcHk5QafWRGj7rrx_r05TyEbgMjHnfe7kr_SSaVdlHwUA.mp4?_nc_cat=108&amp;_nc_oc=AdkTgNryon8iHG4EupUzb7lua-f9hq3rR3TRBofdfGC-fGNcwe23C1IsVO36vMtQMr4&amp;_nc_sid=5e9851&amp;_nc_ht=instagram.fluk1-1.fna.fbcdn.net&amp;_nc_ohc=7H3pFAois_YQ7kNvwHFW0uS&amp;efg=eyJ2ZW5jb2RlX3RhZyI6Inhwdl9wcm9ncmVzc2l2ZS5JTlNUQUdSQU0uQ0xJUFMuQzMuNzIwLmRhc2hfYmFzZWxpbmVfMV92MSIsInhwdl9hc3NldF9pZCI6NjUwOTAwNDUwODI1MTE5LCJhc3NldF9hZ2VfZGF5cyI6MjA4LCJ2aV91c2VjYXNlX2lkIjoxMDA5OSwiZHVyYXRpb25fcyI6NDEsInVybGdlbl9zb3VyY2UiOiJ3d3cifQ%3D%3D&amp;ccb=17-1&amp;_nc_gid=OH2j8nlDHiNrHQUAnfVHTA&amp;_nc_ss=1a&amp;_nc_zt=28&amp;vs=2d82d2c7dcaefcd&amp;_nc_vs=HBksFQIYUmlnX3hwdl9yZWVsc19wZXJtYW5lbnRfc3JfcHJvZC8zRjRDM0JERTdGOTRGNzU1MTQ1QUNEMjU1NkQ3OTJCNl92aWRlb19kYXNoaW5pdC5tcDQVAALIARIAFQIYR2lnX3hwdl9yZWVsc19wZXJtYW5lbnRfc3JfcHJvZC8xNDgwNTIwOTk2NzE5NDgxXzY4NTA4OTUxODY3OTQ0Nzg3OTgubXA0FQICyAESACgAGAAbAogHdXNlX29pbAExEnByb2dyZXNzaXZlX3JlY2lwZQExFQAAJr7OvqKy_6cCFQIoAkMzLBdARMQ5WBBiThgSZGFzaF9iYXNlbGluZV8xX3YxEQB1_gdl5p0BAA&amp;oh=00_AfzefVxUrz9SYXFVuyPogCr5sa33CjoVprrcUZhZSiJI_A&amp;oe=69B9C301</t>
  </si>
  <si>
    <t>https://www.instagram.com/yusuke_vet_cycling</t>
  </si>
  <si>
    <t>jaredmcginness</t>
  </si>
  <si>
    <t>Jared</t>
  </si>
  <si>
    <t>Backyard Porsche service.</t>
  </si>
  <si>
    <t>https://scontent-ord5-3.cdninstagram.com/v/t51.2885-19/274212023_313723437273031_229500455426754573_n.jpg?stp=dst-jpg_e0_s150x150_tt6&amp;efg=eyJ2ZW5jb2RlX3RhZyI6InByb2ZpbGVfcGljLmRqYW5nby4xMDU3LmMyIn0&amp;_nc_ht=scontent-ord5-3.cdninstagram.com&amp;_nc_cat=107&amp;_nc_oc=Q6cZ2QHMy6Yc3sD5OE7QfXap83S1aVkXY8aI_24Yb5nst3n4UAjj459OCTjZGdsZtVSnkAM&amp;_nc_ohc=Q6iH2TTRr2AQ7kNvwGnvPez&amp;_nc_gid=kQXvz7pcXJjANYNYB1I5xg&amp;edm=AOQ1c0wBAAAA&amp;ccb=7-5&amp;oh=00_AfxKXPHcNSVckI11cI-t7jq1eyMc7BYG7j_5UQVoSU19mQ&amp;oe=69BD88E1&amp;_nc_sid=8b3546</t>
  </si>
  <si>
    <t>Some scenes from Japan and Luft Tokyo. 
Just over the top excited to be back here so soon with the wife. 
Exceptional weather, cars and people today. 
Brit moved heaven and earth to make sure we could get to this event and I am very grateful. 
Also… the lighting today is so good, it doesn’t even  | Day late and a dollar short, but ready for next year. 
This is extremely funny to me. I think it will work OK to plow the property (4Lo, chains and sand bags in the bed lmao). 
Better than nothing. I think the plow weighs more than the Suzuki. 🥲 | Finished up a set of 15oz denim. Super fun, super happy with the outcome. 
Kinda doubled down on the ‘winter hobby’ this year… I painstakingly drafted a fresh pattern for a true straight leg fit. 
Little baggy for my typical fit (but still unwashed - and pre soaking). But I am gonna run ‘em as is. | super excited about this purchase. first edition cruiser, heritage blue, perfect for winters in the woods. 🫶🏼 | For my denim nerd friends: 
I picked up an old Union Special Chainstitch machine a few months ago. Can’t date it exactly, but ‘55-62ish. 
I spent hours looking at the scans of the the old manuals, lightly restored it, made some parts, fixed some parts. 
I also made an adapter to mount it to my oth | Great selection of photos from a great wedding. 
Solid crew of bros. 
A privilege to have been included! 
Congrats @versawizard and @kararufie_ | A tiny baby infant 1 day old kitten moved in. 
His name is Pon Pon. 
We love him, hope the other cats will too 🥲
He is so cute we are gonna explode. | Really lovin’ these shots from @luftgekuhlt 
Accurate depiction of my excitement last week. Thank you @itsjaypack cannot wait to see more! #luft11 | Here are a few other pics of @luftgekuhlt 11. 
✌🏼 | What a fun weekend.
I’ll spare you too many sentiments, but I feel really lucky to have been accepted to display at @luftgekuhlt this year.
Such a rewarding climax after years of restoration.
Friends came from a several states to show support and check out Luft. 
Also received a seriously overwh | My ‘68 912 will be featured in Luftgekühlt 11 this year! 
So great to be a small part of my favorite car event. 
Come see it and many other old Porsches that are way cooler than mine on 10.4 (Durham, NC.)
Also, no better time to get rid of the old taped up seats…
Picked up these amazing 964 era sp | Road ready!
Got the LMs and coilovers on the Skyline. 
(My numerous, unpleasant MVA visits are finally behind me. 😵‍💫)
Lots to do… (tires, interior, etc) 
As of now though, it’s a blast to cruise in and it looks really, really cool.</t>
  </si>
  <si>
    <t>#luft11</t>
  </si>
  <si>
    <t>@joeerotic, @versawizard, @kararufie_, @luftgekuhlt, @itsjaypack, @rrg.upholstery.</t>
  </si>
  <si>
    <t>https://instagram.com/p/DV3AXQIkslN, https://instagram.com/p/DVW3tZYEhCn, https://instagram.com/p/DSf3kH1koPK, https://instagram.com/p/DSTSlJQCet5, https://instagram.com/p/DRVwB4Ij0tG, https://instagram.com/p/DQw9aPXDm9n, https://instagram.com/p/DQfRmt4ksGD, https://instagram.com/p/DPo9VfsDuH7, https://instagram.com/p/DPepBLeEqW3, https://instagram.com/p/DPeokPCktfK, https://instagram.com/p/DO6NvTJDYSU, https://instagram.com/p/DN_M86-jmta</t>
  </si>
  <si>
    <t>162, 93, 142, 148, 83, 98, 90, 132, 79, 118, 168, 129</t>
  </si>
  <si>
    <t>9, 3, 28, 25, 23, 6, 12, 8, 1, 16, 11, 14</t>
  </si>
  <si>
    <t>2026-03-14, 2026-03-01, 2025-12-20, 2025-12-15, 2025-11-22, 2025-11-07, 2025-10-31, 2025-10-10, 2025-10-06, 2025-10-06, 2025-09-22, 2025-08-30</t>
  </si>
  <si>
    <t>Patapsco Valley State Park</t>
  </si>
  <si>
    <t>https://scontent-ord5-1.cdninstagram.com/v/t51.82787-15/650135424_18564644551054388_5199377913423350955_n.jpg?stp=dst-jpg_e35_p1080x1080_sh0.08_tt6&amp;_nc_ht=scontent-ord5-1.cdninstagram.com&amp;_nc_cat=108&amp;_nc_oc=Q6cZ2QHMy6Yc3sD5OE7QfXap83S1aVkXY8aI_24Yb5nst3n4UAjj459OCTjZGdsZtVSnkAM&amp;_nc_ohc=SV0nacH9HZQQ7kNvwHQW3mV&amp;_nc_gid=kQXvz7pcXJjANYNYB1I5xg&amp;edm=AOQ1c0wBAAAA&amp;ccb=7-5&amp;ig_cache_key=Mzg1MjU0Nzc0OTc5MTgwOTcxMQ%3D%3D.3-ccb7-5&amp;oh=00_AfwNXClbbewtteYOpDFSyO-xGSH6Rz7yCzHmscct53n-Qg&amp;oe=69BD900D&amp;_nc_sid=8b3546, https://scontent-ord5-1.cdninstagram.com/v/t51.82787-15/650135424_18564644551054388_5199377913423350955_n.jpg?stp=dst-jpg_e35_p1080x1080_sh0.08_tt6&amp;_nc_ht=scontent-ord5-1.cdninstagram.com&amp;_nc_cat=108&amp;_nc_oc=Q6cZ2QHMy6Yc3sD5OE7QfXap83S1aVkXY8aI_24Yb5nst3n4UAjj459OCTjZGdsZtVSnkAM&amp;_nc_ohc=SV0nacH9HZQQ7kNvwHQW3mV&amp;_nc_gid=kQXvz7pcXJjANYNYB1I5xg&amp;edm=AOQ1c0wBAAAA&amp;ccb=7-5&amp;ig_cache_key=Mzg1MjU0Nzc0OTc5MTgwOTcxMQ%3D%3D.3-ccb7-5&amp;oh=00_AfwNXClbbewtteYOpDFSyO-xGSH6Rz7yCzHmscct53n-Qg&amp;oe=69BD900D&amp;_nc_sid=8b3546, https://scontent-ord5-1.cdninstagram.com/v/t51.82787-15/652457030_18564644560054388_1565774206656839291_n.jpg?stp=dst-jpg_e35_p1080x1080_sh0.08_tt6&amp;_nc_ht=scontent-ord5-1.cdninstagram.com&amp;_nc_cat=108&amp;_nc_oc=Q6cZ2QHMy6Yc3sD5OE7QfXap83S1aVkXY8aI_24Yb5nst3n4UAjj459OCTjZGdsZtVSnkAM&amp;_nc_ohc=NaXjh4-HVjgQ7kNvwHnVX5X&amp;_nc_gid=kQXvz7pcXJjANYNYB1I5xg&amp;edm=AOQ1c0wBAAAA&amp;ccb=7-5&amp;ig_cache_key=Mzg1MjU0Nzc3MjA4MDM4MTMwOQ%3D%3D.3-ccb7-5&amp;oh=00_AfzSeY_ZGNjR2LzlD-PtUNvcwVe6j2ap8rKz8jULwyNfyg&amp;oe=69BDA551&amp;_nc_sid=8b3546, https://scontent-ord5-1.cdninstagram.com/v/t51.82787-15/651288923_18564644572054388_4905737631376293142_n.jpg?stp=dst-jpg_e35_p1080x1080_sh0.08_tt6&amp;_nc_ht=scontent-ord5-1.cdninstagram.com&amp;_nc_cat=108&amp;_nc_oc=Q6cZ2QHMy6Yc3sD5OE7QfXap83S1aVkXY8aI_24Yb5nst3n4UAjj459OCTjZGdsZtVSnkAM&amp;_nc_ohc=mhAxSHCrCpgQ7kNvwFEaZXK&amp;_nc_gid=kQXvz7pcXJjANYNYB1I5xg&amp;edm=AOQ1c0wBAAAA&amp;ccb=7-5&amp;ig_cache_key=Mzg1MjU0Nzc3ODc2NjA3ODg3OA%3D%3D.3-ccb7-5&amp;oh=00_AfzjzuSxT4a9aENpLMBSHUP9fiNuXD5pEDZuObKresKjOQ&amp;oe=69BDB045&amp;_nc_sid=8b3546, https://scontent-ord5-1.cdninstagram.com/v/t51.82787-15/651949384_18564644599054388_7533124279487632429_n.jpg?stp=dst-jpg_e35_p1080x1080_sh0.08_tt6&amp;_nc_ht=scontent-ord5-1.cdninstagram.com&amp;_nc_cat=108&amp;_nc_oc=Q6cZ2QHMy6Yc3sD5OE7QfXap83S1aVkXY8aI_24Yb5nst3n4UAjj459OCTjZGdsZtVSnkAM&amp;_nc_ohc=GTBNgDMDwwsQ7kNvwHMUAaR&amp;_nc_gid=kQXvz7pcXJjANYNYB1I5xg&amp;edm=AOQ1c0wBAAAA&amp;ccb=7-5&amp;ig_cache_key=Mzg1MjU0Nzc4MzYwNjMyNjk0NQ%3D%3D.3-ccb7-5&amp;oh=00_Afz5clzZgzQ-GbPSooenQwr3Qe-tq-vnVMWow6Lne8Z8PQ&amp;oe=69BD90D9&amp;_nc_sid=8b3546, https://scontent-ord5-1.cdninstagram.com/v/t51.82787-15/650788543_18564644614054388_7206589409745816676_n.jpg?stp=dst-jpg_e35_p1080x1080_sh0.08_tt6&amp;_nc_ht=scontent-ord5-1.cdninstagram.com&amp;_nc_cat=108&amp;_nc_oc=Q6cZ2QHMy6Yc3sD5OE7QfXap83S1aVkXY8aI_24Yb5nst3n4UAjj459OCTjZGdsZtVSnkAM&amp;_nc_ohc=nj9pZvHM5LUQ7kNvwEy3Dzc&amp;_nc_gid=kQXvz7pcXJjANYNYB1I5xg&amp;edm=AOQ1c0wBAAAA&amp;ccb=7-5&amp;ig_cache_key=Mzg1MjU0NzgxMDYwOTIwNTQwOQ%3D%3D.3-ccb7-5&amp;oh=00_AfztsYZBH6jkLdHmrfAFo7fveLoVmLZYoTPLuAvI53m3zg&amp;oe=69BDAEC4&amp;_nc_sid=8b3546, https://scontent-ord5-1.cdninstagram.com/v/t51.82787-15/652054190_18564644617054388_1583204860258008898_n.jpg?stp=dst-jpg_e35_p1080x1080_sh0.08_tt6&amp;_nc_ht=scontent-ord5-1.cdninstagram.com&amp;_nc_cat=108&amp;_nc_oc=Q6cZ2QHMy6Yc3sD5OE7QfXap83S1aVkXY8aI_24Yb5nst3n4UAjj459OCTjZGdsZtVSnkAM&amp;_nc_ohc=pSY8OXvlV9sQ7kNvwGQ3Gx3&amp;_nc_gid=kQXvz7pcXJjANYNYB1I5xg&amp;edm=AOQ1c0wBAAAA&amp;ccb=7-5&amp;ig_cache_key=Mzg1MjU0NzgzMDU1NzM0Mzc4OQ%3D%3D.3-ccb7-5&amp;oh=00_Afy0Fl1-9DM59JtsHeEumrMXL3KCotKMvYPScUbe0k1MRw&amp;oe=69BD9C7F&amp;_nc_sid=8b3546, https://scontent-ord5-1.cdninstagram.com/v/t51.82787-15/652046544_18564644665054388_2606484570900903929_n.jpg?stp=dst-jpg_e35_p1080x1080_sh0.08_tt6&amp;_nc_ht=scontent-ord5-1.cdninstagram.com&amp;_nc_cat=108&amp;_nc_oc=Q6cZ2QHMy6Yc3sD5OE7QfXap83S1aVkXY8aI_24Yb5nst3n4UAjj459OCTjZGdsZtVSnkAM&amp;_nc_ohc=zO7XXna_zu8Q7kNvwEey3rv&amp;_nc_gid=kQXvz7pcXJjANYNYB1I5xg&amp;edm=AOQ1c0wBAAAA&amp;ccb=7-5&amp;ig_cache_key=Mzg1MjU0Nzg3Nzk2MTM0MjMxMw%3D%3D.3-ccb7-5&amp;oh=00_AfyuvlUXV4GQDz7eY5QwxI2vgpgH0kwheZDUbMoDiFhUBQ&amp;oe=69BDB92C&amp;_nc_sid=8b3546, https://scontent-ord5-1.cdninstagram.com/v/t51.82787-15/651705209_18564644629054388_5792864125224455690_n.jpg?stp=dst-jpg_e35_p1080x1080_sh0.08_tt6&amp;_nc_ht=scontent-ord5-1.cdninstagram.com&amp;_nc_cat=108&amp;_nc_oc=Q6cZ2QHMy6Yc3sD5OE7QfXap83S1aVkXY8aI_24Yb5nst3n4UAjj459OCTjZGdsZtVSnkAM&amp;_nc_ohc=1qsaZkKwO5wQ7kNvwFS_nUf&amp;_nc_gid=kQXvz7pcXJjANYNYB1I5xg&amp;edm=AOQ1c0wBAAAA&amp;ccb=7-5&amp;ig_cache_key=Mzg1MjU0Nzg3NDMyMDcyMDA1NQ%3D%3D.3-ccb7-5&amp;oh=00_AfzNCExQpDwwGAxzfPkRXoVqptSGeJ0-26Jbc-s-JLS6sQ&amp;oe=69BDA6B3&amp;_nc_sid=8b3546, https://scontent-ord5-1.cdninstagram.com/v/t51.82787-15/651142024_18564644644054388_1991541682793948143_n.jpg?stp=dst-jpg_e35_p1080x1080_sh0.08_tt6&amp;_nc_ht=scontent-ord5-1.cdninstagram.com&amp;_nc_cat=108&amp;_nc_oc=Q6cZ2QHMy6Yc3sD5OE7QfXap83S1aVkXY8aI_24Yb5nst3n4UAjj459OCTjZGdsZtVSnkAM&amp;_nc_ohc=3ANHNdkkVXMQ7kNvwGAC34C&amp;_nc_gid=kQXvz7pcXJjANYNYB1I5xg&amp;edm=AOQ1c0wBAAAA&amp;ccb=7-5&amp;ig_cache_key=Mzg1MjU0Nzg3NjMxNzE2ODYzMQ%3D%3D.3-ccb7-5&amp;oh=00_Afz9B6zeJA1P9ETz7qfJB_xpeL4y4KVJh7fanQQeHPRqj</t>
  </si>
  <si>
    <t>https://scontent-ord5-2.cdninstagram.com/o1/v/t16/f2/m84/AQPnD7NU5lHZ1IZk4mlnp6_XEaOLgn39FyY0AvfdTNBMGWhpW5mzYHL76X-hwvkRYcjWYA1XpjIbJ7qToMgemFwRo6c1CIHMyiNQtsg.mp4?_nc_cat=110&amp;_nc_sid=5e9851&amp;_nc_ht=scontent-ord5-2.cdninstagram.com&amp;_nc_ohc=oRDElP6GY6wQ7kNvwERnNtB&amp;efg=eyJ2ZW5jb2RlX3RhZyI6Inhwdl9wcm9ncmVzc2l2ZS5JTlNUQUdSQU0uQ0FST1VTRUxfSVRFTS5DMy4xMDI0LmRhc2hfYmFzZWxpbmVfMV92MSIsInhwdl9hc3NldF9pZCI6MTg1NjE4MDg0OTIwNTQzODgsImFzc2V0X2FnZV9kYXlzIjoxNCwidmlfdXNlY2FzZV9pZCI6MTAxNDYsImR1cmF0aW9uX3MiOjM1LCJ1cmxnZW5fc291cmNlIjoid3d3In0%3D&amp;ccb=17-1&amp;_nc_gid=kQXvz7pcXJjANYNYB1I5xg&amp;_nc_ss=1a&amp;_nc_zt=28&amp;vs=d00d02c05065a39&amp;_nc_vs=HBksFQIYTGlnX2JhY2tmaWxsX3RpbWVsaW5lX3ZvZC9CRjQ4Q0REMEExNDI3NEY4OUZGNDZEMTM2NjA1OEY4N192aWRlb19kYXNoaW5pdC5tcDQVAALIARIAFQIYUWlnX3hwdl9wbGFjZW1lbnRfcGVybWFuZW50X3YyL0NFNDAxRDNGQjFDNzY2RjE5RTA0NERDRjAyQzkzRThGX2F1ZGlvX2Rhc2hpbml0Lm1wNBUCAsgBEgAoABgAGwKIB3VzZV9vaWwBMRJwcm9ncmVzc2l2ZV9yZWNpcGUBMRUAACbonfaYuvf4QRUCKAJDMywXQEHiDEm6XjUYEmRhc2hfYmFzZWxpbmVfMV92MREAde4HZcSeAQA&amp;oh=00_AfwWQ6Kih6cpnnWTMvp6VmYVJ_mSMFF2CjE9vSPq9uvaNw&amp;oe=69B9AC4E, https://scontent-ord5-2.cdninstagram.com/o1/v/t16/f2/m84/AQN4f1yGWoJrI6eFbg3VkX5M2tJtVH14_P2TgMPT0nobp9eOJxYmmQpi2mOPBGpItLtvhMfC0IuFn1VmlV_-rgveW5v3LXQ6StwBh4U.mp4?_nc_cat=110&amp;_nc_sid=5e9851&amp;_nc_ht=scontent-ord5-2.cdninstagram.com&amp;_nc_ohc=8tnSFHsZZeIQ7kNvwGnYLeo&amp;efg=eyJ2ZW5jb2RlX3RhZyI6Inhwdl9wcm9ncmVzc2l2ZS5JTlNUQUdSQU0uQ0FST1VTRUxfSVRFTS5DMy43MjAuZGFzaF9iYXNlbGluZV8xX3YxIiwieHB2X2Fzc2V0X2lkIjoxNzUyOTIyNDIyMDE1ODM1LCJhc3NldF9hZ2VfZGF5cyI6ODUsInZpX3VzZWNhc2VfaWQiOjEwMTQ2LCJkdXJhdGlvbl9zIjo2MCwidXJsZ2VuX3NvdXJjZSI6Ind3dyJ9&amp;ccb=17-1&amp;_nc_gid=kQXvz7pcXJjANYNYB1I5xg&amp;_nc_ss=1a&amp;_nc_zt=28&amp;vs=8e1313868474c150&amp;_nc_vs=HBksFQIYTGlnX2JhY2tmaWxsX3RpbWVsaW5lX3ZvZC80MDRFQjI3NUNCRjFCMUFEOUFBNDFERjQ4NkQyMjk5Q192aWRlb19kYXNoaW5pdC5tcDQVAALIARIAFQIYOnBhc3N0aHJvdWdoX2V2ZXJzdG9yZS9HUFpGN0NPQlU0MF9MVHNFQURQOEFIeFoycnNFYnNwVEFRQUYVAgLIARIAKAAYABsCiAd1c2Vfb2lsATEScHJvZ3Jlc3NpdmVfcmVjaXBlATEVAAAmtt3D5MGRnQYVAigCQzMsF0BOAAAAAAAAGBJkYXNoX2Jhc2VsaW5lXzFfdjERAHXuB2XEngEA&amp;oh=00_AfygmIvyUZUA6gAcBTzzOsgFneOgt-oZyG0_mlB-C8dAPA&amp;oe=69B99C2E, https://scontent-ord5-3.cdninstagram.com/o1/v/t16/f2/m84/AQO2JUkdeeuLLwznoKrI87zygg5cyYGvy4bRa3PkeziiMLXvlUpnCdChH3p8xaFrqo8b5jtXiaSkXLNlUYa64uRVbWC-FV1M6GYjsqU.mp4?_nc_cat=100&amp;_nc_sid=5e9851&amp;_nc_ht=scontent-ord5-3.cdninstagram.com&amp;_nc_ohc=Yjea5MFJRjQQ7kNvwF5buhR&amp;efg=eyJ2ZW5jb2RlX3RhZyI6Inhwdl9wcm9ncmVzc2l2ZS5JTlNUQUdSQU0uQ0FST1VTRUxfSVRFTS5DMy43MjAuZGFzaF9iYXNlbGluZV8xX3YxIiwieHB2X2Fzc2V0X2lkIjoxNTMyOTcxODUxMjc5MjAwLCJhc3NldF9hZ2VfZGF5cyI6MTE0LCJ2aV91c2VjYXNlX2lkIjoxMDE0NiwiZHVyYXRpb25fcyI6MTIsInVybGdlbl9zb3VyY2UiOiJ3d3cifQ%3D%3D&amp;ccb=17-1&amp;_nc_gid=kQXvz7pcXJjANYNYB1I5xg&amp;_nc_ss=1a&amp;_nc_zt=28&amp;vs=4b5c0ec180aff76&amp;_nc_vs=HBksFQIYTGlnX2JhY2tmaWxsX3RpbWVsaW5lX3ZvZC8xNDQwMDBBN0U1RDZGOUM2REY2MEVCMkVFOTNERDdBMV92aWRlb19kYXNoaW5pdC5tcDQVAALIARIAFQIYOnBhc3N0aHJvdWdoX2V2ZXJzdG9yZS9HSFRPeVNMQnREcENWa1lKQVBRSzRPNnptcmtpYnNwVEFRQUYVAgLIARIAKAAYABsCiAd1c2Vfb2lsATEScHJvZ3Jlc3NpdmVfcmVjaXBlATEVAAAmwK2rqtqOuQUVAigCQzMsF0AoRBiTdLxqGBJkYXNoX2Jhc2VsaW5lXzFfdjERAHXuB2XEngEA&amp;oh=00_Afx9Z50QnU6cP8U998J51ypEurNHHtwJmnOVPxv-gvMi_A&amp;oe=69B995C0, https://scontent-ord5-1.cdninstagram.com/o1/v/t16/f2/m84/AQO5g_55A-sru2akX4eME9i8yu91Wc0I1ac55454pK0q3BisnRyYjfNMDFLmmEq7WEQq3v5DXAvOTh1njr1hliiGCOGSoF8tQm91EEc.mp4?_nc_cat=108&amp;_nc_sid=5e9851&amp;_nc_ht=scontent-ord5-1.cdninstagram.com&amp;_nc_ohc=NC1sDsUk-mEQ7kNvwGCEAGv&amp;efg=eyJ2ZW5jb2RlX3RhZyI6Inhwdl9wcm9ncmVzc2l2ZS5JTlNUQUdSQU0uQ0FST1VTRUxfSVRFTS5DMy43MjAuZGFzaF9iYXNlbGluZV8xX3YxIiwieHB2X2Fzc2V0X2lkIjoxNTU5Mjg1MDIxNzU2OTczLCJhc3NldF9hZ2VfZGF5cyI6MTE0LCJ2aV91c2VjYXNlX2lkIjoxMDE0NiwiZHVyYXRpb25fcyI6MTMsInVybGdlbl9zb3VyY2UiOiJ3d3cifQ%3D%3D&amp;ccb=17-1&amp;vs=b3aecefc8faa2af&amp;_nc_vs=HBksFQIYTGlnX2JhY2tmaWxsX3RpbWVsaW5lX3ZvZC9GNDRBNDY1RDdDODg4N0UwNkVGQTFENEQxMTZGNUFBRl92aWRlb19kYXNoaW5pdC5tcDQVAALIARIAFQIYOnBhc3N0aHJvdWdoX2V2ZXJzdG9yZS9HTldjQlNPQS1kMktmbGNGQU5qMnVIdy0tUWNTYnNwVEFRQUYVAgLIARIAKAAYABsCiAd1c2Vfb2lsATEScHJvZ3Jlc3NpdmVfcmVjaXBlATEVAAAm2ria3aqKxQUVAigCQzMsF0ArIcrAgxJvGBJkYXNoX2Jhc2VsaW5lXzFfdjERAHXuB2XEngEA&amp;_nc_gid=kQXvz7pcXJjANYNYB1I5xg&amp;_nc_ss=1a&amp;_nc_zt=28&amp;oh=00_AfzjFgEyQc6njRIRjSCjsWAlXAfmWzn8KS4Soe8fPbsF4g&amp;oe=69B9A958</t>
  </si>
  <si>
    <t>https://www.instagram.com/jaredmcginness</t>
  </si>
  <si>
    <t>higashi_13_8_</t>
  </si>
  <si>
    <t>東方 嘉永</t>
  </si>
  <si>
    <t>芝高校硬式野球部→慶應義塾大学UNICORNS#13→OBICシーガルズ#8</t>
  </si>
  <si>
    <t>https://scontent-atl3-2.cdninstagram.com/v/t51.2885-19/242716872_241738661230169_7345935449323192936_n.jpg?stp=dst-jpg_e0_s150x150_tt6&amp;efg=eyJ2ZW5jb2RlX3RhZyI6InByb2ZpbGVfcGljLmRqYW5nby44NzAuYzIifQ&amp;_nc_ht=scontent-atl3-2.cdninstagram.com&amp;_nc_cat=105&amp;_nc_oc=Q6cZ2QEDSdy41m2qL9yxFYROGf_h4y6XCEvSDdu4RiB_LrsIk8DJ0h7FE2uImKoPFX1ip7E&amp;_nc_ohc=N9R1ohhov5IQ7kNvwHj59kS&amp;_nc_gid=nyLptLS40Mo9F-dOqnM0Qg&amp;edm=AOQ1c0wBAAAA&amp;ccb=7-5&amp;oh=00_AfxiGmTHZjazF9sfczSBwsmr2cgURBv93oub-nROyrWv1A&amp;oe=69BD94B4&amp;_nc_sid=8b3546</t>
  </si>
  <si>
    <t>誰がどう考えても史上最高のDBユニット | 2026.01.03 | 2025シーズン | 2025.08.11 | 2025.08.11 | 2025.07.05-2025.07.07 | 2025.02.08-2025.02.15 | 2025.01.12 | ※今回は捕れました。
今年も気づいたらシーズン最終節です。
アツい試合するので是非応援来てください🙇‍♂️
#obicseagulls 
#jackboys
#pursuitboys 
#8 
#ノーイエロー 
#応援団募集中 | ※捕れてません🤦🏽‍♂️
5年目のシーズン始まってます
明日3試合目です
活躍するので応援来てください🙇‍♂️
#obicseagulls 
#8 
#xleague | 2024-2025シーズン始まりました。
今年も頑張ります。
応援団引き続き募集してますので、皆様是非参戦宜しくお願い致します🙇‍♂️
#obicseagulls 
#8
#xleague 
#結果で恩返し | 2023年も沢山の応援最高でした
#応援団 
#もっと増やしていきたい
#必ず結果で恩返し</t>
  </si>
  <si>
    <t>#obicseagulls, #jackboys, #pursuitboys, #8, #xleague</t>
  </si>
  <si>
    <t>https://instagram.com/p/DT7rlLvkRgK, https://instagram.com/p/DT7qfQukZk1, https://instagram.com/p/DT7prfykUpO, https://instagram.com/p/DT7nST-kWsz, https://instagram.com/p/DT7jcd1ER99, https://instagram.com/p/DT7iMmHEWnx, https://instagram.com/p/DT7hXTfEeT-, https://instagram.com/p/DT7ggy8Eaba, https://instagram.com/p/DCJw0jmSdGh, https://instagram.com/p/DAduUsayaTW, https://instagram.com/p/C4nI6GeyUo4, https://instagram.com/p/C1dc2NCyU9C</t>
  </si>
  <si>
    <t>91, 87, 64, 160, 150, 48, 35, 36, 69, 85, 129, 134</t>
  </si>
  <si>
    <t>1, 0, 3, 1, 0, 0, 0, 0, 4, 5, 6, 2</t>
  </si>
  <si>
    <t>2026-01-25, 2026-01-25, 2026-01-25, 2026-01-25, 2026-01-25, 2026-01-25, 2026-01-25, 2026-01-25, 2024-11-09, 2024-09-28, 2024-03-17, 2023-12-30</t>
  </si>
  <si>
    <t>富士通スタジアム川崎, 第一カッター球場, 国立競技場</t>
  </si>
  <si>
    <t>https://scontent-atl3-2.cdninstagram.com/v/t51.82787-15/621771400_18558490219057166_8062448547027619355_n.jpg?stp=dst-jpg_e15_tt6&amp;_nc_ht=scontent-atl3-2.cdninstagram.com&amp;_nc_cat=102&amp;_nc_oc=Q6cZ2QEDSdy41m2qL9yxFYROGf_h4y6XCEvSDdu4RiB_LrsIk8DJ0h7FE2uImKoPFX1ip7E&amp;_nc_ohc=MpwOFoClHY8Q7kNvwEDmo4f&amp;_nc_gid=nyLptLS40Mo9F-dOqnM0Qg&amp;edm=AOQ1c0wBAAAA&amp;ccb=7-5&amp;ig_cache_key=MzgxNzgzNDcwMzQ4ODEyNTAzNA%3D%3D.3-ccb7-5&amp;oh=00_AfxIdxoXJUktQOTSPSc1g-v-4AdyqITmQDzND4KHDF_7mQ&amp;oe=69BD91DC&amp;_nc_sid=8b3546, https://scontent-atl3-2.cdninstagram.com/v/t51.82787-15/621771400_18558490219057166_8062448547027619355_n.jpg?stp=dst-jpg_e15_tt6&amp;_nc_ht=scontent-atl3-2.cdninstagram.com&amp;_nc_cat=102&amp;_nc_oc=Q6cZ2QEDSdy41m2qL9yxFYROGf_h4y6XCEvSDdu4RiB_LrsIk8DJ0h7FE2uImKoPFX1ip7E&amp;_nc_ohc=MpwOFoClHY8Q7kNvwEDmo4f&amp;_nc_gid=nyLptLS40Mo9F-dOqnM0Qg&amp;edm=AOQ1c0wBAAAA&amp;ccb=7-5&amp;ig_cache_key=MzgxNzgzNDcwMzQ4ODEyNTAzNA%3D%3D.3-ccb7-5&amp;oh=00_AfxIdxoXJUktQOTSPSc1g-v-4AdyqITmQDzND4KHDF_7mQ&amp;oe=69BD91DC&amp;_nc_sid=8b3546, https://scontent-atl3-2.cdninstagram.com/v/t51.82787-15/622486955_18558490210057166_8021718408256250161_n.jpg?stp=dst-jpg_e15_tt6&amp;_nc_ht=scontent-atl3-2.cdninstagram.com&amp;_nc_cat=102&amp;_nc_oc=Q6cZ2QEDSdy41m2qL9yxFYROGf_h4y6XCEvSDdu4RiB_LrsIk8DJ0h7FE2uImKoPFX1ip7E&amp;_nc_ohc=B37zIbYTtBoQ7kNvwHzAPM1&amp;_nc_gid=nyLptLS40Mo9F-dOqnM0Qg&amp;edm=AOQ1c0wBAAAA&amp;ccb=7-5&amp;ig_cache_key=MzgxNzgzNDcwMzM3MDcwODAwMQ%3D%3D.3-ccb7-5&amp;oh=00_AfyYZR_X_MjgdJFr0Y21sR08AsOaJj-GjguCQIhzlxtcoA&amp;oe=69BD9634&amp;_nc_sid=8b3546, https://scontent-atl3-2.cdninstagram.com/v/t51.82787-15/622513697_18558490228057166_5936744139322070574_n.jpg?stp=dst-jpg_e15_tt6&amp;_nc_ht=scontent-atl3-2.cdninstagram.com&amp;_nc_cat=102&amp;_nc_oc=Q6cZ2QEDSdy41m2qL9yxFYROGf_h4y6XCEvSDdu4RiB_LrsIk8DJ0h7FE2uImKoPFX1ip7E&amp;_nc_ohc=JW16gmUpTTIQ7kNvwGCWi03&amp;_nc_gid=nyLptLS40Mo9F-dOqnM0Qg&amp;edm=AOQ1c0wBAAAA&amp;ccb=7-5&amp;ig_cache_key=MzgxNzgzNDcwNDE4NDM4NzY4Ng%3D%3D.3-ccb7-5&amp;oh=00_Afy1jn8_cICdt-k2UKoh6F8VKa0PHS6ba0nMu6_alG3W4Q&amp;oe=69BDA9EF&amp;_nc_sid=8b3546, https://scontent-atl3-2.cdninstagram.com/v/t51.82787-15/622406575_18558489571057166_9155791271150997360_n.jpg?stp=dst-jpg_e35_s1080x1080_sh0.08_tt6&amp;_nc_ht=scontent-atl3-2.cdninstagram.com&amp;_nc_cat=102&amp;_nc_oc=Q6cZ2QEDSdy41m2qL9yxFYROGf_h4y6XCEvSDdu4RiB_LrsIk8DJ0h7FE2uImKoPFX1ip7E&amp;_nc_ohc=w5uRVjo0ZVcQ7kNvwED19cm&amp;_nc_gid=nyLptLS40Mo9F-dOqnM0Qg&amp;edm=AOQ1c0wBAAAA&amp;ccb=7-5&amp;ig_cache_key=MzgxNzgzMTcxNDM1MDI1ODU0Mw%3D%3D.3-ccb7-5&amp;oh=00_AfwPJmxykDzSnzb3C7hNUsMf1dCBU--LzdS_qq5RU3rg9A&amp;oe=69BDA573&amp;_nc_sid=8b3546, https://scontent-atl3-2.cdninstagram.com/v/t51.82787-15/622406575_18558489571057166_9155791271150997360_n.jpg?stp=dst-jpg_e35_s1080x1080_sh0.08_tt6&amp;_nc_ht=scontent-atl3-2.cdninstagram.com&amp;_nc_cat=102&amp;_nc_oc=Q6cZ2QEDSdy41m2qL9yxFYROGf_h4y6XCEvSDdu4RiB_LrsIk8DJ0h7FE2uImKoPFX1ip7E&amp;_nc_ohc=w5uRVjo0ZVcQ7kNvwED19cm&amp;_nc_gid=nyLptLS40Mo9F-dOqnM0Qg&amp;edm=AOQ1c0wBAAAA&amp;ccb=7-5&amp;ig_cache_key=MzgxNzgzMTcxNDM1MDI1ODU0Mw%3D%3D.3-ccb7-5&amp;oh=00_AfwPJmxykDzSnzb3C7hNUsMf1dCBU--LzdS_qq5RU3rg9A&amp;oe=69BDA573&amp;_nc_sid=8b3546, https://scontent-atl3-2.cdninstagram.com/v/t51.82787-15/621371504_18558489583057166_2672265676754426243_n.jpg?stp=dst-jpg_e35_s1080x1080_sh0.08_tt6&amp;_nc_ht=scontent-atl3-2.cdninstagram.com&amp;_nc_cat=102&amp;_nc_oc=Q6cZ2QEDSdy41m2qL9yxFYROGf_h4y6XCEvSDdu4RiB_LrsIk8DJ0h7FE2uImKoPFX1ip7E&amp;_nc_ohc=2WI6vZ4c5bYQ7kNvwGNFiGo&amp;_nc_gid=nyLptLS40Mo9F-dOqnM0Qg&amp;edm=AOQ1c0wBAAAA&amp;ccb=7-5&amp;ig_cache_key=MzgxNzgzMTczOTA3MTUyMTIwNQ%3D%3D.3-ccb7-5&amp;oh=00_Afz2z_B9xNzZqSBz-bpCKXPCa5jj7z-_xiRbObnG6THW6Q&amp;oe=69BDAEA2&amp;_nc_sid=8b3546, https://scontent-atl3-2.cdninstagram.com/v/t51.82787-15/621997657_18558489595057166_1106180868260874010_n.jpg?stp=dst-jpg_e35_s1080x1080_sh0.08_tt6&amp;_nc_ht=scontent-atl3-2.cdninstagram.com&amp;_nc_cat=102&amp;_nc_oc=Q6cZ2QEDSdy41m2qL9yxFYROGf_h4y6XCEvSDdu4RiB_LrsIk8DJ0h7FE2uImKoPFX1ip7E&amp;_nc_ohc=wfiyRVl4ijUQ7kNvwH668bX&amp;_nc_gid=nyLptLS40Mo9F-dOqnM0Qg&amp;edm=AOQ1c0wBAAAA&amp;ccb=7-5&amp;ig_cache_key=MzgxNzgzMTc0MTU1NDUzNTk3Nw%3D%3D.3-ccb7-5&amp;oh=00_AfxOHtJvaEIuCP4Ln3Fcpf7ONhDn-g2yvG83wdjd46aHQQ&amp;oe=69BD8799&amp;_nc_sid=8b3546, https://scontent-atl3-2.cdninstagram.com/v/t51.82787-15/621578827_18558489604057166_7793311772085251378_n.jpg?stp=dst-jpg_e35_s1080x1080_sh0.08_tt6&amp;_nc_ht=scontent-atl3-2.cdninstagram.com&amp;_nc_cat=102&amp;_nc_oc=Q6cZ2QEDSdy41m2qL9yxFYROGf_h4y6XCEvSDdu4RiB_LrsIk8DJ0h7FE2uImKoPFX1ip7E&amp;_nc_ohc=vg_0iS-0btsQ7kNvwEVb57z&amp;_nc_gid=nyLptLS40Mo9F-dOqnM0Qg&amp;edm=AOQ1c0wBAAAA&amp;ccb=7-5&amp;ig_cache_key=MzgxNzgzMTc0NDM3MzEwMzQzMg%3D%3D.3-ccb7-5&amp;oh=00_AfxUFVMxncbkc4HWX4zApmiqAPwhBqQTNLtmUiHlKigBWg&amp;oe=69BDA324&amp;_nc_sid=8b3546, https://scontent-atl3-2.cdninstagram.com/v/t51.82787-15/621180369_18558489613057166_8974495778372762299_n.jpg?stp=dst-jpg_e35_s1080x1080_sh0.08_tt6&amp;_nc_ht=scontent-atl3-2.cdninstagram.com&amp;_nc_cat=102&amp;_nc_oc=Q6cZ2QEDSdy41m2qL9yxFYROGf_h4y6XCEvSDdu4RiB_LrsIk8DJ0h7FE2uImKoPFX1ip7E&amp;_nc_ohc=eyeiNg55Tc8Q7kNvwEi8i8E&amp;_nc_gid=nyLptLS40Mo9F-dOqnM0Qg&amp;edm=AOQ1c0wBAAAA&amp;ccb=7-5&amp;ig_cache_key=MzgxNzgzMTc0NTY0ODEzNTY0Mw%3D%3D.3-ccb7-5&amp;oh=00_Afz3onUo95PI2aUk25qmOlf9UFitq7DceKYadoSRmAUdEQ&amp;oe=69BD87C4&amp;_nc_sid=8b3546, https://scontent-atl3-2.cdninstagram.com/v</t>
  </si>
  <si>
    <t>https://scontent-atl3-3.cdninstagram.com/o1/v/t16/f2/m84/AQPXFHRBRNaOWv5uPDjbaA9yL5DSDYXy6kdXHSl_b-Jfang2w8hlylGlIUsCg-mYNNnXRSU6zTAK2iJov8XIV69o3v_4N8LHihpM3xg.mp4?_nc_cat=111&amp;_nc_sid=5e9851&amp;_nc_ht=scontent-atl3-3.cdninstagram.com&amp;_nc_ohc=5RuhwyoBe64Q7kNvwH73ZlL&amp;efg=eyJ2ZW5jb2RlX3RhZyI6Inhwdl9wcm9ncmVzc2l2ZS5JTlNUQUdSQU0uQ0FST1VTRUxfSVRFTS5DMy4xMjgwLmRhc2hfYmFzZWxpbmVfMV92MSIsInhwdl9hc3NldF9pZCI6MTM5MjU4MDUxNTczOTE4NiwiYXNzZXRfYWdlX2RheXMiOjQ5LCJ2aV91c2VjYXNlX2lkIjoxMDE0NiwiZHVyYXRpb25fcyI6OSwidXJsZ2VuX3NvdXJjZSI6Ind3dyJ9&amp;ccb=17-1&amp;vs=8f05eeeaeb814b65&amp;_nc_vs=HBksFQIYTGlnX2JhY2tmaWxsX3RpbWVsaW5lX3ZvZC8zQzRDOUFBMzk2ODdERjFDRDg2MzZDNjI1QTdGQUU5RF92aWRlb19kYXNoaW5pdC5tcDQVAALIARIAFQIYUWlnX3hwdl9wbGFjZW1lbnRfcGVybWFuZW50X3YyLzRBNDM2OEY0RDVGOUU0QkJCQ0M0QzBFQTIwMEQyOUJDX2F1ZGlvX2Rhc2hpbml0Lm1wNBUCAsgBEgAoABgAGwKIB3VzZV9vaWwBMRJwcm9ncmVzc2l2ZV9yZWNpcGUBMRUAACbk2LGv7aL5BBUCKAJDMywXQCLul41P3zsYEmRhc2hfYmFzZWxpbmVfMV92MREAde4HZcSeAQA&amp;_nc_gid=nyLptLS40Mo9F-dOqnM0Qg&amp;_nc_ss=1a&amp;_nc_zt=28&amp;oh=00_AfwI-3KpE4QEEzDhPX770VhG1wVKfYshKWHB8Albdqf8Gg&amp;oe=69B99AFD, https://scontent-atl3-2.cdninstagram.com/o1/v/t16/f2/m84/AQNQLuD1O2_RLZKRXlOKrDbUV9468UO1UQR8Meer9hLO3791MfXgEv-hu1RTweKfEiJgS0SKSdrIceh55O9chdWrjpLchrjyWfIXnE4.mp4?_nc_cat=102&amp;_nc_sid=5e9851&amp;_nc_ht=scontent-atl3-2.cdninstagram.com&amp;_nc_ohc=ZaxGH9E3_ZgQ7kNvwFr_fgm&amp;efg=eyJ2ZW5jb2RlX3RhZyI6Inhwdl9wcm9ncmVzc2l2ZS5JTlNUQUdSQU0uQ0FST1VTRUxfSVRFTS5DMy4xMjgwLmRhc2hfYmFzZWxpbmVfMV92MSIsInhwdl9hc3NldF9pZCI6MTE5NjM0MTUxMjY3Mjg0MiwiYXNzZXRfYWdlX2RheXMiOjQ5LCJ2aV91c2VjYXNlX2lkIjoxMDE0NiwiZHVyYXRpb25fcyI6MzUsInVybGdlbl9zb3VyY2UiOiJ3d3cifQ%3D%3D&amp;ccb=17-1&amp;vs=bebd6202922a498f&amp;_nc_vs=HBksFQIYTGlnX2JhY2tmaWxsX3RpbWVsaW5lX3ZvZC9GQTQ4M0M1MTNBQjkzQjM1QTA4NDhEQkE4NUY1MzVBMF92aWRlb19kYXNoaW5pdC5tcDQVAALIARIAFQIYUWlnX3hwdl9wbGFjZW1lbnRfcGVybWFuZW50X3YyL0YxNEIyMENBMzk4QzQxNEQ2MzFBQzU3OTY3OTU4RDhEX2F1ZGlvX2Rhc2hpbml0Lm1wNBUCAsgBEgAoABgAGwKIB3VzZV9vaWwBMRJwcm9ncmVzc2l2ZV9yZWNpcGUBMRUAACaU2aTunoSgBBUCKAJDMywXQEH3bItDlYEYEmRhc2hfYmFzZWxpbmVfMV92MREAde4HZcSeAQA&amp;_nc_gid=nyLptLS40Mo9F-dOqnM0Qg&amp;_nc_ss=1a&amp;_nc_zt=28&amp;oh=00_AfzsVMpRB-euf_Zpg6Rwz2gZF2m4jUdNpZTksbxNKhTRVg&amp;oe=69B9B732, https://scontent-atl3-1.cdninstagram.com/o1/v/t16/f2/m84/AQPcVa8S6GWj168equGXu7L05MVo7J7L7KolxqK1xpyl2nGqQrQZwD4jLpv3aOY7G1lGU2H4iYbmeggpr1Zx5dmBQkezFLbCQWzynZk.mp4?_nc_cat=100&amp;_nc_sid=5e9851&amp;_nc_ht=scontent-atl3-1.cdninstagram.com&amp;_nc_ohc=5-LGgk35gr8Q7kNvwGW0umx&amp;efg=eyJ2ZW5jb2RlX3RhZyI6Inhwdl9wcm9ncmVzc2l2ZS5JTlNUQUdSQU0uQ0FST1VTRUxfSVRFTS5DMy4xMDc2LmRhc2hfYmFzZWxpbmVfMV92MSIsInhwdl9hc3NldF9pZCI6NDIzNTI3MjQ0NjY4NTA0OCwiYXNzZXRfYWdlX2RheXMiOjQ5LCJ2aV91c2VjYXNlX2lkIjoxMDE0NiwiZHVyYXRpb25fcyI6MjQsInVybGdlbl9zb3VyY2UiOiJ3d3cifQ%3D%3D&amp;ccb=17-1&amp;vs=bb86d5e21ccde288&amp;_nc_vs=HBksFQIYTGlnX2JhY2tmaWxsX3RpbWVsaW5lX3ZvZC8wQTQ5RTIzRDZCQTZFRUZEN0JBMTRCNDQ0QUFGQzA5OF92aWRlb19kYXNoaW5pdC5tcDQVAALIARIAFQIYUWlnX3hwdl9wbGFjZW1lbnRfcGVybWFuZW50X3YyLzM1NDM0OUYxNTFFQjgwQTBDRkREN0MwODU4REE4MEJFX2F1ZGlvX2Rhc2hpbml0Lm1wNBUCAsgBEgAoABgAGwKIB3VzZV9vaWwBMRJwcm9ncmVzc2l2ZV9yZWNpcGUBMRUAACbwvbHbpv2FDxUCKAJDMywXQDiAAAAAAAAYEmRhc2hfYmFzZWxpbmVfMV92MREAde4HZcSeAQA&amp;_nc_gid=nyLptLS40Mo9F-dOqnM0Qg&amp;_nc_ss=1a&amp;_nc_zt=28&amp;oh=00_AfyQHDnMghSuprczGa4ZVNBvOpSTy_LS6XabiH4vCyhGcQ&amp;oe=69B9C188, https://scontent-atl3-2.cdninstagram.com/o1/v/t16/f2/m84/AQNEK2f7q-3XmCfT7i6zuBhm5JTXGMwP8eOghzAtUnevGOSOu6P91-ixm6d4907NxL9SwuWUeHNhjhgAETe85zMTifOY50RnFGdLldI.mp4?_nc_cat=105&amp;_nc_sid=5e9851&amp;_nc_ht=scontent-atl3-2.cdninstagram.com&amp;_nc_ohc=dPnHHJaArmwQ7kNvwEmbrdZ&amp;efg=eyJ2ZW5jb2RlX3RhZyI6Inhwdl9wcm9ncmVzc2l2ZS5JTlNUQUdSQU0uQ0FST1VTRUxfSVRFTS5DMy43MjAuZGFzaF9iYXNlbGluZV8xX3YxIiwieHB2X2Fzc2V0X2lkIjoxNjA0ODcyMzIwNDUzODQyLCJhc3NldF9hZ2VfZGF5cyI6NDksInZpX3VzZWNhc2VfaWQiOjEwMTQ2LCJkdXJhdGlvbl9zIjo2LCJ1cmxnZW5fc291cmNlIjoid3d3In0%3D&amp;ccb=17-1&amp;vs=ea72584f6cf029fa&amp;_nc_vs=HBkcFQIYTGlnX2JhY2tmaWxsX3RpbWVsaW5lX3ZvZC83RDQwMTREMkI2QzQxQzAyRDg4Mzk5MDk1MkQxRjI5Nl92aWRlb19kYXNoaW5pdC5tcDQVAALIARIAKAAYABsCiAd1c2Vfb2lsATEScHJvZ3Jlc3NpdmVfcmVjaXBlATEVAAAmpLOQye7n2QUVAigCQzMsF0AaQ5WBBiTdGBJkYXNoX2Jhc2VsaW5lXzFfdjERAHXuB2XEngEA&amp;_nc_gid=nyLptLS40Mo9F-dOqnM0Qg&amp;_nc_ss=1a&amp;_nc_zt=28&amp;oh=00_AfwYM0YZs4almYxPq8sN8jW2D0sOHZ3teL2ukuLtd4Y4_w&amp;oe=69B9B0A7, https://scontent-atl3-2.cdninstagram.com/o1/v/t16/f2/m84/AQN9RdqoQ50v3YMlaDy65OtfVmAGSWBJ_iFDuXKKZYx8r4DUCUUkZvp9Lq62ti1rwSQBW8bJ-JBpaDqoQDs1fq2ZfeVtaULtVJoDxCU.mp4?_nc_cat=101&amp;_nc_sid=5e9851&amp;_nc_ht=scontent-atl3-2.cdninstagram.com&amp;_nc_ohc=JrnxdAGBr8UQ7kNvwHFLAL1&amp;efg=eyJ2ZW5jb2RlX3RhZyI6Inhwdl9wcm9ncmVzc2l2ZS5JTlNUQUdSQU0uQ0FST1VTRUxfSVRFTS5DMy43MjAuZGFzaF9iYXNlbGluZV8xX3YxIiwieHB2X2Fzc2V0X2lkIjo3ODM3ODY1NDM5OTQwODQsImFzc2V0X2FnZV9kYXlzIjo0OSwidmlfdXNlY2FzZV9pZCI6MTAxNDYsImR1cmF0aW9uX3MiOjE0LCJ1cmxnZW5fc291cmNlIjoid3d3In0%3D&amp;ccb=17-1&amp;vs=53f3a791d27252cf&amp;_nc_vs=HBkcFQIYTGlnX2JhY2tmaWxsX3RpbWVsaW5lX3ZvZC84NTRGNDkyMDczMUQzNjhDNEQ4QjgwN0MwRkVCRDQ5NF92aWRlb19kYXNoaW5pdC5tcDQVAALIARIAKAAYABsCiAd1c2Vfb2lsATEScHJvZ3Jlc3NpdmVfcmVjaXBlATEVAAAmyNPG6LC25AIVAigCQzMsF0AtcrAgxJumGBJkYXNoX2Jhc2VsaW5lXzFfdjERAHXuB2XEngEA&amp;_nc_gid=nyLptLS40Mo9F-dOqnM0Qg&amp;_nc_ss=1a&amp;_nc_zt=28&amp;oh=00_AfyByX6OmaS-uH6F</t>
  </si>
  <si>
    <t>https://www.instagram.com/higashi_13_8_</t>
  </si>
  <si>
    <t>taod_community</t>
  </si>
  <si>
    <t>TAOD Community / Automotive Culture</t>
  </si>
  <si>
    <t>🛞TAOD: Community of Porschelovers
☕️TAOD Cars&amp;Coffee
👔 Check out our Merch and DM me</t>
  </si>
  <si>
    <t>https://scontent-bos5-1.cdninstagram.com/v/t51.82787-19/572042441_18105962407617907_188552762195817883_n.jpg?stp=dst-jpg_e0_s150x150_tt6&amp;efg=eyJ2ZW5jb2RlX3RhZyI6InByb2ZpbGVfcGljLmRqYW5nby4zMjAuYzIifQ&amp;_nc_ht=scontent-bos5-1.cdninstagram.com&amp;_nc_cat=107&amp;_nc_oc=Q6cZ2QElulTpRAdk--8_oF-WKNiZgjEeDy9-ciU1hIs-9MBRmtnOU237sqTsAJo0s8NZq6c&amp;_nc_ohc=10ApYG3SY18Q7kNvwHAh0O3&amp;_nc_gid=3Jk7GzQ3ebBD8OJ4GqhtcQ&amp;edm=AOQ1c0wBAAAA&amp;ccb=7-5&amp;oh=00_AfyPo9dsuDO_qzNKS5URBfDWadTDTD6ZyMKZPr94vYAkhw&amp;oe=69BD91D1&amp;_nc_sid=8b3546</t>
  </si>
  <si>
    <t>TAOD – Beyond Borders.
An event that was more than just a meet.
It was a statement of the real Porsche community.
raw, honest, and full of passion.
From the beats of @dj_kay.belgium setting the perfect vibe,
to the finest coffee by @lamarzoccobelgium , served in the right cups.
all brought together | Coming home to your garage on a saturday. 
Parking your car and making a new drink to enjoy your car, music and some coffee.
A „Black-Coke“ is refreshing and tastes amazing. 
Try it and celebrate the garage vibes.
#porsche #taodgarage #porschecommunity #taodcommunity | Pimpin the „Happy Place“ aka the garage. PART 2!
So after we installed the light, we now have a new carpet in our garage. Makes it more comfy and we have some more space for friends stopping by. 
So, if you want some garage coffee, just say hi. 
Garage vibes, car talk, good coffee all included.
#p | Cars and my garage are my passion ❤️ | Pimp my garage.
The second part of the garage bar makeover. I changed the front of the bar. Now we have metal panels for a cleaner look.
Ohne panel will be reserved for stickers from around the world. So if you have a cool sticker just sent it over and I‘ll put it in the garage.
Happy Saturns FAM | Pimp my garage bar with me.
Want to change the front of the garage bar. I want it to be more metal a have a cleaner look. Cant wait to show you the final result on saturday. 
#taodgarage #porsche | This and no stress 🖤
#porsche #classiccar | About last weekend.
Classic cars and a good coffee 🖤💛
#taodgarage #porsche | Saturday garage vibes. Do you guys hit the road today? 
#taodgarage #porsche | Come and pimp my garage with me. 
Part 2. 
New decor is joining the garage and the first coffee is served out of the new machine. It is a good day today.
#taodgarage #porsche | Let's upgrade my garage 💛
Trading in the old coffee machine for a shiny new one!
Now serving top-notch coffee in the garage.
Stay tuned for part 2
#porsche #taodgarage #coffee | It's springtime! Sunbeams brighten the garage, spring freshness is everywhere, and the cars are all set to hit the road.</t>
  </si>
  <si>
    <t>#porsche, #taodgarage, #porschecommunity, #taodcommunity, #p, #classiccar, #coffee</t>
  </si>
  <si>
    <t>@dj_kay.belgium, @lamarzoccobelgium, @taod_community, @samizdatbe, @peternrg, @rufsince1939, @touringtribe, @drive.with.missy, @henryfreude, @miirii.10, @mr.taod, @rico_customs, @911_motorsport, @eh0601, @porsche</t>
  </si>
  <si>
    <t>https://instagram.com/p/DPjdMeqjBPD, https://instagram.com/p/DPG7YrSCEIa, https://instagram.com/p/DMQOcKeorsG, https://instagram.com/p/DV1PNLpCJpe, https://instagram.com/p/DV2qtuhCMHp, https://instagram.com/p/DVyoJhBCNPR, https://instagram.com/p/DVqDS8KCGF1, https://instagram.com/p/DVq7O6piH2Y, https://instagram.com/p/DVlTUC9iPDl, https://instagram.com/p/DVgp2N-iINd, https://instagram.com/p/DVbguyYCFll, https://instagram.com/p/DVZACJLCDDT</t>
  </si>
  <si>
    <t>2059, 4985, 40367, 3729, 573, 386, 434, 312, 574, 505, 263, 270</t>
  </si>
  <si>
    <t>81, 91, 360, 85, 27, 24, 25, 29, 26, 46, 48, 31</t>
  </si>
  <si>
    <t>2025-10-08, 2025-09-27, 2025-07-18, 2026-03-13, 2026-03-14, 2026-03-12, 2026-03-09, 2026-03-09, 2026-03-07, 2026-03-05, 2026-03-03, 2026-03-02</t>
  </si>
  <si>
    <t>Belgium, Stuttgart, Germany, Ulm, Germany</t>
  </si>
  <si>
    <t>Sidecar, Video, Video, Video, Video, Video, Video, Sidecar, Video, Video, Video, Sidecar</t>
  </si>
  <si>
    <t>https://scontent-bos5-1.cdninstagram.com/v/t51.82787-15/562022197_18086438563917861_8227321829328845672_n.jpg?stp=dst-jpg_e35_p1080x1080_sh0.08_tt6&amp;_nc_ht=scontent-bos5-1.cdninstagram.com&amp;_nc_cat=109&amp;_nc_oc=Q6cZ2QElulTpRAdk--8_oF-WKNiZgjEeDy9-ciU1hIs-9MBRmtnOU237sqTsAJo0s8NZq6c&amp;_nc_ohc=wunIn6C77JUQ7kNvwEsyKAQ&amp;_nc_gid=3Jk7GzQ3ebBD8OJ4GqhtcQ&amp;edm=AOQ1c0wBAAAA&amp;ccb=7-5&amp;ig_cache_key=MzczODk2MDUwMjM1NDM4MTg0NQ%3D%3D.3-ccb7-5&amp;oh=00_Afw9NkMisgVYAeNpYn3Vq-zQnAzVWFr3NbVmwWZzrVOJSA&amp;oe=69BD8EE3&amp;_nc_sid=8b3546, https://scontent-bos5-1.cdninstagram.com/v/t51.82787-15/562022197_18086438563917861_8227321829328845672_n.jpg?stp=dst-jpg_e35_p1080x1080_sh0.08_tt6&amp;_nc_ht=scontent-bos5-1.cdninstagram.com&amp;_nc_cat=109&amp;_nc_oc=Q6cZ2QElulTpRAdk--8_oF-WKNiZgjEeDy9-ciU1hIs-9MBRmtnOU237sqTsAJo0s8NZq6c&amp;_nc_ohc=wunIn6C77JUQ7kNvwEsyKAQ&amp;_nc_gid=3Jk7GzQ3ebBD8OJ4GqhtcQ&amp;edm=AOQ1c0wBAAAA&amp;ccb=7-5&amp;ig_cache_key=MzczODk2MDUwMjM1NDM4MTg0NQ%3D%3D.3-ccb7-5&amp;oh=00_Afw9NkMisgVYAeNpYn3Vq-zQnAzVWFr3NbVmwWZzrVOJSA&amp;oe=69BD8EE3&amp;_nc_sid=8b3546, https://scontent-bos5-1.cdninstagram.com/v/t51.82787-15/561288940_18086438581917861_7541446008115179618_n.jpg?stp=dst-jpg_e35_p1080x1080_sh0.08_tt6&amp;_nc_ht=scontent-bos5-1.cdninstagram.com&amp;_nc_cat=109&amp;_nc_oc=Q6cZ2QElulTpRAdk--8_oF-WKNiZgjEeDy9-ciU1hIs-9MBRmtnOU237sqTsAJo0s8NZq6c&amp;_nc_ohc=BdQCN-z0Mg0Q7kNvwGafIG1&amp;_nc_gid=3Jk7GzQ3ebBD8OJ4GqhtcQ&amp;edm=AOQ1c0wBAAAA&amp;ccb=7-5&amp;ig_cache_key=MzczODk2MDUwMjE2OTg1NzExMA%3D%3D.3-ccb7-5&amp;oh=00_Afw5nb_FyRccWEZPJtwSSjv8fpu2TkolMSqiRtmekKmwUg&amp;oe=69BD9314&amp;_nc_sid=8b3546, https://scontent-bos5-1.cdninstagram.com/v/t51.82787-15/561251378_18086438596917861_2185420614632113019_n.jpg?stp=dst-jpg_e35_p1080x1080_sh0.08_tt6&amp;_nc_ht=scontent-bos5-1.cdninstagram.com&amp;_nc_cat=109&amp;_nc_oc=Q6cZ2QElulTpRAdk--8_oF-WKNiZgjEeDy9-ciU1hIs-9MBRmtnOU237sqTsAJo0s8NZq6c&amp;_nc_ohc=pn2GCcSVeE0Q7kNvwFJbA6I&amp;_nc_gid=3Jk7GzQ3ebBD8OJ4GqhtcQ&amp;edm=AOQ1c0wBAAAA&amp;ccb=7-5&amp;ig_cache_key=MzczODk2MDUwMjExMTExMTgwOQ%3D%3D.3-ccb7-5&amp;oh=00_Afyvux7Qak7zpQavNvSmNlyqUGfMVolW8Z7BpIuvQhIrFA&amp;oe=69BD927E&amp;_nc_sid=8b3546, https://scontent-bos5-1.cdninstagram.com/v/t51.82787-15/561369243_18086438605917861_6949968050733301162_n.jpg?stp=dst-jpg_e35_p1080x1080_sh0.08_tt6&amp;_nc_ht=scontent-bos5-1.cdninstagram.com&amp;_nc_cat=109&amp;_nc_oc=Q6cZ2QElulTpRAdk--8_oF-WKNiZgjEeDy9-ciU1hIs-9MBRmtnOU237sqTsAJo0s8NZq6c&amp;_nc_ohc=nkMriix95xcQ7kNvwHcFKEQ&amp;_nc_gid=3Jk7GzQ3ebBD8OJ4GqhtcQ&amp;edm=AOQ1c0wBAAAA&amp;ccb=7-5&amp;ig_cache_key=MzczODk2MDUwMjA5NDMzNDczNw%3D%3D.3-ccb7-5&amp;oh=00_AfzHofOefhCvhuDD_fJ1HKHC3j94YONisdxDh9cFDyQFjw&amp;oe=69BD97EE&amp;_nc_sid=8b3546, https://scontent-bos5-1.cdninstagram.com/v/t51.82787-15/560766785_18086438614917861_2859420428423464475_n.jpg?stp=dst-jpg_e35_p1080x1080_sh0.08_tt6&amp;_nc_ht=scontent-bos5-1.cdninstagram.com&amp;_nc_cat=109&amp;_nc_oc=Q6cZ2QElulTpRAdk--8_oF-WKNiZgjEeDy9-ciU1hIs-9MBRmtnOU237sqTsAJo0s8NZq6c&amp;_nc_ohc=_r5FuyP-ldoQ7kNvwGVnkRq&amp;_nc_gid=3Jk7GzQ3ebBD8OJ4GqhtcQ&amp;edm=AOQ1c0wBAAAA&amp;ccb=7-5&amp;ig_cache_key=MzczODk2MDUwMjExMTEwMzg4Ng%3D%3D.3-ccb7-5&amp;oh=00_Afx1xWoav7oOxXeY1p109fuHu7EksTJDA96tWssQmCLmRQ&amp;oe=69BDAD1A&amp;_nc_sid=8b3546, https://scontent-bos5-1.cdninstagram.com/v/t51.82787-15/561591371_18086438623917861_8576531227707977525_n.jpg?stp=dst-jpg_e35_p1080x1080_sh0.08_tt6&amp;_nc_ht=scontent-bos5-1.cdninstagram.com&amp;_nc_cat=109&amp;_nc_oc=Q6cZ2QElulTpRAdk--8_oF-WKNiZgjEeDy9-ciU1hIs-9MBRmtnOU237sqTsAJo0s8NZq6c&amp;_nc_ohc=K9mm6p3eXjUQ7kNvwEQrdh5&amp;_nc_gid=3Jk7GzQ3ebBD8OJ4GqhtcQ&amp;edm=AOQ1c0wBAAAA&amp;ccb=7-5&amp;ig_cache_key=MzczODk2MDUwMjEwMjczOTM3NA%3D%3D.3-ccb7-5&amp;oh=00_AfxpMycdTeu-iOs186Dhrh7mn8PdlMo8GIkflPKC-E90rg&amp;oe=69BD95AE&amp;_nc_sid=8b3546, https://scontent-bos5-1.cdninstagram.com/v/t51.82787-15/562744053_18086438632917861_5596797130696561735_n.jpg?stp=dst-jpg_e35_p1080x1080_sh0.08_tt6&amp;_nc_ht=scontent-bos5-1.cdninstagram.com&amp;_nc_cat=109&amp;_nc_oc=Q6cZ2QElulTpRAdk--8_oF-WKNiZgjEeDy9-ciU1hIs-9MBRmtnOU237sqTsAJo0s8NZq6c&amp;_nc_ohc=pgeL3HyWqeEQ7kNvwFHDOuS&amp;_nc_gid=3Jk7GzQ3ebBD8OJ4GqhtcQ&amp;edm=AOQ1c0wBAAAA&amp;ccb=7-5&amp;ig_cache_key=MzczODk2MDUwMjExOTUxNDY4OQ%3D%3D.3-ccb7-5&amp;oh=00_AfwnWyiwlc3hzeeOfczpfiIjldLp4jfjsJx8JUgvWo_87w&amp;oe=69BD8FA9&amp;_nc_sid=8b3546, https://scontent-bos5-1.cdninstagram.com/v/t51.82787-15/563201281_18086438641917861_2845819580125385001_n.jpg?stp=dst-jpg_e35_p1080x1080_sh0.08_tt6&amp;_nc_ht=scontent-bos5-1.cdninstagram.com&amp;_nc_cat=109&amp;_nc_oc=Q6cZ2QElulTpRAdk--8_oF-WKNiZgjEeDy9-ciU1hIs-9MBRmtnOU237sqTsAJo0s8NZq6c&amp;_nc_ohc=NASnpsVKYrAQ7kNvwH51na9&amp;_nc_gid=3Jk7GzQ3ebBD8OJ4GqhtcQ&amp;edm=AOQ1c0wBAAAA&amp;ccb=7-5&amp;ig_cache_key=MzczODk2MDUwMjExMTA5MTAzMA%3D%3D.3-ccb7-5&amp;oh=00_AfxIfeq8GmCjUGRxYRmm2-ymV-c2wr0aAgtVjCa0vpIvVQ&amp;oe=69BD952C&amp;_nc_sid=8b3546, https://scontent-bos5-1.cdninstagram.com/v/t51.82787-15/561001141_18086438650917861_2368031608242847925_n.jpg?stp=dst-jpg_e35_p1080x1080_sh0.08_tt6&amp;_nc_ht=scontent-bos5-1.cdninstagram.com&amp;_nc_cat=109&amp;_nc_oc=Q6cZ2QElulTpRAdk--8_oF-WKNiZgjEeDy9-ciU1hIs-9MBRmtnOU237sqTsAJo0s8NZq6c&amp;_nc_ohc=GmrG7HWU0fAQ7kNvwHjKJxK&amp;_nc_gid=3Jk7GzQ3ebBD8OJ4GqhtcQ&amp;edm=AOQ1c0wBAAAA&amp;ccb=7-5&amp;ig_cache_key=MzczODk2MDUwMjA5NDMxOTQwNA%3D%3D.3-ccb7-5&amp;oh=00_Afz3MwzKNMSQHk4Kge7vKVTIJBnfMZpT6t_ebN1o7lrfV</t>
  </si>
  <si>
    <t>https://scontent-bos5-1.cdninstagram.com/o1/v/t2/f2/m412/AQO4apKR0ITuW1OUdW_KqkgfgbYZn2elGbgAhAo7_WI4tqPOmDEeirupG3A5o9e5aZ6bCTuQcn5XP8zQxYgKUBEIde_5X5mQXriV_z2Jeqx47g.mp4?_nc_cat=100&amp;_nc_sid=5e9851&amp;_nc_ht=scontent-bos5-1.cdninstagram.com&amp;_nc_ohc=FvHv0-KEjwEQ7kNvwH4wGxx&amp;efg=eyJ2ZW5jb2RlX3RhZyI6Inhwdl9wcm9ncmVzc2l2ZS5JTlNUQUdSQU0uQ0xJUFMuQzMuMTA4MC5kYXNoX2gyNjQtYmFzaWMtZ2VuMl8xMDgwcCIsInhwdl9hc3NldF9pZCI6MTIwODAxNjMxNDY3NzQ1MSwiYXNzZXRfYWdlX2RheXMiOjE2OSwidmlfdXNlY2FzZV9pZCI6MTA4MjcsImR1cmF0aW9uX3MiOjE4LCJ1cmxnZW5fc291cmNlIjoid3d3In0%3D&amp;ccb=17-1&amp;_nc_gid=3Jk7GzQ3ebBD8OJ4GqhtcQ&amp;_nc_ss=1a&amp;_nc_zt=28&amp;vs=7f61ae954fe72b35&amp;_nc_vs=HBksFQIYRWZiX3Blcm1hbmVudC9BMjQ2QkExODI3ODM5MThDQUJCQzQyMDAyOEI1MUE4Q19tdF8wX3ZpZGVvX2Rhc2hpbml0Lm1wNBUAAsgBEgAVAhg6cGFzc3Rocm91Z2hfZXZlcnN0b3JlL0dELXpBQ0VpSnlQekdPVUNBTUU4ODZ6TFF4OFJicV9FQUFBRhUCAsgBEgAoABgAGwKIB3VzZV9vaWwBMRJwcm9ncmVzc2l2ZV9yZWNpcGUBMRUAACaW44315qulBBUCKAJDMywXQDLVP3ztkWgYGmRhc2hfaDI2NC1iYXNpYy1nZW4yXzEwODBwEQB1_gdllqkBAA&amp;oh=00_AfwwIyHeNlXIEUvVXTtR--YrkwS2MkFL_LspKH8dn4OkjQ&amp;oe=69BDBD64, https://scontent-bos5-1.cdninstagram.com/o1/v/t2/f2/m412/AQPmoutXpRm6ubi0m0m6riwkHCgNmohfnBUUHsyn4i1t-zxc-UQ-8HEj8HZY5OorZfKTgbLXWbJAVIWalZ77TJ2jsdh78CFTmcMXY_9Hcrf-ig.mp4?_nc_cat=104&amp;_nc_sid=5e9851&amp;_nc_ht=scontent-bos5-1.cdninstagram.com&amp;_nc_ohc=2IWJzuQT28MQ7kNvwFTfNID&amp;efg=eyJ2ZW5jb2RlX3RhZyI6Inhwdl9wcm9ncmVzc2l2ZS5JTlNUQUdSQU0uQ0xJUFMuQzMuMTA4MC5kYXNoX2gyNjQtYmFzaWMtZ2VuMl8xMDgwcCIsInhwdl9hc3NldF9pZCI6NzA5MzI5NTE4NTM2NjY0LCJhc3NldF9hZ2VfZGF5cyI6MjQwLCJ2aV91c2VjYXNlX2lkIjoxMDgyNywiZHVyYXRpb25fcyI6MTYsInVybGdlbl9zb3VyY2UiOiJ3d3cifQ%3D%3D&amp;ccb=17-1&amp;vs=52b41bf295ca3d2f&amp;_nc_vs=HBksFQIYRWZiX3Blcm1hbmVudC82MzQyNzQ4RUJFMjUxQjBCMjU4RDI1RkU5OEMxRTZCQV9tdF8wX3ZpZGVvX2Rhc2hpbml0Lm1wNBUAAsgBEgAVAhg6cGFzc3Rocm91Z2hfZXZlcnN0b3JlL0dKektFaDlHTG90U09BTUlBQWZON3k4ZU9HVkxicV9FQUFBRhUCAsgBEgAoABgAGwKIB3VzZV9vaWwBMRJwcm9ncmVzc2l2ZV9yZWNpcGUBMRUAACawn9nftMjCAhUCKAJDMywXQDAiDEm6XjUYGmRhc2hfaDI2NC1iYXNpYy1nZW4yXzEwODBwEQB1_gdllqkBAA&amp;_nc_gid=3Jk7GzQ3ebBD8OJ4GqhtcQ&amp;_nc_ss=1a&amp;_nc_zt=28&amp;oh=00_Afxph_5mK2xbE5PxCzmF1u09Sik8Q2ijOb3uC7NDxmlxIw&amp;oe=69BD91EC, https://scontent-bos5-1.cdninstagram.com/o1/v/t2/f2/m86/AQPbRITJouddHSeqOGltehFuG56Z978H0takloYHU0GOYOlzwcvP58weQ0mUKh6rwGMggUOYrSNdmQlZLJ7bqAbTL-mrYCuJKR1mNak.mp4?_nc_cat=103&amp;_nc_sid=5e9851&amp;_nc_ht=scontent-bos5-1.cdninstagram.com&amp;_nc_ohc=DgVBxj6LWeEQ7kNvwGdcrNP&amp;efg=eyJ2ZW5jb2RlX3RhZyI6Inhwdl9wcm9ncmVzc2l2ZS5JTlNUQUdSQU0uQ0xJUFMuQzMuNzIwLmRhc2hfYmFzZWxpbmVfMV92MSIsInhwdl9hc3NldF9pZCI6MTc5NDkxMTg4OTYxMDkyNDQsImFzc2V0X2FnZV9kYXlzIjoyLCJ2aV91c2VjYXNlX2lkIjoxMDgyNywiZHVyYXRpb25fcyI6MTgsInVybGdlbl9zb3VyY2UiOiJ3d3cifQ%3D%3D&amp;ccb=17-1&amp;vs=868df6f17ac9f96&amp;_nc_vs=HBksFQIYUmlnX3hwdl9yZWVsc19wZXJtYW5lbnRfc3JfcHJvZC9BNjQwMkREQzk2NzcwNTFCODFEREQwOEIyNkZGMERBNF92aWRlb19kYXNoaW5pdC5tcDQVAALIARIAFQIYUWlnX3hwdl9wbGFjZW1lbnRfcGVybWFuZW50X3YyL0Y1NEI3Njk3RDgzRDlDQjI3RUNGM0VFOTQxQjQ4QThBX2F1ZGlvX2Rhc2hpbml0Lm1wNBUCAsgBEgAoABgAGwKIB3VzZV9vaWwBMRJwcm9ncmVzc2l2ZV9yZWNpcGUBMRUAACb42qv9nKjiPxUCKAJDMywXQDKzMzMzMzMYEmRhc2hfYmFzZWxpbmVfMV92MREAdf4HZZapAQA&amp;_nc_gid=3Jk7GzQ3ebBD8OJ4GqhtcQ&amp;_nc_ss=1a&amp;_nc_zt=28&amp;oh=00_Afyn0iIWSnrhxD-Wxt7IeaCsqLnL21FChh38K2lY5b4TrA&amp;oe=69B9B270, https://scontent-bos5-1.cdninstagram.com/o1/v/t2/f2/m86/AQOL84rkRlbSMzGvQavtm72EUvzNRTjX13anRiJE0AWmSOAls0WbitVKBcEgD5Sg7h2z6o3FtLani1vJaJ84bNXQKaXw_n3O-GWK8Xg.mp4?_nc_cat=106&amp;_nc_sid=5e9851&amp;_nc_ht=scontent-bos5-1.cdninstagram.com&amp;_nc_ohc=17VAVXS4YYsQ7kNvwHsfvQb&amp;efg=eyJ2ZW5jb2RlX3RhZyI6Inhwdl9wcm9ncmVzc2l2ZS5JTlNUQUdSQU0uQ0xJUFMuQzMuNzIwLmRhc2hfYmFzZWxpbmVfMV92MSIsInhwdl9hc3NldF9pZCI6MTc5NDkyMjU5NjMxMDkyNDQsImFzc2V0X2FnZV9kYXlzIjoyLCJ2aV91c2VjYXNlX2lkIjoxMDgyNywiZHVyYXRpb25fcyI6MTcsInVybGdlbl9zb3VyY2UiOiJ3d3cifQ%3D%3D&amp;ccb=17-1&amp;_nc_gid=3Jk7GzQ3ebBD8OJ4GqhtcQ&amp;_nc_ss=1a&amp;_nc_zt=28&amp;vs=fdb194506225d463&amp;_nc_vs=HBksFQIYUmlnX3hwdl9yZWVsc19wZXJtYW5lbnRfc3JfcHJvZC9FNTREQzU3NEI0MkVFNUZCQjBFRDQwQjBDRDhCM0M4M192aWRlb19kYXNoaW5pdC5tcDQVAALIARIAFQIYUWlnX3hwdl9wbGFjZW1lbnRfcGVybWFuZW50X3YyL0M0NDQ1MTE2QkQ0Nzg2NkM0QUQ3MTBENEY2MzdCRjhFX2F1ZGlvX2Rhc2hpbml0Lm1wNBUCAsgBEgAoABgAGwKIB3VzZV9vaWwBMRJwcm9ncmVzc2l2ZV9yZWNpcGUBMRUAACb47bHYuq7iPxUCKAJDMywXQDHMzMzMzM0YEmRhc2hfYmFzZWxpbmVfMV92MREAdf4HZZapAQA&amp;oh=00_AfwtID_8bP11bLp2CmDjqYouTyy0Xr3DweDVlctcPZ_QHw&amp;oe=69B992BF, https://scontent-bos5-1.cdninstagram.com/o1/v/t2/f2/m86/AQPwrvuHBbEub3hCoYtloolBTYH0JoHUEhiDyHffD5vYxsOm0ww9l6WT_SN3Ew1vbtNipuTVR3CPmV6N8_FtvQIuxNOABqNnY-QL-cQ.mp4?_nc_cat=106&amp;_nc_sid=5e9851&amp;_nc_ht=scontent-bos5-1.cdninstagram.com&amp;_nc_ohc=zWxakQGm1qEQ7kNvwHsJaF6&amp;efg=eyJ2ZW5jb2RlX3RhZyI6Inhwdl9wcm9ncmVzc2l2ZS5JTlNUQUdSQU0uQ0xJUFMuQzMuNzIwLmRhc2hfYmFzZWxpbmVfMV92MSIsInhwdl9hc3NldF9pZCI6MTc5NDg5MjEwMTYxMDkyNDQsImFzc2V0X2FnZV9kYXlzIjozLCJ2aV91c2VjYXNlX2lkIjoxMDgyNywiZHVyYXRpb25fcyI6MTUsInVybGdlbl9zb3VyY2UiOiJ3d3cifQ%3D%3D&amp;ccb=17-1&amp;_nc_gid=3Jk7GzQ3ebBD8OJ4GqhtcQ&amp;_nc_ss=1a&amp;_nc_zt=28&amp;vs=78c9b126054599d5&amp;_nc_vs=HBksFQIYUmlnX3hwdl9yZWVsc19wZXJtYW5lbnRfc3JfcHJvZC85NjQwOTdFMUFDQ0VFMEY0QUUyOTBENDQ0Q0FDQzQ5Nl92aWRlb19kYXNoaW5pdC5tcDQVAALIARIAFQIYUWlnX3hwdl9wbGFjZW1lbnRfcGVybWFuZW50X3YyLzk1NDY1OTdERjRGRjg1QkMyMz</t>
  </si>
  <si>
    <t>https://www.instagram.com/taod_community</t>
  </si>
  <si>
    <t>tokku_1991</t>
  </si>
  <si>
    <t>tokumoto_yuki</t>
  </si>
  <si>
    <t>沖縄🏝
看護師</t>
  </si>
  <si>
    <t>https://scontent-phx1-1.cdninstagram.com/v/t51.2885-19/488158998_1079781743909701_1724342382625594822_n.jpg?stp=dst-jpg_e0_s150x150_tt6&amp;efg=eyJ2ZW5jb2RlX3RhZyI6InByb2ZpbGVfcGljLmRqYW5nby4xMDgwLmMyIn0&amp;_nc_ht=scontent-phx1-1.cdninstagram.com&amp;_nc_cat=101&amp;_nc_oc=Q6cZ2QFORCJuY99qGOmcFjo9GWdsShZYaJfdrqq0dxwrzs6IG31l2xp6shV5R1dSMNsE8iaUn7u4PxLplUedFdC1EHgK&amp;_nc_ohc=a5_u3fNvqQ8Q7kNvwFXd7zC&amp;_nc_gid=B2HTHj9bN4nDOrPcF81Sew&amp;edm=AOQ1c0wBAAAA&amp;ccb=7-5&amp;oh=00_AfyXwrx5PSwNmJaUhhShDuCcEcETcKqGCn0BZCi6Uzh6bg&amp;oe=69BD979E&amp;_nc_sid=8b3546</t>
  </si>
  <si>
    <t>岩手観光
自然が豊かで、温泉、食事最高！！
#岩手
#つなぎ温泉愛真館 
#山桜桃の湯 
#猊鼻渓
#金色堂
#世界遺産
#松楓荘 
#秘湯
#柳家 　
#キムチ納豆ラーメン
#盛岡冷麺 | #Kawasaki
#z900rs 
#HONDA
#CB1100
#沖縄
#北谷
#バイク好きと繋がりたい | #Z900RS
#イエローボールエディション
#バイク好きと繋がりたい | 令和3年度　
#感染管理認定看護師教育課程 | #エルファロ
久々に地元で　最高でした
写真がこれしかないのが残念 | #KOREA🇰🇷 | Summer Vacation
#GUAM🇬🇺 めちゃめちゃ良き旅になりました | #タイ 
#thailand
1 year ago
Where to go this year | #ふくおか 
#fukuoka
#太宰府天満宮 | #tokyo | #kyoto | #Ishigaki
#サガリバナ 
#一夜だけ咲く幻の花
花言葉は
#幸運が訪れる</t>
  </si>
  <si>
    <t>#Kawasaki, #z900rs, #HONDA, #CB1100, #Z900RS, #KOREA, #GUAM, #thailand, #fukuoka, #tokyo, #kyoto, #Ishigaki</t>
  </si>
  <si>
    <t>https://instagram.com/p/Cywz2CXyivN, https://instagram.com/p/CyN1--my9_v, https://instagram.com/p/CxxJEDdykc0, https://instagram.com/p/CPkATIKtV3K, https://instagram.com/p/B4es7a9FFqz, https://instagram.com/p/B4esoj6FqPm, https://instagram.com/p/B4esDVtF0Qw, https://instagram.com/p/B0lCeBzlOJ8, https://instagram.com/p/B0gIt_wFbRN, https://instagram.com/p/B0TDga7FhxW, https://instagram.com/p/ByRbYzRlQu5, https://instagram.com/p/BxuKTHhn8sC</t>
  </si>
  <si>
    <t>68, 57, 109, 110, 84, 102, 74, 41, 43, 49, 44, 54</t>
  </si>
  <si>
    <t>4, 0, 15, 41, 0, 10, 0, 0, 6, 4, 12, 28</t>
  </si>
  <si>
    <t>2023-10-24, 2023-10-10, 2023-09-29, 2021-06-01, 2019-11-05, 2019-11-05, 2019-11-05, 2019-07-31, 2019-07-29, 2019-07-24, 2019-06-04, 2019-05-21</t>
  </si>
  <si>
    <t>カワサキ プラザ那覇</t>
  </si>
  <si>
    <t>Sidecar, Sidecar, Image, Image, Image, Sidecar, Sidecar, Image, Sidecar, Image, Sidecar, Sidecar</t>
  </si>
  <si>
    <t>https://scontent-phx1-1.cdninstagram.com/v/t51.82787-15/650836069_17991131390937332_6614685326567619108_n.jpg?stp=dst-jpg_e35_s1080x1080_sh0.08_tt6&amp;_nc_ht=scontent-phx1-1.cdninstagram.com&amp;_nc_cat=108&amp;_nc_oc=Q6cZ2QFORCJuY99qGOmcFjo9GWdsShZYaJfdrqq0dxwrzs6IG31l2xp6shV5R1dSMNsE8iaUn7u4PxLplUedFdC1EHgK&amp;_nc_ohc=CFJ12nJhLFoQ7kNvwFMHdXs&amp;_nc_gid=B2HTHj9bN4nDOrPcF81Sew&amp;edm=AOQ1c0wBAAAA&amp;ccb=7-5&amp;ig_cache_key=MzIyMDMwMTc0MDUyMDI2ODMzOQ%3D%3D.3-ccb7-5&amp;oh=00_AfzRo07y0rZLALXQoNm1nrhSuzJQIKigVAATRubzqb-5_Q&amp;oe=69BDB9F3&amp;_nc_sid=8b3546, https://scontent-phx1-1.cdninstagram.com/v/t51.82787-15/650836069_17991131390937332_6614685326567619108_n.jpg?stp=dst-jpg_e35_s1080x1080_sh0.08_tt6&amp;_nc_ht=scontent-phx1-1.cdninstagram.com&amp;_nc_cat=108&amp;_nc_oc=Q6cZ2QFORCJuY99qGOmcFjo9GWdsShZYaJfdrqq0dxwrzs6IG31l2xp6shV5R1dSMNsE8iaUn7u4PxLplUedFdC1EHgK&amp;_nc_ohc=CFJ12nJhLFoQ7kNvwFMHdXs&amp;_nc_gid=B2HTHj9bN4nDOrPcF81Sew&amp;edm=AOQ1c0wBAAAA&amp;ccb=7-5&amp;ig_cache_key=MzIyMDMwMTc0MDUyMDI2ODMzOQ%3D%3D.3-ccb7-5&amp;oh=00_AfzRo07y0rZLALXQoNm1nrhSuzJQIKigVAATRubzqb-5_Q&amp;oe=69BDB9F3&amp;_nc_sid=8b3546, https://scontent-phx1-1.cdninstagram.com/v/t51.82787-15/641126183_17931298848049996_5719622069007671033_n.jpg?stp=dst-jpg_e35_s1080x1080_sh0.08_tt6&amp;_nc_ht=scontent-phx1-1.cdninstagram.com&amp;_nc_cat=104&amp;_nc_oc=Q6cZ2QFORCJuY99qGOmcFjo9GWdsShZYaJfdrqq0dxwrzs6IG31l2xp6shV5R1dSMNsE8iaUn7u4PxLplUedFdC1EHgK&amp;_nc_ohc=2PyWLeEiohkQ7kNvwElawdl&amp;_nc_gid=B2HTHj9bN4nDOrPcF81Sew&amp;edm=AOQ1c0wBAAAA&amp;ccb=7-5&amp;ig_cache_key=MzIyMDMwMTc0MDUyMDM2NDQ2OA%3D%3D.3-ccb7-5&amp;oh=00_Afz80Gzf3NbI7YSUGMzO3XGs6vKIpG3Bl55MK6T5YpuMUQ&amp;oe=69BD989F&amp;_nc_sid=8b3546, https://scontent-phx1-1.cdninstagram.com/v/t51.29350-15/394291296_910014030511516_64544716254123882_n.heic?stp=dst-jpg_e35_s1080x1080_tt6&amp;_nc_ht=scontent-phx1-1.cdninstagram.com&amp;_nc_cat=104&amp;_nc_oc=Q6cZ2QFORCJuY99qGOmcFjo9GWdsShZYaJfdrqq0dxwrzs6IG31l2xp6shV5R1dSMNsE8iaUn7u4PxLplUedFdC1EHgK&amp;_nc_ohc=LztFvv-MeX8Q7kNvwHt_f27&amp;_nc_gid=B2HTHj9bN4nDOrPcF81Sew&amp;edm=AOQ1c0wBAAAA&amp;ccb=7-5&amp;ig_cache_key=MzIyMDMwMTc0MDczMDA3ODUxMA%3D%3D.3-ccb7-5&amp;oh=00_AfwJZW3itMVvMjERl9pV5cD5iuFrjvwBcG27EGvyCLOV9w&amp;oe=69BD8E9C&amp;_nc_sid=8b3546, https://scontent-phx1-1.cdninstagram.com/v/t51.29350-15/395094733_353149707239412_7280073784764629470_n.heic?stp=dst-jpg_e35_s1080x1080_tt6&amp;_nc_ht=scontent-phx1-1.cdninstagram.com&amp;_nc_cat=100&amp;_nc_oc=Q6cZ2QFORCJuY99qGOmcFjo9GWdsShZYaJfdrqq0dxwrzs6IG31l2xp6shV5R1dSMNsE8iaUn7u4PxLplUedFdC1EHgK&amp;_nc_ohc=N2AEy9GJlzgQ7kNvwG4P-p9&amp;_nc_gid=B2HTHj9bN4nDOrPcF81Sew&amp;edm=AOQ1c0wBAAAA&amp;ccb=7-5&amp;ig_cache_key=MzIyMDMwMTc0MDU1Mzg0MzcyMQ%3D%3D.3-ccb7-5&amp;oh=00_AfxmdLylMfHOYdfurPICK84XJaJiXAxK0m1d9IxEAg5PLA&amp;oe=69BDBE47&amp;_nc_sid=8b3546, https://scontent-phx1-1.cdninstagram.com/v/t51.82787-15/643009540_17958655407066233_7875720755133951666_n.jpg?stp=dst-jpg_e35_s1080x1080_sh0.08_tt6&amp;_nc_ht=scontent-phx1-1.cdninstagram.com&amp;_nc_cat=105&amp;_nc_oc=Q6cZ2QFORCJuY99qGOmcFjo9GWdsShZYaJfdrqq0dxwrzs6IG31l2xp6shV5R1dSMNsE8iaUn7u4PxLplUedFdC1EHgK&amp;_nc_ohc=KjMJEJG5zd8Q7kNvwHtM7fh&amp;_nc_gid=B2HTHj9bN4nDOrPcF81Sew&amp;edm=AOQ1c0wBAAAA&amp;ccb=7-5&amp;ig_cache_key=MzIyMDMwMTc0MDUyMDQzMjYxNA%3D%3D.3-ccb7-5&amp;oh=00_AfwoQryHFLwcnw_M6z6gRa_i5_cUY8dPt1uO9h48KJLrTQ&amp;oe=69BDAB51&amp;_nc_sid=8b3546, https://scontent-phx1-1.cdninstagram.com/v/t51.29350-15/394681137_2049129868785062_2885293292112415286_n.heic?stp=dst-jpg_e35_s1080x1080_tt6&amp;_nc_ht=scontent-phx1-1.cdninstagram.com&amp;_nc_cat=102&amp;_nc_oc=Q6cZ2QFORCJuY99qGOmcFjo9GWdsShZYaJfdrqq0dxwrzs6IG31l2xp6shV5R1dSMNsE8iaUn7u4PxLplUedFdC1EHgK&amp;_nc_ohc=RoRb40szT7sQ7kNvwG3WHIf&amp;_nc_gid=B2HTHj9bN4nDOrPcF81Sew&amp;edm=AOQ1c0wBAAAA&amp;ccb=7-5&amp;ig_cache_key=MzIyMDMwMTc0MDU1Mzg0MDU0NA%3D%3D.3-ccb7-5&amp;oh=00_AfwXVD7Umvbfpj7LObgfS3SYWriZ8nGhSiGlokie2Ztymw&amp;oe=69BDB4B1&amp;_nc_sid=8b3546, https://scontent-phx1-1.cdninstagram.com/v/t51.82787-15/650963914_17981835275977074_4698955048888538062_n.jpg?stp=dst-jpg_e15_tt6&amp;_nc_ht=scontent-phx1-1.cdninstagram.com&amp;_nc_cat=106&amp;_nc_oc=Q6cZ2QFORCJuY99qGOmcFjo9GWdsShZYaJfdrqq0dxwrzs6IG31l2xp6shV5R1dSMNsE8iaUn7u4PxLplUedFdC1EHgK&amp;_nc_ohc=ldmKErgw0roQ7kNvwGeAGEM&amp;_nc_gid=B2HTHj9bN4nDOrPcF81Sew&amp;edm=AOQ1c0wBAAAA&amp;ccb=7-5&amp;ig_cache_key=MzIyMDMwMTc0MDczMDE3ODIyNw%3D%3D.3-ccb7-5&amp;oh=00_AfxCanNXM6dt6omgPSO4vtzmRa-SoUJ7TqXoo38KySjLnA&amp;oe=69BDBA15&amp;_nc_sid=8b3546, https://scontent-phx1-1.cdninstagram.com/v/t51.29350-15/394283654_865685441728842_2747358825100985200_n.heic?stp=dst-jpg_e35_s1080x1080_tt6&amp;_nc_ht=scontent-phx1-1.cdninstagram.com&amp;_nc_cat=106&amp;_nc_oc=Q6cZ2QFORCJuY99qGOmcFjo9GWdsShZYaJfdrqq0dxwrzs6IG31l2xp6shV5R1dSMNsE8iaUn7u4PxLplUedFdC1EHgK&amp;_nc_ohc=ECAO1uKu_UUQ7kNvwFkmzUu&amp;_nc_gid=B2HTHj9bN4nDOrPcF81Sew&amp;edm=AOQ1c0wBAAAA&amp;ccb=7-5&amp;ig_cache_key=MzIyMDMwMTc0MDczMDA0Mjk3Nw%3D%3D.3-ccb7-5&amp;oh=00_AfyQdi5Mqa2_agEWvDHNyVtUmcTbfzpXCKw5WObWHbRGxQ&amp;oe=69BDB48A&amp;_nc_sid=8b3546, https://scontent-phx1-1.cdninstagram.com/v/t51.82787-15/649223063_17959742082059000_7388870338016673833_n.jpg?stp=dst-jpg_e35_s1080x1080_sh0.08_tt6&amp;_nc_ht=scontent-phx1-1.cdninstagram.com&amp;_nc_cat=108&amp;_nc_oc=Q6cZ2QFORCJuY99qGOmcFjo9GWdsShZYaJfdrqq0dxwrzs6IG31l2xp6shV5R1dSMNsE8iaUn7u4PxLplUedFdC1EHgK&amp;_nc_ohc=lOtovYJmfdgQ7kNvwELHMMc&amp;_nc</t>
  </si>
  <si>
    <t>https://scontent-phx1-1.cdninstagram.com/o1/v/t16/f2/m69/AQNYWmc6HeoKuaWRPtvXGb3nUMJVEATOPTYEWptxXdSFMn6jxcoCi-42NpaTXvZ4EmNP63-aL-1azc3K4RgePzVC.mp4?strext=1&amp;_nc_cat=110&amp;_nc_sid=5e9851&amp;_nc_ht=scontent-phx1-1.cdninstagram.com&amp;_nc_ohc=k5iKVrml2X8Q7kNvwFFohL7&amp;efg=eyJ2ZW5jb2RlX3RhZyI6Inhwdl9wcm9ncmVzc2l2ZS5JTlNUQUdSQU0uQ0FST1VTRUxfSVRFTS5DMy43MjAuZGFzaF9iYXNlbGluZV8xX3YxIiwieHB2X2Fzc2V0X2lkIjo2MzYyOTg5OTUyNTE4NzUsImFzc2V0X2FnZV9kYXlzIjo4NzQsInZpX3VzZWNhc2VfaWQiOjEwMTQ2LCJkdXJhdGlvbl9zIjo0MCwidXJsZ2VuX3NvdXJjZSI6Ind3dyJ9&amp;ccb=17-1&amp;_nc_gid=B2HTHj9bN4nDOrPcF81Sew&amp;_nc_ss=1a&amp;_nc_zt=28&amp;vs=301994704843de13&amp;_nc_vs=HBksFQIYOnBhc3N0aHJvdWdoX2V2ZXJzdG9yZS9HSUNXbUFCS0JmQ1dOWWNMQUFoZ2RZOFdBcG9BYmtZTEFBQUYVAALIARIAFQIYOnBhc3N0aHJvdWdoX2V2ZXJzdG9yZS9HS2JpWkJkX2wzNkc0bjhEQUtNVzVpU1ltQzBxYmtZTEFBQUYVAgLIARIAKAAYABsCiAd1c2Vfb2lsATEScHJvZ3Jlc3NpdmVfcmVjaXBlATEVAAAmxuqp-bytoQIVAigCQzMsF0BEd2yLQ5WBGBJkYXNoX2Jhc2VsaW5lXzFfdjERAHXuB2XEngEA&amp;oh=00_Afx4IulNlpHLj3wWXiWT899UUF9ReG-InsceEFBLf0ninw&amp;oe=69BDB322</t>
  </si>
  <si>
    <t>https://www.instagram.com/tokku_1991</t>
  </si>
  <si>
    <t>vito_tomo</t>
  </si>
  <si>
    <t>tomotomo</t>
  </si>
  <si>
    <t>https://instagram.fagc3-1.fna.fbcdn.net/v/t51.82787-19/624611658_18506975851074405_5260554433811743338_n.jpg?stp=dst-jpg_e0_s150x150_tt6&amp;efg=eyJ2ZW5jb2RlX3RhZyI6InByb2ZpbGVfcGljLmRqYW5nby4xMDI0LmMyIn0&amp;_nc_ht=instagram.fagc3-1.fna.fbcdn.net&amp;_nc_cat=109&amp;_nc_oc=Q6cZ2QEl1ITW2na7Ue2-_Lk_qaZWOKoX7hTsEr2H2_U2LGsNF4Ek19ruVNEg6N7Qc9NZGgo&amp;_nc_ohc=Ai90I9BJ9WYQ7kNvwG1tCz2&amp;_nc_gid=iXRzNWoaZWz_cmIpD8JVEw&amp;edm=AOQ1c0wBAAAA&amp;ccb=7-5&amp;oh=00_AfywpJm_-Ee5r0foDFwebPvTAmc0olWGw_DeTyuCedUA5w&amp;oe=69BD8CA1&amp;_nc_sid=8b3546</t>
  </si>
  <si>
    <t>#33
#BMI
#Almond
#fund 
#Hong Kong | #邪魔
#女性
#カート
#246
#ノーヘル | #baffo 
#イタ飯
#誕生日🎂 
#rosoku 
#讃岐会 
#仲間 | #Relax Resort Hotel
#shizuoka 
#atami 
#asahi 
#rotenburo♨ 
#aroma | #japan
#tokyo 
#nakameguro 
#bar 
#kakurega 
#rosoku | #westin 
#japan 
#tokyo
#ebisu 
#christmas | #紋寿司🍣 | #japan
#tokyo 
#5代目野田岩 
#nodaïwa 
#天然うなぎ
#unagi 
#淡白 | #japan 
#hiroshima 
#お好み焼き
#広島焼き
#ヘルシー
#そば入り
#美味い | #japan 
#tokyo 
#恵比寿
#おでん
#梅酒アイスティー | #japan
#fukuoka 
#hakata 
#水炊き
#新三浦
#杏仁豆腐ほうじ茶かけ
#美味い | #japan 
#Tokyo 
#六本木ヒルズ森美術館 
#宇宙 
#星 
#チームラボ</t>
  </si>
  <si>
    <t>#33, #BMI, #Almond, #fund, #Hong, #246, #baffo, #rosoku, #Relax, #shizuoka, #atami, #asahi, #rotenburo, #aroma, #japan, #tokyo, #nakameguro, #bar, #kakurega, #westin, #ebisu, #christmas, #5, #noda, #unagi, #hiroshima, #fukuoka, #hakata, #Tokyo</t>
  </si>
  <si>
    <t>https://instagram.com/p/BTgqW2GldkO, https://instagram.com/p/BNgkx-MDqTn, https://instagram.com/p/BNexzEtDikL, https://instagram.com/p/BNFxiizDKJ_, https://instagram.com/p/BM6HOFjDFUn, https://instagram.com/p/BMyHJoVjlHE, https://instagram.com/p/BMyFvcmjemf, https://instagram.com/p/BMnRT-5D-s1, https://instagram.com/p/BMYTuSOjvEL, https://instagram.com/p/BMTXDtUjxsP, https://instagram.com/p/BMF1nRhjdo8, https://instagram.com/p/BL5o8LPjE7M</t>
  </si>
  <si>
    <t>104, 60, 56, 34, 30, 19, 18, 34, 30, 14, 13, 12</t>
  </si>
  <si>
    <t>0, 8, 1, 5, 0, 1, 2, 5, 0, 2, 0, 0</t>
  </si>
  <si>
    <t>2017-04-30, 2016-12-02, 2016-12-01, 2016-11-21, 2016-11-17, 2016-11-14, 2016-11-14, 2016-11-10, 2016-11-04, 2016-11-02, 2016-10-28, 2016-10-23</t>
  </si>
  <si>
    <t>Chuo-ku, Tokyo, Japan, Relax Resort Hotel Atami - リラックスリゾートホテル 熱海, The Westin Tokyo - ウェスティンホテル東京</t>
  </si>
  <si>
    <t>https://instagram.fagc3-2.fna.fbcdn.net/v/t51.82787-15/627704185_18375938935093105_2320331889287303714_n.jpg?stp=dst-jpg_e15_fr_s1080x1080_tt6&amp;_nc_ht=instagram.fagc3-2.fna.fbcdn.net&amp;_nc_cat=101&amp;_nc_oc=Q6cZ2QEl1ITW2na7Ue2-_Lk_qaZWOKoX7hTsEr2H2_U2LGsNF4Ek19ruVNEg6N7Qc9NZGgo&amp;_nc_ohc=IocHbbap2xsQ7kNvwGIpfk6&amp;_nc_gid=iXRzNWoaZWz_cmIpD8JVEw&amp;edm=AOQ1c0wBAAAA&amp;ccb=7-5&amp;ig_cache_key=MTUwNDM4ODU2MzQxNjI0MjQ0Ng%3D%3D.3-ccb7-5&amp;oh=00_AfwhQ3PLuIwMqaD2DqkF-VIJ5imFRYseI17okenPc_bvWQ&amp;oe=69BDB7AF&amp;_nc_sid=8b3546, https://instagram.fagc3-1.fna.fbcdn.net/v/t51.82787-15/627255265_18427399774116944_3179891429025825064_n.jpg?stp=dst-jpg_e15_fr_s1080x1080_tt6&amp;_nc_ht=instagram.fagc3-1.fna.fbcdn.net&amp;_nc_cat=108&amp;_nc_oc=Q6cZ2QEl1ITW2na7Ue2-_Lk_qaZWOKoX7hTsEr2H2_U2LGsNF4Ek19ruVNEg6N7Qc9NZGgo&amp;_nc_ohc=ScvvPWqsnbIQ7kNvwHnX6Yc&amp;_nc_gid=iXRzNWoaZWz_cmIpD8JVEw&amp;edm=AOQ1c0wBAAAA&amp;ccb=7-5&amp;ig_cache_key=MTM5NjI3NzY0ODE4Nzg5Mjk2Nw%3D%3D.3-ccb7-5&amp;oh=00_AfyUCpDIdzSr9qsLdQVmHxNzFJnpLYe9sGc_T-sl4W6xfw&amp;oe=69BDBD49&amp;_nc_sid=8b3546, https://instagram.fagc3-1.fna.fbcdn.net/v/t51.82787-15/627432238_18442373593128707_1782440471034675515_n.jpg?stp=dst-jpg_e15_fr_s1080x1080_tt6&amp;_nc_ht=instagram.fagc3-1.fna.fbcdn.net&amp;_nc_cat=111&amp;_nc_oc=Q6cZ2QEl1ITW2na7Ue2-_Lk_qaZWOKoX7hTsEr2H2_U2LGsNF4Ek19ruVNEg6N7Qc9NZGgo&amp;_nc_ohc=6nE-AkP8IsEQ7kNvwE4vtAq&amp;_nc_gid=iXRzNWoaZWz_cmIpD8JVEw&amp;edm=AOQ1c0wBAAAA&amp;ccb=7-5&amp;ig_cache_key=MTM5NTc3MTk0ODU1NDY2MDEwNw%3D%3D.3-ccb7-5&amp;oh=00_AfxKW2qGl5wYm_HMy87sXs2tmRxRF1JQRP6-meHl4LFTFQ&amp;oe=69BDA0C2&amp;_nc_sid=8b3546, https://instagram.fagc3-1.fna.fbcdn.net/v/t51.82787-15/632596322_18562518040043198_602222685571499456_n.jpg?stp=dst-jpg_e15_fr_s1080x1080_tt6&amp;_nc_ht=instagram.fagc3-1.fna.fbcdn.net&amp;_nc_cat=102&amp;_nc_oc=Q6cZ2QEl1ITW2na7Ue2-_Lk_qaZWOKoX7hTsEr2H2_U2LGsNF4Ek19ruVNEg6N7Qc9NZGgo&amp;_nc_ohc=5RvbpOARBZAQ7kNvwE4mI5J&amp;_nc_gid=iXRzNWoaZWz_cmIpD8JVEw&amp;edm=AOQ1c0wBAAAA&amp;ccb=7-5&amp;ig_cache_key=MTM4ODczMzkzODIxODYwNzIzMQ%3D%3D.3-ccb7-5&amp;oh=00_Afy0H-jKs0_WZ1sJi0jAYDocblAoYfp_HCwfQav0uLVS1g&amp;oe=69BDA837&amp;_nc_sid=8b3546, https://instagram.fagc3-2.fna.fbcdn.net/v/t51.82787-15/619549483_18316726441149027_3455169665031284956_n.jpg?stp=dst-jpg_e15_fr_s1080x1080_tt6&amp;_nc_ht=instagram.fagc3-2.fna.fbcdn.net&amp;_nc_cat=103&amp;_nc_oc=Q6cZ2QEl1ITW2na7Ue2-_Lk_qaZWOKoX7hTsEr2H2_U2LGsNF4Ek19ruVNEg6N7Qc9NZGgo&amp;_nc_ohc=yFQg6IOehE4Q7kNvwHreBuj&amp;_nc_gid=iXRzNWoaZWz_cmIpD8JVEw&amp;edm=AOQ1c0wBAAAA&amp;ccb=7-5&amp;ig_cache_key=MTM4NTQ1MTU4OTcyNDgyMDc3NQ%3D%3D.3-ccb7-5&amp;oh=00_AfymV1oILX0ZK-FOOxuthyq5g77N_hSkeFMdJzUO0kvhNQ&amp;oe=69BD9908&amp;_nc_sid=8b3546, https://instagram.fagc3-2.fna.fbcdn.net/v/t51.82787-15/626395379_18510055840074684_8083590220264848522_n.jpg?stp=dst-jpg_e15_fr_s1080x1080_tt6&amp;_nc_ht=instagram.fagc3-2.fna.fbcdn.net&amp;_nc_cat=100&amp;_nc_oc=Q6cZ2QEl1ITW2na7Ue2-_Lk_qaZWOKoX7hTsEr2H2_U2LGsNF4Ek19ruVNEg6N7Qc9NZGgo&amp;_nc_ohc=4Ps-pj231gAQ7kNvwE8js5S&amp;_nc_gid=iXRzNWoaZWz_cmIpD8JVEw&amp;edm=AOQ1c0wBAAAA&amp;ccb=7-5&amp;ig_cache_key=MTM4MzE5OTQ4MzY2ODM1MzQ3Ng%3D%3D.3-ccb7-5&amp;oh=00_AfydhM5r9euKydMBsSFfqGTAwv8r7GYwhrEVh1hSamjsfg&amp;oe=69BD962F&amp;_nc_sid=8b3546, https://instagram.fagc3-2.fna.fbcdn.net/v/t51.82787-15/622772338_18326891950168902_5549115570931303290_n.jpg?stp=dst-jpg_e15_fr_s1080x1080_tt6&amp;_nc_ht=instagram.fagc3-2.fna.fbcdn.net&amp;_nc_cat=106&amp;_nc_oc=Q6cZ2QEl1ITW2na7Ue2-_Lk_qaZWOKoX7hTsEr2H2_U2LGsNF4Ek19ruVNEg6N7Qc9NZGgo&amp;_nc_ohc=8VpiABsewXUQ7kNvwGdc-HR&amp;_nc_gid=iXRzNWoaZWz_cmIpD8JVEw&amp;edm=AOQ1c0wBAAAA&amp;ccb=7-5&amp;ig_cache_key=MTM4MzE5MzI4NjMxNTczMTM1OQ%3D%3D.3-ccb7-5&amp;oh=00_AfzLICRsrFlp6NF5PBPm_S7mr8nhsoC5g9e3zelZFtA8Pw&amp;oe=69BD9474&amp;_nc_sid=8b3546, https://instagram.fagc3-2.fna.fbcdn.net/v/t51.82787-15/620666069_18380029045155856_5185881721620553383_n.jpg?stp=dst-jpg_e15_fr_s1080x1080_tt6&amp;_nc_ht=instagram.fagc3-2.fna.fbcdn.net&amp;_nc_cat=104&amp;_nc_oc=Q6cZ2QEl1ITW2na7Ue2-_Lk_qaZWOKoX7hTsEr2H2_U2LGsNF4Ek19ruVNEg6N7Qc9NZGgo&amp;_nc_ohc=-rbSxV0P7eAQ7kNvwFiQRNS&amp;_nc_gid=iXRzNWoaZWz_cmIpD8JVEw&amp;edm=AOQ1c0wBAAAA&amp;ccb=7-5&amp;ig_cache_key=MTM4MDE0Nzk1MDgwMjQzMDc3Mw%3D%3D.3-ccb7-5&amp;oh=00_Afw3D4pFWlCshX57icli70j2JgO7kX2cKnaeVjH6qlIIWQ&amp;oe=69BD9B8B&amp;_nc_sid=8b3546, https://instagram.fagc3-1.fna.fbcdn.net/v/t51.82787-15/639729434_18564220960037421_3804406992406427844_n.jpg?stp=dst-jpg_e15_fr_s1080x1080_tt6&amp;_nc_ht=instagram.fagc3-1.fna.fbcdn.net&amp;_nc_cat=109&amp;_nc_oc=Q6cZ2QEl1ITW2na7Ue2-_Lk_qaZWOKoX7hTsEr2H2_U2LGsNF4Ek19ruVNEg6N7Qc9NZGgo&amp;_nc_ohc=YHyWKv0VinwQ7kNvwH1WubJ&amp;_nc_gid=iXRzNWoaZWz_cmIpD8JVEw&amp;edm=AOQ1c0wBAAAA&amp;ccb=7-5&amp;ig_cache_key=MTM3NTkzNjQyOTcxMjkyOTAzNQ%3D%3D.3-ccb7-5&amp;oh=00_AfyVhMqBK5Vnhdkw-zeSw3EzErLX_bv0clRdrLm3V1OPGQ&amp;oe=69BDBC24&amp;_nc_sid=8b3546, https://instagram.fagc3-1.fna.fbcdn.net/v/t51.82787-15/624671972_18374693242091378_7519993478680011400_n.jpg?stp=dst-jpg_e15_fr_s1080x1080_tt6&amp;_nc_ht=instagram.fagc3-1.fna.fbcdn.net&amp;_nc_cat=102&amp;_nc_oc=Q6cZ2QEl1ITW2na7Ue2-_Lk_qaZWOKoX7hTsEr2H2_U2LGsNF4Ek19ruVNEg6N7Qc9NZGgo&amp;_nc_ohc=FzZlNLVE7loQ7kNvwGk4zit&amp;_nc_gid=iXRzNWoaZWz_cmIpD8JVEw&amp;edm=AOQ1c0wBAAAA&amp;ccb=7-5&amp;ig_cache_key=MTM3NDU0MzcyMTE2OTYyMzgyMw%3D%3D.3-ccb7-5&amp;oh=00_Afx4IgI9CD8eCdFVGX-v1t16TXxl4mD9Z_Fp8sdfYzrSUw&amp;oe=69BDB43F&amp;_nc_sid=8b3546, https://instagram.fagc3-1.fna.f</t>
  </si>
  <si>
    <t>https://www.instagram.com/vito_tomo</t>
  </si>
  <si>
    <t>porschiq</t>
  </si>
  <si>
    <t>🏎️Classic Car passion
📸I take photos of things I like
🫐Blueberry Blue ‘83 Porsche 911 SC
📍Hamburg
#porschiq #carculture #porscheclassic #porsche</t>
  </si>
  <si>
    <t>https://scontent-atl3-3.cdninstagram.com/v/t51.2885-19/464188196_1199211374505619_1180061653380115228_n.jpg?stp=dst-jpg_e0_s150x150_tt6&amp;efg=eyJ2ZW5jb2RlX3RhZyI6InByb2ZpbGVfcGljLmRqYW5nby44NjQuYzIifQ&amp;_nc_ht=scontent-atl3-3.cdninstagram.com&amp;_nc_cat=107&amp;_nc_oc=Q6cZ2QE4SpxsX2Jd6ZyH9Xq7yTdBNjVh6jqxSjjxV5tjUosdCfWO2YlNFTQIBbBYpIgfz5Y&amp;_nc_ohc=VlgWuWFjtHEQ7kNvwFnmxcM&amp;_nc_gid=gX7wiV4O15es952XTNchLA&amp;edm=AOQ1c0wBAAAA&amp;ccb=7-5&amp;oh=00_Afz7quh5nnrUDed6TM7UZ3L3iYydBhsesRQq3dkHYBAw1w&amp;oe=69BD984C&amp;_nc_sid=8b3546</t>
  </si>
  <si>
    <t>Sun‘s out guns out! First RPMs of the Year went smooth as always.
.
.
.
.
.
#Porsche #porschiq #classic #911 #oldtimer | Colored or black&amp;white? Love the silhouette of Blueberry getting ready for Christmas.
.
.
.
.
.
#porschiq #porsche #911 #911sc #oldtimer | It’s such a nice feeling to catch some sun driving your &gt;40 yrs old convertible. Raw mechanics, sound and smell.
Pure driving.
#PORSCHEMOMENT
.
.
.
.
.
#porschiq #classic #oldtimer #vintage #911sc #car #therapy #classiccar #blankenese #treppenviertel #hamburg #sun #drive #sunday #luftgekühlt #airco | Ever felt that feeling of a summer night while riding in a convertible? It’s midnight, you’re riding through the Hamburg Harbour and the 20°C mild air is mixing up with the smell and sound of aircooled acceleration. That’s a true #PORSCHEMOMENT
.
.
.
.
.
#porschiq #911sc #aircooled #luftgekühlt #ham | Martini Racing isn’t just about cars — it’s about style, speed, and history. 
Those famous blue &amp; red stripes have lit up racetracks from the ’70s to today, turning every car into an icon. And nowadays it perfectly suits this Vespa as well - don’t you think so? What a beauty you’ve got there @surfre | Never forget there’s something waiting for you. Sometimes you just can’t see it yet.
#PORSCHEMOMENT
.
.
.
.
.
#porschiq #classic #oldtimer #porsche911 #911sc #vintage #porschefamily #life #enjoy #reward #lifestyle #enjoylife #picoftheday #instapic #flatsix #instamood #luftgekuehlt #911sc #pic #undre | finally changed the dashboard lighting to LED. The exact speed is from now on not only under control - but observation 🚙💨.
Check it out, highly recommend it! The pictures are after-before-after-before-after.
.
.
.
.
.
#porschiq #porschemoment #diy #porsche #lighting #oldtimer #porsche911 #porschel | Go out and drive - they’re made for it.
Since I’m a kid, I like to observe the raindrops racing on the window. How about you?
.
.
.
.
.
#porsche #porschemoment #911g #porschiq #sunday #wet #rain #vintage #car #classic #oldtimer #vintagestyle #carlifestyle #carlover #classiccarsdaily #style #drive #h | Waitin‘ to be driven. But where should we go today? 
Maybe @villadestelakecomo to join @concorsodeleganza_vde..
.
.
.
.
.
#classiccars #carculture #vintagecars #lakecomo #comolake #classiccarsdaily #classiccarshow #classiccarsculture #lakecomoitaly #concorsodeleganza #cargram #hfmstrs #rennmeister # | Just one of the many beauties I was able to admire at yesterdays season opening @halle49_ . Just look at the shine! Thanks for the super easygoing and interesting carmeet to the team of @halle49_ !
.
.
.
.
.
#halle49 #porschemoment #porschiq #911 #porsche911t #fmodel #car #photography #porsche #carp | Swipe right to see me naked..
.
.
.
.
.
#porscheof #porschemoment #car #photography #porsche #naked #carporn #carphotography #cargram #luxurycars #carspotting #instacar #spring #vintage #vintageporsche911 #like #onlyfans #likelikelike #follow #of #shoot #911 #porschiq #911g #911sc #porschemoment #dr | On our way to find some Easter eggs. Happy Easter everyone!
.
.
.
.
.
#FroheOstern #Ostergruß #easter #happyeaster #easteregg #porschemoment #911 #classicstyle #vintage #vintagecar #911g #911sc #porschiq #driving #freitagstreffallermöhe #instagram #photography #photooftheday #follow #instadaily #des</t>
  </si>
  <si>
    <t>#Porsche, #porschiq, #classic, #911, #oldtimer, #porsche, #911sc, #PORSCHEMOMENT, #vintage, #car, #therapy, #classiccar, #blankenese, #treppenviertel, #hamburg, #sun, #drive, #sunday, #luftgek, #airco, #aircooled, #ham, #porsche911, #porschefamily, #life, #enjoy, #reward, #lifestyle, #enjoylife, #picoftheday, #instapic, #flatsix, #instamood, #luftgekuehlt, #pic, #undre, #porschemoment, #diy, #lighting, #porschel, #911g, #wet, #rain, #vintagestyle, #carlifestyle, #carlover, #classiccarsdaily, #st</t>
  </si>
  <si>
    <t>@surfrescueclub, @villadestelakecomo, @concorsodeleganza_vde.., @halle49_</t>
  </si>
  <si>
    <t>https://instagram.com/p/DVmC_k1DSIQ, https://instagram.com/p/DSnKxUODF5p, https://instagram.com/p/DPqxPFpjHlL, https://instagram.com/p/DPW4Ji8jLCV, https://instagram.com/p/DNu05Rs2Fd_, https://instagram.com/p/DNsfM3yWDJZ, https://instagram.com/p/DMLMVyHMmF9, https://instagram.com/p/DK7bvensQnL, https://instagram.com/p/DKFR1ANMBUP, https://instagram.com/p/DJKDf-3suL_, https://instagram.com/p/DIwctiQscfH, https://instagram.com/p/DIrTMQYse8u</t>
  </si>
  <si>
    <t>20, 14, 13, 18, 18, 26, 21, 36, 51, 47, 33, 42</t>
  </si>
  <si>
    <t>6, 3, 1, 3, 3, 5, 1, 3, 4, 10, 1, 1</t>
  </si>
  <si>
    <t>2026-03-07, 2025-12-23, 2025-10-11, 2025-10-03, 2025-08-24, 2025-08-23, 2025-07-16, 2025-06-15, 2025-05-25, 2025-05-02, 2025-04-22, 2025-04-20</t>
  </si>
  <si>
    <t>Hamburg, Germany, Treppenviertel Blankenese, Lieblingsplatz Hotel Surf Rescue Club, Oldtimer Tankstelle, Lake Como, Italy, Halle49 Vintage Cars Lübeck Germany</t>
  </si>
  <si>
    <t>Sidecar, Sidecar, Video, Sidecar, Sidecar, Sidecar, Sidecar, Video, Video, Sidecar, Sidecar, Sidecar</t>
  </si>
  <si>
    <t>https://scontent-atl3-3.cdninstagram.com/v/t51.82787-15/646029318_17917381101295750_6556332871225492019_n.jpg?stp=dst-jpg_e35_p1080x1080_sh0.08_tt6&amp;_nc_ht=scontent-atl3-3.cdninstagram.com&amp;_nc_cat=110&amp;_nc_oc=Q6cZ2QE4SpxsX2Jd6ZyH9Xq7yTdBNjVh6jqxSjjxV5tjUosdCfWO2YlNFTQIBbBYpIgfz5Y&amp;_nc_ohc=xoymTkuI-WIQ7kNvwFA924c&amp;_nc_gid=gX7wiV4O15es952XTNchLA&amp;edm=AOQ1c0wBAAAA&amp;ccb=7-5&amp;ig_cache_key=Mzg0Nzc3NDk1OTU4MjQzMzI3Ng%3D%3D.3-ccb7-5&amp;oh=00_Afxw_SA9ycjhr6AbNL78oIkqLCYVzG1GxYFYJd9gsIRpRw&amp;oe=69BD93AC&amp;_nc_sid=8b3546, https://scontent-atl3-3.cdninstagram.com/v/t51.82787-15/646029318_17917381101295750_6556332871225492019_n.jpg?stp=dst-jpg_e35_p1080x1080_sh0.08_tt6&amp;_nc_ht=scontent-atl3-3.cdninstagram.com&amp;_nc_cat=110&amp;_nc_oc=Q6cZ2QE4SpxsX2Jd6ZyH9Xq7yTdBNjVh6jqxSjjxV5tjUosdCfWO2YlNFTQIBbBYpIgfz5Y&amp;_nc_ohc=xoymTkuI-WIQ7kNvwFA924c&amp;_nc_gid=gX7wiV4O15es952XTNchLA&amp;edm=AOQ1c0wBAAAA&amp;ccb=7-5&amp;ig_cache_key=Mzg0Nzc3NDk1OTU4MjQzMzI3Ng%3D%3D.3-ccb7-5&amp;oh=00_Afxw_SA9ycjhr6AbNL78oIkqLCYVzG1GxYFYJd9gsIRpRw&amp;oe=69BD93AC&amp;_nc_sid=8b3546, https://scontent-atl3-3.cdninstagram.com/v/t51.82787-15/649224107_17917381110295750_5932171599975702585_n.jpg?stp=dst-jpg_e35_p1080x1080_sh0.08_tt6&amp;_nc_ht=scontent-atl3-3.cdninstagram.com&amp;_nc_cat=110&amp;_nc_oc=Q6cZ2QE4SpxsX2Jd6ZyH9Xq7yTdBNjVh6jqxSjjxV5tjUosdCfWO2YlNFTQIBbBYpIgfz5Y&amp;_nc_ohc=mSSO0Ysn2WoQ7kNvwH_inT5&amp;_nc_gid=gX7wiV4O15es952XTNchLA&amp;edm=AOQ1c0wBAAAA&amp;ccb=7-5&amp;ig_cache_key=Mzg0Nzc3NDk2MzYzNDA5MDA4Nw%3D%3D.3-ccb7-5&amp;oh=00_AfyB6fJCcBhTWHKowNcaZ6zMkhckyy8hOQCxcexzoi7hvw&amp;oe=69BDA03F&amp;_nc_sid=8b3546, https://scontent-atl3-3.cdninstagram.com/v/t51.82787-15/605202178_17907707064295750_239144532434757666_n.jpg?stp=dst-jpg_e35_p1080x1080_sh0.08_tt6&amp;_nc_ht=scontent-atl3-3.cdninstagram.com&amp;_nc_cat=110&amp;_nc_oc=Q6cZ2QE4SpxsX2Jd6ZyH9Xq7yTdBNjVh6jqxSjjxV5tjUosdCfWO2YlNFTQIBbBYpIgfz5Y&amp;_nc_ohc=PUP9VPyvXGoQ7kNvwG6J6jG&amp;_nc_gid=gX7wiV4O15es952XTNchLA&amp;edm=AOQ1c0wBAAAA&amp;ccb=7-5&amp;ig_cache_key=Mzc5NDA0ODU3Mzc2ODUwNjkyOQ%3D%3D.3-ccb7-5&amp;oh=00_AfxBz3DMWNR2bEMLX1pkc7LbMPTlOt2giXit7aupCbVwZg&amp;oe=69BD8BE3&amp;_nc_sid=8b3546, https://scontent-atl3-3.cdninstagram.com/v/t51.82787-15/605202178_17907707064295750_239144532434757666_n.jpg?stp=dst-jpg_e35_p1080x1080_sh0.08_tt6&amp;_nc_ht=scontent-atl3-3.cdninstagram.com&amp;_nc_cat=110&amp;_nc_oc=Q6cZ2QE4SpxsX2Jd6ZyH9Xq7yTdBNjVh6jqxSjjxV5tjUosdCfWO2YlNFTQIBbBYpIgfz5Y&amp;_nc_ohc=PUP9VPyvXGoQ7kNvwG6J6jG&amp;_nc_gid=gX7wiV4O15es952XTNchLA&amp;edm=AOQ1c0wBAAAA&amp;ccb=7-5&amp;ig_cache_key=Mzc5NDA0ODU3Mzc2ODUwNjkyOQ%3D%3D.3-ccb7-5&amp;oh=00_AfxBz3DMWNR2bEMLX1pkc7LbMPTlOt2giXit7aupCbVwZg&amp;oe=69BD8BE3&amp;_nc_sid=8b3546, https://scontent-atl3-3.cdninstagram.com/v/t51.82787-15/605690028_17907707076295750_387428074831043018_n.jpg?stp=dst-jpg_e35_p1080x1080_sh0.08_tt6&amp;_nc_ht=scontent-atl3-3.cdninstagram.com&amp;_nc_cat=110&amp;_nc_oc=Q6cZ2QE4SpxsX2Jd6ZyH9Xq7yTdBNjVh6jqxSjjxV5tjUosdCfWO2YlNFTQIBbBYpIgfz5Y&amp;_nc_ohc=hwLqKst9cBwQ7kNvwGp7mxU&amp;_nc_gid=gX7wiV4O15es952XTNchLA&amp;edm=AOQ1c0wBAAAA&amp;ccb=7-5&amp;ig_cache_key=Mzc5NDA0ODU3Mzk4NjU4MTI4Nw%3D%3D.3-ccb7-5&amp;oh=00_AfxJvbb_36Y93GZ4LM34Z9cThr0H-ah49Q1d_BrqIFIZ0w&amp;oe=69BD973C&amp;_nc_sid=8b3546, https://scontent-atl3-3.cdninstagram.com/v/t51.82787-15/558860216_17898908190295750_5142867080048196279_n.jpg?stp=dst-jpg_e35_p1080x1080_sh0.08_tt6&amp;_nc_ht=scontent-atl3-3.cdninstagram.com&amp;_nc_cat=110&amp;_nc_oc=Q6cZ2QE4SpxsX2Jd6ZyH9Xq7yTdBNjVh6jqxSjjxV5tjUosdCfWO2YlNFTQIBbBYpIgfz5Y&amp;_nc_ohc=k8Q7OAPMWuUQ7kNvwFaQ_ID&amp;_nc_gid=gX7wiV4O15es952XTNchLA&amp;edm=AOQ1c0wBAAAA&amp;ccb=7-5&amp;ig_cache_key=MzczNTQxOTg4MzE3NDUzOTkzMg%3D%3D.3-ccb7-5&amp;oh=00_AfwPq-eQaPdNC-Tmk_jA1Ld3aQeJuRwfx81fH_z9UxPUTA&amp;oe=69BDAA7F&amp;_nc_sid=8b3546, https://scontent-atl3-3.cdninstagram.com/v/t51.82787-15/558860216_17898908190295750_5142867080048196279_n.jpg?stp=dst-jpg_e35_p1080x1080_sh0.08_tt6&amp;_nc_ht=scontent-atl3-3.cdninstagram.com&amp;_nc_cat=110&amp;_nc_oc=Q6cZ2QE4SpxsX2Jd6ZyH9Xq7yTdBNjVh6jqxSjjxV5tjUosdCfWO2YlNFTQIBbBYpIgfz5Y&amp;_nc_ohc=k8Q7OAPMWuUQ7kNvwFaQ_ID&amp;_nc_gid=gX7wiV4O15es952XTNchLA&amp;edm=AOQ1c0wBAAAA&amp;ccb=7-5&amp;ig_cache_key=MzczNTQxOTg4MzE3NDUzOTkzMg%3D%3D.3-ccb7-5&amp;oh=00_AfwPq-eQaPdNC-Tmk_jA1Ld3aQeJuRwfx81fH_z9UxPUTA&amp;oe=69BDAA7F&amp;_nc_sid=8b3546, https://scontent-atl3-3.cdninstagram.com/v/t51.82787-15/559453246_17898908199295750_7991866009770827155_n.jpg?stp=dst-jpg_e35_p1080x1080_sh0.08_tt6&amp;_nc_ht=scontent-atl3-3.cdninstagram.com&amp;_nc_cat=110&amp;_nc_oc=Q6cZ2QE4SpxsX2Jd6ZyH9Xq7yTdBNjVh6jqxSjjxV5tjUosdCfWO2YlNFTQIBbBYpIgfz5Y&amp;_nc_ohc=fv7-JnquX0gQ7kNvwGua5hA&amp;_nc_gid=gX7wiV4O15es952XTNchLA&amp;edm=AOQ1c0wBAAAA&amp;ccb=7-5&amp;ig_cache_key=MzczNTQxOTg4Mjk3MzIyMDQ2OA%3D%3D.3-ccb7-5&amp;oh=00_AfwI2vR4g56tX5ACdniWjNzpjckZbbDGWZvHYLZRrvWrsw&amp;oe=69BD9912&amp;_nc_sid=8b3546, https://scontent-atl3-3.cdninstagram.com/v/t51.82787-15/538872993_17894086620295750_4975780131377486406_n.jpg?stp=dst-jpg_e35_p1080x1080_sh0.08_tt6&amp;_nc_ht=scontent-atl3-3.cdninstagram.com&amp;_nc_cat=110&amp;_nc_oc=Q6cZ2QE4SpxsX2Jd6ZyH9Xq7yTdBNjVh6jqxSjjxV5tjUosdCfWO2YlNFTQIBbBYpIgfz5Y&amp;_nc_ohc=Iq-LDrJNmDEQ7kNvwE904eN&amp;_nc_gid=gX7wiV4O15es952XTNchLA&amp;edm=AOQ1c0wBAAAA&amp;ccb=7-5&amp;ig_cache_key=MzcwNTYzNzkxNTY3MTk3NTE5Mw%3D%3D.3-ccb7-5&amp;oh=00_Afykw7RC9STTXpdgioZHEPbhE5E2CvelIGL9CYg-5d9q1g&amp;o</t>
  </si>
  <si>
    <t>https://scontent-atl3-1.cdninstagram.com/o1/v/t2/f2/m86/AQOT13IjI0gB2IP6nSPw4kWGtooAgDtPObfG8SUYy8oNa5d3gDt8-0wYMoTSvEAqgjwxBvN8UVrPTGOCLopSJX_rLb4xgGZ39Z-Bdw4.mp4?_nc_cat=103&amp;_nc_sid=5e9851&amp;_nc_ht=scontent-atl3-1.cdninstagram.com&amp;_nc_ohc=I8ZnRAcOJnwQ7kNvwEs5-LA&amp;efg=eyJ2ZW5jb2RlX3RhZyI6Inhwdl9wcm9ncmVzc2l2ZS5JTlNUQUdSQU0uQ0xJUFMuQzMuNzIwLmRhc2hfYmFzZWxpbmVfMV92MSIsInhwdl9hc3NldF9pZCI6MTM2MDMxOTgwNTU5NzUyNywiYXNzZXRfYWdlX2RheXMiOjE1NSwidmlfdXNlY2FzZV9pZCI6MTAwOTksImR1cmF0aW9uX3MiOjI1LCJ3YXRjaF90aW1lX3MiOjU3LCJ1cmxnZW5fc291cmNlIjoid3d3In0%3D&amp;ccb=17-1&amp;vs=f846a35c4ac7ca01&amp;_nc_vs=HBksFQIYUmlnX3hwdl9yZWVsc19wZXJtYW5lbnRfc3JfcHJvZC9GRjQyNzZBMTE4NjM0RDI5MjhDNkU1RUY2QUIxNUE4NV92aWRlb19kYXNoaW5pdC5tcDQVAALIARIAFQIYRmlnX3hwdl9yZWVsc19wZXJtYW5lbnRfc3JfcHJvZC84MjU0MjM1MTk4NTg3MDdfNDc1MzI0Mzk4NTYzODQ2NTYxOC5tcDQVAgLIARIAKAAYABsCiAd1c2Vfb2lsATEScHJvZ3Jlc3NpdmVfcmVjaXBlATEVAAAmrp3ZrITN6gQVAigCQzMsF0A5mZmZmZmaGBJkYXNoX2Jhc2VsaW5lXzFfdjERAHX-B2XmnQEA&amp;_nc_gid=gX7wiV4O15es952XTNchLA&amp;_nc_ss=1a&amp;_nc_zt=28&amp;oh=00_Afxd7rWtFT8rkt7EtdFjvKMD8TLGUYP3RifH4_RM-D6v_w&amp;oe=69B995AC, https://scontent-atl3-1.cdninstagram.com/o1/v/t2/f2/m86/AQMmucndY5GATOQl3sVFhJCFUF3zlOOpsoyq7O4iHvcDqBr5_hWam-yIQnuC8aBKBYrIvP0TZOnTcsmXfGjW7bKn_lqq8SyJxsp6SGU.mp4?_nc_cat=103&amp;_nc_sid=5e9851&amp;_nc_ht=scontent-atl3-1.cdninstagram.com&amp;_nc_ohc=m5v95AxBBgEQ7kNvwG4cgT5&amp;efg=eyJ2ZW5jb2RlX3RhZyI6Inhwdl9wcm9ncmVzc2l2ZS5JTlNUQUdSQU0uQ0xJUFMuQzMuNzIwLmRhc2hfYmFzZWxpbmVfMV92MSIsInhwdl9hc3NldF9pZCI6MjQ1MzYwOTAyMTY2MzQ3OCwiYXNzZXRfYWdlX2RheXMiOjI3MywidmlfdXNlY2FzZV9pZCI6MTAwOTksImR1cmF0aW9uX3MiOjExLCJ1cmxnZW5fc291cmNlIjoid3d3In0%3D&amp;ccb=17-1&amp;_nc_gid=gX7wiV4O15es952XTNchLA&amp;_nc_ss=1a&amp;_nc_zt=28&amp;vs=7578b4bed58f5f22&amp;_nc_vs=HBksFQIYUmlnX3hwdl9yZWVsc19wZXJtYW5lbnRfc3JfcHJvZC9ENzRFMDUwODlENjJGRUIxNzg4NTUwNzQ3NkYwM0U5Ql92aWRlb19kYXNoaW5pdC5tcDQVAALIARIAFQIYSGlnX3hwdl9yZWVsc19wZXJtYW5lbnRfc3JfcHJvZC8yNjE3OTM1NjQzMTY1NDM0MV8zMjM4NTQ0NjY5NjY1NDY3NTI5Lm1wNBUCAsgBEgAoABgAGwKIB3VzZV9vaWwBMRJwcm9ncmVzc2l2ZV9yZWNpcGUBMRUAACbso7vi6-LbCBUCKAJDMywXQCfMzMzMzM0YEmRhc2hfYmFzZWxpbmVfMV92MREAdf4HZeadAQA&amp;oh=00_Afw1Nrs5FP7gaiXC-Lnh3g8h-bKhM4jaSlPi_zf_lKycrw&amp;oe=69B99A10, https://scontent-atl3-1.cdninstagram.com/o1/v/t2/f2/m367/AQPRUs2tYy9E9JcqVv3MaFIzfjVhRAUPoGn7gd30-DCqt4Z-VdLxDDhx15h4JrewOfqtTJt6jr97u5RkjO0fWSfMXFkmGAA58MF1ydw.mp4?_nc_cat=100&amp;_nc_sid=5e9851&amp;_nc_ht=scontent-atl3-1.cdninstagram.com&amp;_nc_ohc=5VCM3gZzgHIQ7kNvwHLJetJ&amp;efg=eyJ2ZW5jb2RlX3RhZyI6Inhwdl9wcm9ncmVzc2l2ZS5JTlNUQUdSQU0uQ0xJUFMuQzMuNzIwLmRhc2hfYmFzZWxpbmVfMV92MSIsInhwdl9hc3NldF9pZCI6MTA5MjA1MzM4NjA3ODM4MCwiYXNzZXRfYWdlX2RheXMiOjI5NSwidmlfdXNlY2FzZV9pZCI6MTAwOTksImR1cmF0aW9uX3MiOjYsInVybGdlbl9zb3VyY2UiOiJ3d3cifQ%3D%3D&amp;ccb=17-1&amp;vs=deb5a7f9eb7b9269&amp;_nc_vs=HBksFQIYQGlnX2VwaGVtZXJhbC8wQjRCQjBEQTA3QUYzRUFDN0ZFODM0RTFBNDA4MzhBRl92aWRlb19kYXNoaW5pdC5tcDQVAALIARIAFQIYR2lnX3hwdl9yZWVsc19wZXJtYW5lbnRfc3JfcHJvZC8xMzUzMDM5Njg5MzI3OTc3Xzc3MDc0MjM4Nzg0OTc4MTYyMDEubXA0FQICyAESACgAGAAbAogHdXNlX29pbAExEnByb2dyZXNzaXZlX3JlY2lwZQExFQAAJtiiueLvzfADFQIoAkMzLBdAGTMzMzMzMxgSZGFzaF9iYXNlbGluZV8xX3YxEQB1_gdl5p0BAA&amp;_nc_gid=gX7wiV4O15es952XTNchLA&amp;_nc_ss=1a&amp;_nc_zt=28&amp;oh=00_Afxzh4DQeadLecVtkYCqLsuwamouFzagNiGivzZ8BzGEBQ&amp;oe=69BDB551</t>
  </si>
  <si>
    <t>https://www.instagram.com/porschiq</t>
  </si>
  <si>
    <t>maro.m_m</t>
  </si>
  <si>
    <t>mikimaro</t>
  </si>
  <si>
    <t>https://scontent-ord5-3.cdninstagram.com/v/t51.2885-19/41379608_2068454003466388_1900330476506185728_n.jpg?stp=dst-jpg_e0_s150x150_tt6&amp;efg=eyJ2ZW5jb2RlX3RhZyI6InByb2ZpbGVfcGljLmRqYW5nby4xMDgwLmMxIn0&amp;_nc_ht=scontent-ord5-3.cdninstagram.com&amp;_nc_cat=104&amp;_nc_oc=Q6cZ2QFGNcHYGKXUDYI4z8KPayG-d2R188pR60PJinB6oD8f_eCJFPznWwgMCwZJgAKKKSk&amp;_nc_ohc=VTsl7prsBHcQ7kNvwEsvk1z&amp;_nc_gid=WL45yPJeHVA8OxXSe79fiA&amp;edm=AOQ1c0wBAAAA&amp;ccb=7-5&amp;oh=00_Afx0-41hbFb1OAYRW3uHvDx5e1sNATVFfH3ZwH0Zaav0qw&amp;oe=69BD89FC&amp;_nc_sid=8b3546</t>
  </si>
  <si>
    <t>Vintage Formula Racing Club | Lotus 69 | 2026-03
#superbattleofmini #SBoM #vintageformula #lotus69 #スーパーバトルオブミニ | 2025 冬 FESTIVAL of SIDEWAY TROPHY
Angria | 2025-11 | 千葉・袖ヶ浦フォレスト・レースウェイ
#sidewaytrophy #サイドウェイトロフィー #motorsport #classic #classiccars #automotive #automotivephotography #motorsportphotography #ford #angria #fordangria | 2025 冬 FESTIVAL of SIDEWAY TROPHY
Lotus Elan S2 | 2025-11 | 千葉・袖ヶ浦フォレスト・レースウェイ
#sidewaytrophy #サイドウェイトロフィー #motorsport #classic #classiccars #automotive #automotivephotography #motorsportphotography | 2025 冬 FESTIVAL of SIDEWAY TROPHY
Chevron B16 | 2025-11 | 千葉・袖ヶ浦フォレスト・レースウェイ
#sidewaytrophy #サイドウェイトロフィー #motorsport #classic #classiccars #automotive #automotivephotography #motorsportphotography | 第33回 ジャパンミニデイ in 浜名湖 | 2025-11 | 静岡・渚園キャンプ場
#japanminiday #japanminiday2025 #ミニデイ #ジャパンミニデイ #ジャパンミニデイ2025 #rovermini #classicmini #rover #mini #miniclassic #ローバーミニ #クラシックミニ #ローバー #ミニ | 2025年 第2回 TRACK DAY | 2025-08 | 茨城・筑波サーキット
#superbattleofmini #SBoM #MOTOFIVE #rovermini #classicmini #rover #mini #miniclassic #ローバーミニ #クラシックミニ #ローバー #ミニ #筑波サーキット #筑波サーキットtc2000 #MRRC #stockvintage | ファインダーごしに猫をのぞく時、猫もたまこちらをのぞいているのだ
#cat #catstagram #catlover #fujifilm #xseries | 2025 春 FESTIVAL of SIDEWAY TROPHY
Austin Healey Sprite Mk1•Mk2 |  2025-05 | 千葉・袖ヶ浦フォレスト・レースウェイ
#sidewaytrophy #サイドウェイトロフィー #motorsport #classic #classiccars #automotive #automotivephotography #motorsportphotography #austin #austinhealey #austinhealeysprite #austinhealeyspritemk1 #austinhealeysprite | 2025 春 FESTIVAL of SIDEWAY TROPHY
Jacobs Midget Rep |  2025-05 | 千葉・袖ヶ浦フォレスト・レースウェイ
#sidewaytrophy #サイドウェイトロフィー #motorsport #classic #classiccars #automotive #automotivephotography #motorsportphotography #midget #mg #mgmidget #jacobsmidget | 2025 春 FESTIVAL of SIDEWAY TROPHY
Elan | 2025-05 | 千葉・袖ヶ浦フォレスト・レースウェイ
#sidewaytrophy #サイドウェイトロフィー #motorsport #classic #classiccars #automotive #automotivephotography #motorsportphotography #lotus #elan #lotuselan | 2025 春 FESTIVAL of SIDEWAY TROPHY
Angria | 2025-05 | 千葉・袖ヶ浦フォレスト・レースウェイ
#sidewaytrophy #サイドウェイトロフィー #motorsport #classic #classiccars #automotive #automotivephotography #motorsportphotography #ford #angria #fordangria</t>
  </si>
  <si>
    <t>#superbattleofmini, #SBoM, #vintageformula, #lotus69, #sidewaytrophy, #motorsport, #classic, #classiccars, #automotive, #automotivephotography, #motorsportphotography, #ford, #angria, #fordangria, #japanminiday, #japanminiday2025, #rovermini, #classicmini, #rover, #mini, #miniclassic, #MOTOFIVE, #MRRC, #stockvintage, #cat, #catstagram, #catlover, #fujifilm, #xseries, #austin, #austinhealey, #austinhealeysprite, #austinhealeyspritemk1, #midget, #mg, #mgmidget, #jacobsmidget, #lotus, #elan, #lotus</t>
  </si>
  <si>
    <t>https://instagram.com/p/DVbQO2IiU06, https://instagram.com/p/DSClECViWEP, https://instagram.com/p/DRyUM_oCX5B, https://instagram.com/p/DRx7uAKEk3c, https://instagram.com/p/DQoYCA1CRPq, https://instagram.com/p/DP30-4RCRzY, https://instagram.com/p/DOGrWhliSbc, https://instagram.com/p/DNdYZvAJsUF, https://instagram.com/p/DKPKcu3Jtfc, https://instagram.com/p/DKOWxU6JeD2, https://instagram.com/p/DKMV268RfUH, https://instagram.com/p/DKLtAt3JMP7</t>
  </si>
  <si>
    <t>5, 12, 6, 8, 33, 12, 13, 20, 14, 9, 9, 13</t>
  </si>
  <si>
    <t>0, 0, 0, 0, 2, 0, 0, 0, 0, 0, 0, 1</t>
  </si>
  <si>
    <t>2026-03-03, 2025-12-09, 2025-12-03, 2025-12-02, 2025-11-04, 2025-10-16, 2025-09-02, 2025-08-17, 2025-05-29, 2025-05-29, 2025-05-28, 2025-05-28</t>
  </si>
  <si>
    <t>筑波サーキット, 袖ヶ浦フォレストレースウェイ, 箱崎PA</t>
  </si>
  <si>
    <t>Image, Image, Image, Image, Sidecar, Image, Image, Sidecar, Sidecar, Image, Image, Sidecar</t>
  </si>
  <si>
    <t>https://scontent-ord5-1.cdninstagram.com/v/t51.82787-15/641259920_18569882536040588_579662618844073883_n.jpg?stp=dst-jpg_e35_s1080x1080_sh0.08_tt6&amp;_nc_ht=scontent-ord5-1.cdninstagram.com&amp;_nc_cat=108&amp;_nc_oc=Q6cZ2QFGNcHYGKXUDYI4z8KPayG-d2R188pR60PJinB6oD8f_eCJFPznWwgMCwZJgAKKKSk&amp;_nc_ohc=zt2TIf-ZlXUQ7kNvwE4XHsB&amp;_nc_gid=WL45yPJeHVA8OxXSe79fiA&amp;edm=AOQ1c0wBAAAA&amp;ccb=7-5&amp;ig_cache_key=Mzg0NDczODA5NTgzMjk3NjY5OA%3D%3D.3-ccb7-5&amp;oh=00_AfxhID3r6x-icR-d-mPADyt4gGpjs9yZakEjLNvWfQvlxw&amp;oe=69BDB8FC&amp;_nc_sid=8b3546, https://scontent-ord5-1.cdninstagram.com/v/t51.82787-15/590931449_18546981937040588_3375164877549330064_n.jpg?stp=dst-jpg_e15_fr_s1080x1080_tt6&amp;_nc_ht=scontent-ord5-1.cdninstagram.com&amp;_nc_cat=108&amp;_nc_oc=Q6cZ2QFGNcHYGKXUDYI4z8KPayG-d2R188pR60PJinB6oD8f_eCJFPznWwgMCwZJgAKKKSk&amp;_nc_ohc=l7aNYU0KNpkQ7kNvwFrffc6&amp;_nc_gid=WL45yPJeHVA8OxXSe79fiA&amp;edm=AOQ1c0wBAAAA&amp;ccb=7-5&amp;ig_cache_key=Mzc4Mzc0OTY0MjA1MjI2NDIwNw%3D%3D.3-ccb7-5&amp;oh=00_AfwBhalI34PwRP2f4cR7LekAQylXA38DP5c74CCW_4FQ4g&amp;oe=69BD9E57&amp;_nc_sid=8b3546, https://scontent-ord5-1.cdninstagram.com/v/t51.82787-15/588015123_18545774179040588_7570861646123647128_n.jpg?stp=dst-jpg_e35_s1080x1080_sh0.08_tt6&amp;_nc_ht=scontent-ord5-1.cdninstagram.com&amp;_nc_cat=108&amp;_nc_oc=Q6cZ2QFGNcHYGKXUDYI4z8KPayG-d2R188pR60PJinB6oD8f_eCJFPznWwgMCwZJgAKKKSk&amp;_nc_ohc=20yINhXFB-sQ7kNvwE8bbga&amp;_nc_gid=WL45yPJeHVA8OxXSe79fiA&amp;edm=AOQ1c0wBAAAA&amp;ccb=7-5&amp;ig_cache_key=Mzc3OTE3MTg5MTE5ODY1NjA2NQ%3D%3D.3-ccb7-5&amp;oh=00_AfxsW3h_5YRsMm_0hjtUhdZs1flUxdraPPhy_ANFCZK36w&amp;oe=69BD9555&amp;_nc_sid=8b3546, https://scontent-ord5-1.cdninstagram.com/v/t51.82787-15/587780263_18545752978040588_5654500441867354522_n.jpg?stp=dst-jpg_e35_s1080x1080_sh0.08_tt6&amp;_nc_ht=scontent-ord5-1.cdninstagram.com&amp;_nc_cat=108&amp;_nc_oc=Q6cZ2QFGNcHYGKXUDYI4z8KPayG-d2R188pR60PJinB6oD8f_eCJFPznWwgMCwZJgAKKKSk&amp;_nc_ohc=cp0S3kWczsEQ7kNvwHetJR5&amp;_nc_gid=WL45yPJeHVA8OxXSe79fiA&amp;edm=AOQ1c0wBAAAA&amp;ccb=7-5&amp;ig_cache_key=Mzc3OTA2NDIwODM0OTYxMzUzMg%3D%3D.3-ccb7-5&amp;oh=00_AfzXP1jaxbUHOLqjlEcQlYlNXAkZAH1mslNhDp5z9rHrsw&amp;oe=69BD9098&amp;_nc_sid=8b3546, https://scontent-ord5-1.cdninstagram.com/v/t51.82787-15/575127475_18538558645040588_3564764608724800897_n.jpg?stp=dst-jpg_e35_s1080x1080_sh0.08_tt6&amp;_nc_ht=scontent-ord5-1.cdninstagram.com&amp;_nc_cat=108&amp;_nc_oc=Q6cZ2QFGNcHYGKXUDYI4z8KPayG-d2R188pR60PJinB6oD8f_eCJFPznWwgMCwZJgAKKKSk&amp;_nc_ohc=rrh0NzNC9k0Q7kNvwF_aITL&amp;_nc_gid=WL45yPJeHVA8OxXSe79fiA&amp;edm=AOQ1c0wBAAAA&amp;ccb=7-5&amp;ig_cache_key=Mzc1ODM1OTU3MjUxNjUwOTU4Nw%3D%3D.3-ccb7-5&amp;oh=00_AfyJc5_wdupdsurqg7dCe88lhkG791kXOOZ3hkzo_D9TYw&amp;oe=69BD9777&amp;_nc_sid=8b3546, https://scontent-ord5-1.cdninstagram.com/v/t51.82787-15/575127475_18538558645040588_3564764608724800897_n.jpg?stp=dst-jpg_e35_s1080x1080_sh0.08_tt6&amp;_nc_ht=scontent-ord5-1.cdninstagram.com&amp;_nc_cat=108&amp;_nc_oc=Q6cZ2QFGNcHYGKXUDYI4z8KPayG-d2R188pR60PJinB6oD8f_eCJFPznWwgMCwZJgAKKKSk&amp;_nc_ohc=rrh0NzNC9k0Q7kNvwF_aITL&amp;_nc_gid=WL45yPJeHVA8OxXSe79fiA&amp;edm=AOQ1c0wBAAAA&amp;ccb=7-5&amp;ig_cache_key=Mzc1ODM1OTU3MjUxNjUwOTU4Nw%3D%3D.3-ccb7-5&amp;oh=00_AfyJc5_wdupdsurqg7dCe88lhkG791kXOOZ3hkzo_D9TYw&amp;oe=69BD9777&amp;_nc_sid=8b3546, https://scontent-ord5-1.cdninstagram.com/v/t51.82787-15/573617623_18538558654040588_3619995560928920820_n.jpg?stp=dst-jpg_e35_s1080x1080_sh0.08_tt6&amp;_nc_ht=scontent-ord5-1.cdninstagram.com&amp;_nc_cat=108&amp;_nc_oc=Q6cZ2QFGNcHYGKXUDYI4z8KPayG-d2R188pR60PJinB6oD8f_eCJFPznWwgMCwZJgAKKKSk&amp;_nc_ohc=zDPC1-298H8Q7kNvwGDnNO4&amp;_nc_gid=WL45yPJeHVA8OxXSe79fiA&amp;edm=AOQ1c0wBAAAA&amp;ccb=7-5&amp;ig_cache_key=Mzc1ODM1OTU3MjM2NTU1Mzg5MA%3D%3D.3-ccb7-5&amp;oh=00_AfzWiljID-i1hY46uwoGMrVv1ih4gKpjj9VpxTtKcrHuBw&amp;oe=69BDB358&amp;_nc_sid=8b3546, https://scontent-ord5-1.cdninstagram.com/v/t51.82787-15/573331881_18538558663040588_1076941966686209898_n.jpg?stp=dst-jpg_e35_s1080x1080_sh0.08_tt6&amp;_nc_ht=scontent-ord5-1.cdninstagram.com&amp;_nc_cat=108&amp;_nc_oc=Q6cZ2QFGNcHYGKXUDYI4z8KPayG-d2R188pR60PJinB6oD8f_eCJFPznWwgMCwZJgAKKKSk&amp;_nc_ohc=btxeRLUS6CoQ7kNvwGdnByZ&amp;_nc_gid=WL45yPJeHVA8OxXSe79fiA&amp;edm=AOQ1c0wBAAAA&amp;ccb=7-5&amp;ig_cache_key=Mzc1ODM1OTU3MjQ4Mjk4MTkyMg%3D%3D.3-ccb7-5&amp;oh=00_Afz9X_YzmRQCZyZiuFFRm6O8J8msFI0ZJhjz8ByPqCVJHw&amp;oe=69BD938A&amp;_nc_sid=8b3546, https://scontent-ord5-1.cdninstagram.com/v/t51.82787-15/565148656_18535061374040588_1569491592769401084_n.jpg?stp=dst-jpg_e35_s1080x1080_sh0.08_tt6&amp;_nc_ht=scontent-ord5-1.cdninstagram.com&amp;_nc_cat=108&amp;_nc_oc=Q6cZ2QFGNcHYGKXUDYI4z8KPayG-d2R188pR60PJinB6oD8f_eCJFPznWwgMCwZJgAKKKSk&amp;_nc_ohc=730di4E2e48Q7kNvwH3NrL5&amp;_nc_gid=WL45yPJeHVA8OxXSe79fiA&amp;edm=AOQ1c0wBAAAA&amp;ccb=7-5&amp;ig_cache_key=Mzc0NDY5NDYzNDYyMzM0MzgzMg%3D%3D.3-ccb7-5&amp;oh=00_AfxD-gR6A_Mpgqx-8dordYTR0aXGPEQYhOw9oZhSbdO-Og&amp;oe=69BD961F&amp;_nc_sid=8b3546, https://scontent-ord5-1.cdninstagram.com/v/t51.82787-15/541940071_18526009057040588_5307368371802159430_n.jpg?stp=dst-jpg_e35_s1080x1080_sh0.08_tt6&amp;_nc_ht=scontent-ord5-1.cdninstagram.com&amp;_nc_cat=108&amp;_nc_oc=Q6cZ2QFGNcHYGKXUDYI4z8KPayG-d2R188pR60PJinB6oD8f_eCJFPznWwgMCwZJgAKKKSk&amp;_nc_ohc=1vafIi-eU20Q7kNvwGsdExN&amp;_nc_gid=WL45yPJeHVA8OxXSe79fiA&amp;edm=AOQ1c0wBAAAA&amp;ccb=7-5&amp;ig_cache_key=MzcxMjg0NTYwNjcwNTI0Mzg2OA%3D%3D.3-ccb7-5&amp;oh=00_AfwJ5mar_M1xYdZ52SfxL4mNcIdHwVOGn_aCEfwMYcKLHw&amp;oe=</t>
  </si>
  <si>
    <t>https://www.instagram.com/maro.m_m</t>
  </si>
  <si>
    <t>shooesho</t>
  </si>
  <si>
    <t>大江 将</t>
  </si>
  <si>
    <t>Kotoe代表
アパレルブランド運営/ iPadイラスト
モデルさん募集中！お気軽にご相談ください🤝</t>
  </si>
  <si>
    <t>https://zozo.jp/women-brand/kotoe/</t>
  </si>
  <si>
    <t>https://scontent-atl3-2.cdninstagram.com/v/t51.2885-19/334366580_749701033542014_3389787197550806473_n.jpg?stp=dst-jpg_e0_s150x150_tt6&amp;efg=eyJ2ZW5jb2RlX3RhZyI6InByb2ZpbGVfcGljLmRqYW5nby4xMDgwLmMxIn0&amp;_nc_ht=scontent-atl3-2.cdninstagram.com&amp;_nc_cat=102&amp;_nc_oc=Q6cZ2QH9kRsStB2GCKmKnu7llyq6W5IkHiGa9I-9DqMDjNd23kCpsfmve6SWQARhfJ7hJKU&amp;_nc_ohc=v9HdkY8nlrcQ7kNvwFkOmwb&amp;_nc_gid=VbmbuajNTIfQKdPc4Ed3rw&amp;edm=AOQ1c0wBAAAA&amp;ccb=7-5&amp;oh=00_AfwFqKguIptFHTQvJslsHKOmTKD_9QFicwYN3zHSiskN1w&amp;oe=69BDBAF1&amp;_nc_sid=8b3546</t>
  </si>
  <si>
    <t>高校卒業の記念品として描かせていただきました🎨みんな良い表情でした。どんな形であれ、我が子にも良い青春時代を過ごして欲しい。
#最短即日納品 #データ納品 #イラストオーダー #似顔絵 #石川県 #小松市 #金沢市 | #familymart #crocs #ファミマソックス | #京都タワー #kyoto #kyotojapan #kyototower #夏の思い出 #夏休み #絵日記 | 万年筆バージョン。
JAPANな感じになります。
#ipadart #goodnotes5 #イラスト #運動会コーデ #かけっこイラスト #champion #gu #familymart #newbalance | 卒団の記念品として似顔絵を描かせていただきました。
保護者の方からのサプライズ。
喜んで貰えてたら良いな〜。
写真しか見てないから似てたらいいな〜と願うばかり。
絵を描いていると本物にも逢いたくなる笑
#ipadart #卒団記念品 #野球部 #野球部マネージャー #イラストプレゼント #サプライズ #小松市 #金沢市 #加賀市 #青春 #あおはる | カードにしてバースデーケーキに挿してくださいました🎂お誕生日おめでとうございます！
#誕生日プレゼント #イラスト #似顔絵イラスト #似顔絵オーダー #似顔絵 #ipadart #サーファー #surfing #surfer #happybirthday #boss #コマニー | 牛タン
#牛タン #伊達の牛たん本舗 #伊達の牛タン #仙台グルメ #仙台 #ipadart #イラスト #イラスト好きな人と繋がりたい #深夜食堂 | おつかれやまです | バナナの会社 | 即日配送 | Mr.card | 山田さんMG100期のお祝い🎉😊
#手書きイラスト #おめでとうございます</t>
  </si>
  <si>
    <t>#familymart, #crocs, #kyoto, #kyotojapan, #kyototower, #ipadart, #goodnotes5, #champion, #gu, #newbalance, #surfing, #surfer, #happybirthday, #boss</t>
  </si>
  <si>
    <t>https://instagram.com/p/DG1mY28T0O5, https://instagram.com/p/C_QWdMyPlAS, https://instagram.com/p/C-lsqqHzsYr, https://instagram.com/p/CyH_XEMrieX, https://instagram.com/p/CwcrhHGvUlk, https://instagram.com/p/CwFozpVP2-K, https://instagram.com/p/CsyqWY5v53i, https://instagram.com/p/CsjGnuRP7SD, https://instagram.com/p/CsCm8kzvJdp, https://instagram.com/p/Cr1xvowv5Iq, https://instagram.com/p/Cq4PVa8vPTq, https://instagram.com/p/ClEGsp8PNqj</t>
  </si>
  <si>
    <t>20, 22, 25, 41, 36, 27, 26, 30, 50, 36, 22, 34</t>
  </si>
  <si>
    <t>0, 0, 0, 0, 0, 0, 0, 1, 1, 1, 1, 2</t>
  </si>
  <si>
    <t>2025-03-06, 2024-08-29, 2024-08-12, 2023-10-08, 2023-08-27, 2023-08-18, 2023-05-28, 2023-05-22, 2023-05-09, 2023-05-04, 2023-04-11, 2022-11-17</t>
  </si>
  <si>
    <t>Sidecar, Image, Sidecar, Image, Sidecar, Image, Image, Image, Image, Image, Image, Image</t>
  </si>
  <si>
    <t>https://scontent-atl3-2.cdninstagram.com/v/t51.2885-15/482874477_18472208713067405_268347182778792347_n.jpg?stp=dst-jpg_e15_tt6&amp;_nc_ht=scontent-atl3-2.cdninstagram.com&amp;_nc_cat=105&amp;_nc_oc=Q6cZ2QH9kRsStB2GCKmKnu7llyq6W5IkHiGa9I-9DqMDjNd23kCpsfmve6SWQARhfJ7hJKU&amp;_nc_ohc=Sk6nD0z1rG4Q7kNvwHbMoWG&amp;_nc_gid=VbmbuajNTIfQKdPc4Ed3rw&amp;edm=AOQ1c0wBAAAA&amp;ccb=7-5&amp;ig_cache_key=MzU4MTkzNzg5ODIxODA5MjA0MQ%3D%3D.3-ccb7-5&amp;oh=00_AfyCwku6D8keT0jMXYcCMjtQjoqShMDzF6sCUzPyUwRgyw&amp;oe=69BDA958&amp;_nc_sid=8b3546, https://scontent-atl3-2.cdninstagram.com/v/t51.2885-15/482874477_18472208713067405_268347182778792347_n.jpg?stp=dst-jpg_e15_tt6&amp;_nc_ht=scontent-atl3-2.cdninstagram.com&amp;_nc_cat=105&amp;_nc_oc=Q6cZ2QH9kRsStB2GCKmKnu7llyq6W5IkHiGa9I-9DqMDjNd23kCpsfmve6SWQARhfJ7hJKU&amp;_nc_ohc=Sk6nD0z1rG4Q7kNvwHbMoWG&amp;_nc_gid=VbmbuajNTIfQKdPc4Ed3rw&amp;edm=AOQ1c0wBAAAA&amp;ccb=7-5&amp;ig_cache_key=MzU4MTkzNzg5ODIxODA5MjA0MQ%3D%3D.3-ccb7-5&amp;oh=00_AfyCwku6D8keT0jMXYcCMjtQjoqShMDzF6sCUzPyUwRgyw&amp;oe=69BDA958&amp;_nc_sid=8b3546, https://scontent-atl3-2.cdninstagram.com/v/t51.2885-15/483074006_18472208737067405_2254574713886730680_n.jpg?stp=dst-jpg_e15_tt6&amp;_nc_ht=scontent-atl3-2.cdninstagram.com&amp;_nc_cat=105&amp;_nc_oc=Q6cZ2QH9kRsStB2GCKmKnu7llyq6W5IkHiGa9I-9DqMDjNd23kCpsfmve6SWQARhfJ7hJKU&amp;_nc_ohc=wpGdxvttQPYQ7kNvwFE9D5N&amp;_nc_gid=VbmbuajNTIfQKdPc4Ed3rw&amp;edm=AOQ1c0wBAAAA&amp;ccb=7-5&amp;ig_cache_key=MzU4MTkzNzg5ODIxODMwMzg5MQ%3D%3D.3-ccb7-5&amp;oh=00_AfyF6pSTUPmwfQIUhNrkYz3lutax0OyPtZ_Qa4Lkwi0pAQ&amp;oe=69BD8B32&amp;_nc_sid=8b3546, https://scontent-atl3-2.cdninstagram.com/v/t51.2885-15/482931100_18472208743067405_1527088610605002840_n.jpg?stp=dst-jpg_e15_tt6&amp;_nc_ht=scontent-atl3-2.cdninstagram.com&amp;_nc_cat=105&amp;_nc_oc=Q6cZ2QH9kRsStB2GCKmKnu7llyq6W5IkHiGa9I-9DqMDjNd23kCpsfmve6SWQARhfJ7hJKU&amp;_nc_ohc=wZLWImmVS9gQ7kNvwHqubc1&amp;_nc_gid=VbmbuajNTIfQKdPc4Ed3rw&amp;edm=AOQ1c0wBAAAA&amp;ccb=7-5&amp;ig_cache_key=MzU4MTkzNzg5ODUxMTc4MTI5Mg%3D%3D.3-ccb7-5&amp;oh=00_AfwLYNUITdtHCyRyEQt_or7JgMs_K1SRHe0G6RitxvfpSQ&amp;oe=69BD9E27&amp;_nc_sid=8b3546, https://scontent-atl3-2.cdninstagram.com/v/t51.2885-15/482814111_18472208740067405_2106379823355659764_n.jpg?stp=dst-jpg_e15_tt6&amp;_nc_ht=scontent-atl3-2.cdninstagram.com&amp;_nc_cat=105&amp;_nc_oc=Q6cZ2QH9kRsStB2GCKmKnu7llyq6W5IkHiGa9I-9DqMDjNd23kCpsfmve6SWQARhfJ7hJKU&amp;_nc_ohc=xrl-DQbb8W8Q7kNvwHc2H6C&amp;_nc_gid=VbmbuajNTIfQKdPc4Ed3rw&amp;edm=AOQ1c0wBAAAA&amp;ccb=7-5&amp;ig_cache_key=MzU4MTkzNzg5ODM2OTI2OTgwMQ%3D%3D.3-ccb7-5&amp;oh=00_Afz3GbfS_sWXVrhUqk2j771CPIOl84GgpKTHdmRCl5tJVQ&amp;oe=69BD96DB&amp;_nc_sid=8b3546, https://scontent-atl3-2.cdninstagram.com/v/t51.2885-15/482836005_18472208770067405_7823358709484789046_n.jpg?stp=dst-jpg_e15_tt6&amp;_nc_ht=scontent-atl3-2.cdninstagram.com&amp;_nc_cat=105&amp;_nc_oc=Q6cZ2QH9kRsStB2GCKmKnu7llyq6W5IkHiGa9I-9DqMDjNd23kCpsfmve6SWQARhfJ7hJKU&amp;_nc_ohc=SSUjEWg8cw4Q7kNvwHra8TF&amp;_nc_gid=VbmbuajNTIfQKdPc4Ed3rw&amp;edm=AOQ1c0wBAAAA&amp;ccb=7-5&amp;ig_cache_key=MzU4MTkzNzg5ODIxODA4OTY1Mw%3D%3D.3-ccb7-5&amp;oh=00_Afy9aKNH_2fAQmzZ51Jy5ig8DBIGEPf4kT08Z_nwTBye1Q&amp;oe=69BDA13A&amp;_nc_sid=8b3546, https://scontent-atl3-2.cdninstagram.com/v/t51.2885-15/483010866_18472208752067405_6704475816056842398_n.jpg?stp=dst-jpg_e15_tt6&amp;_nc_ht=scontent-atl3-2.cdninstagram.com&amp;_nc_cat=105&amp;_nc_oc=Q6cZ2QH9kRsStB2GCKmKnu7llyq6W5IkHiGa9I-9DqMDjNd23kCpsfmve6SWQARhfJ7hJKU&amp;_nc_ohc=uQ7UpfWu95UQ7kNvwE9ilNH&amp;_nc_gid=VbmbuajNTIfQKdPc4Ed3rw&amp;edm=AOQ1c0wBAAAA&amp;ccb=7-5&amp;ig_cache_key=MzU4MTkzNzg5ODIyNjU2MDAyMg%3D%3D.3-ccb7-5&amp;oh=00_Afw9YskhKWJQzQP4U8wsw20DN2Vzru5ih4_ASuwFBvp_yA&amp;oe=69BDA43B&amp;_nc_sid=8b3546, https://scontent-atl3-2.cdninstagram.com/v/t51.2885-15/483159846_18472208761067405_4383350764778150691_n.jpg?stp=dst-jpg_e15_tt6&amp;_nc_ht=scontent-atl3-2.cdninstagram.com&amp;_nc_cat=105&amp;_nc_oc=Q6cZ2QH9kRsStB2GCKmKnu7llyq6W5IkHiGa9I-9DqMDjNd23kCpsfmve6SWQARhfJ7hJKU&amp;_nc_ohc=zf47b7ZnLHUQ7kNvwEyykZu&amp;_nc_gid=VbmbuajNTIfQKdPc4Ed3rw&amp;edm=AOQ1c0wBAAAA&amp;ccb=7-5&amp;ig_cache_key=MzU4MTkzNzg5ODMxODczNzcyNw%3D%3D.3-ccb7-5&amp;oh=00_AfyoiloklwmMRNt6juJTXB83_u2y8IXJ5esLQUjBlm7dIQ&amp;oe=69BD86EE&amp;_nc_sid=8b3546, https://scontent-atl3-2.cdninstagram.com/v/t39.30808-6/470201593_18457940581067405_31778068637808604_n.jpg?stp=dst-jpg_e15_tt6&amp;_nc_ht=scontent-atl3-2.cdninstagram.com&amp;_nc_cat=105&amp;_nc_oc=Q6cZ2QH9kRsStB2GCKmKnu7llyq6W5IkHiGa9I-9DqMDjNd23kCpsfmve6SWQARhfJ7hJKU&amp;_nc_ohc=u_UKgfpa-WgQ7kNvwErh8QT&amp;_nc_gid=VbmbuajNTIfQKdPc4Ed3rw&amp;edm=AOQ1c0wAAAAA&amp;ccb=7-5&amp;ig_cache_key=MzQ0NTM1MjQ3ODU1NDM0NTQ5MA%3D%3D.3-ccb7-5&amp;oh=00_Afz4APHKQ-7yv1OjF2T3t_RaRB6x34_Tp8EcPiD0Z0jkFg&amp;oe=69BD8E76&amp;_nc_sid=8b3546, https://scontent-atl3-2.cdninstagram.com/v/t39.30808-6/470203435_18457936951067405_3614799394562964440_n.jpg?stp=dst-jpg_e35_p1080x1080_sh0.08_tt6&amp;_nc_ht=scontent-atl3-2.cdninstagram.com&amp;_nc_cat=105&amp;_nc_oc=Q6cZ2QH9kRsStB2GCKmKnu7llyq6W5IkHiGa9I-9DqMDjNd23kCpsfmve6SWQARhfJ7hJKU&amp;_nc_ohc=G0XRg_cfOG0Q7kNvwHXLOes&amp;_nc_gid=VbmbuajNTIfQKdPc4Ed3rw&amp;edm=AOQ1c0wAAAAA&amp;ccb=7-5&amp;ig_cache_key=MzQzMzM0NjcyNDU5NjIwMDExNg%3D%3D.3-ccb7-5&amp;oh=00_Afy2DJ1MglWG3VmyfDZz7YvndbkRLJ3uXOaECK_SNlbxWw&amp;oe=69BDAEF1&amp;_nc_sid=8b3546, https://scontent-atl3-2.cdninstagram.com/v/t39.30808-6/470203435_18457936951067405_3614799394562964440_n.jpg?stp=dst-jpg_e35_p1080x1080_sh0.08_tt6</t>
  </si>
  <si>
    <t>https://www.instagram.com/shooesho</t>
  </si>
  <si>
    <t>dj_vend_linu</t>
  </si>
  <si>
    <t>DJ Vend-Linu</t>
  </si>
  <si>
    <t>"Making waves, one beat at a time 🌊"</t>
  </si>
  <si>
    <t>https://dj-vendlinu.myshopify.com/</t>
  </si>
  <si>
    <t>https://scontent-lga3-3.cdninstagram.com/v/t51.82787-19/640265747_18537779350068224_8059238921064696622_n.jpg?stp=dst-jpg_e0_s150x150_tt6&amp;efg=eyJ2ZW5jb2RlX3RhZyI6InByb2ZpbGVfcGljLmRqYW5nby4xMDgwLmMyIn0&amp;_nc_ht=scontent-lga3-3.cdninstagram.com&amp;_nc_cat=108&amp;_nc_oc=Q6cZ2QHLnjz0EXpVt7Ut22XFL6DhPQCKqsF-pDkYbq6KlsPGsljbScZDApH5tC1TQhjh0Wg&amp;_nc_ohc=zVhBJSxXo1sQ7kNvwGxN0Ka&amp;_nc_gid=vcCRoBYk6ZuO5C57PHYpGw&amp;edm=AOQ1c0wBAAAA&amp;ccb=7-5&amp;oh=00_AfxJuhvmG8Ab7YeqJ1ea0fiAkolOmWgfQ7TmG9kc7cs2Ww&amp;oe=69BD8C32&amp;_nc_sid=8b3546</t>
  </si>
  <si>
    <t>Afrobeat meets Amapiano vibes 🔥🌍
DJ Vend-Linu brings a fresh sound with his latest track “Like That” — a powerful blend of smooth Afrobeat rhythms and the deep groove of Amapiano. 🎶 From Namibia to South Africa, this track is built for the dancefloor and late-night vibes.
Step into the culture  | 🚨🔥 DJ Vend-Linu × $till Finesse x D'nero Talksick x Thouxankeyz – HUSTLE HARD E.P OUT NOW! 🔥🚨
The grind never stops. The vision never fades. The mission? HUSTLE HARD. 💯
DJ Vend-Linu teams up with $till Finesse, D'nero Talksick &amp; Thouxankeyz to deliver pure street motivation, heavy beats, and  | Desert vibes 🌍🔥 DJ Vend-Linu x IShowSpeed linking up in the heart of the Namib Desert rocking the official TRUE ART 5 merch! This is more than fashion — it’s a movement inspired by the powerful True Art Album Series, where DJ Vend-Linu blends Afrobeat, Hip Hop, and global sounds into timeless mast | Back To The City Life 🌆🔥
DJ Vend-Linu x Shoddy n just dropped a certified vibe! 🎧🇿🇦 “Back To The City Life” is all about the hustle, the dreams, and the energy of the city streets. If you’re chasing goals in Joburg, Cape Town or anywhere in Mzansi… this one is for YOU.
Stream the song NOW &amp; r | Durban vibes 🌊🔥
Afrobeat energy on full blast! 🎶 DJ Vend-Linu is bringing the heat with his latest Afrobeat anthem “Tiwa” – a smooth, rhythmic sound guaranteed to move your soul and your feet. 💃🏾🕺🏾
Stream Tiwa now and rep the movement with the official DJ Vend-Linu merch 🧢👕 (True Art 5 co | Leveling up the drip worldwide 🌍🔥
From city lights to ocean views, DJ Vend-Linu merch hits different wherever I land. ✈️🖤 Premium quality. Clean embroidery. Real lifestyle.
Tap the link in my bio to shop the official DJ Vend-Linu merch now and rep the movement wherever you are. 🚀
#StreetwearS | The wait is over! 🔥🎹
DJ Vend-Linu – Hamba is officially OUT NOW on all streaming platforms 🌍✨ Bringing you that deep Amapiano groove, soulful melodies, and unstoppable African energy.
Stream the vibe, feel the rhythm, and rep the movement with official DJ Vend-Linu merch 🛍️🔥
🎧 Listen to Hamb | New drip. New vibes. 🔥
DJ Vend-Linu official merch out now — rep the movement and stream “Ibhabhalazi” 🌊🎹 the hottest Amapiano sound making waves! This is more than music, it’s a lifestyle. Tap in, turn up, and show love.
🎧 Stream Ibhabhalazi on platforms 
🛍️ Cop the merch
🔗 Link in bio
#dj | ✨ “Can’t You See” ✨
A vibe you feel before you even press play. Close your eyes, turn it up, and let the music speak for itself. 🎧💫
#instadaily #viral #hiphop #newmusic  #trap | 🔥 “Hamba” is out now! 🔥
A rhythm that moves the soul and a vibe that tells its own story. Hit play and let the journey begin. 🎧✨
#hamba #amapiano #afrosound #viral #newmusic | 🔥 Enter the Underground Rap Realm 🔥
Raw bars, dark beats, and pure street energy. This is the side of hip hop they don’t show you—unfiltered and unstoppable. Tap in and feel the depth. 🎧🖤
#instadaily #music #hiphopunderground #rapmusic  #viral | 🔥 Afrobeats season with DJ Vend-Linu! 🔥
Feel the rhythm, feel the groove—pure African energy in every beat. Let this one take over your playlist! 🎧🌍
#viral #afrobeats #africa #newmusic #music</t>
  </si>
  <si>
    <t>#StreetwearS, #dj, #instadaily, #viral, #hiphop, #newmusic, #trap, #hamba, #amapiano, #afrosound, #music, #hiphopunderground, #rapmusic, #afrobeats, #africa</t>
  </si>
  <si>
    <t>https://instagram.com/p/DVqm_zsDI_K, https://instagram.com/p/DVZgu8ljN0k, https://instagram.com/p/DVTyf5_DPVU, https://instagram.com/p/DVQs0-EjD4D, https://instagram.com/p/DVPX0WPDB6d, https://instagram.com/p/DVMGQrdDMnt, https://instagram.com/p/DVE7DHqjDN0, https://instagram.com/p/DU-7cb_jF3d, https://instagram.com/p/DRhiRNaDG00, https://instagram.com/p/DRhgW9pjGUA, https://instagram.com/p/DRf5yp2CJtw, https://instagram.com/p/DRfQUuyDEGz</t>
  </si>
  <si>
    <t>365, 1138, 702, 486, 113, 411, 582, 524, 12, 4, 5, 10</t>
  </si>
  <si>
    <t>3, 10, 7, 4, 4, 3, 3, 0, 0, 0, 0, 0</t>
  </si>
  <si>
    <t>2026-03-09, 2026-03-02, 2026-02-28, 2026-02-27, 2026-02-26, 2026-02-25, 2026-02-22, 2026-02-20, 2025-11-26, 2025-11-26, 2025-11-25, 2025-11-25</t>
  </si>
  <si>
    <t>Durban, South Africa, Johannesburg, South Africa</t>
  </si>
  <si>
    <t>Image, Image, Image, Image, Sidecar, Image, Image, Image, Video, Video, Video, Video</t>
  </si>
  <si>
    <t>https://scontent-lga3-3.cdninstagram.com/v/t51.82787-15/649219278_18540990361068224_2337858484942389517_n.webp?stp=dst-jpg_e15_tt6&amp;_nc_ht=scontent-lga3-3.cdninstagram.com&amp;_nc_cat=108&amp;_nc_oc=Q6cZ2QHLnjz0EXpVt7Ut22XFL6DhPQCKqsF-pDkYbq6KlsPGsljbScZDApH5tC1TQhjh0Wg&amp;_nc_ohc=1TRl7pd_rsoQ7kNvwHmU4UV&amp;_nc_gid=vcCRoBYk6ZuO5C57PHYpGw&amp;edm=AOQ1c0wBAAAA&amp;ccb=7-5&amp;ig_cache_key=Mzg0OTA2MDM0MjEzNTgyMDIzNA%3D%3D.3-ccb7-5&amp;oh=00_Afw2z-bPf1dueR_umQLYbGWMnQgWeIJRvRVJJ1lbpPedAw&amp;oe=69BD9EA0&amp;_nc_sid=8b3546, https://scontent-lga3-3.cdninstagram.com/v/t51.82787-15/643572276_18539674201068224_8128637829811991371_n.webp?stp=dst-jpg_e15_tt6&amp;_nc_ht=scontent-lga3-3.cdninstagram.com&amp;_nc_cat=108&amp;_nc_oc=Q6cZ2QHLnjz0EXpVt7Ut22XFL6DhPQCKqsF-pDkYbq6KlsPGsljbScZDApH5tC1TQhjh0Wg&amp;_nc_ohc=pxohgAyDO_oQ7kNvwGcFF8X&amp;_nc_gid=vcCRoBYk6ZuO5C57PHYpGw&amp;edm=AOQ1c0wBAAAA&amp;ccb=7-5&amp;ig_cache_key=Mzg0NDI0NzcyMDU3NjIxMjI2MA%3D%3D.3-ccb7-5&amp;oh=00_AfzYrpdAyarKnjchEfuhDJyeMlfYE2b_EMC2nOKWp73VYg&amp;oe=69BDA35A&amp;_nc_sid=8b3546, https://scontent-lga3-3.cdninstagram.com/v/t51.82787-15/645704702_18539196781068224_7990408670288776883_n.webp?stp=dst-jpg_e15_fr_s1080x1080_tt6&amp;_nc_ht=scontent-lga3-3.cdninstagram.com&amp;_nc_cat=108&amp;_nc_oc=Q6cZ2QHLnjz0EXpVt7Ut22XFL6DhPQCKqsF-pDkYbq6KlsPGsljbScZDApH5tC1TQhjh0Wg&amp;_nc_ohc=hmTthfg8mHYQ7kNvwFfBkGp&amp;_nc_gid=vcCRoBYk6ZuO5C57PHYpGw&amp;edm=AOQ1c0wBAAAA&amp;ccb=7-5&amp;ig_cache_key=Mzg0MjYzNzAwMTk2NzU5Njg4NA%3D%3D.3-ccb7-5&amp;oh=00_AfxQr7YBUt4IQYIsArrs2wj2WnRESdtnohSrhcRrZXBlgw&amp;oe=69BDA210&amp;_nc_sid=8b3546, https://scontent-lga3-3.cdninstagram.com/v/t51.82787-15/643046341_18538956790068224_818388959837489316_n.webp?stp=dst-jpg_e15_tt6&amp;_nc_ht=scontent-lga3-3.cdninstagram.com&amp;_nc_cat=108&amp;_nc_oc=Q6cZ2QHLnjz0EXpVt7Ut22XFL6DhPQCKqsF-pDkYbq6KlsPGsljbScZDApH5tC1TQhjh0Wg&amp;_nc_ohc=h7_1zEf85QMQ7kNvwFBX-Wa&amp;_nc_gid=vcCRoBYk6ZuO5C57PHYpGw&amp;edm=AOQ1c0wBAAAA&amp;ccb=7-5&amp;ig_cache_key=Mzg0MTc2NzYzNjI1NDYwNDgwMw%3D%3D.3-ccb7-5&amp;oh=00_Afz5AoAObRdiwVA37oEEfW7IOkX6uwsE003JqatEW1C0Qw&amp;oe=69BDA346&amp;_nc_sid=8b3546, https://scontent-lga3-3.cdninstagram.com/v/t51.82787-15/642483380_18538871071068224_1465408841095656890_n.webp?stp=dst-jpg_e15_fr_s1080x1080_tt6&amp;_nc_ht=scontent-lga3-3.cdninstagram.com&amp;_nc_cat=108&amp;_nc_oc=Q6cZ2QHLnjz0EXpVt7Ut22XFL6DhPQCKqsF-pDkYbq6KlsPGsljbScZDApH5tC1TQhjh0Wg&amp;_nc_ohc=wpESwqLjDQcQ7kNvwHjkDSd&amp;_nc_gid=vcCRoBYk6ZuO5C57PHYpGw&amp;edm=AOQ1c0wBAAAA&amp;ccb=7-5&amp;ig_cache_key=Mzg0MTM4NjQ4NjgzMTAxMTg2NA%3D%3D.3-ccb7-5&amp;oh=00_AfzA2Xc3CLR5EfYs0XX7Wmbhz0DBaUZDSHa1Z2HhFwRCpw&amp;oe=69BDB146&amp;_nc_sid=8b3546, https://scontent-lga3-3.cdninstagram.com/v/t51.82787-15/642483380_18538871071068224_1465408841095656890_n.webp?stp=dst-jpg_e15_fr_s1080x1080_tt6&amp;_nc_ht=scontent-lga3-3.cdninstagram.com&amp;_nc_cat=108&amp;_nc_oc=Q6cZ2QHLnjz0EXpVt7Ut22XFL6DhPQCKqsF-pDkYbq6KlsPGsljbScZDApH5tC1TQhjh0Wg&amp;_nc_ohc=wpESwqLjDQcQ7kNvwHjkDSd&amp;_nc_gid=vcCRoBYk6ZuO5C57PHYpGw&amp;edm=AOQ1c0wBAAAA&amp;ccb=7-5&amp;ig_cache_key=Mzg0MTM4NjQ4NjgzMTAxMTg2NA%3D%3D.3-ccb7-5&amp;oh=00_AfzA2Xc3CLR5EfYs0XX7Wmbhz0DBaUZDSHa1Z2HhFwRCpw&amp;oe=69BDB146&amp;_nc_sid=8b3546, https://scontent-lga3-3.cdninstagram.com/v/t51.82787-15/643320471_18538871080068224_1767493172837776306_n.webp?stp=dst-jpg_e15_fr_s1080x1080_tt6&amp;_nc_ht=scontent-lga3-3.cdninstagram.com&amp;_nc_cat=108&amp;_nc_oc=Q6cZ2QHLnjz0EXpVt7Ut22XFL6DhPQCKqsF-pDkYbq6KlsPGsljbScZDApH5tC1TQhjh0Wg&amp;_nc_ohc=uEtpAeLxAi0Q7kNvwHsJVn3&amp;_nc_gid=vcCRoBYk6ZuO5C57PHYpGw&amp;edm=AOQ1c0wBAAAA&amp;ccb=7-5&amp;ig_cache_key=Mzg0MTM4NjQ5MjQ0Mjk3MTY4OQ%3D%3D.3-ccb7-5&amp;oh=00_Afzomvlqd_duppn_vP9YySghi1LYucHPQ30Gk4keLMAqdA&amp;oe=69BD8821&amp;_nc_sid=8b3546, https://scontent-lga3-3.cdninstagram.com/v/t51.82787-15/642522971_18538871089068224_2865953477323396798_n.webp?stp=dst-jpg_e15_fr_s1080x1080_tt6&amp;_nc_ht=scontent-lga3-3.cdninstagram.com&amp;_nc_cat=108&amp;_nc_oc=Q6cZ2QHLnjz0EXpVt7Ut22XFL6DhPQCKqsF-pDkYbq6KlsPGsljbScZDApH5tC1TQhjh0Wg&amp;_nc_ohc=AH_vltM6PPIQ7kNvwE8u6Kw&amp;_nc_gid=vcCRoBYk6ZuO5C57PHYpGw&amp;edm=AOQ1c0wBAAAA&amp;ccb=7-5&amp;ig_cache_key=Mzg0MTM4NjUwMDk0MDY3NjYzNw%3D%3D.3-ccb7-5&amp;oh=00_AfxXDgOZkD7WcW1kZVSMuWEKAzYVNf1WAza2kzeG956y5A&amp;oe=69BD9E0A&amp;_nc_sid=8b3546, https://scontent-lga3-3.cdninstagram.com/v/t51.82787-15/641743039_18538639999068224_2879842542877419365_n.webp?stp=dst-jpg_e15_tt6&amp;_nc_ht=scontent-lga3-3.cdninstagram.com&amp;_nc_cat=108&amp;_nc_oc=Q6cZ2QHLnjz0EXpVt7Ut22XFL6DhPQCKqsF-pDkYbq6KlsPGsljbScZDApH5tC1TQhjh0Wg&amp;_nc_ohc=ru3s8y7YElsQ7kNvwEH5jNQ&amp;_nc_gid=vcCRoBYk6ZuO5C57PHYpGw&amp;edm=AOQ1c0wBAAAA&amp;ccb=7-5&amp;ig_cache_key=Mzg0MDQ3MjExNjY4OTE2MDY4NQ%3D%3D.3-ccb7-5&amp;oh=00_Afx70-aXQ3-zt9ftNJapxKROLEmnU4a_BbA1B2GXuanbsw&amp;oe=69BDBE8E&amp;_nc_sid=8b3546, https://scontent-lga3-3.cdninstagram.com/v/t51.82787-15/641706230_18538177960068224_3266358083893412123_n.webp?stp=dst-jpg_e15_fr_s1080x1080_tt6&amp;_nc_ht=scontent-lga3-3.cdninstagram.com&amp;_nc_cat=108&amp;_nc_oc=Q6cZ2QHLnjz0EXpVt7Ut22XFL6DhPQCKqsF-pDkYbq6KlsPGsljbScZDApH5tC1TQhjh0Wg&amp;_nc_ohc=VM9-WWQ62-YQ7kNvwGzs85l&amp;_nc_gid=vcCRoBYk6ZuO5C57PHYpGw&amp;edm=AOQ1c0wBAAAA&amp;ccb=7-5&amp;ig_cache_key=MzgzODQ1MjQ4MTU1OTExNDYxMg%3D%3D.3-ccb7-5&amp;oh=00_AfyL6dHlo6hMkJAxzuOSlnhSrSaKtMrLeClWtkpOFPVwwQ&amp;oe=69BD9E29&amp;_nc_sid=8b3546, https://scontent-lga3-3.cdninstagram.com/v/t51.82787-15/6</t>
  </si>
  <si>
    <t>https://scontent-lga3-1.cdninstagram.com/o1/v/t2/f2/m86/AQPsEP0F7nMd9Hp-KWF7Sf3bja8qzwM3H30sFsk2Wq1U7Z4x2HGSFGniRHil1hQmIZxqsaSxSE3PzZyRuGPz1Pbrd1fhCLeWuJwtpgA.mp4?_nc_cat=103&amp;_nc_sid=5e9851&amp;_nc_ht=scontent-lga3-1.cdninstagram.com&amp;_nc_ohc=_d3OAHhJBrsQ7kNvwGNW-7l&amp;efg=eyJ2ZW5jb2RlX3RhZyI6Inhwdl9wcm9ncmVzc2l2ZS5JTlNUQUdSQU0uQ0xJUFMuQzMuNTc2LmRhc2hfYmFzZWxpbmVfMV92MSIsInhwdl9hc3NldF9pZCI6MjAxNDcyNzgzMjcwNDc5OCwiYXNzZXRfYWdlX2RheXMiOjEwOSwidmlfdXNlY2FzZV9pZCI6MTAwOTksImR1cmF0aW9uX3MiOjkwLCJ1cmxnZW5fc291cmNlIjoid3d3In0%3D&amp;ccb=17-1&amp;_nc_gid=vcCRoBYk6ZuO5C57PHYpGw&amp;_nc_ss=1a&amp;_nc_zt=28&amp;vs=b12db51b7b802a65&amp;_nc_vs=HBksFQIYUmlnX3hwdl9yZWVsc19wZXJtYW5lbnRfc3JfcHJvZC84ODQyQTU4RkQ4NTJBOUI1MEQ1M0MwNTU3NTBFREVBNV92aWRlb19kYXNoaW5pdC5tcDQVAALIARIAFQIYRmlnX3hwdl9yZWVsc19wZXJtYW5lbnRfc3JfcHJvZC8yMDM2NDcxNzY3MjA1NzU5XzQ2MzIyNjkzMjE5MTY0MTE1OS5tcDQVAgLIARIAKAAYABsCiAd1c2Vfb2lsATEScHJvZ3Jlc3NpdmVfcmVjaXBlATEVAAAmvNzMjMyYlAcVAigCQzMsF0BGpmZmZmZmGBJkYXNoX2Jhc2VsaW5lXzFfdjERAHX-B2XmnQEA&amp;oh=00_Afwi7MtTjPMlXeC8pSPcT8tYUDmZA-RjE4TUoWEofKy97g&amp;oe=69B9A3A8, https://scontent-lga3-1.cdninstagram.com/o1/v/t2/f2/m86/AQOMZkcmeuM53yTz5KwwTRtHhcxQXm_GvIzNFQ_3vC2EO6l5cNvpnPQ7fAuOEXZvcKCpTW0nsjl6d9F4g_6NVTAgsp7oT_RvQWndRWs.mp4?_nc_cat=110&amp;_nc_sid=5e9851&amp;_nc_ht=scontent-lga3-1.cdninstagram.com&amp;_nc_ohc=2io-eWrQmiIQ7kNvwHt6WmT&amp;efg=eyJ2ZW5jb2RlX3RhZyI6Inhwdl9wcm9ncmVzc2l2ZS5JTlNUQUdSQU0uQ0xJUFMuQzMuNzIwLmRhc2hfYmFzZWxpbmVfMV92MSIsInhwdl9hc3NldF9pZCI6ODc1NzUwMDU0OTg2NzQxLCJhc3NldF9hZ2VfZGF5cyI6MTA5LCJ2aV91c2VjYXNlX2lkIjoxMDA5OSwiZHVyYXRpb25fcyI6NjcsInVybGdlbl9zb3VyY2UiOiJ3d3cifQ%3D%3D&amp;ccb=17-1&amp;_nc_gid=vcCRoBYk6ZuO5C57PHYpGw&amp;_nc_ss=1a&amp;_nc_zt=28&amp;vs=76fc62790d3d14b1&amp;_nc_vs=HBksFQIYUmlnX3hwdl9yZWVsc19wZXJtYW5lbnRfc3JfcHJvZC9DQjQ0OTVGN0QxRkMwMDg4Nzg4NjM2M0JFM0JENkU5Ql92aWRlb19kYXNoaW5pdC5tcDQVAALIARIAFQIYR2lnX3hwdl9yZWVsc19wZXJtYW5lbnRfc3JfcHJvZC8xODI3ODY4NTExMTg4MjE2XzYxMzM3MzI1NTI0Mzg5OTkxNzQubXA0FQICyAESACgAGAAbAogHdXNlX29pbAExEnByb2dyZXNzaXZlX3JlY2lwZQExFQAAJuqPhK-un44DFQIoAkMzLBdAQNU_fO2RaBgSZGFzaF9iYXNlbGluZV8xX3YxEQB1_gdl5p0BAA&amp;oh=00_AfzW2bcOI5xwjw8QsEx9_3UWdhWmT0TtyLdZgghl7FgYPQ&amp;oe=69B9C327, https://scontent-lga3-3.cdninstagram.com/o1/v/t2/f2/m86/AQN6qMdMc7_YuT3z9csoLH0CvTmAO6M3ID6jc0isuw2T91TbokzxvbVYZGX0Ye2wSXPaCkc2nmarns7pGjkMgL5ipVmcXzqEMFjTNKQ.mp4?_nc_cat=108&amp;_nc_sid=5e9851&amp;_nc_ht=scontent-lga3-3.cdninstagram.com&amp;_nc_ohc=9gvmgQwJA64Q7kNvwGTAdzZ&amp;efg=eyJ2ZW5jb2RlX3RhZyI6Inhwdl9wcm9ncmVzc2l2ZS5JTlNUQUdSQU0uQ0xJUFMuQzMuNzIwLmRhc2hfYmFzZWxpbmVfMV92MSIsInhwdl9hc3NldF9pZCI6MTUxNzg0NTA4Mjc4NjUxMCwiYXNzZXRfYWdlX2RheXMiOjExMCwidmlfdXNlY2FzZV9pZCI6MTAwOTksImR1cmF0aW9uX3MiOjE2LCJ1cmxnZW5fc291cmNlIjoid3d3In0%3D&amp;ccb=17-1&amp;_nc_gid=vcCRoBYk6ZuO5C57PHYpGw&amp;_nc_ss=1a&amp;_nc_zt=28&amp;vs=886fbcad1e930893&amp;_nc_vs=HBksFQIYUmlnX3hwdl9yZWVsc19wZXJtYW5lbnRfc3JfcHJvZC82QjQ1OEVGNjk4QThCRkY3QkQ1OTU5OTkxQzA3QTlCN192aWRlb19kYXNoaW5pdC5tcDQVAALIARIAFQIYR2lnX3hwdl9yZWVsc19wZXJtYW5lbnRfc3JfcHJvZC8xNTU5NDU3MTQ4NDIzNjc5XzEyMzUxMTU1NzQ2MzIyMTgzNzQubXA0FQICyAESACgAGAAbAogHdXNlX29pbAExEnByb2dyZXNzaXZlX3JlY2lwZQExFQAAJpyr3o-bnrIFFQIoAkMzLBdAH90vGp--dxgSZGFzaF9iYXNlbGluZV8xX3YxEQB1_gdl5p0BAA&amp;oh=00_Afzv10YBO7IhpOCmQG9x9DwCHTZQd1u3eNy10Lpo4DmW5Q&amp;oe=69B9C549, https://scontent-lga3-2.cdninstagram.com/o1/v/t2/f2/m86/AQN01-mGECXh23sZT_C2QeA5ydjPi5A-yUztWEgU7o4zaET-uXpYcap0vFy7765WBYglJQKfYiyspoE2ZOY8Zsx5sd6hvA2y0Tv3aiY.mp4?_nc_cat=107&amp;_nc_sid=5e9851&amp;_nc_ht=scontent-lga3-2.cdninstagram.com&amp;_nc_ohc=W0XzaxGvsgkQ7kNvwF5cu57&amp;efg=eyJ2ZW5jb2RlX3RhZyI6Inhwdl9wcm9ncmVzc2l2ZS5JTlNUQUdSQU0uQ0xJUFMuQzMuNzIwLmRhc2hfYmFzZWxpbmVfMV92MSIsInhwdl9hc3NldF9pZCI6MzM1ODM2ODcyNzEyMzAzMjMsImFzc2V0X2FnZV9kYXlzIjoxMTAsInZpX3VzZWNhc2VfaWQiOjEwMDk5LCJkdXJhdGlvbl9zIjoxMCwidXJsZ2VuX3NvdXJjZSI6Ind3dyJ9&amp;ccb=17-1&amp;_nc_gid=vcCRoBYk6ZuO5C57PHYpGw&amp;_nc_ss=1a&amp;_nc_zt=28&amp;vs=7b6de2de478a509b&amp;_nc_vs=HBksFQIYUmlnX3hwdl9yZWVsc19wZXJtYW5lbnRfc3JfcHJvZC9BMzQzRUI4OUI3OUYwOTY0Mjc4N0VDMjAzMDI0RkVBQ192aWRlb19kYXNoaW5pdC5tcDQVAALIARIAFQIYRGlnX3hwdl9yZWVsc19wZXJtYW5lbnRfc3JfcHJvZC84Mzc3MzIyNjg4NjgwNTNfOTk1MTQyMTY0NjUwMjUyOTQubXA0FQICyAESACgAGAAbAogHdXNlX29pbAExEnByb2dyZXNzaXZlX3JlY2lwZQExFQAAJuat5eDwi6h3FQIoAkMzLBdAFZmZmZmZmhgSZGFzaF9iYXNlbGluZV8xX3YxEQB1_gdl5p0BAA&amp;oh=00_AfxPhBKfZ0ljMqQjYdj0IkiuJhiwVOphJMnSGhifh1wYAA&amp;oe=69B9A4F8</t>
  </si>
  <si>
    <t>https://www.instagram.com/dj_vend_linu</t>
  </si>
  <si>
    <t>patricktacq</t>
  </si>
  <si>
    <t>Patrick Tacq</t>
  </si>
  <si>
    <t>Retail Real Estate / Serious Watch Lover - Collector and Car Nut. All pics taken by me unless otherwise stated.</t>
  </si>
  <si>
    <t>https://scontent-det1-1.cdninstagram.com/v/t51.2885-19/10358442_793201580713330_1708374257_a.jpg?stp=dst-jpg_e0_s150x150_tt6&amp;efg=eyJ2ZW5jb2RlX3RhZyI6InByb2ZpbGVfcGljLmRqYW5nby4xNTAuYzIifQ&amp;_nc_ht=scontent-det1-1.cdninstagram.com&amp;_nc_cat=110&amp;_nc_oc=Q6cZ2QHJYRl-UAwsV6A3eBbv0CjUk4CFMuVXWDDjawe1al0YJr9-3u9V9-Ba0fw_CBPUbkM&amp;_nc_ohc=Ebmpe3SHD-wQ7kNvwHcvK0p&amp;_nc_gid=--63TEAcaFWzTp6uGqgxVA&amp;edm=AOQ1c0wBAAAA&amp;ccb=7-5&amp;oh=00_Afy8k5l6vsbn7y8VPn3_vP4tPwvH3w-OTmhRQuFHjrIptQ&amp;oe=69BD9BCE&amp;_nc_sid=8b3546</t>
  </si>
  <si>
    <t>Bronze after sunset  @tudorwatch @porsche @rafiki3107 @patricepi | Bronze….
@tudorwatch | Omega 166-073 Seamaster 120m aka ‘Deep Blue’. This one is definitely a keeper. Military provenance, completely original, and the lume turned into a warm pumpkin hue…. What’s not to love? It has recently been the subject of much ‘come back’ speculation since it was spotted on Daniel Craig’s wrist.  @ | Been a while since this baby got some wrist time… 1970 Omega Speedmaster Mark II Racing Dial on the ref. 1159 bracelet and driven by the Caliber 861 movement : highly recommended to enhance your smile all day long…. @omega @speedytuesday @fratellowatches @raynald_08 @rjbroer @stef7442 @forever70s80s | Properly coming full circle : 1960ies Universal Geneve Tri-Compax with Venus 178 Movement, the twin to the Breitling 810 Top Time at whose manufacture it was produced , sporting a magnificent matching band from @heuertime_abel_court. The acquisition of the rights to the brand by Breitling really cal | Purchased quite some time ago at Heritage Auctions, this 1970 Tissot T12 Chronograph , with its utterly gorgeous dial and its striking seventies’ case format,  stayed put for a long time, as it lacked the necessary links to fit my wrist. Thanks again go to Abel Court for bringing the solution. @tiss | With huge thanks to my friend Abel Court who sorted this baby’s crown issues and gave it a full service at the same time! @universalgeneve @heuertime_abel_court @watchfred @rjbroer @patricepi @rafiki3107 @djayrom1 @pascal.rvsd | Sadly often overlooked, the Apollo 11 45th Anniversary Speedmaster, a limited edition (1969 pcs - who would have guessed) in titanium (seldom used in the ‚regular‘ Speedmaster iteration) is a gem of a watch, seen here on a bespoke cork strap by Ace Jewellers, making it easier to wear than on its ori | Ultra rare (30 pcs) 2017 Grand Seiko SBGH259 issued to commemorate the 70th anniversary of the opening of the WAKO boutique on Ginza. @grandseikoofficial @grandseikojapan @wako_ginza_tokyo @ftanak251065 @rjbroer @fratellowatches @wadokei @seikotaku | Diver on land…. @aquastarwatches @heuer_loon @chronosydivers @patricepi | 1964 Citizen Auto Dater Uni 1401-C on a gorgeous Fratello Signature Strap Baranil Brown.
Beast @citizenwatchjp @jewpanese.dude @mikeinlondontown @fratellowatches @rjbroer @udedokool @wadokei @seikotaku @seikorepublic | Sportsmatic kind of day….
March 1968 Seiko 7625-8233 for your pleasure @seikowatchjapan @seikorepublic @seikotaku @wadokei @udedokool (get better!!) @jewpanese.dude @ditoy_eagle</t>
  </si>
  <si>
    <t>@tudorwatch, @porsche, @rafiki3107, @patricepi, @omega, @raynald_08, @stef7442, @fratellowatches, @rjbroer, @chronosydivers, @nd_graphy, @forever70s80s, @djayrom1, @speedytuesday, @pngm, @heuertime_abel_court., @watchfred, @universalgeneve, @georgeskern, @tissot_official, @heritageauctions, @heuertime_abel_court, @geebeeflyer65, @pascal.rvsd, @alonbenjoseph, @grandseikoofficial, @grandseikojapan, @wako_ginza_tokyo, @ftanak251065, @wadokei, @seikotaku, @aquastarwatches, @heuer_loon, @citizenwatch</t>
  </si>
  <si>
    <t>https://instagram.com/p/DVWkEhqDAo7, https://instagram.com/p/DVV72nbDGcz, https://instagram.com/p/DUJR4IvDKsq, https://instagram.com/p/DTLt_oEjMtV, https://instagram.com/p/DTGxJNTjG8h, https://instagram.com/p/DSPrWcRjO9S, https://instagram.com/p/DSLJW-zjMnk, https://instagram.com/p/DSFfNvmDJTS, https://instagram.com/p/DR4-ZJKDN2F, https://instagram.com/p/DRwld_wjOLO, https://instagram.com/p/DRupmnmjAvn, https://instagram.com/p/DRjgEP0DBID</t>
  </si>
  <si>
    <t>60, 15, 39, 36, 35, 31, 36, 54, 48, 39, 38, 31</t>
  </si>
  <si>
    <t>4, 0, 4, 2, 9, 6, 6, 6, 11, 10, 3, 3</t>
  </si>
  <si>
    <t>2026-03-01, 2026-03-01, 2026-01-30, 2026-01-06, 2026-01-04, 2025-12-14, 2025-12-12, 2025-12-10, 2025-12-05, 2025-12-02, 2025-12-01, 2025-11-27</t>
  </si>
  <si>
    <t>https://scontent-det1-1.cdninstagram.com/v/t51.82787-15/645805709_18571204279014656_1790136044386566205_n.jpg?stp=dst-jpg_e35_p1080x1080_sh0.08_tt6&amp;_nc_ht=scontent-det1-1.cdninstagram.com&amp;_nc_cat=108&amp;_nc_oc=Q6cZ2QHJYRl-UAwsV6A3eBbv0CjUk4CFMuVXWDDjawe1al0YJr9-3u9V9-Ba0fw_CBPUbkM&amp;_nc_ohc=8I7cI-gdzQwQ7kNvwF_Si8Z&amp;_nc_gid=--63TEAcaFWzTp6uGqgxVA&amp;edm=AOQ1c0wBAAAA&amp;ccb=7-5&amp;ig_cache_key=Mzg0MzQxMDY4MzEzMjM5MzQyNQ%3D%3D.3-ccb7-5&amp;oh=00_AfwVoFcC2gvdi6cgV3ONqYCB3R6ZYFnE7xWGmrlJTC5q4A&amp;oe=69BD9005&amp;_nc_sid=8b3546, https://scontent-det1-1.cdninstagram.com/v/t51.82787-15/645805709_18571204279014656_1790136044386566205_n.jpg?stp=dst-jpg_e35_p1080x1080_sh0.08_tt6&amp;_nc_ht=scontent-det1-1.cdninstagram.com&amp;_nc_cat=108&amp;_nc_oc=Q6cZ2QHJYRl-UAwsV6A3eBbv0CjUk4CFMuVXWDDjawe1al0YJr9-3u9V9-Ba0fw_CBPUbkM&amp;_nc_ohc=8I7cI-gdzQwQ7kNvwF_Si8Z&amp;_nc_gid=--63TEAcaFWzTp6uGqgxVA&amp;edm=AOQ1c0wBAAAA&amp;ccb=7-5&amp;ig_cache_key=Mzg0MzQxMDY4MzEzMjM5MzQyNQ%3D%3D.3-ccb7-5&amp;oh=00_AfwVoFcC2gvdi6cgV3ONqYCB3R6ZYFnE7xWGmrlJTC5q4A&amp;oe=69BD9005&amp;_nc_sid=8b3546, https://scontent-det1-1.cdninstagram.com/v/t51.82787-15/643629484_18571204291014656_5706953193562976700_n.jpg?stp=dst-jpg_e35_p1080x1080_sh0.08_tt6&amp;_nc_ht=scontent-det1-1.cdninstagram.com&amp;_nc_cat=108&amp;_nc_oc=Q6cZ2QHJYRl-UAwsV6A3eBbv0CjUk4CFMuVXWDDjawe1al0YJr9-3u9V9-Ba0fw_CBPUbkM&amp;_nc_ohc=he4P9Xw7oJIQ7kNvwF727xJ&amp;_nc_gid=--63TEAcaFWzTp6uGqgxVA&amp;edm=AOQ1c0wBAAAA&amp;ccb=7-5&amp;ig_cache_key=Mzg0MzQxMDY4NjAyNjUwMTA3NA%3D%3D.3-ccb7-5&amp;oh=00_Afzv-bgqd7u6rq6rigGoDOrDH5nvLlSsxl5E6LDJiohkIA&amp;oe=69BDB91C&amp;_nc_sid=8b3546, https://scontent-det1-1.cdninstagram.com/v/t51.82787-15/645779329_18571204300014656_7278323044489440664_n.jpg?stp=dst-jpg_e35_p1080x1080_sh0.08_tt6&amp;_nc_ht=scontent-det1-1.cdninstagram.com&amp;_nc_cat=108&amp;_nc_oc=Q6cZ2QHJYRl-UAwsV6A3eBbv0CjUk4CFMuVXWDDjawe1al0YJr9-3u9V9-Ba0fw_CBPUbkM&amp;_nc_ohc=GT2oybiu7YIQ7kNvwF9pMW4&amp;_nc_gid=--63TEAcaFWzTp6uGqgxVA&amp;edm=AOQ1c0wBAAAA&amp;ccb=7-5&amp;ig_cache_key=Mzg0MzQxMDY5MTE2ODcxNzY0Mg%3D%3D.3-ccb7-5&amp;oh=00_AfyebVdnx4laG5ip-yRZy7gf8t_MBhC146fgcuiXYxlDFg&amp;oe=69BD999D&amp;_nc_sid=8b3546, https://scontent-det1-1.cdninstagram.com/v/t51.82787-15/645855358_18571144693014656_2479547759229464068_n.jpg?stp=dst-jpg_e35_p1080x1080_sh0.08_tt6&amp;_nc_ht=scontent-det1-1.cdninstagram.com&amp;_nc_cat=108&amp;_nc_oc=Q6cZ2QHJYRl-UAwsV6A3eBbv0CjUk4CFMuVXWDDjawe1al0YJr9-3u9V9-Ba0fw_CBPUbkM&amp;_nc_ohc=1pKuh2KwHsoQ7kNvwH4h9Tj&amp;_nc_gid=--63TEAcaFWzTp6uGqgxVA&amp;edm=AOQ1c0wBAAAA&amp;ccb=7-5&amp;ig_cache_key=Mzg0MzI0MTA5NDk1NjIxNDA2Nw%3D%3D.3-ccb7-5&amp;oh=00_AfwfbJ66bxy2daBVNdqfOB9nT-ePvGLKH8Y19jshWMX7ng&amp;oe=69BDAA24&amp;_nc_sid=8b3546, https://scontent-det1-1.cdninstagram.com/v/t51.82787-15/625055429_18558950044014656_3697731300588621603_n.jpg?stp=dst-jpg_e35_p1080x1080_sh0.08_tt6&amp;_nc_ht=scontent-det1-1.cdninstagram.com&amp;_nc_cat=108&amp;_nc_oc=Q6cZ2QHJYRl-UAwsV6A3eBbv0CjUk4CFMuVXWDDjawe1al0YJr9-3u9V9-Ba0fw_CBPUbkM&amp;_nc_ohc=JYfUzlv539wQ7kNvwFmGYAb&amp;_nc_gid=--63TEAcaFWzTp6uGqgxVA&amp;edm=AOQ1c0wBAAAA&amp;ccb=7-5&amp;ig_cache_key=MzgyMTY2NDM4MzI2MTI1NjQ5MA%3D%3D.3-ccb7-5&amp;oh=00_AfyGv08vL2Lgiim98b7WqMgzwQc1TsysRXdE5vU9gzkU1g&amp;oe=69BDAC55&amp;_nc_sid=8b3546, https://scontent-det1-1.cdninstagram.com/v/t51.82787-15/610853967_18554020306014656_7859188543132749420_n.jpg?stp=dst-jpg_e35_p1080x1080_sh0.08_tt6&amp;_nc_ht=scontent-det1-1.cdninstagram.com&amp;_nc_cat=108&amp;_nc_oc=Q6cZ2QHJYRl-UAwsV6A3eBbv0CjUk4CFMuVXWDDjawe1al0YJr9-3u9V9-Ba0fw_CBPUbkM&amp;_nc_ohc=eH_iitIp35IQ7kNvwFHAjh4&amp;_nc_gid=--63TEAcaFWzTp6uGqgxVA&amp;edm=AOQ1c0wBAAAA&amp;ccb=7-5&amp;ig_cache_key=MzgwNDMzNjU5NDY5MDU1ODgwNQ%3D%3D.3-ccb7-5&amp;oh=00_AfyGPQXiiApRWXtrgelkQ1dFMyL-1dWw-NqKL1OgeJ08hg&amp;oe=69BDBA8E&amp;_nc_sid=8b3546, https://scontent-det1-1.cdninstagram.com/v/t51.82787-15/610684134_18553691716014656_1573106634366050481_n.jpg?stp=dst-jpg_e35_p1080x1080_sh0.08_tt6&amp;_nc_ht=scontent-det1-1.cdninstagram.com&amp;_nc_cat=108&amp;_nc_oc=Q6cZ2QHJYRl-UAwsV6A3eBbv0CjUk4CFMuVXWDDjawe1al0YJr9-3u9V9-Ba0fw_CBPUbkM&amp;_nc_ohc=iP0X0n3_ygIQ7kNvwGv0MSg&amp;_nc_gid=--63TEAcaFWzTp6uGqgxVA&amp;edm=AOQ1c0wBAAAA&amp;ccb=7-5&amp;ig_cache_key=MzgwMjk0MzA3MjQwMTkxMTU4NQ%3D%3D.3-ccb7-5&amp;oh=00_AfzZxND95peFHVf4FRY62x5WctTQQvOflX7d0dyRaLcIfA&amp;oe=69BD8ABE&amp;_nc_sid=8b3546, https://scontent-det1-1.cdninstagram.com/v/t51.82787-15/600929847_18549835039014656_8037189589035574888_n.jpg?stp=dst-jpg_e35_p1080x1080_sh0.08_tt6&amp;_nc_ht=scontent-det1-1.cdninstagram.com&amp;_nc_cat=108&amp;_nc_oc=Q6cZ2QHJYRl-UAwsV6A3eBbv0CjUk4CFMuVXWDDjawe1al0YJr9-3u9V9-Ba0fw_CBPUbkM&amp;_nc_ohc=hcig-SijVgoQ7kNvwHbl3gG&amp;_nc_gid=--63TEAcaFWzTp6uGqgxVA&amp;edm=AOQ1c0wBAAAA&amp;ccb=7-5&amp;ig_cache_key=Mzc4NzQzNjQ2OTgyOTU2MjE5NA%3D%3D.3-ccb7-5&amp;oh=00_AfwO3co52ntb--OTEqeJFdK64ZlQwC5eLuXnpyEvPzO3HQ&amp;oe=69BDBE84&amp;_nc_sid=8b3546, https://scontent-det1-1.cdninstagram.com/v/t51.82787-15/599912524_18549523642014656_814423833418462967_n.jpg?stp=dst-jpg_e35_p1080x1080_sh0.08_tt6&amp;_nc_ht=scontent-det1-1.cdninstagram.com&amp;_nc_cat=108&amp;_nc_oc=Q6cZ2QHJYRl-UAwsV6A3eBbv0CjUk4CFMuVXWDDjawe1al0YJr9-3u9V9-Ba0fw_CBPUbkM&amp;_nc_ohc=bNINYnhYtfcQ7kNvwG0Sv40&amp;_nc_gid=--63TEAcaFWzTp6uGqgxVA&amp;edm=AOQ1c0wBAAAA&amp;ccb=7-5&amp;ig_cache_key=Mzc4NjE2MTA3MzQxODk3OTgxMg%3D%3D.3-ccb7-5&amp;oh=00_AfxmKTuTAPtdOnWm-0o7SpHSnIQO-HuzVX-5l4YrDKEh7g</t>
  </si>
  <si>
    <t>https://www.instagram.com/patricktacq</t>
  </si>
  <si>
    <t>riders_base.expert</t>
  </si>
  <si>
    <t>EXPERT Co.,Ltd./（有）エキスパート</t>
  </si>
  <si>
    <t>当店『RIDER'S BASE EXPERT』は秋田県横手市にある、バイク好きのための総合SHOP
お客様に「Fun to Ride」、「オートバイのある生活」をご提案させていただき、地元のバイク好きの皆さんと一緒に楽しんでいけたらな〜と思ってます！LET THE GOOD TiMES ROLL👍</t>
  </si>
  <si>
    <t>Motorcycle Dealership</t>
  </si>
  <si>
    <t>http://expert-bks.com/</t>
  </si>
  <si>
    <t>https://scontent-ord5-1.cdninstagram.com/v/t51.2885-19/177129729_502969960727231_3250144612127400301_n.jpg?stp=dst-jpg_e0_s150x150_tt6&amp;efg=eyJ2ZW5jb2RlX3RhZyI6InByb2ZpbGVfcGljLmRqYW5nby4zODAuYzIifQ&amp;_nc_ht=scontent-ord5-1.cdninstagram.com&amp;_nc_cat=111&amp;_nc_oc=Q6cZ2QF1gBCcCcUe7LM6JO0BYAnxYISup1el9OQ4ZapQNvQdUs7dIcwDIGwrkMlkv7WmjBR6iMxxmVsH6ZCe55VrqLyv&amp;_nc_ohc=UrqDFU0TMWUQ7kNvwGOVL0S&amp;_nc_gid=KAePMb0CG18uiwLEBpn8tA&amp;edm=AOQ1c0wBAAAA&amp;ccb=7-5&amp;oh=00_AfzD47_RpNl8oo_e_j_bWI0HMfRy6ENz0S3zRn1FojCSLg&amp;oe=69BDB0AD&amp;_nc_sid=8b3546</t>
  </si>
  <si>
    <t>エキスパート 
『春の思いつき🉐キャンペーン第一弾』
下記対象車両をご購入いただき、3/31までにナンバー取得を条件とし、当店でお使いいただける、
5万円（税込）相当分の用品購入サポートをしちゃいま〜す📢
ヘルメットやグローブ、ブーツやパーツ等の購入に
お使いください🉐🉐🉐
〜カワサキ新車〜
KLX230シェルパ
KLX230シェルパS（ロー仕様）
W230
メグロS1
（店頭展示車に限ります） | 今日も良きお天気☀️春ですね〜
昨日から三連休の方もいらっしゃるようで
春の陽気に誘われたくさんのお客様のご来店がありました！
今日はカワサキ車の新車ご購入キャンペーンをご案内いたしますね！
まずは、新免キャンペーンと低金利キャンペーンです。対象の方や、対象機種を検討されている方は🉐 | 秋田初！
『THUNDER⚡️MOTORCYCLES』
正規取扱店のエキスパートです
今、爆発的人気のソフテイル250
ほんとカッコイイよな〜！
スタイル◎
音◎
所有感◎
ソフテイル250
各色展示中！
只今即納体制です！
どしどしお問合せください！
@thundermotorcycle.japan 
@riders_base.expert
#サンダーモーターサイクル正規代理店
#サンダーモーターサイクル正規取扱店
#サンダーモーターサイクル
#アメリカンバイク
#フルカスタムバイク
#ソフテイル
#ハードテイル
#チョッパー
#ボバー
#74スプリンガー | ✴︎4店合同試乗・商談会in道の駅にしめ✴︎開催のお知らせ
来週末と急なお知らせになってしまいましたが、
当店も合同試乗会へ出展させていただくことになりましたので、お知らせ致します📢
当店の試乗車リストは、
①今、爆発的人気の
『THANDER MOTORCYCLES』
ソフテイル250とハードテイル250 ✖︎各1台
新車で乗れるフルカスタムバイクはサンダーだけ！
②イタリア製『FANTIC』キャバレロシリーズ
ラリー500（モデルチェンジ前のSOHCエンジン）✖︎1台　
展示車は、キャバレロ・クスランブラー500（旧型）と700の各1台
オンもオフも自由に楽しめるプレミア | 本日も一日お疲れ様でした！
まだ2月ですが、こうも雪が降らないとお客様の動きもいつもより早いですね。バイクを見にきていただいたり、商談したり、車検のご予約、お預かりしている車両の出庫依頼など少しずつ増えてきました。
今日は合間を見て、去年からやりたかったLED間接照明の追加をサクッとやりました！ | そーいえば、こっちもだったね！
『Kawasaki Ninja250』
初めてのバイクなんかに、イイじゃん👌 | エキスパート　
『春の思いつき🉐キャンペ〜ン♪』
ホンダ車も追加しました🉐🉐🉐 | もう春の陽気です☀️
前回入荷したSUZUKI GSX-8TT BLKカラー
の色違いのマットGRNカラーも着弾！
こちらも渋〜いカラーですね👌
今なら即納の3台、スタンバイしています！
この春はSUZUKIからはじめよう⚡️
さぁ、バイクに乗って人生を愉しもう！
私たちがサポートいたします👍
★当店の在庫車掲載サイト★
① 中古車メイン
『グーバイク』在庫一覧はコチラ↓
https://sp.goobike.com/shop/client_8900159/zaiko.html
② 新車メイン
『ウェビック バイク選び』在庫一覧はこちら↓
★Rider's Base EXP | HONDA 除雪機
HSS1170i 小型ハイブリッド　11馬力 70cm幅
1day〜からレンタルいたします！
ちょっと使いたいの要望にお応えいたします。
7日、14日、1ヶ月〜1シーズン等の長期レンタルもご相談ください⛄️※先着順
1day ／8800円(税込)
#横手市除雪機レンタル
#大仙市除雪機レンタル
#湯沢市除雪機レンタル
#除雪機レンタル | YAMAHAから待望の125ccトレールがローンチ！
これは間違いなく買いの1台です👍
山行ったら楽しいだろ〜な〜♪
1台目のブラックは入荷前からすでにご成約済みとなっております。
各色オーダーは入れていますので、いずれ入荷してきます！
すでに全国的に爆発的に注文が入っているみたいなので、直感で決めちゃった方が良さそうです！
お気軽にお問い合わせください。 | 第一便、配送トラックの故障とかで入荷が数日遅れましたが着弾しております！
追って、他カラーも入荷してきます！
鈴木さんの想い、ヤル気を感じてくれっ⚡️</t>
  </si>
  <si>
    <t>#74</t>
  </si>
  <si>
    <t>@thundermotorcycle.japan, @riders_base.expert</t>
  </si>
  <si>
    <t>https://instagram.com/p/DVDCZW4j5A8, https://instagram.com/p/DVCtLT2D5yM, https://instagram.com/p/DNqmlDUS4Eq, https://instagram.com/p/DV2UdLMj6Ri, https://instagram.com/p/DVz6yg5gfr7, https://instagram.com/p/DVTCJMalM4g, https://instagram.com/p/DVDaC9dj2yp, https://instagram.com/p/DVDZAyrjxV_, https://instagram.com/p/DVAFihLD5oB, https://instagram.com/p/DUc1ez9D0_J, https://instagram.com/p/DUa3PIlj09C, https://instagram.com/p/DUakN75AWKJ</t>
  </si>
  <si>
    <t>41, 19, 27, 48, 19, 43, 31, 34, 53, 29, 35, 30</t>
  </si>
  <si>
    <t>2026-02-22, 2026-02-22, 2025-08-22, 2026-03-14, 2026-03-13, 2026-02-28, 2026-02-22, 2026-02-22, 2026-02-21, 2026-02-07, 2026-02-06, 2026-02-06</t>
  </si>
  <si>
    <t>Rider's Base　EXPERT／有限会社エキスパート</t>
  </si>
  <si>
    <t>Sidecar, Sidecar, Video, Sidecar, Image, Sidecar, Image, Sidecar, Sidecar, Image, Image, Image</t>
  </si>
  <si>
    <t>https://scontent-ord5-1.cdninstagram.com/v/t51.82787-15/639705044_18437465665119212_3397626370241813621_n.jpg?stp=dst-jpg_e35_p1080x1080_sh0.08_tt6&amp;_nc_ht=scontent-ord5-1.cdninstagram.com&amp;_nc_cat=108&amp;_nc_oc=Q6cZ2QF1gBCcCcUe7LM6JO0BYAnxYISup1el9OQ4ZapQNvQdUs7dIcwDIGwrkMlkv7WmjBR6iMxxmVsH6ZCe55VrqLyv&amp;_nc_ohc=JkwHuGO57L4Q7kNvwG7RGFu&amp;_nc_gid=KAePMb0CG18uiwLEBpn8tA&amp;edm=AOQ1c0wBAAAA&amp;ccb=7-5&amp;ig_cache_key=MzgzNzkxMDc1NjY3OTk2MDI0NA%3D%3D.3-ccb7-5&amp;oh=00_Afw-nGs9ghw3shxjWbOd_13lERppn-V82_krb9I1ODKNpA&amp;oe=69BD8B1B&amp;_nc_sid=8b3546, https://scontent-ord5-1.cdninstagram.com/v/t51.82787-15/639705044_18437465665119212_3397626370241813621_n.jpg?stp=dst-jpg_e35_p1080x1080_sh0.08_tt6&amp;_nc_ht=scontent-ord5-1.cdninstagram.com&amp;_nc_cat=108&amp;_nc_oc=Q6cZ2QF1gBCcCcUe7LM6JO0BYAnxYISup1el9OQ4ZapQNvQdUs7dIcwDIGwrkMlkv7WmjBR6iMxxmVsH6ZCe55VrqLyv&amp;_nc_ohc=JkwHuGO57L4Q7kNvwG7RGFu&amp;_nc_gid=KAePMb0CG18uiwLEBpn8tA&amp;edm=AOQ1c0wBAAAA&amp;ccb=7-5&amp;ig_cache_key=MzgzNzkxMDc1NjY3OTk2MDI0NA%3D%3D.3-ccb7-5&amp;oh=00_Afw-nGs9ghw3shxjWbOd_13lERppn-V82_krb9I1ODKNpA&amp;oe=69BD8B1B&amp;_nc_sid=8b3546, https://scontent-ord5-1.cdninstagram.com/v/t51.82787-15/640190797_18437465674119212_7482646546325258600_n.jpg?stp=dst-jpg_e35_p1080x1080_sh0.08_tt6&amp;_nc_ht=scontent-ord5-1.cdninstagram.com&amp;_nc_cat=108&amp;_nc_oc=Q6cZ2QF1gBCcCcUe7LM6JO0BYAnxYISup1el9OQ4ZapQNvQdUs7dIcwDIGwrkMlkv7WmjBR6iMxxmVsH6ZCe55VrqLyv&amp;_nc_ohc=QtmrPFK687wQ7kNvwHNVQn4&amp;_nc_gid=KAePMb0CG18uiwLEBpn8tA&amp;edm=AOQ1c0wBAAAA&amp;ccb=7-5&amp;ig_cache_key=MzgzNzkxMDc2MDIyODM2ODg4NA%3D%3D.3-ccb7-5&amp;oh=00_AfzSRS1aEOVpsZEFLmhly-6z_LlZZJjkz68JiC0QrB0L6w&amp;oe=69BDA5A1&amp;_nc_sid=8b3546, https://scontent-ord5-1.cdninstagram.com/v/t51.82787-15/641074200_18437465683119212_7996294544542205767_n.jpg?stp=dst-jpg_e35_p1080x1080_sh0.08_tt6&amp;_nc_ht=scontent-ord5-1.cdninstagram.com&amp;_nc_cat=108&amp;_nc_oc=Q6cZ2QF1gBCcCcUe7LM6JO0BYAnxYISup1el9OQ4ZapQNvQdUs7dIcwDIGwrkMlkv7WmjBR6iMxxmVsH6ZCe55VrqLyv&amp;_nc_ohc=LXeyp9fi_ikQ7kNvwHXc4uG&amp;_nc_gid=KAePMb0CG18uiwLEBpn8tA&amp;edm=AOQ1c0wBAAAA&amp;ccb=7-5&amp;ig_cache_key=MzgzNzkxMDc2NDMwNTI0MDcxOQ%3D%3D.3-ccb7-5&amp;oh=00_AfzZN9vTgluhQnfxPQTaY0nYTgG9trTjPOlHkLUYiQuitQ&amp;oe=69BD99C4&amp;_nc_sid=8b3546, https://scontent-ord5-1.cdninstagram.com/v/t51.82787-15/641190089_18437450365119212_3141178435704269240_n.jpg?stp=dst-jpg_e35_s1080x1080_sh0.08_tt6&amp;_nc_ht=scontent-ord5-1.cdninstagram.com&amp;_nc_cat=108&amp;_nc_oc=Q6cZ2QF1gBCcCcUe7LM6JO0BYAnxYISup1el9OQ4ZapQNvQdUs7dIcwDIGwrkMlkv7WmjBR6iMxxmVsH6ZCe55VrqLyv&amp;_nc_ohc=c3WFChChq54Q7kNvwG2AXlx&amp;_nc_gid=KAePMb0CG18uiwLEBpn8tA&amp;edm=AOQ1c0wBAAAA&amp;ccb=7-5&amp;ig_cache_key=MzgzNzgyNzA2ODQxMTc1NzgyMw%3D%3D.3-ccb7-5&amp;oh=00_AfzAo5am_JEqlmajt9s3Nxqy-XatUlKErp7cSsr0VtMKPg&amp;oe=69BD8DF3&amp;_nc_sid=8b3546, https://scontent-ord5-1.cdninstagram.com/v/t51.82787-15/641190089_18437450365119212_3141178435704269240_n.jpg?stp=dst-jpg_e35_s1080x1080_sh0.08_tt6&amp;_nc_ht=scontent-ord5-1.cdninstagram.com&amp;_nc_cat=108&amp;_nc_oc=Q6cZ2QF1gBCcCcUe7LM6JO0BYAnxYISup1el9OQ4ZapQNvQdUs7dIcwDIGwrkMlkv7WmjBR6iMxxmVsH6ZCe55VrqLyv&amp;_nc_ohc=c3WFChChq54Q7kNvwG2AXlx&amp;_nc_gid=KAePMb0CG18uiwLEBpn8tA&amp;edm=AOQ1c0wBAAAA&amp;ccb=7-5&amp;ig_cache_key=MzgzNzgyNzA2ODQxMTc1NzgyMw%3D%3D.3-ccb7-5&amp;oh=00_AfzAo5am_JEqlmajt9s3Nxqy-XatUlKErp7cSsr0VtMKPg&amp;oe=69BD8DF3&amp;_nc_sid=8b3546, https://scontent-ord5-1.cdninstagram.com/v/t51.82787-15/638864621_18437450368119212_7577804833347797791_n.jpg?stp=dst-jpg_e35_s1080x1080_sh0.08_tt6&amp;_nc_ht=scontent-ord5-1.cdninstagram.com&amp;_nc_cat=108&amp;_nc_oc=Q6cZ2QF1gBCcCcUe7LM6JO0BYAnxYISup1el9OQ4ZapQNvQdUs7dIcwDIGwrkMlkv7WmjBR6iMxxmVsH6ZCe55VrqLyv&amp;_nc_ohc=sGx48K1ZKQkQ7kNvwGADAWo&amp;_nc_gid=KAePMb0CG18uiwLEBpn8tA&amp;edm=AOQ1c0wBAAAA&amp;ccb=7-5&amp;ig_cache_key=MzgzNzgyNzA2ODEwMTMyOTA3Ng%3D%3D.3-ccb7-5&amp;oh=00_AfybqnOYNrBZWyUevt4xKgOtMCgZkJPibsSaQF1LSvan6Q&amp;oe=69BD95C5&amp;_nc_sid=8b3546, https://scontent-ord5-1.cdninstagram.com/v/t51.82787-15/639574051_18437450377119212_261623643157139469_n.jpg?stp=dst-jpg_e35_s1080x1080_sh0.08_tt6&amp;_nc_ht=scontent-ord5-1.cdninstagram.com&amp;_nc_cat=108&amp;_nc_oc=Q6cZ2QF1gBCcCcUe7LM6JO0BYAnxYISup1el9OQ4ZapQNvQdUs7dIcwDIGwrkMlkv7WmjBR6iMxxmVsH6ZCe55VrqLyv&amp;_nc_ohc=OYJZ4BSioesQ7kNvwE2YZ8H&amp;_nc_gid=KAePMb0CG18uiwLEBpn8tA&amp;edm=AOQ1c0wBAAAA&amp;ccb=7-5&amp;ig_cache_key=MzgzNzgyNzA2OTI2NzM1NDE4Nw%3D%3D.3-ccb7-5&amp;oh=00_AfxTAXzy0tJbvR7CCSbGzUio19bgEXBfgoCVxS4Kmv-1YA&amp;oe=69BD901B&amp;_nc_sid=8b3546, https://scontent-ord5-1.cdninstagram.com/v/t51.82787-15/652102891_18440438866119212_7191733627846037556_n.jpg?stp=dst-jpg_e35_p1080x1080_sh0.08_tt6&amp;_nc_ht=scontent-ord5-1.cdninstagram.com&amp;_nc_cat=108&amp;_nc_oc=Q6cZ2QF1gBCcCcUe7LM6JO0BYAnxYISup1el9OQ4ZapQNvQdUs7dIcwDIGwrkMlkv7WmjBR6iMxxmVsH6ZCe55VrqLyv&amp;_nc_ohc=FStt59rTwKIQ7kNvwEyp0DL&amp;_nc_gid=KAePMb0CG18uiwLEBpn8tA&amp;edm=AOQ1c0wBAAAA&amp;ccb=7-5&amp;ig_cache_key=Mzg1MjMyNTY4NTI1MjAzNjAzNA%3D%3D.3-ccb7-5&amp;oh=00_AfzZFGrDVnY4p_AcdOXDoXFcQN4HjMKd_6BVibz2DA2Jig&amp;oe=69BDBA8B&amp;_nc_sid=8b3546, https://scontent-ord5-1.cdninstagram.com/v/t51.82787-15/652102891_18440438866119212_7191733627846037556_n.jpg?stp=dst-jpg_e35_p1080x1080_sh0.08_tt6&amp;_nc_ht=scontent-ord5-1.cdninstagram.com&amp;_nc_cat=108&amp;_nc_oc=Q6cZ2QF1gBCcCcUe7LM6JO0BYAnxYISup1el9OQ4ZapQNvQdUs7dIcwDIGwrkMlkv7WmjBR6iMxxmV</t>
  </si>
  <si>
    <t>https://scontent-ord5-3.cdninstagram.com/o1/v/t2/f2/m86/AQPYx3aJFSHYjSyEMm-yH-k-4H4TKJHdEr66jPmyygtpfEm_b_2HLgKGO0XrgZL5bsrnpNKV5fKLShv3OzIPYjlV4qqhqB2mue8sIXk.mp4?_nc_cat=100&amp;_nc_sid=5e9851&amp;_nc_ht=scontent-ord5-3.cdninstagram.com&amp;_nc_ohc=08gm7vB6RQsQ7kNvwGSlEFl&amp;efg=eyJ2ZW5jb2RlX3RhZyI6Inhwdl9wcm9ncmVzc2l2ZS5JTlNUQUdSQU0uQ0xJUFMuQzMuMTI3Ni5kYXNoX2Jhc2VsaW5lXzFfdjEiLCJ4cHZfYXNzZXRfaWQiOjE4Mjk4MzgwNTQ2MzcyNzksImFzc2V0X2FnZV9kYXlzIjoyMDUsInZpX3VzZWNhc2VfaWQiOjEwMDk5LCJkdXJhdGlvbl9zIjozOSwidXJsZ2VuX3NvdXJjZSI6Ind3dyJ9&amp;ccb=17-1&amp;_nc_gid=KAePMb0CG18uiwLEBpn8tA&amp;_nc_ss=1a&amp;_nc_zt=28&amp;vs=eb4804f6af78c99b&amp;_nc_vs=HBksFQIYUmlnX3hwdl9yZWVsc19wZXJtYW5lbnRfc3JfcHJvZC9CNDQwQThBMDk5NjY5NzU5RkM4RkYwRTA3NDJBMzI4Q192aWRlb19kYXNoaW5pdC5tcDQVAALIARIAFQIYR2lnX3hwdl9yZWVsc19wZXJtYW5lbnRfc3JfcHJvZC80MjA1NTY2MjE2MzUxNzM0Xzg4Mjk5MjU0NTY1MzYwNTQ1ODAubXA0FQICyAESACgAGAAbAogHdXNlX29pbAExEnByb2dyZXNzaXZlX3JlY2lwZQExFQAAJr778fPLjsAGFQIoAkMzLBdAQ-U_fO2RaBgSZGFzaF9iYXNlbGluZV8xX3YxEQB1_gdl5p0BAA&amp;oh=00_AfwP73uovNJ4dAwd1YiomPeIcOux4xeIWqZnyYuGgbBvYA&amp;oe=69B996D5, https://scontent-ord5-2.cdninstagram.com/o1/v/t16/f2/m69/AQNN5o7C2wCOS8dTU4-NkhnRX8k8eHb5Rma4m479n6HgLBHZBnrIaPs3HR57b5jtr3bARgwN9eeracmuRjSZO2PZ.mp4?strext=1&amp;_nc_cat=103&amp;_nc_sid=5e9851&amp;_nc_ht=scontent-ord5-2.cdninstagram.com&amp;_nc_ohc=t5FJALJgT9QQ7kNvwHZwYTh&amp;efg=eyJ2ZW5jb2RlX3RhZyI6Inhwdl9wcm9ncmVzc2l2ZS5JTlNUQUdSQU0uQ0FST1VTRUxfSVRFTS5DMi43MjAuZGFzaF9iYXNlbGluZV8xX3YxIiwieHB2X2Fzc2V0X2lkIjoxNzg3NDk4NzM2MzU0MjU0MiwiYXNzZXRfYWdlX2RheXMiOjIsInZpX3VzZWNhc2VfaWQiOjEwMTQ2LCJkdXJhdGlvbl9zIjozNCwidXJsZ2VuX3NvdXJjZSI6Ind3dyJ9&amp;ccb=17-1&amp;_nc_gid=KAePMb0CG18uiwLEBpn8tA&amp;_nc_ss=1a&amp;_nc_zt=28&amp;vs=98ce8a574e5f25ff&amp;_nc_vs=HBkcFQIYOnBhc3N0aHJvdWdoX2V2ZXJzdG9yZS9HRlYyN1NiemF6RlB5dVVGQVBadm5SUDFhc3BMYnNwVEFRQUYVAALIARIAKAAYABsCiAd1c2Vfb2lsATEScHJvZ3Jlc3NpdmVfcmVjaXBlATEVAAAmnJjZgprNwD8VAigCQzIsF0BBQAAAAAAAGBJkYXNoX2Jhc2VsaW5lXzFfdjERAHXuB2XEngEA&amp;oh=00_AfxtY7xLLL0PrefRNIfF4YL6e5cyaLs09hFzND-EE4EKwQ&amp;oe=69BDA55D</t>
  </si>
  <si>
    <t>https://www.instagram.com/riders_base.expert</t>
  </si>
  <si>
    <t>mellowedhigh</t>
  </si>
  <si>
    <t>Anton</t>
  </si>
  <si>
    <t>Founder | C.Director 
@horizondriversclub 
🇸🇬🇲🇾🌏</t>
  </si>
  <si>
    <t>http://www.youtube.com/@HorizonDriversClub</t>
  </si>
  <si>
    <t>https://scontent-ord5-3.cdninstagram.com/v/t51.2885-19/462709831_1560289331253345_7885517092388506428_n.jpg?stp=dst-jpg_e0_s150x150_tt6&amp;efg=eyJ2ZW5jb2RlX3RhZyI6InByb2ZpbGVfcGljLmRqYW5nby4xMDgwLmMyIn0&amp;_nc_ht=scontent-ord5-3.cdninstagram.com&amp;_nc_cat=109&amp;_nc_oc=Q6cZ2QGcGg2C2eUs2bbGb6QvYRo9Ai2_BMqVCf8GeH372D5RrrhYt7rTF7t6BAqhwHvIro0&amp;_nc_ohc=Lz4AbM8HN7sQ7kNvwG-5HYC&amp;_nc_gid=M7tuuUbwf5v0SVlOeY6EEg&amp;edm=AOQ1c0wBAAAA&amp;ccb=7-5&amp;oh=00_Afwrm8-XY5UBQWJT_ZR-sZwXCJcZBQH3Vzd6llixM_CaMA&amp;oe=69BDA21A&amp;_nc_sid=8b3546</t>
  </si>
  <si>
    <t>Pure sounds. Sheer Driving Pleasure.
Here are some snippets from my time with the exhilarating @bmwm lineup — had a ball of fun drifting the M2 around the skidpad, chasing @always.hhls on track in the M4 while keeping a safe pace, and even the electric i4 M50 was a hoot to throw around the gymkhana | Motorsport action down under with @horizondriversclub! 
@motul_singapore 🏎️🥂 | Fantastic time driving the McLaren 750S and other McLaren models at the track this morning.
#mclaren750S | Weekend drives to fuel the soul. Nothing like a little time behind the wheel to reset before the week ahead.
#horizondriversclub | Took my STI out on the dirt and it felt right at home even on a full road setup. The more I drive it, the more I appreciate what has been engineered into this car. 
Speaking with Subaru and rally veterans really opened my eyes to how advanced it was for its time. From the EJ207 to the factory ECU a | Sunday mornings feel complete with a spirited drive and good company. We met before sunrise and set off on a motoring adventure that carried us well past mid-day. 
Mountain roads, small towns, and even a bit of unplanned off-roading through a palm plantation. Time disappeared so quickly that at 4pm | Just drivers, machines, and real seat time on a purpose-built circuit. 
Feeling the performance, handling, and how the technology comes together when you’re actually driving.
Full track experience recap with BYD going live next week on @horizondriversclub | Chasing Bangkok’s golden hour in a tastefully dialled FL5 Type R ✈️
#hondacivic #typer #fl5 #adro 
@mrp3nda | Horizon Motorsport at Chang International Circuit. Closing out the year in Thailand, good vibes and proper track time.
Hear the GT3 RS race down the track when the reel drops tomorrow on @horizondriversclub
Photos shot on the #LeicaQ343 @leicastoresg | Top down, mountain roads, cool mornings — easily one of the best ways to enjoy the Boxster. It’s been covering plenty of ground lately, from long highway runs to spirited drives, and I’ve been loving every moment of experiencing the car the way it was meant to be driven.
Mechanical upkeep always co | Being part of the TOYOTA GAZOO Racing Asia weekend in Bangkok was such a great experience — especially getting to represent Singapore as one of the few drivers in the Pro-Am race. My first time experiencing a regional-level e-sports motorsport event, and the production team, hosts, and drivers put o | Got the chance to race in the Pro-Am category of the @tgr_asia Esports GT Championship 2025, and what an experience it was. The atmosphere, the setup, and the level of competition made it feel like a true big-stage moment — with top Asian talents in the Pro seat and some seriously quick drivers in A</t>
  </si>
  <si>
    <t>#mclaren750S, #horizondriversclub, #hondacivic, #typer, #fl5, #adro, #LeicaQ343</t>
  </si>
  <si>
    <t>@bmwm, @always.hhls, @horizondriversclub, @motul_singapore, @ibzsaladin, @saladinrallying, @911_rebels, @mrp3nda, @leicastoresg, @expressautoshine.sg, @tgr_asia, @katsuro_19</t>
  </si>
  <si>
    <t>https://instagram.com/p/DQiMS4GE_8Z, https://instagram.com/p/CybG6qBRfY7, https://instagram.com/p/C4x6sxJxpLS, https://instagram.com/p/DVoKRm1kmST, https://instagram.com/p/DUwpE4fkkGF, https://instagram.com/p/DUe6bJpk43S, https://instagram.com/p/DUaP7LHEjKi, https://instagram.com/p/DUK1rPLE_lW, https://instagram.com/p/DTkedJ5k8vb, https://instagram.com/p/DSCxgNdE01Y, https://instagram.com/p/DRrn7GKk_8J, https://instagram.com/p/DRhDechEywT</t>
  </si>
  <si>
    <t>148, 254, 718, 227, 545, 338, 102, 1117, 383, 161, 60, 83</t>
  </si>
  <si>
    <t>6, 10, 18, 7, 6, 6, 7, 15, 11, 0, 2, 10</t>
  </si>
  <si>
    <t>2025-11-02, 2023-10-15, 2024-03-21, 2026-03-08, 2026-02-15, 2026-02-08, 2026-02-06, 2026-01-31, 2026-01-16, 2025-12-09, 2025-11-30, 2025-11-26</t>
  </si>
  <si>
    <t>Incheon, South Korea, Adelaide, South Australia, Sepang International Circuit, Seremban, Negeri Sembilan, Tanamera Rally Park, Kuala Lumpur, Malaysia, Zhengzhou, China, Bangkok, Chang International Circuit, Express Autoshine, Toyota ALIVE</t>
  </si>
  <si>
    <t>Sidecar, Sidecar, Sidecar, Video, Sidecar, Sidecar, Video, Video, Sidecar, Sidecar, Video, Video</t>
  </si>
  <si>
    <t>https://scontent-ord5-3.cdninstagram.com/v/t51.82787-15/574375037_18541791805019556_4926781420331689322_n.jpg?stp=dst-jpg_e15_tt6&amp;_nc_ht=scontent-ord5-3.cdninstagram.com&amp;_nc_cat=100&amp;_nc_oc=Q6cZ2QGcGg2C2eUs2bbGb6QvYRo9Ai2_BMqVCf8GeH372D5RrrhYt7rTF7t6BAqhwHvIro0&amp;_nc_ohc=63HCEubToMIQ7kNvwE60-8x&amp;_nc_gid=M7tuuUbwf5v0SVlOeY6EEg&amp;edm=AOQ1c0wBAAAA&amp;ccb=7-5&amp;oh=00_AfwkWJSWR7c9a1FHy6SQPAWjkoq_OGwiqn9lIT_UflqZ5g&amp;oe=69BDA261&amp;_nc_sid=8b3546, https://scontent-ord5-2.cdninstagram.com/v/t51.29350-15/391160222_2087594441591014_7745643058049650218_n.jpg?stp=dst-jpg_e35_p1080x1080_tt6&amp;_nc_ht=scontent-ord5-2.cdninstagram.com&amp;_nc_cat=110&amp;_nc_oc=Q6cZ2QGcGg2C2eUs2bbGb6QvYRo9Ai2_BMqVCf8GeH372D5RrrhYt7rTF7t6BAqhwHvIro0&amp;_nc_ohc=u1z1MVnYJTkQ7kNvwF2nDwY&amp;_nc_gid=M7tuuUbwf5v0SVlOeY6EEg&amp;edm=AOQ1c0wBAAAA&amp;ccb=7-5&amp;ig_cache_key=MzIxNDE5MzE2ODM4MDA2MzA0MQ%3D%3D.3-ccb7-5&amp;oh=00_AfwBZwgZuge60XIjiIOn2mSewyufOXdE1Al-TXs4E0q7bw&amp;oe=69BD9621&amp;_nc_sid=8b3546, https://scontent-ord5-2.cdninstagram.com/v/t51.29350-15/391160222_2087594441591014_7745643058049650218_n.jpg?stp=dst-jpg_e35_p1080x1080_tt6&amp;_nc_ht=scontent-ord5-2.cdninstagram.com&amp;_nc_cat=110&amp;_nc_oc=Q6cZ2QGcGg2C2eUs2bbGb6QvYRo9Ai2_BMqVCf8GeH372D5RrrhYt7rTF7t6BAqhwHvIro0&amp;_nc_ohc=u1z1MVnYJTkQ7kNvwF2nDwY&amp;_nc_gid=M7tuuUbwf5v0SVlOeY6EEg&amp;edm=AOQ1c0wBAAAA&amp;ccb=7-5&amp;ig_cache_key=MzIxNDE5MzE2ODM4MDA2MzA0MQ%3D%3D.3-ccb7-5&amp;oh=00_AfwBZwgZuge60XIjiIOn2mSewyufOXdE1Al-TXs4E0q7bw&amp;oe=69BD9621&amp;_nc_sid=8b3546, https://scontent-ord5-3.cdninstagram.com/v/t51.29350-15/391343977_315579627744439_1638485561657258184_n.jpg?stp=dst-jpg_e35_p1080x1080_tt6&amp;_nc_ht=scontent-ord5-3.cdninstagram.com&amp;_nc_cat=107&amp;_nc_oc=Q6cZ2QGcGg2C2eUs2bbGb6QvYRo9Ai2_BMqVCf8GeH372D5RrrhYt7rTF7t6BAqhwHvIro0&amp;_nc_ohc=FWoVLLfrBnIQ7kNvwFU2RQ4&amp;_nc_gid=M7tuuUbwf5v0SVlOeY6EEg&amp;edm=AOQ1c0wBAAAA&amp;ccb=7-5&amp;ig_cache_key=MzIxNDE5MzE2ODM3OTk4NTI1Mg%3D%3D.3-ccb7-5&amp;oh=00_Afy22YOjf5n5D0A84bIctDhZuMXvDg5QFOqG2z9go5ZiPw&amp;oe=69BD969E&amp;_nc_sid=8b3546, https://scontent-ord5-3.cdninstagram.com/v/t51.29350-15/391354298_1037078527437108_4769495508858041381_n.jpg?stp=dst-jpg_e35_p1080x1080_tt6&amp;_nc_ht=scontent-ord5-3.cdninstagram.com&amp;_nc_cat=100&amp;_nc_oc=Q6cZ2QGcGg2C2eUs2bbGb6QvYRo9Ai2_BMqVCf8GeH372D5RrrhYt7rTF7t6BAqhwHvIro0&amp;_nc_ohc=OCrhH5MQC3MQ7kNvwHo2R5N&amp;_nc_gid=M7tuuUbwf5v0SVlOeY6EEg&amp;edm=AOQ1c0wBAAAA&amp;ccb=7-5&amp;ig_cache_key=MzIxNDE5MzE2ODQzODU0ODgzNA%3D%3D.3-ccb7-5&amp;oh=00_Afwd-Kjh-ZdCC-i_9gf0GJpuGGxZpb7M_Fhp5rf1xue41A&amp;oe=69BDBC69&amp;_nc_sid=8b3546, https://scontent-ord5-3.cdninstagram.com/v/t51.29350-15/358215479_1358656571526688_4172681631031276571_n.jpg?stp=dst-jpg_e35_p1080x1080_tt6&amp;_nc_ht=scontent-ord5-3.cdninstagram.com&amp;_nc_cat=104&amp;_nc_oc=Q6cZ2QGcGg2C2eUs2bbGb6QvYRo9Ai2_BMqVCf8GeH372D5RrrhYt7rTF7t6BAqhwHvIro0&amp;_nc_ohc=3iZ03BywxWYQ7kNvwHnHzjK&amp;_nc_gid=M7tuuUbwf5v0SVlOeY6EEg&amp;edm=AOQ1c0wBAAAA&amp;ccb=7-5&amp;ig_cache_key=MzIxNDE5MzE2ODQxMzUzNjc0NA%3D%3D.3-ccb7-5&amp;oh=00_AfzIu7VqYu62Biey9xQu0EADLxQSCkFI18gE8PnAXOQ0XQ&amp;oe=69BD919E&amp;_nc_sid=8b3546, https://scontent-ord5-1.cdninstagram.com/v/t51.29350-15/391281315_1296698444540492_4940117008034062229_n.jpg?stp=dst-jpg_e35_p1080x1080_tt6&amp;_nc_ht=scontent-ord5-1.cdninstagram.com&amp;_nc_cat=108&amp;_nc_oc=Q6cZ2QGcGg2C2eUs2bbGb6QvYRo9Ai2_BMqVCf8GeH372D5RrrhYt7rTF7t6BAqhwHvIro0&amp;_nc_ohc=hsrGAtlsHuQQ7kNvwFNkXVI&amp;_nc_gid=M7tuuUbwf5v0SVlOeY6EEg&amp;edm=AOQ1c0wBAAAA&amp;ccb=7-5&amp;ig_cache_key=MzIxNDE5MzE2ODQxMzUyNDYyMA%3D%3D.3-ccb7-5&amp;oh=00_AfyQbFYPWXFcVJAs_vJaWePqKiNI0Z9TFQKQqmzF98F6pQ&amp;oe=69BDAC46&amp;_nc_sid=8b3546, https://scontent-ord5-2.cdninstagram.com/v/t51.29350-15/391412551_884312176449490_6279794037464435626_n.jpg?stp=dst-jpg_e35_p1080x1080_tt6&amp;_nc_ht=scontent-ord5-2.cdninstagram.com&amp;_nc_cat=110&amp;_nc_oc=Q6cZ2QGcGg2C2eUs2bbGb6QvYRo9Ai2_BMqVCf8GeH372D5RrrhYt7rTF7t6BAqhwHvIro0&amp;_nc_ohc=WsbjbSV2QMQQ7kNvwG07Arw&amp;_nc_gid=M7tuuUbwf5v0SVlOeY6EEg&amp;edm=AOQ1c0wBAAAA&amp;ccb=7-5&amp;ig_cache_key=MzIxNDE5MzE2ODQxMzU5NTkxOA%3D%3D.3-ccb7-5&amp;oh=00_Afwadikm6b1oKMtlAazgoccTKm_6bFB58MSeCBE9smVWdQ&amp;oe=69BD9CC1&amp;_nc_sid=8b3546, https://scontent-ord5-3.cdninstagram.com/v/t39.30808-6/473741224_18484583026019556_5892215336866407431_n.jpg?stp=dst-jpg_e35_p1080x1080_sh0.08_tt6&amp;_nc_ht=scontent-ord5-3.cdninstagram.com&amp;_nc_cat=100&amp;_nc_oc=Q6cZ2QGcGg2C2eUs2bbGb6QvYRo9Ai2_BMqVCf8GeH372D5RrrhYt7rTF7t6BAqhwHvIro0&amp;_nc_ohc=mamOzwqm6eAQ7kNvwHg-49v&amp;_nc_gid=M7tuuUbwf5v0SVlOeY6EEg&amp;edm=AOQ1c0wAAAAA&amp;ccb=7-5&amp;ig_cache_key=MzMyODY5OTc1NzYzNTI5MDU1MA%3D%3D.3-ccb7-5&amp;oh=00_Afwabn2Qd_ZWLq4A-1f1KBKntkmCWwZFiDAumYFJEzSDSA&amp;oe=69BD91BC&amp;_nc_sid=8b3546, https://scontent-ord5-3.cdninstagram.com/v/t39.30808-6/473741224_18484583026019556_5892215336866407431_n.jpg?stp=dst-jpg_e35_p1080x1080_sh0.08_tt6&amp;_nc_ht=scontent-ord5-3.cdninstagram.com&amp;_nc_cat=100&amp;_nc_oc=Q6cZ2QGcGg2C2eUs2bbGb6QvYRo9Ai2_BMqVCf8GeH372D5RrrhYt7rTF7t6BAqhwHvIro0&amp;_nc_ohc=mamOzwqm6eAQ7kNvwHg-49v&amp;_nc_gid=M7tuuUbwf5v0SVlOeY6EEg&amp;edm=AOQ1c0wAAAAA&amp;ccb=7-5&amp;ig_cache_key=MzMyODY5OTc1NzYzNTI5MDU1MA%3D%3D.3-ccb7-5&amp;oh=00_Afwabn2Qd_ZWLq4A-1f1KBKntkmCWwZFiDAumYFJEzSDSA&amp;oe=69BD91BC&amp;_nc_sid=8b3546, https://scontent-ord5-3.cdninstagram.com/v/t39.30808-6/473572242_18484582747019556_5115083942399884556_</t>
  </si>
  <si>
    <t>https://scontent-ord5-1.cdninstagram.com/o1/v/t16/f2/m69/AQPwYwt2sHj4zwiktWs6ADWn4kPfYvb-O34S4CNoFtngQvHFUvVbyndsSBDKuDtdjYKgwF0mY5IzNgMbfRWVRfKv.mp4?strext=1&amp;_nc_cat=108&amp;_nc_sid=8bf8fe&amp;_nc_ht=scontent-ord5-1.cdninstagram.com&amp;_nc_ohc=tGtmFvWbR-8Q7kNvwFVJpQF&amp;efg=eyJ2ZW5jb2RlX3RhZyI6Inhwdl9wcm9ncmVzc2l2ZS5JTlNUQUdSQU0uQ0FST1VTRUxfSVRFTS5DMy43MTYucHJvZ3Jlc3NpdmVfaDI2NC1iYXNpYy1nZW4yXzcyMHAiLCJ4cHZfYXNzZXRfaWQiOjE5MDUwMzU3OTY3MTgwMjYsImFzc2V0X2FnZV9kYXlzIjoxMzQsInZpX3VzZWNhc2VfaWQiOjEwMTQ2LCJkdXJhdGlvbl9zIjo2LCJ1cmxnZW5fc291cmNlIjoid3d3In0%3D&amp;ccb=17-1&amp;_nc_gid=M7tuuUbwf5v0SVlOeY6EEg&amp;_nc_ss=1a&amp;_nc_zt=28&amp;oh=00_AfzClVzL_eRuEy2oOKpwdA96UnMEipcxPM6eryka-640Ng&amp;oe=69BDB41C, https://scontent-ord5-1.cdninstagram.com/o1/v/t16/f2/m69/AQNqFG5Qlj42-Fwz1bvpOF7X_97xdOtVQeB7vf-CEQW6bnH1oItFKta-K12fdsPcem480ksFrb0wdt22fxam2NQM.mp4?strext=1&amp;_nc_cat=101&amp;_nc_sid=8bf8fe&amp;_nc_ht=scontent-ord5-1.cdninstagram.com&amp;_nc_ohc=FJlnlUwLQcEQ7kNvwGwIZ70&amp;efg=eyJ2ZW5jb2RlX3RhZyI6Inhwdl9wcm9ncmVzc2l2ZS5JTlNUQUdSQU0uQ0FST1VTRUxfSVRFTS5DMy43MTYucHJvZ3Jlc3NpdmVfaDI2NC1iYXNpYy1nZW4yXzcyMHAiLCJ4cHZfYXNzZXRfaWQiOjc2ODE1NTA3OTU2Mzc5NCwiYXNzZXRfYWdlX2RheXMiOjEzNCwidmlfdXNlY2FzZV9pZCI6MTAxNDYsImR1cmF0aW9uX3MiOjEzLCJ1cmxnZW5fc291cmNlIjoid3d3In0%3D&amp;ccb=17-1&amp;_nc_gid=M7tuuUbwf5v0SVlOeY6EEg&amp;_nc_ss=1a&amp;_nc_zt=28&amp;oh=00_Afxg5g3Lt0f6f0ov5zRWeUQAPxJFA3eUrfvut9ihd6n9gQ&amp;oe=69BDB21F, https://scontent-ord5-3.cdninstagram.com/o1/v/t16/f2/m69/AQPkqpEN_pMTG48VsjotS0FYx4LqohRcos5r2GIGpicE6ib0Fy8fWjDuiiq4O0U65PSjJshkc_E6I5SLmrCuJcCk.mp4?strext=1&amp;_nc_cat=109&amp;_nc_sid=8bf8fe&amp;_nc_ht=scontent-ord5-3.cdninstagram.com&amp;_nc_ohc=pQCbsLRvWQYQ7kNvwFdw1lD&amp;efg=eyJ2ZW5jb2RlX3RhZyI6Inhwdl9wcm9ncmVzc2l2ZS5JTlNUQUdSQU0uQ0FST1VTRUxfSVRFTS5DMy43MjAucHJvZ3Jlc3NpdmVfaDI2NC1iYXNpYy1nZW4yXzcyMHAiLCJ4cHZfYXNzZXRfaWQiOjEzOTY5NTM0MDUyODk3MzIsImFzc2V0X2FnZV9kYXlzIjoxMzQsInZpX3VzZWNhc2VfaWQiOjEwMTQ2LCJkdXJhdGlvbl9zIjo5LCJ1cmxnZW5fc291cmNlIjoid3d3In0%3D&amp;ccb=17-1&amp;_nc_gid=M7tuuUbwf5v0SVlOeY6EEg&amp;_nc_ss=1a&amp;_nc_zt=28&amp;oh=00_Afxm708O7CbUJqP3toDfIml4vfgmxoLH54phmzS-la09ig&amp;oe=69BD9227, https://scontent-ord5-3.cdninstagram.com/o1/v/t16/f2/m69/AQM2Pmr4l_dy8fTuWAaSW_KG2v6zOdlh9XEfUMqpzMz3Apz2gojBXCwcLQr4QCEkTlVesiPTz1cMmOeVIp8aIiIf.mp4?strext=1&amp;_nc_cat=106&amp;_nc_sid=8bf8fe&amp;_nc_ht=scontent-ord5-3.cdninstagram.com&amp;_nc_ohc=RYZGQibBY3IQ7kNvwEStpvB&amp;efg=eyJ2ZW5jb2RlX3RhZyI6Inhwdl9wcm9ncmVzc2l2ZS5JTlNUQUdSQU0uQ0FST1VTRUxfSVRFTS5DMy43MTYucHJvZ3Jlc3NpdmVfaDI2NC1iYXNpYy1nZW4yXzcyMHAiLCJ4cHZfYXNzZXRfaWQiOjE1MDk1MjE3NDM2NTc0OTUsImFzc2V0X2FnZV9kYXlzIjoxMzQsInZpX3VzZWNhc2VfaWQiOjEwMTQ2LCJkdXJhdGlvbl9zIjo5LCJ1cmxnZW5fc291cmNlIjoid3d3In0%3D&amp;ccb=17-1&amp;_nc_gid=M7tuuUbwf5v0SVlOeY6EEg&amp;_nc_ss=1a&amp;_nc_zt=28&amp;oh=00_AfxN6OmWriikdZ2bs3CSplPOVxPDsWW0gqHFTB6qENm9Dw&amp;oe=69BD98E2, https://scontent-ord5-3.cdninstagram.com/o1/v/t16/f2/m69/AQNqxCj9D-O9mF5lH5btzC1t9-hto-TNlDY3wAf4FRhnVuSbhV4Ci2XXmwHUoZ3EW0gqCr0ybgm7dWoXF0tOctTX.mp4?strext=1&amp;_nc_cat=109&amp;_nc_sid=8bf8fe&amp;_nc_ht=scontent-ord5-3.cdninstagram.com&amp;_nc_ohc=zHLhL7pYTQcQ7kNvwGBmXyF&amp;efg=eyJ2ZW5jb2RlX3RhZyI6Inhwdl9wcm9ncmVzc2l2ZS5JTlNUQUdSQU0uQ0FST1VTRUxfSVRFTS5DMy43MjAucHJvZ3Jlc3NpdmVfaDI2NC1iYXNpYy1nZW4yXzcyMHAiLCJ4cHZfYXNzZXRfaWQiOjEzNzc0NTM5MDM5NjYyMzAsImFzc2V0X2FnZV9kYXlzIjoxMzQsInZpX3VzZWNhc2VfaWQiOjEwMTQ2LCJkdXJhdGlvbl9zIjoxNywidXJsZ2VuX3NvdXJjZSI6Ind3dyJ9&amp;ccb=17-1&amp;_nc_gid=M7tuuUbwf5v0SVlOeY6EEg&amp;_nc_ss=1a&amp;_nc_zt=28&amp;oh=00_AfyI1riSj3Qa_IMC62WJv3cuXUtBeyr_-yYRIxLdTrAIyQ&amp;oe=69BD8693</t>
  </si>
  <si>
    <t>https://www.instagram.com/mellowedhigh</t>
  </si>
  <si>
    <t>10natsuki2</t>
  </si>
  <si>
    <t>natsuki</t>
  </si>
  <si>
    <t>コンビニ人間</t>
  </si>
  <si>
    <t>https://scontent-iad3-2.cdninstagram.com/v/t51.2885-19/14676627_556020251254962_3323751297747779584_a.jpg?stp=dst-jpg_e0_s150x150_tt6&amp;efg=eyJ2ZW5jb2RlX3RhZyI6InByb2ZpbGVfcGljLmRqYW5nby4xMDgwLmMyIn0&amp;_nc_ht=scontent-iad3-2.cdninstagram.com&amp;_nc_cat=106&amp;_nc_oc=Q6cZ2QFB_1zphefJA8NtXoNDALN6IsITeOkonkGOrD8Tx03dRpSlatXvuisBjPU8l-p-Zz8&amp;_nc_ohc=AJxMYCuO108Q7kNvwEpXabw&amp;_nc_gid=pGRaJJDWzTj2i8MOazCq4g&amp;edm=AOQ1c0wBAAAA&amp;ccb=7-5&amp;oh=00_AfzOa9x_j7WRO0q6cEumMMPbD3c1HUPkvK9wqVS1-Bp4zQ&amp;oe=69BDA186&amp;_nc_sid=8b3546</t>
  </si>
  <si>
    <t>2021.01.06
#前厄 | 2021.01.01
手作りは無理です
皆様今年も宜しくお願い致します | 2020.12.6
女の子が欲しい我が家の証拠写真
末っ子はいつも面白いの証拠写真 | 2020.10.11
Matching
👨44 ブルー
👩40 スペースグレー
#applewatch6 | 2020.10.2
記念すべき30
色々あり過ぎた29
#tiffany 
ダイヤモンドのグレードどうされますか？そんなに変わりないですが…って言われて
記念だし値段見たら5千円だけの違いなら…って選んだら
5万円の違いだった
ショック過ぎて数秒動けなかったのは言うまでもない
パパに大きい桁見慣れてないんだね。って言われた
#applewatch6 
店員さんを困らせる程カラーを悩んだ結果ブラックを選んだ後で
やっぱりシルバーでいいですか？といい出せる勇気がなかった
そしてバンドを反対向きに丸1日付けてた私…
残念すぎる
息子達からもらったお花💐
パパよ、ホラーショット撮ってくれてあり | 夏の思い出2
#牧歌の里 
#鮎パーク 
#幼稚園 のお友達とコストコパーティー | 2019.8.5〜夏休み思い出記録
グアム
息子二人の#入学祝い と
パパとママの7周年#結婚記念 を兼ねて😂
色々兼ねてしまった旅😂
下二人に#セスナ機操縦 させてみた
我が子の運転は激こわでした。
かあさんは緊張で吐き気MAXでした。
子供達のリクエストで
ウォーターパークがある
#オンワードビーチリゾート 泊まってみました。
男の子はプールから上がろうとしません。
垂直なウォータースライダーで首を痛めました。
#ジェットスキー 運転なかなか楽しかった！
お兄一人エンジン停止して焦ってた😂
子供達がそれぞれやりたい事やれて少しは#子供孝行 できたかな。
ちゃっかり早めの#誕 | 2019.4.9
入学式🌸
教室でガッチガチの
ど緊張姿を見せるさすが我が子。笑
なんかいつものメンバーが3人て…
変な感じ😫
兄弟写真は…ダメだ。
変なことばっかやってマシなやつがないわ🤪
#tt兄弟流行ってます
#ww兄弟がやるtt兄弟
#入学式
#おめでとう | 2019.3.18
卒園式
涙、涙、涙の卒園式
#大きくなったね
#この3年間で沢山成長したね
#ママに幸せを沢山ありがとう
#最高のママ友に出会えた
#ずっと友達
#全て息子のおかげ | ママにアイス作ってあるから！あとで見てね！って言われてアイスにみたてて丸めてあった中に手紙が書いてあった！
涙
あれ？
まだ卒園式前だよね？笑
卒園式私泣き崩れるな…絶対
#20190303
#長男
#年長
#6歳
#産ませてくれてありがとう | 2018.11.22
いつもありがとう。
絶対に負けない！！
2人で頑張る！！！ #いい夫婦の日 
#忘れないように記録
#写真はなぜか息子が撮っていたカメラロールに入っていたやつ笑
#使わせて貰います🙏 | 2018.10.21
いつまでママ大好き💕
って言ってくれるんだろう
#兄弟
#年長
#年少</t>
  </si>
  <si>
    <t>#applewatch6, #tiffany, #tt, #ww, #20190303, #6</t>
  </si>
  <si>
    <t>https://instagram.com/p/CJsqYTYpRll, https://instagram.com/p/CJfH_N3Jm22, https://instagram.com/p/CIemuo1pK-l, https://instagram.com/p/CGSgFBHp3n7, https://instagram.com/p/CF2Aj8pprit, https://instagram.com/p/B3OTPl1JXuy, https://instagram.com/p/B3LslqwpSZA, https://instagram.com/p/BwDkx60JotC, https://instagram.com/p/BvZbHqTJkbQ, https://instagram.com/p/BujM3xCHWBJ, https://instagram.com/p/BqfBaxHHUvr, https://instagram.com/p/BpN4nYYnAbP</t>
  </si>
  <si>
    <t>9, 12, 12, 8, 19, 11, 10, 17, 15, 15, 16, 10</t>
  </si>
  <si>
    <t>0, 4, 9, 4, 15, 0, 6, 15, 11, 4, 13, 9</t>
  </si>
  <si>
    <t>2021-01-06, 2021-01-01, 2020-12-07, 2020-10-13, 2020-10-02, 2019-10-05, 2019-10-04, 2019-04-10, 2019-03-24, 2019-03-03, 2018-11-22, 2018-10-22</t>
  </si>
  <si>
    <t>椿大神社, Guam</t>
  </si>
  <si>
    <t>Image, Image, Sidecar, Image, Sidecar, Image, Image, Sidecar, Sidecar, Image, Image, Image</t>
  </si>
  <si>
    <t>https://scontent-iad3-1.cdninstagram.com/v/t51.82787-15/640134225_18569608429055290_4731012903828554406_n.jpg?stp=dst-jpg_e35_s1080x1080_sh0.08_tt6&amp;_nc_ht=scontent-iad3-1.cdninstagram.com&amp;_nc_cat=110&amp;_nc_oc=Q6cZ2QFB_1zphefJA8NtXoNDALN6IsITeOkonkGOrD8Tx03dRpSlatXvuisBjPU8l-p-Zz8&amp;_nc_ohc=XVvZkULEd1QQ7kNvwG2DR6c&amp;_nc_gid=pGRaJJDWzTj2i8MOazCq4g&amp;edm=AOQ1c0wBAAAA&amp;ccb=7-5&amp;ig_cache_key=MjQ4MDU0Mzg4MjgwOTc3NjQ4NQ%3D%3D.3-ccb7-5&amp;oh=00_AfyGMVHcI21cYBXeFtW9suVQIYZkuy0KvqL2OSO_8WlaNw&amp;oe=69BDBCCB&amp;_nc_sid=8b3546, https://scontent-iad3-2.cdninstagram.com/v/t51.82787-15/620961108_18117433504606157_5430881946630998280_n.jpg?stp=dst-jpg_e35_p1080x1080_sh0.08_tt6&amp;_nc_ht=scontent-iad3-2.cdninstagram.com&amp;_nc_cat=105&amp;_nc_oc=Q6cZ2QFB_1zphefJA8NtXoNDALN6IsITeOkonkGOrD8Tx03dRpSlatXvuisBjPU8l-p-Zz8&amp;_nc_ohc=0zyWPikH130Q7kNvwG1xtJK&amp;_nc_gid=pGRaJJDWzTj2i8MOazCq4g&amp;edm=AOQ1c0wBAAAA&amp;ccb=7-5&amp;ig_cache_key=MjQ3NjczMzQ1MDYxMzU4MzI4Ng%3D%3D.3-ccb7-5&amp;oh=00_Afx9rElMYElDeZ9kQKmOtgBOBeJld14WbLI-oZHtQC5iVw&amp;oe=69BD8DE4&amp;_nc_sid=8b3546, https://scontent-iad3-2.cdninstagram.com/v/t51.82787-15/649707729_18077068097105247_890809205819435976_n.jpg?stp=dst-jpg_e35_s1080x1080_sh0.08_tt6&amp;_nc_ht=scontent-iad3-2.cdninstagram.com&amp;_nc_cat=103&amp;_nc_oc=Q6cZ2QFB_1zphefJA8NtXoNDALN6IsITeOkonkGOrD8Tx03dRpSlatXvuisBjPU8l-p-Zz8&amp;_nc_ohc=tFFM1BzTMIUQ7kNvwGRLC8o&amp;_nc_gid=pGRaJJDWzTj2i8MOazCq4g&amp;edm=AOQ1c0wBAAAA&amp;ccb=7-5&amp;ig_cache_key=MjQ1ODU3Mjc3NDI1ODk0NzQwNQ%3D%3D.3-ccb7-5&amp;oh=00_Afzch2c-bwZ0s1Zt3AE-vEOzqSSYFfhdYrgdT-mPWWlCbQ&amp;oe=69BDBE35&amp;_nc_sid=8b3546, https://scontent-iad3-2.cdninstagram.com/v/t51.82787-15/649707729_18077068097105247_890809205819435976_n.jpg?stp=dst-jpg_e35_s1080x1080_sh0.08_tt6&amp;_nc_ht=scontent-iad3-2.cdninstagram.com&amp;_nc_cat=103&amp;_nc_oc=Q6cZ2QFB_1zphefJA8NtXoNDALN6IsITeOkonkGOrD8Tx03dRpSlatXvuisBjPU8l-p-Zz8&amp;_nc_ohc=tFFM1BzTMIUQ7kNvwGRLC8o&amp;_nc_gid=pGRaJJDWzTj2i8MOazCq4g&amp;edm=AOQ1c0wBAAAA&amp;ccb=7-5&amp;ig_cache_key=MjQ1ODU3Mjc3NDI1ODk0NzQwNQ%3D%3D.3-ccb7-5&amp;oh=00_Afzch2c-bwZ0s1Zt3AE-vEOzqSSYFfhdYrgdT-mPWWlCbQ&amp;oe=69BDBE35&amp;_nc_sid=8b3546, https://scontent-iad3-2.cdninstagram.com/v/t51.82787-15/642888129_18056324027439699_5725242180481980220_n.jpg?stp=dst-jpg_e35_s1080x1080_sh0.08_tt6&amp;_nc_ht=scontent-iad3-2.cdninstagram.com&amp;_nc_cat=103&amp;_nc_oc=Q6cZ2QFB_1zphefJA8NtXoNDALN6IsITeOkonkGOrD8Tx03dRpSlatXvuisBjPU8l-p-Zz8&amp;_nc_ohc=1FI-CEnkePAQ7kNvwEgloP8&amp;_nc_gid=pGRaJJDWzTj2i8MOazCq4g&amp;edm=AOQ1c0wBAAAA&amp;ccb=7-5&amp;ig_cache_key=MjQ1ODU3Mjc3NDMyNjExODcxNA%3D%3D.3-ccb7-5&amp;oh=00_AfwrevTDVopm4tKeENiWQ0nVpIbzuSu-hHopb45fKlTM6g&amp;oe=69BD87A0&amp;_nc_sid=8b3546, https://scontent-iad3-1.cdninstagram.com/v/t51.82787-15/649501895_18134588302519214_4753028446929659517_n.jpg?stp=dst-jpg_e35_s1080x1080_sh0.08_tt6&amp;_nc_ht=scontent-iad3-1.cdninstagram.com&amp;_nc_cat=102&amp;_nc_oc=Q6cZ2QFB_1zphefJA8NtXoNDALN6IsITeOkonkGOrD8Tx03dRpSlatXvuisBjPU8l-p-Zz8&amp;_nc_ohc=VSlzDiPZykEQ7kNvwHLF-Zk&amp;_nc_gid=pGRaJJDWzTj2i8MOazCq4g&amp;edm=AOQ1c0wBAAAA&amp;ccb=7-5&amp;ig_cache_key=MjQ1ODU3Mjc3NDI1MDUyMzE4Nw%3D%3D.3-ccb7-5&amp;oh=00_AfzlKj_qSX8nUAHjDs4um9bSs0WrniMMnfZ8lH0J9nOL7Q&amp;oe=69BD9CB6&amp;_nc_sid=8b3546, https://scontent-iad3-1.cdninstagram.com/v/t51.82787-15/618709454_18087712148277589_2019935490584278337_n.jpg?stp=dst-jpg_e35_p1080x1080_sh0.08_tt6&amp;_nc_ht=scontent-iad3-1.cdninstagram.com&amp;_nc_cat=101&amp;_nc_oc=Q6cZ2QFB_1zphefJA8NtXoNDALN6IsITeOkonkGOrD8Tx03dRpSlatXvuisBjPU8l-p-Zz8&amp;_nc_ohc=bvSCxQZ8LbQQ7kNvwE2098Q&amp;_nc_gid=pGRaJJDWzTj2i8MOazCq4g&amp;edm=AOQ1c0wBAAAA&amp;ccb=7-5&amp;ig_cache_key=MjQxOTEzNzAzMjEzOTI3NDc0Nw%3D%3D.3-ccb7-5&amp;oh=00_AfxKESIxo_9ihx92EQ8TUPiAIEstj28xO2NhVGuCame7Dg&amp;oe=69BD9E16&amp;_nc_sid=8b3546, https://scontent-iad3-1.cdninstagram.com/v/t51.82787-15/649217064_18093576383045620_8551829243443788847_n.jpg?stp=dst-jpg_e35_s1080x1080_sh0.08_tt6&amp;_nc_ht=scontent-iad3-1.cdninstagram.com&amp;_nc_cat=104&amp;_nc_oc=Q6cZ2QFB_1zphefJA8NtXoNDALN6IsITeOkonkGOrD8Tx03dRpSlatXvuisBjPU8l-p-Zz8&amp;_nc_ohc=vWrUWeg5IA8Q7kNvwFv_2jo&amp;_nc_gid=pGRaJJDWzTj2i8MOazCq4g&amp;edm=AOQ1c0wBAAAA&amp;ccb=7-5&amp;ig_cache_key=MjQxMTExNzExNjIxMTMzNTk2Nw%3D%3D.3-ccb7-5&amp;oh=00_AfyzG0sDkR1xFl-APyZ7LwPaF3rJJ5XbhA7UxGU3pxJ7tg&amp;oe=69BD8802&amp;_nc_sid=8b3546, https://scontent-iad3-1.cdninstagram.com/v/t51.82787-15/649217064_18093576383045620_8551829243443788847_n.jpg?stp=dst-jpg_e35_s1080x1080_sh0.08_tt6&amp;_nc_ht=scontent-iad3-1.cdninstagram.com&amp;_nc_cat=104&amp;_nc_oc=Q6cZ2QFB_1zphefJA8NtXoNDALN6IsITeOkonkGOrD8Tx03dRpSlatXvuisBjPU8l-p-Zz8&amp;_nc_ohc=vWrUWeg5IA8Q7kNvwFv_2jo&amp;_nc_gid=pGRaJJDWzTj2i8MOazCq4g&amp;edm=AOQ1c0wBAAAA&amp;ccb=7-5&amp;ig_cache_key=MjQxMTExNzExNjIxMTMzNTk2Nw%3D%3D.3-ccb7-5&amp;oh=00_AfyzG0sDkR1xFl-APyZ7LwPaF3rJJ5XbhA7UxGU3pxJ7tg&amp;oe=69BD8802&amp;_nc_sid=8b3546, https://scontent-iad3-1.cdninstagram.com/v/t51.82787-15/650378785_18129702490533586_6873048703645651579_n.jpg?stp=dst-jpg_e35_s1080x1080_sh0.08_tt6&amp;_nc_ht=scontent-iad3-1.cdninstagram.com&amp;_nc_cat=110&amp;_nc_oc=Q6cZ2QFB_1zphefJA8NtXoNDALN6IsITeOkonkGOrD8Tx03dRpSlatXvuisBjPU8l-p-Zz8&amp;_nc_ohc=kxGoTewvFOMQ7kNvwGq0Qdj&amp;_nc_gid=pGRaJJDWzTj2i8MOazCq4g&amp;edm=AOQ1c0wBAAAA&amp;ccb=7-5&amp;ig_cache_key=MjQxMTExNzExNjIwMzE1NjM4Mg%3D%3D.3-ccb7-5&amp;oh=00_AfwYKUTNRqN_fJU1Nk-PWYUhQrZIdUn9uAdAm7JPfMsixQ&amp;</t>
  </si>
  <si>
    <t>https://www.instagram.com/10natsuki2</t>
  </si>
  <si>
    <t>allright_agency</t>
  </si>
  <si>
    <t>Allright Agency</t>
  </si>
  <si>
    <t>@l.o.w.g | @zldr.be | @safi_015 | @da___uw
florian@allright-agency.be</t>
  </si>
  <si>
    <t>None,Management Service</t>
  </si>
  <si>
    <t>https://instagram.flas1-2.fna.fbcdn.net/v/t51.2885-19/500059824_17844490002488415_2206926772771222822_n.jpg?stp=dst-jpg_e0_s150x150_tt6&amp;efg=eyJ2ZW5jb2RlX3RhZyI6InByb2ZpbGVfcGljLmRqYW5nby42MDUuYzIifQ&amp;_nc_ht=instagram.flas1-2.fna.fbcdn.net&amp;_nc_cat=103&amp;_nc_oc=Q6cZ2QE3ZQFwKrVdn75rsZZqOvWWPtjmmq0U4EBKA8XCPVpV6UbBukinE3ql9nq6YGdNu08&amp;_nc_ohc=hpLjsc44awkQ7kNvwGCZuRe&amp;_nc_gid=7Y7YsSyvIwBHKcERXVBcxg&amp;edm=AOQ1c0wBAAAA&amp;ccb=7-5&amp;oh=00_AfzRmyYDrdMfvOkBKm5aptu5KJfJDUTlDaMVsiKq3j8hbg&amp;oe=69BDBE76&amp;_nc_sid=8b3546</t>
  </si>
  <si>
    <t>florian@allright-agency.be</t>
  </si>
  <si>
    <t>Allright Agency is geboren! 
Zeg even hallo tegen het roster en volg ons voor meer info en updates!
Logo door @safi_015 | ONS ALBUM ‘BROEDERLIJK HELEN’ IS UIT ❤️
Vandaag is het eindelijk zover. Na 2 jaar werk mogen we met heel veel trots ons album ‘Broederlijk Helen’ met jullie delen. Het klinkt cliché maar dit project komt recht uit ons hart. Het vertelt onze weg naar broederlijk helen.
Gisteren hadden we onze liste | JAJAAA VISIE LIVE SESSIE NU ONLINE!!!
WIJ STAAN CHAUD!🔥
Nu te zien op Youtube!!!👀
Ga die gaan checken!!! 
Pre-save BROEDERLIJK HELEN NU!
Video: @milo_debal @beeldstorm_agency 
Mixing: @oskar.cappon @julespolfliet @lennertdeclercq | OUT NOW - ‘Dikke Jas’ ft. @l.o.w.g 
Glas halfvol, toujours.
Le moment est arrivé!
Cette nuit on sort DIKKE JAS!!🌪️
VOUS ÊTES PRÊTS OU QUOI???😤
ALLEZZ LES GARSS!! 
Boodschap van algemeen nut:  Limited vinyls beschikbaar op de
Release show @wildewesten.be 
Pre save nu de jouwe!!
Link in bio⛓️‍💥 | OUT NOW - Dikke Jas feat. @l.o.w.g 🤝🏽
Nog 3 dagen tot Dikke Jas! 🌪️
Dit is de derde en laatste single naast Visie en Mist, voor de RELEASE!!! 
Low G met de finesse!!🤌🏼 
MERCI❤️
Tickets: @wildewesten.be 🎫 
🎥: @beeldstorm_agency @milo_debal 
#zldr #wildewesten #release | OUT NOW - Dikke Jas feat. @l.o.w.g 🤝 
Low G. De West-Vlaamse trots. Onlangs kwam z’n  nieuw album ‘Troebel’ uit! Merci voor deze collab — pure eer!🙏
Deze is gemaakt om live de zaal te slopen!😤😤
VOUS ÊTES PRÊTS??!!
📹 @milo_debal @beeldstorm_agency | ‘BROEDERLIJK HELEN’ 
06.03.2026
ÇA ARRIVEEEE!! Ons nieuw album ‘’BROEDERLIJK HELEN’’ komt 6 maart uit! Wij staan HEEL CHAUD om die met jullie te mogen delen!!🔥🔥
Zegt daar iemand ZLDR vinyl?? O JAAA!! Pre-order je Broederlijk Helen vinyl vanaf nu! 🎧  Zie link in bio 🔗 
Broederlijk Helen is een | ZLDR - Broederlijk Helen TOUR🛩️
KOM KOM KOM
WIJ ZIJN TERUGG, LE RETOURRRR
Het was even stil, we waren aan het brouwen!! 
PAK je agenda erbij! 
VENEZ LES GARS, zeker naar de RELEASE SHOW 20/03💥
En plus MIST is 1 week uit!!
STREAMENNNN 
Pic: @milo_debal 
Grafisch design: @dora.monbaillieu__desig | AFTERMOVIE van onze AB support voor @bobbyvylan . CHAUD van begin tot einde! Zweet, herres en liefde. ZLDR leeft.🔥 
Dit is nog maar de WARMING-UP. 20 MAART laten we alles ontploffen in @wildewesten.be tickets in BIO!💥
📹💻 @milo_debal | AB morgen. ZLDR support @bobbyvylan . Geen bullshit, alleen CHAOS!🔥
📸 @milo_debal | @zldr.be 2.0?!👀🔥
🎥 @jellejoly 
💻 @milo_debal | ZOMERSHOWS @da___uw 🪁
06/07/2025 - Summerlove, Oostende
11/07/2025 - Bunkpop, Glabbeek
25/07/2025 - Gentse Feesten, Gent
15/08/2025 - Rock Op Het Plein, Wervik
13/09/2025 - Ville En Vert, Assenede
📸 @isabeauaddisu</t>
  </si>
  <si>
    <t>#zldr, #wildewesten, #release</t>
  </si>
  <si>
    <t>@safi_015, @wildewesten.be, @despatie.be, @milo_debal, @beeldstorm_agency, @oskar.cappon, @julespolfliet, @lennertdeclercq, @l.o.w.g, @wildewesten, @corneelwuyts, @halveliterskeerleef, @arunee.nuna, @frontalstudio, @equus_audio_mastering, @allright_agency, @florian_holvoet_, @erykgram, @dora.monbaillieu__design, @esteemichls, @bobbyvylan, @zldr.be, @jellejoly, @da___uw, @isabeauaddisu</t>
  </si>
  <si>
    <t>https://instagram.com/p/DJ3wgqltFS8, https://instagram.com/p/DVjO_ZYCOam, https://instagram.com/p/DVbh_PBgOH_, https://instagram.com/p/DU8euC9iNpx, https://instagram.com/p/DU2y1heiMJ-, https://instagram.com/p/DUp5HxiiL57, https://instagram.com/p/DUad2Q7iBhr, https://instagram.com/p/DUI5V0ciN-M, https://instagram.com/p/DR4wj0ujQeK, https://instagram.com/p/DRt-P7ZCBk_, https://instagram.com/p/DPB6GoniAQS, https://instagram.com/p/DLpEF9Et86n</t>
  </si>
  <si>
    <t>154, 204, 65, 76, 81, 449, 169, 58, 186, 142, 12, 25</t>
  </si>
  <si>
    <t>16, 10, 6, 3, 8, 55, 34, 11, 15, 18, 0, 1</t>
  </si>
  <si>
    <t>2025-05-20, 2026-03-06, 2026-03-03, 2026-02-19, 2026-02-17, 2026-02-12, 2026-02-06, 2026-01-30, 2025-12-05, 2025-12-01, 2025-09-25, 2025-07-03</t>
  </si>
  <si>
    <t>De spatie, Kortrijk, Gent, Belgium, Ghent Belgium, Wilde Westen, AB - Ancienne Belgique</t>
  </si>
  <si>
    <t>Sidecar, Sidecar, Video, Video, Video, Video, Sidecar, Image, Video, Image, Video, Sidecar</t>
  </si>
  <si>
    <t>https://instagram.flas1-2.fna.fbcdn.net/v/t51.2885-15/499457095_17844389283488415_4184910848934898320_n.jpg?stp=dst-jpg_e15_fr_s1080x1080_tt6&amp;_nc_ht=instagram.flas1-2.fna.fbcdn.net&amp;_nc_cat=103&amp;_nc_oc=Q6cZ2QE3ZQFwKrVdn75rsZZqOvWWPtjmmq0U4EBKA8XCPVpV6UbBukinE3ql9nq6YGdNu08&amp;_nc_ohc=dUwo4lWlO4AQ7kNvwFeQzvp&amp;_nc_gid=7Y7YsSyvIwBHKcERXVBcxg&amp;edm=AOQ1c0wBAAAA&amp;ccb=7-5&amp;ig_cache_key=MzYzNjU4ODU2Njc5NzQ5OTc1Mw%3D%3D.3-ccb7-5&amp;oh=00_AfyUinx8PdC08CCxwIlHFzLwfwvOyS_QtfwGPAgI4_azBg&amp;oe=69BD9275&amp;_nc_sid=8b3546, https://instagram.flas1-2.fna.fbcdn.net/v/t51.2885-15/499457095_17844389283488415_4184910848934898320_n.jpg?stp=dst-jpg_e15_fr_s1080x1080_tt6&amp;_nc_ht=instagram.flas1-2.fna.fbcdn.net&amp;_nc_cat=103&amp;_nc_oc=Q6cZ2QE3ZQFwKrVdn75rsZZqOvWWPtjmmq0U4EBKA8XCPVpV6UbBukinE3ql9nq6YGdNu08&amp;_nc_ohc=dUwo4lWlO4AQ7kNvwFeQzvp&amp;_nc_gid=7Y7YsSyvIwBHKcERXVBcxg&amp;edm=AOQ1c0wBAAAA&amp;ccb=7-5&amp;ig_cache_key=MzYzNjU4ODU2Njc5NzQ5OTc1Mw%3D%3D.3-ccb7-5&amp;oh=00_AfyUinx8PdC08CCxwIlHFzLwfwvOyS_QtfwGPAgI4_azBg&amp;oe=69BD9275&amp;_nc_sid=8b3546, https://instagram.flas1-2.fna.fbcdn.net/v/t51.2885-15/499377357_17844389292488415_2598057693490858834_n.jpg?stp=dst-jpg_e15_fr_s1080x1080_tt6&amp;_nc_ht=instagram.flas1-2.fna.fbcdn.net&amp;_nc_cat=103&amp;_nc_oc=Q6cZ2QE3ZQFwKrVdn75rsZZqOvWWPtjmmq0U4EBKA8XCPVpV6UbBukinE3ql9nq6YGdNu08&amp;_nc_ohc=ayWkzyY4OBQQ7kNvwFFwAkJ&amp;_nc_gid=7Y7YsSyvIwBHKcERXVBcxg&amp;edm=AOQ1c0wBAAAA&amp;ccb=7-5&amp;ig_cache_key=MzYzNjU4ODU2Njc2Mzg4NDMzNg%3D%3D.3-ccb7-5&amp;oh=00_Afzzw4tOQRxJsi0JM7qJrsNwbM46p7X59osRj05jsi15Qg&amp;oe=69BD9D06&amp;_nc_sid=8b3546, https://instagram.flas1-2.fna.fbcdn.net/v/t51.2885-15/499271383_17844389301488415_8576872449133646220_n.jpg?stp=dst-jpg_e15_fr_s1080x1080_tt6&amp;_nc_ht=instagram.flas1-2.fna.fbcdn.net&amp;_nc_cat=103&amp;_nc_oc=Q6cZ2QE3ZQFwKrVdn75rsZZqOvWWPtjmmq0U4EBKA8XCPVpV6UbBukinE3ql9nq6YGdNu08&amp;_nc_ohc=T5BumyXUzuMQ7kNvwG5Z79U&amp;_nc_gid=7Y7YsSyvIwBHKcERXVBcxg&amp;edm=AOQ1c0wBAAAA&amp;ccb=7-5&amp;ig_cache_key=MzYzNjU4ODU2Njc5NzUyMDcwNg%3D%3D.3-ccb7-5&amp;oh=00_AfwjBSetsVYKDnCKLZFCQCPA64DdjmYwnm0qjMwsQIE6MQ&amp;oe=69BDA33B&amp;_nc_sid=8b3546, https://instagram.flas1-2.fna.fbcdn.net/v/t51.2885-15/500038450_17844389310488415_6307704537267298031_n.jpg?stp=dst-jpg_e15_fr_s1080x1080_tt6&amp;_nc_ht=instagram.flas1-2.fna.fbcdn.net&amp;_nc_cat=103&amp;_nc_oc=Q6cZ2QE3ZQFwKrVdn75rsZZqOvWWPtjmmq0U4EBKA8XCPVpV6UbBukinE3ql9nq6YGdNu08&amp;_nc_ohc=t2VLMIRAdM4Q7kNvwH801QJ&amp;_nc_gid=7Y7YsSyvIwBHKcERXVBcxg&amp;edm=AOQ1c0wBAAAA&amp;ccb=7-5&amp;ig_cache_key=MzYzNjU4ODU2Njc1NTQ1MzgyNg%3D%3D.3-ccb7-5&amp;oh=00_AfzSSBbPiDj3w8FSQk28xo5XSmBtklV9LG8vMWvTuXWevg&amp;oe=69BD9309&amp;_nc_sid=8b3546, https://instagram.flas1-2.fna.fbcdn.net/v/t51.2885-15/499404841_17844389319488415_8010593186516681877_n.jpg?stp=dst-jpg_e15_fr_s1080x1080_tt6&amp;_nc_ht=instagram.flas1-2.fna.fbcdn.net&amp;_nc_cat=103&amp;_nc_oc=Q6cZ2QE3ZQFwKrVdn75rsZZqOvWWPtjmmq0U4EBKA8XCPVpV6UbBukinE3ql9nq6YGdNu08&amp;_nc_ohc=HMvME0oPy5gQ7kNvwEH3Vl4&amp;_nc_gid=7Y7YsSyvIwBHKcERXVBcxg&amp;edm=AOQ1c0wBAAAA&amp;ccb=7-5&amp;ig_cache_key=MzYzNjU4ODU2Njc1NTY3MDIwNQ%3D%3D.3-ccb7-5&amp;oh=00_AfzxWwYqZkvOBYPGkdidJ55oKcJHplJD5O6io9UZW2RKUQ&amp;oe=69BDB719&amp;_nc_sid=8b3546, https://instagram.flas1-2.fna.fbcdn.net/v/t51.2885-15/499833609_17844389328488415_2492059752436101565_n.jpg?stp=dst-jpg_e15_fr_s1080x1080_tt6&amp;_nc_ht=instagram.flas1-2.fna.fbcdn.net&amp;_nc_cat=103&amp;_nc_oc=Q6cZ2QE3ZQFwKrVdn75rsZZqOvWWPtjmmq0U4EBKA8XCPVpV6UbBukinE3ql9nq6YGdNu08&amp;_nc_ohc=kLUE_hnjLD0Q7kNvwHIYVEx&amp;_nc_gid=7Y7YsSyvIwBHKcERXVBcxg&amp;edm=AOQ1c0wBAAAA&amp;ccb=7-5&amp;ig_cache_key=MzYzNjU4ODU2Njg2NDY5NTAzNw%3D%3D.3-ccb7-5&amp;oh=00_AfzUR8iFMWInbZuYH14s1aBt_mj9m1LqcJ4PHu6o_SrbHg&amp;oe=69BDA812&amp;_nc_sid=8b3546, https://instagram.flas1-2.fna.fbcdn.net/v/t51.82787-15/643559935_18072546920532583_452968466621917099_n.jpg?stp=dst-jpg_e35_p1080x1080_sh0.08_tt6&amp;_nc_ht=instagram.flas1-2.fna.fbcdn.net&amp;_nc_cat=107&amp;_nc_oc=Q6cZ2QE3ZQFwKrVdn75rsZZqOvWWPtjmmq0U4EBKA8XCPVpV6UbBukinE3ql9nq6YGdNu08&amp;_nc_ohc=gxzxL_StdagQ7kNvwEAn7pp&amp;_nc_gid=7Y7YsSyvIwBHKcERXVBcxg&amp;edm=AOQ1c0wBAAAA&amp;ccb=7-5&amp;ig_cache_key=Mzg0Njk4Mzg0MTk3NDEwMTUzMg%3D%3D.3-ccb7-5&amp;oh=00_Afx30Su6nACmWajqWQ66U3yN4aPShE3yKsAuDLvFWAe8MA&amp;oe=69BD8804&amp;_nc_sid=8b3546, https://instagram.flas1-2.fna.fbcdn.net/v/t51.82787-15/643559935_18072546920532583_452968466621917099_n.jpg?stp=dst-jpg_e35_p1080x1080_sh0.08_tt6&amp;_nc_ht=instagram.flas1-2.fna.fbcdn.net&amp;_nc_cat=107&amp;_nc_oc=Q6cZ2QE3ZQFwKrVdn75rsZZqOvWWPtjmmq0U4EBKA8XCPVpV6UbBukinE3ql9nq6YGdNu08&amp;_nc_ohc=gxzxL_StdagQ7kNvwEAn7pp&amp;_nc_gid=7Y7YsSyvIwBHKcERXVBcxg&amp;edm=AOQ1c0wBAAAA&amp;ccb=7-5&amp;ig_cache_key=Mzg0Njk4Mzg0MTk3NDEwMTUzMg%3D%3D.3-ccb7-5&amp;oh=00_Afx30Su6nACmWajqWQ66U3yN4aPShE3yKsAuDLvFWAe8MA&amp;oe=69BD8804&amp;_nc_sid=8b3546, https://instagram.flas1-2.fna.fbcdn.net/v/t51.82787-15/643545011_18072546923532583_6975917590593919626_n.jpg?stp=dst-jpg_e35_p1080x1080_sh0.08_tt6&amp;_nc_ht=instagram.flas1-2.fna.fbcdn.net&amp;_nc_cat=107&amp;_nc_oc=Q6cZ2QE3ZQFwKrVdn75rsZZqOvWWPtjmmq0U4EBKA8XCPVpV6UbBukinE3ql9nq6YGdNu08&amp;_nc_ohc=pkvbE02YQz4Q7kNvwE3cVAM&amp;_nc_gid=7Y7YsSyvIwBHKcERXVBcxg&amp;edm=AOQ1c0wBAAAA&amp;ccb=7-5&amp;ig_cache_key=Mzg0Njk4Mzg0Mjg2MzMwNDI0MQ%3D%3D.3-ccb7-5&amp;oh=00_Afyw8KiLNDImsSajASL-PpExeEhKymo9w8DtQNXs0rfH2g&amp;oe=69BDADF9&amp;_nc_sid=8b3546, https://instagram.flas1-2.f</t>
  </si>
  <si>
    <t>https://instagram.flas1-2.fna.fbcdn.net/o1/v/t16/f2/m69/AQPAwtnYLC4nUiI-A7oqUt-n0x5SqvsfuzR4UKTGVVGvbgW9NJK9BUAZCpt_vfVtWMRZg6Th_T_IAjEOyCdLM-kD.mp4?strext=1&amp;_nc_cat=107&amp;_nc_oc=AdnRK6vA1cDo8_8lFRf6pV7xEPH9Eut-yEJVrCsyaWXhc0h9xEeXa4mnTfWCHqPxb-A&amp;_nc_sid=5e9851&amp;_nc_ht=instagram.flas1-2.fna.fbcdn.net&amp;_nc_ohc=YnBkL4bp-BQQ7kNvwEXc3Kv&amp;efg=eyJ2ZW5jb2RlX3RhZyI6Inhwdl9wcm9ncmVzc2l2ZS5JTlNUQUdSQU0uQ0FST1VTRUxfSVRFTS5DMy43MjAuZGFzaF9iYXNlbGluZV8xX3YxIiwieHB2X2Fzc2V0X2lkIjoxODA3MjU0Njk1MDUzMjU4MywiYXNzZXRfYWdlX2RheXMiOjksInZpX3VzZWNhc2VfaWQiOjEwMTQ2LCJkdXJhdGlvbl9zIjo2LCJ1cmxnZW5fc291cmNlIjoid3d3In0%3D&amp;ccb=17-1&amp;_nc_gid=7Y7YsSyvIwBHKcERXVBcxg&amp;_nc_ss=1a&amp;_nc_zt=28&amp;vs=b8c075ed902a1130&amp;_nc_vs=HBkcFQIYOnBhc3N0aHJvdWdoX2V2ZXJzdG9yZS9HT01TakNaTmRURm9yTFVGQUxzZmRWODZUUk5YYnNwVEFRQUYVAALIARIAKAAYABsCiAd1c2Vfb2lsATEScHJvZ3Jlc3NpdmVfcmVjaXBlATEVAAAmzrfi0te4mkAVAigCQzMsF0AY7peNT987GBJkYXNoX2Jhc2VsaW5lXzFfdjERAHXuB2XEngEA&amp;oh=00_Afx_BC5Y1w5CyNWVAB-m_hsvDOEoluKWcApzG8NZVGzuNQ&amp;oe=69BDB529, https://instagram.flas1-2.fna.fbcdn.net/o1/v/t16/f2/m69/AQN4KAR5rXUGxbSTkAOfCd66bJWpfNrU2Uh7T6myQE7FTARmv8Z4NGeSTViBHMo-zgaAqfO803x5j4E4LkMqJb8P.mp4?strext=1&amp;_nc_cat=100&amp;_nc_oc=AdkNcVwJ8N4JwPXNiUKwZl3m1W9UulLKtDlFKh5SjO6y9_o1_LKnloJ1VpIZ3qmRHs0&amp;_nc_sid=5e9851&amp;_nc_ht=instagram.flas1-2.fna.fbcdn.net&amp;_nc_ohc=9D_VTN7MT3MQ7kNvwFiXnPp&amp;efg=eyJ2ZW5jb2RlX3RhZyI6Inhwdl9wcm9ncmVzc2l2ZS5JTlNUQUdSQU0uQ0FST1VTRUxfSVRFTS5DMy43MjAuZGFzaF9iYXNlbGluZV8xX3YxIiwieHB2X2Fzc2V0X2lkIjoxODA3MjU0Njk4OTUzMjU4MywiYXNzZXRfYWdlX2RheXMiOjksInZpX3VzZWNhc2VfaWQiOjEwMTQ2LCJkdXJhdGlvbl9zIjo0LCJ1cmxnZW5fc291cmNlIjoid3d3In0%3D&amp;ccb=17-1&amp;_nc_gid=7Y7YsSyvIwBHKcERXVBcxg&amp;_nc_ss=1a&amp;_nc_zt=28&amp;vs=925ef83adbd3298a&amp;_nc_vs=HBkcFQIYOnBhc3N0aHJvdWdoX2V2ZXJzdG9yZS9HR0g5ZlNZVmRoWUxzVFVGQUU2R3JPeHE3YU1iYnNwVEFRQUYVAALIARIAKAAYABsCiAd1c2Vfb2lsATEScHJvZ3Jlc3NpdmVfcmVjaXBlATEVAAAmzpb799e4mkAVAigCQzMsF0ASiDEm6XjVGBJkYXNoX2Jhc2VsaW5lXzFfdjERAHXuB2XEngEA&amp;oh=00_AfyggOlzJuci0T-kqNidEVfxlr-TRd3KrlIjAvvwaiDu-Q&amp;oe=69BDB220, https://instagram.flas1-1.fna.fbcdn.net/o1/v/t16/f2/m69/AQNMVJ8oBk_zG6eEA9gVJ_99pjthKIKfue8nm53zjUYEiT5BYJjCECIdo5co5zFxAjYsQB2LjEF05gyxetLJ5GBf.mp4?strext=1&amp;_nc_cat=102&amp;_nc_oc=AdlKiWk19EB9jRAEWaCEsNEHGKzieqe9IDmjcUGAQ19044XROFcfG2K5sWSDeDcTT-Y&amp;_nc_sid=5e9851&amp;_nc_ht=instagram.flas1-1.fna.fbcdn.net&amp;_nc_ohc=-blabw4tjhsQ7kNvwH1ry4C&amp;efg=eyJ2ZW5jb2RlX3RhZyI6Inhwdl9wcm9ncmVzc2l2ZS5JTlNUQUdSQU0uQ0FST1VTRUxfSVRFTS5DMy43MjAuZGFzaF9iYXNlbGluZV8xX3YxIiwieHB2X2Fzc2V0X2lkIjoxODA3MjU0NzA3NjUzMjU4MywiYXNzZXRfYWdlX2RheXMiOjksInZpX3VzZWNhc2VfaWQiOjEwMTQ2LCJkdXJhdGlvbl9zIjo0LCJ1cmxnZW5fc291cmNlIjoid3d3In0%3D&amp;ccb=17-1&amp;vs=71292d691c9665d3&amp;_nc_vs=HBkcFQIYOnBhc3N0aHJvdWdoX2V2ZXJzdG9yZS9HSzBCYXlaazVPZ29NMTBEQU9EZ2V3dmJBUUpMYnNwVEFRQUYVAALIARIAKAAYABsCiAd1c2Vfb2lsATEScHJvZ3Jlc3NpdmVfcmVjaXBlATEVAAAmzqX3yti4mkAVAigCQzMsF0ATEGJN0vGqGBJkYXNoX2Jhc2VsaW5lXzFfdjERAHXuB2XEngEA&amp;_nc_gid=7Y7YsSyvIwBHKcERXVBcxg&amp;_nc_ss=1a&amp;_nc_zt=28&amp;oh=00_Afz5Dw9QCrkGSU4RxIsB_BNjbmmhRB6v6LsxatEP2nBbew&amp;oe=69BDAF3E, https://instagram.flas1-2.fna.fbcdn.net/o1/v/t16/f2/m69/AQPqqVZcLGuW7AuBix9ulPJ_5eR80gMeNDgE7N9oBLmiFqyaanF5QB4E65QObBEQzXsvAdcjiA4ELSpb9rU1NyRz.mp4?strext=1&amp;_nc_cat=103&amp;_nc_oc=AdlasQHokVIXRu548-nwXCbFLsK0gco-fkSg-Wr6BQ3Vi-JuUzafQZz_X_G05KVYKkg&amp;_nc_sid=5e9851&amp;_nc_ht=instagram.flas1-2.fna.fbcdn.net&amp;_nc_ohc=cWpiA1hlNeEQ7kNvwG_7K5i&amp;efg=eyJ2ZW5jb2RlX3RhZyI6Inhwdl9wcm9ncmVzc2l2ZS5JTlNUQUdSQU0uQ0FST1VTRUxfSVRFTS5DMy43MjAuZGFzaF9iYXNlbGluZV8xX3YxIiwieHB2X2Fzc2V0X2lkIjoxODA3MjU0NzAwMTUzMjU4MywiYXNzZXRfYWdlX2RheXMiOjksInZpX3VzZWNhc2VfaWQiOjEwMTQ2LCJkdXJhdGlvbl9zIjozLCJ1cmxnZW5fc291cmNlIjoid3d3In0%3D&amp;ccb=17-1&amp;_nc_gid=7Y7YsSyvIwBHKcERXVBcxg&amp;_nc_ss=1a&amp;_nc_zt=28&amp;vs=9c7dd9aaf195cb0d&amp;_nc_vs=HBkcFQIYOnBhc3N0aHJvdWdoX2V2ZXJzdG9yZS9HSTdWalNaaWsxMi1lQjhGQUg4cks3bk40V3BpYnNwVEFRQUYVAALIARIAKAAYABsCiAd1c2Vfb2lsATEScHJvZ3Jlc3NpdmVfcmVjaXBlATEVAAAmzoK0g9i4mkAVAigCQzMsF0AIAAAAAAAAGBJkYXNoX2Jhc2VsaW5lXzFfdjERAHXuB2XEngEA&amp;oh=00_Afx0Wu7lcmRLV-AGntoUlJBDojBc-_6xalpLr1U__-yi6A&amp;oe=69BD8F41, https://instagram.flas1-2.fna.fbcdn.net/o1/v/t16/f2/m69/AQNjl6xgILPLXxWj4dXLoPn06Y1J6XUHZnAptrFfxCSaYRFCoSeyIl01VXFzCdzFsW_9FZ7VxoLRQ94Gg6BAR8J-.mp4?strext=1&amp;_nc_cat=100&amp;_nc_oc=AdkyCuXzX64NgTxxJ5t1fAx5Dyfa6N2_KXOLiLdwgB_lvzJS6OpsfYL-MFe48JJoBN8&amp;_nc_sid=5e9851&amp;_nc_ht=instagram.flas1-2.fna.fbcdn.net&amp;_nc_ohc=LqTNsF3tJbsQ7kNvwGsS08A&amp;efg=eyJ2ZW5jb2RlX3RhZyI6Inhwdl9wcm9ncmVzc2l2ZS5JTlNUQUdSQU0uQ0FST1VTRUxfSVRFTS5DMy43MjAuZGFzaF9iYXNlbGluZV8xX3YxIiwieHB2X2Fzc2V0X2lkIjoxODA3MjU0NzAzNzUzMjU4MywiYXNzZXRfYWdlX2RheXMiOjksInZpX3VzZWNhc2VfaWQiOjEwMTQ2LCJkdXJhdGlvbl9zIjo0LCJ1cmxnZW5fc291cmNlIjoid3d3In0%3D&amp;ccb=17-1&amp;vs=2f90780ab17916f7&amp;_nc_vs=HBkcFQIYOnBhc3N0aHJvdWdoX2V2ZXJzdG9yZS9HQU9hb2lab2s5TXFJVXdEQU52X2s0MlVob01DYnNwVEFRQUYVAALIARIAKAAYABsCiAd1c2Vfb2lsATEScHJvZ3Jlc3NpdmVfcmVjaXBlATEVAAAmzsbepdi4mkAVAigCQzMsF0ASQ5WBBiTdGBJkYXNoX2Jhc2VsaW5lXzFfdjERAHXuB2XEngEA&amp;_nc_gid=7Y7YsSyvIwBHKcERXVBcxg&amp;_nc_ss=1a&amp;_nc_zt=28&amp;oh=00_AfxJf5Z9RT1zTdyXv5i-erwbnOGFkKGX9OFItrv46kRc3w&amp;oe=69BDB560</t>
  </si>
  <si>
    <t>https://www.instagram.com/allright_agency</t>
  </si>
  <si>
    <t>reina_toiro</t>
  </si>
  <si>
    <t>REINA / TOIRO</t>
  </si>
  <si>
    <t>TOIRO @toiro___1016 
STORE MANAGER🥦🍅
"野菜でいいわけ、出来る場所。"
姉妹店 HAPPA STAND @happastand</t>
  </si>
  <si>
    <t>None,Grocery Store</t>
  </si>
  <si>
    <t>https://scontent-sjc3-1.cdninstagram.com/v/t51.2885-19/467429861_592300183266279_7596905532296269136_n.jpg?stp=dst-jpg_e0_s150x150_tt6&amp;efg=eyJ2ZW5jb2RlX3RhZyI6InByb2ZpbGVfcGljLmRqYW5nby41MjUuYzIifQ&amp;_nc_ht=scontent-sjc3-1.cdninstagram.com&amp;_nc_cat=103&amp;_nc_oc=Q6cZ2QGRh_ct94fUe2_PAM4Zx_Ao2XES8er82-msWiNCbuVa35itwdtXULPWyxfh-sGt7Ok&amp;_nc_ohc=AeuGfSCjTgQQ7kNvwFOuuhp&amp;_nc_gid=7vOGMw4y0PY7Rf7Sv6Fv-A&amp;edm=AOQ1c0wBAAAA&amp;ccb=7-5&amp;oh=00_Afw4EmveZRHMFpAkztBBK1TkcJFAMD6Bo6O8xjWOk5ZVFg&amp;oe=69BDAE32&amp;_nc_sid=8b3546</t>
  </si>
  <si>
    <t>最近はいろんな友達がサプライズで店に会いに来てくれるので嬉しいです🥗 | お花ってすごい
⁡
見て癒し
あげてワクワク
もらって幸せ
⁡
将来娘が出来たらお花の名前を付けると決めています。
(いつの話❓) | 3月
⁡
Buds Outな季節🌱
#BudsOut #芽吹き | 圧倒的なしゃけ玉人気のおかげで、
最近のTOIROはアボカドパラダイス。
⁡
ありがとう、しゃけ玉。
ありがとう、アボカド。
⁡🥑•ᴗ•🥑 | ⁡記憶が鮮明なうちに旅の記録を✍️
往復の電車以外、何も調べない長野一人旅。
携帯は触らず、
地元の人におすすめを聞いたり、
ふらっと見つけたお店に入ってみたり。
選択肢を少なくしたときに
自分がどう感じるのかを知りたくて！
結論は、人生でいちばん楽しい旅行だった。
蕎麦屋で2時間待つのも苦じゃなかったし、
ブドウ農園を眺めながらただ歩いているだけの時間が1番楽しかった。
もし選択肢がたくさんあったら
待たずに入れるお店にすればよかった、とか
あれもこれも行きたかったのに、って思っていた気がする。
選択肢がたくさんあって、
より良いものを選べることが幸せだと思っていたけど、
それ | 幸せな休日~~⟡.· | カメラを手に入れたので、
毎日が楽しくなりそう | 📍食財とお酒 の/すぺゐす
大好きなヒトイキとゲロッパの系列店
お通しのロールキャベツのキャベツが
甘くて美味しかった🥬 | 📍alvonero 久屋大通
パスタの概念が変わるお店
一つひとつの料理をストーリーから丁寧に説明してくれて、
パスタへの愛情と拘りに感動した
ぜーんぶ美味しかったけど、へきなん美人と黒トリュフのポタージュが忘れられない🥕🍄
誰かのお祝いとか特別な日は次もここに来たいな〜🥂 | 📍KIKA 名東区
⁡
無農薬野菜がたっぷり乗った
化学調味料不使用のスパイスカレー
人参が甘くてほくほくで美味しかった〜
スパイスラバーなので追いスパイスはマスト☝️
最後にお口直しのミニデザートが出てくるところまで含めて良かった | 📍浜菜虎　丸の内
まぐろほほ肉の石焼と白子の石焼が美味しすぎて、
今の自分を取り巻く全てに対して感謝の気持ちが溢れた...
間違いなく2025年イチ美味しいお店‼️人生イチかも‼️ | 📍田分一　新栄
おじいちゃんがやってるお店
カウンターにずらーーーっておばんざいが並んでて、
そこから選ぶスタイル
角煮はとろっとろでもはや飲めた...美味...</t>
  </si>
  <si>
    <t>#BudsOut</t>
  </si>
  <si>
    <t>https://instagram.com/p/DVz7h63gIEI, https://instagram.com/p/DVyLS7OkvE6, https://instagram.com/p/DVZzAnhkrqH, https://instagram.com/p/DVKRni7Egnj, https://instagram.com/p/DUpQTKLEh4h, https://instagram.com/p/DUR-h4mkj3J, https://instagram.com/p/DUPjWkoEuVF, https://instagram.com/p/DT259gyki56, https://instagram.com/p/DSt5rmlgAF-, https://instagram.com/p/DScGcg9kg4H, https://instagram.com/p/DSXZSQCks04, https://instagram.com/p/DSMYeRVEnVt</t>
  </si>
  <si>
    <t>32, 34, 59, 34, 56, 34, 53, 30, 35, 36, 31, 36</t>
  </si>
  <si>
    <t>0, 1, 2, 0, 8, 0, 5, 1, 1, 0, 0, 0</t>
  </si>
  <si>
    <t>2026-03-13, 2026-03-12, 2026-03-02, 2026-02-25, 2026-02-12, 2026-02-03, 2026-02-02, 2026-01-23, 2025-12-26, 2025-12-19, 2025-12-17, 2025-12-13</t>
  </si>
  <si>
    <t>栄 Sakae, 長野県, Alvonero, 浜菜虎, 田分一</t>
  </si>
  <si>
    <t>Video, Sidecar, Sidecar, Sidecar, Sidecar, Video, Video, Sidecar, Sidecar, Sidecar, Sidecar, Sidecar</t>
  </si>
  <si>
    <t>https://scontent-sjc3-1.cdninstagram.com/v/t51.82787-15/651402002_17919022998291588_241238344186137760_n.jpg?stp=dst-jpg_e35_p1080x1080_sh0.08_tt6&amp;_nc_ht=scontent-sjc3-1.cdninstagram.com&amp;_nc_cat=100&amp;_nc_oc=Q6cZ2QGRh_ct94fUe2_PAM4Zx_Ao2XES8er82-msWiNCbuVa35itwdtXULPWyxfh-sGt7Ok&amp;_nc_ohc=0Ux7xZr0L7sQ7kNvwH-9LuY&amp;_nc_gid=7vOGMw4y0PY7Rf7Sv6Fv-A&amp;edm=AOQ1c0wBAAAA&amp;ccb=7-5&amp;ig_cache_key=Mzg1MTE5MDA4MjMwMTIzNjYyNw%3D%3D.3-ccb7-5&amp;oh=00_AfwcTXpO27jOPtlwNemt_14V1Lasoi7CaJSai1Y6Me-lHw&amp;oe=69BDAA9C&amp;_nc_sid=8b3546, https://scontent-sjc3-1.cdninstagram.com/v/t51.82787-15/651402002_17919022998291588_241238344186137760_n.jpg?stp=dst-jpg_e35_p1080x1080_sh0.08_tt6&amp;_nc_ht=scontent-sjc3-1.cdninstagram.com&amp;_nc_cat=100&amp;_nc_oc=Q6cZ2QGRh_ct94fUe2_PAM4Zx_Ao2XES8er82-msWiNCbuVa35itwdtXULPWyxfh-sGt7Ok&amp;_nc_ohc=0Ux7xZr0L7sQ7kNvwH-9LuY&amp;_nc_gid=7vOGMw4y0PY7Rf7Sv6Fv-A&amp;edm=AOQ1c0wBAAAA&amp;ccb=7-5&amp;ig_cache_key=Mzg1MTE5MDA4MjMwMTIzNjYyNw%3D%3D.3-ccb7-5&amp;oh=00_AfwcTXpO27jOPtlwNemt_14V1Lasoi7CaJSai1Y6Me-lHw&amp;oe=69BDAA9C&amp;_nc_sid=8b3546, https://scontent-sjc3-1.cdninstagram.com/v/t51.82787-15/649535415_17919022995291588_5737792969705813252_n.jpg?stp=dst-jpg_e35_p1080x1080_sh0.08_tt6&amp;_nc_ht=scontent-sjc3-1.cdninstagram.com&amp;_nc_cat=100&amp;_nc_oc=Q6cZ2QGRh_ct94fUe2_PAM4Zx_Ao2XES8er82-msWiNCbuVa35itwdtXULPWyxfh-sGt7Ok&amp;_nc_ohc=TFhviQwoHqwQ7kNvwEK3uV6&amp;_nc_gid=7vOGMw4y0PY7Rf7Sv6Fv-A&amp;edm=AOQ1c0wBAAAA&amp;ccb=7-5&amp;ig_cache_key=Mzg1MTE5MDA5NDIzODE5MDc1Nw%3D%3D.3-ccb7-5&amp;oh=00_AfxmrgovCQ1v0qLUvwBGnJQGzO2qE-Tb9d3Ahd2DnyNGMw&amp;oe=69BDB1C8&amp;_nc_sid=8b3546, https://scontent-sjc3-1.cdninstagram.com/v/t51.82787-15/649350833_17919023028291588_6887914095671951271_n.jpg?stp=dst-jpg_e35_p1080x1080_sh0.08_tt6&amp;_nc_ht=scontent-sjc3-1.cdninstagram.com&amp;_nc_cat=100&amp;_nc_oc=Q6cZ2QGRh_ct94fUe2_PAM4Zx_Ao2XES8er82-msWiNCbuVa35itwdtXULPWyxfh-sGt7Ok&amp;_nc_ohc=QSzrhPczKlsQ7kNvwHZRCcm&amp;_nc_gid=7vOGMw4y0PY7Rf7Sv6Fv-A&amp;edm=AOQ1c0wBAAAA&amp;ccb=7-5&amp;ig_cache_key=Mzg1MTE5MDA5NDE1NDM1MTQwNQ%3D%3D.3-ccb7-5&amp;oh=00_AfxQHMHQxpw4tCe6vpe9sR8EyF28zaFxRagMiqSgl7LVIA&amp;oe=69BDB2F0&amp;_nc_sid=8b3546, https://scontent-sjc3-1.cdninstagram.com/v/t51.82787-15/642576680_17917378593291588_1436319840941607654_n.jpg?stp=dst-jpg_e35_p1080x1080_sh0.08_tt6&amp;_nc_ht=scontent-sjc3-1.cdninstagram.com&amp;_nc_cat=100&amp;_nc_oc=Q6cZ2QGRh_ct94fUe2_PAM4Zx_Ao2XES8er82-msWiNCbuVa35itwdtXULPWyxfh-sGt7Ok&amp;_nc_ohc=tPfi_45JEOIQ7kNvwFKglSA&amp;_nc_gid=7vOGMw4y0PY7Rf7Sv6Fv-A&amp;edm=AOQ1c0wBAAAA&amp;ccb=7-5&amp;ig_cache_key=Mzg0MzU5NDcyNTQwOTA0NTc4OQ%3D%3D.3-ccb7-5&amp;oh=00_AfxbeAr2Je7kB5g2xnEO25gl7yaRtqfAuAo_soySPsI81A&amp;oe=69BD922F&amp;_nc_sid=8b3546, https://scontent-sjc3-1.cdninstagram.com/v/t51.82787-15/642576680_17917378593291588_1436319840941607654_n.jpg?stp=dst-jpg_e35_p1080x1080_sh0.08_tt6&amp;_nc_ht=scontent-sjc3-1.cdninstagram.com&amp;_nc_cat=100&amp;_nc_oc=Q6cZ2QGRh_ct94fUe2_PAM4Zx_Ao2XES8er82-msWiNCbuVa35itwdtXULPWyxfh-sGt7Ok&amp;_nc_ohc=tPfi_45JEOIQ7kNvwFKglSA&amp;_nc_gid=7vOGMw4y0PY7Rf7Sv6Fv-A&amp;edm=AOQ1c0wBAAAA&amp;ccb=7-5&amp;ig_cache_key=Mzg0MzU5NDcyNTQwOTA0NTc4OQ%3D%3D.3-ccb7-5&amp;oh=00_AfxbeAr2Je7kB5g2xnEO25gl7yaRtqfAuAo_soySPsI81A&amp;oe=69BD922F&amp;_nc_sid=8b3546, https://scontent-sjc3-1.cdninstagram.com/v/t51.82787-15/642502190_17917378602291588_1676539665875242407_n.jpg?stp=dst-jpg_e35_p1080x1080_sh0.08_tt6&amp;_nc_ht=scontent-sjc3-1.cdninstagram.com&amp;_nc_cat=100&amp;_nc_oc=Q6cZ2QGRh_ct94fUe2_PAM4Zx_Ao2XES8er82-msWiNCbuVa35itwdtXULPWyxfh-sGt7Ok&amp;_nc_ohc=NR6CurVgjacQ7kNvwHIVrro&amp;_nc_gid=7vOGMw4y0PY7Rf7Sv6Fv-A&amp;edm=AOQ1c0wBAAAA&amp;ccb=7-5&amp;ig_cache_key=Mzg0MzU5NDcyNTY3NzUwOTc4NA%3D%3D.3-ccb7-5&amp;oh=00_AfwPznCU7BwuiU9HOktycXOZ5YqaAHamqYLUBQ-c4F3OTA&amp;oe=69BDA54D&amp;_nc_sid=8b3546, https://scontent-sjc3-1.cdninstagram.com/v/t51.82787-15/640401170_17917378611291588_6976924945811322982_n.jpg?stp=dst-jpg_e35_p1080x1080_sh0.08_tt6&amp;_nc_ht=scontent-sjc3-1.cdninstagram.com&amp;_nc_cat=100&amp;_nc_oc=Q6cZ2QGRh_ct94fUe2_PAM4Zx_Ao2XES8er82-msWiNCbuVa35itwdtXULPWyxfh-sGt7Ok&amp;_nc_ohc=kxUQGTN6cO4Q7kNvwG4PFh3&amp;_nc_gid=7vOGMw4y0PY7Rf7Sv6Fv-A&amp;edm=AOQ1c0wBAAAA&amp;ccb=7-5&amp;ig_cache_key=Mzg0MzU5NDcyNTU2MDAzMDE5NQ%3D%3D.3-ccb7-5&amp;oh=00_AfxcjxYUfEFOOLRcCYU1plhOF0pG02K-vstKoUq3lgWSmA&amp;oe=69BDB7E0&amp;_nc_sid=8b3546, https://scontent-sjc3-1.cdninstagram.com/v/t51.82787-15/638284361_17916588864291588_7598293268519869183_n.jpg?stp=dst-jpg_e35_p1080x1080_sh0.08_tt6&amp;_nc_ht=scontent-sjc3-1.cdninstagram.com&amp;_nc_cat=100&amp;_nc_oc=Q6cZ2QGRh_ct94fUe2_PAM4Zx_Ao2XES8er82-msWiNCbuVa35itwdtXULPWyxfh-sGt7Ok&amp;_nc_ohc=HyiwIYZwzqIQ7kNvwF2CF4d&amp;_nc_gid=7vOGMw4y0PY7Rf7Sv6Fv-A&amp;edm=AOQ1c0wBAAAA&amp;ccb=7-5&amp;ig_cache_key=MzgzOTk1OTEwOTk4MzE3MjEzNQ%3D%3D.3-ccb7-5&amp;oh=00_AfzHU5aPbXBVqQJRMRPieOOKzY044pv7iDXnw--CIMAKuw&amp;oe=69BD90FE&amp;_nc_sid=8b3546, https://scontent-sjc3-1.cdninstagram.com/v/t51.82787-15/638284361_17916588864291588_7598293268519869183_n.jpg?stp=dst-jpg_e35_p1080x1080_sh0.08_tt6&amp;_nc_ht=scontent-sjc3-1.cdninstagram.com&amp;_nc_cat=100&amp;_nc_oc=Q6cZ2QGRh_ct94fUe2_PAM4Zx_Ao2XES8er82-msWiNCbuVa35itwdtXULPWyxfh-sGt7Ok&amp;_nc_ohc=HyiwIYZwzqIQ7kNvwF2CF4d&amp;_nc_gid=7vOGMw4y0PY7Rf7Sv6Fv-A&amp;edm=AOQ1c0wBAAAA&amp;ccb=7-5&amp;ig_cache_key=MzgzOTk1OTEwOTk4MzE3MjEzNQ%3D%3D.3-ccb7-5&amp;oh=00_AfzHU5aPbXBVqQJRMRPieOOKzY044pv7iDXnw--CIMAKuw&amp;</t>
  </si>
  <si>
    <t>https://scontent-sjc6-1.cdninstagram.com/o1/v/t2/f2/m86/AQMukpchPqp2bf6he8eAcJzWmT_weRZAyXfjS2URs9ca5InQU1Ei0D9GScOrtry0hlT0ZCjI5mBC_MN9fBluu2GtTmMoah6-ADIYODE.mp4?_nc_cat=104&amp;_nc_sid=5e9851&amp;_nc_ht=scontent-sjc6-1.cdninstagram.com&amp;_nc_ohc=iJNQwS-DpvIQ7kNvwEcRjNy&amp;efg=eyJ2ZW5jb2RlX3RhZyI6Inhwdl9wcm9ncmVzc2l2ZS5JTlNUQUdSQU0uQ0xJUFMuQzMuNzIwLmRhc2hfYmFzZWxpbmVfMV92MSIsInhwdl9hc3NldF9pZCI6MTc5MTM1NDA0MTczNDAxMzQsImFzc2V0X2FnZV9kYXlzIjozLCJ2aV91c2VjYXNlX2lkIjoxMDgyNywiZHVyYXRpb25fcyI6MzgsInVybGdlbl9zb3VyY2UiOiJ3d3cifQ%3D%3D&amp;ccb=17-1&amp;vs=7c10c9df6ac0d684&amp;_nc_vs=HBksFQIYUmlnX3hwdl9yZWVsc19wZXJtYW5lbnRfc3JfcHJvZC84NzQ5MTJGODBBQjhCRURFQzUzNDA1MTAyNUIxNjdBMl92aWRlb19kYXNoaW5pdC5tcDQVAALIARIAFQIYUWlnX3hwdl9wbGFjZW1lbnRfcGVybWFuZW50X3YyLzE5NDA0RkUyQUNEQUU2RTA0NkE5MDFFMTU0MzE2Qjg4X2F1ZGlvX2Rhc2hpbml0Lm1wNBUCAsgBEgAoABgAGwKIB3VzZV9vaWwBMRJwcm9ncmVzc2l2ZV9yZWNpcGUBMRUAACbMi_bTpJHSPxUCKAJDMywXQENRBiTdLxsYEmRhc2hfYmFzZWxpbmVfMV92MREAdf4HZZapAQA&amp;_nc_gid=7vOGMw4y0PY7Rf7Sv6Fv-A&amp;_nc_ss=1a&amp;_nc_zt=28&amp;oh=00_Afz8tqvd0lKZR2ddxXfIZkKR_xtqfnWsuFAAIun_t5N6DA&amp;oe=69B998F1, https://scontent-sjc6-1.cdninstagram.com/o1/v/t16/f2/m69/AQPLfBXdVV955TVOL9uwFRj_KNMFRDv7x6XeZrWyQBcHZcgnyyRmNc24J7NnhvNiYVHmDznfuo9o1td0RZqm8Ok6.mp4?strext=1&amp;_nc_cat=107&amp;_nc_sid=5e9851&amp;_nc_ht=scontent-sjc6-1.cdninstagram.com&amp;_nc_ohc=rCcet7ORO88Q7kNvwGQUDU7&amp;efg=eyJ2ZW5jb2RlX3RhZyI6Inhwdl9wcm9ncmVzc2l2ZS5JTlNUQUdSQU0uQ0FST1VTRUxfSVRFTS5DMy43MTYuZGFzaF9iYXNlbGluZV8xX3YxIiwieHB2X2Fzc2V0X2lkIjoxNzkxMzQzNDQxODM0MDEzNCwiYXNzZXRfYWdlX2RheXMiOjMsInZpX3VzZWNhc2VfaWQiOjEwMTQ2LCJkdXJhdGlvbl9zIjoyLCJ1cmxnZW5fc291cmNlIjoid3d3In0%3D&amp;ccb=17-1&amp;vs=235703c60be715ce&amp;_nc_vs=HBksFQIYOnBhc3N0aHJvdWdoX2V2ZXJzdG9yZS9HRlpUcENZSUIxUGFzUklGQUI5d25HSjl3dnNTYnNwVEFRQUYVAALIARIAFQIYUWlnX3hwdl9wbGFjZW1lbnRfcGVybWFuZW50X3YyLzgxNDUyODIzMkE0MkRCRkNEMDRBOUE2NTREMDAwRDhCX2F1ZGlvX2Rhc2hpbml0Lm1wNBUCAsgBEgAoABgAGwKIB3VzZV9vaWwBMRJwcm9ncmVzc2l2ZV9yZWNpcGUBMRUAACbMhLPzjovSPxUCKAJDMywXQAXdLxqfvncYEmRhc2hfYmFzZWxpbmVfMV92MREAde4HZcSeAQA&amp;_nc_gid=7vOGMw4y0PY7Rf7Sv6Fv-A&amp;_nc_ss=1a&amp;_nc_zt=28&amp;oh=00_Afx3vxIKdpzsgE17iPBRWzSSW7Nfza78J7U9vqkKogh0VA&amp;oe=69BDBB15, https://scontent-sjc6-1.cdninstagram.com/o1/v/t16/f2/m84/AQO7mgxHHlAUhhhxVhVzMoZ2jlMc5knKGtu25vxw9AOeY_7MCnMPfLMdUEVdig7HEWoBLrueKrc4X2QO_OzUnoAKMIxSBn3aBTFoztw.mp4?_nc_cat=111&amp;_nc_sid=5e9851&amp;_nc_ht=scontent-sjc6-1.cdninstagram.com&amp;_nc_ohc=dC2LqfTuIUgQ7kNvwF9nE4x&amp;efg=eyJ2ZW5jb2RlX3RhZyI6Inhwdl9wcm9ncmVzc2l2ZS5JTlNUQUdSQU0uQ0FST1VTRUxfSVRFTS5DMy4xMjgwLmRhc2hfYmFzZWxpbmVfMV92MSIsInhwdl9hc3NldF9pZCI6MTc5MDkxNjQxMzczNDAxMzQsImFzc2V0X2FnZV9kYXlzIjozMiwidmlfdXNlY2FzZV9pZCI6MTAxNDYsImR1cmF0aW9uX3MiOjUsInVybGdlbl9zb3VyY2UiOiJ3d3cifQ%3D%3D&amp;ccb=17-1&amp;vs=a795ce261a49d49e&amp;_nc_vs=HBksFQIYTGlnX2JhY2tmaWxsX3RpbWVsaW5lX3ZvZC9EMjQ0MTcyREUxOThFMkYwMUE1QUYwNzdFNDdGRUI4MV92aWRlb19kYXNoaW5pdC5tcDQVAALIARIAFQIYUWlnX3hwdl9wbGFjZW1lbnRfcGVybWFuZW50X3YyLzQyNEYxOThFNUIwRDZDNjk1NzlBRjk1MTkzOTM1OUI0X2F1ZGlvX2Rhc2hpbml0Lm1wNBUCAsgBEgAoABgAGwKIB3VzZV9vaWwBMRJwcm9ncmVzc2l2ZV9yZWNpcGUBMRUAACbM84rqxpLQPxUCKAJDMywXQBQhysCDEm8YEmRhc2hfYmFzZWxpbmVfMV92MREAde4HZcSeAQA&amp;_nc_gid=7vOGMw4y0PY7Rf7Sv6Fv-A&amp;_nc_ss=1a&amp;_nc_zt=28&amp;oh=00_AfyvIwIRDb5328P5UBxLkz0Me9KTtmAKU-GFQ-IN2Y3LbA&amp;oe=69B9BF05, https://scontent-sjc6-1.cdninstagram.com/o1/v/t16/f2/m84/AQP8xtdhcpLhRorGmseSJRvuNoeHitZrs6dcvv2A_5OEyRbjkB1-RcgS_2y9HYTcS12fY95Oo25y571kev396C5niHUINupd34u1an4.mp4?_nc_cat=107&amp;_nc_sid=5e9851&amp;_nc_ht=scontent-sjc6-1.cdninstagram.com&amp;_nc_ohc=9lMRotPUvCoQ7kNvwGf3KEf&amp;efg=eyJ2ZW5jb2RlX3RhZyI6Inhwdl9wcm9ncmVzc2l2ZS5JTlNUQUdSQU0uQ0FST1VTRUxfSVRFTS5DMy4xMjc2LmRhc2hfYmFzZWxpbmVfMV92MSIsInhwdl9hc3NldF9pZCI6MTc5MDkxNjQyMDkzNDAxMzQsImFzc2V0X2FnZV9kYXlzIjozMiwidmlfdXNlY2FzZV9pZCI6MTAxNDYsImR1cmF0aW9uX3MiOjUsInVybGdlbl9zb3VyY2UiOiJ3d3cifQ%3D%3D&amp;ccb=17-1&amp;_nc_gid=7vOGMw4y0PY7Rf7Sv6Fv-A&amp;_nc_ss=1a&amp;_nc_zt=28&amp;vs=7a808dba4efcc579&amp;_nc_vs=HBksFQIYTGlnX2JhY2tmaWxsX3RpbWVsaW5lX3ZvZC8zNjRCMjk1NUQ1MDMzMzIyRkQ5NjlGNEQ3RUFCRjY5OV92aWRlb19kYXNoaW5pdC5tcDQVAALIARIAFQIYUWlnX3hwdl9wbGFjZW1lbnRfcGVybWFuZW50X3YyLzE0NDAxNDE4NUVBNjYwOTRFQTk2QkY0MUUwRDE0NkFBX2F1ZGlvX2Rhc2hpbml0Lm1wNBUCAsgBEgAoABgAGwKIB3VzZV9vaWwBMRJwcm9ncmVzc2l2ZV9yZWNpcGUBMRUAACbM-9-ux5LQPxUCKAJDMywXQBd2yLQ5WBAYEmRhc2hfYmFzZWxpbmVfMV92MREAde4HZcSeAQA&amp;oh=00_AfxjvW211qFpYj_FrKV4ljrtydZ74nVju2k6xsjNNdwa6Q&amp;oe=69B9B141, https://scontent-sjc3-1.cdninstagram.com/o1/v/t16/f2/m84/AQOmCu1uyI16dWhihQ22fK3V-iKu81TAq7gP7S9yiwPP-ZmZN1T69zb87Veq8S4k3pBFGLmCe0NEOkyMAOC4iuep0X1kcsRWSuq1J7Q.mp4?_nc_cat=102&amp;_nc_sid=5e9851&amp;_nc_ht=scontent-sjc3-1.cdninstagram.com&amp;_nc_ohc=qqxLFZtiPO0Q7kNvwFa4ARK&amp;efg=eyJ2ZW5jb2RlX3RhZyI6Inhwdl9wcm9ncmVzc2l2ZS5JTlNUQUdSQU0uQ0FST1VTRUxfSVRFTS5DMy4xMjc2LmRhc2hfYmFzZWxpbmVfMV92MSIsInhwdl9hc3NldF9pZCI6MTc5MDkxNjQzMzIzNDAxMzQsImFzc2V0X2FnZV9kYXlzIjozMiwidmlfdXNlY2FzZV9pZCI6MTAxNDYsImR1cmF0aW9uX3MiOjEzLCJ1cmxnZW5fc291cmNlIjoid3d3In0%3D&amp;ccb=17-1&amp;vs=b2d92c0b4522b895&amp;_nc_vs=HBksFQIYTGlnX2JhY2tmaWxsX3RpbWVsaW5lX3ZvZC8wNzQ1RUNGNEYwNjRFRTI3NDEyMUU1NjczQTgzREE5Rl92aWRlb19kYXNoaW5pdC5tcDQVAALIARIAFQIYUWlnX3hwdl9wbGFjZW1lbnRfcGVybWFuZW50X3YyL0U4NDhFNTZCNTA0RERDRDZCNkYwRUNBREY1QkVENEI5X2F1ZGlvX2Rhc2</t>
  </si>
  <si>
    <t>https://www.instagram.com/reina_toiro</t>
  </si>
  <si>
    <t>leebasford</t>
  </si>
  <si>
    <t>Lee Basford</t>
  </si>
  <si>
    <t>Design + Art Direction: humankind.jp
Photography: leebasford.com</t>
  </si>
  <si>
    <t>https://humankind.jp/</t>
  </si>
  <si>
    <t>https://scontent-atl3-3.cdninstagram.com/v/t51.2885-19/12599393_220753658289824_533560691_a.jpg?stp=dst-jpg_e0_s150x150_tt6&amp;efg=eyJ2ZW5jb2RlX3RhZyI6InByb2ZpbGVfcGljLmRqYW5nby4xMDgwLmMyIn0&amp;_nc_ht=scontent-atl3-3.cdninstagram.com&amp;_nc_cat=108&amp;_nc_oc=Q6cZ2QFpA56z_C4Q9QOykSILT3vqtJx21RuKmY1JnYIrJOGvZqwUSdxVy5zo_a31Q9F42eoh1-QwD_VKLzYB8XpZxLVI&amp;_nc_ohc=PjSFtydxYUkQ7kNvwGCjXk2&amp;_nc_gid=mz0oURYDK-26P0uVXzgD6w&amp;edm=AOQ1c0wBAAAA&amp;ccb=7-5&amp;oh=00_AfyGMOhnQXzLIxOpGeLiXMPWpyBLkHiaRKSyN_Lchi7ZRA&amp;oe=69BD9EEE&amp;_nc_sid=8b3546</t>
  </si>
  <si>
    <t xml:space="preserve">Katsuya Kamo was one of the most inspirational artists I’ve witnessed, both his work and life were full of creativity, intuition and instinct. From his vast shelves of beautifully crafted sketchbooks, collages, sculptures, to the vintage car he drove.
The last few years I’d been planning to do a mo | I few years back I visited Kushiro in the south east of Hokkaido and the Tanaka horse breeders. 
For Papersky Magazine’s 'Japan Stories' I’ve revisited and re-edited the back catalogue of photographs in a new story published in both English and 日本語. @papersky_eng  @papersky_jp 
Link in my profile.
 | Work that started in a farmhouse in the Shiga countryside of Japan with no initial goal in mind. It was only when I began working with what materials could be found scattered around the place that things became more focused on the outcome. | I spent the day photographing Paul Smith during filming in Tokyo for his 'Postcards From…' series. A city that has been a source of limitless inspiration since his first visits in the 1980s.
The series takes you off the tourist trail and guides you through some of his favourite places in the city -  | Recent work with K&amp;C for @mclarenautojapan together with @shota_matsuda an amazing team and a lot of hard work from everyone involved to make this happen.
K&amp;C team: @kitchen_and_co
Daisuke Nakamichi
Hugo Burel
Simon Taylor
Wataru Ozeki
Ami Hirano
Trevor Lainchbury
Director: Marc-Antoine Astier (Bo | 間の音
Between Space and Sound
Devon Turnbull + Karimoku Research Center 
On view @karimoku_research / @devonojas 
2026. 02. 21 - 2026. 06. 05
PM12:00 - PM6:00
Between Space &amp; Sound (Ma no Oto) considers how we inhabit what we hear. It lingers in the Japanese idea of ma, the interval that gives shap | Recent work with K&amp;C for @mclarenautojapan together with @shota_matsuda an amazing team and a lot of hard work from everyone involved to make this happen.
K&amp;C team: @kitchen_and_co 
Daisuke Nakamichi
Hugo Burel
Simon Taylor
Wataru Ozeki
Ami Hirano
Trevor Lainchbury
Director: Marc-Antoine Astier (B | Project from the archive for @digiki - Working together with Jonathan Costello we created the physical heart from pieces of metal, cut-up and just beginning to rust. The oozing colours were later added by a combination of paper and digital manipulation. .
.
.
.
.
.
#designinspiration #illustration  | In a continuing series of work for @dannerboots in Portland. To celebrate 40 years since the introduction of their groundbreaking 'Danner Light' and the invention of the Gore-Tex boot in 1979 by their lead designer Guillaume 'Willie' Sacre.
Exploring Danner's archives in Portland dating back to 193 | Looking back at some previous work recently. This was for the Birmingham Royal Ballet, as part of their Pointe Blank project. Using watercolours to produce a completely typographic design, taking select lines from the unique dialogue to create a visual interpretation of the story without using tradi | Continuing the portfolio theme - I was asked to create work for an exhibition curated by @nike via @thisisandyjenkins , celebrating BMX making it to the Olympics for the first time (in Beijing) with an impressive selection of artists who shared the common bond of BMX as an early inspiration. Nike co | Portfolio update: Rapha RIDES Tokyo booklet / Working together with the team in London and Tokyo we produced booklets for the 3 day event in both English and Japanese.
Along with work on the films and Clubhouse VM my role involved photography, writing, design and direction for all print and digital </t>
  </si>
  <si>
    <t>#designinspiration, #illustration</t>
  </si>
  <si>
    <t>@papersky_eng, @papersky_jp, @mclarenautojapan, @shota_matsuda, @kitchen_and_co, @karimoku_research, @devonojas, @digiki, @photoshop, @dannerboots, @nike, @thisisandyjenkins</t>
  </si>
  <si>
    <t>https://instagram.com/p/B9TKN_sFAN3, https://instagram.com/p/CKQYdWslTZL, https://instagram.com/p/-m-KKROc68, https://instagram.com/p/B6YCdqjFUb-, https://instagram.com/p/C9EqOB2y5gN, https://instagram.com/p/DVOPhw6gZZW, https://instagram.com/p/DATYvS6yzuk, https://instagram.com/p/B_Wc83oFOI3, https://instagram.com/p/B5W5l5gF4iS, https://instagram.com/p/BtQhQ8alIjk, https://instagram.com/p/Btr9Ew7lPOq, https://instagram.com/p/BthqZjmAOTh</t>
  </si>
  <si>
    <t>158, 431, 103, 390, 104, 104, 47, 79, 116, 107, 153, 250</t>
  </si>
  <si>
    <t>0, 17, 1, 23, 0, 3, 2, 4, 5, 3, 7, 12</t>
  </si>
  <si>
    <t>2020-03-04, 2021-01-20, 2015-11-28, 2019-12-22, 2024-07-06, 2026-02-26, 2024-09-24, 2020-04-24, 2019-11-27, 2019-01-30, 2019-02-10, 2019-02-06</t>
  </si>
  <si>
    <t>Kushiro, Hokkaido, Tokyo, Japan, Portland, Oregon, Rapha Tokyo</t>
  </si>
  <si>
    <t>Sidecar, Sidecar, Image, Sidecar, Sidecar, Sidecar, Video, Sidecar, Sidecar, Sidecar, Sidecar, Sidecar</t>
  </si>
  <si>
    <t>https://scontent-atl3-3.cdninstagram.com/v/t51.82787-15/651325491_18153743521443791_7888172184518351389_n.jpg?stp=dst-jpg_e35_s1080x1080_sh0.08_tt6&amp;_nc_ht=scontent-atl3-3.cdninstagram.com&amp;_nc_cat=111&amp;_nc_oc=Q6cZ2QFpA56z_C4Q9QOykSILT3vqtJx21RuKmY1JnYIrJOGvZqwUSdxVy5zo_a31Q9F42eoh1-QwD_VKLzYB8XpZxLVI&amp;_nc_ohc=R-vvOqY60woQ7kNvwFRB6ED&amp;_nc_gid=mz0oURYDK-26P0uVXzgD6w&amp;edm=AOQ1c0wBAAAA&amp;ccb=7-5&amp;ig_cache_key=MjI1NzE5Mjc3Nzk4ODU3OTE4Mg%3D%3D.3-ccb7-5&amp;oh=00_Afy1hhfW-pvLGuwENskr81KDJQecGQWWK9Yhbb9IlrSr6w&amp;oe=69BDB585&amp;_nc_sid=8b3546, https://scontent-atl3-3.cdninstagram.com/v/t51.82787-15/651325491_18153743521443791_7888172184518351389_n.jpg?stp=dst-jpg_e35_s1080x1080_sh0.08_tt6&amp;_nc_ht=scontent-atl3-3.cdninstagram.com&amp;_nc_cat=111&amp;_nc_oc=Q6cZ2QFpA56z_C4Q9QOykSILT3vqtJx21RuKmY1JnYIrJOGvZqwUSdxVy5zo_a31Q9F42eoh1-QwD_VKLzYB8XpZxLVI&amp;_nc_ohc=R-vvOqY60woQ7kNvwFRB6ED&amp;_nc_gid=mz0oURYDK-26P0uVXzgD6w&amp;edm=AOQ1c0wBAAAA&amp;ccb=7-5&amp;ig_cache_key=MjI1NzE5Mjc3Nzk4ODU3OTE4Mg%3D%3D.3-ccb7-5&amp;oh=00_Afy1hhfW-pvLGuwENskr81KDJQecGQWWK9Yhbb9IlrSr6w&amp;oe=69BDB585&amp;_nc_sid=8b3546, https://scontent-atl3-1.cdninstagram.com/v/t51.82787-15/645993218_18097165333981362_3941999642590323280_n.jpg?stp=dst-jpg_e35_s1080x1080_sh0.08_tt6&amp;_nc_ht=scontent-atl3-1.cdninstagram.com&amp;_nc_cat=106&amp;_nc_oc=Q6cZ2QFpA56z_C4Q9QOykSILT3vqtJx21RuKmY1JnYIrJOGvZqwUSdxVy5zo_a31Q9F42eoh1-QwD_VKLzYB8XpZxLVI&amp;_nc_ohc=s_hjNtXiy9QQ7kNvwF3Tulo&amp;_nc_gid=mz0oURYDK-26P0uVXzgD6w&amp;edm=AOQ1c0wBAAAA&amp;ccb=7-5&amp;ig_cache_key=MjI1NzE5Mjc3Nzk1NTEwOTI3Mg%3D%3D.3-ccb7-5&amp;oh=00_Afyf3bEgu_o_zwSIlgD5c927HwWVZOCgPOL7hC3Za3Z4Ow&amp;oe=69BDADBE&amp;_nc_sid=8b3546, https://scontent-atl3-1.cdninstagram.com/v/t51.2885-15/89226939_555291702002976_8456176942993811046_n.jpg?stp=dst-jpg_e35_s1080x1080_tt6&amp;_nc_ht=scontent-atl3-1.cdninstagram.com&amp;_nc_cat=100&amp;_nc_oc=Q6cZ2QFpA56z_C4Q9QOykSILT3vqtJx21RuKmY1JnYIrJOGvZqwUSdxVy5zo_a31Q9F42eoh1-QwD_VKLzYB8XpZxLVI&amp;_nc_ohc=fv4uLiVqo48Q7kNvwH8zQ7Z&amp;_nc_gid=mz0oURYDK-26P0uVXzgD6w&amp;edm=AOQ1c0wBAAAA&amp;ccb=7-5&amp;ig_cache_key=MjI1NzE5Mjc3Nzk0NjcyOTc4OQ%3D%3D.3-ccb7-5&amp;oh=00_AfwJG83DxruWNdU_HnHB1FHxHfXmSM8FTQocvgvI08mgQg&amp;oe=69BD97D9&amp;_nc_sid=8b3546, https://scontent-atl3-1.cdninstagram.com/v/t51.82787-15/649487658_18117714067625712_966464734803624182_n.jpg?stp=dst-jpg_e35_s1080x1080_sh0.08_tt6&amp;_nc_ht=scontent-atl3-1.cdninstagram.com&amp;_nc_cat=100&amp;_nc_oc=Q6cZ2QFpA56z_C4Q9QOykSILT3vqtJx21RuKmY1JnYIrJOGvZqwUSdxVy5zo_a31Q9F42eoh1-QwD_VKLzYB8XpZxLVI&amp;_nc_ohc=kNfhs6cMiPIQ7kNvwEsD1ky&amp;_nc_gid=mz0oURYDK-26P0uVXzgD6w&amp;edm=AOQ1c0wBAAAA&amp;ccb=7-5&amp;ig_cache_key=MjI1NzE5Mjc3Nzk3MTg0OTgxMw%3D%3D.3-ccb7-5&amp;oh=00_Afy4Q5Iqp9zZdXxwGgHlZGGFc66nalxwZJs4xEgUUfdOew&amp;oe=69BD8EB9&amp;_nc_sid=8b3546, https://scontent-atl3-1.cdninstagram.com/v/t51.82787-15/650785286_18092496550877928_6266030314293325125_n.jpg?stp=dst-jpg_e35_s1080x1080_sh0.08_tt6&amp;_nc_ht=scontent-atl3-1.cdninstagram.com&amp;_nc_cat=100&amp;_nc_oc=Q6cZ2QFpA56z_C4Q9QOykSILT3vqtJx21RuKmY1JnYIrJOGvZqwUSdxVy5zo_a31Q9F42eoh1-QwD_VKLzYB8XpZxLVI&amp;_nc_ohc=q7C7b-Y9PZ0Q7kNvwFzvw5n&amp;_nc_gid=mz0oURYDK-26P0uVXzgD6w&amp;edm=AOQ1c0wBAAAA&amp;ccb=7-5&amp;ig_cache_key=MjI1NzE5Mjc3Nzk1NDk1MzE1OQ%3D%3D.3-ccb7-5&amp;oh=00_Afzs6kzJqTHF7_gZxaPSdr0g0MuwzmhzCNyIOsjli3n08w&amp;oe=69BDBA35&amp;_nc_sid=8b3546, https://scontent-atl3-2.cdninstagram.com/v/t51.82787-15/641809243_18097877311763149_6352330476812641211_n.jpg?stp=dst-jpg_e35_s1080x1080_sh0.08_tt6&amp;_nc_ht=scontent-atl3-2.cdninstagram.com&amp;_nc_cat=101&amp;_nc_oc=Q6cZ2QFpA56z_C4Q9QOykSILT3vqtJx21RuKmY1JnYIrJOGvZqwUSdxVy5zo_a31Q9F42eoh1-QwD_VKLzYB8XpZxLVI&amp;_nc_ohc=XrwH4z6Gk44Q7kNvwEDfQWL&amp;_nc_gid=mz0oURYDK-26P0uVXzgD6w&amp;edm=AOQ1c0wBAAAA&amp;ccb=7-5&amp;ig_cache_key=MjI1NzE5Mjc3NzkyMTQwNjQzMw%3D%3D.3-ccb7-5&amp;oh=00_Afx4mZRqei2uxbXWTRwEyORHqVzjm51ik0HI8D4ivY8NXQ&amp;oe=69BDA627&amp;_nc_sid=8b3546, https://scontent-atl3-1.cdninstagram.com/v/t51.82787-15/645539681_18097180771787724_796650699926670839_n.jpg?stp=dst-jpg_e35_s1080x1080_sh0.08_tt6&amp;_nc_ht=scontent-atl3-1.cdninstagram.com&amp;_nc_cat=100&amp;_nc_oc=Q6cZ2QFpA56z_C4Q9QOykSILT3vqtJx21RuKmY1JnYIrJOGvZqwUSdxVy5zo_a31Q9F42eoh1-QwD_VKLzYB8XpZxLVI&amp;_nc_ohc=X6CWQbAvIC8Q7kNvwGZum1T&amp;_nc_gid=mz0oURYDK-26P0uVXzgD6w&amp;edm=AOQ1c0wBAAAA&amp;ccb=7-5&amp;ig_cache_key=MjI1NzE5Mjc3NzkyOTg1MDU0Nw%3D%3D.3-ccb7-5&amp;oh=00_Afyx7KM54ep6cfdo-QhnWt7tJyei20smZnLAamVpZcUBEQ&amp;oe=69BD9A54&amp;_nc_sid=8b3546, https://scontent-atl3-3.cdninstagram.com/v/t51.82787-15/649685976_18111824170775445_4381390586169643574_n.jpg?stp=dst-jpg_e35_s1080x1080_sh0.08_tt6&amp;_nc_ht=scontent-atl3-3.cdninstagram.com&amp;_nc_cat=109&amp;_nc_oc=Q6cZ2QFpA56z_C4Q9QOykSILT3vqtJx21RuKmY1JnYIrJOGvZqwUSdxVy5zo_a31Q9F42eoh1-QwD_VKLzYB8XpZxLVI&amp;_nc_ohc=PUMIe_79geYQ7kNvwErsBoN&amp;_nc_gid=mz0oURYDK-26P0uVXzgD6w&amp;edm=AOQ1c0wBAAAA&amp;ccb=7-5&amp;ig_cache_key=MjI1NzE5Mjc3Nzk2MzMxNDI3NA%3D%3D.3-ccb7-5&amp;oh=00_Afws3sUqxnDnAJ5UMrbT28G5ACgABlo9dcwKo01I1so2nQ&amp;oe=69BDA646&amp;_nc_sid=8b3546, https://scontent-atl3-3.cdninstagram.com/v/t51.82787-15/650244423_18139782835492883_4756644094845743216_n.jpg?stp=dst-jpg_e35_s1080x1080_sh0.08_tt6&amp;_nc_ht=scontent-atl3-3.cdninstagram.com&amp;_nc_cat=111&amp;_nc_oc=Q6cZ2QFpA56z_C4Q9QOykSILT3vqtJx21RuKmY1JnYIrJOGvZqwUSdxVy5zo_a31Q9F42eoh1-QwD_VKLzYB8XpZxL</t>
  </si>
  <si>
    <t>https://scontent-atl3-2.cdninstagram.com/o1/v/t2/f2/m367/AQMY4udavOiQF6tG0jE66UHcExpbj7YXwtm48mYu47F22nN9wQOPdadP2vi62wQuHNzS7MSie7meXtF2qhJ8PLCGQFrhYR7Y9KPiJlE.mp4?_nc_cat=102&amp;_nc_sid=5e9851&amp;_nc_ht=scontent-atl3-2.cdninstagram.com&amp;_nc_ohc=2UzG5KeePpQQ7kNvwG_4sGI&amp;efg=eyJ2ZW5jb2RlX3RhZyI6Inhwdl9wcm9ncmVzc2l2ZS5JTlNUQUdSQU0uQ0xJUFMuQzIuNzIwLmRhc2hfYmFzZWxpbmVfMV92MSIsInhwdl9hc3NldF9pZCI6MjcxMDM3ODAwMDU5MDI3ODIsImFzc2V0X2FnZV9kYXlzIjo1MzcsInZpX3VzZWNhc2VfaWQiOjEwMDk5LCJkdXJhdGlvbl9zIjo5MCwidXJsZ2VuX3NvdXJjZSI6Ind3dyJ9&amp;ccb=17-1&amp;_nc_gid=mz0oURYDK-26P0uVXzgD6w&amp;_nc_ss=1a&amp;_nc_zt=28&amp;vs=f75994d0bd305787&amp;_nc_vs=HBksFQIYQGlnX2VwaGVtZXJhbC9FQzQ0QkRBOEJGNUE2QzRBNTJENUUxQzk1ODVEQTNBMF92aWRlb19kYXNoaW5pdC5tcDQVAALIARIAFQIYRWlnX3hwdl9yZWVsc19wZXJtYW5lbnRfc3JfcHJvZC81NjYxNjY0MTI0MDUzMzNfOTA5OTA2MzQzNTg4NTcwMzMxLm1wNBUCAsgBEgAoABgAGwKIB3VzZV9vaWwBMRJwcm9ncmVzc2l2ZV9yZWNpcGUBMRUAACb85pO10a-lYBUCKAJDMiwXQFaFwo9cKPYYEmRhc2hfYmFzZWxpbmVfMV92MREAdf4HZeadAQA&amp;oh=00_AfxH8pBqHzDEbV4wh9HYSxpx8TINiNUFuJgL57XIiuR-XQ&amp;oe=69BDBAE3</t>
  </si>
  <si>
    <t>https://www.instagram.com/leebasford</t>
  </si>
  <si>
    <t>ioanna_morelli</t>
  </si>
  <si>
    <t>Ioanna Morelli</t>
  </si>
  <si>
    <t>@bar_gyu 
@kammui_japan 
@nisekofoodandwine 
🏍 #kawasaki250TR</t>
  </si>
  <si>
    <t>https://scontent-lax3-1.cdninstagram.com/v/t51.2885-19/13573583_531027840417982_476011859_a.jpg?stp=dst-jpg_e0_s150x150_tt6&amp;efg=eyJ2ZW5jb2RlX3RhZyI6InByb2ZpbGVfcGljLmRqYW5nby43MjAuYzIifQ&amp;_nc_ht=scontent-lax3-1.cdninstagram.com&amp;_nc_cat=110&amp;_nc_oc=Q6cZ2QE2DDgPM6xivYfvMoKTYb4diBt-v6AaMkWfZpjEhci49r8Vv-fpaORgXj3uG8alpIU&amp;_nc_ohc=-iMEkld6l_IQ7kNvwHpC9re&amp;_nc_gid=g6UOvJJ5J1jop6P84C8hkw&amp;edm=AOQ1c0wBAAAA&amp;ccb=7-5&amp;oh=00_AfyFJUlhCEwaQ1soyJX0fS2MefQr2KyEtkNMzNY0m34_Dw&amp;oe=69BDA35E&amp;_nc_sid=8b3546</t>
  </si>
  <si>
    <t>Future Olympian, Day 1. | DJ Kenzo | 🤍🤍🤍 | Happy New Year! Hope yours is filled with laughter, happiness and the people you love ❤️ | 2years 🎿 | 💛🍍🥥🌴 | Love these two! @babyjchicken was first in Sapporo- opened during the pandemic with legendary JJ at its helm, famous for his ramen and Hokkaido connections. Enter Kate, my favorite baker who brought the goods (litterally) and they became a killer team. Opening @parkletbakery in Tokyo, they doubled d | I’m so lucky to have these women in my life that support, encourage and lift each other up. Love you ladies @carochantokyo @jacinta_sonja @marikaohtani 💛 | Rhubarb garden pie 💛💛💛 | Happy 1st Birthday Kenzo! 🎊 Thank you Kyoto for hosting us for such a wonderful celebration! | First day at pre-school and Kenzo came home smiling 😁 so proud of my little man. Bravo Kenzo!!</t>
  </si>
  <si>
    <t>@babyjchicken, @parkletbakery, @babyjchicken., @carochantokyo, @jacinta_sonja, @marikaohtani</t>
  </si>
  <si>
    <t>https://instagram.com/p/DVCwZptk4ch, https://instagram.com/p/DUt4nw9E79S, https://instagram.com/p/DTpHNZdE9v1, https://instagram.com/p/DTEMwzsEyBO, https://instagram.com/p/DS8tnbwk9lm, https://instagram.com/p/DM3-rpKz2Np, https://instagram.com/p/DMY_VW0y_ul, https://instagram.com/p/DKiiQpDzJYe, https://instagram.com/p/DKJYgdSTAPd, https://instagram.com/p/DINr52ETyH0, https://instagram.com/p/DBmrgngTlQz, https://instagram.com/p/C7wLSHdv0Nh</t>
  </si>
  <si>
    <t>266, 214, 173, 149, 143, 268, 107, 160, 158, 306, 535, 320</t>
  </si>
  <si>
    <t>13, 17, 5, 4, 8, 11, 5, 2, 8, 15, 40, 10</t>
  </si>
  <si>
    <t>2026-02-22, 2026-02-13, 2026-01-18, 2026-01-03, 2026-01-01, 2025-08-03, 2025-07-22, 2025-06-06, 2025-05-27, 2025-04-09, 2024-10-26, 2024-06-03</t>
  </si>
  <si>
    <t>Bar Gyu +, Niseko, Hokkaido, Six Senses Con Dao, Kyoto, Japan</t>
  </si>
  <si>
    <t>Sidecar, Video, Image, Sidecar, Video, Sidecar, Image, Image, Video, Sidecar, Sidecar, Image</t>
  </si>
  <si>
    <t>https://scontent-lax3-2.cdninstagram.com/v/t51.82787-15/634349606_18554786308028559_1899742180601867498_n.jpg?stp=dst-jpg_e35_s1080x1080_sh0.08_tt6&amp;_nc_ht=scontent-lax3-2.cdninstagram.com&amp;_nc_cat=103&amp;_nc_oc=Q6cZ2QE2DDgPM6xivYfvMoKTYb4diBt-v6AaMkWfZpjEhci49r8Vv-fpaORgXj3uG8alpIU&amp;_nc_ohc=f6ov-3vssngQ7kNvwEOXyOI&amp;_nc_gid=g6UOvJJ5J1jop6P84C8hkw&amp;edm=AOQ1c0wBAAAA&amp;ccb=7-5&amp;ig_cache_key=MzgzNzg0MjYwNDA4MDQ2NTQ4OA%3D%3D.3-ccb7-5&amp;oh=00_AfyEmsanN2r-o1k8vcHLfpoIqwk_dI77T2OGX5fPOP3OLA&amp;oe=69BDAF3B&amp;_nc_sid=8b3546, https://scontent-lax3-2.cdninstagram.com/v/t51.82787-15/634349606_18554786308028559_1899742180601867498_n.jpg?stp=dst-jpg_e35_s1080x1080_sh0.08_tt6&amp;_nc_ht=scontent-lax3-2.cdninstagram.com&amp;_nc_cat=103&amp;_nc_oc=Q6cZ2QE2DDgPM6xivYfvMoKTYb4diBt-v6AaMkWfZpjEhci49r8Vv-fpaORgXj3uG8alpIU&amp;_nc_ohc=f6ov-3vssngQ7kNvwEOXyOI&amp;_nc_gid=g6UOvJJ5J1jop6P84C8hkw&amp;edm=AOQ1c0wBAAAA&amp;ccb=7-5&amp;ig_cache_key=MzgzNzg0MjYwNDA4MDQ2NTQ4OA%3D%3D.3-ccb7-5&amp;oh=00_AfyEmsanN2r-o1k8vcHLfpoIqwk_dI77T2OGX5fPOP3OLA&amp;oe=69BDAF3B&amp;_nc_sid=8b3546, https://scontent-lax3-2.cdninstagram.com/v/t51.82787-15/639884358_18554786323028559_6736665866416291939_n.jpg?stp=dst-jpg_e35_s1080x1080_sh0.08_tt6&amp;_nc_ht=scontent-lax3-2.cdninstagram.com&amp;_nc_cat=103&amp;_nc_oc=Q6cZ2QE2DDgPM6xivYfvMoKTYb4diBt-v6AaMkWfZpjEhci49r8Vv-fpaORgXj3uG8alpIU&amp;_nc_ohc=jzHLiOvyFfQQ7kNvwEkSWCU&amp;_nc_gid=g6UOvJJ5J1jop6P84C8hkw&amp;edm=AOQ1c0wBAAAA&amp;ccb=7-5&amp;ig_cache_key=MzgzNzg0MjYwNjU4MDI1OTM4Mg%3D%3D.3-ccb7-5&amp;oh=00_Afyy91CI9kzEh2E1i3kt0mQG4BnE5Edy1TiO6EYTFH5FZw&amp;oe=69BDA366&amp;_nc_sid=8b3546, https://scontent-lax3-2.cdninstagram.com/v/t51.82787-15/640315544_18554786326028559_3355852669845035264_n.jpg?stp=dst-jpg_e35_s1080x1080_sh0.08_tt6&amp;_nc_ht=scontent-lax3-2.cdninstagram.com&amp;_nc_cat=103&amp;_nc_oc=Q6cZ2QE2DDgPM6xivYfvMoKTYb4diBt-v6AaMkWfZpjEhci49r8Vv-fpaORgXj3uG8alpIU&amp;_nc_ohc=G66K-0VxXkIQ7kNvwHKHEM3&amp;_nc_gid=g6UOvJJ5J1jop6P84C8hkw&amp;edm=AOQ1c0wBAAAA&amp;ccb=7-5&amp;ig_cache_key=MzgzNzg0MjYwNzY3OTE4NTUwOQ%3D%3D.3-ccb7-5&amp;oh=00_Afx4nEFvu98Sgn5fvjZIJPylMEfjzGlJJMLriQi1pHeGlQ&amp;oe=69BDAEEF&amp;_nc_sid=8b3546, https://scontent-lax3-2.cdninstagram.com/v/t51.82787-15/638896140_18554786335028559_4635002954630281411_n.jpg?stp=dst-jpg_e35_s1080x1080_sh0.08_tt6&amp;_nc_ht=scontent-lax3-2.cdninstagram.com&amp;_nc_cat=103&amp;_nc_oc=Q6cZ2QE2DDgPM6xivYfvMoKTYb4diBt-v6AaMkWfZpjEhci49r8Vv-fpaORgXj3uG8alpIU&amp;_nc_ohc=w0YYuxIJI-4Q7kNvwGQJzQT&amp;_nc_gid=g6UOvJJ5J1jop6P84C8hkw&amp;edm=AOQ1c0wBAAAA&amp;ccb=7-5&amp;ig_cache_key=MzgzNzg0MjYxMzA4MTQ2NzE3NQ%3D%3D.3-ccb7-5&amp;oh=00_AfwLNu7i8mtiHOUVDBKiwVMPYOAPLcKxUi-61TYbVhLCpA&amp;oe=69BD8CB8&amp;_nc_sid=8b3546, https://scontent-lax3-2.cdninstagram.com/v/t51.82787-15/618737085_18542398363028559_2684358420165134406_n.jpg?stp=dst-jpg_e35_s1080x1080_sh0.08_tt6&amp;_nc_ht=scontent-lax3-2.cdninstagram.com&amp;_nc_cat=103&amp;_nc_oc=Q6cZ2QE2DDgPM6xivYfvMoKTYb4diBt-v6AaMkWfZpjEhci49r8Vv-fpaORgXj3uG8alpIU&amp;_nc_ohc=jIrOZp637CsQ7kNvwEWRSaP&amp;_nc_gid=g6UOvJJ5J1jop6P84C8hkw&amp;edm=AOQ1c0wBAAAA&amp;ccb=7-5&amp;ig_cache_key=MzgxMjYxMDI2NjU1NTk5NzE3Mw%3D%3D.3-ccb7-5&amp;oh=00_Afx9uakPZ4e-EnG23Hi6s9SIegAZmfksgNUaqvFlQ9XX6g&amp;oe=69BDA03B&amp;_nc_sid=8b3546, https://scontent-lax3-2.cdninstagram.com/v/t51.82787-15/609389164_18540028183028559_8414968573363262151_n.jpg?stp=dst-jpg_e35_s1080x1080_sh0.08_tt6&amp;_nc_ht=scontent-lax3-2.cdninstagram.com&amp;_nc_cat=103&amp;_nc_oc=Q6cZ2QE2DDgPM6xivYfvMoKTYb4diBt-v6AaMkWfZpjEhci49r8Vv-fpaORgXj3uG8alpIU&amp;_nc_ohc=O7ZJjIktEKEQ7kNvwF4KmJX&amp;_nc_gid=g6UOvJJ5J1jop6P84C8hkw&amp;edm=AOQ1c0wBAAAA&amp;ccb=7-5&amp;ig_cache_key=MzgwMjIyMDEwNzczODA2Njc4Ng%3D%3D.3-ccb7-5&amp;oh=00_Afzj55Of0T2XTJvRwrJWJ3iCnpDap0fChdMcGTYsHwVcXA&amp;oe=69BDB113&amp;_nc_sid=8b3546, https://scontent-lax3-2.cdninstagram.com/v/t51.82787-15/609389164_18540028183028559_8414968573363262151_n.jpg?stp=dst-jpg_e35_s1080x1080_sh0.08_tt6&amp;_nc_ht=scontent-lax3-2.cdninstagram.com&amp;_nc_cat=103&amp;_nc_oc=Q6cZ2QE2DDgPM6xivYfvMoKTYb4diBt-v6AaMkWfZpjEhci49r8Vv-fpaORgXj3uG8alpIU&amp;_nc_ohc=O7ZJjIktEKEQ7kNvwF4KmJX&amp;_nc_gid=g6UOvJJ5J1jop6P84C8hkw&amp;edm=AOQ1c0wBAAAA&amp;ccb=7-5&amp;ig_cache_key=MzgwMjIyMDEwNzczODA2Njc4Ng%3D%3D.3-ccb7-5&amp;oh=00_Afzj55Of0T2XTJvRwrJWJ3iCnpDap0fChdMcGTYsHwVcXA&amp;oe=69BDB113&amp;_nc_sid=8b3546, https://scontent-lax3-2.cdninstagram.com/v/t51.82787-15/610627311_18540028207028559_4719750939757946089_n.jpg?stp=dst-jpg_e35_s1080x1080_sh0.08_tt6&amp;_nc_ht=scontent-lax3-2.cdninstagram.com&amp;_nc_cat=103&amp;_nc_oc=Q6cZ2QE2DDgPM6xivYfvMoKTYb4diBt-v6AaMkWfZpjEhci49r8Vv-fpaORgXj3uG8alpIU&amp;_nc_ohc=RA4bfWnPdvkQ7kNvwHoGOMs&amp;_nc_gid=g6UOvJJ5J1jop6P84C8hkw&amp;edm=AOQ1c0wBAAAA&amp;ccb=7-5&amp;ig_cache_key=MzgwMjIyMDEwNzcxMjkxMjczNw%3D%3D.3-ccb7-5&amp;oh=00_AfweIhSwGwXBg3Iwao81zijMDPoM1LbQ_ySTP3-j-tDr-A&amp;oe=69BD9043&amp;_nc_sid=8b3546, https://scontent-lax3-2.cdninstagram.com/v/t51.82787-15/528074178_18509620975028559_2969860634897169174_n.jpg?stp=dst-jpg_e35_s1080x1080_sh0.08_tt6&amp;_nc_ht=scontent-lax3-2.cdninstagram.com&amp;_nc_cat=103&amp;_nc_oc=Q6cZ2QE2DDgPM6xivYfvMoKTYb4diBt-v6AaMkWfZpjEhci49r8Vv-fpaORgXj3uG8alpIU&amp;_nc_ohc=zyJNVrHw5bUQ7kNvwHIEos0&amp;_nc_gid=g6UOvJJ5J1jop6P84C8hkw&amp;edm=AOQ1c0wBAAAA&amp;ccb=7-5&amp;ig_cache_key=MzY5MDY5NDA4Mjk5OTI3MzkyMg%3D%3D.3-ccb7-5&amp;oh=00_AfzDIM4qQD4wEN6yz-_G5Um6aYrbc0SsEQN9idHFZXFJP</t>
  </si>
  <si>
    <t>https://scontent-lax3-1.cdninstagram.com/o1/v/t16/f2/m84/AQP7k63T8H8lhEr4aaYjiDzY-Cb7NJefJ4y9Ecv89KO5_zZc2u6BeowSI03rt9bokGYc4-_e0s4pG11bFBdlHJMtz9C5oep2qBofm1o.mp4?_nc_cat=109&amp;_nc_sid=5e9851&amp;_nc_ht=scontent-lax3-1.cdninstagram.com&amp;_nc_ohc=IEYskZU6tN8Q7kNvwG6AZ62&amp;efg=eyJ2ZW5jb2RlX3RhZyI6Inhwdl9wcm9ncmVzc2l2ZS5JTlNUQUdSQU0uQ0FST1VTRUxfSVRFTS5DMy43MjAuZGFzaF9iYXNlbGluZV8xX3YxIiwieHB2X2Fzc2V0X2lkIjoxNzk0ODA4Nzc3NTEwMTM4MCwiYXNzZXRfYWdlX2RheXMiOjIyLCJ2aV91c2VjYXNlX2lkIjoxMDE0NiwiZHVyYXRpb25fcyI6MiwidXJsZ2VuX3NvdXJjZSI6Ind3dyJ9&amp;ccb=17-1&amp;_nc_gid=g6UOvJJ5J1jop6P84C8hkw&amp;_nc_ss=1a&amp;_nc_zt=28&amp;vs=7dddff359c17ad5&amp;_nc_vs=HBksFQIYTGlnX2JhY2tmaWxsX3RpbWVsaW5lX3ZvZC8wQjRBMjA0NTIyMTU4M0U1RUVFNjkzQjkwNzNBQzZBRl92aWRlb19kYXNoaW5pdC5tcDQVAALIARIAFQIYUWlnX3hwdl9wbGFjZW1lbnRfcGVybWFuZW50X3YyLzU2NDE0RDBGODBEM0UwQjM3NkE0RjFDRUQxNUUxQkI4X2F1ZGlvX2Rhc2hpbml0Lm1wNBUCAsgBEgAoABgAGwKIB3VzZV9vaWwBMRJwcm9ncmVzc2l2ZV9yZWNpcGUBMRUAACaIh9zDmuzhPxUCKAJDMywXQAczMzMzMzMYEmRhc2hfYmFzZWxpbmVfMV92MREAde4HZcSeAQA&amp;oh=00_AfxwNJO01Bd_cnYvuvWtPLxla9an3kQGae665fvwQ9AqtA&amp;oe=69B9AEBB, https://scontent-lax7-1.cdninstagram.com/o1/v/t16/f2/m69/AQPnzG5eYwObV310eWtqMnvdr3SqTNf7NXE3Hp82TDpN_AOTLJ7SFx1k9xsfhU2iWT_1KmsrkC4Afn4Gw4d4a_NT.mp4?strext=1&amp;_nc_cat=111&amp;_nc_sid=5e9851&amp;_nc_ht=scontent-lax7-1.cdninstagram.com&amp;_nc_ohc=JfYc6q1ol-MQ7kNvwFdgZmh&amp;efg=eyJ2ZW5jb2RlX3RhZyI6Inhwdl9wcm9ncmVzc2l2ZS5JTlNUQUdSQU0uQ0xJUFMuQzMuNzIwLmRhc2hfYmFzZWxpbmVfMV92MSIsInhwdl9hc3NldF9pZCI6MTc5NDY1MTcxODgxMDEzODAsImFzc2V0X2FnZV9kYXlzIjozMCwidmlfdXNlY2FzZV9pZCI6MTAwOTksImR1cmF0aW9uX3MiOjEyLCJ1cmxnZW5fc291cmNlIjoid3d3In0%3D&amp;ccb=17-1&amp;_nc_gid=g6UOvJJ5J1jop6P84C8hkw&amp;_nc_ss=1a&amp;_nc_zt=28&amp;vs=5b01e23c3b34723c&amp;_nc_vs=HBksFQIYOnBhc3N0aHJvdWdoX2V2ZXJzdG9yZS9HRi12enlYT252ZVBCYkFFQURPTlRqV2JGT1lfYnNwVEFRQUYVAALIARIAFQIYUWlnX3hwdl9wbGFjZW1lbnRfcGVybWFuZW50X3YyLzgwNEU1NEI5QzVENjBGODMwMDczNTY2QzNEREZFRTkxX2F1ZGlvX2Rhc2hpbml0Lm1wNBUCAsgBEgAoABgAGwKIB3VzZV9vaWwBMRJwcm9ncmVzc2l2ZV9yZWNpcGUBMRUAACaIlJ7f5JDhPxUCKAJDMywXQCiqfvnbItEYEmRhc2hfYmFzZWxpbmVfMV92MREAdf4HZeadAQA&amp;oh=00_AfwpvVOnn8YmkNLkDaE3Q7PNeYZvIMvRtB8HwfhQ1UzFtg&amp;oe=69BD89D5, https://scontent-lax7-1.cdninstagram.com/o1/v/t2/f2/m86/AQNlvXZFldx47gQSCQ3DQ1H8YBe7E6H2MznqliVd0WNw6XWTP9csDS1h8pUTj7b522bpiswqs6MXwqQjjsLffgq8fCK6gdN_3lLyMNs.mp4?_nc_cat=101&amp;_nc_sid=5e9851&amp;_nc_ht=scontent-lax7-1.cdninstagram.com&amp;_nc_ohc=Sltt0eRaXAcQ7kNvwHv2vIL&amp;efg=eyJ2ZW5jb2RlX3RhZyI6Inhwdl9wcm9ncmVzc2l2ZS5JTlNUQUdSQU0uQ0xJUFMuQzMuNzIwLmRhc2hfYmFzZWxpbmVfMV92MSIsInhwdl9hc3NldF9pZCI6MTE4MTQwMzIwNzUxNDIwNCwiYXNzZXRfYWdlX2RheXMiOjc0LCJ2aV91c2VjYXNlX2lkIjoxMDA5OSwiZHVyYXRpb25fcyI6MTcsInVybGdlbl9zb3VyY2UiOiJ3d3cifQ%3D%3D&amp;ccb=17-1&amp;_nc_gid=g6UOvJJ5J1jop6P84C8hkw&amp;_nc_ss=1a&amp;_nc_zt=28&amp;vs=50fdb87445b5f11a&amp;_nc_vs=HBksFQIYUmlnX3hwdl9yZWVsc19wZXJtYW5lbnRfc3JfcHJvZC8zOTQ3MTkwMjcxMjMyNzVDMENEQ0M5NEM2MTU3MkNCRV92aWRlb19kYXNoaW5pdC5tcDQVAALIARIAFQIYR2lnX3hwdl9yZWVsc19wZXJtYW5lbnRfc3JfcHJvZC8xMzk2ODU2MDIxOTcyMTAzXzYxMTcxNDYxNDQ5NzE4NDE0OTEubXA0FQICyAESACgAGAAbAogHdXNlX29pbAExEnByb2dyZXNzaXZlX3JlY2lwZQExFQAAJrjhqejbnpkEFQIoAkMzLBdAMbMzMzMzMxgSZGFzaF9iYXNlbGluZV8xX3YxEQB1_gdl5p0BAA&amp;oh=00_AfxIvL7BJRFbLpJlEtmecA1rhthGdUV0u--I5oqHHEg0RQ&amp;oe=69B9BC7A, https://scontent-lax3-1.cdninstagram.com/o1/v/t2/f2/m367/AQM6uXYdX7T9cDUFpOMghuF80PcjDedb1vLHebVAKTBQLqChfbPwhIZ8WOXWyLG1nLCPFEAF9Db3BSjunDsNw4S3nwdPEWgvmybLv_A.mp4?_nc_cat=104&amp;_nc_sid=5e9851&amp;_nc_ht=scontent-lax3-1.cdninstagram.com&amp;_nc_ohc=TkW2iJW02p0Q7kNvwEaqw7I&amp;efg=eyJ2ZW5jb2RlX3RhZyI6Inhwdl9wcm9ncmVzc2l2ZS5JTlNUQUdSQU0uQ0xJUFMuQzMuNzIwLmRhc2hfYmFzZWxpbmVfMV92MSIsInhwdl9hc3NldF9pZCI6MTIzNzE5OTYzMTM5MjUwNiwiYXNzZXRfYWdlX2RheXMiOjI5MywidmlfdXNlY2FzZV9pZCI6MTAwOTksImR1cmF0aW9uX3MiOjYsInVybGdlbl9zb3VyY2UiOiJ3d3cifQ%3D%3D&amp;ccb=17-1&amp;_nc_gid=g6UOvJJ5J1jop6P84C8hkw&amp;_nc_ss=1a&amp;_nc_zt=28&amp;vs=801bccd0a1158116&amp;_nc_vs=HBksFQIYQGlnX2VwaGVtZXJhbC80NjQ4Q0MzQkU2RjFDNEZFMzJCMzAwOTA4QjhDRTg5QV92aWRlb19kYXNoaW5pdC5tcDQVAALIARIAFQIYR2lnX3hwdl9yZWVsc19wZXJtYW5lbnRfc3JfcHJvZC8xNDkyMTM0NTE1MDg5OTYyXzQ3NDQ4ODAzMDk4OTgwNDAxNjYubXA0FQICyAESACgAGAAbAogHdXNlX29pbAExEnByb2dyZXNzaXZlX3JlY2lwZQExFQAAJvT73Mi_zrIEFQIoAkMzLBdAGu6XjU_fOxgSZGFzaF9iYXNlbGluZV8xX3YxEQB1_gdl5p0BAA&amp;oh=00_AfwLtxjfU6KwXYuI6HpdboE1w9fft8S6VGuCPHz2tNHbLQ&amp;oe=69BD880D, https://scontent-lax3-2.cdninstagram.com/o1/v/t2/f2/m367/AQNoQvcH9EiAnEGDrtHkJJNzdHompgwW09PScKNmLiktlsplTaaAU6-4NVytnrtn7J3UtqjFvV6UWZhJL8n9TRAXZFT82QIDIXruxAg.mp4?_nc_cat=103&amp;_nc_sid=5e9851&amp;_nc_ht=scontent-lax3-2.cdninstagram.com&amp;_nc_ohc=PCfA_3SMz6wQ7kNvwHbuMLI&amp;efg=eyJ2ZW5jb2RlX3RhZyI6Inhwdl9wcm9ncmVzc2l2ZS5JTlNUQUdSQU0uQ0FST1VTRUxfSVRFTS5DMy45NTYuZGFzaF9iYXNlbGluZV8xX3YxIiwieHB2X2Fzc2V0X2lkIjoxMjA1MjQyMDcwNTkxNTI4LCJhc3NldF9hZ2VfZGF5cyI6NTA1LCJ2aV91c2VjYXNlX2lkIjoxMDE0NiwiZHVyYXRpb25fcyI6MjYsInVybGdlbl9zb3VyY2UiOiJ3d3cifQ%3D%3D&amp;ccb=17-1&amp;vs=7d95a4262efea68&amp;_nc_vs=HBksFQIYQGlnX2VwaGVtZXJhbC9FRTQ1RjNERTYxMUM1RThFQURFMEQ2MzZDQjQxRDI5RF92aWRlb19kYXNoaW5pdC5tcDQVAALIARIAFQIYOnBhc3N0aHJvdWdoX2V2ZXJzdG9yZS9HQ3pVc3h0SlZXSDUzT2NFQUtWZ0ZOelRZOHM0YmtZTEFBQUYVAgLIARIAKAAYABsCiAd1c2Vfb2lsATEScHJvZ3Jlc3NpdmVfcmVjaXBlATEVAAAm0KDjl6mKpAQVAigCQzMsF0A6zMzMzMzNGBJkYXNo</t>
  </si>
  <si>
    <t>https://www.instagram.com/ioanna_morelli</t>
  </si>
  <si>
    <t>iso_drive</t>
  </si>
  <si>
    <t>ISO</t>
  </si>
  <si>
    <t>Working at Nissan, living in Porsche.
Founder : @kuhrei_racing_service 
📍🇯🇵 Tokyo</t>
  </si>
  <si>
    <t>https://youtu.be/sa_z51WLMeQ?feature=shared</t>
  </si>
  <si>
    <t>https://scontent-lga3-1.cdninstagram.com/v/t51.2885-19/472144563_2328771977479089_5973360338425522600_n.jpg?stp=dst-jpg_e0_s150x150_tt6&amp;efg=eyJ2ZW5jb2RlX3RhZyI6InByb2ZpbGVfcGljLmRqYW5nby4xMDgwLmV4cGVyaW1lbnRhbCJ9&amp;_nc_ht=scontent-lga3-1.cdninstagram.com&amp;_nc_cat=109&amp;_nc_oc=Q6cZ2QEh-vpTyvkrdyDkNLbjYUZbQa9juFzyqPzOVZH_IiaCNxWiEBCzxFUBg9LIcgRnKkY&amp;_nc_ohc=NRdQTX4U8jEQ7kNvwHCiHCA&amp;_nc_gid=1bZYxPsxTQ3YSdygk9XcXQ&amp;edm=AOQ1c0wBAAAA&amp;ccb=7-5&amp;oh=00_AfxGu57KBCSQKY_viMGKWh9M-HtQCkFyz_X9U4vrAysk7A&amp;oe=69BDB0C6&amp;_nc_sid=8b3546</t>
  </si>
  <si>
    <t>— Conveni 
#porsche #porsche911 #aircooledporsche #コンビニ #ポルシェ #空冷 #porscheclassic | ご来場いただいた皆様、本日は誠にありがとうございました。
ルフト東京・高田興平が描いたLuftの世界を、日本の皆様に楽しんでいただけたようで本当に嬉しく思います。
雑誌で見たLuftgekühltに憧れ、日本で空冷カルチャーをもっと広めたいと心に決めてから数年。
この首都高育ちの私がスタッフとしてLuft Tokyoに関わり、皆様に支えられながらこのイベントを成功させることができたことに、心から感謝しています。
では、またストリートでお会いしましょう
#lufttokyo #luftgekühlt #kührei #porsche #porsche911 | Luft Tokyo がついに今週末やって来ます
チケットはまだまだ絶賛発売中です
この週末、この特別な瞬間をお見逃しなく
#911outlaw #lufttokyo #porsche #porsche911 | Luftgekühlt Tokyo this weekend.
Looking forward to seeing friends and spending time around some very special cars.
I might be bringing something a little special too.
Come say hi if you’re around
今週末はLuftgekühlt Tokyo。
空冷乗りの皆さんに会えるのと、特別なクルマたちに囲まれる時間を楽しみにしております！今回は私もちょっと特別仕様で皆様と一緒に展示？行くかもしれません🤫� | Missing this season. #porsche #ポルシェ | ルフトまであと1ヶ月ちょい、間に合うかな、、
📸: @a_poniko77 
#porsche #porsche911 #luftgekuhlt #lufttokyo #空冷 | Sunday DK vibes
#daikokupa #porsche #ポルシェ #porsche911 #空冷ポルシェ | もうちょっとスタンス良くしたいなぁ、、色んな意味で
#porsche #ポルシェ #kuhrei #luftgekuhlt | The @nissan Z on the streets of Tokyo, it doesn’t get much better than this 
Thank you @nissanjapan for my #TokyoCarWeek companion!
•
#NissanZ #Tokyo #5523 #MyNissanAdventure | NowhereToGo 2026
#porsche #nowheretogo #lufttokyo
📸: @charlieb.photography | ““Kührei literally means ‘air-cooled’ in Japanese. Kührei is a curated community and brand for air-cooled Porsche owners in Japan. 
It celebrates drivers who value the experience of driving over collecting. Our style is minimal, street-oriented, and focused on real seat-time rather than perfection.  | Tokyo Car Week無事に走り切りました。最終日はPeaches presents NoWhereToGo @peachesjapan.garage 
この時期は毎年どうなるかなと想像して挑みますが、全てのイベントが軽く斜め上のレベルとスケールにまたパワーアップしましたね
また来年もお会いしましょう
Tokyo Car Week wrapped up safely and successfully.
Every year we go into it wondering how it’s going to turn out, but somehow it always levels u</t>
  </si>
  <si>
    <t>#porsche, #porsche911, #aircooledporsche, #porscheclassic, #lufttokyo, #luftgek, #k, #911outlaw, #luftgekuhlt, #daikokupa, #kuhrei, #TokyoCarWeek, #NissanZ, #Tokyo, #5523, #MyNissanAdventure, #nowheretogo</t>
  </si>
  <si>
    <t>@a_poniko77, @nissan, @nissanjapan, @charlieb.photography, @noplansco, @peachesjapan.garage</t>
  </si>
  <si>
    <t>https://instagram.com/p/DQmO_S9D3pO, https://instagram.com/p/DV3tbDAD2z2, https://instagram.com/p/DVzXX64kgSw, https://instagram.com/p/DVrzgqsjzsz, https://instagram.com/p/DVGcD7vDyP1, https://instagram.com/p/DUiVZHSD6bV, https://instagram.com/p/DUAPHNAj-b6, https://instagram.com/p/DT9PVBFDy0D, https://instagram.com/p/DTuSKKFiSHy, https://instagram.com/p/DTtrWo5kk1L, https://instagram.com/p/DTj-o4mj8pG, https://instagram.com/p/DTclwJsD14_</t>
  </si>
  <si>
    <t>10241, 1601, 1546, 1478, 1619, 2127, 1418, 870, 1163, 796, 1266, 446</t>
  </si>
  <si>
    <t>53, 45, 20, 21, 11, 21, 3, 4, 9, 3, 19, 3</t>
  </si>
  <si>
    <t>2025-11-03, 2026-03-14, 2026-03-12, 2026-03-10, 2026-02-23, 2026-02-09, 2026-01-27, 2026-01-26, 2026-01-20, 2026-01-20, 2026-01-16, 2026-01-13</t>
  </si>
  <si>
    <t>Ginza Tokyo, Hakone, Japan, Tokyo, Japan, 大黒パーキングエリア</t>
  </si>
  <si>
    <t>Image, Image, Video, Image, Sidecar, Image, Sidecar, Sidecar, Sidecar, Sidecar, Sidecar, Sidecar</t>
  </si>
  <si>
    <t>https://scontent-lga3-3.cdninstagram.com/v/t51.82787-15/572076147_18070894397519672_4056930845141137604_n.jpg?stp=dst-jpg_e35_p1080x1080_sh0.08_tt6&amp;_nc_ht=scontent-lga3-3.cdninstagram.com&amp;_nc_cat=108&amp;_nc_oc=Q6cZ2QEh-vpTyvkrdyDkNLbjYUZbQa9juFzyqPzOVZH_IiaCNxWiEBCzxFUBg9LIcgRnKkY&amp;_nc_ohc=dwkZdRRz1pQQ7kNvwFSljQK&amp;_nc_gid=1bZYxPsxTQ3YSdygk9XcXQ&amp;edm=AOQ1c0wBAAAA&amp;ccb=7-5&amp;ig_cache_key=Mzc1Nzc1Njg2MTQxNzIyNDc4Mg%3D%3D.3-ccb7-5&amp;oh=00_AfwV8IpJWfqyMI-D6dZKCzOYnMyuzL5wGpQBwHM4jaOCSQ&amp;oe=69BD93A1&amp;_nc_sid=8b3546, https://scontent-lga3-3.cdninstagram.com/v/t51.82787-15/652770854_18084499358519672_602283719097845554_n.jpg?stp=dst-jpg_e35_p1080x1080_sh0.08_tt6&amp;_nc_ht=scontent-lga3-3.cdninstagram.com&amp;_nc_cat=108&amp;_nc_oc=Q6cZ2QEh-vpTyvkrdyDkNLbjYUZbQa9juFzyqPzOVZH_IiaCNxWiEBCzxFUBg9LIcgRnKkY&amp;_nc_ohc=uSmDH0w6f-8Q7kNvwHNBQ9h&amp;_nc_gid=1bZYxPsxTQ3YSdygk9XcXQ&amp;edm=AOQ1c0wBAAAA&amp;ccb=7-5&amp;ig_cache_key=Mzg1Mjc0Nzc3Njk3OTg1NjYzMA%3D%3D.3-ccb7-5&amp;oh=00_Afxe1pj7tnUPczH7XCdNvNj9PqwfC-PPjYv2Ra01U9D3qw&amp;oe=69BDA45A&amp;_nc_sid=8b3546, https://scontent-lga3-3.cdninstagram.com/v/t51.82787-15/649141410_18083857991519672_4296055509074319043_n.jpg?stp=dst-jpg_e15_tt6&amp;_nc_ht=scontent-lga3-3.cdninstagram.com&amp;_nc_cat=108&amp;_nc_oc=Q6cZ2QEh-vpTyvkrdyDkNLbjYUZbQa9juFzyqPzOVZH_IiaCNxWiEBCzxFUBg9LIcgRnKkY&amp;_nc_ohc=7HOrL1S9H7AQ7kNvwF34eUC&amp;_nc_gid=1bZYxPsxTQ3YSdygk9XcXQ&amp;edm=AOQ1c0wBAAAA&amp;ccb=7-5&amp;ig_cache_key=Mzg0OTM5Njg1MTc1ODI4MzU3MQ%3D%3D.3-ccb7-5&amp;oh=00_Afxmr55sXfq8a3K0TgoO4iD6BbkugtOUmHcZTrxejlOzNw&amp;oe=69BD9635&amp;_nc_sid=8b3546, https://scontent-lga3-3.cdninstagram.com/v/t51.82787-15/640333041_18082210886519672_7539786534175988457_n.jpg?stp=dst-jpg_e35_p1080x1080_sh0.08_tt6&amp;_nc_ht=scontent-lga3-3.cdninstagram.com&amp;_nc_cat=108&amp;_nc_oc=Q6cZ2QEh-vpTyvkrdyDkNLbjYUZbQa9juFzyqPzOVZH_IiaCNxWiEBCzxFUBg9LIcgRnKkY&amp;_nc_ohc=CL-veSk2lSMQ7kNvwEkUPbc&amp;_nc_gid=1bZYxPsxTQ3YSdygk9XcXQ&amp;edm=AOQ1c0wBAAAA&amp;ccb=7-5&amp;ig_cache_key=MzgzODg3Nzg4Njg4Nzk4MzIzNw%3D%3D.3-ccb7-5&amp;oh=00_AfwGsoGxm2PYS1uGkb-WMX5UFTRS9Lo7DJmz8vF9A5jTvQ&amp;oe=69BDB98B&amp;_nc_sid=8b3546, https://scontent-lga3-3.cdninstagram.com/v/t51.82787-15/640333041_18082210886519672_7539786534175988457_n.jpg?stp=dst-jpg_e35_p1080x1080_sh0.08_tt6&amp;_nc_ht=scontent-lga3-3.cdninstagram.com&amp;_nc_cat=108&amp;_nc_oc=Q6cZ2QEh-vpTyvkrdyDkNLbjYUZbQa9juFzyqPzOVZH_IiaCNxWiEBCzxFUBg9LIcgRnKkY&amp;_nc_ohc=CL-veSk2lSMQ7kNvwEkUPbc&amp;_nc_gid=1bZYxPsxTQ3YSdygk9XcXQ&amp;edm=AOQ1c0wBAAAA&amp;ccb=7-5&amp;ig_cache_key=MzgzODg3Nzg4Njg4Nzk4MzIzNw%3D%3D.3-ccb7-5&amp;oh=00_AfwGsoGxm2PYS1uGkb-WMX5UFTRS9Lo7DJmz8vF9A5jTvQ&amp;oe=69BDB98B&amp;_nc_sid=8b3546, https://scontent-lga3-3.cdninstagram.com/v/t51.82787-15/639788902_18082210883519672_2292633787593972138_n.jpg?stp=dst-jpg_e35_p1080x1080_sh0.08_tt6&amp;_nc_ht=scontent-lga3-3.cdninstagram.com&amp;_nc_cat=108&amp;_nc_oc=Q6cZ2QEh-vpTyvkrdyDkNLbjYUZbQa9juFzyqPzOVZH_IiaCNxWiEBCzxFUBg9LIcgRnKkY&amp;_nc_ohc=-76pPrQBLYIQ7kNvwEIhGGX&amp;_nc_gid=1bZYxPsxTQ3YSdygk9XcXQ&amp;edm=AOQ1c0wBAAAA&amp;ccb=7-5&amp;ig_cache_key=MzgzODg3Nzg4NjM5MzA2NzM5NQ%3D%3D.3-ccb7-5&amp;oh=00_Afy-GNX20UO7VlsYeMkUfIXh0gf7feYfGh6HAuPRkiCWmg&amp;oe=69BDA1CD&amp;_nc_sid=8b3546, https://scontent-lga3-3.cdninstagram.com/v/t51.82787-15/628787416_18080800190519672_2500230498398753683_n.jpg?stp=dst-jpg_e35_s1080x1080_sh0.08_tt6&amp;_nc_ht=scontent-lga3-3.cdninstagram.com&amp;_nc_cat=108&amp;_nc_oc=Q6cZ2QEh-vpTyvkrdyDkNLbjYUZbQa9juFzyqPzOVZH_IiaCNxWiEBCzxFUBg9LIcgRnKkY&amp;_nc_ohc=4zJu6YqlMKUQ7kNvwH3FR3Y&amp;_nc_gid=1bZYxPsxTQ3YSdygk9XcXQ&amp;edm=AOQ1c0wBAAAA&amp;ccb=7-5&amp;ig_cache_key=MzgyODcxNjcxODAwMTIwMjkwMQ%3D%3D.3-ccb7-5&amp;oh=00_AfybUNLlBdL3fR6jDaBNsNXvJuM-1r2bmUn-ihyBBg8d8Q&amp;oe=69BD97F5&amp;_nc_sid=8b3546, https://scontent-lga3-3.cdninstagram.com/v/t51.82787-15/622787210_18079457411519672_5514669437032330729_n.jpg?stp=dst-jpg_e35_p1080x1080_sh0.08_tt6&amp;_nc_ht=scontent-lga3-3.cdninstagram.com&amp;_nc_cat=108&amp;_nc_oc=Q6cZ2QEh-vpTyvkrdyDkNLbjYUZbQa9juFzyqPzOVZH_IiaCNxWiEBCzxFUBg9LIcgRnKkY&amp;_nc_ohc=Su2MJe3cRkEQ7kNvwEhW3kl&amp;_nc_gid=1bZYxPsxTQ3YSdygk9XcXQ&amp;edm=AOQ1c0wBAAAA&amp;ccb=7-5&amp;ig_cache_key=MzgxOTExNzk2Nzk5MzQxMTU0Nw%3D%3D.3-ccb7-5&amp;oh=00_AfyQ77GQSYJ8mzE-YEOYJX6bGWpDg5HCuwklSCl0tTSbxw&amp;oe=69BDAA96&amp;_nc_sid=8b3546, https://scontent-lga3-3.cdninstagram.com/v/t51.82787-15/622787210_18079457411519672_5514669437032330729_n.jpg?stp=dst-jpg_e35_p1080x1080_sh0.08_tt6&amp;_nc_ht=scontent-lga3-3.cdninstagram.com&amp;_nc_cat=108&amp;_nc_oc=Q6cZ2QEh-vpTyvkrdyDkNLbjYUZbQa9juFzyqPzOVZH_IiaCNxWiEBCzxFUBg9LIcgRnKkY&amp;_nc_ohc=Su2MJe3cRkEQ7kNvwEhW3kl&amp;_nc_gid=1bZYxPsxTQ3YSdygk9XcXQ&amp;edm=AOQ1c0wBAAAA&amp;ccb=7-5&amp;ig_cache_key=MzgxOTExNzk2Nzk5MzQxMTU0Nw%3D%3D.3-ccb7-5&amp;oh=00_AfyQ77GQSYJ8mzE-YEOYJX6bGWpDg5HCuwklSCl0tTSbxw&amp;oe=69BDAA96&amp;_nc_sid=8b3546, https://scontent-lga3-3.cdninstagram.com/v/t51.82787-15/623116342_18079457420519672_6330869573755306002_n.jpg?stp=dst-jpg_e35_s1080x1080_sh0.08_tt6&amp;_nc_ht=scontent-lga3-3.cdninstagram.com&amp;_nc_cat=108&amp;_nc_oc=Q6cZ2QEh-vpTyvkrdyDkNLbjYUZbQa9juFzyqPzOVZH_IiaCNxWiEBCzxFUBg9LIcgRnKkY&amp;_nc_ohc=q6TOq2nrkcYQ7kNvwEhvfyK&amp;_nc_gid=1bZYxPsxTQ3YSdygk9XcXQ&amp;edm=AOQ1c0wBAAAA&amp;ccb=7-5&amp;ig_cache_key=MzgxOTExODA0OTE0NDgyMjAwMg%3D%3D.3-ccb7-5&amp;oh=00_AfyXwtPx8uCixop-MEDtuedBpNf0LIKjg9K2xok5agNQBA&amp;oe=69BDBA38&amp;_nc_s</t>
  </si>
  <si>
    <t>https://scontent-lga3-3.cdninstagram.com/o1/v/t16/f2/m69/AQM7FbTunsBXGPFlNIESIcSQFL4YilxTIOPgqQad8QiRsVJdu8m-Dzn6Qsxuih0mkviCDRXi78NO4wlSSZdi0Vjj.mp4?strext=1&amp;_nc_cat=108&amp;_nc_sid=5e9851&amp;_nc_ht=scontent-lga3-3.cdninstagram.com&amp;_nc_ohc=SGk_gtFAexMQ7kNvwFWrTha&amp;efg=eyJ2ZW5jb2RlX3RhZyI6Inhwdl9wcm9ncmVzc2l2ZS5JTlNUQUdSQU0uQ0xJUFMuQzMuNzIwLmRhc2hfYmFzZWxpbmVfMV92MSIsInhwdl9hc3NldF9pZCI6MTgwODQyNzczNzk1MTk2NzIsImFzc2V0X2FnZV9kYXlzIjozLCJ2aV91c2VjYXNlX2lkIjoxMDA5OSwiZHVyYXRpb25fcyI6NiwidXJsZ2VuX3NvdXJjZSI6Ind3dyJ9&amp;ccb=17-1&amp;_nc_gid=1bZYxPsxTQ3YSdygk9XcXQ&amp;_nc_ss=1a&amp;_nc_zt=28&amp;vs=babe3f99cbe58abc&amp;_nc_vs=HBksFQIYOnBhc3N0aHJvdWdoX2V2ZXJzdG9yZS9HTFhKdlNZUWJWVDV3bVlQQVBpdGFIdjBhSkVQYnNwVEFRQUYVAALIARIAFQIYUWlnX3hwdl9wbGFjZW1lbnRfcGVybWFuZW50X3YyLzU0NEVEN0FFMTIyOTkyQzU3MDk2MUFEQkZDREI4RUE5X2F1ZGlvX2Rhc2hpbml0Lm1wNBUCAsgBEgAoABgAGwKIB3VzZV9vaWwBMRJwcm9ncmVzc2l2ZV9yZWNpcGUBMRUAACbw0s6TvuOfQBUCKAJDMywXQBwAAAAAAAAYEmRhc2hfYmFzZWxpbmVfMV92MREAdf4HZeadAQA&amp;oh=00_AfyoZx_jZOEnRai9RZTjdtoFMX1svq4UN1rQDWWjp2YVng&amp;oe=69BDB884</t>
  </si>
  <si>
    <t>https://www.instagram.com/iso_drive</t>
  </si>
  <si>
    <t>yuu.with</t>
  </si>
  <si>
    <t>WITHU.ママの笑顔は子どもの笑顔/ゆう</t>
  </si>
  <si>
    <t>元保育士でママだからこそ分かる事がある
ママとお子様にそっと寄り添うbabysitter👶🌈🪽💐
高2.中1👧👦single mom/Natural FoodCoordinator/保育士歴17年/sitter６年目/@mimitsubo.withu 👂耳つぼ💎
↓お問い合わせ</t>
  </si>
  <si>
    <t>None,Babysitter</t>
  </si>
  <si>
    <t>https://lit.link/withu</t>
  </si>
  <si>
    <t>https://instagram.fric1-2.fna.fbcdn.net/v/t51.2885-19/473180702_580893441437862_1644363729827543415_n.jpg?stp=dst-jpg_e0_s150x150_tt6&amp;efg=eyJ2ZW5jb2RlX3RhZyI6InByb2ZpbGVfcGljLmRqYW5nby4xMDgwLmMyIn0&amp;_nc_ht=instagram.fric1-2.fna.fbcdn.net&amp;_nc_cat=106&amp;_nc_oc=Q6cZ2QHnwXHFBJ-gP59DCs1Th-Uc7pfAp63U1ONnmglunLQ6dUbkSFVX2pNAyrfY0B1cvSw&amp;_nc_ohc=B27-ZD2p4VQQ7kNvwHNkE3i&amp;_nc_gid=tZECPr33PrF0VslfnK_DRQ&amp;edm=AOQ1c0wBAAAA&amp;ccb=7-5&amp;oh=00_AfwazlLeg0JOc2FxJKzdZqPzHjTOtM6rQmfZ7QGPU_C9VA&amp;oe=69BD9F42&amp;_nc_sid=8b3546</t>
  </si>
  <si>
    <t>.
私の一日をざっくりまとめてみました。
投稿して消えてしまったりととても大変で1か月…いや、2ヶ月くらい頑張りましたので...是非見て頂けたら嬉しいです🤣笑
.
#babysitter
#私の一日
#vlog
#ベビーシッター
#1番辛いのは早起きのお弁当作り | .
【新サービスのお知らせ】
“WITHU Life Support” 家事・料理代行サービス スタート🌷
WITHUから、保育とは別に
【日々の暮らしをサポートする新サービス】が7月からはじまります🕊️
忙しい毎日の中で、
「食事の準備まで手がまわらない…」
「片付けや掃除をお願いできたら助かる…」
そんな声にお応えして誕生しました🐣
【対応内容】
・掃除、片付け、洗濯、整理整頓など家事全般
・お子さまやご家族のための作り置き料理(ご家庭に合わせたやさしい味つけ）
※保育サポートはありません
【料金】
3時間パック 12,000円（税込）〜
※延長・組み合わせプランもご相談可 | 「WITHUの開業まで…♡」
私は中2の女の子、小4の男の子のママ。
保育士16年目になります。
今まで0-6歳までの沢山のお子様の保育をしてきました。
子どものキラキラとした表情や、自我が芽生えてきた時の意思を持った目や行動、大人では思いつかない表現や発する言葉が可愛くて大好物です♡
集団生活の中の保育園では子ども達全員の個性を受け入れたり、全員の気持ちに寄り添うには体の数が足りないのが現実だったり…
保育者とのバランスがうまくとれなくて、私の思いのままで子ども達にゆっくりと寄り添う事が難しかったり…
折角のママの平日休みなのに、ママの休みは子どもも休ませなければならない空気も⁇だし…( | .
ひな人形づくり🎎
.
絵の具や糊を使ってたのしみながら作りました。
使い方は伝えて、どのように表現していくか子どもたちにお任せしています。
色も配置も自分で決めていきます。
.
彼女たちの健康、成長、幸せを私も心から願っています🌷
そして災いは作った雛人形が引き受けてくれますように🙏
.
.
#ひな祭り　
#桃の節句
#雛人形 | .
バレンタイン💝
.
好きな色を選んで
絵の具を伸ばしたり、触ってみたり
楽しく遊びました✨
.
完成したものは素敵すぎる💓
世界にひとつだけの天才アート🎨
.
#絵の具あそび
#手先あそび
#babysitter | .
カラダにも環境にも優しい素材を使った
米粉マドレーヌ❤️
.
大好きなママパパに
作ったよ。
でも…味見も沢山して
プレゼントしたあとも
沢山自分で食べたみたい🤣
あなたらしくてかわいらしい❤️
し、だーいすき🥹💞
沢山たべてくれて嬉しいよ。
.
WITHUでは
楽しい
美味しい
考える、想像する
触る、触りたくない
めんどくさい
やりたくない
わくわくする
つまんない
誰かを思う
自分を思う
…
どんな感情も大切にしながら
子どもたち一人ひとりに寄り添って
クッキングやクラフトをしています。
.
.
#ベビーシッター
#babysitter
#クッキング
#Valentine
#米 | .
今年のバレンタイン💝は
米粉マドレーヌを
子ども達と作りました。
.
材料はもちろんオーガニックやカラダに優しい素材を使っています。
分量は計って準備してきてるので…
ひとつひとつの素材を伝えて
子どもは混ぜるだけの状態なので簡単です✨
.
BOXも自分で好きなシールやリボンを決めて飾りました。
とても可愛いし、美味しく出来て良かったね🥹
.
WITHUでは季節やイベントに合わせた
クッキングやクラフトもしているよ〜
.
#米粉マドレーヌ
#ベビシッター
#babysitter
#バレンタイン
#Valentine | .
節分👹
.
姉弟で鬼の頭を作ったよ。
ビリっとしたり、丸めたりして花紙の感触を楽しみながら作りました。
でも1歳の僕はあまり興味を持たず…
お姉ちゃんがたくさんやってくれました。
きょうだいの関係性がこれまた可愛いのよ💓.
.
.
#babysitter
#季節を楽しむ
#季節を感じる
#感触あそび
#節分 | .
みーちゃん(スタッフ)と節分準備👹
.
もちろんみーちゃんもお子様や成長に合わせて
色々な遊びやクラフトを用意してもらっています。
.
みーちゃん時間は優しい時間が流れていて
とてもあたたかいのです。
子ども達にも大人気です😩💓
わたしもみーちゃんがだいすき❤️🫶
.
.
#babysitter
#ベビーシッター
#クラフト
#節分 | .
節分の準備はじまりました。
.
このクレヨンとても万能です✨
掴みやすい、食べにくい、汚れない✨
.
.
#節分
#babysitter | .
福笑いをした日
.
お風呂出たらゲームしょうね！
って約束してたんだけど...
福笑いだしたら...
ムスッと不満なお顔😖
もしかしたら可愛くないゲームでがっかりさせたのかも。
ごめんね🙏
期待させちゃったのかも...
.
でもそんな態度や表情もかわいかった😍
.
次のサポートの時に
また福笑いする？って聞いたら同じ表情してた😭笑
.
福笑いじゃなくて、あなたの好きそうな遊びをたくさんしようね♡と思った日でした。
.
.
#babysitter 
#福笑い
#正月遊び
#女の子
#３歳 | .
サポートで書き初めをしました。
.
まだ小さい子ども達なので
筆に触れ楽しみ、季節を感じれば🙆‍♀️❤️
.
.
#babysitter
#書き初め
#習字
#正月
#お正月遊び</t>
  </si>
  <si>
    <t>#babysitter, #vlog, #1, #Valentine</t>
  </si>
  <si>
    <t>https://instagram.com/p/DOBYEZqE0V9, https://instagram.com/p/DLe88rfpF6m, https://instagram.com/p/CfwKMtIpr_s, https://instagram.com/p/DVZzMk2E_CE, https://instagram.com/p/DVKeDqkE_d7, https://instagram.com/p/DU62Sckk_9h, https://instagram.com/p/DUz4mSZk3UK, https://instagram.com/p/DUQrpJRkxwl, https://instagram.com/p/DT38x3-EyBu, https://instagram.com/p/DT37Wd5k1KI, https://instagram.com/p/DTjKalTE1Z5, https://instagram.com/p/DTJfNl2k6u_</t>
  </si>
  <si>
    <t>43, 20, 424, 11, 10, 11, 13, 17, 16, 8, 13, 7</t>
  </si>
  <si>
    <t>3, 0, 20, 3, 0, 0, 0, 0, 0, 1, 1, 0</t>
  </si>
  <si>
    <t>2025-08-31, 2025-06-29, 2022-07-08, 2026-03-03, 2026-02-25, 2026-02-19, 2026-02-16, 2026-02-02, 2026-01-24, 2026-01-24, 2026-01-15, 2026-01-05</t>
  </si>
  <si>
    <t>Video, Image, Image, Sidecar, Sidecar, Sidecar, Sidecar, Sidecar, Sidecar, Image, Sidecar, Sidecar</t>
  </si>
  <si>
    <t>https://instagram.fric1-2.fna.fbcdn.net/v/t51.2885-15/510960123_18046123538636985_1166582064634997817_n.jpg?stp=dst-jpg_e35_s1080x1080_sh0.08_tt6&amp;_nc_ht=instagram.fric1-2.fna.fbcdn.net&amp;_nc_cat=109&amp;_nc_oc=Q6cZ2QHnwXHFBJ-gP59DCs1Th-Uc7pfAp63U1ONnmglunLQ6dUbkSFVX2pNAyrfY0B1cvSw&amp;_nc_ohc=B1XLA-ZjjGMQ7kNvwEcxkAS&amp;_nc_gid=tZECPr33PrF0VslfnK_DRQ&amp;edm=AOQ1c0wBAAAA&amp;ccb=7-5&amp;ig_cache_key=MzY2NTYzNTE5OTM4NzE5NzA5NA%3D%3D.3-ccb7-5&amp;oh=00_AfzWYH_flhfiVkwrdLL2g2pNT2kO6bL2w25ieCKE-acY8Q&amp;oe=69BDA606&amp;_nc_sid=8b3546, https://instagram.fric1-1.fna.fbcdn.net/v/t51.82787-15/623953577_18053348333450396_3993903255285922624_n.jpg?stp=dst-jpg_e35_s1080x1080_sh0.08_tt6&amp;_nc_ht=instagram.fric1-1.fna.fbcdn.net&amp;_nc_cat=108&amp;_nc_oc=Q6cZ2QHnwXHFBJ-gP59DCs1Th-Uc7pfAp63U1ONnmglunLQ6dUbkSFVX2pNAyrfY0B1cvSw&amp;_nc_ohc=c23iW82-oQAQ7kNvwEhI-zA&amp;_nc_gid=tZECPr33PrF0VslfnK_DRQ&amp;edm=AOQ1c0wBAAAA&amp;ccb=7-5&amp;ig_cache_key=Mjg3Nzg0NTAxNTQ1MjEwNjczMg%3D%3D.3-ccb7-5&amp;oh=00_AfziqvdaatFmkTRLLHeMgxiiHEqlt0QCjcUeGoUZZueXvg&amp;oe=69BDA771&amp;_nc_sid=8b3546, https://instagram.fric1-2.fna.fbcdn.net/v/t51.82787-15/642417215_18074259890636985_7317538500100691650_n.jpg?stp=dst-jpg_e15_tt6&amp;_nc_ht=instagram.fric1-2.fna.fbcdn.net&amp;_nc_cat=109&amp;_nc_oc=Q6cZ2QHnwXHFBJ-gP59DCs1Th-Uc7pfAp63U1ONnmglunLQ6dUbkSFVX2pNAyrfY0B1cvSw&amp;_nc_ohc=c4I1JY-jbsMQ7kNvwFx_8uH&amp;_nc_gid=tZECPr33PrF0VslfnK_DRQ&amp;edm=AOQ1c0wBAAAA&amp;ccb=7-5&amp;oh=00_Afw1SUK9LDWr8CU1C6SBfeOUFx9hTom4ZQ09JY_sVBHQkQ&amp;oe=69BD89C1&amp;_nc_sid=8b3546, https://instagram.fric1-2.fna.fbcdn.net/v/t51.82787-15/643547616_18074259719636985_4749128411957803286_n.jpg?stp=dst-jpg_e35_p1080x1080_sh0.08_tt6&amp;_nc_ht=instagram.fric1-2.fna.fbcdn.net&amp;_nc_cat=109&amp;_nc_oc=Q6cZ2QHnwXHFBJ-gP59DCs1Th-Uc7pfAp63U1ONnmglunLQ6dUbkSFVX2pNAyrfY0B1cvSw&amp;_nc_ohc=2kQGMmvIre0Q7kNvwE29Bfs&amp;_nc_gid=tZECPr33PrF0VslfnK_DRQ&amp;edm=AOQ1c0wBAAAA&amp;ccb=7-5&amp;ig_cache_key=Mzg0NDMyNDkwOTk5NzM0OTI1MQ%3D%3D.3-ccb7-5&amp;oh=00_AfydR9PEhMT8EZTzlJzxWIGRh-i8QpbZbTMJPBbj2YoSLw&amp;oe=69BDB8AE&amp;_nc_sid=8b3546, https://instagram.fric1-2.fna.fbcdn.net/v/t51.82787-15/642443535_18074259728636985_32888027933112598_n.jpg?stp=dst-jpg_e35_p1080x1080_sh0.08_tt6&amp;_nc_ht=instagram.fric1-2.fna.fbcdn.net&amp;_nc_cat=109&amp;_nc_oc=Q6cZ2QHnwXHFBJ-gP59DCs1Th-Uc7pfAp63U1ONnmglunLQ6dUbkSFVX2pNAyrfY0B1cvSw&amp;_nc_ohc=9KCGI_rnvK8Q7kNvwHr8trO&amp;_nc_gid=tZECPr33PrF0VslfnK_DRQ&amp;edm=AOQ1c0wBAAAA&amp;ccb=7-5&amp;ig_cache_key=Mzg0NDMyNDkxMzIxMDE4NjUzNg%3D%3D.3-ccb7-5&amp;oh=00_AfzXxBm19Uw5580oygzUT7N8O_W3ts0ECTAnBFOUhgbMcA&amp;oe=69BDAC4B&amp;_nc_sid=8b3546, https://instagram.fric1-2.fna.fbcdn.net/v/t51.82787-15/641443835_18073566125636985_6988925892597571712_n.jpg?stp=dst-jpg_e35_p1080x1080_sh0.08_tt6&amp;_nc_ht=instagram.fric1-2.fna.fbcdn.net&amp;_nc_cat=109&amp;_nc_oc=Q6cZ2QHnwXHFBJ-gP59DCs1Th-Uc7pfAp63U1ONnmglunLQ6dUbkSFVX2pNAyrfY0B1cvSw&amp;_nc_ohc=iM1f3VqakvYQ7kNvwF9Ptcd&amp;_nc_gid=tZECPr33PrF0VslfnK_DRQ&amp;edm=AOQ1c0wBAAAA&amp;ccb=7-5&amp;ig_cache_key=Mzg0MDAxMjQ5MzQ5MDY4NjI3MA%3D%3D.3-ccb7-5&amp;oh=00_AfxEO-mbkPPZa6igfBkyD71zJjCEwqTbULAaAlTgh0SPLQ&amp;oe=69BDA5E4&amp;_nc_sid=8b3546, https://instagram.fric1-2.fna.fbcdn.net/v/t51.82787-15/641443835_18073566125636985_6988925892597571712_n.jpg?stp=dst-jpg_e35_p1080x1080_sh0.08_tt6&amp;_nc_ht=instagram.fric1-2.fna.fbcdn.net&amp;_nc_cat=109&amp;_nc_oc=Q6cZ2QHnwXHFBJ-gP59DCs1Th-Uc7pfAp63U1ONnmglunLQ6dUbkSFVX2pNAyrfY0B1cvSw&amp;_nc_ohc=iM1f3VqakvYQ7kNvwF9Ptcd&amp;_nc_gid=tZECPr33PrF0VslfnK_DRQ&amp;edm=AOQ1c0wBAAAA&amp;ccb=7-5&amp;ig_cache_key=Mzg0MDAxMjQ5MzQ5MDY4NjI3MA%3D%3D.3-ccb7-5&amp;oh=00_AfxEO-mbkPPZa6igfBkyD71zJjCEwqTbULAaAlTgh0SPLQ&amp;oe=69BDA5E4&amp;_nc_sid=8b3546, https://instagram.fric1-2.fna.fbcdn.net/v/t51.82787-15/640157401_18073566134636985_6144777148307864449_n.jpg?stp=dst-jpg_e35_p1080x1080_sh0.08_tt6&amp;_nc_ht=instagram.fric1-2.fna.fbcdn.net&amp;_nc_cat=109&amp;_nc_oc=Q6cZ2QHnwXHFBJ-gP59DCs1Th-Uc7pfAp63U1ONnmglunLQ6dUbkSFVX2pNAyrfY0B1cvSw&amp;_nc_ohc=jWKjonSm9mUQ7kNvwHeLCH0&amp;_nc_gid=tZECPr33PrF0VslfnK_DRQ&amp;edm=AOQ1c0wBAAAA&amp;ccb=7-5&amp;ig_cache_key=Mzg0MDAxMjQ5Njg5NjQ4MDYzOQ%3D%3D.3-ccb7-5&amp;oh=00_AfySjVAhiSm5OATRxQ4-DeuPCEB8isfRKNxkVVaeuSEGVg&amp;oe=69BDAB5D&amp;_nc_sid=8b3546, https://instagram.fric1-2.fna.fbcdn.net/v/t51.82787-15/634936045_18072897959636985_3249034788397667945_n.jpg?stp=dst-jpg_e35_p1080x1080_sh0.08_tt6&amp;_nc_ht=instagram.fric1-2.fna.fbcdn.net&amp;_nc_cat=109&amp;_nc_oc=Q6cZ2QHnwXHFBJ-gP59DCs1Th-Uc7pfAp63U1ONnmglunLQ6dUbkSFVX2pNAyrfY0B1cvSw&amp;_nc_ohc=kPjA-l5E4TcQ7kNvwFWGEL3&amp;_nc_gid=tZECPr33PrF0VslfnK_DRQ&amp;edm=AOQ1c0wBAAAA&amp;ccb=7-5&amp;ig_cache_key=MzgzNTYxNjY3Nzc3MDUyODY3MQ%3D%3D.3-ccb7-5&amp;oh=00_AfyGIYUO5EcQojfQ6E8lhjCf0Kf40zNRvrL659jGeozyrg&amp;oe=69BD8ACC&amp;_nc_sid=8b3546, https://instagram.fric1-2.fna.fbcdn.net/v/t51.82787-15/634936045_18072897959636985_3249034788397667945_n.jpg?stp=dst-jpg_e35_p1080x1080_sh0.08_tt6&amp;_nc_ht=instagram.fric1-2.fna.fbcdn.net&amp;_nc_cat=109&amp;_nc_oc=Q6cZ2QHnwXHFBJ-gP59DCs1Th-Uc7pfAp63U1ONnmglunLQ6dUbkSFVX2pNAyrfY0B1cvSw&amp;_nc_ohc=kPjA-l5E4TcQ7kNvwFWGEL3&amp;_nc_gid=tZECPr33PrF0VslfnK_DRQ&amp;edm=AOQ1c0wBAAAA&amp;ccb=7-5&amp;ig_cache_key=MzgzNTYxNjY3Nzc3MDUyODY3MQ%3D%3D.3-ccb7-5&amp;oh=00_AfyGIYUO5EcQojfQ6E8lhjCf0Kf40zNRvrL659jGeozyrg&amp;oe=69BD8ACC&amp;_nc_sid=8b3546, https://instagram.fric1-2.fna.fbcdn.net/v/t51.82787-15/634776936_1</t>
  </si>
  <si>
    <t>https://instagram.fric1-2.fna.fbcdn.net/o1/v/t2/f2/m86/AQPn0SUEtqgqdhSrE-1tMXDYuiiSkyEYuIVQkLQHdE1JspvJu--fxxWo-ZIi4nBjeS_FhXZhDexi94oybOeZ3PyNFd97FPjpBwxXKdk.mp4?_nc_cat=109&amp;_nc_oc=AdlGA_xqyMmpbcaOy6DEdR8kxBYnaizYRY2bUgcu_ChDBMqAeJtUDqC8nYk0EvBHN0M&amp;_nc_sid=5e9851&amp;_nc_ht=instagram.fric1-2.fna.fbcdn.net&amp;_nc_ohc=K7jhomeZlOMQ7kNvwGvBa3r&amp;efg=eyJ2ZW5jb2RlX3RhZyI6Inhwdl9wcm9ncmVzc2l2ZS5JTlNUQUdSQU0uQ0xJUFMuQzMuNzIwLmRhc2hfYmFzZWxpbmVfMV92MSIsInhwdl9hc3NldF9pZCI6MTQzNTY3OTIyNDMwNjgwNCwiYXNzZXRfYWdlX2RheXMiOjE5NiwidmlfdXNlY2FzZV9pZCI6MTAwOTksImR1cmF0aW9uX3MiOjQ2LCJ1cmxnZW5fc291cmNlIjoid3d3In0%3D&amp;ccb=17-1&amp;_nc_gid=tZECPr33PrF0VslfnK_DRQ&amp;_nc_ss=1a&amp;_nc_zt=28&amp;vs=180d2a9c80b9d063&amp;_nc_vs=HBksFQIYUmlnX3hwdl9yZWVsc19wZXJtYW5lbnRfc3JfcHJvZC8xQzQyQkQ3MDI5Rjc2REQ2NTRFOTc4QzhGODI2RDVCRF92aWRlb19kYXNoaW5pdC5tcDQVAALIARIAFQIYRmlnX3hwdl9yZWVsc19wZXJtYW5lbnRfc3JfcHJvZC8yNTkxMTkyMzg0NTUzNTg3XzcwNDE1MDcyNDYyMjM0ODU3OC5tcDQVAgLIARIAKAAYABsCiAd1c2Vfb2lsATEScHJvZ3Jlc3NpdmVfcmVjaXBlATEVAAAm6PHo4sPvjAUVAigCQzMsF0BHMzMzMzMzGBJkYXNoX2Jhc2VsaW5lXzFfdjERAHX-B2XmnQEA&amp;oh=00_AfycDFs3pui43yiKat783ED_6snGcBb51sGOuWjMXrr0gw&amp;oe=69B9C346, https://instagram.fric1-1.fna.fbcdn.net/o1/v/t16/f2/m84/AQNFdYbs6Y7preXjknXYktovCA8N7b2mfSeX77-i3YSqIcsO6bIp5ccAl-NjCCKidPR5bHuRVbLgvbd9oP0QHUVgr_e0Dd-aP35X5p8.mp4?_nc_cat=107&amp;_nc_oc=Adn2CO-OEmUWJMnrnyTT-DohDOy-ySzw1Ve5V043AHXkzkpHw-iZt93-O5JRaYoQKqM&amp;_nc_sid=5e9851&amp;_nc_ht=instagram.fric1-1.fna.fbcdn.net&amp;_nc_ohc=2Y0u_rWSR4MQ7kNvwHDjFbz&amp;efg=eyJ2ZW5jb2RlX3RhZyI6Inhwdl9wcm9ncmVzc2l2ZS5JTlNUQUdSQU0uQ0FST1VTRUxfSVRFTS5DMy43MjAuZGFzaF9iYXNlbGluZV8xX3YxIiwieHB2X2Fzc2V0X2lkIjoxNzk0OTI4Mzc5NzEwNjA3MiwiYXNzZXRfYWdlX2RheXMiOjEzLCJ2aV91c2VjYXNlX2lkIjoxMDE0NiwiZHVyYXRpb25fcyI6NSwidXJsZ2VuX3NvdXJjZSI6Ind3dyJ9&amp;ccb=17-1&amp;vs=e7421870d21d89c&amp;_nc_vs=HBkcFQIYTGlnX2JhY2tmaWxsX3RpbWVsaW5lX3ZvZC9CMTRBQTkwNTdGMDlFNTA3NDQ4NDBGMzc1MzYwMThCM192aWRlb19kYXNoaW5pdC5tcDQVAALIARIAKAAYABsCiAd1c2Vfb2lsATEScHJvZ3Jlc3NpdmVfcmVjaXBlATEVAAAmsPaXy-mx4j8VAigCQzMsF0AUAAAAAAAAGBJkYXNoX2Jhc2VsaW5lXzFfdjERAHXuB2XEngEA&amp;_nc_gid=tZECPr33PrF0VslfnK_DRQ&amp;_nc_ss=1a&amp;_nc_zt=28&amp;oh=00_AfzzzsR3bKxSjqCvtie_4XIpHpTAumm9yIgoXRILlvqcEQ&amp;oe=69B9B91D, https://instagram.fric1-1.fna.fbcdn.net/o1/v/t16/f2/m84/AQMhdlMYRxTMbP6ypxl3H_apmnbukAneJfmzR23NGlV5ApEejT4wg2GhQ2brsAmA_qbxnrlwvd-BQZ-KeO9W0DHdMj8boKt7IB6_MIM.mp4?_nc_cat=108&amp;_nc_oc=AdkX1PYVnBqoeKVk6H4mRVtTQU8eieJD2Fn6TjsTRVFAoE_BeODkmtaXLOyKM6TUdJw&amp;_nc_sid=5e9851&amp;_nc_ht=instagram.fric1-1.fna.fbcdn.net&amp;_nc_ohc=O297nrrwj-IQ7kNvwHbtneF&amp;efg=eyJ2ZW5jb2RlX3RhZyI6Inhwdl9wcm9ncmVzc2l2ZS5JTlNUQUdSQU0uQ0FST1VTRUxfSVRFTS5DMy43MjAuZGFzaF9iYXNlbGluZV8xX3YxIiwieHB2X2Fzc2V0X2lkIjoxNzk0OTI4MzgyNDEwNjA3MiwiYXNzZXRfYWdlX2RheXMiOjEzLCJ2aV91c2VjYXNlX2lkIjoxMDE0NiwiZHVyYXRpb25fcyI6MTcsInVybGdlbl9zb3VyY2UiOiJ3d3cifQ%3D%3D&amp;ccb=17-1&amp;_nc_gid=tZECPr33PrF0VslfnK_DRQ&amp;_nc_ss=1a&amp;_nc_zt=28&amp;vs=da031a29f0830229&amp;_nc_vs=HBkcFQIYTGlnX2JhY2tmaWxsX3RpbWVsaW5lX3ZvZC85QjRFMTEzQ0YxMDU4NTRGRTA5RjI2MzlDOEExNDdBNV92aWRlb19kYXNoaW5pdC5tcDQVAALIARIAKAAYABsCiAd1c2Vfb2lsATEScHJvZ3Jlc3NpdmVfcmVjaXBlATEVAAAmsOn35Omx4j8VAigCQzMsF0AxEOVgQYk3GBJkYXNoX2Jhc2VsaW5lXzFfdjERAHXuB2XEngEA&amp;oh=00_AfyfKCU7k1FCVaWYQu1VtlTGdOYgVcKMsjQpyUrqRlz7vw&amp;oe=69B999B0, https://instagram.fric1-1.fna.fbcdn.net/o1/v/t16/f2/m84/AQNCj6VYZYbJH0-5cFDc2DeWXKJZHDQ2vQxB6KPAxE5UusxSll0Br0lviOxtn92waCsanYfxML68Q9N7bfkKSMi-dpKbItHNJUL8U-c.mp4?_nc_cat=101&amp;_nc_oc=AdmCf4OYIv-xKRxeJtMCgHBm3V1TW2IdmPN5GuVcFnXxf_AqKJ5sboowbrbiOVKUZh0&amp;_nc_sid=5e9851&amp;_nc_ht=instagram.fric1-1.fna.fbcdn.net&amp;_nc_ohc=_Wha_tL8hHkQ7kNvwGjepD1&amp;efg=eyJ2ZW5jb2RlX3RhZyI6Inhwdl9wcm9ncmVzc2l2ZS5JTlNUQUdSQU0uQ0FST1VTRUxfSVRFTS5DMy43MjAuZGFzaF9iYXNlbGluZV8xX3YxIiwieHB2X2Fzc2V0X2lkIjoxNzk0NzgzODI1OTEwNjA3MiwiYXNzZXRfYWdlX2RheXMiOjE5LCJ2aV91c2VjYXNlX2lkIjoxMDE0NiwiZHVyYXRpb25fcyI6NiwidXJsZ2VuX3NvdXJjZSI6Ind3dyJ9&amp;ccb=17-1&amp;vs=21e418cf64d65369&amp;_nc_vs=HBkcFQIYTGlnX2JhY2tmaWxsX3RpbWVsaW5lX3ZvZC84QjRCOUEwNDQxODRGODMzRDIyMzFGOTE1QUExRUU4Nl92aWRlb19kYXNoaW5pdC5tcDQVAALIARIAKAAYABsCiAd1c2Vfb2lsATEScHJvZ3Jlc3NpdmVfcmVjaXBlATEVAAAmsMTcvtfd4T8VAigCQzMsF0AYzMzMzMzNGBJkYXNoX2Jhc2VsaW5lXzFfdjERAHXuB2XEngEA&amp;_nc_gid=tZECPr33PrF0VslfnK_DRQ&amp;_nc_ss=1a&amp;_nc_zt=28&amp;oh=00_AfzCdQI2HtLU4HDymDPCwOt9ycrxpfzOlUb9sx-wFBGeig&amp;oe=69B99CFB, https://instagram.fric1-1.fna.fbcdn.net/o1/v/t16/f2/m84/AQPW1qhVh3xsxC8lbED5rjGLOtdy0cVF7EU4VGjwtNqEyuWOHiq4FFIEslJbvjbPjs6y83uDBj_1rxX2EZlRfrHPfcmqKv9X_oE3keI.mp4?_nc_cat=101&amp;_nc_oc=AdkaH6JwNuNg4tm22Nh81l8gGFp7zpoXNYSVjYjIywwJGp-UhY_EiakiKJx5A7WUyLc&amp;_nc_sid=5e9851&amp;_nc_ht=instagram.fric1-1.fna.fbcdn.net&amp;_nc_ohc=gbc3fcaMM4EQ7kNvwH81xdr&amp;efg=eyJ2ZW5jb2RlX3RhZyI6Inhwdl9wcm9ncmVzc2l2ZS5JTlNUQUdSQU0uQ0FST1VTRUxfSVRFTS5DMy43MjAuZGFzaF9iYXNlbGluZV8xX3YxIiwieHB2X2Fzc2V0X2lkIjoxNzk0NjU2MDg3MTEwNjA3MiwiYXNzZXRfYWdlX2RheXMiOjI1LCJ2aV91c2VjYXNlX2lkIjoxMDE0NiwiZHVyYXRpb25fcyI6MiwidXJsZ2VuX3NvdXJjZSI6Ind3dyJ9&amp;ccb=17-1&amp;vs=7a98964610a4faf6&amp;_nc_vs=HBkcFQIYTGlnX2JhY2tmaWxsX3RpbWVsaW5lX3ZvZC83MDQzOEM5NTI3MzI0OTlBMzgwRjU1Q0Y3RjA1MjQ5RV92aWRlb19kYXNoaW5pdC5tcDQVAALIARIAKAAYABsCiAd1c2Vfb2lsATEScHJvZ3Jlc3NpdmVfcmVjaXBlATEVAAAmsJjMmqqT4T8VAigCQzMsF0AAAAAAAAAAGBJkYXNoX2Jhc2VsaW5lXz</t>
  </si>
  <si>
    <t>https://www.instagram.com/yuu.with</t>
  </si>
  <si>
    <t>mr.jimmycarrera</t>
  </si>
  <si>
    <t>Jimmy Carrera</t>
  </si>
  <si>
    <t>Porsche-Mercedes Specialist 👨🏻‍🔧 // Owner @jsporschemercedes // SF Ralph Gracie Jiu Jitsu Black Belt 🥋</t>
  </si>
  <si>
    <t>Cars</t>
  </si>
  <si>
    <t>https://newsroom.porsche.com/en_US/2022/company/marqued-carrera-gt-rally-28973.html</t>
  </si>
  <si>
    <t>https://scontent-sjc3-1.cdninstagram.com/v/t51.2885-19/271865663_1205457979983846_7286135028480367291_n.jpg?stp=dst-jpg_e0_s150x150_tt6&amp;efg=eyJ2ZW5jb2RlX3RhZyI6InByb2ZpbGVfcGljLmRqYW5nby4xMDgwLmMyIn0&amp;_nc_ht=scontent-sjc3-1.cdninstagram.com&amp;_nc_cat=106&amp;_nc_oc=Q6cZ2QFG3hr50ooL4YePkFKQiBQW9SPYzGg0d3ETX0_rMkXByWg41pohpfh-Fy0X7IEbyV8&amp;_nc_ohc=eQw2Deh9tccQ7kNvwGaeEQ8&amp;_nc_gid=n0GFhjJXpyCU3BaYgDsHEg&amp;edm=AOQ1c0wBAAAA&amp;ccb=7-5&amp;oh=00_Afyng0tmvo3TyqNCAqa4sMn89jFlbCIz-fsqe-KqoKViCw&amp;oe=69BDA620&amp;_nc_sid=8b3546</t>
  </si>
  <si>
    <t>Zen RS 🏯
#porsche #993rs #zengarden | If I’m not in a Porsche I’m with this one 🥰 | Thank you @marquedofficial and @porschedigital for the profile piece.  Had a great time having you visit and talk cars!  Link in bio for read. 📸: @eatwithnaveed #carreragt #porsche980 #cgtarchive | Happy birthday to this ace of a wife!  #holeinone⛳️ #ace 🎂 | Lil dude entered the double digits club!  Happy 10th birthday Niko! 🎂 | Gorgeous day spent outdoors with these 3 ❤️ | Classic 911’s hit differently… the new stuff is kinda meh to me.  #911S 1970 #911 #964 #993 #996 #997 | Me on the phone probably telling someone the #carreragt looks best in black 😂 🖤 what’s your favorite color?  #porschelove 📷 @eatwithnaveed | If you don’t like this view you definitely have problems.  #993rs | Lookin pretty good for 20yo!  20 year anniversary for the  #G55 grand edition limited to only 500 worldwide.. this has been a workhorse and hell of a daily for me.  #gelandewagen  #g55amg #w463 #bfgoodrich | Went out to pull this thing in the garage and just had to snap a pic 🌅 #sanfrancisco #911S #porsche911 #autumn #sunsets_captures  #cali #instagood | And just like that we’re 13!  Happy birthday Dimitri ❤️</t>
  </si>
  <si>
    <t>#porsche, #993rs, #zengarden, #carreragt, #porsche980, #cgtarchive, #holeinone, #ace, #911S, #911, #964, #993, #996, #997, #porschelove, #G55, #gelandewagen, #g55amg, #w463, #bfgoodrich, #sanfrancisco, #porsche911, #autumn, #sunsets_captures, #cali, #instagood</t>
  </si>
  <si>
    <t>@marquedofficial, @porschedigital, @eatwithnaveed</t>
  </si>
  <si>
    <t>https://instagram.com/p/DVyoQWBjZuf, https://instagram.com/p/DJQh4RhxuUV, https://instagram.com/p/CXcyPNsLmCS, https://instagram.com/p/DUd5CNTgY3f, https://instagram.com/p/DUMjt4cD1Pu, https://instagram.com/p/DTq_g59AUt-, https://instagram.com/p/DRLzX6RkYwy, https://instagram.com/p/DRBobetjrl9, https://instagram.com/p/DQ9g44kkRZw, https://instagram.com/p/DQ6ALq9kZp6, https://instagram.com/p/DQ27NdZiafK, https://instagram.com/p/DPwXxxSESOW</t>
  </si>
  <si>
    <t>1173, 236, 348, 104, 151, 124, 163, 602, 63, 308, 77, 104</t>
  </si>
  <si>
    <t>23, 21, 27, 7, 14, 1, 13, 36, 2, 10, 4, 11</t>
  </si>
  <si>
    <t>2026-03-12, 2025-05-05, 2021-12-14, 2026-02-07, 2026-02-01, 2026-01-19, 2025-11-18, 2025-11-14, 2025-11-12, 2025-11-11, 2025-11-10, 2025-10-13</t>
  </si>
  <si>
    <t>Glen Ellen, California, Elena's Mexican Restaurant, Junipero Serra Porsche Mercedes, San Francisco, California</t>
  </si>
  <si>
    <t>Sidecar, Image, Image, Image, Image, Image, Image, Image, Image, Sidecar, Image, Image</t>
  </si>
  <si>
    <t>https://scontent-sjc3-1.cdninstagram.com/v/t51.82787-15/651705124_18576762889049890_40139723588528810_n.jpg?stp=dst-jpg_e35_p1080x1080_sh0.08_tt6&amp;_nc_ht=scontent-sjc3-1.cdninstagram.com&amp;_nc_cat=110&amp;_nc_oc=Q6cZ2QFG3hr50ooL4YePkFKQiBQW9SPYzGg0d3ETX0_rMkXByWg41pohpfh-Fy0X7IEbyV8&amp;_nc_ohc=9lQprhSnlikQ7kNvwFl7fgK&amp;_nc_gid=n0GFhjJXpyCU3BaYgDsHEg&amp;edm=AOQ1c0wBAAAA&amp;ccb=7-5&amp;ig_cache_key=Mzg1MTMxNjQ0MjkwNjM1MDUwMg%3D%3D.3-ccb7-5&amp;oh=00_Afx6H2v_jqCz1QgB9mpuCn6p4qdskLZuRPPzL6cZJAkdig&amp;oe=69BD98A5&amp;_nc_sid=8b3546, https://scontent-sjc3-1.cdninstagram.com/v/t51.82787-15/651705124_18576762889049890_40139723588528810_n.jpg?stp=dst-jpg_e35_p1080x1080_sh0.08_tt6&amp;_nc_ht=scontent-sjc3-1.cdninstagram.com&amp;_nc_cat=110&amp;_nc_oc=Q6cZ2QFG3hr50ooL4YePkFKQiBQW9SPYzGg0d3ETX0_rMkXByWg41pohpfh-Fy0X7IEbyV8&amp;_nc_ohc=9lQprhSnlikQ7kNvwFl7fgK&amp;_nc_gid=n0GFhjJXpyCU3BaYgDsHEg&amp;edm=AOQ1c0wBAAAA&amp;ccb=7-5&amp;ig_cache_key=Mzg1MTMxNjQ0MjkwNjM1MDUwMg%3D%3D.3-ccb7-5&amp;oh=00_Afx6H2v_jqCz1QgB9mpuCn6p4qdskLZuRPPzL6cZJAkdig&amp;oe=69BD98A5&amp;_nc_sid=8b3546, https://scontent-sjc3-1.cdninstagram.com/v/t51.82787-15/651145747_18576762898049890_8215171726809405618_n.jpg?stp=dst-jpg_e35_p1080x1080_sh0.08_tt6&amp;_nc_ht=scontent-sjc3-1.cdninstagram.com&amp;_nc_cat=110&amp;_nc_oc=Q6cZ2QFG3hr50ooL4YePkFKQiBQW9SPYzGg0d3ETX0_rMkXByWg41pohpfh-Fy0X7IEbyV8&amp;_nc_ohc=ILLxQv5eC6EQ7kNvwGJp9r6&amp;_nc_gid=n0GFhjJXpyCU3BaYgDsHEg&amp;edm=AOQ1c0wBAAAA&amp;ccb=7-5&amp;ig_cache_key=Mzg1MTMxNjQ1NzUyNzY4Mjc3NQ%3D%3D.3-ccb7-5&amp;oh=00_AfyKz3IqpQsKf42jzTJiBK5EGVL0WhgT1zKdoY4__Dj_iA&amp;oe=69BDA039&amp;_nc_sid=8b3546, https://scontent-sjc3-1.cdninstagram.com/v/t51.82787-15/651145173_18576762922049890_330556801609567959_n.jpg?stp=dst-jpg_e35_p1080x1080_sh0.08_tt6&amp;_nc_ht=scontent-sjc3-1.cdninstagram.com&amp;_nc_cat=110&amp;_nc_oc=Q6cZ2QFG3hr50ooL4YePkFKQiBQW9SPYzGg0d3ETX0_rMkXByWg41pohpfh-Fy0X7IEbyV8&amp;_nc_ohc=oIlfDga6lsUQ7kNvwG2wvBQ&amp;_nc_gid=n0GFhjJXpyCU3BaYgDsHEg&amp;edm=AOQ1c0wBAAAA&amp;ccb=7-5&amp;ig_cache_key=Mzg1MTMxNjUxMDA0ODcxNjk5NQ%3D%3D.3-ccb7-5&amp;oh=00_Afy0yCCBH1KR5sFscQJon39eOjM_3i_gEyYyWwrcGBHlTg&amp;oe=69BD906D&amp;_nc_sid=8b3546, https://scontent-sjc3-1.cdninstagram.com/v/t51.82787-15/651433044_18576762931049890_8143478228409450378_n.jpg?stp=dst-jpg_e35_p1080x1080_sh0.08_tt6&amp;_nc_ht=scontent-sjc3-1.cdninstagram.com&amp;_nc_cat=110&amp;_nc_oc=Q6cZ2QFG3hr50ooL4YePkFKQiBQW9SPYzGg0d3ETX0_rMkXByWg41pohpfh-Fy0X7IEbyV8&amp;_nc_ohc=eZmjK9LEEwkQ7kNvwGz-Kia&amp;_nc_gid=n0GFhjJXpyCU3BaYgDsHEg&amp;edm=AOQ1c0wBAAAA&amp;ccb=7-5&amp;ig_cache_key=Mzg1MTMxNjUxNTg4NzIxMDg4MQ%3D%3D.3-ccb7-5&amp;oh=00_AfxmP9AIDKXVJ1vd_yi0Cc_rdXIppfyeUoTKaBFvv_8XyA&amp;oe=69BDB11D&amp;_nc_sid=8b3546, https://scontent-sjc3-1.cdninstagram.com/v/t51.82787-15/651049353_18576762940049890_7533871152715035589_n.jpg?stp=dst-jpg_e35_p1080x1080_sh0.08_tt6&amp;_nc_ht=scontent-sjc3-1.cdninstagram.com&amp;_nc_cat=110&amp;_nc_oc=Q6cZ2QFG3hr50ooL4YePkFKQiBQW9SPYzGg0d3ETX0_rMkXByWg41pohpfh-Fy0X7IEbyV8&amp;_nc_ohc=M-DHh0qn_jMQ7kNvwGvwVaY&amp;_nc_gid=n0GFhjJXpyCU3BaYgDsHEg&amp;edm=AOQ1c0wBAAAA&amp;ccb=7-5&amp;ig_cache_key=Mzg1MTMxNjUyMDU2ODA1MzYzMQ%3D%3D.3-ccb7-5&amp;oh=00_Afw0UeGUlnHR1kW9vhCv0fWIFdBO66pZHwN0kWAs4GhPlw&amp;oe=69BDBD78&amp;_nc_sid=8b3546, https://scontent-sjc3-1.cdninstagram.com/v/t51.82787-15/651800267_18576762958049890_3759617510830009902_n.jpg?stp=dst-jpg_e35_p1080x1080_sh0.08_tt6&amp;_nc_ht=scontent-sjc3-1.cdninstagram.com&amp;_nc_cat=110&amp;_nc_oc=Q6cZ2QFG3hr50ooL4YePkFKQiBQW9SPYzGg0d3ETX0_rMkXByWg41pohpfh-Fy0X7IEbyV8&amp;_nc_ohc=MiU3t2osLHEQ7kNvwHLrIhq&amp;_nc_gid=n0GFhjJXpyCU3BaYgDsHEg&amp;edm=AOQ1c0wBAAAA&amp;ccb=7-5&amp;ig_cache_key=Mzg1MTMxNjUyMzM5NTA1MTUzMw%3D%3D.3-ccb7-5&amp;oh=00_AfzieIDyzT5Kb6udydjK6FaMGfq6qt-9ngNxkqxtt7vAWw&amp;oe=69BD88A3&amp;_nc_sid=8b3546, https://scontent-sjc3-1.cdninstagram.com/v/t51.82787-15/650884535_18576762955049890_6890340728548135880_n.jpg?stp=dst-jpg_e35_p1080x1080_sh0.08_tt6&amp;_nc_ht=scontent-sjc3-1.cdninstagram.com&amp;_nc_cat=110&amp;_nc_oc=Q6cZ2QFG3hr50ooL4YePkFKQiBQW9SPYzGg0d3ETX0_rMkXByWg41pohpfh-Fy0X7IEbyV8&amp;_nc_ohc=UuS6aHy5PJwQ7kNvwEy9-b5&amp;_nc_gid=n0GFhjJXpyCU3BaYgDsHEg&amp;edm=AOQ1c0wBAAAA&amp;ccb=7-5&amp;ig_cache_key=Mzg1MTMxNjUyNjc1ODg1MjkzNQ%3D%3D.3-ccb7-5&amp;oh=00_AfyhLeX6k9mBQw7vD5KFP9_OH8G3u66ioO7dWdLEvYFFvg&amp;oe=69BD92AB&amp;_nc_sid=8b3546, https://scontent-sjc3-1.cdninstagram.com/v/t51.82787-15/651474311_18576762979049890_166025127693478055_n.jpg?stp=dst-jpg_e35_p1080x1080_sh0.08_tt6&amp;_nc_ht=scontent-sjc3-1.cdninstagram.com&amp;_nc_cat=110&amp;_nc_oc=Q6cZ2QFG3hr50ooL4YePkFKQiBQW9SPYzGg0d3ETX0_rMkXByWg41pohpfh-Fy0X7IEbyV8&amp;_nc_ohc=GoPpkT4HAI8Q7kNvwH0Onsf&amp;_nc_gid=n0GFhjJXpyCU3BaYgDsHEg&amp;edm=AOQ1c0wBAAAA&amp;ccb=7-5&amp;ig_cache_key=Mzg1MTMxNjUzMTA2MjIxMjIxOA%3D%3D.3-ccb7-5&amp;oh=00_Afze4jwbKNSfY7aGE3wV9N67iYmGa4fv5qBWdIaS5R2ufA&amp;oe=69BD8DA0&amp;_nc_sid=8b3546, https://scontent-sjc3-1.cdninstagram.com/v/t51.82787-15/651052363_18576762997049890_9123661371355480916_n.jpg?stp=dst-jpg_e35_p1080x1080_sh0.08_tt6&amp;_nc_ht=scontent-sjc3-1.cdninstagram.com&amp;_nc_cat=110&amp;_nc_oc=Q6cZ2QFG3hr50ooL4YePkFKQiBQW9SPYzGg0d3ETX0_rMkXByWg41pohpfh-Fy0X7IEbyV8&amp;_nc_ohc=L_WJ-oizfLAQ7kNvwFdaD4t&amp;_nc_gid=n0GFhjJXpyCU3BaYgDsHEg&amp;edm=AOQ1c0wBAAAA&amp;ccb=7-5&amp;ig_cache_key=Mzg1MTMxNjUzNTM0MDM3Mzk0OQ%3D%3D.3-ccb7-5&amp;oh=00_AfyJRTf1Ig5zwNlKxnXg9l6jQtz06EtxGvJ2BhEZ5XHfcw&amp;oe=6</t>
  </si>
  <si>
    <t>https://www.instagram.com/mr.jimmycarrera</t>
  </si>
  <si>
    <t>lorenzo.kikisch</t>
  </si>
  <si>
    <t>Lorenzo Kikisch</t>
  </si>
  <si>
    <t>Munich
Prints available via dm.</t>
  </si>
  <si>
    <t>https://www.lorenzokikisch.com/shop/uncolored</t>
  </si>
  <si>
    <t>https://scontent-lga3-3.cdninstagram.com/v/t51.2885-19/351267770_215720277948342_7079637917318150759_n.jpg?stp=dst-jpg_e0_s150x150_tt6&amp;efg=eyJ2ZW5jb2RlX3RhZyI6InByb2ZpbGVfcGljLmRqYW5nby4xMDgwLmMyIn0&amp;_nc_ht=scontent-lga3-3.cdninstagram.com&amp;_nc_cat=106&amp;_nc_oc=Q6cZ2QFD_cOCbUEofy_tRjsX3kHZRAiUXjr1SoHUQ-fUqhbntBw-OGvdOrU7rVgPinTTYqw&amp;_nc_ohc=AYx3jO8-EfwQ7kNvwFY3nyV&amp;_nc_gid=-ORUl2CPIqJvmEChMexMYg&amp;edm=AOQ1c0wBAAAA&amp;ccb=7-5&amp;oh=00_Afyc-7FM7d_kE0MSlg8wyjyHB1ExmN_VSdM1x98XzlSeVQ&amp;oe=69BD86FC&amp;_nc_sid=8b3546</t>
  </si>
  <si>
    <t>UNCOLORED 
Now available online. Link in bio.
Video by @lifeof.benjamin 
#artbook #artbook #blackandwhitephotography #classicporsche #aircooledporsche #classiccars #photographybook #carphotography #porsche | UNCOLORED
Launching tomorrow 
@graf.rumford
Rumfordstr. 32
80469, Munich 
JULY 17 | 6 PM
See you there!
#artbook #artbook #blackandwhitephotography #classicporsche #aircooledporsche #classiccars #photographybook #carphotography #porsche | Rallying through Japan w/ @konitan0727
@singertracks @azzyjelly 
#classicporsche #japan #porsche911 #porsche912 #luftgekühlt | Stuttgart aesthetics.
w/ @jannik_lx @slr_luftgekuehlt @andevotteler 
#356aconvertibled #porsche356 #luftgekühlt #classicporsche #aircooledporsche | The Essence.
for @motorlegenden 
#356 #porsche356 #356prea #classicporsche #luftgekühlt | Noir et Gris w/ @global.reunion 
#356a #porsche356 #classicporsche #aircooledporsche #luftgekühlt | Whiteout with the @porsche.museum 917/30
#porsche917 #917spyder #porsche91730 #classicracing #classicporsche | Le cœur.
#porsche356 #luftgekühlt #356 #carrera #classicporsche | @fat.icerace weekend w/ @bentleymotors 
#faticerace #faticerace2026 #bentley #iceracing #classiccars | Afterlight RSR.
w/ @joffroy.automobile 
#911rsr #classic911 #luftgekühlt #classicracecar #classiccars #historicracing #porsche911 #southoffrance | Mechanical Poetry.
@joffroy.automobile 
#porsche917 #917 #911rsr #classicracecar #porsche #classicporsche #joffroyporsche | Highlights of 2025.
#2025 #blackandwhitephotography #uncolored</t>
  </si>
  <si>
    <t>#artbook, #blackandwhitephotography, #classicporsche, #aircooledporsche, #classiccars, #photographybook, #carphotography, #porsche, #japan, #porsche911, #porsche912, #luftgek, #356aconvertibled, #porsche356, #356, #356prea, #356a, #porsche917, #917spyder, #porsche91730, #classicracing, #carrera, #faticerace, #faticerace2026, #bentley, #iceracing, #911rsr, #classic911, #classicracecar, #historicracing, #southoffrance, #917, #joffroyporsche, #2025, #uncolored</t>
  </si>
  <si>
    <t>@lifeof.benjamin, @graf.rumford, @konitan0727, @singertracks, @azzyjelly, @jannik_lx, @slr_luftgekuehlt, @andevotteler, @motorlegenden, @global.reunion, @porsche.museum, @fat.icerace, @bentleymotors, @joffroy.automobile</t>
  </si>
  <si>
    <t>https://instagram.com/p/DMiYJaGixpG, https://instagram.com/p/DMKtXApILr0, https://instagram.com/p/DV07189mdLC, https://instagram.com/p/DVbn77viC41, https://instagram.com/p/DVHUzPKiJSK, https://instagram.com/p/DU5aIOBiJIM, https://instagram.com/p/DUahsPciDh-, https://instagram.com/p/DUVyGrriNDv, https://instagram.com/p/DURUPuJCENr, https://instagram.com/p/DTndkuuiJFJ, https://instagram.com/p/DTTMdvniI70, https://instagram.com/p/DS-Lyr4jZbT</t>
  </si>
  <si>
    <t>403, 441, 719, 611, 1224, 2720, 1604, 538, 2006, 1650, 1788, 1055</t>
  </si>
  <si>
    <t>51, 38, 24, 17, 15, 38, 79, 5, 66, 18, 50, 22</t>
  </si>
  <si>
    <t>2025-07-25, 2025-07-16, 2026-03-13, 2026-03-03, 2026-02-23, 2026-02-18, 2026-02-06, 2026-02-04, 2026-02-02, 2026-01-17, 2026-01-09, 2026-01-01</t>
  </si>
  <si>
    <t>Munich, Germany, 千葉県, Stuttgart, Germany, Ammersee, Mont Ventoux, Austria, Zell am See, La Route des Crêtes, Cassis., Cassis, Provence, Alpes - Côte D'azur, France</t>
  </si>
  <si>
    <t>Sidecar, Sidecar, Sidecar, Sidecar, Sidecar, Sidecar, Sidecar, Image, Sidecar, Sidecar, Sidecar, Sidecar</t>
  </si>
  <si>
    <t>https://scontent-lga3-2.cdninstagram.com/v/t51.82787-15/521614490_18393029383188319_8223585620415880031_n.jpg?stp=dst-jpg_e35_p1080x1080_sh0.08_tt6&amp;_nc_ht=scontent-lga3-2.cdninstagram.com&amp;_nc_cat=107&amp;_nc_oc=Q6cZ2QFD_cOCbUEofy_tRjsX3kHZRAiUXjr1SoHUQ-fUqhbntBw-OGvdOrU7rVgPinTTYqw&amp;_nc_ohc=GYXeyuyeNxkQ7kNvwETupOO&amp;_nc_gid=-ORUl2CPIqJvmEChMexMYg&amp;edm=AOQ1c0wBAAAA&amp;ccb=7-5&amp;ig_cache_key=MzY4NDYxMzYyMTcxNzYyNjk1NA%3D%3D.3-ccb7-5&amp;oh=00_Afxb7MOD-VuYTXT-VZ1J32sG7iKthrQY6UNAaGmES1W0ZQ&amp;oe=69BDA68D&amp;_nc_sid=8b3546, https://scontent-lga3-2.cdninstagram.com/v/t51.82787-15/521614490_18393029383188319_8223585620415880031_n.jpg?stp=dst-jpg_e35_p1080x1080_sh0.08_tt6&amp;_nc_ht=scontent-lga3-2.cdninstagram.com&amp;_nc_cat=107&amp;_nc_oc=Q6cZ2QFD_cOCbUEofy_tRjsX3kHZRAiUXjr1SoHUQ-fUqhbntBw-OGvdOrU7rVgPinTTYqw&amp;_nc_ohc=GYXeyuyeNxkQ7kNvwETupOO&amp;_nc_gid=-ORUl2CPIqJvmEChMexMYg&amp;edm=AOQ1c0wBAAAA&amp;ccb=7-5&amp;ig_cache_key=MzY4NDYxMzYyMTcxNzYyNjk1NA%3D%3D.3-ccb7-5&amp;oh=00_Afxb7MOD-VuYTXT-VZ1J32sG7iKthrQY6UNAaGmES1W0ZQ&amp;oe=69BDA68D&amp;_nc_sid=8b3546, https://scontent-lga3-2.cdninstagram.com/v/t51.82787-15/520426416_18391861645188319_1600359107486315593_n.jpg?stp=dst-jpg_e35_p1080x1080_sh0.08_tt6&amp;_nc_ht=scontent-lga3-2.cdninstagram.com&amp;_nc_cat=107&amp;_nc_oc=Q6cZ2QFD_cOCbUEofy_tRjsX3kHZRAiUXjr1SoHUQ-fUqhbntBw-OGvdOrU7rVgPinTTYqw&amp;_nc_ohc=g6748Ce2fScQ7kNvwFmATF_&amp;_nc_gid=-ORUl2CPIqJvmEChMexMYg&amp;edm=AOQ1c0wBAAAA&amp;ccb=7-5&amp;ig_cache_key=MzY3Nzk1MTUyNDcyMTUxMjczNg%3D%3D.3-ccb7-5&amp;oh=00_AfzQjJP3T1q3kIP52Okmiv2sz-9ZD4eAuJh9Y6nvQsoW-A&amp;oe=69BD9CC7&amp;_nc_sid=8b3546, https://scontent-lga3-2.cdninstagram.com/v/t51.82787-15/520426416_18391861645188319_1600359107486315593_n.jpg?stp=dst-jpg_e35_p1080x1080_sh0.08_tt6&amp;_nc_ht=scontent-lga3-2.cdninstagram.com&amp;_nc_cat=107&amp;_nc_oc=Q6cZ2QFD_cOCbUEofy_tRjsX3kHZRAiUXjr1SoHUQ-fUqhbntBw-OGvdOrU7rVgPinTTYqw&amp;_nc_ohc=g6748Ce2fScQ7kNvwFmATF_&amp;_nc_gid=-ORUl2CPIqJvmEChMexMYg&amp;edm=AOQ1c0wBAAAA&amp;ccb=7-5&amp;ig_cache_key=MzY3Nzk1MTUyNDcyMTUxMjczNg%3D%3D.3-ccb7-5&amp;oh=00_AfzQjJP3T1q3kIP52Okmiv2sz-9ZD4eAuJh9Y6nvQsoW-A&amp;oe=69BD9CC7&amp;_nc_sid=8b3546, https://scontent-lga3-2.cdninstagram.com/v/t51.82787-15/520520591_18391861678188319_5256401365931571841_n.jpg?stp=dst-jpg_e35_p1080x1080_sh0.08_tt6&amp;_nc_ht=scontent-lga3-2.cdninstagram.com&amp;_nc_cat=107&amp;_nc_oc=Q6cZ2QFD_cOCbUEofy_tRjsX3kHZRAiUXjr1SoHUQ-fUqhbntBw-OGvdOrU7rVgPinTTYqw&amp;_nc_ohc=AtVK_yDkTVMQ7kNvwGSHwi0&amp;_nc_gid=-ORUl2CPIqJvmEChMexMYg&amp;edm=AOQ1c0wBAAAA&amp;ccb=7-5&amp;ig_cache_key=MzY3Nzk1MTUyNTAzMTkzODAzOQ%3D%3D.3-ccb7-5&amp;oh=00_Afwaa9Kkgm5CqLhhTwhRTS24IvUN6HUGbAbY-iwJoQxKWQ&amp;oe=69BDBBDD&amp;_nc_sid=8b3546, https://scontent-lga3-2.cdninstagram.com/v/t51.82787-15/518930362_18391861681188319_4105172054338288576_n.jpg?stp=dst-jpg_e35_p1080x1080_sh0.08_tt6&amp;_nc_ht=scontent-lga3-2.cdninstagram.com&amp;_nc_cat=107&amp;_nc_oc=Q6cZ2QFD_cOCbUEofy_tRjsX3kHZRAiUXjr1SoHUQ-fUqhbntBw-OGvdOrU7rVgPinTTYqw&amp;_nc_ohc=MecTV-4NvGcQ7kNvwExY-Ri&amp;_nc_gid=-ORUl2CPIqJvmEChMexMYg&amp;edm=AOQ1c0wBAAAA&amp;ccb=7-5&amp;ig_cache_key=MzY3Nzk1MTUyNDcyMTQ4NDY1Nw%3D%3D.3-ccb7-5&amp;oh=00_AfwXEss-L1kxqldvJfrpYauAkzvGuBAak0P8KAmQEnm-qQ&amp;oe=69BD97F4&amp;_nc_sid=8b3546, https://scontent-lga3-2.cdninstagram.com/v/t51.82787-15/520991770_18391861654188319_7813836196403454808_n.jpg?stp=dst-jpg_e35_p1080x1080_sh0.08_tt6&amp;_nc_ht=scontent-lga3-2.cdninstagram.com&amp;_nc_cat=107&amp;_nc_oc=Q6cZ2QFD_cOCbUEofy_tRjsX3kHZRAiUXjr1SoHUQ-fUqhbntBw-OGvdOrU7rVgPinTTYqw&amp;_nc_ohc=6z5-qqKUuQcQ7kNvwEnDfir&amp;_nc_gid=-ORUl2CPIqJvmEChMexMYg&amp;edm=AOQ1c0wBAAAA&amp;ccb=7-5&amp;ig_cache_key=MzY3Nzk1MTUyNTAxNTA4ODA5Mg%3D%3D.3-ccb7-5&amp;oh=00_AfzvvarwLMdrEDWqLr7wHiklEr3DEIPxPmGtfuOCWaoRhQ&amp;oe=69BDA626&amp;_nc_sid=8b3546, https://scontent-lga3-2.cdninstagram.com/v/t51.82787-15/518800607_18391861672188319_2939290950146115174_n.jpg?stp=dst-jpg_e35_p1080x1080_sh0.08_tt6&amp;_nc_ht=scontent-lga3-2.cdninstagram.com&amp;_nc_cat=107&amp;_nc_oc=Q6cZ2QFD_cOCbUEofy_tRjsX3kHZRAiUXjr1SoHUQ-fUqhbntBw-OGvdOrU7rVgPinTTYqw&amp;_nc_ohc=u2BcLV4Br1AQ7kNvwFm36Iv&amp;_nc_gid=-ORUl2CPIqJvmEChMexMYg&amp;edm=AOQ1c0wBAAAA&amp;ccb=7-5&amp;ig_cache_key=MzY3Nzk1MTUyNDcyMTQ5MTA4Mg%3D%3D.3-ccb7-5&amp;oh=00_Afza5pqZgAul2AbLXWYcxYC3tKCWjV8eIMgbFsUvLnvawA&amp;oe=69BDBA90&amp;_nc_sid=8b3546, https://scontent-lga3-2.cdninstagram.com/v/t51.82787-15/518259711_18391861690188319_8744408904671150790_n.jpg?stp=dst-jpg_e35_p1080x1080_sh0.08_tt6&amp;_nc_ht=scontent-lga3-2.cdninstagram.com&amp;_nc_cat=107&amp;_nc_oc=Q6cZ2QFD_cOCbUEofy_tRjsX3kHZRAiUXjr1SoHUQ-fUqhbntBw-OGvdOrU7rVgPinTTYqw&amp;_nc_ohc=np2pHwFYuEMQ7kNvwFwo_Bj&amp;_nc_gid=-ORUl2CPIqJvmEChMexMYg&amp;edm=AOQ1c0wBAAAA&amp;ccb=7-5&amp;ig_cache_key=MzY3Nzk1MTUyNDcyMTQ3Mjk4Mg%3D%3D.3-ccb7-5&amp;oh=00_AfyuFfbamJQLU6yDSZLc3EiglT4tgrbDrCLSgefY-5tJHA&amp;oe=69BDA21F&amp;_nc_sid=8b3546, https://scontent-lga3-2.cdninstagram.com/v/t51.82787-15/521300086_18391861702188319_7695726964202518880_n.jpg?stp=dst-jpg_e35_p1080x1080_sh0.08_tt6&amp;_nc_ht=scontent-lga3-2.cdninstagram.com&amp;_nc_cat=107&amp;_nc_oc=Q6cZ2QFD_cOCbUEofy_tRjsX3kHZRAiUXjr1SoHUQ-fUqhbntBw-OGvdOrU7rVgPinTTYqw&amp;_nc_ohc=laeqXVl_FrYQ7kNvwG9Y1Bc&amp;_nc_gid=-ORUl2CPIqJvmEChMexMYg&amp;edm=AOQ1c0wBAAAA&amp;ccb=7-5&amp;ig_cache_key=MzY3Nzk1MTUyNDczMDAzOTgzOA%3D%3D.3-ccb7-5&amp;oh=00_AfyDzLxAtcZ-tx1YjbT3iv6rgABfam7g4zFHr0zzI1A6l</t>
  </si>
  <si>
    <t>https://scontent-lga3-3.cdninstagram.com/o1/v/t2/f2/m367/AQPQGQlU36h263OoP3A-oLUYQu3Y3GwfOWXvlPNue4WUBkWZt8kv60EXxP-HW7OtsAaa1rtb-9an53hr-sbr5fOJkO40aVSlFHmKDfk.mp4?_nc_cat=104&amp;_nc_sid=5e9851&amp;_nc_ht=scontent-lga3-3.cdninstagram.com&amp;_nc_ohc=K_WvvLEnWQ4Q7kNvwEYD8KP&amp;efg=eyJ2ZW5jb2RlX3RhZyI6Inhwdl9wcm9ncmVzc2l2ZS5JTlNUQUdSQU0uQ0FST1VTRUxfSVRFTS5DMy43MjAuZGFzaF9iYXNlbGluZV8xX3YxIiwieHB2X2Fzc2V0X2lkIjoxMDYwMTY0MDQ2MTgzOTQzLCJhc3NldF9hZ2VfZGF5cyI6MjMzLCJ2aV91c2VjYXNlX2lkIjoxMDE0NiwiZHVyYXRpb25fcyI6NDksInVybGdlbl9zb3VyY2UiOiJ3d3cifQ%3D%3D&amp;ccb=17-1&amp;_nc_gid=-ORUl2CPIqJvmEChMexMYg&amp;_nc_ss=1a&amp;_nc_zt=28&amp;vs=5a6707615eace9cb&amp;_nc_vs=HBksFQIYQGlnX2VwaGVtZXJhbC9CMDRGQ0FEMDZCMjU0NDBFODY2RTFGNzRDOTZCOTU5MV92aWRlb19kYXNoaW5pdC5tcDQVAALIARIAFQIYOnBhc3N0aHJvdWdoX2V2ZXJzdG9yZS9HTk93SEI4VDRDSC1kYk1DQUVBMlpIaGR0TlpzYmtZTEFBQUYVAgLIARIAKAAYABsCiAd1c2Vfb2lsATEScHJvZ3Jlc3NpdmVfcmVjaXBlATEVAAAmjviC1tWN4gMVAigCQzMsF0BIoAAAAAAAGBJkYXNoX2Jhc2VsaW5lXzFfdjERAHXuB2XEngEA&amp;oh=00_AfyMTl_ebZ0mUdUgfdD3QQ1956ROVElb7t4hrfVlysiIDQ&amp;oe=69BD8FC9</t>
  </si>
  <si>
    <t>https://www.instagram.com/lorenzo.kikisch</t>
  </si>
  <si>
    <t>colbyl.a</t>
  </si>
  <si>
    <t>Colby</t>
  </si>
  <si>
    <t>https://instagram.fagc3-2.fna.fbcdn.net/v/t51.82787-19/555068240_18030673910709504_1939465793920017921_n.jpg?stp=dst-jpg_e0_s150x150_tt6&amp;efg=eyJ2ZW5jb2RlX3RhZyI6InByb2ZpbGVfcGljLmRqYW5nby4xMDgwLmMyIn0&amp;_nc_ht=instagram.fagc3-2.fna.fbcdn.net&amp;_nc_cat=100&amp;_nc_oc=Q6cZ2QFQggxWZAiDmvYmohEjxn10DP66D0-_Rn7aXyijdISr6fSn7aUBmazusgBsM4BI9Uc&amp;_nc_ohc=SlDPRjqUcpoQ7kNvwGHbtQ6&amp;_nc_gid=kkDjLsIdH1kdy9bs0wdrAw&amp;edm=AOQ1c0wBAAAA&amp;ccb=7-5&amp;oh=00_AfzhNujgLY4nZutgbZoEliX1Nhw1nYT165wc-tNXg8sIFg&amp;oe=69BD938E&amp;_nc_sid=8b3546</t>
  </si>
  <si>
    <t>$uicideboy$ 2025 
With my lil bro Ethan | Purple is our favorite color 🙂 and our shoes match NIKE 🤙🏼 and my baby found her signature smile, MS. Cutesquint . I’ve always said I’d die for my babygirl and defend her to the end but that isn’t enough. It isn’t enough to be “tough”. I have to live for her. In a world where posting stupid crap  | “Perdido”  #shovelhead #1975shovelhead #chopper | Wisconsin Dells! #christmasbreak2023 | MyGXP | The problem with me and my art is that I’ve been having a hard time just focusing in and finishing what I’m doing. But these are all mostly just practice | Don’t be sweatin links’s shades bruh | My daughter ❤️ | Remi is the coolest cat in the cave 🤙🏻 | Sturgeon</t>
  </si>
  <si>
    <t>#shovelhead, #1975shovelhead, #chopper, #christmasbreak2023</t>
  </si>
  <si>
    <t>https://instagram.com/p/DOe_GBhDm2K, https://instagram.com/p/DOe-56RjmVw, https://instagram.com/p/DOSgwI4jAy1, https://instagram.com/p/DNMK2OsyAja, https://instagram.com/p/C1YGPMssAIN, https://instagram.com/p/CxYEyCGuxlf, https://instagram.com/p/Cu0wsx6MJw-, https://instagram.com/p/CqBuQ6AJmml, https://instagram.com/p/Cnzw2x3JczP, https://instagram.com/p/CniBciUJ93q, https://instagram.com/p/Cm61m6nuBuW, https://instagram.com/p/CesaSodu0EV</t>
  </si>
  <si>
    <t>11, 10, 11, 5, 9, 3, 8, 4, 5, 3, 1, 10</t>
  </si>
  <si>
    <t>2025-09-12, 2025-09-12, 2025-09-07, 2025-08-10, 2023-12-28, 2023-09-19, 2023-07-18, 2023-03-20, 2023-01-24, 2023-01-17, 2023-01-02, 2022-06-12</t>
  </si>
  <si>
    <t>Image, Video, Image, Video, Image, Video, Image, Video, Image, Image, Image, Image</t>
  </si>
  <si>
    <t>https://instagram.fagc3-2.fna.fbcdn.net/v/t51.82787-15/545000042_18028721186709504_8415136595243106116_n.jpg?stp=dst-jpg_e35_p1080x1080_sh0.08_tt6&amp;_nc_ht=instagram.fagc3-2.fna.fbcdn.net&amp;_nc_cat=100&amp;_nc_oc=Q6cZ2QFQggxWZAiDmvYmohEjxn10DP66D0-_Rn7aXyijdISr6fSn7aUBmazusgBsM4BI9Uc&amp;_nc_ohc=MJmwA05n25MQ7kNvwHWROiM&amp;_nc_gid=kkDjLsIdH1kdy9bs0wdrAw&amp;edm=AOQ1c0wBAAAA&amp;ccb=7-5&amp;ig_cache_key=MzcxOTY4NzgzMzEzMDAwMzg1MA%3D%3D.3-ccb7-5&amp;oh=00_AfyqT41TC8jrRxvQzB-0tOy7LTOdGTY8YdWlJ_wIEXgzfg&amp;oe=69BDABD7&amp;_nc_sid=8b3546, https://instagram.fagc3-2.fna.fbcdn.net/v/t51.82787-15/543674320_18028228577709504_8458830581477560481_n.jpg?stp=dst-jpg_e35_p1080x1080_sh0.08_tt6&amp;_nc_ht=instagram.fagc3-2.fna.fbcdn.net&amp;_nc_cat=100&amp;_nc_oc=Q6cZ2QFQggxWZAiDmvYmohEjxn10DP66D0-_Rn7aXyijdISr6fSn7aUBmazusgBsM4BI9Uc&amp;_nc_ohc=UGiCrMR1vVUQ7kNvwHPer8V&amp;_nc_gid=kkDjLsIdH1kdy9bs0wdrAw&amp;edm=AOQ1c0wBAAAA&amp;ccb=7-5&amp;ig_cache_key=MzcxNjE3NjY4ODA5NTk1NjE0OQ%3D%3D.3-ccb7-5&amp;oh=00_Afx295CbWuqgE49wd5gMOYQyINfWMj-4WCrDIN9zQcxJgg&amp;oe=69BDB480&amp;_nc_sid=8b3546, https://instagram.fagc3-2.fna.fbcdn.net/v/t51.82787-15/619560330_17985545390929057_2959428167150749546_n.jpg?stp=dst-jpg_e35_p1080x1080_sh0.08_tt6&amp;_nc_ht=instagram.fagc3-2.fna.fbcdn.net&amp;_nc_cat=101&amp;_nc_oc=Q6cZ2QFQggxWZAiDmvYmohEjxn10DP66D0-_Rn7aXyijdISr6fSn7aUBmazusgBsM4BI9Uc&amp;_nc_ohc=pPHamUigT8EQ7kNvwF8j97i&amp;_nc_gid=kkDjLsIdH1kdy9bs0wdrAw&amp;edm=AOQ1c0wBAAAA&amp;ccb=7-5&amp;ig_cache_key=MzI2NzM4ODk2MjM2MzE0Njc2NQ%3D%3D.3-ccb7-5&amp;oh=00_AfwTa-jexmFw1LhUtBRol-G6VglsCw12cCIYbcLLfN7pWg&amp;oe=69BDA27F&amp;_nc_sid=8b3546, https://instagram.fagc3-2.fna.fbcdn.net/v/t51.82787-15/625026127_18071494997631756_6423550705026325792_n.jpg?stp=dst-jpg_e35_s1080x1080_sh0.08_tt6&amp;_nc_ht=instagram.fagc3-2.fna.fbcdn.net&amp;_nc_cat=100&amp;_nc_oc=Q6cZ2QFQggxWZAiDmvYmohEjxn10DP66D0-_Rn7aXyijdISr6fSn7aUBmazusgBsM4BI9Uc&amp;_nc_ohc=gkH799uecOIQ7kNvwFzXBXK&amp;_nc_gid=kkDjLsIdH1kdy9bs0wdrAw&amp;edm=AOQ1c0wBAAAA&amp;ccb=7-5&amp;ig_cache_key=MzE0OTM1NjIyMjkxNzk0MjMzNA%3D%3D.3-ccb7-5&amp;oh=00_AfwcvrAw32nZKwp5CidFyzpKRB27SjianxvToeKApHGolg&amp;oe=69BD8795&amp;_nc_sid=8b3546, https://instagram.fagc3-2.fna.fbcdn.net/v/t51.82787-15/622144868_18047736044695074_7230458071743427070_n.jpg?stp=dst-jpg_e35_p1080x1080_sh0.08_tt6&amp;_nc_ht=instagram.fagc3-2.fna.fbcdn.net&amp;_nc_cat=106&amp;_nc_oc=Q6cZ2QFQggxWZAiDmvYmohEjxn10DP66D0-_Rn7aXyijdISr6fSn7aUBmazusgBsM4BI9Uc&amp;_nc_ohc=Fk_RsIXd7QoQ7kNvwG2Vx8V&amp;_nc_gid=kkDjLsIdH1kdy9bs0wdrAw&amp;edm=AOQ1c0wBAAAA&amp;ccb=7-5&amp;ig_cache_key=MzAyMjk3NDY0NTUxODU4NTAzOQ%3D%3D.3-ccb7-5&amp;oh=00_Afx0xZtFvQor5e4fo6j4yMXQYji6Aqa3yKLwZH4TsZ2blg&amp;oe=69BDA811&amp;_nc_sid=8b3546, https://instagram.fagc3-2.fna.fbcdn.net/v/t51.82787-15/621245587_18034062602760186_4787595878721433815_n.jpg?stp=dst-jpg_e35_p1080x1080_sh0.08_tt6&amp;_nc_ht=instagram.fagc3-2.fna.fbcdn.net&amp;_nc_cat=106&amp;_nc_oc=Q6cZ2QFQggxWZAiDmvYmohEjxn10DP66D0-_Rn7aXyijdISr6fSn7aUBmazusgBsM4BI9Uc&amp;_nc_ohc=fiLq5F2hFpQQ7kNvwGvf09K&amp;_nc_gid=kkDjLsIdH1kdy9bs0wdrAw&amp;edm=AOQ1c0wBAAAA&amp;ccb=7-5&amp;ig_cache_key=MzAxNzk4MTA1OTMyODg5MjM5NA%3D%3D.3-ccb7-5&amp;oh=00_AfyWNzrtBH76m70MFIqZBDty2t8ZUxzfC5q-JtQ0N6oqXQ&amp;oe=69BD8942&amp;_nc_sid=8b3546, https://instagram.fagc3-1.fna.fbcdn.net/v/t51.82787-15/621574688_18095003329757973_6792959549217213311_n.jpg?stp=dst-jpg_e15_tt6&amp;_nc_ht=instagram.fagc3-1.fna.fbcdn.net&amp;_nc_cat=109&amp;_nc_oc=Q6cZ2QFQggxWZAiDmvYmohEjxn10DP66D0-_Rn7aXyijdISr6fSn7aUBmazusgBsM4BI9Uc&amp;_nc_ohc=2NcQoT8ViaQQ7kNvwEmWHmq&amp;_nc_gid=kkDjLsIdH1kdy9bs0wdrAw&amp;edm=AOQ1c0wBAAAA&amp;ccb=7-5&amp;ig_cache_key=MzAwNjk1MTQ3MTk3MTgzNDc3NA%3D%3D.3-ccb7-5&amp;oh=00_AfzqYtm9XAXsGY3FU2V9cZ8EEl1CB3y6QxEcCDETcwlnOA&amp;oe=69BDA5D7&amp;_nc_sid=8b3546, https://instagram.fagc3-2.fna.fbcdn.net/v/t51.82787-15/626897820_18216104833313569_1364652085857570266_n.jpg?stp=dst-jpg_e35_p1080x1080_sh0.08_tt6&amp;_nc_ht=instagram.fagc3-2.fna.fbcdn.net&amp;_nc_cat=101&amp;_nc_oc=Q6cZ2QFQggxWZAiDmvYmohEjxn10DP66D0-_Rn7aXyijdISr6fSn7aUBmazusgBsM4BI9Uc&amp;_nc_ohc=HyBGPb7jdgsQ7kNvwFkzFvM&amp;_nc_gid=kkDjLsIdH1kdy9bs0wdrAw&amp;edm=AOQ1c0wBAAAA&amp;ccb=7-5&amp;ig_cache_key=Mjg1ODc3NTQ5MzA4MTc3NjQwNQ%3D%3D.3-ccb7-5&amp;oh=00_Afw93dnXKTK-Yku7zxZdaxv9wJ4uKkv2qLjMtdj3BDvrcQ&amp;oe=69BDAE8D&amp;_nc_sid=8b3546</t>
  </si>
  <si>
    <t>https://instagram.fagc3-1.fna.fbcdn.net/o1/v/t2/f2/m367/AQPDUVsNNaRYxpdzV0YiKN_qCOp2MnfrM3Y0W3Hw1kszFFQIYi00STs_8IEDya7cN8GAf0cOyWj9Hs5VMS3LOZ6_KOxBDm1-tjLmrkw.mp4?_nc_cat=107&amp;_nc_oc=Adn4R2nkcRSdb0xPgwbrJR5x0FZwlHSDaM7JHlKN9J8lsWGczmHOOQXsRHD38Ony1Uk&amp;_nc_sid=5e9851&amp;_nc_ht=instagram.fagc3-1.fna.fbcdn.net&amp;_nc_ohc=aZykS7Q1JXQQ7kNvwHVsLZQ&amp;efg=eyJ2ZW5jb2RlX3RhZyI6Inhwdl9wcm9ncmVzc2l2ZS5JTlNUQUdSQU0uQ0xJUFMuQzMuNzIwLmRhc2hfYmFzZWxpbmVfMV92MSIsInhwdl9hc3NldF9pZCI6MTUyNjM5OTE0NTAyNzUwMywiYXNzZXRfYWdlX2RheXMiOjE4NSwidmlfdXNlY2FzZV9pZCI6MTAwOTksImR1cmF0aW9uX3MiOjYsInVybGdlbl9zb3VyY2UiOiJ3d3cifQ%3D%3D&amp;ccb=17-1&amp;vs=837c95fd96a5447d&amp;_nc_vs=HBksFQIYQGlnX2VwaGVtZXJhbC9DMDQwMTMzMjY0NzJBQzE3QzgyQjdBREM3Rjk2Rjk5RF92aWRlb19kYXNoaW5pdC5tcDQVAALIARIAFQIYR2lnX3hwdl9yZWVsc19wZXJtYW5lbnRfc3JfcHJvZC8xNDA5Nzg0MTYwMTIyODYwXzU5MDAyNTI0NDkwNTkwNzY5NjUubXA0FQICyAESACgAGAAbAogHdXNlX29pbAExEnByb2dyZXNzaXZlX3JlY2lwZQExFQAAJt6eme2PkLYFFQIoAkMzLBdAGogxJul41RgSZGFzaF9iYXNlbGluZV8xX3YxEQB1_gdl5p0BAA&amp;_nc_gid=kkDjLsIdH1kdy9bs0wdrAw&amp;_nc_ss=1a&amp;_nc_zt=28&amp;oh=00_AfxOcmKFKwnryvSfAbMF-eGsPkTJIVO9fA4e6DJ8wabyvg&amp;oe=69BD98F0, https://instagram.fagc3-1.fna.fbcdn.net/o1/v/t2/f2/m367/AQPLYX-NpFEzhfR3vTs9ZktYecCdbs-9VnaWCHw8dVuodMXDF6tP6VYOfz-Al7JBSgfGStvoTlSG9O1mf8R8vdwr4dF76zzuzUR7BRk.mp4?_nc_cat=109&amp;_nc_oc=AdnjQkBBclbvDNoEw3hOD2Q0mO85UHC4PDhd8ZLgRlrNnmO5fQvHxcO-ZOOzUuErFE4&amp;_nc_sid=5e9851&amp;_nc_ht=instagram.fagc3-1.fna.fbcdn.net&amp;_nc_ohc=tAVuD06C1NkQ7kNvwFO4JVq&amp;efg=eyJ2ZW5jb2RlX3RhZyI6Inhwdl9wcm9ncmVzc2l2ZS5JTlNUQUdSQU0uQ0xJUFMuQzMuNzIwLmRhc2hfYmFzZWxpbmVfMV92MSIsInhwdl9hc3NldF9pZCI6NzcwMzA5MjkyMTY5NjIwLCJhc3NldF9hZ2VfZGF5cyI6MjE3LCJ2aV91c2VjYXNlX2lkIjoxMDA5OSwiZHVyYXRpb25fcyI6MTAsInVybGdlbl9zb3VyY2UiOiJ3d3cifQ%3D%3D&amp;ccb=17-1&amp;_nc_gid=kkDjLsIdH1kdy9bs0wdrAw&amp;_nc_ss=1a&amp;_nc_zt=28&amp;vs=c24f1309240e2744&amp;_nc_vs=HBksFQIYQGlnX2VwaGVtZXJhbC8xRTQ3RTE2MEYyMTk4OTcyMEI1MUFCQUNGNzExNDU5Nl92aWRlb19kYXNoaW5pdC5tcDQVAALIARIAFQIYRmlnX3hwdl9yZWVsc19wZXJtYW5lbnRfc3JfcHJvZC82MjU1OTYzOTA1ODk2MTZfNDQ0NDIwNzI1OTAwMDQzMTUyMi5tcDQVAgLIARIAKAAYABsCiAd1c2Vfb2lsATEScHJvZ3Jlc3NpdmVfcmVjaXBlATEVAAAmqObQu_Ol3gIVAigCQzMsF0AknKwIMSbpGBJkYXNoX2Jhc2VsaW5lXzFfdjERAHX-B2XmnQEA&amp;oh=00_AfxT_IcsYtzpg3eJa8y0tiWMeFNt8mDrGGYEsh9G6en5eQ&amp;oe=69BDB0EE, https://instagram.fagc3-2.fna.fbcdn.net/o1/v/t2/f2/m82/AQNrgmOuk9tdRXU9hrqJ02kOvus4tTm3IdLp4loMgKkDtsPXeEKUAq4g-gAHk9jJC5EeBFJtsIh2f3uTMi9l328esXNFmFKvuxcZZzY.mp4?_nc_cat=106&amp;_nc_oc=AdnZHQuw5-Nu83oQLWW8a_aRyshkUmQgb4ay9heYCx_oaS6TQ6ECE6X9vidLwe_02N4&amp;_nc_sid=5e9851&amp;_nc_ht=instagram.fagc3-2.fna.fbcdn.net&amp;_nc_ohc=kVKGijRMFz4Q7kNvwH0hgMv&amp;efg=eyJ2ZW5jb2RlX3RhZyI6Inhwdl9wcm9ncmVzc2l2ZS5JTlNUQUdSQU0uQ0xJUFMuQzMuNzIwLmRhc2hfYmFzZWxpbmVfMV92MSIsInhwdl9hc3NldF9pZCI6MTQ4OTI2MDMwNTE1NjI3NSwiYXNzZXRfYWdlX2RheXMiOjkwOCwidmlfdXNlY2FzZV9pZCI6MTAwOTksImR1cmF0aW9uX3MiOjIsInVybGdlbl9zb3VyY2UiOiJ3d3cifQ%3D%3D&amp;ccb=17-1&amp;_nc_gid=kkDjLsIdH1kdy9bs0wdrAw&amp;_nc_ss=1a&amp;_nc_zt=28&amp;vs=a725024d9bf901b2&amp;_nc_vs=HBksFQIYT2lnX3hwdl9yZWVsc19wZXJtYW5lbnRfcHJvZC9ERDRCN0NFQjcyRTcyRUYwMkI5MjA4QTM2OTFCRkE5NF92aWRlb19kYXNoaW5pdC5tcDQVAALIARIAFQIYRmlnX3hwdl9yZWVsc19wZXJtYW5lbnRfc3JfcHJvZC8zMDY0NjEyOTIwMjQ3MDJfNTc0OTQ5OTE2ODU1MzE4MTEyNi5tcDQVAgLIARIAKAAYABsCiAd1c2Vfb2lsATEScHJvZ3Jlc3NpdmVfcmVjaXBlATEVAAAm5qK8962epQUVAigCQzMsF0AAQ5WBBiTdGBJkYXNoX2Jhc2VsaW5lXzFfdjERAHX-B2XmnQEA&amp;oh=00_AfwCtZIqYu9nHQBUtkYN1QmrBTKQzrHYkAzOzM-eZJFGtw&amp;oe=69B9A373, https://instagram.fagc3-1.fna.fbcdn.net/o1/v/t2/f2/m82/AQM-q9IsyVhy0GWi1X7pqZXe7i_f-pCZd1o1QnRhZOdjBqddENeki3x7O3G7CazkhQCCc9-KlILbQBIwjLaY9X-O-13xaOWbPUuyC_A.mp4?_nc_cat=102&amp;_nc_oc=AdkOVtGVfkYo0fvQKvMZEBxAIsKWAMRKW9oxQ2EIxfP16_ZA5yCv74FP9ZN3V3nR7hQ&amp;_nc_sid=5e9851&amp;_nc_ht=instagram.fagc3-1.fna.fbcdn.net&amp;_nc_ohc=3tE5S8wXAnAQ7kNvwExZDnT&amp;efg=eyJ2ZW5jb2RlX3RhZyI6Inhwdl9wcm9ncmVzc2l2ZS5JTlNUQUdSQU0uQ0xJUFMuQzMuNzIwLmRhc2hfYmFzZWxpbmVfMV92MSIsInhwdl9hc3NldF9pZCI6MjEwODM2MTY1MjcwMjAwMiwiYXNzZXRfYWdlX2RheXMiOjEwOTEsInZpX3VzZWNhc2VfaWQiOjEwMDk5LCJkdXJhdGlvbl9zIjo4LCJ1cmxnZW5fc291cmNlIjoid3d3In0%3D&amp;ccb=17-1&amp;vs=bc063eb1456a1d81&amp;_nc_vs=HBksFQIYT2lnX3hwdl9yZWVsc19wZXJtYW5lbnRfcHJvZC8yQzRGNzgzNkNCQjI2RTU3RTE2NTA5NzYxOTZFMjRCMV92aWRlb19kYXNoaW5pdC5tcDQVAALIARIAFQIYOnBhc3N0aHJvdWdoX2V2ZXJzdG9yZS9HRGxZRlJSRV8tYnlIRElDQVA3dlZRM2NjS29QYnFfRUFBQUYVAgLIARIAKAAYABsCiAd1c2Vfb2lsATEScHJvZ3Jlc3NpdmVfcmVjaXBlATEVAAAm5KzwtebivgcVAigCQzMsF0AgVP3ztkWiGBJkYXNoX2Jhc2VsaW5lXzFfdjERAHX-B2XmnQEA&amp;_nc_gid=kkDjLsIdH1kdy9bs0wdrAw&amp;_nc_ss=1a&amp;_nc_zt=28&amp;oh=00_AfyRZwCqlqn3j5n1jV_TW7Y8LN6phNxYbm9vAGQq7ZGBXQ&amp;oe=69B9BD87</t>
  </si>
  <si>
    <t>https://www.instagram.com/colbyl.a</t>
  </si>
  <si>
    <t>kidcustomfactory</t>
  </si>
  <si>
    <t>🇯🇵Shintaro Kido</t>
  </si>
  <si>
    <t>福岡市でハーレーを中心としたカスタムショップをやっている、キッドカスタムファクトリーです。
世界に一台のカスタムバイクを製作いたします。
一般整備、オイル交換なども、お気軽にどうぞ！
KIDブログ　http://kidcf.blog130.fc2.com/</t>
  </si>
  <si>
    <t>Home Services</t>
  </si>
  <si>
    <t>http://www.kid-cf.com/</t>
  </si>
  <si>
    <t>https://scontent-sjc6-1.cdninstagram.com/v/t51.2885-19/22499990_186704801879564_8318950472341782528_n.jpg?stp=dst-jpg_e0_s150x150_tt6&amp;efg=eyJ2ZW5jb2RlX3RhZyI6InByb2ZpbGVfcGljLmRqYW5nby42MDAuYzIifQ&amp;_nc_ht=scontent-sjc6-1.cdninstagram.com&amp;_nc_cat=108&amp;_nc_oc=Q6cZ2QHCNK3d_FWo4VEo_QV_hJJ-Pg7AhlpjzSrmyv_bCu3JIKaMPeGE7ZPuOVAD5CoGWno&amp;_nc_ohc=AHAa082zOAsQ7kNvwGI4Gsi&amp;_nc_gid=Um63T-mZ3OJ_xFyZHn6_jQ&amp;edm=AOQ1c0wBAAAA&amp;ccb=7-5&amp;oh=00_Afy8Xut-IyJO3aQ6vfMpfqtO75gzean8JcKSHLUMT50COQ&amp;oe=69BD9EF2&amp;_nc_sid=8b3546</t>
  </si>
  <si>
    <t>完成してからもう2年も経つの？
信じられない。
試走して来ます😎
&lt;KID CUSTOM FACTORY&gt;
福岡県福岡市早良区東入部
8丁目19－16
TEL 092-804-5155
E-mail info@kid-cf.com
www.http://kid-cf.com
10:00～20:00　不定休
#kidcustomfactory #custombike #custommotorcycle  #harleydavidson #harley #chopper #harleylife | Black Berry A-side
#blackberry
#hcs2023 #yokohamahotrodcustomshow
&lt;KID CUSTOM FACTORY&gt;
福岡県福岡市早良区東入部
8丁目19－16
TEL 092-804-5155
E-mail info@kid-cf.com
www.http://kid-cf.com
10:00～19:00　不定休
#kidcustomfactory #custombike #custommotorcycle  #harleydavidson #harley  #chopper #harleylife  #shovel #shovelri | Built by @kidcustomfactory in Japan, this 1979 Harley Electra Glide bobber is a perfect cocktail of old and new styles. 
We're smitten with the hand-shifter, which was made using traditional knife handle-making techniques.
Get the full story at BikeEXIF.com.
[Images by, and with special thanks to | [Cassis] &amp; [Black Berry]
&lt;KID CUSTOM FACTORY&gt;
福岡県福岡市早良区東入部
8丁目19－16
TEL 092-804-5155
E-mail info@kid-cf.com
www.http://kid-cf.com
平日　10:00～19:00
土曜　10:00〜14:00
日曜　14:00〜19:00 | カルラの試走を重ねる中で、リザーブの容量が少ないのが気になったので、コックを加工これでメインで100km、
リザーブで10km走れる。
[Carrura]カルラ　
&lt;KID CUSTOM FACTORY&gt;
福岡県福岡市早良区東入部
8丁目19－16
TEL 092-804-5155
E-mail info@kid-cf.com
www.http://kid-cf.com
平日　10:00～19:00
土曜　10:00〜14:00
日曜　14:00〜19:00 | ファットスポークキタ〜！
ゴールドリム、レッドニップル、ステンレススポーク、レッドハブ、レッドローター
どんだけ派手なん？
キッド本人は、チョット過剰な位、地味な色合いが好きなんですが、なんでうちのお客さん達こんなに派手好きなん？？
&lt;KID CUSTOM FACTORY&gt;
福岡県福岡市早良区東入部
8丁目19－16
TEL 092-804-5155
E-mail info@kid-cf.com
www.http://kid-cf.com
平日　10:00～19:00
土曜　10:00〜14:00
日曜　14:00〜19:00 | スポーツスター リヤホイール16インチ→18インチ
&lt;KID CUSTOM FACTORY&gt;
福岡県福岡市早良区東入部
8丁目19－16
TEL 092-804-5155
E-mail info@kid-cf.com
www.http://kid-cf.com
平日　10:00～19:00
土曜　10:00〜14:00
日曜　14:00〜19:00 | スポーツスター ボバープロジェクト始動
スイングアーム製作
&lt;KID CUSTOM FACTORY&gt;
福岡県福岡市早良区東入部
8丁目19－16
TEL 092-804-5155
E-mail info@kid-cf.com
www.http://kid-cf.com
平日　10:00～19:00
土曜　10:00〜14:00
日曜　14:00〜19:00 | KID今年の一発目のイベントは「ホットライズ」に参加させてもらおうと思っています！
KIDのお客さん達に走って来てもらって、河川敷の会場に並べて、皆んなでゆっくりイベント楽しむんだ〜♪
@zingys_custom_cycles 
&lt;KID CUSTOM FACTORY&gt;
福岡県福岡市早良区東入部
8丁目19－16
TEL 092-804-5155
E-mail info@kid-cf.com
www.http://kid-cf.com
平日　10:00～19:00
土曜　10:00〜14:00
日曜　14:00〜19:00 | [Carrura]カルラ　
&lt;KID CUSTOM FACTORY&gt;
福岡県福岡市早良区東入部
8丁目19－16
TEL 092-804-5155
E-mail info@kid-cf.com
www.http://kid-cf.com
平日　10:00～19:00
土曜　10:00〜14:00
日曜　14:00〜19:00 | &lt;KID CUSTOM FACTORY&gt;
福岡県福岡市早良区東入部
8丁目19－16
TEL 092-804-5155
E-mail info@kid-cf.com
www.http://kid-cf.com
平日　10:00～19:00
土曜　10:00〜14:00
日曜　14:00〜19:00 | &lt;KID CUSTOM FACTORY&gt;
福岡県福岡市早良区東入部
8丁目19－16
TEL 092-804-5155
E-mail info@kid-cf.com
www.http://kid-cf.com
平日　10:00～19:00
土曜　10:00〜14:00
日曜　14:00〜19:00</t>
  </si>
  <si>
    <t>#kidcustomfactory, #custombike, #custommotorcycle, #harleydavidson, #harley, #chopper, #harleylife, #blackberry, #hcs2023, #yokohamahotrodcustomshow, #shovel, #shovelri</t>
  </si>
  <si>
    <t>@kid, @kidcustomfactory, @steeldog_photo, @zingys_custom_cycles</t>
  </si>
  <si>
    <t>https://instagram.com/p/CaRShZdB9Qv, https://instagram.com/p/C0b2320RJpj, https://instagram.com/p/DLYM1hSsD3o, https://instagram.com/p/DVnjRkFE5MO, https://instagram.com/p/DVngyZOEy-h, https://instagram.com/p/DVbDeuFkyYb, https://instagram.com/p/DVQdkaKkpza, https://instagram.com/p/DVQIwHKE_Br, https://instagram.com/p/DVLh4meE4Hb, https://instagram.com/p/DUiFvVGkwV5, https://instagram.com/p/DUgAZeZkzlt, https://instagram.com/p/DUa4Mhfk5VR</t>
  </si>
  <si>
    <t>164, 326, 1310, 158, 187, 76, 64, 278, 100, 172, 168, 104</t>
  </si>
  <si>
    <t>2, 11, 3, 2, 5, 2, 0, 0, 2, 0, 0, 0</t>
  </si>
  <si>
    <t>2022-02-22, 2023-12-04, 2025-06-26, 2026-03-08, 2026-03-08, 2026-03-03, 2026-02-27, 2026-02-27, 2026-02-25, 2026-02-09, 2026-02-08, 2026-02-06</t>
  </si>
  <si>
    <t>Fukuoka, Japan</t>
  </si>
  <si>
    <t>Image, Sidecar, Sidecar, Image, Sidecar, Image, Video, Sidecar, Image, Video, Video, Video</t>
  </si>
  <si>
    <t>https://scontent-sjc6-1.cdninstagram.com/v/t51.82787-15/621824420_18092065477962181_9203914959295345903_n.jpg?stp=dst-jpg_e35_s1080x1080_sh0.08_tt6&amp;_nc_ht=scontent-sjc6-1.cdninstagram.com&amp;_nc_cat=101&amp;_nc_oc=Q6cZ2QHCNK3d_FWo4VEo_QV_hJJ-Pg7AhlpjzSrmyv_bCu3JIKaMPeGE7ZPuOVAD5CoGWno&amp;_nc_ohc=M9NzWeNXgjMQ7kNvwFwA9aW&amp;_nc_gid=Um63T-mZ3OJ_xFyZHn6_jQ&amp;edm=AOQ1c0wBAAAA&amp;ccb=7-5&amp;ig_cache_key=Mjc3OTA4MzkwNDk3NDgzNjc4Mw%3D%3D.3-ccb7-5&amp;oh=00_Afy6korpo2xvuUjURi2BCtNZ3rHpopDnJQDqe574LD6c7w&amp;oe=69BDA209&amp;_nc_sid=8b3546, https://scontent-sjc3-1.cdninstagram.com/v/t39.30808-6/469825205_18479021524006080_2239961799200513319_n.jpg?stp=dst-jpg_e35_s1080x1080_sh0.08_tt6&amp;_nc_ht=scontent-sjc3-1.cdninstagram.com&amp;_nc_cat=100&amp;_nc_oc=Q6cZ2QHCNK3d_FWo4VEo_QV_hJJ-Pg7AhlpjzSrmyv_bCu3JIKaMPeGE7ZPuOVAD5CoGWno&amp;_nc_ohc=JS4_IM4Cs3YQ7kNvwHQEkWj&amp;_nc_gid=Um63T-mZ3OJ_xFyZHn6_jQ&amp;edm=AOQ1c0wAAAAA&amp;ccb=7-5&amp;ig_cache_key=MzI1MDQzMjg4NTAyNjcyNzEwMQ%3D%3D.3-ccb7-5&amp;oh=00_AfzGNEegjIRcnyxtwSnQ_rIGL2FJq4I30BDtVNAG19H-wg&amp;oe=69BDAF33&amp;_nc_sid=8b3546, https://scontent-sjc3-1.cdninstagram.com/v/t39.30808-6/469825205_18479021524006080_2239961799200513319_n.jpg?stp=dst-jpg_e35_s1080x1080_sh0.08_tt6&amp;_nc_ht=scontent-sjc3-1.cdninstagram.com&amp;_nc_cat=100&amp;_nc_oc=Q6cZ2QHCNK3d_FWo4VEo_QV_hJJ-Pg7AhlpjzSrmyv_bCu3JIKaMPeGE7ZPuOVAD5CoGWno&amp;_nc_ohc=JS4_IM4Cs3YQ7kNvwHQEkWj&amp;_nc_gid=Um63T-mZ3OJ_xFyZHn6_jQ&amp;edm=AOQ1c0wAAAAA&amp;ccb=7-5&amp;ig_cache_key=MzI1MDQzMjg4NTAyNjcyNzEwMQ%3D%3D.3-ccb7-5&amp;oh=00_AfzGNEegjIRcnyxtwSnQ_rIGL2FJq4I30BDtVNAG19H-wg&amp;oe=69BDAF33&amp;_nc_sid=8b3546, https://scontent-sjc3-1.cdninstagram.com/v/t39.30808-6/470070066_18479021812006080_4602240168216701748_n.jpg?stp=dst-jpg_e35_s1080x1080_sh0.08_tt6&amp;_nc_ht=scontent-sjc3-1.cdninstagram.com&amp;_nc_cat=100&amp;_nc_oc=Q6cZ2QHCNK3d_FWo4VEo_QV_hJJ-Pg7AhlpjzSrmyv_bCu3JIKaMPeGE7ZPuOVAD5CoGWno&amp;_nc_ohc=RHBo4Kzv3w0Q7kNvwEJhlD7&amp;_nc_gid=Um63T-mZ3OJ_xFyZHn6_jQ&amp;edm=AOQ1c0wAAAAA&amp;ccb=7-5&amp;ig_cache_key=MzI1MDQzMjg4NTAzNTI0OTYxOQ%3D%3D.3-ccb7-5&amp;oh=00_AfygJfKrmV-MKbQ1v2cLdfjt0WIfPsvHUsbjt3oJ2NBvRA&amp;oe=69BD8B36&amp;_nc_sid=8b3546, https://scontent-sjc3-1.cdninstagram.com/v/t51.2885-15/503500084_18508629202054152_5690773269341614445_n.jpg?stp=dst-jpg_e15_fr_s1080x1080_tt6&amp;_nc_ht=scontent-sjc3-1.cdninstagram.com&amp;_nc_cat=100&amp;_nc_oc=Q6cZ2QHCNK3d_FWo4VEo_QV_hJJ-Pg7AhlpjzSrmyv_bCu3JIKaMPeGE7ZPuOVAD5CoGWno&amp;_nc_ohc=lqpFDoRSTRMQ7kNvwETQ_I2&amp;_nc_gid=Um63T-mZ3OJ_xFyZHn6_jQ&amp;edm=AOQ1c0wBAAAA&amp;ccb=7-5&amp;ig_cache_key=MzY2MzczNDc0NDM3NDM1MzIyNQ%3D%3D.3-ccb7-5&amp;oh=00_Afwg7nKd2oP0fRVKDy2UkPk4xZRQThh6ECaD7ZkQcrmLKQ&amp;oe=69BDACD2&amp;_nc_sid=8b3546, https://scontent-sjc3-1.cdninstagram.com/v/t51.2885-15/503500084_18508629202054152_5690773269341614445_n.jpg?stp=dst-jpg_e15_fr_s1080x1080_tt6&amp;_nc_ht=scontent-sjc3-1.cdninstagram.com&amp;_nc_cat=100&amp;_nc_oc=Q6cZ2QHCNK3d_FWo4VEo_QV_hJJ-Pg7AhlpjzSrmyv_bCu3JIKaMPeGE7ZPuOVAD5CoGWno&amp;_nc_ohc=lqpFDoRSTRMQ7kNvwETQ_I2&amp;_nc_gid=Um63T-mZ3OJ_xFyZHn6_jQ&amp;edm=AOQ1c0wBAAAA&amp;ccb=7-5&amp;ig_cache_key=MzY2MzczNDc0NDM3NDM1MzIyNQ%3D%3D.3-ccb7-5&amp;oh=00_Afwg7nKd2oP0fRVKDy2UkPk4xZRQThh6ECaD7ZkQcrmLKQ&amp;oe=69BDACD2&amp;_nc_sid=8b3546, https://scontent-sjc3-1.cdninstagram.com/v/t51.2885-15/509624910_18508629187054152_5485734714022260611_n.jpg?stp=dst-jpg_e15_fr_s1080x1080_tt6&amp;_nc_ht=scontent-sjc3-1.cdninstagram.com&amp;_nc_cat=100&amp;_nc_oc=Q6cZ2QHCNK3d_FWo4VEo_QV_hJJ-Pg7AhlpjzSrmyv_bCu3JIKaMPeGE7ZPuOVAD5CoGWno&amp;_nc_ohc=ScIsBfZ-MnIQ7kNvwFwzbTm&amp;_nc_gid=Um63T-mZ3OJ_xFyZHn6_jQ&amp;edm=AOQ1c0wBAAAA&amp;ccb=7-5&amp;ig_cache_key=MzY2MzczNDc0NDM1NzU2NDUxMQ%3D%3D.3-ccb7-5&amp;oh=00_Afx-7r2DJX8osTWHAhj6_Wpm9S0O-dWyoGK7q4dCv9JYWg&amp;oe=69BD87C7&amp;_nc_sid=8b3546, https://scontent-sjc3-1.cdninstagram.com/v/t51.2885-15/504341505_18508629205054152_1687697623303723254_n.jpg?stp=dst-jpg_e15_fr_s1080x1080_tt6&amp;_nc_ht=scontent-sjc3-1.cdninstagram.com&amp;_nc_cat=100&amp;_nc_oc=Q6cZ2QHCNK3d_FWo4VEo_QV_hJJ-Pg7AhlpjzSrmyv_bCu3JIKaMPeGE7ZPuOVAD5CoGWno&amp;_nc_ohc=HlpzQmw-0OwQ7kNvwEK8NJG&amp;_nc_gid=Um63T-mZ3OJ_xFyZHn6_jQ&amp;edm=AOQ1c0wBAAAA&amp;ccb=7-5&amp;ig_cache_key=MzY2MzczNDc0NDM3NDM4MzAwMA%3D%3D.3-ccb7-5&amp;oh=00_AfzHuNgDWaDmglPwXhDI_n-REuepxXdAVoMG2dRToHp5LQ&amp;oe=69BDBCD6&amp;_nc_sid=8b3546, https://scontent-sjc3-1.cdninstagram.com/v/t51.82787-15/649133267_18574849630006080_1040410090095200272_n.jpg?stp=dst-jpg_e35_s1080x1080_sh0.08_tt6&amp;_nc_ht=scontent-sjc3-1.cdninstagram.com&amp;_nc_cat=100&amp;_nc_oc=Q6cZ2QHCNK3d_FWo4VEo_QV_hJJ-Pg7AhlpjzSrmyv_bCu3JIKaMPeGE7ZPuOVAD5CoGWno&amp;_nc_ohc=qjSN9TWZnF8Q7kNvwFVxSZQ&amp;_nc_gid=Um63T-mZ3OJ_xFyZHn6_jQ&amp;edm=AOQ1c0wBAAAA&amp;ccb=7-5&amp;ig_cache_key=Mzg0ODE5OTU0NTIxMDI0NTkwMg%3D%3D.3-ccb7-5&amp;oh=00_AfwzQVQ82QzB02vT_YO_qW_2dNFA__1-kP4FK2c6UW4xpw&amp;oe=69BD9BA5&amp;_nc_sid=8b3546, https://scontent-sjc3-1.cdninstagram.com/v/t51.82787-15/649158443_18574846066006080_8663255778558834813_n.jpg?stp=dst-jpg_e35_s1080x1080_sh0.08_tt6&amp;_nc_ht=scontent-sjc3-1.cdninstagram.com&amp;_nc_cat=100&amp;_nc_oc=Q6cZ2QHCNK3d_FWo4VEo_QV_hJJ-Pg7AhlpjzSrmyv_bCu3JIKaMPeGE7ZPuOVAD5CoGWno&amp;_nc_ohc=MRfNl0L2pmYQ7kNvwGhSv5e&amp;_nc_gid=Um63T-mZ3OJ_xFyZHn6_jQ&amp;edm=AOQ1c0wBAAAA&amp;ccb=7-5&amp;ig_cache_key=Mzg0ODE4Njk2NTk1NTY4Nzg5OA%3D%3D.3-ccb7-5&amp;oh=00_AfzJpnl2bwz4_2Uko_W00Yd01qTixF2WOj1MYurzC5MVOw&amp;oe=69BDAB45&amp;_nc_sid=8</t>
  </si>
  <si>
    <t>https://scontent-sjc3-1.cdninstagram.com/o1/v/t2/f2/m86/AQP7FeBieXpchvCyXzbF_bpqjeWabK7TRfS1xNzGzIGhDjsn8f-LqS_hw6UzK5mhrus_TFWh8zSDbACls_bHOMureTgeXWKBfyjhNOw.mp4?_nc_cat=100&amp;_nc_sid=5e9851&amp;_nc_ht=scontent-sjc3-1.cdninstagram.com&amp;_nc_ohc=5L1XCksE21gQ7kNvwHmrGeB&amp;efg=eyJ2ZW5jb2RlX3RhZyI6Inhwdl9wcm9ncmVzc2l2ZS5JTlNUQUdSQU0uQ0xJUFMuQzMuNzIwLmRhc2hfYmFzZWxpbmVfMV92MSIsInhwdl9hc3NldF9pZCI6MTc5NDQ4OTA3MjMxMDg3MjcsImFzc2V0X2FnZV9kYXlzIjoxNywidmlfdXNlY2FzZV9pZCI6MTA4MjcsImR1cmF0aW9uX3MiOjI2LCJ1cmxnZW5fc291cmNlIjoid3d3In0%3D&amp;ccb=17-1&amp;_nc_gid=Um63T-mZ3OJ_xFyZHn6_jQ&amp;_nc_ss=1a&amp;_nc_zt=28&amp;vs=9fc2c59a6782c6d4&amp;_nc_vs=HBksFQIYUmlnX3hwdl9yZWVsc19wZXJtYW5lbnRfc3JfcHJvZC9EMjQwNDNBNjI4QUYxQURGRUYxQ0ZDNDhEMERDQkY4OF92aWRlb19kYXNoaW5pdC5tcDQVAALIARIAFQIYUWlnX3hwdl9wbGFjZW1lbnRfcGVybWFuZW50X3YyL0U5NDdGMEZGRUEyQkZEMTIyQjQ3MjI0Rjk4MDM3Njk2X2F1ZGlvX2Rhc2hpbml0Lm1wNBUCAsgBEgAoABgAGwKIB3VzZV9vaWwBMRJwcm9ncmVzc2l2ZV9yZWNpcGUBMRUAACbunazRjrLgPxUCKAJDMywXQDoIcrAgxJwYEmRhc2hfYmFzZWxpbmVfMV92MREAdf4HZZapAQA&amp;oh=00_AfwhHz2I18n7R_UvXDL8cIj-DsiOLm-ePXE-e6ffAun9Qw&amp;oe=69B996A5, https://scontent-sjc3-1.cdninstagram.com/o1/v/t16/f2/m69/AQPulbBPJ8BWFQHMILOdobe-m38L-ZYuYxCICX1fmVXuGjLU0SE14E9pTCOFIuyYNdCO3PLEAMAmtZ-UzUoUBmAH.mp4?strext=1&amp;_nc_cat=102&amp;_nc_sid=5e9851&amp;_nc_ht=scontent-sjc3-1.cdninstagram.com&amp;_nc_ohc=JElwLhKpF3YQ7kNvwEnqmHv&amp;efg=eyJ2ZW5jb2RlX3RhZyI6Inhwdl9wcm9ncmVzc2l2ZS5JTlNUQUdSQU0uQ0xJUFMuQzMuNzIwLmRhc2hfYmFzZWxpbmVfMV92MSIsInhwdl9hc3NldF9pZCI6MTc5NDIwNTQ1MzUxMDg3MjcsImFzc2V0X2FnZV9kYXlzIjozNCwidmlfdXNlY2FzZV9pZCI6MTAwOTksImR1cmF0aW9uX3MiOjM2LCJ1cmxnZW5fc291cmNlIjoid3d3In0%3D&amp;ccb=17-1&amp;_nc_gid=Um63T-mZ3OJ_xFyZHn6_jQ&amp;_nc_ss=1a&amp;_nc_zt=28&amp;vs=5d0d79fb288d9a47&amp;_nc_vs=HBksFQIYOnBhc3N0aHJvdWdoX2V2ZXJzdG9yZS9HSDBEdGlYZFc1NW5EMk1JQUhIS19hS1FTZEkwYnNwVEFRQUYVAALIARIAFQIYUWlnX3hwdl9wbGFjZW1lbnRfcGVybWFuZW50X3YyLzAwNEY4RkM3QjA4OTFFQzIzQzFENkMxNkMyMDIzNjhBX2F1ZGlvX2Rhc2hpbml0Lm1wNBUCAsgBEgAoABgAGwKIB3VzZV9vaWwBMRJwcm9ncmVzc2l2ZV9yZWNpcGUBMRUAACbu4dixg43fPxUCKAJDMywXQEJVP3ztkWgYEmRhc2hfYmFzZWxpbmVfMV92MREAdf4HZeadAQA&amp;oh=00_AfxJYrUlGE7y24ecGqfMaGJVpls0ay_T2uh4TcQWla_VwA&amp;oe=69BD9CA6, https://scontent-sjc6-1.cdninstagram.com/o1/v/t2/f2/m86/AQO-VwQn0Q5X6CVCaJCvlT7jidcNS7Tm45pFxHjPZ_0_wSJXwexHBNounwdTDxkn6pJDgdUQ4lTJWNjI6xcmx8brzkFC3NGpIzvWWbY.mp4?_nc_cat=107&amp;_nc_sid=5e9851&amp;_nc_ht=scontent-sjc6-1.cdninstagram.com&amp;_nc_ohc=iu82wv0P_vQQ7kNvwEBCXqq&amp;efg=eyJ2ZW5jb2RlX3RhZyI6Inhwdl9wcm9ncmVzc2l2ZS5JTlNUQUdSQU0uQ0xJUFMuQzMuNzIwLmRhc2hfYmFzZWxpbmVfMV92MSIsInhwdl9hc3NldF9pZCI6MTc5NDE5MzcyMjMxMDg3MjcsImFzc2V0X2FnZV9kYXlzIjozNSwidmlfdXNlY2FzZV9pZCI6MTA4MjcsImR1cmF0aW9uX3MiOjQ1LCJ1cmxnZW5fc291cmNlIjoid3d3In0%3D&amp;ccb=17-1&amp;_nc_gid=Um63T-mZ3OJ_xFyZHn6_jQ&amp;_nc_ss=1a&amp;_nc_zt=28&amp;vs=4e05539e492b55a1&amp;_nc_vs=HBksFQIYUmlnX3hwdl9yZWVsc19wZXJtYW5lbnRfc3JfcHJvZC82ODRDQjk3RUYzMDJCNTUyNjk4N0NEMDU3MEY1NjU4Ql92aWRlb19kYXNoaW5pdC5tcDQVAALIARIAFQIYUWlnX3hwdl9wbGFjZW1lbnRfcGVybWFuZW50X3YyL0RENEQzQTNBRDRDOEVDRjEzRDNCM0M5NDVBRThGOEI5X2F1ZGlvX2Rhc2hpbml0Lm1wNBUCAsgBEgAoABgAGwKIB3VzZV9vaWwBMRJwcm9ncmVzc2l2ZV9yZWNpcGUBMRUAACbuoaCsmYbfPxUCKAJDMywXQEbd0vGp--cYEmRhc2hfYmFzZWxpbmVfMV92MREAdf4HZZapAQA&amp;oh=00_AfziEEO9M62a56SWkVp61elRlKV6EynnKXCsvCZRvJowfw&amp;oe=69B9B528, https://scontent-sjc3-1.cdninstagram.com/o1/v/t2/f2/m86/AQMFEtKuW7Liq5ZnPt_MAbJkbmoeAonrdOZn5OK1tebh2BwObLwE4LUOQEV_JXVYg0-4jfz1tml6ia8LZHc_9C73KAd5SqsAkoryDRM.mp4?_nc_cat=105&amp;_nc_sid=5e9851&amp;_nc_ht=scontent-sjc3-1.cdninstagram.com&amp;_nc_ohc=zebZ-Pz0nZAQ7kNvwFrnUnp&amp;efg=eyJ2ZW5jb2RlX3RhZyI6Inhwdl9wcm9ncmVzc2l2ZS5JTlNUQUdSQU0uQ0xJUFMuQzMuNzIwLmRhc2hfYmFzZWxpbmVfMV92MSIsInhwdl9hc3NldF9pZCI6MTc5NDE2Mzk4NTQxMDg3MjcsImFzc2V0X2FnZV9kYXlzIjozNywidmlfdXNlY2FzZV9pZCI6MTA4MjcsImR1cmF0aW9uX3MiOjMwLCJ1cmxnZW5fc291cmNlIjoid3d3In0%3D&amp;ccb=17-1&amp;_nc_gid=Um63T-mZ3OJ_xFyZHn6_jQ&amp;_nc_ss=1a&amp;_nc_zt=28&amp;vs=1ae18dc191bfac41&amp;_nc_vs=HBksFQIYUmlnX3hwdl9yZWVsc19wZXJtYW5lbnRfc3JfcHJvZC82OTQ0RDlFNEUxNkQ3QTcyQjBFRUQ4NTI1RjhGMzJBMV92aWRlb19kYXNoaW5pdC5tcDQVAALIARIAFQIYUWlnX3hwdl9wbGFjZW1lbnRfcGVybWFuZW50X3YyL0UxNDc0QUUzMTQ2RkJCRUFBQkY2MjQ5OEEzNEJDNUIwX2F1ZGlvX2Rhc2hpbml0Lm1wNBUCAsgBEgAoABgAGwKIB3VzZV9vaWwBMRJwcm9ncmVzc2l2ZV9yZWNpcGUBMRUAACbuwInj8fTePxUCKAJDMywXQD5u2RaHKwIYEmRhc2hfYmFzZWxpbmVfMV92MREAdf4HZZapAQA&amp;oh=00_AfxZDKX2vdvYVO1B2rcP65fEFjjbGAO3zibxrpdKnZQH7A&amp;oe=69B9A73E</t>
  </si>
  <si>
    <t>https://www.instagram.com/kidcustomfactory</t>
  </si>
  <si>
    <t>b_hz_d</t>
  </si>
  <si>
    <t>behzad</t>
  </si>
  <si>
    <t>samurai cowboy 
@lollipop.racing // @rasa.us 
los angeles • new york • boston • beyond</t>
  </si>
  <si>
    <t>https://lollipop.racing/</t>
  </si>
  <si>
    <t>https://scontent-mia3-2.cdninstagram.com/v/t51.82787-19/539800588_18527625178003291_5391784191081922659_n.jpg?stp=dst-jpg_e0_s150x150_tt6&amp;efg=eyJ2ZW5jb2RlX3RhZyI6InByb2ZpbGVfcGljLmRqYW5nby42MzAuYzIifQ&amp;_nc_ht=scontent-mia3-2.cdninstagram.com&amp;_nc_cat=107&amp;_nc_oc=Q6cZ2QFNNXHu6OcxKjjC-FTe4dPE8j3BZb7nBmUh6cCGsBN7AYN1lpatr-Xrl1sdet1vwUs&amp;_nc_ohc=MKxv2HKJpIQQ7kNvwGX3Wih&amp;_nc_gid=HxI0xy9gaQxHNFDIshT2RA&amp;edm=AOQ1c0wBAAAA&amp;ccb=7-5&amp;oh=00_AfxcGIS-VjVl7tYDS2TJN6ZzHMGVMkp7Hqan0SwHabtVaA&amp;oe=69BDB7CC&amp;_nc_sid=8b3546</t>
  </si>
  <si>
    <t>let’s just skip to the good part // march ‘25 flow | january, stumblin’ through portals
m 01 // y 2025 // space cowboy_  v.039.1 | “a december to remember” —your local jewelry store
year end moments // ‘24 wrapped | life in motion // nov ‘24 diaries | still dreamin’ // oct ‘24 drop // let’s ride | commemorating one of the greatest ferrari’s of all time - and my personal favorite… 80’s legends #streetparked | neon dreams ⚡️ 
unknown galaxies 🌌 
infinite being 👽 
space cowboy v37 🚀
@kikasilvas 📸 | mellow mellow | chamber of reflection | I like to think of fire held in a man's hand. Fire, a dangerous force, tamed at his fingertips. I often wonder about the hours when a man sits alone, watching the smoke of a cigarette, thinking. I wonder what great things have come from such hours. When a man thinks, there is a spot of fire alive in | unbearable lightness
📸 @dequeromucho | turbo visions</t>
  </si>
  <si>
    <t>#streetparked</t>
  </si>
  <si>
    <t>@kikasilvas, @dequeromucho</t>
  </si>
  <si>
    <t>https://instagram.com/p/DIzkuWRzBqJ, https://instagram.com/p/DHWk2WRytAZ, https://instagram.com/p/DFL9ep8yi0W, https://instagram.com/p/DDaGT8FSz8d, https://instagram.com/p/DDDaxjFyENR, https://instagram.com/p/CxtiaV4v6mM, https://instagram.com/p/Cn4t7rWpQ5I, https://instagram.com/p/Cnx2ltuJX0W, https://instagram.com/p/CmukeE9SOfd, https://instagram.com/p/Cj1XM-dJvA_, https://instagram.com/p/Cis4X_gvJde, https://instagram.com/p/CiletygvFZm</t>
  </si>
  <si>
    <t>84, 117, 141, 72, 109, 198, 212, 57, 141, 88, 126, 73</t>
  </si>
  <si>
    <t>10, 34, 28, 14, 2, 7, 26, 1, 8, 4, 9, 7</t>
  </si>
  <si>
    <t>2025-04-23, 2025-03-18, 2025-01-23, 2024-12-10, 2024-12-01, 2023-09-27, 2023-01-26, 2023-01-24, 2022-12-28, 2022-10-17, 2022-09-19, 2022-09-16</t>
  </si>
  <si>
    <t>Six Flags Magic Mountain, Los Angeles, California, Maui, San Francisco, California, Petit le Mans at Road Atlanta, Laurel Canyon, Los Angeles, Angeles Crest Highway, Malibu, California, Hammer Museum, The Broad</t>
  </si>
  <si>
    <t>Sidecar, Sidecar, Sidecar, Sidecar, Sidecar, Sidecar, Image, Image, Image, Image, Image, Sidecar</t>
  </si>
  <si>
    <t>https://scontent-mia3-2.cdninstagram.com/v/t51.2885-15/491461582_18502341214003291_8825408235757854518_n.jpg?stp=dst-jpg_e35_p1080x1080_sh0.08_tt6&amp;_nc_ht=scontent-mia3-2.cdninstagram.com&amp;_nc_cat=107&amp;_nc_oc=Q6cZ2QFNNXHu6OcxKjjC-FTe4dPE8j3BZb7nBmUh6cCGsBN7AYN1lpatr-Xrl1sdet1vwUs&amp;_nc_ohc=KazRAuEeXjcQ7kNvwGq77wk&amp;_nc_gid=HxI0xy9gaQxHNFDIshT2RA&amp;edm=AOQ1c0wBAAAA&amp;ccb=7-5&amp;ig_cache_key=MzYxNzM5NjQxNzM1NjU0ODkwNA%3D%3D.3-ccb7-5&amp;oh=00_AfxyemXDwzv9qQhfAKG99IUr5JtCj956BjEXPnvZ3EhyvA&amp;oe=69BD8B10&amp;_nc_sid=8b3546, https://scontent-mia3-2.cdninstagram.com/v/t51.2885-15/491461582_18502341214003291_8825408235757854518_n.jpg?stp=dst-jpg_e35_p1080x1080_sh0.08_tt6&amp;_nc_ht=scontent-mia3-2.cdninstagram.com&amp;_nc_cat=107&amp;_nc_oc=Q6cZ2QFNNXHu6OcxKjjC-FTe4dPE8j3BZb7nBmUh6cCGsBN7AYN1lpatr-Xrl1sdet1vwUs&amp;_nc_ohc=KazRAuEeXjcQ7kNvwGq77wk&amp;_nc_gid=HxI0xy9gaQxHNFDIshT2RA&amp;edm=AOQ1c0wBAAAA&amp;ccb=7-5&amp;ig_cache_key=MzYxNzM5NjQxNzM1NjU0ODkwNA%3D%3D.3-ccb7-5&amp;oh=00_AfxyemXDwzv9qQhfAKG99IUr5JtCj956BjEXPnvZ3EhyvA&amp;oe=69BD8B10&amp;_nc_sid=8b3546, https://scontent-mia3-2.cdninstagram.com/v/t51.2885-15/491897188_18502341223003291_4107737903992582153_n.jpg?stp=dst-jpg_e35_p1080x1080_sh0.08_tt6&amp;_nc_ht=scontent-mia3-2.cdninstagram.com&amp;_nc_cat=107&amp;_nc_oc=Q6cZ2QFNNXHu6OcxKjjC-FTe4dPE8j3BZb7nBmUh6cCGsBN7AYN1lpatr-Xrl1sdet1vwUs&amp;_nc_ohc=7TpM0nkqDA4Q7kNvwG1BV0a&amp;_nc_gid=HxI0xy9gaQxHNFDIshT2RA&amp;edm=AOQ1c0wBAAAA&amp;ccb=7-5&amp;ig_cache_key=MzYxNzM5NjQxNzYzMzMzNzM2MQ%3D%3D.3-ccb7-5&amp;oh=00_AfyD9JgFXT-sJG5jLwWsfYNlQ0wdGcoOvgmqq_1rgXCQyg&amp;oe=69BDA300&amp;_nc_sid=8b3546, https://scontent-mia3-2.cdninstagram.com/v/t51.2885-15/491463402_18502341235003291_7111981202797202434_n.jpg?stp=dst-jpg_e35_p1080x1080_sh0.08_tt6&amp;_nc_ht=scontent-mia3-2.cdninstagram.com&amp;_nc_cat=107&amp;_nc_oc=Q6cZ2QFNNXHu6OcxKjjC-FTe4dPE8j3BZb7nBmUh6cCGsBN7AYN1lpatr-Xrl1sdet1vwUs&amp;_nc_ohc=BSU6Anz5Q1MQ7kNvwEQuPYd&amp;_nc_gid=HxI0xy9gaQxHNFDIshT2RA&amp;edm=AOQ1c0wBAAAA&amp;ccb=7-5&amp;ig_cache_key=MzYxNzM5NjQxNzY1MDEwOTgxNg%3D%3D.3-ccb7-5&amp;oh=00_Afy0F7wy1-SfbVpCRyVo-C9Inon8dndIB98P4cfZZLStog&amp;oe=69BDB263&amp;_nc_sid=8b3546, https://scontent-mia3-2.cdninstagram.com/v/t51.2885-15/491464159_18502341268003291_3040435955038815418_n.jpg?stp=dst-jpg_e35_p1080x1080_sh0.08_tt6&amp;_nc_ht=scontent-mia3-2.cdninstagram.com&amp;_nc_cat=107&amp;_nc_oc=Q6cZ2QFNNXHu6OcxKjjC-FTe4dPE8j3BZb7nBmUh6cCGsBN7AYN1lpatr-Xrl1sdet1vwUs&amp;_nc_ohc=SjtJGuPjc6UQ7kNvwGDRo2A&amp;_nc_gid=HxI0xy9gaQxHNFDIshT2RA&amp;edm=AOQ1c0wBAAAA&amp;ccb=7-5&amp;ig_cache_key=MzYxNzM5NjQxNzMyMzAxMjY1Mw%3D%3D.3-ccb7-5&amp;oh=00_AfzBEUqxmQNvlbYcJOVXU6kdnSnCa8Zm6vPQMfi-6fs-oQ&amp;oe=69BD93C3&amp;_nc_sid=8b3546, https://scontent-mia3-2.cdninstagram.com/v/t51.2885-15/491894087_18502341289003291_1456835978306123365_n.jpg?stp=dst-jpg_e35_p1080x1080_sh0.08_tt6&amp;_nc_ht=scontent-mia3-2.cdninstagram.com&amp;_nc_cat=107&amp;_nc_oc=Q6cZ2QFNNXHu6OcxKjjC-FTe4dPE8j3BZb7nBmUh6cCGsBN7AYN1lpatr-Xrl1sdet1vwUs&amp;_nc_ohc=v6PN6deXXnUQ7kNvwFFHy8j&amp;_nc_gid=HxI0xy9gaQxHNFDIshT2RA&amp;edm=AOQ1c0wBAAAA&amp;ccb=7-5&amp;ig_cache_key=MzYxNzM5NjQxNzY1ODQyNDE1NQ%3D%3D.3-ccb7-5&amp;oh=00_AfzEuVZNF-xTXUqTb8mcd5kU-JQrHwjkRW8ndBJMsdcndg&amp;oe=69BDAA25&amp;_nc_sid=8b3546, https://scontent-mia3-2.cdninstagram.com/v/t51.2885-15/491516920_18502341286003291_2205501392741150085_n.jpg?stp=dst-jpg_e35_p1080x1080_sh0.08_tt6&amp;_nc_ht=scontent-mia3-2.cdninstagram.com&amp;_nc_cat=107&amp;_nc_oc=Q6cZ2QFNNXHu6OcxKjjC-FTe4dPE8j3BZb7nBmUh6cCGsBN7AYN1lpatr-Xrl1sdet1vwUs&amp;_nc_ohc=UfN7VTn_8F8Q7kNvwG4bwsB&amp;_nc_gid=HxI0xy9gaQxHNFDIshT2RA&amp;edm=AOQ1c0wBAAAA&amp;ccb=7-5&amp;ig_cache_key=MzYxNzM5NjQxNzMzOTY5NzUyMw%3D%3D.3-ccb7-5&amp;oh=00_Afwb4hL7Q81ZCqfWbydo4FvDOV4eDo6dts-Y4qUORQLo9w&amp;oe=69BDBA33&amp;_nc_sid=8b3546, https://scontent-mia3-2.cdninstagram.com/v/t51.2885-15/491465180_18502341298003291_4507982150441158707_n.jpg?stp=dst-jpg_e35_p1080x1080_sh0.08_tt6&amp;_nc_ht=scontent-mia3-2.cdninstagram.com&amp;_nc_cat=107&amp;_nc_oc=Q6cZ2QFNNXHu6OcxKjjC-FTe4dPE8j3BZb7nBmUh6cCGsBN7AYN1lpatr-Xrl1sdet1vwUs&amp;_nc_ohc=ptbkVqJownQQ7kNvwHWsVxg&amp;_nc_gid=HxI0xy9gaQxHNFDIshT2RA&amp;edm=AOQ1c0wBAAAA&amp;ccb=7-5&amp;ig_cache_key=MzYxNzM5NjQxNzM1NjU4NTU3OA%3D%3D.3-ccb7-5&amp;oh=00_AfywaekxWcv66bT_3ZH0JCk17o5XFZSAmxt0z-KWeF-H3w&amp;oe=69BD9D22&amp;_nc_sid=8b3546, https://scontent-mia3-2.cdninstagram.com/v/t51.2885-15/491492979_18502341319003291_62857304322971223_n.jpg?stp=dst-jpg_e35_p1080x1080_sh0.08_tt6&amp;_nc_ht=scontent-mia3-2.cdninstagram.com&amp;_nc_cat=107&amp;_nc_oc=Q6cZ2QFNNXHu6OcxKjjC-FTe4dPE8j3BZb7nBmUh6cCGsBN7AYN1lpatr-Xrl1sdet1vwUs&amp;_nc_ohc=V4V7fm0wYrkQ7kNvwFpj-O9&amp;_nc_gid=HxI0xy9gaQxHNFDIshT2RA&amp;edm=AOQ1c0wBAAAA&amp;ccb=7-5&amp;ig_cache_key=MzYxNzM5NjQxNzY1MDE4MzIzNg%3D%3D.3-ccb7-5&amp;oh=00_AfxPrMQw0i8HhCj5lNEZsvK4IbR39vAnemLo6ucqFrs4Ug&amp;oe=69BDA3F1&amp;_nc_sid=8b3546, https://scontent-mia3-2.cdninstagram.com/v/t51.2885-15/491461450_18502341334003291_6264200259273235967_n.jpg?stp=dst-jpg_e35_p1080x1080_sh0.08_tt6&amp;_nc_ht=scontent-mia3-2.cdninstagram.com&amp;_nc_cat=107&amp;_nc_oc=Q6cZ2QFNNXHu6OcxKjjC-FTe4dPE8j3BZb7nBmUh6cCGsBN7AYN1lpatr-Xrl1sdet1vwUs&amp;_nc_ohc=v1w28dvWzH8Q7kNvwHf-cvn&amp;_nc_gid=HxI0xy9gaQxHNFDIshT2RA&amp;edm=AOQ1c0wBAAAA&amp;ccb=7-5&amp;ig_cache_key=MzYxNzM5NjQxNzM2NDkzOTg1OA%3D%3D.3-ccb7-5&amp;oh=00_Afz41URxCVXKQ3TT-te3V-NgAPV87cUMUEjyB2sE-G6KIg&amp;oe=69BDAA6</t>
  </si>
  <si>
    <t>https://scontent-mia3-2.cdninstagram.com/o1/v/t2/f2/m367/AQNY-D_eP1V0ecdMTjKd9Z1bceTnL-kO5LAChLDQEjt3zyfAdwkLiCxJggRvlSkmHclJ6IeI4laJD8Blg8JAJpE9CHXnYEDazxK7WGs.mp4?_nc_cat=103&amp;_nc_sid=5e9851&amp;_nc_ht=scontent-mia3-2.cdninstagram.com&amp;_nc_ohc=ck7CRGNC9NcQ7kNvwE93474&amp;efg=eyJ2ZW5jb2RlX3RhZyI6Inhwdl9wcm9ncmVzc2l2ZS5JTlNUQUdSQU0uQ0FST1VTRUxfSVRFTS5DMy43MjAuZGFzaF9iYXNlbGluZV8xX3YxIiwieHB2X2Fzc2V0X2lkIjoxMjAwMDY3MTg4NTc2NDc3LCJhc3NldF9hZ2VfZGF5cyI6MzI2LCJ2aV91c2VjYXNlX2lkIjoxMDE0NiwiZHVyYXRpb25fcyI6NiwidXJsZ2VuX3NvdXJjZSI6Ind3dyJ9&amp;ccb=17-1&amp;_nc_gid=HxI0xy9gaQxHNFDIshT2RA&amp;_nc_ss=1a&amp;_nc_zt=28&amp;vs=bf9710277bb0cd8d&amp;_nc_vs=HBkcFQIYQGlnX2VwaGVtZXJhbC9BNDRGQjZERTFDQjQxNEZGOTRFODQ3Q0QyRjkwMjFCNV92aWRlb19kYXNoaW5pdC5tcDQVAALIARIAKAAYABsCiAd1c2Vfb2lsATEScHJvZ3Jlc3NpdmVfcmVjaXBlATEVAAAmusPap43doQQVAigCQzMsF0AaAAAAAAAAGBJkYXNoX2Jhc2VsaW5lXzFfdjERAHXuB2XEngEA&amp;oh=00_AfxWrd7fw1b6hYQLxqR97rdOCKN0wDOEaavw2LgWttj2wA&amp;oe=69BDA390, https://scontent-mia3-1.cdninstagram.com/o1/v/t2/f2/m367/AQMq462_xcw51pI2ibkqlvCLDdF-3ksgZupVOWnTi3AzBCIHjYFNJ7QH2U_q9fA--_T6Fq7NVemq9RckjIQXzFPDH_spRvhKVtnhfTI.mp4?_nc_cat=106&amp;_nc_sid=5e9851&amp;_nc_ht=scontent-mia3-1.cdninstagram.com&amp;_nc_ohc=kwkpQUK2090Q7kNvwHyTje6&amp;efg=eyJ2ZW5jb2RlX3RhZyI6Inhwdl9wcm9ncmVzc2l2ZS5JTlNUQUdSQU0uQ0FST1VTRUxfSVRFTS5DMy43MjAuZGFzaF9iYXNlbGluZV8xX3YxIiwieHB2X2Fzc2V0X2lkIjo2NjE0NzIwMTk5MjU4OTIsImFzc2V0X2FnZV9kYXlzIjozMjYsInZpX3VzZWNhc2VfaWQiOjEwMTQ2LCJkdXJhdGlvbl9zIjo5LCJ1cmxnZW5fc291cmNlIjoid3d3In0%3D&amp;ccb=17-1&amp;_nc_gid=HxI0xy9gaQxHNFDIshT2RA&amp;_nc_ss=1a&amp;_nc_zt=28&amp;vs=39501ae3b92112de&amp;_nc_vs=HBkcFQIYQGlnX2VwaGVtZXJhbC8zRTQwNTYwODU1OUJERTVERkFDQzkxREYzRDVDMzU5RV92aWRlb19kYXNoaW5pdC5tcDQVAALIARIAKAAYABsCiAd1c2Vfb2lsATEScHJvZ3Jlc3NpdmVfcmVjaXBlATEVAAAmiK62zN7mrAIVAigCQzMsF0AiEOVgQYk3GBJkYXNoX2Jhc2VsaW5lXzFfdjERAHXuB2XEngEA&amp;oh=00_AfzaknX1oCB05oHP8qRy2bAtB5zV-dIbDqceb3mo5SIosQ&amp;oe=69BD890B, https://scontent-mia3-2.cdninstagram.com/o1/v/t2/f2/m367/AQOnS-UNXnJ0U4hK-Ap9i34xk-zH2bZSUSg4cQD_5BzrYVLdbFyAKd6qWyzyTBkxWkSUwvibADPo6X1w8WANbTrZWE9jmiBiEo1Wvaw.mp4?_nc_cat=107&amp;_nc_sid=5e9851&amp;_nc_ht=scontent-mia3-2.cdninstagram.com&amp;_nc_ohc=y5Ai775IuosQ7kNvwFAut8I&amp;efg=eyJ2ZW5jb2RlX3RhZyI6Inhwdl9wcm9ncmVzc2l2ZS5JTlNUQUdSQU0uQ0FST1VTRUxfSVRFTS5DMy43MjAuZGFzaF9iYXNlbGluZV8xX3YxIiwieHB2X2Fzc2V0X2lkIjo1MTYwMDQ5MzgyNTExNzgsImFzc2V0X2FnZV9kYXlzIjozMjYsInZpX3VzZWNhc2VfaWQiOjEwMTQ2LCJkdXJhdGlvbl9zIjo3LCJ1cmxnZW5fc291cmNlIjoid3d3In0%3D&amp;ccb=17-1&amp;_nc_gid=HxI0xy9gaQxHNFDIshT2RA&amp;_nc_ss=1a&amp;_nc_zt=28&amp;vs=fd1ba4332e3d6a95&amp;_nc_vs=HBkcFQIYQGlnX2VwaGVtZXJhbC9BMTQxOEY5NTU4NUE2M0QyMjE4QTY1QkU4OEVCODk4NV92aWRlb19kYXNoaW5pdC5tcDQVAALIARIAKAAYABsCiAd1c2Vfb2lsATEScHJvZ3Jlc3NpdmVfcmVjaXBlATEVAAAm1O7fsLjT6gEVAigCQzMsF0AdIMSbpeNUGBJkYXNoX2Jhc2VsaW5lXzFfdjERAHXuB2XEngEA&amp;oh=00_AfwydGqmpcGCvJVluTFU2XLc1VvugaoxqJ4YOVhFEX87fA&amp;oe=69BD87EC, https://scontent-mia3-1.cdninstagram.com/o1/v/t16/f2/m84/AQMRvyek6NJkdq2J7qPTwb_DaaHuY2bhzJByKexGKlFKE1egFKqLThxKBeGY0tt4HxJFZKOpkq3LMGhKlggRHTOGW-9U-WBnrrDbBKI.mp4?_nc_cat=106&amp;_nc_sid=5e9851&amp;_nc_ht=scontent-mia3-1.cdninstagram.com&amp;_nc_ohc=NV3e9WM77AcQ7kNvwG5l9Vh&amp;efg=eyJ2ZW5jb2RlX3RhZyI6Inhwdl9wcm9ncmVzc2l2ZS5JTlNUQUdSQU0uQ0FST1VTRUxfSVRFTS5DMy4zNjAuZGFzaF9iYXNlbGluZV8zX3YxIiwieHB2X2Fzc2V0X2lkIjo2NjMxNDU4MDY0ODQ1NzcsImFzc2V0X2FnZV9kYXlzIjozMjYsInZpX3VzZWNhc2VfaWQiOjEwMTQ2LCJkdXJhdGlvbl9zIjoxMywidXJsZ2VuX3NvdXJjZSI6Ind3dyJ9&amp;ccb=17-1&amp;_nc_gid=HxI0xy9gaQxHNFDIshT2RA&amp;_nc_ss=1a&amp;_nc_zt=28&amp;vs=d926b64c6da2ebfd&amp;_nc_vs=HBkcFQIYTGlnX2JhY2tmaWxsX3RpbWVsaW5lX3ZvZC80NjRFQjk3NTQxOUUxRjdEMDJDMTdEOENGRjE5NkY4Q192aWRlb19kYXNoaW5pdC5tcDQVAALIARIAKAAYABsCiAd1c2Vfb2lsATEScHJvZ3Jlc3NpdmVfcmVjaXBlATEVAAAmwtHWo5XIrQIVAigCQzMsF0AqIcrAgxJvGBJkYXNoX2Jhc2VsaW5lXzNfdjERAHXuB2XEngEA&amp;oh=00_AfyfVfpoqNJTcXejXDPfHbLLF3u0gnyilutmR-OMn3HS8A&amp;oe=69B9A0F2, https://scontent-mia5-1.cdninstagram.com/o1/v/t16/f2/m84/AQMJESdH-updOCAEM0_eChkO6HIbzrapg3Oi60eiWEaQifgiZG7iEfE9VHBIJ21us8q8PUo2t1E1MXy_TeBwwoRamjQGN4SKCDT93c4.mp4?_nc_cat=104&amp;_nc_sid=5e9851&amp;_nc_ht=scontent-mia5-1.cdninstagram.com&amp;_nc_ohc=t7PTSfIV1D4Q7kNvwGl_oKg&amp;efg=eyJ2ZW5jb2RlX3RhZyI6Inhwdl9wcm9ncmVzc2l2ZS5JTlNUQUdSQU0uQ0FST1VTRUxfSVRFTS5DMy4zNjAuZGFzaF9iYXNlbGluZV8zX3YxIiwieHB2X2Fzc2V0X2lkIjo2NjY0Mjc0NzYwMTkwMzUsImFzc2V0X2FnZV9kYXlzIjozMjYsInZpX3VzZWNhc2VfaWQiOjEwMTQ2LCJkdXJhdGlvbl9zIjoxMSwidXJsZ2VuX3NvdXJjZSI6Ind3dyJ9&amp;ccb=17-1&amp;_nc_gid=HxI0xy9gaQxHNFDIshT2RA&amp;_nc_ss=1a&amp;_nc_zt=28&amp;vs=345fefb79860597&amp;_nc_vs=HBkcFQIYTGlnX2JhY2tmaWxsX3RpbWVsaW5lX3ZvZC9FQTRBMjUxMzM4ODgwRjQyRDhENDdBODA4QjkwRUU5MF92aWRlb19kYXNoaW5pdC5tcDQVAALIARIAKAAYABsCiAd1c2Vfb2lsATEScHJvZ3Jlc3NpdmVfcmVjaXBlATEVAAAmtp3Qz5eHrwIVAigCQzMsF0Amm6XjU_fPGBJkYXNoX2Jhc2VsaW5lXzNfdjERAHXuB2XEngEA&amp;oh=00_AfzbKp2diRot-8pD6vSWX1qTgUS_PeqSbMVlXOenf-he7Q&amp;oe=69B9BCE0</t>
  </si>
  <si>
    <t>https://www.instagram.com/b_hz_d</t>
  </si>
  <si>
    <t>okw_0221</t>
  </si>
  <si>
    <t>Ryuta.O</t>
  </si>
  <si>
    <t>Harley-Davidson XL1200X 2021</t>
  </si>
  <si>
    <t>https://instagram.fric1-1.fna.fbcdn.net/v/t51.82787-19/532947979_18523186288040554_2173135267050829565_n.jpg?stp=dst-jpg_e0_s150x150_tt6&amp;efg=eyJ2ZW5jb2RlX3RhZyI6InByb2ZpbGVfcGljLmRqYW5nby4xMDgwLmMyIn0&amp;_nc_ht=instagram.fric1-1.fna.fbcdn.net&amp;_nc_cat=110&amp;_nc_oc=Q6cZ2QE0W7q6TTJUqGtKqKOAY5uAeKgYkbsRzx_LjbaHOEwNlo7s-E0ZKF9LXRy6GDBx3hI&amp;_nc_ohc=5ehXcbe9Z_UQ7kNvwGHupf0&amp;_nc_gid=os5Z7NnIIqfcreDYPsdK0A&amp;edm=AOQ1c0wBAAAA&amp;ccb=7-5&amp;oh=00_AfzmRjrhIVPyuJ4jFx7Gus8pWyUaRAtI2SE4y03SV4yCyg&amp;oe=69BD8727&amp;_nc_sid=8b3546</t>
  </si>
  <si>
    <t>行きたいとこ行って食いたいもん食って会いたい奴に会う
これが今の理想の休日
#バイク #ツーリング #ソロツーリング | 湘南をバイクで走ったらそれはもういなせだね
#ハーレーダビッドソン #スポーツスター1200 #フォーティーエイト #harleydavidson #sportster #sportster1200 #sportsterfortyeight #xl1200x #motorcycle | #ハーレーダビッドソン #スポーツスター1200 #フォーティーエイト #harleydavidson #sportster1200 #sportsterfortyeight #xl1200x #motorcycle #ツーリング | バイクで朝活
#ハーレーダビッドソン #スポーツスター1200 #フォーティーエイト #harleydavidson #sportster #sportster1200  #sportsterfortyeight #xl1200x #motorcycle #ツーリング #千葉フォルニア | 都内のツーリングは夜が良い
#ハーレーダビッドソン #スポーツスター1200 #フォーティーエイト #harleydavidson #sportster #sportster1200 #sportsterfortyeight #xl1200x #motorcycle | 大自然感じて神社巡って墓参りして美味いもん食って来ました
#九州 #九州観光 #九州旅行 #長崎 #長崎夜景 #福岡 #糸島 #櫻井神社 #櫻井神社二見ヶ浦夫婦岩 #熊本 #阿蘇山 #大観峰 #旅 #旅スタグラム | やっと気持ちよく乗れる季節になってきた
ガラガラの道をトコトコゆっくり走るくらいが気持ちいい！
#ハーレーダビッドソン #スポーツスター1200 #フォーティーエイト #harleydavidson #sportster #sportster1200 #sportsterfortyeight #xl1200x #motorcycle | 遅めの夏休みで高校の修学旅行以来の四国上陸！
天気に恵まれ、人と触れ合った良い旅になりました！
#四国旅行 #高屋神社 #天空の鳥居 #四国カルスト#倉敷 #デニムストリート #旅スタグラム 
直前まで阿蘇行く予定だったけど | 東京っぽくない景色の良さと人の少なさが良いとこ
こんなキレイな海なら次は入ってみよう！
#新島  #伊豆諸島　#旅スタグラム#ドローン #ドローン撮影 | ハーレーダビッドソン始めました
マナー良く安全に楽しく乗ります！誰かツーリング行きましょう！
#ハーレーダビッドソン #スポーツスター1200 #フォーティーエイト#スポスタグラム #harleydavidson #sportster #sportster1200 #sportsterfortyeight#xl1200x | 海好きそうに思われるけど、海辺は好きだけど入るのは嫌い。
完全に山派
#猿島 #横須賀  #ドライブ | 年々1年が早く感じるようになってきた。
来年の目標は決まった、頑張ろう！</t>
  </si>
  <si>
    <t>#harleydavidson, #sportster, #sportster1200, #sportsterfortyeight, #xl1200x, #motorcycle</t>
  </si>
  <si>
    <t>https://instagram.com/p/DUdVhprk-KK, https://instagram.com/p/DPC0KrWE6p9, https://instagram.com/p/DNqDy6oS3pO, https://instagram.com/p/DNc31rzyQ2S, https://instagram.com/p/DMc30M7yo0G, https://instagram.com/p/DKzISuoSiuF, https://instagram.com/p/DAsYEboyX_x, https://instagram.com/p/DAlQv7_SnLe, https://instagram.com/p/C9FKTIEyh_U, https://instagram.com/p/C5nK_8myEKp, https://instagram.com/p/CvKWKKFSd7X, https://instagram.com/p/CmrIIbnyWS9</t>
  </si>
  <si>
    <t>18, 13, 18, 19, 12, 14, 11, 14, 20, 27, 19, 26</t>
  </si>
  <si>
    <t>0, 0, 0, 0, 2, 0, 0, 0, 2, 5, 0, 0</t>
  </si>
  <si>
    <t>2026-02-07, 2025-09-25, 2025-08-22, 2025-08-17, 2025-07-23, 2025-06-12, 2024-10-04, 2024-10-01, 2024-07-06, 2024-04-11, 2023-07-26, 2022-12-27</t>
  </si>
  <si>
    <t>無人島・猿島</t>
  </si>
  <si>
    <t>Sidecar, Video, Video, Sidecar, Video, Sidecar, Video, Sidecar, Sidecar, Sidecar, Sidecar, Sidecar</t>
  </si>
  <si>
    <t>https://instagram.fric1-1.fna.fbcdn.net/v/t51.82787-15/628325738_18560059741040554_6642578926969864998_n.jpg?stp=dst-jpg_e35_p1080x1080_sh0.08_tt6&amp;_nc_ht=instagram.fric1-1.fna.fbcdn.net&amp;_nc_cat=110&amp;_nc_oc=Q6cZ2QE0W7q6TTJUqGtKqKOAY5uAeKgYkbsRzx_LjbaHOEwNlo7s-E0ZKF9LXRy6GDBx3hI&amp;_nc_ohc=zEKYWYsnuS4Q7kNvwERT6nf&amp;_nc_gid=os5Z7NnIIqfcreDYPsdK0A&amp;edm=AOQ1c0wBAAAA&amp;ccb=7-5&amp;ig_cache_key=MzgyNzMwOTc1MDc0NTUxMjg4OQ%3D%3D.3-ccb7-5&amp;oh=00_AfxuZR5mgcxg25aV2yPvP5-8anA3tinsYxj7SXNK3qxpng&amp;oe=69BD8B67&amp;_nc_sid=8b3546, https://instagram.fric1-1.fna.fbcdn.net/v/t51.82787-15/628325738_18560059741040554_6642578926969864998_n.jpg?stp=dst-jpg_e35_p1080x1080_sh0.08_tt6&amp;_nc_ht=instagram.fric1-1.fna.fbcdn.net&amp;_nc_cat=110&amp;_nc_oc=Q6cZ2QE0W7q6TTJUqGtKqKOAY5uAeKgYkbsRzx_LjbaHOEwNlo7s-E0ZKF9LXRy6GDBx3hI&amp;_nc_ohc=zEKYWYsnuS4Q7kNvwERT6nf&amp;_nc_gid=os5Z7NnIIqfcreDYPsdK0A&amp;edm=AOQ1c0wBAAAA&amp;ccb=7-5&amp;ig_cache_key=MzgyNzMwOTc1MDc0NTUxMjg4OQ%3D%3D.3-ccb7-5&amp;oh=00_AfxuZR5mgcxg25aV2yPvP5-8anA3tinsYxj7SXNK3qxpng&amp;oe=69BD8B67&amp;_nc_sid=8b3546, https://instagram.fric1-1.fna.fbcdn.net/v/t51.82787-15/627844345_18560059717040554_2607063775012817715_n.jpg?stp=dst-jpg_e35_p1080x1080_sh0.08_tt6&amp;_nc_ht=instagram.fric1-1.fna.fbcdn.net&amp;_nc_cat=110&amp;_nc_oc=Q6cZ2QE0W7q6TTJUqGtKqKOAY5uAeKgYkbsRzx_LjbaHOEwNlo7s-E0ZKF9LXRy6GDBx3hI&amp;_nc_ohc=HmPGVvuG4yAQ7kNvwGHZcta&amp;_nc_gid=os5Z7NnIIqfcreDYPsdK0A&amp;edm=AOQ1c0wBAAAA&amp;ccb=7-5&amp;ig_cache_key=MzgyNzMwOTc0MTA0ODMxOTQ3Ng%3D%3D.3-ccb7-5&amp;oh=00_AfxZy2qudE1OAP8HH42Olh-jl0VINEG-zp_a9SGNVFiY_Q&amp;oe=69BD9EE4&amp;_nc_sid=8b3546, https://instagram.fric1-1.fna.fbcdn.net/v/t51.82787-15/630316206_18560059726040554_1856300796858512960_n.jpg?stp=dst-jpg_e35_p1080x1080_sh0.08_tt6&amp;_nc_ht=instagram.fric1-1.fna.fbcdn.net&amp;_nc_cat=110&amp;_nc_oc=Q6cZ2QE0W7q6TTJUqGtKqKOAY5uAeKgYkbsRzx_LjbaHOEwNlo7s-E0ZKF9LXRy6GDBx3hI&amp;_nc_ohc=tUyef3vGeZoQ7kNvwFthQK-&amp;_nc_gid=os5Z7NnIIqfcreDYPsdK0A&amp;edm=AOQ1c0wBAAAA&amp;ccb=7-5&amp;ig_cache_key=MzgyNzMwOTc0MzY3Mzk0OTQ3OQ%3D%3D.3-ccb7-5&amp;oh=00_Afz36CK6CWARPFjMJbpOh4TdTNsraYMbEriBi2UyZ5Io1g&amp;oe=69BD8F06&amp;_nc_sid=8b3546, https://instagram.fric1-1.fna.fbcdn.net/v/t51.82787-15/533964792_18523163458040554_3607774802408515059_n.jpg?stp=dst-jpg_e35_s1080x1080_sh0.08_tt6&amp;_nc_ht=instagram.fric1-1.fna.fbcdn.net&amp;_nc_cat=110&amp;_nc_oc=Q6cZ2QE0W7q6TTJUqGtKqKOAY5uAeKgYkbsRzx_LjbaHOEwNlo7s-E0ZKF9LXRy6GDBx3hI&amp;_nc_ohc=q-5d0M-CylUQ7kNvwEv43RQ&amp;_nc_gid=os5Z7NnIIqfcreDYPsdK0A&amp;edm=AOQ1c0wBAAAA&amp;ccb=7-5&amp;ig_cache_key=MzcwMTA3ODU2NDQxNTQ2ODIwNw%3D%3D.3-ccb7-5&amp;oh=00_AfwQg9VT27a0muR2O4ZIQBHuUAvcNimh03qqisLdMNnD-A&amp;oe=69BD93CB&amp;_nc_sid=8b3546, https://instagram.fric1-1.fna.fbcdn.net/v/t51.82787-15/533964792_18523163458040554_3607774802408515059_n.jpg?stp=dst-jpg_e35_s1080x1080_sh0.08_tt6&amp;_nc_ht=instagram.fric1-1.fna.fbcdn.net&amp;_nc_cat=110&amp;_nc_oc=Q6cZ2QE0W7q6TTJUqGtKqKOAY5uAeKgYkbsRzx_LjbaHOEwNlo7s-E0ZKF9LXRy6GDBx3hI&amp;_nc_ohc=q-5d0M-CylUQ7kNvwEv43RQ&amp;_nc_gid=os5Z7NnIIqfcreDYPsdK0A&amp;edm=AOQ1c0wBAAAA&amp;ccb=7-5&amp;ig_cache_key=MzcwMTA3ODU2NDQxNTQ2ODIwNw%3D%3D.3-ccb7-5&amp;oh=00_AfwQg9VT27a0muR2O4ZIQBHuUAvcNimh03qqisLdMNnD-A&amp;oe=69BD93CB&amp;_nc_sid=8b3546, https://instagram.fric1-1.fna.fbcdn.net/v/t51.82787-15/533255096_18523163461040554_8477196112969987377_n.jpg?stp=dst-jpg_e35_s1080x1080_sh0.08_tt6&amp;_nc_ht=instagram.fric1-1.fna.fbcdn.net&amp;_nc_cat=110&amp;_nc_oc=Q6cZ2QE0W7q6TTJUqGtKqKOAY5uAeKgYkbsRzx_LjbaHOEwNlo7s-E0ZKF9LXRy6GDBx3hI&amp;_nc_ohc=fZ0ZdpdkiHYQ7kNvwEZA_JB&amp;_nc_gid=os5Z7NnIIqfcreDYPsdK0A&amp;edm=AOQ1c0wBAAAA&amp;ccb=7-5&amp;ig_cache_key=MzcwMTA3ODU2NDAyOTQwNDgwNQ%3D%3D.3-ccb7-5&amp;oh=00_Afx48lBRpg7U55CjUVCBWoIzqNq0PL_3_6JOFekYtQy3IA&amp;oe=69BDA960&amp;_nc_sid=8b3546, https://instagram.fric1-1.fna.fbcdn.net/v/t51.2885-15/505437784_18511116331040554_3761174336075883863_n.jpg?stp=dst-jpg_e35_s1080x1080_sh0.08_tt6&amp;_nc_ht=instagram.fric1-1.fna.fbcdn.net&amp;_nc_cat=110&amp;_nc_oc=Q6cZ2QE0W7q6TTJUqGtKqKOAY5uAeKgYkbsRzx_LjbaHOEwNlo7s-E0ZKF9LXRy6GDBx3hI&amp;_nc_ohc=5kSyl0f51f4Q7kNvwFY3hTv&amp;_nc_gid=os5Z7NnIIqfcreDYPsdK0A&amp;edm=AOQ1c0wBAAAA&amp;ccb=7-5&amp;ig_cache_key=MzY1MzMwMDE3OTc5OTA5OTQ2NA%3D%3D.3-ccb7-5&amp;oh=00_AfwQmpWZKaneaqhGR4D5UeyLSLapMg5aRF-IawAa8C8PKw&amp;oe=69BD98CC&amp;_nc_sid=8b3546, https://instagram.fric1-1.fna.fbcdn.net/v/t51.2885-15/505437784_18511116331040554_3761174336075883863_n.jpg?stp=dst-jpg_e35_s1080x1080_sh0.08_tt6&amp;_nc_ht=instagram.fric1-1.fna.fbcdn.net&amp;_nc_cat=110&amp;_nc_oc=Q6cZ2QE0W7q6TTJUqGtKqKOAY5uAeKgYkbsRzx_LjbaHOEwNlo7s-E0ZKF9LXRy6GDBx3hI&amp;_nc_ohc=5kSyl0f51f4Q7kNvwFY3hTv&amp;_nc_gid=os5Z7NnIIqfcreDYPsdK0A&amp;edm=AOQ1c0wBAAAA&amp;ccb=7-5&amp;ig_cache_key=MzY1MzMwMDE3OTc5OTA5OTQ2NA%3D%3D.3-ccb7-5&amp;oh=00_AfwQmpWZKaneaqhGR4D5UeyLSLapMg5aRF-IawAa8C8PKw&amp;oe=69BD98CC&amp;_nc_sid=8b3546, https://instagram.fric1-1.fna.fbcdn.net/v/t51.2885-15/505766663_18511116421040554_1914039665892215367_n.jpg?stp=dst-jpg_e35_s1080x1080_sh0.08_tt6&amp;_nc_ht=instagram.fric1-1.fna.fbcdn.net&amp;_nc_cat=110&amp;_nc_oc=Q6cZ2QE0W7q6TTJUqGtKqKOAY5uAeKgYkbsRzx_LjbaHOEwNlo7s-E0ZKF9LXRy6GDBx3hI&amp;_nc_ohc=FlF41aLS3TAQ7kNvwFPt0Fp&amp;_nc_gid=os5Z7NnIIqfcreDYPsdK0A&amp;edm=AOQ1c0wBAAAA&amp;ccb=7-5&amp;ig_cache_key=MzY1MzMwMDE3OTY5ODIxOTY2MA%3D%3D.3-ccb7-5&amp;oh=00_AfyyL8SH8JgDo6efp9O_8Tm-4eNnl46j01nQFyvsCquKlQ&amp;oe=69BD9F29&amp;_nc_sid=8</t>
  </si>
  <si>
    <t>https://instagram.fric1-1.fna.fbcdn.net/o1/v/t16/f2/m84/AQPK36EKY-HXG03VA5hJ7F8ipAhEYo9VlMniaiwZeWpMNOELcYYcQBohcocB2Sa2Z_ZcthuVSVDw0FCpY989eild-wKBd3RZ5xw5Kpg.mp4?_nc_cat=101&amp;_nc_oc=AdkhclqE6D7fZl3GxCV1OwcvJsy8tEI9NlwrUbQotJFlq_N7eqo9zmyP7vk6bfgxXcE&amp;_nc_sid=5e9851&amp;_nc_ht=instagram.fric1-1.fna.fbcdn.net&amp;_nc_ohc=htScBTleGx4Q7kNvwF-2LEN&amp;efg=eyJ2ZW5jb2RlX3RhZyI6Inhwdl9wcm9ncmVzc2l2ZS5JTlNUQUdSQU0uQ0FST1VTRUxfSVRFTS5DMy43MjAuZGFzaF9iYXNlbGluZV8xX3YxIiwieHB2X2Fzc2V0X2lkIjoxODU2MDA1OTc0NDA0MDU1NCwiYXNzZXRfYWdlX2RheXMiOjM2LCJ2aV91c2VjYXNlX2lkIjoxMDE0NiwiZHVyYXRpb25fcyI6MjIsInVybGdlbl9zb3VyY2UiOiJ3d3cifQ%3D%3D&amp;ccb=17-1&amp;vs=1787922ac6528600&amp;_nc_vs=HBkcFQIYTGlnX2JhY2tmaWxsX3RpbWVsaW5lX3ZvZC9DRjQ1N0YxNzM3RjJGOTkyQTU0QUVDNjBEQ0I1QzI5RV92aWRlb19kYXNoaW5pdC5tcDQVAALIARIAKAAYABsCiAd1c2Vfb2lsATEScHJvZ3Jlc3NpdmVfcmVjaXBlATEVAAAm1NntgNWR-EEVAigCQzMsF0A2xN0vGp--GBJkYXNoX2Jhc2VsaW5lXzFfdjERAHXuB2XEngEA&amp;_nc_gid=os5Z7NnIIqfcreDYPsdK0A&amp;_nc_ss=1a&amp;_nc_zt=28&amp;oh=00_Afy1iSjPPx-A8ezWiIpee4BKgJwWE0HD0KPrC90fG8XK1g&amp;oe=69B9B93B, https://instagram.fric1-1.fna.fbcdn.net/o1/v/t2/f2/m86/AQPqL3MZL844u9_X1JK662wIS9zf-MwzQF7hg0GWr2w6IoMj0VSN6ANHn51dAZhzuVSTYrU-TCWKxs-doq18SyDxwNFOuQC_tUosQKc.mp4?_nc_cat=100&amp;_nc_oc=Adm3qyonIhi0UKubuoU2i4JFdLjMSK4KyKx_5ZlzNiiK-D6IOEKKHls3EUUDBdMl7EE&amp;_nc_sid=5e9851&amp;_nc_ht=instagram.fric1-1.fna.fbcdn.net&amp;_nc_ohc=KuBHHUw-2zgQ7kNvwFUvhFv&amp;efg=eyJ2ZW5jb2RlX3RhZyI6Inhwdl9wcm9ncmVzc2l2ZS5JTlNUQUdSQU0uQ0xJUFMuQzMuNTMyLmRhc2hfYmFzZWxpbmVfMV92MSIsInhwdl9hc3NldF9pZCI6MTg1NDYzMjg1ODgwMzg2NCwiYXNzZXRfYWdlX2RheXMiOjE3MSwidmlfdXNlY2FzZV9pZCI6MTAwOTksImR1cmF0aW9uX3MiOjM5LCJ1cmxnZW5fc291cmNlIjoid3d3In0%3D&amp;ccb=17-1&amp;_nc_gid=os5Z7NnIIqfcreDYPsdK0A&amp;_nc_ss=1a&amp;_nc_zt=28&amp;vs=da992f080280f66e&amp;_nc_vs=HBksFQIYUmlnX3hwdl9yZWVsc19wZXJtYW5lbnRfc3JfcHJvZC9FNzQ5MzIyMTUxRDM2MkJDQzYwQUZFQzIxOEEyMjdCNF92aWRlb19kYXNoaW5pdC5tcDQVAALIARIAFQIYR2lnX3hwdl9yZWVsc19wZXJtYW5lbnRfc3JfcHJvZC8xMzI2NzYxODU4ODE4MzIzXzI4NTIyODI2MDkwMDM3ODAxMDQubXA0FQICyAESACgAGAAbAogHdXNlX29pbAExEnByb2dyZXNzaXZlX3JlY2lwZQExFQAAJrD65svrscsGFQIoAkMzLBdAQ8Q5WBBiThgSZGFzaF9iYXNlbGluZV8xX3YxEQB1_gdl5p0BAA&amp;oh=00_AfwcQK-ZsbnpLaFoe9MIPNPr6xsk0lsJpj9Clsoin1wNGg&amp;oe=69B9BC3D, https://instagram.fric1-1.fna.fbcdn.net/o1/v/t2/f2/m86/AQMyil9k6iw5wWNh7A7Y3TMdOgkJ8-aPoeHwrjKOF7hWTfOSXCyfbALJiEqbH0zRfqht8EoHjNlCcy5gCX_bCr069lCwhy4Hnky3kss.mp4?_nc_cat=101&amp;_nc_oc=AdkYVkEhNQKLwKTknEIYzxpwkOrE_AIPsW5VTAHvvLeShlkwrUfktDa-v-XxUhvUAE4&amp;_nc_sid=5e9851&amp;_nc_ht=instagram.fric1-1.fna.fbcdn.net&amp;_nc_ohc=tFs5NS7duf4Q7kNvwFn8KVe&amp;efg=eyJ2ZW5jb2RlX3RhZyI6Inhwdl9wcm9ncmVzc2l2ZS5JTlNUQUdSQU0uQ0xJUFMuQzMuNTM4LmRhc2hfYmFzZWxpbmVfMV92MSIsInhwdl9hc3NldF9pZCI6MTA4NzE5MjQ4NjQ2MDI3MywiYXNzZXRfYWdlX2RheXMiOjIwNSwidmlfdXNlY2FzZV9pZCI6MTAwOTksImR1cmF0aW9uX3MiOjMzLCJ1cmxnZW5fc291cmNlIjoid3d3In0%3D&amp;ccb=17-1&amp;_nc_gid=os5Z7NnIIqfcreDYPsdK0A&amp;_nc_ss=1a&amp;_nc_zt=28&amp;vs=65995e5c43d83b40&amp;_nc_vs=HBksFQIYUmlnX3hwdl9yZWVsc19wZXJtYW5lbnRfc3JfcHJvZC9FMTQ4MTRGRDhBRDk1QTA3NEExOUQ0MzAwQjI4ODlBQV92aWRlb19kYXNoaW5pdC5tcDQVAALIARIAFQIYRmlnX3hwdl9yZWVsc19wZXJtYW5lbnRfc3JfcHJvZC84MDIyOTIxOTIyMzkzMThfMzgwODI0NjIwNDI1MDI5Mjg5NS5tcDQVAgLIARIAKAAYABsCiAd1c2Vfb2lsATEScHJvZ3Jlc3NpdmVfcmVjaXBlATEVAAAm4u2pn_ey7gMVAigCQzMsF0BAogxJul41GBJkYXNoX2Jhc2VsaW5lXzFfdjERAHX-B2XmnQEA&amp;oh=00_AfxrRsPe-MSKWev5VgHCcbjBNwoVIcUCxIU3MMwO5IBg5w&amp;oe=69B9943A, https://instagram.fric1-1.fna.fbcdn.net/o1/v/t2/f2/m367/AQPzewsazIVKVAdmgLsqEouMfUffc6MfDPiah9KSMiPa4Vf6NDT8a8LRpUaDYYD2311LEwlWtAXdeuWOb89ASZTjsWZDrwVEozBMcuA.mp4?_nc_cat=102&amp;_nc_oc=AdnrGn1_agUmMk7HGFDOw11ROj2rx_CWiGFltc9A80cJxKuW-WiBOxEfyEhc3aDUGNE&amp;_nc_sid=5e9851&amp;_nc_ht=instagram.fric1-1.fna.fbcdn.net&amp;_nc_ohc=nhrEcR6fmOAQ7kNvwHQg51H&amp;efg=eyJ2ZW5jb2RlX3RhZyI6Inhwdl9wcm9ncmVzc2l2ZS5JTlNUQUdSQU0uQ0FST1VTRUxfSVRFTS5DMy45MjAuZGFzaF9iYXNlbGluZV8xX3YxIiwieHB2X2Fzc2V0X2lkIjo3ODYwNDM3MTc0MTIzMDEsImFzc2V0X2FnZV9kYXlzIjoyMTEsInZpX3VzZWNhc2VfaWQiOjEwMTQ2LCJkdXJhdGlvbl9zIjoyMCwidXJsZ2VuX3NvdXJjZSI6Ind3dyJ9&amp;ccb=17-1&amp;vs=7163877acc49343b&amp;_nc_vs=HBkcFQIYQGlnX2VwaGVtZXJhbC8xQzQwNzAwMzJGNzQ4MDY4NzYyQkQ4QUVBQkVDNzRCQV92aWRlb19kYXNoaW5pdC5tcDQVAALIARIAKAAYABsCiAd1c2Vfb2lsATEScHJvZ3Jlc3NpdmVfcmVjaXBlATEVAAAmmpfviOK55QIVAigCQzMsF0A02FHrhR64GBJkYXNoX2Jhc2VsaW5lXzFfdjERAHXuB2XEngEA&amp;_nc_gid=os5Z7NnIIqfcreDYPsdK0A&amp;_nc_ss=1a&amp;_nc_zt=28&amp;oh=00_AfxHQxSdsF0fIObwAiM7K14nVk9V6LLB6ynRESBpEHkU1g&amp;oe=69BD9EAB, https://instagram.fric1-1.fna.fbcdn.net/o1/v/t2/f2/m86/AQPtxCqV-IevZk40jDvwTOTIVARr6bmUojbRFBMUocwNqqAvI495j_XD6lpUf8zHa2o36px3qh1CpiLVwolm401wEbVPeziinE28h9g.mp4?_nc_cat=100&amp;_nc_oc=Adlil5A_XFUOH1gAZoD_bHw2Iew0FA8EBkWeVTMxSaQ-PwlJvaG_Qw_bUozb4U0oJVc&amp;_nc_sid=5e9851&amp;_nc_ht=instagram.fric1-1.fna.fbcdn.net&amp;_nc_ohc=ynz-XhhJxKsQ7kNvwE3SGMV&amp;efg=eyJ2ZW5jb2RlX3RhZyI6Inhwdl9wcm9ncmVzc2l2ZS5JTlNUQUdSQU0uQ0xJUFMuQzMuMzYwLmRhc2hfYmFzZWxpbmVfM192MSIsInhwdl9hc3NldF9pZCI6MTgwNjU3MzMwNjkzNjUzMywiYXNzZXRfYWdlX2RheXMiOjIzNSwidmlfdXNlY2FzZV9pZCI6MTAwOTksImR1cmF0aW9uX3MiOjI2LCJ1cmxnZW5fc291cmNlIjoid3d3In0%3D&amp;ccb=17-1&amp;vs=6c2b3a70b6a89cb0&amp;_nc_vs=HBksFQIYUmlnX3hwdl9yZWVsc19wZXJtYW5lbnRfc3JfcHJvZC9BOTQ5MkFFQTZDRTBFOTc3MTc4MzFCOEREMTJGOTdCQV92aWRlb19kYXNoaW5pdC5tcDQVAALIARIAFQIYR2lnX3hwd</t>
  </si>
  <si>
    <t>https://www.instagram.com/okw_0221</t>
  </si>
  <si>
    <t>ypbpmw</t>
  </si>
  <si>
    <t>YOSHIKI ISHIKAWA</t>
  </si>
  <si>
    <t>🚗C3100・NOVA・アストロ・タホスポーツ
・ステップバン・??キャンパー
🐕ウルフドッグ✖️4・フレンチブルドッグ
🐈ブリティッシュ・エキゾチック
🐖マイクロブタ
🏄‍♂️🎣🍚</t>
  </si>
  <si>
    <t>https://scontent-ord5-3.cdninstagram.com/v/t51.2885-19/311618656_505451374761786_6113013822145641060_n.jpg?stp=dst-jpg_e0_s150x150_tt6&amp;efg=eyJ2ZW5jb2RlX3RhZyI6InByb2ZpbGVfcGljLmRqYW5nby4xMDgwLmMyIn0&amp;_nc_ht=scontent-ord5-3.cdninstagram.com&amp;_nc_cat=106&amp;_nc_oc=Q6cZ2QGyFovCD23Tu07S53opziUsqg1JCAZtiBp8M_qwabDi28SaRnuaER2u2WG5h1-xzFDFPWi9Vnr7dKE_2F2Xl47q&amp;_nc_ohc=FMxnDVfGrI8Q7kNvwGqm5Kq&amp;_nc_gid=U804gFQLgcONKB7skgNTBg&amp;edm=AOQ1c0wBAAAA&amp;ccb=7-5&amp;oh=00_Afw9I94X3Coyg1S0ZRMLX1bEr9YyWHjxn8Sd0DLqIelElQ&amp;oe=69BD8C1F&amp;_nc_sid=8b3546</t>
  </si>
  <si>
    <t>庭の水やりを邪魔してくる
ほぼオオカミの雨
#ウルフドッグ #狼 #狼犬 #ウルフドッグ雨 #超大型犬 
#ウルフドッグ多頭飼い #大型犬のいる生活 #animals #wolf | ウルフドッグ達の食事
冷凍庫の扉を開けたらお肉と骨の塊を奪われました。
もうこれを朝食にします。
大事な骨は庭の木の下に丁寧に埋めて隠しています
#ウルフドッグ #狼犬 #朝食 #猪肉 #鹿肉 #wolf #wolfdog #wolflover #wolflove #wolfy #超大型犬 #ウルフドッグ雨 #ウルフドッグ朝#ウルフドッグホーリー #ウルフドッグブルー #ご飯戦争 | ほとんど狼の雨と朝の遊びは
強めです。
怪我はしないように遊んでいるところが凄いです。
#ウルフドッグ#狼犬#狼#wolf #wolfdog #wolflover #wolflove #wolflovers #ワンプロ #庭活 #ウッドデッキ #ウッドデッキのある家 | 2025年のスタートは
@wakatuna_wolf 
ツナが来てくれ
兄弟犬3頭で新年スタートでした。
飼主は頂いたワインを1本開け
日本酒にも手を出して酔っ払いの
1年スタートです。
#ワイン #日本酒#ウルフドッグ#狼犬#wolfdog #wolflover #wolflovers #庭活 #ウルフドッグがいる庭 | 自分から落ちたのに
雨のせいにしようとする
ほとんど狼の朝です。
#狼 #狼犬 #ウルフドッグ #大型犬 #wolf #wolfdog #wolflover #wolflove #wolflovers #wolflife #ウルフドッグ多頭飼い#庭活 #デッキから落ちる #よく落ちる#庭を森にしたい #ウッドデッキ | 見た目とのギャップ
見た目カッコいいほとんど狼の雨
実際は、、、
どんくさくて甘え坊です。
#狼 #狼犬 #ウルフドッグ #超大型犬 #大型犬 #犬もコケる #ジャンプ失敗 #wolf #wolfdog #wolfy #wolflover #wolflovers #wolflife #ウッドデッキのある家 #庭を森にしたい #庭のある暮らし | 狼犬の庭活
#狼 #ウルフドッグ #wolf #wolfdog #wolfy #wolflover #wolflove #wolflovers #wolflife #庭 #ブラシノキ #ユッカ #ウッドデッキ #大型犬のいる生活 #庭に岩 #岩の上がお気に入り#ウルフドッグホーリー #ウルフドッグブルー#ウルフドッグ雨 #ウルフドッグ朝#外構 #庭活 | 庭で撮影していると
ほぼ体当たりされる
#wolf #wolfdog #wolfdogs #wolfy #wolfdogpuppy #wolflover #wolflove #wolflovers #wolflife #狼 #狼犬 #大型犬のいる生活 #大型犬のいる暮らし #ウルフドッグホーリー #ウルフドッグブルー #ウルフドッグ雨#ウルフドッグ朝#庭ダッシュ犬 #庭 #庭のある暮らし | 冬になり変なテンションが続いているのか
遠吠えが凄いです。
ほとんど狼の雨＆朝の身体能力にビビっております。
生後7ヶ月ですが、2m位の柵は飛び越えます。
#ウルフドッグ #狼 #狼犬 #wolf #animals #wolfy #wolflover #wolflovers #wolflove #wolflife #hayama #葉山町 #一色海岸 #大型犬 #大型犬のいる生活 #ウルフドッグブルー #ウルフドッグホーリー #ウルフドッグ雨 #ウルフドッグ朝 | 一目惚れしてどうしても欲しかった
@ymiymd さんの作品
誕生日の翌日に届けて頂いたのでとても
良い自分へのプレゼントになりました。
ありがとうございます❗️
#絵 #絵画 #葉山 #葉山町 #リビング #リビングインテリア #クジラ | 庭に大きな穴が掘られました。
犬が寝床を作るために掘った穴を
塞いで庭の植木に水やりしていたら
虹が出来ていたので気分は良いです。
レモンの実が大きくなっていましたが
黄色くなるのはいつですか？
#ユッカ #ブラシノキ #ガーデニング #庭 #レモン #レモンサワー が飲みたい#犬に穴掘られる#海近くらし #大型犬のいる生活 #大型犬のいる暮らし | 11月末から予約受付開始
@_the_convex_ 
ドッグラン付き1日1組貸しの貸別荘
犬の頭数や犬種の制限はありません
#theconvex #貸別荘 #民泊 #ドッグラン付き #犬と泊まれる宿 #ブタも泊まれるお宿 #千葉#山武市 #九十九里 #サーフィン #サーフィンライフ #コンテナハウス #キャンピングカー #焚き火 #bbq #キャンプ #グランピング #星空</t>
  </si>
  <si>
    <t>#animals, #wolf, #wolfdog, #wolflover, #wolflove, #wolfy, #wolflovers, #wolflife, #wolfdogs, #wolfdogpuppy, #hayama, #theconvex, #bbq</t>
  </si>
  <si>
    <t>@wakatuna_wolf, @ymiymd, @_the_convex_</t>
  </si>
  <si>
    <t>https://instagram.com/p/DMWSdKRzT1a, https://instagram.com/p/DFgrdhSTcUf, https://instagram.com/p/DEuXrfYyWfq, https://instagram.com/p/DETTX9RTL_F, https://instagram.com/p/DEKKSqdy8yn, https://instagram.com/p/DECHaG3yQm7, https://instagram.com/p/DDikMpITP-U, https://instagram.com/p/DDdSiJ0T76X, https://instagram.com/p/DDS_FAGTtyd, https://instagram.com/p/DC283x3Sbac, https://instagram.com/p/DCdLnKXPj6N, https://instagram.com/p/DCQsBQxPpvM</t>
  </si>
  <si>
    <t>47, 88, 63, 46, 45, 52, 54, 47, 49, 38, 34, 34</t>
  </si>
  <si>
    <t>0, 0, 1, 0, 0, 2, 0, 0, 0, 2, 0, 3</t>
  </si>
  <si>
    <t>2025-07-20, 2025-02-01, 2025-01-12, 2025-01-01, 2024-12-29, 2024-12-26, 2024-12-14, 2024-12-12, 2024-12-08, 2024-11-27, 2024-11-17, 2024-11-12</t>
  </si>
  <si>
    <t>Video, Video, Video, Video, Video, Video, Video, Video, Video, Sidecar, Video, Video</t>
  </si>
  <si>
    <t>https://scontent-ord5-3.cdninstagram.com/v/t51.29350-15/468445796_869944028647818_5325983023781654153_n.jpg?stp=dst-jpg_e35_p1080x1080_tt6&amp;_nc_ht=scontent-ord5-3.cdninstagram.com&amp;_nc_cat=106&amp;_nc_oc=Q6cZ2QGyFovCD23Tu07S53opziUsqg1JCAZtiBp8M_qwabDi28SaRnuaER2u2WG5h1-xzFDFPWi9Vnr7dKE_2F2Xl47q&amp;_nc_ohc=W3LES0gh1ykQ7kNvwFRt6yz&amp;_nc_gid=U804gFQLgcONKB7skgNTBg&amp;edm=AOQ1c0wBAAAA&amp;ccb=7-5&amp;ig_cache_key=MzUxMDI2MDY2Nzc4NDA2NTkxMQ%3D%3D.3-ccb7-5&amp;oh=00_Afy7wjVEO_NQZS99WjuoLivRfCSD3JaccOVYceWkPu8Y7Q&amp;oe=69BD91B7&amp;_nc_sid=8b3546, https://scontent-ord5-3.cdninstagram.com/v/t51.29350-15/468445796_869944028647818_5325983023781654153_n.jpg?stp=dst-jpg_e35_p1080x1080_tt6&amp;_nc_ht=scontent-ord5-3.cdninstagram.com&amp;_nc_cat=106&amp;_nc_oc=Q6cZ2QGyFovCD23Tu07S53opziUsqg1JCAZtiBp8M_qwabDi28SaRnuaER2u2WG5h1-xzFDFPWi9Vnr7dKE_2F2Xl47q&amp;_nc_ohc=W3LES0gh1ykQ7kNvwFRt6yz&amp;_nc_gid=U804gFQLgcONKB7skgNTBg&amp;edm=AOQ1c0wBAAAA&amp;ccb=7-5&amp;ig_cache_key=MzUxMDI2MDY2Nzc4NDA2NTkxMQ%3D%3D.3-ccb7-5&amp;oh=00_Afy7wjVEO_NQZS99WjuoLivRfCSD3JaccOVYceWkPu8Y7Q&amp;oe=69BD91B7&amp;_nc_sid=8b3546, https://scontent-ord5-1.cdninstagram.com/v/t51.29350-15/468489057_1888087358389777_3831034123326493935_n.jpg?stp=dst-jpg_e35_s1080x1080_tt6&amp;_nc_ht=scontent-ord5-1.cdninstagram.com&amp;_nc_cat=101&amp;_nc_oc=Q6cZ2QGyFovCD23Tu07S53opziUsqg1JCAZtiBp8M_qwabDi28SaRnuaER2u2WG5h1-xzFDFPWi9Vnr7dKE_2F2Xl47q&amp;_nc_ohc=r25InWI4ziYQ7kNvwG40kBg&amp;_nc_gid=U804gFQLgcONKB7skgNTBg&amp;edm=AOQ1c0wBAAAA&amp;ccb=7-5&amp;ig_cache_key=MzUxMDI2MDY2NzkxODE4Nzk1OA%3D%3D.3-ccb7-5&amp;oh=00_AfwG5W-plRk8IgkjRFpgCYTa7FCUt4m3IRnLLyD1Cmj_SQ&amp;oe=69BD9005&amp;_nc_sid=8b3546, https://scontent-ord5-3.cdninstagram.com/v/t51.29350-15/468536215_1296063415164988_5283010584946150219_n.jpg?stp=dst-jpg_e35_p1080x1080_tt6&amp;_nc_ht=scontent-ord5-3.cdninstagram.com&amp;_nc_cat=104&amp;_nc_oc=Q6cZ2QGyFovCD23Tu07S53opziUsqg1JCAZtiBp8M_qwabDi28SaRnuaER2u2WG5h1-xzFDFPWi9Vnr7dKE_2F2Xl47q&amp;_nc_ohc=ZNMV1ryy_fYQ7kNvwFA_Gtm&amp;_nc_gid=U804gFQLgcONKB7skgNTBg&amp;edm=AOQ1c0wBAAAA&amp;ccb=7-5&amp;ig_cache_key=MzUxMDI2MDY2Nzc5MjM3MDg2MQ%3D%3D.3-ccb7-5&amp;oh=00_AfzmskP4rktPc68f5SIcuwTl852MJEEPE5NAj0v7QMtRIQ&amp;oe=69BDAB3E&amp;_nc_sid=8b3546, https://scontent-ord5-1.cdninstagram.com/v/t51.29350-15/468488221_8421472807964780_5317228498489723216_n.jpg?stp=dst-jpg_e35_p1080x1080_tt6&amp;_nc_ht=scontent-ord5-1.cdninstagram.com&amp;_nc_cat=108&amp;_nc_oc=Q6cZ2QGyFovCD23Tu07S53opziUsqg1JCAZtiBp8M_qwabDi28SaRnuaER2u2WG5h1-xzFDFPWi9Vnr7dKE_2F2Xl47q&amp;_nc_ohc=Rv1Q-2XOhs8Q7kNvwGN8PKf&amp;_nc_gid=U804gFQLgcONKB7skgNTBg&amp;edm=AOQ1c0wBAAAA&amp;ccb=7-5&amp;ig_cache_key=MzUxMDI2MDY2ODEyNzg3OTM1NQ%3D%3D.3-ccb7-5&amp;oh=00_AfzZ9EDXDc-aFWCbb4FdcHWw-e0-AR65_SC4KVYgPSc_NA&amp;oe=69BD99B6&amp;_nc_sid=8b3546</t>
  </si>
  <si>
    <t>https://scontent-ord5-2.cdninstagram.com/o1/v/t2/f2/m367/AQOsef92O2FWuoqWf7iom0F4smEPtWkb-9GW-nQL1o45hFNPzlnRw-jPMqQ9waWX4jYHzU0LirREQ5ZsQKnOIGgpvVk6jPLPt-55SAs.mp4?_nc_cat=102&amp;_nc_sid=5e9851&amp;_nc_ht=scontent-ord5-2.cdninstagram.com&amp;_nc_ohc=a8UXVxwoafMQ7kNvwFv-LV3&amp;efg=eyJ2ZW5jb2RlX3RhZyI6Inhwdl9wcm9ncmVzc2l2ZS5JTlNUQUdSQU0uQ0xJUFMuQzMuNzIwLmRhc2hfYmFzZWxpbmVfMV92MSIsInhwdl9hc3NldF9pZCI6NzYwNDcyMDM2NTA2MTkwLCJhc3NldF9hZ2VfZGF5cyI6MjM4LCJ2aV91c2VjYXNlX2lkIjoxMDA5OSwiZHVyYXRpb25fcyI6MjEsInVybGdlbl9zb3VyY2UiOiJ3d3cifQ%3D%3D&amp;ccb=17-1&amp;vs=7adf1afc31989a90&amp;_nc_vs=HBksFQIYQGlnX2VwaGVtZXJhbC82NjRERDAxQTk2ODBCNDQ2NTY4Qjk5MjRGMTE5NDY4MF92aWRlb19kYXNoaW5pdC5tcDQVAALIARIAFQIYR2lnX3hwdl9yZWVsc19wZXJtYW5lbnRfc3JfcHJvZC8xNDM1NTkwNDU0Mjg4ODg2XzU4ODA5MDE1Njc3MzIxMTQxNzIubXA0FQICyAESACgAGAAbAogHdXNlX29pbAExEnByb2dyZXNzaXZlX3JlY2lwZQExFQAAJpzpx5mm6dkCFQIoAkMzLBdANaQYk3S8ahgSZGFzaF9iYXNlbGluZV8xX3YxEQB1_gdl5p0BAA&amp;_nc_gid=U804gFQLgcONKB7skgNTBg&amp;_nc_ss=1a&amp;_nc_zt=28&amp;oh=00_AfyCUG887DBNCFwD0L0bhcCYzNy0vWAv7AxxtyF9wHH2LA&amp;oe=69BD901F, https://scontent-ord5-3.cdninstagram.com/o1/v/t2/f2/m367/AQMCZ4EJnqhz8bn7WY_N4cGdKzwmDRfZxO1ZKycIeqCtN_Vn5FAid1eyErfFDPbeBAjy1_57oWGAgj-Ix7kGDGoakcbm1xSrYcgwF5Q.mp4?_nc_cat=107&amp;_nc_sid=5e9851&amp;_nc_ht=scontent-ord5-3.cdninstagram.com&amp;_nc_ohc=YFjTEg1xgr4Q7kNvwFeTyPV&amp;efg=eyJ2ZW5jb2RlX3RhZyI6Inhwdl9wcm9ncmVzc2l2ZS5JTlNUQUdSQU0uQ0xJUFMuQzMuNzIwLmRhc2hfYmFzZWxpbmVfMV92MSIsInhwdl9hc3NldF9pZCI6NTE5NzkyMDQ3NzkxOTQ0LCJhc3NldF9hZ2VfZGF5cyI6NDA4LCJ2aV91c2VjYXNlX2lkIjoxMDA5OSwiZHVyYXRpb25fcyI6MjksInVybGdlbl9zb3VyY2UiOiJ3d3cifQ%3D%3D&amp;ccb=17-1&amp;_nc_gid=U804gFQLgcONKB7skgNTBg&amp;_nc_ss=1a&amp;_nc_zt=28&amp;vs=656f70402241aa20&amp;_nc_vs=HBksFQIYQGlnX2VwaGVtZXJhbC9FQzRCRkNBMjQzMTYyMUE1M0EyMTU4QkFBQjlFNjg4MF92aWRlb19kYXNoaW5pdC5tcDQVAALIARIAFQIYR2lnX3hwdl9yZWVsc19wZXJtYW5lbnRfc3JfcHJvZC8xMDEzODgwNjc3NDIzNzc5XzQyMDUzNzM2NjQ4MzU5MDkwNjYubXA0FQICyAESACgAGAAbAogHdXNlX29pbAExEnByb2dyZXNzaXZlX3JlY2lwZQExFQAAJpD97MXwr-wBFQIoAkMzLBdAPTul41P3zxgSZGFzaF9iYXNlbGluZV8xX3YxEQB1_gdl5p0BAA&amp;oh=00_AfzZDp5mvseTe3qT9BgU0m5N8vYMlfUDks1uHvLXjf-pAg&amp;oe=69BD8CB0, https://scontent-ord5-3.cdninstagram.com/o1/v/t2/f2/m367/AQNhOu9NxL4B7w06UganB6EGo7K6H90tQUY1-w95TXGV-LtWKJ5gTHo0HGZHSDfQWyHgcl8GjWPVFlnAJ8ImbaReIONlpEv2BE1O_tc.mp4?_nc_cat=104&amp;_nc_sid=5e9851&amp;_nc_ht=scontent-ord5-3.cdninstagram.com&amp;_nc_ohc=TmCIbBWNJ7UQ7kNvwEcosnT&amp;efg=eyJ2ZW5jb2RlX3RhZyI6Inhwdl9wcm9ncmVzc2l2ZS5JTlNUQUdSQU0uQ0xJUFMuQzMuNzIwLmRhc2hfYmFzZWxpbmVfMV92MSIsInhwdl9hc3NldF9pZCI6MTU1MzExNDUzODY3MzQzMCwiYXNzZXRfYWdlX2RheXMiOjQyNywidmlfdXNlY2FzZV9pZCI6MTAwOTksImR1cmF0aW9uX3MiOjExLCJ1cmxnZW5fc291cmNlIjoid3d3In0%3D&amp;ccb=17-1&amp;_nc_gid=U804gFQLgcONKB7skgNTBg&amp;_nc_ss=1a&amp;_nc_zt=28&amp;vs=a10cd3c35bebba5c&amp;_nc_vs=HBksFQIYQGlnX2VwaGVtZXJhbC9FODRDQTQyQjI0QjIyQ0FDRDRFM0RENTIxREVDODE4RF92aWRlb19kYXNoaW5pdC5tcDQVAALIARIAFQIYR2lnX3hwdl9yZWVsc19wZXJtYW5lbnRfc3JfcHJvZC8yMDY0NzAwNTUzOTU0NTMyXzQ2Mjg4MTcyNTcxOTI1NTMyMDMubXA0FQICyAESACgAGAAbAogHdXNlX29pbAExEnByb2dyZXNzaXZlX3JlY2lwZQExFQAAJqyU_IWVo8IFFQIoAkMzLBdAJt2yLQ5WBBgSZGFzaF9iYXNlbGluZV8xX3YxEQB1_gdl5p0BAA&amp;oh=00_AfxBXo53nExdNELUvyI2twuwf8m7Homiwk4ZauHSdweq0g&amp;oe=69BD94C1, https://scontent-ord5-3.cdninstagram.com/o1/v/t2/f2/m367/AQN3cuUxfmjL6lbnjtVrHc1KJWLyfczoJ9Z6BZMMlwpoHiJGQnwfd2IIOHmdwNA82omeGWePnMf_Cjb358Yuw3WYMxMpyi4mexSiQTs.mp4?_nc_cat=100&amp;_nc_sid=5e9851&amp;_nc_ht=scontent-ord5-3.cdninstagram.com&amp;_nc_ohc=z7UK0nlUJewQ7kNvwEZtIXb&amp;efg=eyJ2ZW5jb2RlX3RhZyI6Inhwdl9wcm9ncmVzc2l2ZS5JTlNUQUdSQU0uQ0xJUFMuQzMuNzIwLmRhc2hfYmFzZWxpbmVfMV92MSIsInhwdl9hc3NldF9pZCI6MTY5MjA3MTAwNDcwMzgzOSwiYXNzZXRfYWdlX2RheXMiOjQzOCwidmlfdXNlY2FzZV9pZCI6MTAwOTksImR1cmF0aW9uX3MiOjI4LCJ1cmxnZW5fc291cmNlIjoid3d3In0%3D&amp;ccb=17-1&amp;vs=8c4efc84cc7b5c2f&amp;_nc_vs=HBksFQIYQGlnX2VwaGVtZXJhbC81NjQxMDVDRTdGQ0MzODM2NTExOUQyMkY5NEVFNDc4QV92aWRlb19kYXNoaW5pdC5tcDQVAALIARIAFQIYRmlnX3hwdl9yZWVsc19wZXJtYW5lbnRfc3JfcHJvZC81ODI4NjAzNDQ2NjQ4MDlfNTg5ODkwMDU0NDEwMTg0NTQ1NS5tcDQVAgLIARIAKAAYABsCiAd1c2Vfb2lsATEScHJvZ3Jlc3NpdmVfcmVjaXBlATEVAAAmvrHcsr-7gQYVAigCQzMsF0A8gAAAAAAAGBJkYXNoX2Jhc2VsaW5lXzFfdjERAHX-B2XmnQEA&amp;_nc_gid=U804gFQLgcONKB7skgNTBg&amp;_nc_ss=1a&amp;_nc_zt=28&amp;oh=00_AfzMeGIYL5JKYBV__dZA0ulJkxgM1ro_0Pcnn1IdznSNQQ&amp;oe=69BDAF91, https://scontent-ord5-1.cdninstagram.com/o1/v/t2/f2/m367/AQN_m_cgiFcbvldocGEKCMTRn6a51xP4uhdg0XRGsgYeuKNZqo6VEQnhl1tTpeVd3rT9FVM4Ugm-vXQ0Bb6I_IpfIHZ56yEgRJRZ32w.mp4?_nc_cat=101&amp;_nc_sid=5e9851&amp;_nc_ht=scontent-ord5-1.cdninstagram.com&amp;_nc_ohc=DPtJh3_VswsQ7kNvwEIfjxW&amp;efg=eyJ2ZW5jb2RlX3RhZyI6Inhwdl9wcm9ncmVzc2l2ZS5JTlNUQUdSQU0uQ0xJUFMuQzMuNzIwLmRhc2hfYmFzZWxpbmVfMV92MSIsInhwdl9hc3NldF9pZCI6NjEzNTU4OTU3NzU0MTYyLCJhc3NldF9hZ2VfZGF5cyI6NDQxLCJ2aV91c2VjYXNlX2lkIjoxMDA5OSwiZHVyYXRpb25fcyI6OSwidXJsZ2VuX3NvdXJjZSI6Ind3dyJ9&amp;ccb=17-1&amp;_nc_gid=U804gFQLgcONKB7skgNTBg&amp;_nc_ss=1a&amp;_nc_zt=28&amp;vs=cb03d36f8435e48a&amp;_nc_vs=HBksFQIYQGlnX2VwaGVtZXJhbC9DQTRCRUEzQzU3OTREMkVFQzg3NERFNEIyOUYzN0M4QV92aWRlb19kYXNoaW5pdC5tcDQVAALIARIAFQIYR2lnX3hwdl9yZWVsc19wZXJtYW5lbnRfc3JfcHJvZC8xMDk3Nzg3ODU4NzU3NTIzXzY5NTQ0MTY5NDE5NzQ2ODg3MTgubXA0FQICyAESACgAGAAbAogHdXNlX29pbAExEnByb2dyZXNzaXZlX3JlY2lwZQExFQAAJuSczrvqgZcCFQIoAkMzLBdAIndLxqfvnhgSZGFzaF9iYXNlbG</t>
  </si>
  <si>
    <t>https://www.instagram.com/ypbpmw</t>
  </si>
  <si>
    <t>gasiorowski_jakub</t>
  </si>
  <si>
    <t>Jakub Gąsiorowski</t>
  </si>
  <si>
    <t>Healthcare &amp; more.</t>
  </si>
  <si>
    <t>https://scontent-den2-1.cdninstagram.com/v/t51.2885-19/311973551_768294474269734_2956870568058432901_n.jpg?stp=dst-jpg_e0_s150x150_tt6&amp;efg=eyJ2ZW5jb2RlX3RhZyI6InByb2ZpbGVfcGljLmRqYW5nby4xMDgwLmMyIn0&amp;_nc_ht=scontent-den2-1.cdninstagram.com&amp;_nc_cat=110&amp;_nc_oc=Q6cZ2QGMij6Ii3njXq4f1PYbdyM8iDcjZeJSvOOHOokQCSkOpuK70ONAmgavPp8VZJpntas&amp;_nc_ohc=ZOISUOxUl3MQ7kNvwH_bJiK&amp;_nc_gid=sUqvD4jtjRkW8kdPSBaOhg&amp;edm=AOQ1c0wBAAAA&amp;ccb=7-5&amp;oh=00_Afz0rWaT-eE2g8HPRSCDnZpOao6-LTyb1_ytrvHFHuNclQ&amp;oe=69BDA504&amp;_nc_sid=8b3546</t>
  </si>
  <si>
    <t>Renting a campervan in Japan is something completely different. 
- is super small
- you can leave it wherever you want as long as you leave the keys inside and let the company know where you left it by sending the location via Whatsapp 🤙🏼 | Path to the top 😂 | In the clouds ☁️ | 3 years back to one of the greatest moments of my life - climbing Mt. Fuji, which was the beginning of my adventure of traveling in Japan. 🇯🇵 
Finally I gathered myself to update my Insta. 
Enjoy 😉 | Baku - the city of kebabs and policeman’s in Mercedes Benz G63 | Overnight train from Tbilisi 🇬🇪 to Baku 🇦🇿 | Georgian vibes 🇬🇪 | 🇬🇪 | Kazbegi Georgia | Georgia 🇬🇪 2019 | @dworsanna @legendaozuku 
#zlombol | #warszawa #plackonstytucji</t>
  </si>
  <si>
    <t>#zlombol, #warszawa, #plackonstytucji</t>
  </si>
  <si>
    <t>@dworsanna, @legendaozuku</t>
  </si>
  <si>
    <t>https://instagram.com/p/CiTEqcXr65N, https://instagram.com/p/CiTDhWyLaz5, https://instagram.com/p/CiTCuvMoaDB, https://instagram.com/p/CiTCVG4oawc, https://instagram.com/p/CYRDJRQIvAE, https://instagram.com/p/CYRBgZeodT_, https://instagram.com/p/CYJqH-_o4wW, https://instagram.com/p/CYJhxmJIhtx, https://instagram.com/p/CYJhUR9oDa1, https://instagram.com/p/CYJgiKNo2UI, https://instagram.com/p/ByPuOt0iVTp, https://instagram.com/p/BqI6Ng6losl</t>
  </si>
  <si>
    <t>152, 139, 101, 191, 114, 126, 122, 95, 80, 113, 244, 224</t>
  </si>
  <si>
    <t>1, 6, 0, 2, 0, 1, 1, 0, 0, 0, 4, 11</t>
  </si>
  <si>
    <t>2022-09-09, 2022-09-09, 2022-09-09, 2022-09-09, 2022-01-03, 2022-01-03, 2021-12-31, 2021-12-31, 2021-12-31, 2021-12-31, 2019-06-03, 2018-11-13</t>
  </si>
  <si>
    <t>Fujiyoshida-shi, Yamanashi, Japan, The 8Th Station Of Mt.Fuji, Mt. Fuji Peak, Bakü Azerbeycan, Tbilisi, Georgia, Gruzja, Old Tbilisi, Gudauri View Point, Dwór Sanna, Warsaw, Poland</t>
  </si>
  <si>
    <t>Sidecar, Sidecar, Image, Sidecar, Sidecar, Sidecar, Sidecar, Sidecar, Sidecar, Sidecar, Image, Image</t>
  </si>
  <si>
    <t>https://scontent-den2-1.cdninstagram.com/v/t51.82787-15/651171291_18070466135639048_1436216806026325478_n.jpg?stp=dst-jpg_e35_p1080x1080_sh0.08_tt6&amp;_nc_ht=scontent-den2-1.cdninstagram.com&amp;_nc_cat=108&amp;_nc_oc=Q6cZ2QGMij6Ii3njXq4f1PYbdyM8iDcjZeJSvOOHOokQCSkOpuK70ONAmgavPp8VZJpntas&amp;_nc_ohc=VwTWtO0cEaMQ7kNvwGzIL-X&amp;_nc_gid=sUqvD4jtjRkW8kdPSBaOhg&amp;edm=AOQ1c0wBAAAA&amp;ccb=7-5&amp;ig_cache_key=MjkyMzcwMTA4NDgwNDI1NTk5Mg%3D%3D.3-ccb7-5&amp;oh=00_AfyMVVwav3KAMvEEdKqh7V5Co5_FqQYCpZCeOFSAcLd9hg&amp;oe=69BDBA98&amp;_nc_sid=8b3546, https://scontent-den2-1.cdninstagram.com/v/t51.82787-15/651171291_18070466135639048_1436216806026325478_n.jpg?stp=dst-jpg_e35_p1080x1080_sh0.08_tt6&amp;_nc_ht=scontent-den2-1.cdninstagram.com&amp;_nc_cat=108&amp;_nc_oc=Q6cZ2QGMij6Ii3njXq4f1PYbdyM8iDcjZeJSvOOHOokQCSkOpuK70ONAmgavPp8VZJpntas&amp;_nc_ohc=VwTWtO0cEaMQ7kNvwGzIL-X&amp;_nc_gid=sUqvD4jtjRkW8kdPSBaOhg&amp;edm=AOQ1c0wBAAAA&amp;ccb=7-5&amp;ig_cache_key=MjkyMzcwMTA4NDgwNDI1NTk5Mg%3D%3D.3-ccb7-5&amp;oh=00_AfyMVVwav3KAMvEEdKqh7V5Co5_FqQYCpZCeOFSAcLd9hg&amp;oe=69BDBA98&amp;_nc_sid=8b3546, https://scontent-den2-1.cdninstagram.com/v/t51.29350-15/305863284_3375581939359965_3732685682072307546_n.jpg?stp=dst-jpg_e35_p1080x1080_tt6&amp;_nc_ht=scontent-den2-1.cdninstagram.com&amp;_nc_cat=109&amp;_nc_oc=Q6cZ2QGMij6Ii3njXq4f1PYbdyM8iDcjZeJSvOOHOokQCSkOpuK70ONAmgavPp8VZJpntas&amp;_nc_ohc=EDUrse9XP3UQ7kNvwGwdr3c&amp;_nc_gid=sUqvD4jtjRkW8kdPSBaOhg&amp;edm=AOQ1c0wBAAAA&amp;ccb=7-5&amp;ig_cache_key=MjkyMzcwMTA4NTAxMzkzMzIxMA%3D%3D.3-ccb7-5&amp;oh=00_AfxQjN7Jh9wH3e13zLCY2LLtRSpiSORqiEC_CskY3E-tog&amp;oe=69BD9276&amp;_nc_sid=8b3546, https://scontent-den2-1.cdninstagram.com/v/t51.29350-15/306286515_1701025230281589_5029727615519538027_n.jpg?stp=dst-jpg_e35_p1080x1080_tt6&amp;_nc_ht=scontent-den2-1.cdninstagram.com&amp;_nc_cat=109&amp;_nc_oc=Q6cZ2QGMij6Ii3njXq4f1PYbdyM8iDcjZeJSvOOHOokQCSkOpuK70ONAmgavPp8VZJpntas&amp;_nc_ohc=zg2pdYrmaFAQ7kNvwHGnJQG&amp;_nc_gid=sUqvD4jtjRkW8kdPSBaOhg&amp;edm=AOQ1c0wBAAAA&amp;ccb=7-5&amp;ig_cache_key=MjkyMzcwMTA4NDUzNTcxMTAzMw%3D%3D.3-ccb7-5&amp;oh=00_Afx5iNH3eiA4Mq8rp_vNgzUuqaF_0FQmOXvD3NBWg7aiwg&amp;oe=69BDB049&amp;_nc_sid=8b3546, https://scontent-den2-1.cdninstagram.com/v/t51.29350-15/305756209_1218231238909425_7314922157972498826_n.jpg?stp=dst-jpg_e35_s1080x1080_tt6&amp;_nc_ht=scontent-den2-1.cdninstagram.com&amp;_nc_cat=109&amp;_nc_oc=Q6cZ2QGMij6Ii3njXq4f1PYbdyM8iDcjZeJSvOOHOokQCSkOpuK70ONAmgavPp8VZJpntas&amp;_nc_ohc=Lb-q6KIb8KYQ7kNvwHDlvGd&amp;_nc_gid=sUqvD4jtjRkW8kdPSBaOhg&amp;edm=AOQ1c0wBAAAA&amp;ccb=7-5&amp;ig_cache_key=MjkyMzY5NjA2MTEzNTI3MzA0OA%3D%3D.3-ccb7-5&amp;oh=00_AfyOZfSy0J8hFANSTtcD2BqI7nYQsXSgTk7KFBSYjK3KBw&amp;oe=69BD9D18&amp;_nc_sid=8b3546, https://scontent-den2-1.cdninstagram.com/v/t51.29350-15/305756209_1218231238909425_7314922157972498826_n.jpg?stp=dst-jpg_e35_s1080x1080_tt6&amp;_nc_ht=scontent-den2-1.cdninstagram.com&amp;_nc_cat=109&amp;_nc_oc=Q6cZ2QGMij6Ii3njXq4f1PYbdyM8iDcjZeJSvOOHOokQCSkOpuK70ONAmgavPp8VZJpntas&amp;_nc_ohc=Lb-q6KIb8KYQ7kNvwHDlvGd&amp;_nc_gid=sUqvD4jtjRkW8kdPSBaOhg&amp;edm=AOQ1c0wBAAAA&amp;ccb=7-5&amp;ig_cache_key=MjkyMzY5NjA2MTEzNTI3MzA0OA%3D%3D.3-ccb7-5&amp;oh=00_AfyOZfSy0J8hFANSTtcD2BqI7nYQsXSgTk7KFBSYjK3KBw&amp;oe=69BD9D18&amp;_nc_sid=8b3546, https://scontent-den2-1.cdninstagram.com/v/t51.29350-15/305717585_1195140007717185_5961090663937393562_n.jpg?stp=dst-jpg_e35_s1080x1080_tt6&amp;_nc_ht=scontent-den2-1.cdninstagram.com&amp;_nc_cat=109&amp;_nc_oc=Q6cZ2QGMij6Ii3njXq4f1PYbdyM8iDcjZeJSvOOHOokQCSkOpuK70ONAmgavPp8VZJpntas&amp;_nc_ohc=Pt1f84Dsa3kQ7kNvwERX5hc&amp;_nc_gid=sUqvD4jtjRkW8kdPSBaOhg&amp;edm=AOQ1c0wBAAAA&amp;ccb=7-5&amp;ig_cache_key=MjkyMzY5NjA2MTY2MzcwMDgyNw%3D%3D.3-ccb7-5&amp;oh=00_AfxK6rUYXaf9-o4on-9pTV9WMwTFC06MAD7RVbq2k2cvcQ&amp;oe=69BDAC9F&amp;_nc_sid=8b3546, https://scontent-den2-1.cdninstagram.com/v/t51.29350-15/306182351_5668961819835445_7253938807504411467_n.jpg?stp=dst-jpg_e35_s1080x1080_tt6&amp;_nc_ht=scontent-den2-1.cdninstagram.com&amp;_nc_cat=101&amp;_nc_oc=Q6cZ2QGMij6Ii3njXq4f1PYbdyM8iDcjZeJSvOOHOokQCSkOpuK70ONAmgavPp8VZJpntas&amp;_nc_ohc=kHrSiS0tbxsQ7kNvwFLdqut&amp;_nc_gid=sUqvD4jtjRkW8kdPSBaOhg&amp;edm=AOQ1c0wBAAAA&amp;ccb=7-5&amp;ig_cache_key=MjkyMzY5NjA2MTEyNjk0Mjc5MA%3D%3D.3-ccb7-5&amp;oh=00_AfyFQU2UaV5UgI_Zie7OGM8ascIP18WICxqvhmBtefxwPA&amp;oe=69BD9246&amp;_nc_sid=8b3546, https://scontent-den2-1.cdninstagram.com/v/t51.29350-15/305717583_613591113486014_2899712841712177400_n.jpg?stp=dst-jpg_e35_s1080x1080_tt6&amp;_nc_ht=scontent-den2-1.cdninstagram.com&amp;_nc_cat=102&amp;_nc_oc=Q6cZ2QGMij6Ii3njXq4f1PYbdyM8iDcjZeJSvOOHOokQCSkOpuK70ONAmgavPp8VZJpntas&amp;_nc_ohc=-dUVWiVXCp4Q7kNvwFTg5az&amp;_nc_gid=sUqvD4jtjRkW8kdPSBaOhg&amp;edm=AOQ1c0wBAAAA&amp;ccb=7-5&amp;ig_cache_key=MjkyMzY5NjA2MTE0MzU5NDUxNw%3D%3D.3-ccb7-5&amp;oh=00_Afx-PJ5S-7OcOZvsQY_oE5ilFZ0W_MZNgrQqDXSHSbrJ3A&amp;oe=69BDB43B&amp;_nc_sid=8b3546, https://scontent-den2-1.cdninstagram.com/v/t51.82787-15/652760489_18071608817626515_6111643996158182080_n.jpg?stp=dst-jpg_e35_s1080x1080_sh0.08_tt6&amp;_nc_ht=scontent-den2-1.cdninstagram.com&amp;_nc_cat=103&amp;_nc_oc=Q6cZ2QGMij6Ii3njXq4f1PYbdyM8iDcjZeJSvOOHOokQCSkOpuK70ONAmgavPp8VZJpntas&amp;_nc_ohc=k61AQRT0OpMQ7kNvwGViHeg&amp;_nc_gid=sUqvD4jtjRkW8kdPSBaOhg&amp;edm=AOQ1c0wBAAAA&amp;ccb=7-5&amp;ig_cache_key=MjkyMzY5NjA2MTE0MzYxMTAzNA%3D%3D.3-ccb7-5&amp;oh=00_AfyrYIYtVnaRlw1DVMKwJolWOIxWQeLwlqOGusdCQ81Mjg&amp;oe=69BDBA47&amp;_nc_sid=8b3546, https://scontent-den2-1.cdn</t>
  </si>
  <si>
    <t>https://scontent-den2-1.cdninstagram.com/o1/v/t16/f2/m69/AQMNKBn6JO1x4MnMqkBMzoZ99ReWCUdnvOLqTSj6RAAhBJYza2FlCC6Mg3akOsHgGdbZgBKpHXEeYCryRrfE0yOB.mp4?strext=1&amp;_nc_cat=108&amp;_nc_sid=5e9851&amp;_nc_ht=scontent-den2-1.cdninstagram.com&amp;_nc_ohc=BH-eg04-kRkQ7kNvwH0Um9V&amp;efg=eyJ2ZW5jb2RlX3RhZyI6Inhwdl9wcm9ncmVzc2l2ZS5JTlNUQUdSQU0uQ0FST1VTRUxfSVRFTS5DMy43MjAuZGFzaF9iYXNlbGluZV8xX3YxIiwieHB2X2Fzc2V0X2lkIjoxNDAyMzgxNDY2OTIwMzE3LCJhc3NldF9hZ2VfZGF5cyI6MTI4MywidmlfdXNlY2FzZV9pZCI6MTAxMDQsImR1cmF0aW9uX3MiOjEzLCJ1cmxnZW5fc291cmNlIjoid3d3In0%3D&amp;ccb=17-1&amp;_nc_gid=sUqvD4jtjRkW8kdPSBaOhg&amp;_nc_ss=1a&amp;_nc_zt=28&amp;vs=4deed8e2a283c438&amp;_nc_vs=HBksFQIYOnBhc3N0aHJvdWdoX2V2ZXJzdG9yZS9HSXpJTmhMVTVjbldDTEFBQUtHVktDUDVsaGRZYmtZTEFBQUYVAALIARIAFQIYOnBhc3N0aHJvdWdoX2V2ZXJzdG9yZS9HTTZSQmhLTU5od05tZUlEQUxoSFlSNmZoT292YmtZTEFBQUYVAgLIARIAKAAYABsCiAd1c2Vfb2lsATEScHJvZ3Jlc3NpdmVfcmVjaXBlATEVAAAm-pXnkqzd_QQVAigCQzMsF0AqZmZmZmZmGBJkYXNoX2Jhc2VsaW5lXzFfdjERAHXuB2XwnQEA&amp;oh=00_AfwdP_CnzQ1B1KA1oVa6SQHSeIRsM_A5Zpb5M0ODS9kRgw&amp;oe=69BDA4EC, https://scontent-den2-1.cdninstagram.com/o1/v/t16/f2/m84/AQN1Je-KHaBtO4LmvpRHLUTljHl9u1R5xO3EQ5TiL6fzowqDRfWqiKHPmxxa8zQNAX1jGhSxw4cWbEox9FlziCXZE0tzT3bW4N-S8j4.mp4?_nc_cat=109&amp;_nc_sid=5e9851&amp;_nc_ht=scontent-den2-1.cdninstagram.com&amp;_nc_ohc=2WSxKHkwQMYQ7kNvwE0pY_z&amp;efg=eyJ2ZW5jb2RlX3RhZyI6Inhwdl9wcm9ncmVzc2l2ZS5JTlNUQUdSQU0uQ0FST1VTRUxfSVRFTS5DMy43MjAuZGFzaF9iYXNlbGluZV8xX3YxIiwieHB2X2Fzc2V0X2lkIjoyMjgwMjMyOTAyNTE0OTQsImFzc2V0X2FnZV9kYXlzIjoxNTMyLCJ2aV91c2VjYXNlX2lkIjoxMDE0NiwiZHVyYXRpb25fcyI6OCwidXJsZ2VuX3NvdXJjZSI6Ind3dyJ9&amp;ccb=17-1&amp;_nc_gid=sUqvD4jtjRkW8kdPSBaOhg&amp;_nc_ss=1a&amp;_nc_zt=28&amp;vs=ea14b771e960d149&amp;_nc_vs=HBksFQIYTGlnX2JhY2tmaWxsX3RpbWVsaW5lX3ZvZC9ERjQ0OThCNDIzMDEzQjIzRjdGRTkwRkNCMTM0NEE5Nl92aWRlb19kYXNoaW5pdC5tcDQVAALIARIAFQIYRmlnX3hwdl9yZWVsc19wZXJtYW5lbnRfc3JfcHJvZC84NTQ1MjgyOTI3MDU5NTRfNjI5NTgwMzEwNDMyMDgwNjY3Mi5tcDQVAgLIARIAKAAYABsCiAd1c2Vfb2lsATEScHJvZ3Jlc3NpdmVfcmVjaXBlATEVAAAmzKO689nYZxUCKAJDMywXQCEAAAAAAAAYEmRhc2hfYmFzZWxpbmVfMV92MREAde4HZcSeAQA&amp;oh=00_AfyDRT8-giwH0zNAkiylN1OxkKI5FaJ6MzPrNXWCRCXS6A&amp;oe=69B9B1BF, https://scontent-den2-1.cdninstagram.com/o1/v/t16/f2/m84/AQOiqWwofqCHNv0VOG5HTSlLjvPd0YjuN3UmaEynkzXXv9ZRJjWiUPOZMyjYewy0MJSPBNPPpU4Rkujd9qoODrhro1o66b-sfmZL4nA.mp4?_nc_cat=100&amp;_nc_sid=5e9851&amp;_nc_ht=scontent-den2-1.cdninstagram.com&amp;_nc_ohc=KCRG5GEgI8QQ7kNvwHOxXUw&amp;efg=eyJ2ZW5jb2RlX3RhZyI6Inhwdl9wcm9ncmVzc2l2ZS5JTlNUQUdSQU0uQ0FST1VTRUxfSVRFTS5DMy43MjAuZGFzaF9iYXNlbGluZV8xX3YxIiwieHB2X2Fzc2V0X2lkIjoyNTY5MzkxODY4NzQzMTQsImFzc2V0X2FnZV9kYXlzIjoxNTMyLCJ2aV91c2VjYXNlX2lkIjoxMDE0NiwiZHVyYXRpb25fcyI6MTUsInVybGdlbl9zb3VyY2UiOiJ3d3cifQ%3D%3D&amp;ccb=17-1&amp;_nc_gid=sUqvD4jtjRkW8kdPSBaOhg&amp;_nc_ss=1a&amp;_nc_zt=28&amp;vs=ace2b312aed7326d&amp;_nc_vs=HBksFQIYTGlnX2JhY2tmaWxsX3RpbWVsaW5lX3ZvZC81MTQ1MzU5QTM2NTI3NDc5MzdCOUFCNzc2MEE1NTk4QV92aWRlb19kYXNoaW5pdC5tcDQVAALIARIAFQIYRmlnX3hwdl9yZWVsc19wZXJtYW5lbnRfc3JfcHJvZC8yNDk5OTU3NjA5ODg4MDRfMjkyNDA5MjA2NjgzOTk1ODc1NC5tcDQVAgLIARIAKAAYABsCiAd1c2Vfb2lsATEScHJvZ3Jlc3NpdmVfcmVjaXBlATEVAAAmlJ-zj-rrdBUCKAJDMywXQC4AAAAAAAAYEmRhc2hfYmFzZWxpbmVfMV92MREAde4HZcSeAQA&amp;oh=00_AfwH07syvpK6lpz3ch43lCg4jbfIMGQD1RADZUeQhl7BCg&amp;oe=69B9C210</t>
  </si>
  <si>
    <t>https://www.instagram.com/gasiorowski_jakub</t>
  </si>
  <si>
    <t>mii__________n</t>
  </si>
  <si>
    <t>𝑀𝑖𝑖𝑖𝑖𝑖𝑖𝑖𝑖𝑖</t>
  </si>
  <si>
    <t>𝑓𝑢𝑘𝑢𝑜𝑘𝑎 ⇄ 𝑜𝑘𝑖𝑛𝑎𝑤𝑎  
𝑑𝑜𝑔 / 𝑏𝑒𝑎𝑢𝑡𝑦 / 𝑝𝑖𝑙𝑎𝑡𝑒𝑠 / 𝑓𝑎𝑠𝘩𝑖𝑜𝑛 / 𝑡𝑟𝑖𝑝 
元美容看護師  
愛犬と暮らす日々と美容のこと🕊
▼楽天room</t>
  </si>
  <si>
    <t>https://room.rakuten.co.jp/room_by_mii/items</t>
  </si>
  <si>
    <t>https://scontent-atl3-3.cdninstagram.com/v/t51.2885-19/365473558_3413115519002503_1089023820739104566_n.jpg?stp=dst-jpg_e0_s150x150_tt6&amp;efg=eyJ2ZW5jb2RlX3RhZyI6InByb2ZpbGVfcGljLmRqYW5nby4xMDgwLmMyIn0&amp;_nc_ht=scontent-atl3-3.cdninstagram.com&amp;_nc_cat=107&amp;_nc_oc=Q6cZ2QExxiIGOymaACr1whMroriCbFrIik9vPVBJlgQlFInmnY1JrLl_iTT28_-RWUawmvFpmDR8Ddn1O4fOQ4zpjSy8&amp;_nc_ohc=Q4AXKFA0pX4Q7kNvwGjghC4&amp;_nc_gid=Ej357j1cuqAEZuj9CM913A&amp;edm=AOQ1c0wBAAAA&amp;ccb=7-5&amp;oh=00_AfwtmMLrwXWLHOHr2ZQJWi73n1RlGg1RqkuSB9YmiCjufQ&amp;oe=69BDAD76&amp;_nc_sid=8b3546</t>
  </si>
  <si>
    <t>パティーナ大阪のNIJIRI
落ち着いてて素敵な所でした
誕生日は曖昧でも
お祝いしたい気持ちひとつでやらせてもらってます
Happy Birthday, ASAMI 🕊
#パティーナ大阪　#nijiri  #patinaosaka 
#アフタヌーンティー大阪 | 踊るか死ぬか♡
生GAGA様衣装も演出も世界観完璧でした
最後のすっぴん、可愛すぎ
GAGA生で見てみたいを叶えてくれてありがとう‼︎
#レディーガガ #ladygaga 
#mayhem #themayhemball
#stregisosaka | Seattle🇺🇸
@frankieandjos
@babarseattle
@glossier
@lexperienceparis | Seattle 🇺🇸
UWのシンボルはハスキー犬
実家でも飼っていたので勝手に親近感♡
沖縄にはない紅葉
久しぶりに秋感じれました🍁
顔は浮腫み散らかしてます笑
@tilikumplacecafe 
#SeattleCafe
#tilikumplacecafe 
#シアトルカフェ
#UWHuskies
#lakeunion
#シアトル旅行
#旅の記録 | Seattle🇺🇸2025遅めの夏休み
冬のシアトルは曇りと雨が多く空が暗いから
シアトルグレー🩶と呼ぶそう
紫外線も少なく私にとっては旅行日和でした
@pikeplacepublicmarket 
@pikeplacechowder 
#Seattle
#SeattleLife
#SeattleTravel
#シアトル旅行
#旅の記録 | 今年も9月にお姉さま達と美容渡韓🇰🇷
出会って20年いつも変わらず優しくたのもしい
外国人NG🏥今年は韓国語しばりでOK頂き
シュリンク300s＋ボルニューマ300sで29万₩
チップ新品開封＆ショット数公開の安心クリニックでした
安定の@diore_clinic_jp など悩み別で4ヶ所ハシゴ
大人気ミナリユッケは17時台に！
食はふらっと入ったお店までハズレなく
食後はアジュンマらしく公園で運動もして
満足度の高い旅になりました！최고♡
@tennebakery 
@ndminari 
@aloseoul 
@localvillabagel 
@cafe_goshen 
# | 🐰♡
#Labubu #TheMonsters #PopMart #라부부  #팝마트 
#インザループ #ラブブ #沖縄移住生活 | 異動を前にした先生たちと宮古島旅行
10年ぶりの海と人生初SPAM🐷
リゾートは得意ではないけれど
一歩踏み出していい経験になりました𓆉
#thetnerescape #宮古ブルー  #宮古島ダイビング
#宮古島グルメ #沖縄移住 | 7月：ソウル記録🇰🇷
@tac.seoul 
絶賛タコスブーム中だった私、韓国でもタコス
人気なので予約かランチタイム外すのがおすすめです
@astierdevillatte_korea 
@astierdevillatte 
可愛い過ぎる食器達♡
cafeも素敵なので次は利用したい☕️
@seongsu_meltingclinic 
キュア、ミラ、クールジェットあたりで
ここ1年くらい前から私はノンニードル導入
お肌の調子いい時は炎症を起こして再生よりも
炎症をなるべく起こさずに修復と栄養で底上げ
@zenzero.seoul 
いつかのひとりソウルで食べたアイス
とうもろこし味！ | 🇰🇷
夜な夜な食べたいと話していたピンス
サプライズ誕生日となって現れてくれました✨
肌管理直後でノーメイク気味なの後悔ㅎㅎㅎ
もっと飾って行けばよかったと思う楽しい時間を
@acham1n  @be_ur_happy ありがとう♡
#피플더테라스 #청담동　#분위기맛집  #ソウル女子旅 | リビングになじむ屋根付きのペットベッド
ようやく理想に出会えました
ネリチャギゾーンが可愛くアップデート🌱
開けばフラットにもできて使い方の幅も広がりそうです
@mandarine_brothers 
#mandarine_brothers
#マンダリンブラザーズ 
#グレーインテリア 
#ホテルライクな暮らし 
#犬のいる暮らし
#観葉植物のある暮らし | ワンビルのRECの雰囲気が良くて
最近ここで一息つくことが増えました☕️
ちょっと日差しが怖いけども☀️
@rec_coffee
#zaraコーデ 
#アラフォーコーデ</t>
  </si>
  <si>
    <t>#nijiri, #patinaosaka, #ladygaga, #mayhem, #themayhemball, #stregisosaka, #SeattleCafe, #tilikumplacecafe, #UWHuskies, #lakeunion, #Seattle, #SeattleLife, #SeattleTravel, #Labubu, #TheMonsters, #PopMart, #thetnerescape, #mandarine_brothers, #zara</t>
  </si>
  <si>
    <t>@frankieandjos, @babarseattle, @glossier, @lexperienceparis, @tilikumplacecafe, @pikeplacepublicmarket, @pikeplacechowder, @diore_clinic_jp, @tennebakery, @ndminari, @aloseoul, @localvillabagel, @cafe_goshen, @tac.seoul, @astierdevillatte_korea, @astierdevillatte, @seongsu_meltingclinic, @zenzero.seoul, @cafe_interact, @acham1n, @be_ur_happy, @mandarine_brothers, @rec_coffee</t>
  </si>
  <si>
    <t>https://instagram.com/p/DUTG6AOE12-, https://instagram.com/p/DUI30pMkz9e, https://instagram.com/p/DUI3PhVEw6w, https://instagram.com/p/DRhTEiTk5Jh, https://instagram.com/p/DRhSHO9EzMi, https://instagram.com/p/DPlRB_-k1LT, https://instagram.com/p/DNkyJWFPLzA, https://instagram.com/p/DPK3L9TCKmp, https://instagram.com/p/DPDICkOEzZ5, https://instagram.com/p/DPDQCnlk8xm, https://instagram.com/p/DNDGdSJvf80, https://instagram.com/p/DLzCIzXPNkC</t>
  </si>
  <si>
    <t>67, 47, 34, 50, 74, 55, 61, 43, 45, 57, 37, 66</t>
  </si>
  <si>
    <t>9, 0, 0, 0, 0, 0, 8, 0, 3, 9, 8, 0</t>
  </si>
  <si>
    <t>2026-02-03, 2026-01-30, 2026-01-30, 2025-11-26, 2025-11-26, 2025-10-09, 2025-08-20, 2025-09-29, 2025-09-26, 2025-09-26, 2025-08-07, 2025-07-07</t>
  </si>
  <si>
    <t>Patina Osaka パティーナ大阪, The St. Regis Osaka, W Hotel Seattle, University of Washington, Pike Place Market, 성수동, ヒルトン沖縄北谷リゾート Hilton Okinawa Chatan Resort, 타크 TAC, People.theterrace, Rec Coffee 天神ワンビル店</t>
  </si>
  <si>
    <t>Sidecar, Video, Sidecar, Sidecar, Sidecar, Video, Sidecar, Video, Sidecar, Sidecar, Sidecar, Sidecar</t>
  </si>
  <si>
    <t>https://scontent-atl3-3.cdninstagram.com/v/t51.82787-15/626788442_18576561079032764_542721804048086671_n.jpg?stp=dst-jpg_e35_p1080x1080_sh0.08_tt6&amp;_nc_ht=scontent-atl3-3.cdninstagram.com&amp;_nc_cat=108&amp;_nc_oc=Q6cZ2QExxiIGOymaACr1whMroriCbFrIik9vPVBJlgQlFInmnY1JrLl_iTT28_-RWUawmvFpmDR8Ddn1O4fOQ4zpjSy8&amp;_nc_ohc=gxgrlSPctg8Q7kNvwGgmtJ1&amp;_nc_gid=Ej357j1cuqAEZuj9CM913A&amp;edm=AOQ1c0wBAAAA&amp;ccb=7-5&amp;ig_cache_key=MzgyNDQzMDgxNTY2MTcyMTExOQ%3D%3D.3-ccb7-5&amp;oh=00_Afz1nawG27erY4uVGnPzw8GtaKr795FElCry5-a9zJwe0g&amp;oe=69BD8FE2&amp;_nc_sid=8b3546, https://scontent-atl3-3.cdninstagram.com/v/t51.82787-15/626788442_18576561079032764_542721804048086671_n.jpg?stp=dst-jpg_e35_p1080x1080_sh0.08_tt6&amp;_nc_ht=scontent-atl3-3.cdninstagram.com&amp;_nc_cat=108&amp;_nc_oc=Q6cZ2QExxiIGOymaACr1whMroriCbFrIik9vPVBJlgQlFInmnY1JrLl_iTT28_-RWUawmvFpmDR8Ddn1O4fOQ4zpjSy8&amp;_nc_ohc=gxgrlSPctg8Q7kNvwGgmtJ1&amp;_nc_gid=Ej357j1cuqAEZuj9CM913A&amp;edm=AOQ1c0wBAAAA&amp;ccb=7-5&amp;ig_cache_key=MzgyNDQzMDgxNTY2MTcyMTExOQ%3D%3D.3-ccb7-5&amp;oh=00_Afz1nawG27erY4uVGnPzw8GtaKr795FElCry5-a9zJwe0g&amp;oe=69BD8FE2&amp;_nc_sid=8b3546, https://scontent-atl3-3.cdninstagram.com/v/t51.82787-15/625820349_18576561094032764_2115025695432611754_n.jpg?stp=dst-jpg_e35_p1080x1080_sh0.08_tt6&amp;_nc_ht=scontent-atl3-3.cdninstagram.com&amp;_nc_cat=108&amp;_nc_oc=Q6cZ2QExxiIGOymaACr1whMroriCbFrIik9vPVBJlgQlFInmnY1JrLl_iTT28_-RWUawmvFpmDR8Ddn1O4fOQ4zpjSy8&amp;_nc_ohc=zS34Ped52KcQ7kNvwGrmEQE&amp;_nc_gid=Ej357j1cuqAEZuj9CM913A&amp;edm=AOQ1c0wBAAAA&amp;ccb=7-5&amp;ig_cache_key=MzgyNDQzMDgxODQ4MDI5MjM2Ng%3D%3D.3-ccb7-5&amp;oh=00_AfxgqwIZuWgVMyfs5k_PWgt_mKhmhmzFRLbvT4u_mKDnKA&amp;oe=69BD89D0&amp;_nc_sid=8b3546, https://scontent-atl3-3.cdninstagram.com/v/t51.82787-15/626271857_18576561097032764_1657014762624610811_n.jpg?stp=dst-jpg_e35_p1080x1080_sh0.08_tt6&amp;_nc_ht=scontent-atl3-3.cdninstagram.com&amp;_nc_cat=108&amp;_nc_oc=Q6cZ2QExxiIGOymaACr1whMroriCbFrIik9vPVBJlgQlFInmnY1JrLl_iTT28_-RWUawmvFpmDR8Ddn1O4fOQ4zpjSy8&amp;_nc_ohc=3xTEUfJoVdMQ7kNvwGKab2H&amp;_nc_gid=Ej357j1cuqAEZuj9CM913A&amp;edm=AOQ1c0wBAAAA&amp;ccb=7-5&amp;ig_cache_key=MzgyNDQzMDgxOTg3Mjg1MzYwMw%3D%3D.3-ccb7-5&amp;oh=00_AfxW0z9zFtkGrR5yOVR4c-rvyvrCDMmGzrdRKJVcsbiomw&amp;oe=69BDBD75&amp;_nc_sid=8b3546, https://scontent-atl3-3.cdninstagram.com/v/t51.82787-15/626669403_18576561106032764_6044787297799970151_n.jpg?stp=dst-jpg_e35_p1080x1080_sh0.08_tt6&amp;_nc_ht=scontent-atl3-3.cdninstagram.com&amp;_nc_cat=108&amp;_nc_oc=Q6cZ2QExxiIGOymaACr1whMroriCbFrIik9vPVBJlgQlFInmnY1JrLl_iTT28_-RWUawmvFpmDR8Ddn1O4fOQ4zpjSy8&amp;_nc_ohc=ITdkUV5YNFYQ7kNvwH9UcVE&amp;_nc_gid=Ej357j1cuqAEZuj9CM913A&amp;edm=AOQ1c0wBAAAA&amp;ccb=7-5&amp;ig_cache_key=MzgyNDQzMDgyMjk1MTQ4NTEwOQ%3D%3D.3-ccb7-5&amp;oh=00_Afyr4cet2IbY_PAmcZW-3I5BY7odZ7K5g6qUIpACw6Ax3Q&amp;oe=69BD970B&amp;_nc_sid=8b3546, https://scontent-atl3-3.cdninstagram.com/v/t51.82787-15/626693411_18576561115032764_8159092525339863198_n.jpg?stp=dst-jpg_e35_p1080x1080_sh0.08_tt6&amp;_nc_ht=scontent-atl3-3.cdninstagram.com&amp;_nc_cat=108&amp;_nc_oc=Q6cZ2QExxiIGOymaACr1whMroriCbFrIik9vPVBJlgQlFInmnY1JrLl_iTT28_-RWUawmvFpmDR8Ddn1O4fOQ4zpjSy8&amp;_nc_ohc=KHcO8M8_9GUQ7kNvwHCY1_d&amp;_nc_gid=Ej357j1cuqAEZuj9CM913A&amp;edm=AOQ1c0wBAAAA&amp;ccb=7-5&amp;ig_cache_key=MzgyNDQzMDgyNDQ5NDk1OTYwNA%3D%3D.3-ccb7-5&amp;oh=00_AfxdzpigM7SGxcf-vKtmX3k7DHizHcobo185ikTLbBWzRQ&amp;oe=69BD988D&amp;_nc_sid=8b3546, https://scontent-atl3-3.cdninstagram.com/v/t51.82787-15/626461096_18576561124032764_7235221294770487636_n.jpg?stp=dst-jpg_e35_p1080x1080_sh0.08_tt6&amp;_nc_ht=scontent-atl3-3.cdninstagram.com&amp;_nc_cat=108&amp;_nc_oc=Q6cZ2QExxiIGOymaACr1whMroriCbFrIik9vPVBJlgQlFInmnY1JrLl_iTT28_-RWUawmvFpmDR8Ddn1O4fOQ4zpjSy8&amp;_nc_ohc=ObK2qHtEnkQQ7kNvwEfBraz&amp;_nc_gid=Ej357j1cuqAEZuj9CM913A&amp;edm=AOQ1c0wBAAAA&amp;ccb=7-5&amp;ig_cache_key=MzgyNDQzMDgyNjQ4MzA0NTYzMQ%3D%3D.3-ccb7-5&amp;oh=00_AfxUBNNt3tJo6d0VfuFfwOclFs08OaFexg6c2CMSeLWRow&amp;oe=69BDA6CE&amp;_nc_sid=8b3546, https://scontent-atl3-3.cdninstagram.com/v/t51.82787-15/626611723_18576561133032764_4395131787904900402_n.jpg?stp=dst-jpg_e35_p1080x1080_sh0.08_tt6&amp;_nc_ht=scontent-atl3-3.cdninstagram.com&amp;_nc_cat=108&amp;_nc_oc=Q6cZ2QExxiIGOymaACr1whMroriCbFrIik9vPVBJlgQlFInmnY1JrLl_iTT28_-RWUawmvFpmDR8Ddn1O4fOQ4zpjSy8&amp;_nc_ohc=7gQHvEtdCkQQ7kNvwF63DLm&amp;_nc_gid=Ej357j1cuqAEZuj9CM913A&amp;edm=AOQ1c0wBAAAA&amp;ccb=7-5&amp;ig_cache_key=MzgyNDQzMDgyODMyMDE3MjU0OA%3D%3D.3-ccb7-5&amp;oh=00_AfzCwny3VWw2ag7drN04s5atQtbkUmdmdnnDHsboW6TR9g&amp;oe=69BD9620&amp;_nc_sid=8b3546, https://scontent-atl3-3.cdninstagram.com/v/t51.82787-15/627208317_18576561151032764_707780557576054827_n.jpg?stp=dst-jpg_e35_p1080x1080_sh0.08_tt6&amp;_nc_ht=scontent-atl3-3.cdninstagram.com&amp;_nc_cat=108&amp;_nc_oc=Q6cZ2QExxiIGOymaACr1whMroriCbFrIik9vPVBJlgQlFInmnY1JrLl_iTT28_-RWUawmvFpmDR8Ddn1O4fOQ4zpjSy8&amp;_nc_ohc=ser1TQcYIo0Q7kNvwH_pDj_&amp;_nc_gid=Ej357j1cuqAEZuj9CM913A&amp;edm=AOQ1c0wBAAAA&amp;ccb=7-5&amp;ig_cache_key=MzgyNDQzMDgyOTI2ODA5NTgwNg%3D%3D.3-ccb7-5&amp;oh=00_AfzvZnJdp64OxKTqX2m2xhZk6Da5lkSoMaW-nfyOw9BiTA&amp;oe=69BDB27E&amp;_nc_sid=8b3546, https://scontent-atl3-3.cdninstagram.com/v/t51.82787-15/628136204_18576561148032764_1761193908647599726_n.jpg?stp=dst-jpg_e35_p1080x1080_sh0.08_tt6&amp;_nc_ht=scontent-atl3-3.cdninstagram.com&amp;_nc_cat=108&amp;_nc_oc=Q6cZ2QExxiIGOymaACr1whMroriCbFrIik9vPVBJlgQlFInmnY1JrLl_iTT28_-RWUawmvFpmDR8Ddn1</t>
  </si>
  <si>
    <t>https://scontent-atl3-3.cdninstagram.com/o1/v/t2/f2/m86/AQMp41o086AGAZjjvppg-1e8Q8QV3tzn4gvQVYQMzptyyyQbR4Wwi8VtLip0y8_AcmKFndggotbFVWFfp0ow9uDNB0lpUgsW5dq0RrI.mp4?_nc_cat=109&amp;_nc_sid=5e9851&amp;_nc_ht=scontent-atl3-3.cdninstagram.com&amp;_nc_ohc=eBPNvjFfVDQQ7kNvwEN1dHD&amp;efg=eyJ2ZW5jb2RlX3RhZyI6Inhwdl9wcm9ncmVzc2l2ZS5JTlNUQUdSQU0uQ0xJUFMuQzMuNzIwLmRhc2hfYmFzZWxpbmVfMV92MSIsInhwdl9hc3NldF9pZCI6MTg1NzU0MTM3MjYwMzI3NjQsImFzc2V0X2FnZV9kYXlzIjo0NCwidmlfdXNlY2FzZV9pZCI6MTAwOTksImR1cmF0aW9uX3MiOjM0LCJ1cmxnZW5fc291cmNlIjoid3d3In0%3D&amp;ccb=17-1&amp;vs=89be9b18740862d5&amp;_nc_vs=HBksFQIYUmlnX3hwdl9yZWVsc19wZXJtYW5lbnRfc3JfcHJvZC9BMDRDQkVGQzNCMDE3NTlFODNDNjMyNzAzRTk1MjY4Ql92aWRlb19kYXNoaW5pdC5tcDQVAALIARIAFQIYUWlnX3hwdl9wbGFjZW1lbnRfcGVybWFuZW50X3YyLzI3NEQyNDcwMDczNzJENzhCMzNEMjM5Q0EwOTNEMTg3X2F1ZGlvX2Rhc2hpbml0Lm1wNBUCAsgBEgAoABgAGwKIB3VzZV9vaWwBMRJwcm9ncmVzc2l2ZV9yZWNpcGUBMRUAACb4zZGLsY__QRUCKAJDMywXQEF3bItDlYEYEmRhc2hfYmFzZWxpbmVfMV92MREAdf4HZeadAQA&amp;_nc_gid=Ej357j1cuqAEZuj9CM913A&amp;_nc_ss=1a&amp;_nc_zt=28&amp;oh=00_AfwsIVQn003rxyiO1JvJXS8oaHA-Qre4oudh2cJV5n3iqw&amp;oe=69B9B176, https://scontent-atl3-3.cdninstagram.com/o1/v/t16/f2/m84/AQNpCbX2QqjEQWLoR4sF4Mr8e8ZO_am1ROejdrocS71-HxKKIFO7BiVEqdfG-w_QBOPVzu5U52nCV41puIGoFetvF4fUWqPFjeecq-M.mp4?_nc_cat=111&amp;_nc_sid=5e9851&amp;_nc_ht=scontent-atl3-3.cdninstagram.com&amp;_nc_ohc=jtqfCjAOk7oQ7kNvwH0uYUh&amp;efg=eyJ2ZW5jb2RlX3RhZyI6Inhwdl9wcm9ncmVzc2l2ZS5JTlNUQUdSQU0uQ0FST1VTRUxfSVRFTS5DMy43MjAuZGFzaF9iYXNlbGluZV8xX3YxIiwieHB2X2Fzc2V0X2lkIjoyMTQyODkyNzUzMTIwNTEzLCJhc3NldF9hZ2VfZGF5cyI6MTA5LCJ2aV91c2VjYXNlX2lkIjoxMDE0NiwiZHVyYXRpb25fcyI6MTEsInVybGdlbl9zb3VyY2UiOiJ3d3cifQ%3D%3D&amp;ccb=17-1&amp;vs=1698eee39bdd3ce&amp;_nc_vs=HBksFQIYTGlnX2JhY2tmaWxsX3RpbWVsaW5lX3ZvZC8zMzQ0MUVGNDExOTI0RTYxMjgyNjgyNkMxNTA3RDhBOF92aWRlb19kYXNoaW5pdC5tcDQVAALIARIAFQIYOnBhc3N0aHJvdWdoX2V2ZXJzdG9yZS9HQVJCQmlNY1Q4aXNPTFVJQUkxSFVqM1FNSjRNYnNwVEFRQUYVAgLIARIAKAAYABsCiAd1c2Vfb2lsATEScHJvZ3Jlc3NpdmVfcmVjaXBlATEVAAAmgrS7leO8zgcVAigCQzMsF0Am3bItDlYEGBJkYXNoX2Jhc2VsaW5lXzFfdjERAHXuB2XEngEA&amp;_nc_gid=Ej357j1cuqAEZuj9CM913A&amp;_nc_ss=1a&amp;_nc_zt=28&amp;oh=00_Afw0y6p2NoX860Pt91FKbdc-gug18GohNg-wXMayxIBOYA&amp;oe=69B9C285, https://scontent-atl3-1.cdninstagram.com/o1/v/t16/f2/m84/AQMFfZXiwB1e4EKItMyjSdFMQr_RmR96H2HW-23bm3z667rqWc-dEyFfA3RS0plsAg-qf9ucM4aJkcv4LE6BQwqHYBevG3ulV0_1_O8.mp4?_nc_cat=103&amp;_nc_sid=5e9851&amp;_nc_ht=scontent-atl3-1.cdninstagram.com&amp;_nc_ohc=J6MuoSyxyKsQ7kNvwF6NdDO&amp;efg=eyJ2ZW5jb2RlX3RhZyI6Inhwdl9wcm9ncmVzc2l2ZS5JTlNUQUdSQU0uQ0FST1VTRUxfSVRFTS5DMy43MjAuZGFzaF9iYXNlbGluZV8xX3YxIiwieHB2X2Fzc2V0X2lkIjoxMTc2NDc3MjM3MjY5NjAxLCJhc3NldF9hZ2VfZGF5cyI6MTA5LCJ2aV91c2VjYXNlX2lkIjoxMDE0NiwiZHVyYXRpb25fcyI6MTEsInVybGdlbl9zb3VyY2UiOiJ3d3cifQ%3D%3D&amp;ccb=17-1&amp;vs=bc7ca77f1feaf3be&amp;_nc_vs=HBksFQIYTGlnX2JhY2tmaWxsX3RpbWVsaW5lX3ZvZC9FRDRFRkVGQzcxMzJGRjlFM0MwNTI5QkMwMzVCQzA4Ml92aWRlb19kYXNoaW5pdC5tcDQVAALIARIAFQIYOnBhc3N0aHJvdWdoX2V2ZXJzdG9yZS9HUDNsQWlOZkZWd1QyNE1GQUZVT2lCS3hnSHAtYnNwVEFRQUYVAgLIARIAKAAYABsCiAd1c2Vfb2lsATEScHJvZ3Jlc3NpdmVfcmVjaXBlATEVAAAmwtGCvf7_lgQVAigCQzMsF0AnJWBBiTdMGBJkYXNoX2Jhc2VsaW5lXzFfdjERAHXuB2XEngEA&amp;_nc_gid=Ej357j1cuqAEZuj9CM913A&amp;_nc_ss=1a&amp;_nc_zt=28&amp;oh=00_Afzdmsfm1Kb6A5AYXKIhzdM3d5KXF71ovv81TDM8-3_yGQ&amp;oe=69B9C701, https://scontent-atl3-2.cdninstagram.com/o1/v/t2/f2/m86/AQPbcSXTLtP2NrXZpWv0O3ubAjEAeNxKU7tjOhYKZuWMP65zsH2QVMswkwGxQGfhlotSTwuS9nFJ1uIwJx4MjkE9boOpS95EMQl8UQU.mp4?_nc_cat=104&amp;_nc_sid=5e9851&amp;_nc_ht=scontent-atl3-2.cdninstagram.com&amp;_nc_ohc=nwQnwndsH5IQ7kNvwGl9Xzo&amp;efg=eyJ2ZW5jb2RlX3RhZyI6Inhwdl9wcm9ncmVzc2l2ZS5JTlNUQUdSQU0uQ0xJUFMuQzMuNzIwLmRhc2hfYmFzZWxpbmVfMV92MSIsInhwdl9hc3NldF9pZCI6MTk3NjU2MTc4OTg1MTAzOSwiYXNzZXRfYWdlX2RheXMiOjE1OCwidmlfdXNlY2FzZV9pZCI6MTAwOTksImR1cmF0aW9uX3MiOjE1LCJ1cmxnZW5fc291cmNlIjoid3d3In0%3D&amp;ccb=17-1&amp;_nc_gid=Ej357j1cuqAEZuj9CM913A&amp;_nc_ss=1a&amp;_nc_zt=28&amp;vs=ae1f9d643a81d9ef&amp;_nc_vs=HBksFQIYUmlnX3hwdl9yZWVsc19wZXJtYW5lbnRfc3JfcHJvZC85MjQwNDQ2MEZCQTY3QjYwNEIyMUI4RkZCQTVGQTJCQ192aWRlb19kYXNoaW5pdC5tcDQVAALIARIAFQIYRmlnX3hwdl9yZWVsc19wZXJtYW5lbnRfc3JfcHJvZC82MzE2Mjk0OTk4ODA5NzhfMzI4NzIzODM3Nzk1MDM0OTQyMC5tcDQVAgLIARIAKAAYABsCiAd1c2Vfb2lsATEScHJvZ3Jlc3NpdmVfcmVjaXBlATEVAAAmvtbi9YTrggcVAigCQzMsF0AuRBiTdLxqGBJkYXNoX2Jhc2VsaW5lXzFfdjERAHX-B2XmnQEA&amp;oh=00_AfzzO-6_uQsEyRFnP7-Dyj3sOR4NKm051nty3p5jUBmMNQ&amp;oe=69B9C8ED, https://scontent-atl3-1.cdninstagram.com/o1/v/t2/f2/m86/AQPQ6C3yl9_-JChnhu3zeK-alkEQWYqEh3HDjv7PRb2PKHybHvAI7KOXRj6Ol8QsKE2GFyNJZi88iQsayCPIpDxMma4ufmc9kgLlJkk.mp4?_nc_cat=106&amp;_nc_sid=5e9851&amp;_nc_ht=scontent-atl3-1.cdninstagram.com&amp;_nc_ohc=VtrVcXfs8I0Q7kNvwFRFEhU&amp;efg=eyJ2ZW5jb2RlX3RhZyI6Inhwdl9wcm9ncmVzc2l2ZS5JTlNUQUdSQU0uQ0xJUFMuQzMuNzIwLmRhc2hfYmFzZWxpbmVfMV92MSIsInhwdl9hc3NldF9pZCI6MTI4MTY2NDYwOTk1NDA4NCwiYXNzZXRfYWdlX2RheXMiOjE2OCwidmlfdXNlY2FzZV9pZCI6MTAwOTksImR1cmF0aW9uX3MiOjIwLCJ1cmxnZW5fc291cmNlIjoid3d3In0%3D&amp;ccb=17-1&amp;_nc_gid=Ej357j1cuqAEZuj9CM913A&amp;_nc_ss=1a&amp;_nc_zt=28&amp;vs=efe1997e47f9b26&amp;_nc_vs=HBksFQIYUmlnX3hwdl9yZWVsc19wZXJtYW5lbnRfc3JfcHJvZC9EMDQxRjY0MzQ3Q0NCQTI1QTFFRjEzMzE2RDE5QUVBNF92aWRlb19kYXNoaW5pdC5tcDQVAALIARIAFQIYRmlnX3hwdl9yZWVsc19wZXJtYW5lbnRfc3JfcHJvZC83Njc4NDQwMzYwNTI1MTlfMTc0MTcwMDIyNTkzNTY3MTc4MC5tcDQVAgLIARIA</t>
  </si>
  <si>
    <t>https://www.instagram.com/mii__________n</t>
  </si>
  <si>
    <t>__tayu__13</t>
  </si>
  <si>
    <t>tayu</t>
  </si>
  <si>
    <t>🇯🇵'97/kanagawa  
🏍️kawasaki__w650 
良い景色を探しに🔍💭
よろしくお願いします🙇🏻‍♂️
フォロー失礼します🙏</t>
  </si>
  <si>
    <t>https://scontent-iad3-2.cdninstagram.com/v/t51.2885-19/487945848_1720844978468682_6575791702823085397_n.jpg?stp=dst-jpg_e0_s150x150_tt6&amp;efg=eyJ2ZW5jb2RlX3RhZyI6InByb2ZpbGVfcGljLmRqYW5nby42MDUuYzIifQ&amp;_nc_ht=scontent-iad3-2.cdninstagram.com&amp;_nc_cat=106&amp;_nc_oc=Q6cZ2QG35S_Sn54iasvmFSDpNjloD4wmdMjeMfQbqIRTOOaXR9eVBeCO5oqbhI8CqySFsgw&amp;_nc_ohc=YSgAN_nEwsYQ7kNvwHH6s46&amp;_nc_gid=ljbZaOV9HyRSesv4q-lkbw&amp;edm=AOQ1c0wBAAAA&amp;ccb=7-5&amp;oh=00_AfxRS0JSn8lXiKtIoHHiH6cLQVsmr1VBKZK-K8iyh-dAYA&amp;oe=69BDA20B&amp;_nc_sid=8b3546</t>
  </si>
  <si>
    <t>紅葉とだぶろう🍁
ホッカイロ4枚の重装備🏍️💨🥶
・
・
📍#昇仙峡
・
・
#だぶろう日録
#w650 #kawasaki #🏍️
#バイクのある人生 #バイクのある景色
#バイクのある生活 #バイクのある風景
#バイクライフ #バイク好きな人と繋がりたい | 松の木の下で一休み🌲✨😌
・
・
・
・
・
#だぶろう日録
#w650 #kawasaki #🏍️
#バイクのある人生 #バイクのある景色
#バイクのある生活 #バイクのある風景
#バイクライフ #バイク好きな人と繋がりたい | だぶろうになって初のビーナス💨
二輪の免許を取ろうと思ったきっかけになった場所.
三度目にしても再び感動が蘇る場所.
・
・
📍#ビーナスライン
・
・
#だぶろう日録
#w650 #kawasaki #🏍️
#バイクのある人生 #バイクのある景色
#バイクのある生活 #バイクのある風景
#バイクライフ #バイク好きな人と繋がりたい | 伊豆半島一周の旅🏍️➁雲見海岸☁️👀
走りながら見る地平線が曖昧だった🌏
・
・
・
・
・
#だぶろう日録
#w650 #kawasaki #🏍️
#バイクのある人生 #バイクのある景色
#バイクのある生活 #バイクのある風景
#バイクライフ #バイク好きな人と繋がりたい | 東北方面へだぶろうと共に🏍️💨✨
・
・
📍#磐梯吾妻スカイライン 
・
・
#だぶろう日録
#w650 #kawasaki #🏍️
#バイクのある人生 #バイクのある景色
#バイクのある生活 #バイクのある風景
#バイクライフ #バイク好きな人と繋がりたい | 吾妻小富士🐇
・
・
📍#吾妻小富士 
・
・
#だぶろう日録
#w650 #kawasaki #🏍️
#バイクのある人生 #バイクのある景色
#バイクのある生活 #バイクのある風景
#バイクライフ #バイク好きな人と繋がりたい | だぶろうと富士桜🌸
・
・
・
・
・
#だぶろう日録
#w650 #kawasaki #🏍️
#バイクのある人生 #バイクのある景色
#バイクのある生活 #バイクのある風景
#バイクライフ #バイク好きな人と繋がりたい | 年始一発目はだぶろうと🌴🌅
10連休も今日で終わり明日から平常運転の生活へ....😮‍💨
だぶろうに跨るためにまた一週間ずつコツコツ生きていきますかね😌
・
・
・
・
・
#だぶろう日録
#w650 #kawasaki #🏍️
#バイクのある人生 #バイクのある景色
#バイクのある生活 #バイクのある風景
#バイクライフ #バイク好きな人と繋がりたい | 前来たときは全く見えなかった富士山も今回はバッチリ👀🗻✨
・
・
・
・
・
#だぶろう日録
#w650 #kawasaki #🏍️
#バイクのある人生 #バイクのある景色
#バイクのある生活 #バイクのある風景
#バイクライフ #バイク好きな人と繋がりたい | 去年のvmrs2023🖋️
地元の河川敷で開催されていたイベントへ🏍️💨
バイクに乗るまでは知る由もなかった...
会場全体の雰囲気、各地から集まってきたハーレー乗りの方達が最高に渋く貴重な空間でした✨☺️
・
・
・
・
・
#vmrs
#vmrs10th | 今日でまた一つ歳を取りました。
心の支え、生きがいになっている趣味があるってのは幸せな事だなと思って生きています😌
バイク、アクセサリー、古着屋さん巡り、、
自分が10年前想像していた28歳ってのは立派な大人だと
思っていたのに…😂
良い歳の重ね方をしていきたいなと思っている今日この頃です！
・
・
・
・
・
#w650
#goros 
#ゴローズ並び | 今年のvmrs2024🖋️
前日の夜中まで大雨だったとは思えない世界観が出来上がっていて今年も最高なイベントでした😌✨
雰囲気抜群なステンシルの入ったN-1デッキジャケットを買わなかったことが唯一の後悔…💭
・
・
・
・
・
#vmrs
#vmrs11th</t>
  </si>
  <si>
    <t>#w650, #kawasaki, #vmrs, #vmrs10th, #goros, #vmrs11th</t>
  </si>
  <si>
    <t>https://instagram.com/p/DRWuKTNEkkV, https://instagram.com/p/DG8bLYLSYt4, https://instagram.com/p/DPv9mO9EkbJ, https://instagram.com/p/DHzcPDSSVr2, https://instagram.com/p/DKrs1n7yfVe, https://instagram.com/p/DK4uYacyG-S, https://instagram.com/p/DI81QOYSYv1, https://instagram.com/p/DEcfcggSdAS, https://instagram.com/p/DHbN_4Vyr9N, https://instagram.com/p/DDOQbuWyTbA, https://instagram.com/p/DGA5482yif1, https://instagram.com/p/DDOSN7zS5eZ</t>
  </si>
  <si>
    <t>224, 587, 294, 506, 475, 462, 370, 399, 363, 117, 244, 158</t>
  </si>
  <si>
    <t>0, 14, 0, 6, 6, 3, 5, 4, 14, 0, 9, 0</t>
  </si>
  <si>
    <t>2025-11-22, 2025-03-08, 2025-10-13, 2025-03-30, 2025-06-09, 2025-06-14, 2025-04-27, 2025-01-05, 2025-03-20, 2024-12-06, 2025-02-13, 2024-12-06</t>
  </si>
  <si>
    <t>昇仙峡, ビーナスライン, 磐梯吾妻スカイライン, 吾妻小富士, 山中湖パノラマ台, 逗子マリーナ, 相模川三川合流地点河川敷</t>
  </si>
  <si>
    <t>https://scontent-iad3-2.cdninstagram.com/v/t51.82787-15/584395248_17896471737351051_1799860262222033264_n.jpg?stp=dst-jpg_e35_p1080x1080_sh0.08_tt6&amp;_nc_ht=scontent-iad3-2.cdninstagram.com&amp;_nc_cat=103&amp;_nc_oc=Q6cZ2QG35S_Sn54iasvmFSDpNjloD4wmdMjeMfQbqIRTOOaXR9eVBeCO5oqbhI8CqySFsgw&amp;_nc_ohc=e1l6pQcMAkoQ7kNvwEX-Qja&amp;_nc_gid=ljbZaOV9HyRSesv4q-lkbw&amp;edm=AOQ1c0wBAAAA&amp;ccb=7-5&amp;ig_cache_key=Mzc3MTM5MzEzNjA0OTM5NjYwMw%3D%3D.3-ccb7-5&amp;oh=00_Afz7j4FnLxmg5fADhD-66cyJ4LqATFaxoFNINiNHH-hxnA&amp;oe=69BD8915&amp;_nc_sid=8b3546, https://scontent-iad3-2.cdninstagram.com/v/t51.82787-15/584395248_17896471737351051_1799860262222033264_n.jpg?stp=dst-jpg_e35_p1080x1080_sh0.08_tt6&amp;_nc_ht=scontent-iad3-2.cdninstagram.com&amp;_nc_cat=103&amp;_nc_oc=Q6cZ2QG35S_Sn54iasvmFSDpNjloD4wmdMjeMfQbqIRTOOaXR9eVBeCO5oqbhI8CqySFsgw&amp;_nc_ohc=e1l6pQcMAkoQ7kNvwEX-Qja&amp;_nc_gid=ljbZaOV9HyRSesv4q-lkbw&amp;edm=AOQ1c0wBAAAA&amp;ccb=7-5&amp;ig_cache_key=Mzc3MTM5MzEzNjA0OTM5NjYwMw%3D%3D.3-ccb7-5&amp;oh=00_Afz7j4FnLxmg5fADhD-66cyJ4LqATFaxoFNINiNHH-hxnA&amp;oe=69BD8915&amp;_nc_sid=8b3546, https://scontent-iad3-2.cdninstagram.com/v/t51.82787-15/583818553_17896471761351051_213154953650373037_n.jpg?stp=dst-jpg_e35_p1080x1080_sh0.08_tt6&amp;_nc_ht=scontent-iad3-2.cdninstagram.com&amp;_nc_cat=103&amp;_nc_oc=Q6cZ2QG35S_Sn54iasvmFSDpNjloD4wmdMjeMfQbqIRTOOaXR9eVBeCO5oqbhI8CqySFsgw&amp;_nc_ohc=eseV0MOFu-YQ7kNvwGQ53hY&amp;_nc_gid=ljbZaOV9HyRSesv4q-lkbw&amp;edm=AOQ1c0wBAAAA&amp;ccb=7-5&amp;ig_cache_key=Mzc3MTM5MzIxOTUxNjA5NjUwOQ%3D%3D.3-ccb7-5&amp;oh=00_AfzZ09Q73JhQsh3g1JNNK9gn5efQDDlBJOrXx16-ZwD0IQ&amp;oe=69BD8BA4&amp;_nc_sid=8b3546, https://scontent-iad3-2.cdninstagram.com/v/t51.82787-15/584134344_17896471773351051_1790684396120462422_n.jpg?stp=dst-jpg_e35_p1080x1080_sh0.08_tt6&amp;_nc_ht=scontent-iad3-2.cdninstagram.com&amp;_nc_cat=103&amp;_nc_oc=Q6cZ2QG35S_Sn54iasvmFSDpNjloD4wmdMjeMfQbqIRTOOaXR9eVBeCO5oqbhI8CqySFsgw&amp;_nc_ohc=5BiLSfxyKm8Q7kNvwFmJRNr&amp;_nc_gid=ljbZaOV9HyRSesv4q-lkbw&amp;edm=AOQ1c0wBAAAA&amp;ccb=7-5&amp;ig_cache_key=Mzc3MTM5MzIyODM0OTI1MTEzNA%3D%3D.3-ccb7-5&amp;oh=00_AfyQmq_9sLVmM2XblHep2NAVLcsqwc2lK78Jqaa_DlGQCQ&amp;oe=69BDA08B&amp;_nc_sid=8b3546, https://scontent-iad3-2.cdninstagram.com/v/t51.82787-15/587715226_17896471782351051_1192184982580699866_n.jpg?stp=dst-jpg_e35_p1080x1080_sh0.08_tt6&amp;_nc_ht=scontent-iad3-2.cdninstagram.com&amp;_nc_cat=103&amp;_nc_oc=Q6cZ2QG35S_Sn54iasvmFSDpNjloD4wmdMjeMfQbqIRTOOaXR9eVBeCO5oqbhI8CqySFsgw&amp;_nc_ohc=BUQeLEQsiH0Q7kNvwGaKqJ-&amp;_nc_gid=ljbZaOV9HyRSesv4q-lkbw&amp;edm=AOQ1c0wBAAAA&amp;ccb=7-5&amp;ig_cache_key=Mzc3MTM5MzIzNjc2MzAxNzQ2MQ%3D%3D.3-ccb7-5&amp;oh=00_AfyC6OqXnkk_wVy9ZD5QHBgwyxU3UYUZKvzjT00LeePLJw&amp;oe=69BDB09F&amp;_nc_sid=8b3546, https://scontent-iad3-2.cdninstagram.com/v/t51.82787-15/584275823_17896471791351051_2603315405966336038_n.jpg?stp=dst-jpg_e35_p1080x1080_sh0.08_tt6&amp;_nc_ht=scontent-iad3-2.cdninstagram.com&amp;_nc_cat=103&amp;_nc_oc=Q6cZ2QG35S_Sn54iasvmFSDpNjloD4wmdMjeMfQbqIRTOOaXR9eVBeCO5oqbhI8CqySFsgw&amp;_nc_ohc=9YzYkKpY-F8Q7kNvwFAK0tc&amp;_nc_gid=ljbZaOV9HyRSesv4q-lkbw&amp;edm=AOQ1c0wBAAAA&amp;ccb=7-5&amp;ig_cache_key=Mzc3MTM5MzI0ODY1ODA5MDU3MQ%3D%3D.3-ccb7-5&amp;oh=00_AfygtCrtM25MMdzYLi9ZdyGMzTRp-Lhg4ES-gAbilUxLvA&amp;oe=69BD98CF&amp;_nc_sid=8b3546, https://scontent-iad3-2.cdninstagram.com/v/t51.82787-15/586238396_17896471800351051_4713679409785512685_n.jpg?stp=dst-jpg_e35_p1080x1080_sh0.08_tt6&amp;_nc_ht=scontent-iad3-2.cdninstagram.com&amp;_nc_cat=103&amp;_nc_oc=Q6cZ2QG35S_Sn54iasvmFSDpNjloD4wmdMjeMfQbqIRTOOaXR9eVBeCO5oqbhI8CqySFsgw&amp;_nc_ohc=ZFfWtC8FvU4Q7kNvwG61l2a&amp;_nc_gid=ljbZaOV9HyRSesv4q-lkbw&amp;edm=AOQ1c0wBAAAA&amp;ccb=7-5&amp;ig_cache_key=Mzc3MTM5MzI1MzM3MjQ3NzIwMA%3D%3D.3-ccb7-5&amp;oh=00_Afyue1pqvv4SD9kOXyeW_58EaTsDY-60guU95wA7_wVE8g&amp;oe=69BD9EC3&amp;_nc_sid=8b3546, https://scontent-iad3-2.cdninstagram.com/v/t51.82787-15/585536495_17896471809351051_661809355756629919_n.jpg?stp=dst-jpg_e35_p1080x1080_sh0.08_tt6&amp;_nc_ht=scontent-iad3-2.cdninstagram.com&amp;_nc_cat=103&amp;_nc_oc=Q6cZ2QG35S_Sn54iasvmFSDpNjloD4wmdMjeMfQbqIRTOOaXR9eVBeCO5oqbhI8CqySFsgw&amp;_nc_ohc=Sx_J8VW8Xc8Q7kNvwHPP5xi&amp;_nc_gid=ljbZaOV9HyRSesv4q-lkbw&amp;edm=AOQ1c0wBAAAA&amp;ccb=7-5&amp;ig_cache_key=Mzc3MTM5MzI2NDgxNDUzODAxNg%3D%3D.3-ccb7-5&amp;oh=00_AfzesubkGXdDW6V49CoIU3k9Ogx29yn62dhMRR5OQVONPw&amp;oe=69BDBE4A&amp;_nc_sid=8b3546, https://scontent-iad3-2.cdninstagram.com/v/t51.82787-15/587784555_17896471818351051_8469315285547038244_n.jpg?stp=dst-jpg_e35_p1080x1080_sh0.08_tt6&amp;_nc_ht=scontent-iad3-2.cdninstagram.com&amp;_nc_cat=103&amp;_nc_oc=Q6cZ2QG35S_Sn54iasvmFSDpNjloD4wmdMjeMfQbqIRTOOaXR9eVBeCO5oqbhI8CqySFsgw&amp;_nc_ohc=YUPR0F-_LLkQ7kNvwEGu_V3&amp;_nc_gid=ljbZaOV9HyRSesv4q-lkbw&amp;edm=AOQ1c0wBAAAA&amp;ccb=7-5&amp;ig_cache_key=Mzc3MTM5MzI3NDg0NzMzOTYzNQ%3D%3D.3-ccb7-5&amp;oh=00_Afwjmu3XXtPhtJf-ULRLJS3mFfXibWyaCkyv9OgaEmMEDA&amp;oe=69BDA6F9&amp;_nc_sid=8b3546, https://scontent-iad3-2.cdninstagram.com/v/t51.2885-15/483342436_17864448834351051_2996396904718801754_n.jpg?stp=dst-jpg_e35_p1080x1080_sh0.08_tt6&amp;_nc_ht=scontent-iad3-2.cdninstagram.com&amp;_nc_cat=103&amp;_nc_oc=Q6cZ2QG35S_Sn54iasvmFSDpNjloD4wmdMjeMfQbqIRTOOaXR9eVBeCO5oqbhI8CqySFsgw&amp;_nc_ohc=CLdXLwJB0YAQ7kNvwFbccPe&amp;_nc_gid=ljbZaOV9HyRSesv4q-lkbw&amp;edm=AOQ1c0wBAAAA&amp;ccb=7-5&amp;ig_cache_key=MzU4Mzg1ODkyMjE5MDY2MTk3Mw%3D%3D.3-ccb7-5&amp;oh=00_AfwUcV9HjTCNdiEKLwp5Ub7wohnzox3DOr2YrX-rtH198w&amp;o</t>
  </si>
  <si>
    <t>https://scontent-iad3-2.cdninstagram.com/o1/v/t2/f2/m367/AQM3v0hHqx2XEoa39xrMif2hNKbST07DsZJJGrZJysoB2ocI0shOgd6_MLN1_Es5HqCoxm0V27fo0XxfI_2-24E_urahoD82_NhMBEc.mp4?_nc_cat=100&amp;_nc_sid=5e9851&amp;_nc_ht=scontent-iad3-2.cdninstagram.com&amp;_nc_ohc=6opy6TpFce4Q7kNvwHFbml7&amp;efg=eyJ2ZW5jb2RlX3RhZyI6Inhwdl9wcm9ncmVzc2l2ZS5JTlNUQUdSQU0uQ0FST1VTRUxfSVRFTS5DMy43MjAuZGFzaF9iYXNlbGluZV8xX3YxIiwieHB2X2Fzc2V0X2lkIjoxMjcyNDAzODA3NjAzODgwLCJhc3NldF9hZ2VfZGF5cyI6Mjc5LCJ2aV91c2VjYXNlX2lkIjoxMDE0NiwiZHVyYXRpb25fcyI6MTksInVybGdlbl9zb3VyY2UiOiJ3d3cifQ%3D%3D&amp;ccb=17-1&amp;vs=26fc45e80edacef5&amp;_nc_vs=HBkcFQIYQGlnX2VwaGVtZXJhbC9DQjQzMTMxRDc0RjJGMEVFNzRGODQwRkVEMkYzMjBCM192aWRlb19kYXNoaW5pdC5tcDQVAALIARIAKAAYABsCiAd1c2Vfb2lsATEScHJvZ3Jlc3NpdmVfcmVjaXBlATEVAAAm0LK0j9PPwgQVAigCQzMsF0Az5iTdLxqgGBJkYXNoX2Jhc2VsaW5lXzFfdjERAHXuB2XEngEA&amp;_nc_gid=ljbZaOV9HyRSesv4q-lkbw&amp;_nc_ss=1a&amp;_nc_zt=28&amp;oh=00_Afwn6OwkDZ28ZVrdO2_xrDxh9k-fWNcc2PKHGN7Hi9PBBA&amp;oe=69BDAAE9, https://scontent-iad3-1.cdninstagram.com/o1/v/t2/f2/m367/AQMOM415pK2UzR6oBgPGO5EDuPICR6D6SP_8Hkbs3RNhW_e0uX5SWoqXTg4QE-Rl4g6rA-NiyS-77d1yUfZwTNXte71vFEm47W_d5tQ.mp4?_nc_cat=104&amp;_nc_sid=5e9851&amp;_nc_ht=scontent-iad3-1.cdninstagram.com&amp;_nc_ohc=vMnp0S6VmCMQ7kNvwFcXAft&amp;efg=eyJ2ZW5jb2RlX3RhZyI6Inhwdl9wcm9ncmVzc2l2ZS5JTlNUQUdSQU0uQ0FST1VTRUxfSVRFTS5DMy43MjAuZGFzaF9iYXNlbGluZV8xX3YxIiwieHB2X2Fzc2V0X2lkIjo1OTU5NTM2OTM1MjQyNzUsImFzc2V0X2FnZV9kYXlzIjoyNzQsInZpX3VzZWNhc2VfaWQiOjEwMTQ2LCJkdXJhdGlvbl9zIjoxNSwidXJsZ2VuX3NvdXJjZSI6Ind3dyJ9&amp;ccb=17-1&amp;vs=b4fae23ec07f24fd&amp;_nc_vs=HBkcFQIYQGlnX2VwaGVtZXJhbC9FQTQzNUUzNjA1RTVGOThCNUJFOEUxQ0QwMzJGN0Y4OV92aWRlb19kYXNoaW5pdC5tcDQVAALIARIAKAAYABsCiAd1c2Vfb2lsATEScHJvZ3Jlc3NpdmVfcmVjaXBlATEVAAAm5oSkg4mBjwIVAigCQzMsF0Avqn752yLRGBJkYXNoX2Jhc2VsaW5lXzFfdjERAHXuB2XEngEA&amp;_nc_gid=ljbZaOV9HyRSesv4q-lkbw&amp;_nc_ss=1a&amp;_nc_zt=28&amp;oh=00_AfwgAR6F4SiBcB1CexCoCwqF8ZiOEycfyiCIlW8ewYKoJw&amp;oe=69BD9499, https://scontent-iad3-1.cdninstagram.com/o1/v/t2/f2/m367/AQN6oyXxzYCGYKQIVrW4VROmAJoPWICxaWcyf3Mp3DanuPX8ilIukR07dHsnXmtl2cd_JNPD2Nkcm2w65uMad-37YwGlFQE9J-qkSsw.mp4?_nc_cat=102&amp;_nc_sid=5e9851&amp;_nc_ht=scontent-iad3-1.cdninstagram.com&amp;_nc_ohc=kqeC2ucLjagQ7kNvwEQ7OwS&amp;efg=eyJ2ZW5jb2RlX3RhZyI6Inhwdl9wcm9ncmVzc2l2ZS5JTlNUQUdSQU0uQ0FST1VTRUxfSVRFTS5DMy43MjAuZGFzaF9iYXNlbGluZV8xX3YxIiwieHB2X2Fzc2V0X2lkIjoxMjg1NTc1MTI1Nzk2NzEyLCJhc3NldF9hZ2VfZGF5cyI6NDY1LCJ2aV91c2VjYXNlX2lkIjoxMDE0NiwiZHVyYXRpb25fcyI6MTcsInVybGdlbl9zb3VyY2UiOiJ3d3cifQ%3D%3D&amp;ccb=17-1&amp;vs=efcf66b89d364db1&amp;_nc_vs=HBksFQIYQGlnX2VwaGVtZXJhbC9FMzQzNDBDRTZFOTBDMjY1OEEyOUFBMDIzQ0Y1ODlBN192aWRlb19kYXNoaW5pdC5tcDQVAALIARIAFQIYOnBhc3N0aHJvdWdoX2V2ZXJzdG9yZS9HUEstX0J2STk1VGpoX3NEQUxGemNxdnFFSHhxYmtZTEFBQUYVAgLIARIAKAAYABsCiAd1c2Vfb2lsATEScHJvZ3Jlc3NpdmVfcmVjaXBlATEVAAAm0J2ki6nOyAQVAigCQzMsF0AxRBiTdLxqGBJkYXNoX2Jhc2VsaW5lXzFfdjERAHXuB2XEngEA&amp;_nc_gid=ljbZaOV9HyRSesv4q-lkbw&amp;_nc_ss=1a&amp;_nc_zt=28&amp;oh=00_Afzi7cU_LAqNOaAeZCyaLNnLjARgGxxOTpYcHt1LWy---Q&amp;oe=69BD896F, https://scontent-iad3-1.cdninstagram.com/o1/v/t2/f2/m367/AQNun_HJL-OOHrlLPzmxGwnGazXRg0jurkZ1zwhFpdMCfgQgZgFTEd2-nOAFS8_VvKiNtfjwhLjRGRzOdfbvyvJqrUhJhevJB5gO3pc.mp4?_nc_cat=101&amp;_nc_sid=5e9851&amp;_nc_ht=scontent-iad3-1.cdninstagram.com&amp;_nc_ohc=58Sp4zmsL00Q7kNvwHuhgUt&amp;efg=eyJ2ZW5jb2RlX3RhZyI6Inhwdl9wcm9ncmVzc2l2ZS5JTlNUQUdSQU0uQ0FST1VTRUxfSVRFTS5DMy43MjAuZGFzaF9iYXNlbGluZV8xX3YxIiwieHB2X2Fzc2V0X2lkIjoxMzIzNzI1MzkyNDA0ODQ3LCJhc3NldF9hZ2VfZGF5cyI6NDY1LCJ2aV91c2VjYXNlX2lkIjoxMDE0NiwiZHVyYXRpb25fcyI6MTUsInVybGdlbl9zb3VyY2UiOiJ3d3cifQ%3D%3D&amp;ccb=17-1&amp;vs=e18baa3b0f068cc4&amp;_nc_vs=HBksFQIYQGlnX2VwaGVtZXJhbC85QjRCRDlFMDM0NDU0RUJFRkREQ0NGMjc1Njc3QjM4Q192aWRlb19kYXNoaW5pdC5tcDQVAALIARIAFQIYOnBhc3N0aHJvdWdoX2V2ZXJzdG9yZS9HQzY2OXh2TndEcDU1eFlDQU96MG9Ka0o2ZkpRYmtZTEFBQUYVAgLIARIAKAAYABsCiAd1c2Vfb2lsATEScHJvZ3Jlc3NpdmVfcmVjaXBlATEVAAAm3oXb3Pr62QQVAigCQzMsF0AvysCDEm6YGBJkYXNoX2Jhc2VsaW5lXzFfdjERAHXuB2XEngEA&amp;_nc_gid=ljbZaOV9HyRSesv4q-lkbw&amp;_nc_ss=1a&amp;_nc_zt=28&amp;oh=00_AfylLwxjzUfeq6fWhDuyTb3Ou4-DwkVtKcIeyTkTx57VPg&amp;oe=69BD9FFA</t>
  </si>
  <si>
    <t>https://www.instagram.com/__tayu__13</t>
  </si>
  <si>
    <t>dugup_tokyo</t>
  </si>
  <si>
    <t>Dugup?</t>
  </si>
  <si>
    <t>Dugup? は、自分たちが面白いと思った、 Music、Art、Fashion など様々な情報を発信するトウキョウベースのデジタルメディアです。
Editor :
Shinichi Saeki @saeki123 
Atsushi Sato @regular_sendai</t>
  </si>
  <si>
    <t>https://www.dugup.tokyo/</t>
  </si>
  <si>
    <t>https://scontent-iad3-2.cdninstagram.com/v/t51.2885-19/461199903_1640509976730594_5700833914489342251_n.jpg?stp=dst-jpg_e0_s150x150_tt6&amp;efg=eyJ2ZW5jb2RlX3RhZyI6InByb2ZpbGVfcGljLmRqYW5nby42MzAuYzIifQ&amp;_nc_ht=scontent-iad3-2.cdninstagram.com&amp;_nc_cat=106&amp;_nc_oc=Q6cZ2QE2xMdcrEkbOhx5sfMAl3dem61ZDC_WWBz4qIUX2glTDfWBHjwmHGvhBKkluqADg3M&amp;_nc_ohc=p7YF7z9sUNkQ7kNvwFtinjr&amp;_nc_gid=TBSzosscbLmGsdtuwnYF4A&amp;edm=AOQ1c0wBAAAA&amp;ccb=7-5&amp;oh=00_AfxiOsqiO0MPcvq6vUFbL4BrH8N09jCcmAwmAB5lorIjLw&amp;oe=69BDA8CF&amp;_nc_sid=8b3546</t>
  </si>
  <si>
    <t>Special !! | Dugup？エッセイ、「私的ジョルジョ・モランディ（Giorgio Morandi）の眼差し」を公開しました。
☞ 記事はプロフィール欄のURLからご覧ください | Dugup? 的食レポ - 街中華編！を公開しました！最後のアナログこと食にフィーチャーしての今回のレポ。今回は街中華をピック！街中華大好き、REGULAR佐藤による記事です！是非ご覧ください。
☞ 記事はプロフィール欄のURLからご覧ください | WOWプロデューサー佐伯真一とREGULARスタッフ佐藤淳による連載シリーズ第15回は、我らが青春時代を過ごした90年代のJ-POPについてアレやコレやを語り合いました。ぜひご覧ください！
☞ 記事はプロフィール欄のURLからご覧ください | 行きつけの喫茶店「ミロンガ ヌオーバ」の記事を公開しました！
☞ 記事はプロフィール欄のURLからご覧ください | Dugup?編集部が尊敬する、ペンネーム Nda Ha Satomohiさんからご寄稿いただいての「象徴国家論への旅 - 第五回」をお届けします。
真に迫る真面目なお話。相対主義に足が埋まらないように、今を生きる全人類にオススメしたい内容かと思います。是非ご覧ください！
☞ 記事はプロフィール欄のURLからご覧ください
https://www.dugup.tokyo/post/study-5 | 9/27に開催したECHOBASEのイベントレポートを公開しました♪
☞ 記事はプロフィール欄のURLからご覧ください
https://www.dugup.tokyo/post/echobase2 | Dugup? に最新記事を公開しました！プライベートレイブ「ECHOBASE」について。開催は9/27-28。皆さま是非ご覧ください。
☞ 記事はプロフィール欄のURLからご覧ください | WOWプロデューサー佐伯真一とREGULARスタッフ佐藤淳による連載シリーズ第14回は、話しにくかった？「新型コロナウィルスとは何だったのか？」についてアレやコレやと語り合いました。ぜひご覧ください。
☞ 記事はプロフィール欄のURLからご覧ください | 今年で20周年を迎える Yo! Beach Party!! についての記事を投稿しました。
☞ 記事はプロフィール欄のURLからご覧ください | 週末の参議院議員選挙にあわせて、Dugup?の最新記事、「論考：政治とルサンチマン」を投稿しました。お時間ありましたら是非ご覧ください！
☞ 記事はプロフィール欄のURLからご覧ください | Dugup? の最新記事、レギューラー佐藤の「90's Kicks Back ここ掘れワンワン!! - vol.2」を公開しました。さて今回登場するキックスはなんでしょう？是非ご覧ください！
☞ 記事はプロフィール欄のURLからご覧ください</t>
  </si>
  <si>
    <t>https://instagram.com/p/DVqQ2qej3FB, https://instagram.com/p/DVhOkzPks5O, https://instagram.com/p/DVAO9a1D5gP, https://instagram.com/p/DTWuHKFDx7N, https://instagram.com/p/DRbB_8tD-Kp, https://instagram.com/p/DRDqymQkkAm, https://instagram.com/p/DPpoMBjD0pT, https://instagram.com/p/DOPviDwD5Ic, https://instagram.com/p/DOLWkY2j1y-, https://instagram.com/p/DMfwO6_vCUY, https://instagram.com/p/DMFmmVtvda1, https://instagram.com/p/DLIIBCIPR98</t>
  </si>
  <si>
    <t>3, 7, 9, 17, 32, 4, 17, 19, 13, 59, 5, 7</t>
  </si>
  <si>
    <t>2026-03-09, 2026-03-05, 2026-02-21, 2026-01-11, 2025-11-24, 2025-11-15, 2025-10-11, 2025-09-06, 2025-09-04, 2025-07-24, 2025-07-14, 2025-06-20</t>
  </si>
  <si>
    <t>桂島海水浴場, セレクトショップ レギュラー仙台</t>
  </si>
  <si>
    <t>https://scontent-iad3-1.cdninstagram.com/v/t51.82787-15/648995851_17916347064317540_6905803408449356210_n.jpg?stp=dst-jpg_e35_s1080x1080_sh0.08_tt6&amp;_nc_ht=scontent-iad3-1.cdninstagram.com&amp;_nc_cat=108&amp;_nc_oc=Q6cZ2QE2xMdcrEkbOhx5sfMAl3dem61ZDC_WWBz4qIUX2glTDfWBHjwmHGvhBKkluqADg3M&amp;_nc_ohc=zjY-Gwb0C4MQ7kNvwFxleYE&amp;_nc_gid=TBSzosscbLmGsdtuwnYF4A&amp;edm=AOQ1c0wBAAAA&amp;ccb=7-5&amp;ig_cache_key=Mzg0ODk2Mjk1Njc0NzMwNTI4MQ%3D%3D.3-ccb7-5&amp;oh=00_Afxk80d9xErn2u9MsNOGhtGTSyNcAIShbwJQq7hwIiIp4Q&amp;oe=69BD8A6F&amp;_nc_sid=8b3546, https://scontent-iad3-1.cdninstagram.com/v/t51.82787-15/641281767_17915743950317540_1047129509044774848_n.jpg?stp=dst-jpg_e15_tt6&amp;_nc_ht=scontent-iad3-1.cdninstagram.com&amp;_nc_cat=108&amp;_nc_oc=Q6cZ2QE2xMdcrEkbOhx5sfMAl3dem61ZDC_WWBz4qIUX2glTDfWBHjwmHGvhBKkluqADg3M&amp;_nc_ohc=u44ZxtKZBLAQ7kNvwEOlQjV&amp;_nc_gid=TBSzosscbLmGsdtuwnYF4A&amp;edm=AOQ1c0wBAAAA&amp;ccb=7-5&amp;ig_cache_key=Mzg0NjQxOTY1ODMyNTU0NDUyNg%3D%3D.3-ccb7-5&amp;oh=00_Afx2vKzkhsYjkz2sd1OiOUAPO1UlUgjC6HUBZm_w2z8Q9A&amp;oe=69BDACAE&amp;_nc_sid=8b3546, https://scontent-iad3-1.cdninstagram.com/v/t51.82787-15/633735218_17913809928317540_8815230505554458468_n.jpg?stp=dst-jpg_e35_s1080x1080_sh0.08_tt6&amp;_nc_ht=scontent-iad3-1.cdninstagram.com&amp;_nc_cat=108&amp;_nc_oc=Q6cZ2QE2xMdcrEkbOhx5sfMAl3dem61ZDC_WWBz4qIUX2glTDfWBHjwmHGvhBKkluqADg3M&amp;_nc_ohc=OxwfWCG8tKMQ7kNvwEWfVC0&amp;_nc_gid=TBSzosscbLmGsdtuwnYF4A&amp;edm=AOQ1c0wBAAAA&amp;ccb=7-5&amp;ig_cache_key=MzgzNzEzMjY3NTg2NjQwMDc4Mw%3D%3D.3-ccb7-5&amp;oh=00_Afx82W28iLRj0pGnA2X2nUXCKU7kc6qQ-Mrgtxx4AtKFoQ&amp;oe=69BD977B&amp;_nc_sid=8b3546, https://scontent-iad3-1.cdninstagram.com/v/t51.82787-15/612962226_17908512684317540_6543462673360547322_n.jpg?stp=dst-jpg_e35_s1080x1080_sh0.08_tt6&amp;_nc_ht=scontent-iad3-1.cdninstagram.com&amp;_nc_cat=108&amp;_nc_oc=Q6cZ2QE2xMdcrEkbOhx5sfMAl3dem61ZDC_WWBz4qIUX2glTDfWBHjwmHGvhBKkluqADg3M&amp;_nc_ohc=zsw5wa39HuUQ7kNvwEq5iCb&amp;_nc_gid=TBSzosscbLmGsdtuwnYF4A&amp;edm=AOQ1c0wBAAAA&amp;ccb=7-5&amp;ig_cache_key=MzgwNzQzMzMzNjk4NjQ3NjIzNw%3D%3D.3-ccb7-5&amp;oh=00_AfxibwYaynkptylELiQbnDPmCRA2bxEnMfFQ2Ua4aYmQTA&amp;oe=69BDAE8E&amp;_nc_sid=8b3546, https://scontent-iad3-1.cdninstagram.com/v/t51.82787-15/587581003_17902832562317540_3520919755619402266_n.jpg?stp=dst-jpg_e35_s1080x1080_sh0.08_tt6&amp;_nc_ht=scontent-iad3-1.cdninstagram.com&amp;_nc_cat=108&amp;_nc_oc=Q6cZ2QE2xMdcrEkbOhx5sfMAl3dem61ZDC_WWBz4qIUX2glTDfWBHjwmHGvhBKkluqADg3M&amp;_nc_ohc=Zttf1fxM5q0Q7kNvwFtt_wC&amp;_nc_gid=TBSzosscbLmGsdtuwnYF4A&amp;edm=AOQ1c0wBAAAA&amp;ccb=7-5&amp;ig_cache_key=Mzc3MjYxNzkwNTQwNjk5MzA2NQ%3D%3D.3-ccb7-5&amp;oh=00_Afz_kFpIS8bZiargIyQgV10v0scOSdScTG3NcXL12hIYzw&amp;oe=69BDAB53&amp;_nc_sid=8b3546, https://scontent-iad3-1.cdninstagram.com/v/t51.82787-15/581680406_17901847725317540_7365377489819412775_n.jpg?stp=dst-jpg_e35_s1080x1080_sh0.08_tt6&amp;_nc_ht=scontent-iad3-1.cdninstagram.com&amp;_nc_cat=108&amp;_nc_oc=Q6cZ2QE2xMdcrEkbOhx5sfMAl3dem61ZDC_WWBz4qIUX2glTDfWBHjwmHGvhBKkluqADg3M&amp;_nc_ohc=_ebyEQLQzlcQ7kNvwHqEleI&amp;_nc_gid=TBSzosscbLmGsdtuwnYF4A&amp;edm=AOQ1c0wBAAAA&amp;ccb=7-5&amp;ig_cache_key=Mzc2NjA0MTkwODQxOTM3OTIzOA%3D%3D.3-ccb7-5&amp;oh=00_Afz42l8sYSNFX11YpDp5S5_U9XkPtEj5kdIzjsbFDc0KkQ&amp;oe=69BDAE59&amp;_nc_sid=8b3546, https://scontent-iad3-1.cdninstagram.com/v/t51.82787-15/562035862_17897925927317540_5004579896328755586_n.jpg?stp=dst-jpg_e15_tt6&amp;_nc_ht=scontent-iad3-1.cdninstagram.com&amp;_nc_cat=108&amp;_nc_oc=Q6cZ2QE2xMdcrEkbOhx5sfMAl3dem61ZDC_WWBz4qIUX2glTDfWBHjwmHGvhBKkluqADg3M&amp;_nc_ohc=nexI_TC5NnoQ7kNvwG-2KL9&amp;_nc_gid=TBSzosscbLmGsdtuwnYF4A&amp;edm=AOQ1c0wBAAAA&amp;ccb=7-5&amp;ig_cache_key=Mzc0MDY5NzcxMzY2NDAxOTAyNw%3D%3D.3-ccb7-5&amp;oh=00_Afw8uWWg-a4eqhdjTUeTPnE9FDicyQr5bQRmTvLYZelaVg&amp;oe=69BDBAEC&amp;_nc_sid=8b3546, https://scontent-iad3-1.cdninstagram.com/v/t51.82787-15/542577498_17893733334317540_5887492071449206386_n.jpg?stp=dst-jpg_e15_tt6&amp;_nc_ht=scontent-iad3-1.cdninstagram.com&amp;_nc_cat=108&amp;_nc_oc=Q6cZ2QE2xMdcrEkbOhx5sfMAl3dem61ZDC_WWBz4qIUX2glTDfWBHjwmHGvhBKkluqADg3M&amp;_nc_ohc=sv_jWRrpkeAQ7kNvwFLiDLC&amp;_nc_gid=TBSzosscbLmGsdtuwnYF4A&amp;edm=AOQ1c0wBAAAA&amp;ccb=7-5&amp;ig_cache_key=MzcxNTM5NzI2NjI3OTczMTc0MA%3D%3D.3-ccb7-5&amp;oh=00_AfzialrOoxBPA-p6J4PVwj9jKi8ge-t6tlX5mlhF5Os_gg&amp;oe=69BD8CAB&amp;_nc_sid=8b3546, https://scontent-iad3-1.cdninstagram.com/v/t51.82787-15/542291741_17893527114317540_7575437181162206894_n.jpg?stp=dst-jpg_e35_s1080x1080_sh0.08_tt6&amp;_nc_ht=scontent-iad3-1.cdninstagram.com&amp;_nc_cat=108&amp;_nc_oc=Q6cZ2QE2xMdcrEkbOhx5sfMAl3dem61ZDC_WWBz4qIUX2glTDfWBHjwmHGvhBKkluqADg3M&amp;_nc_ohc=NCZZt0TKzbUQ7kNvwHbCGOL&amp;_nc_gid=TBSzosscbLmGsdtuwnYF4A&amp;edm=AOQ1c0wBAAAA&amp;ccb=7-5&amp;ig_cache_key=MzcxNDE2MTU3NTMwNjY4MTUzNA%3D%3D.3-ccb7-5&amp;oh=00_AfzHPdCZeCQ7x0P0fho2uRnEwB_uyH4W3BXItifQKAT5lA&amp;oe=69BDBE7E&amp;_nc_sid=8b3546, https://scontent-iad3-1.cdninstagram.com/v/t51.82787-15/523123155_17888325906317540_6234355961517192994_n.jpg?stp=dst-jpg_e35_s1080x1080_sh0.08_tt6&amp;_nc_ht=scontent-iad3-1.cdninstagram.com&amp;_nc_cat=108&amp;_nc_oc=Q6cZ2QE2xMdcrEkbOhx5sfMAl3dem61ZDC_WWBz4qIUX2glTDfWBHjwmHGvhBKkluqADg3M&amp;_nc_ohc=stIQPZfvskoQ7kNvwFwlRln&amp;_nc_gid=TBSzosscbLmGsdtuwnYF4A&amp;edm=AOQ1c0wBAAAA&amp;ccb=7-5&amp;ig_cache_key=MzY4Mzg3NTE1MTg2Mzg4MzAzMg%3D%3D.3-ccb7-5&amp;oh=00_AfwOIjDIPCPzaMOdOOTHAj735a5FvqHD85gyy57BWENpkw&amp;oe=69BDBE8A&amp;_nc_sid=8b3546, https://scontent-iad3-1.</t>
  </si>
  <si>
    <t>https://www.instagram.com/dugup_tokyo</t>
  </si>
  <si>
    <t>t2_t_1000</t>
  </si>
  <si>
    <t>𝖐𝖚𝖗𝖆𝖓𝖉</t>
  </si>
  <si>
    <t>https://scontent-iad3-1.cdninstagram.com/v/t51.2885-19/405194382_1531460770972912_4889028499294681969_n.jpg?stp=dst-jpg_e0_s150x150_tt6&amp;efg=eyJ2ZW5jb2RlX3RhZyI6InByb2ZpbGVfcGljLmRqYW5nby41MDAuYzIifQ&amp;_nc_ht=scontent-iad3-1.cdninstagram.com&amp;_nc_cat=104&amp;_nc_oc=Q6cZ2QFJNyDhIzXHTHKhjA_mjFQS2gVo1j1pXtGY-Ezt644O-QGX58t3t2Ec72AaMz7ewYQ&amp;_nc_ohc=k8lPuZUYvfQQ7kNvwH0Wj73&amp;_nc_gid=VIfPXhxyWBXxawzC-SAJSg&amp;edm=AOQ1c0wBAAAA&amp;ccb=7-5&amp;oh=00_Afxmi0ylH6RqroP4l7kIiyi3fsQuQF7vtHARaXTXF_KIyQ&amp;oe=69BDB1A0&amp;_nc_sid=8b3546</t>
  </si>
  <si>
    <t>結婚しましーた！！🐈‍⬛ | ミニ６たのしかった！！ | 雪！</t>
  </si>
  <si>
    <t>https://instagram.com/p/DT-kw3OjzcD, https://instagram.com/p/DQMu9vOj4Ra, https://instagram.com/p/DPeB5vhD6AW, https://instagram.com/p/DMp8tgIz8cl, https://instagram.com/p/DMMltFwSBBJ, https://instagram.com/p/DMHps2UyJH2, https://instagram.com/p/DKIetoYTDLP, https://instagram.com/p/DIh24CqS1CF, https://instagram.com/p/DHAZu5RSmXI, https://instagram.com/p/DF_T2erzTHO, https://instagram.com/p/DEpacHHS1Rd, https://instagram.com/p/DEeCKGvSISE</t>
  </si>
  <si>
    <t>36, 2, 177, 3, 3, 56, 4, 3, 5, 5, 2, 2</t>
  </si>
  <si>
    <t>0, 0, 8, 0, 0, 0, 0, 0, 0, 0, 0, 0</t>
  </si>
  <si>
    <t>2026-01-26, 2025-10-24, 2025-10-06, 2025-07-28, 2025-07-17, 2025-07-15, 2025-05-26, 2025-04-17, 2025-03-10, 2025-02-12, 2025-01-10, 2025-01-06</t>
  </si>
  <si>
    <t>Sidecar, Sidecar, Sidecar, Sidecar, Image, Sidecar, Sidecar, Sidecar, Sidecar, Sidecar, Sidecar, Sidecar</t>
  </si>
  <si>
    <t>https://scontent-iad3-2.cdninstagram.com/v/t51.82787-15/622699298_18325244338222215_7845206182153540923_n.jpg?stp=dst-jpg_e35_p1080x1080_sh0.08_tt6&amp;_nc_ht=scontent-iad3-2.cdninstagram.com&amp;_nc_cat=103&amp;_nc_oc=Q6cZ2QFJNyDhIzXHTHKhjA_mjFQS2gVo1j1pXtGY-Ezt644O-QGX58t3t2Ec72AaMz7ewYQ&amp;_nc_ohc=1jIb2HdPLsQQ7kNvwFr3spf&amp;_nc_gid=VIfPXhxyWBXxawzC-SAJSg&amp;edm=AOQ1c0wBAAAA&amp;ccb=7-5&amp;ig_cache_key=MzgxODY1MTIxMjI3MTUzMjAwNQ%3D%3D.3-ccb7-5&amp;oh=00_Afw3sekDeztgeKt1Lxpm4VhzFpomh8bqlfHuVyRcuhMRQg&amp;oe=69BD8B71&amp;_nc_sid=8b3546, https://scontent-iad3-2.cdninstagram.com/v/t51.82787-15/622699298_18325244338222215_7845206182153540923_n.jpg?stp=dst-jpg_e35_p1080x1080_sh0.08_tt6&amp;_nc_ht=scontent-iad3-2.cdninstagram.com&amp;_nc_cat=103&amp;_nc_oc=Q6cZ2QFJNyDhIzXHTHKhjA_mjFQS2gVo1j1pXtGY-Ezt644O-QGX58t3t2Ec72AaMz7ewYQ&amp;_nc_ohc=1jIb2HdPLsQQ7kNvwFr3spf&amp;_nc_gid=VIfPXhxyWBXxawzC-SAJSg&amp;edm=AOQ1c0wBAAAA&amp;ccb=7-5&amp;ig_cache_key=MzgxODY1MTIxMjI3MTUzMjAwNQ%3D%3D.3-ccb7-5&amp;oh=00_Afw3sekDeztgeKt1Lxpm4VhzFpomh8bqlfHuVyRcuhMRQg&amp;oe=69BD8B71&amp;_nc_sid=8b3546, https://scontent-iad3-2.cdninstagram.com/v/t51.82787-15/622120438_18325244350222215_9036297504669823976_n.jpg?stp=dst-jpg_e35_p1080x1080_sh0.08_tt6&amp;_nc_ht=scontent-iad3-2.cdninstagram.com&amp;_nc_cat=103&amp;_nc_oc=Q6cZ2QFJNyDhIzXHTHKhjA_mjFQS2gVo1j1pXtGY-Ezt644O-QGX58t3t2Ec72AaMz7ewYQ&amp;_nc_ohc=WzR97QTn2fIQ7kNvwHfc1Q3&amp;_nc_gid=VIfPXhxyWBXxawzC-SAJSg&amp;edm=AOQ1c0wBAAAA&amp;ccb=7-5&amp;ig_cache_key=MzgxODY1MTIxMjA1MzQ3MzczOQ%3D%3D.3-ccb7-5&amp;oh=00_AfzJcMBMBRjt0p5BlNQ9IpZv5Qw4VSQklAKCITCMWN4YXw&amp;oe=69BDA0A8&amp;_nc_sid=8b3546, https://scontent-iad3-2.cdninstagram.com/v/t51.82787-15/622629789_18325244359222215_8828117483367587560_n.jpg?stp=dst-jpg_e35_p1080x1080_sh0.08_tt6&amp;_nc_ht=scontent-iad3-2.cdninstagram.com&amp;_nc_cat=103&amp;_nc_oc=Q6cZ2QFJNyDhIzXHTHKhjA_mjFQS2gVo1j1pXtGY-Ezt644O-QGX58t3t2Ec72AaMz7ewYQ&amp;_nc_ohc=40HR4bjDNvEQ7kNvwGQstN8&amp;_nc_gid=VIfPXhxyWBXxawzC-SAJSg&amp;edm=AOQ1c0wBAAAA&amp;ccb=7-5&amp;ig_cache_key=MzgxODY1MTIxMjA1MzQ1MDIyMg%3D%3D.3-ccb7-5&amp;oh=00_Afx-SBpQ0FXXB_cNm2BdbQZJqmA0In594PEr1fyYK6ErjQ&amp;oe=69BD944E&amp;_nc_sid=8b3546, https://scontent-iad3-2.cdninstagram.com/v/t51.82787-15/568736097_18314132086222215_1696733444961008581_n.jpg?stp=dst-jpg_e15_tt6&amp;_nc_ht=scontent-iad3-2.cdninstagram.com&amp;_nc_cat=103&amp;_nc_oc=Q6cZ2QFJNyDhIzXHTHKhjA_mjFQS2gVo1j1pXtGY-Ezt644O-QGX58t3t2Ec72AaMz7ewYQ&amp;_nc_ohc=qcygK49-FNEQ7kNvwEQrcLu&amp;_nc_gid=VIfPXhxyWBXxawzC-SAJSg&amp;edm=AOQ1c0wBAAAA&amp;ccb=7-5&amp;ig_cache_key=Mzc1MDU3OTEzMjk0Mjk4ODEzOQ%3D%3D.3-ccb7-5&amp;oh=00_AfzVjDsvCPnFg8Eb6HmyHrrEhJiXAlTa7ykPycmtdBgdAg&amp;oe=69BD9BC5&amp;_nc_sid=8b3546, https://scontent-iad3-2.cdninstagram.com/v/t51.82787-15/568736097_18314132086222215_1696733444961008581_n.jpg?stp=dst-jpg_e15_tt6&amp;_nc_ht=scontent-iad3-2.cdninstagram.com&amp;_nc_cat=103&amp;_nc_oc=Q6cZ2QFJNyDhIzXHTHKhjA_mjFQS2gVo1j1pXtGY-Ezt644O-QGX58t3t2Ec72AaMz7ewYQ&amp;_nc_ohc=qcygK49-FNEQ7kNvwEQrcLu&amp;_nc_gid=VIfPXhxyWBXxawzC-SAJSg&amp;edm=AOQ1c0wBAAAA&amp;ccb=7-5&amp;ig_cache_key=Mzc1MDU3OTEzMjk0Mjk4ODEzOQ%3D%3D.3-ccb7-5&amp;oh=00_AfzVjDsvCPnFg8Eb6HmyHrrEhJiXAlTa7ykPycmtdBgdAg&amp;oe=69BD9BC5&amp;_nc_sid=8b3546, https://scontent-iad3-2.cdninstagram.com/v/t51.82787-15/571170851_18314132275222215_5387511580288023925_n.jpg?stp=dst-jpg_e35_p1080x1080_sh0.08_tt6&amp;_nc_ht=scontent-iad3-2.cdninstagram.com&amp;_nc_cat=103&amp;_nc_oc=Q6cZ2QFJNyDhIzXHTHKhjA_mjFQS2gVo1j1pXtGY-Ezt644O-QGX58t3t2Ec72AaMz7ewYQ&amp;_nc_ohc=4YTCrdnnz5wQ7kNvwEiozX_&amp;_nc_gid=VIfPXhxyWBXxawzC-SAJSg&amp;edm=AOQ1c0wBAAAA&amp;ccb=7-5&amp;ig_cache_key=Mzc1MDU3OTEzMjc3NTIxNjE3Ng%3D%3D.3-ccb7-5&amp;oh=00_Afyl3Un59YO-cROb4Aq6S1GOElU-4frVOoP8jQlDDbIbVA&amp;oe=69BD9F4C&amp;_nc_sid=8b3546, https://scontent-iad3-2.cdninstagram.com/v/t51.82787-15/571479898_18314132347222215_8903004880295914575_n.jpg?stp=dst-jpg_e35_p1080x1080_sh0.08_tt6&amp;_nc_ht=scontent-iad3-2.cdninstagram.com&amp;_nc_cat=103&amp;_nc_oc=Q6cZ2QFJNyDhIzXHTHKhjA_mjFQS2gVo1j1pXtGY-Ezt644O-QGX58t3t2Ec72AaMz7ewYQ&amp;_nc_ohc=LdprSheNabYQ7kNvwFMTlGw&amp;_nc_gid=VIfPXhxyWBXxawzC-SAJSg&amp;edm=AOQ1c0wBAAAA&amp;ccb=7-5&amp;ig_cache_key=Mzc1MDU3OTEzMjkyNjE5OTg3MQ%3D%3D.3-ccb7-5&amp;oh=00_Afwif1Fo_NvTNOxzsa5DBTK9hY3Qk7p3G92gQrv69V2QMA&amp;oe=69BD86BF&amp;_nc_sid=8b3546, https://scontent-iad3-2.cdninstagram.com/v/t51.82787-15/571122885_18314132368222215_5757390917504872296_n.jpg?stp=dst-jpg_e35_p1080x1080_sh0.08_tt6&amp;_nc_ht=scontent-iad3-2.cdninstagram.com&amp;_nc_cat=103&amp;_nc_oc=Q6cZ2QFJNyDhIzXHTHKhjA_mjFQS2gVo1j1pXtGY-Ezt644O-QGX58t3t2Ec72AaMz7ewYQ&amp;_nc_ohc=VaWAYjWrhG4Q7kNvwH--5NE&amp;_nc_gid=VIfPXhxyWBXxawzC-SAJSg&amp;edm=AOQ1c0wBAAAA&amp;ccb=7-5&amp;ig_cache_key=Mzc1MDU3OTEzMjkyNjIxMjc3OQ%3D%3D.3-ccb7-5&amp;oh=00_AfxE_xeDERg8OFESD8bkMV9HDFi_r2copzVgrsJH-hDCFw&amp;oe=69BDAD74&amp;_nc_sid=8b3546, https://scontent-iad3-2.cdninstagram.com/v/t51.82787-15/572125456_18314132377222215_4067666013639137182_n.jpg?stp=dst-jpg_e35_p1080x1080_sh0.08_tt6&amp;_nc_ht=scontent-iad3-2.cdninstagram.com&amp;_nc_cat=103&amp;_nc_oc=Q6cZ2QFJNyDhIzXHTHKhjA_mjFQS2gVo1j1pXtGY-Ezt644O-QGX58t3t2Ec72AaMz7ewYQ&amp;_nc_ohc=Q8r1szj-knwQ7kNvwFWwqN9&amp;_nc_gid=VIfPXhxyWBXxawzC-SAJSg&amp;edm=AOQ1c0wBAAAA&amp;ccb=7-5&amp;ig_cache_key=Mzc1MDU3OTEzMjk3NjU4Mzg4OA%3D%3D.3-ccb7-5&amp;oh=00_AfyMtFnbczCRrar1fd6g7yVJ44i--ttMNy9NTokZONUpbw&amp;oe=69BDA5F2&amp;_nc_sid=8b3546, https:</t>
  </si>
  <si>
    <t>https://scontent-iad3-1.cdninstagram.com/o1/v/t2/f2/m367/AQMwrZt-VvTdmeTt3bXjhgF67mdFyRiNYllT4MjComgqPBuSa19O7jWnuCWjkrEkDpYzz1jngy76oR2jf-1gnQkqA_zIIxJxoiNHJBM.mp4?_nc_cat=110&amp;_nc_sid=5e9851&amp;_nc_ht=scontent-iad3-1.cdninstagram.com&amp;_nc_ohc=5GUgBSZmOfoQ7kNvwE77Fxr&amp;efg=eyJ2ZW5jb2RlX3RhZyI6Inhwdl9wcm9ncmVzc2l2ZS5JTlNUQUdSQU0uQ0FST1VTRUxfSVRFTS5DMy43MjAuZGFzaF9iYXNlbGluZV8xX3YxIiwieHB2X2Fzc2V0X2lkIjoxMzkyMDgxMTg1MTgzMjAyLCJhc3NldF9hZ2VfZGF5cyI6MjMwLCJ2aV91c2VjYXNlX2lkIjoxMDE0NiwiZHVyYXRpb25fcyI6MTIsInVybGdlbl9zb3VyY2UiOiJ3d3cifQ%3D%3D&amp;ccb=17-1&amp;vs=e05a75f0f80798bc&amp;_nc_vs=HBksFQIYQGlnX2VwaGVtZXJhbC9GNjQ1MzZGMzlCQTFERkMxODhEM0EyQzRGOUI5N0VCMV92aWRlb19kYXNoaW5pdC5tcDQVAALIARIAFQIYOnBhc3N0aHJvdWdoX2V2ZXJzdG9yZS9HTTlpS0I4NW5UMkI4Wm9DQUdreHdBVVNlYngtYmtZTEFBQUYVAgLIARIAKAAYABsCiAd1c2Vfb2lsATEScHJvZ3Jlc3NpdmVfcmVjaXBlATEVAAAmxNfUiOWF-QQVAigCQzMsF0AoZmZmZmZmGBJkYXNoX2Jhc2VsaW5lXzFfdjERAHXuB2XEngEA&amp;_nc_gid=VIfPXhxyWBXxawzC-SAJSg&amp;_nc_ss=1a&amp;_nc_zt=28&amp;oh=00_AfyHnrlssexglDHFZQ2elDxRjwLrSxpzXFk1Rs-8x_jxcA&amp;oe=69BDBB3F, https://scontent-iad3-1.cdninstagram.com/o1/v/t2/f2/m367/AQNNARTA0vOUVmpc0jYN-ic7jYcIcjZM_li4U35JnO3vouFsHLJKUnBcm7qON3DYfRH10Zk92bNVYswjbKluvz18BdgLPpjb6Kz1zs8.mp4?_nc_cat=108&amp;_nc_sid=5e9851&amp;_nc_ht=scontent-iad3-1.cdninstagram.com&amp;_nc_ohc=DG_Gu4mVNlEQ7kNvwFfTJDO&amp;efg=eyJ2ZW5jb2RlX3RhZyI6Inhwdl9wcm9ncmVzc2l2ZS5JTlNUQUdSQU0uQ0FST1VTRUxfSVRFTS5DMy43MjAuZGFzaF9iYXNlbGluZV8xX3YxIiwieHB2X2Fzc2V0X2lkIjoxODgyNTQ0ODg5MjU5NTIwLCJhc3NldF9hZ2VfZGF5cyI6MjMwLCJ2aV91c2VjYXNlX2lkIjoxMDE0NiwiZHVyYXRpb25fcyI6MTAsInVybGdlbl9zb3VyY2UiOiJ3d3cifQ%3D%3D&amp;ccb=17-1&amp;vs=4b21bc7e3651671e&amp;_nc_vs=HBksFQIYQGlnX2VwaGVtZXJhbC8yNTQxQ0RCMDVDQUI4Q0MwMzk1QURBMUY5OUQ3QUU5MF92aWRlb19kYXNoaW5pdC5tcDQVAALIARIAFQIYOnBhc3N0aHJvdWdoX2V2ZXJzdG9yZS9HRXRXUmgtVG81b2N5ZDREQUJxZ2VyTFE3NWdUYmtZTEFBQUYVAgLIARIAKAAYABsCiAd1c2Vfb2lsATEScHJvZ3Jlc3NpdmVfcmVjaXBlATEVAAAmgJivtsSK2AYVAigCQzMsF0AkzEm6XjU_GBJkYXNoX2Jhc2VsaW5lXzFfdjERAHXuB2XEngEA&amp;_nc_gid=VIfPXhxyWBXxawzC-SAJSg&amp;_nc_ss=1a&amp;_nc_zt=28&amp;oh=00_AfwUW7D7NOM8PBtCY5CgPBWdA2j2uHPzXbTwFfejoYVdAA&amp;oe=69BDB99D, https://scontent-iad3-1.cdninstagram.com/o1/v/t2/f2/m367/AQPmuKTDAfjhLDyBkKBlyyDRcC0n6ymzVYsJ_IJyEn8elyMa8mhjq3fgMnBPkJg_Y8ZsUR8x-Qwerjk50Ple_IkTDgQoAePE_Z4IG6E.mp4?_nc_cat=109&amp;_nc_sid=5e9851&amp;_nc_ht=scontent-iad3-1.cdninstagram.com&amp;_nc_ohc=oATl9J7UmdMQ7kNvwFbbCYz&amp;efg=eyJ2ZW5jb2RlX3RhZyI6Inhwdl9wcm9ncmVzc2l2ZS5JTlNUQUdSQU0uQ0FST1VTRUxfSVRFTS5DMy43MjAuZGFzaF9iYXNlbGluZV8xX3YxIiwieHB2X2Fzc2V0X2lkIjo3MDY5NzE0Mjg5OTAxMDMsImFzc2V0X2FnZV9kYXlzIjoyNDQsInZpX3VzZWNhc2VfaWQiOjEwMTQ2LCJkdXJhdGlvbl9zIjo2LCJ1cmxnZW5fc291cmNlIjoid3d3In0%3D&amp;ccb=17-1&amp;vs=e0aea48d60643c7e&amp;_nc_vs=HBksFQIYQGlnX2VwaGVtZXJhbC83RDQ2N0Q4QTgwNjYxOTZCRkE2RkQ5RTdFNzUyNjdCNV92aWRlb19kYXNoaW5pdC5tcDQVAALIARIAFQIYOnBhc3N0aHJvdWdoX2V2ZXJzdG9yZS9HTEtyRWg4Zl9fNUwwWU1DQUk4Z3RleWtXd0piYmtZTEFBQUYVAgLIARIAKAAYABsCiAd1c2Vfb2lsATEScHJvZ3Jlc3NpdmVfcmVjaXBlATEVAAAmrrKhzpO_wQIVAigCQzMsF0AZ3S8an753GBJkYXNoX2Jhc2VsaW5lXzFfdjERAHXuB2XEngEA&amp;_nc_gid=VIfPXhxyWBXxawzC-SAJSg&amp;_nc_ss=1a&amp;_nc_zt=28&amp;oh=00_AfwOp9xRdctnXuwlujOp7RRSvXRGw3FKRdXgmlM8EOX0iw&amp;oe=69BDA2A6</t>
  </si>
  <si>
    <t>https://www.instagram.com/t2_t_1000</t>
  </si>
  <si>
    <t>naruyen</t>
  </si>
  <si>
    <t>Naru Yen</t>
  </si>
  <si>
    <t>https://scontent-atl3-2.cdninstagram.com/v/t51.2885-19/173242228_289710496086053_5866081042041388630_n.jpg?stp=dst-jpg_e0_s150x150_tt6&amp;efg=eyJ2ZW5jb2RlX3RhZyI6InByb2ZpbGVfcGljLmRqYW5nby40MDQuYzEifQ&amp;_nc_ht=scontent-atl3-2.cdninstagram.com&amp;_nc_cat=105&amp;_nc_oc=Q6cZ2QGo4oJ2030IcdtrU1898LPQrvsuVql2yiYP1FpineOy1WTkGokDX9xu32y41xm1K1U&amp;_nc_ohc=O9-wwh72ZTEQ7kNvwEhevxa&amp;_nc_gid=OLTE4Wr3YU0Ecmi_t65qeA&amp;edm=AOQ1c0wBAAAA&amp;ccb=7-5&amp;oh=00_AfyiyFodoZoCwKkZzKTVJY0AJvchuHcdhI_czxekdkLZgg&amp;oe=69BDB4E9&amp;_nc_sid=8b3546</t>
  </si>
  <si>
    <t>🔥預購開跑🔥炙手可熱的EVA現正開賣！
《#新世紀福音戰士貳號機立體造型悠遊卡》立即搶購 https://shopbecometrue.tw/CQxaW
❰❰❰❰ Evangelion 即將迎來30週年 ❱❱❱❱ 首次推出套組
套組包含金屬塗裝版「初號機悠遊卡」＋「貳號機悠遊卡」
帶你重溫對戰使徒時同步率100%的經典劇情。
EVA的信徒，趁此機會一次入手兩款EVA吧！
🩸10/6 預購截止後，將於官網公布批次出貨時間！
#FIRM369 
#becometrue 
#新世紀福音戰士 
#EVA 
​#貳號機悠遊卡 
#初號機悠遊卡
#悠遊卡 
#エヴァンゲリオン
#弐号機 | 🔥預購開跑🔥炙手可熱的EVA現正開賣！
《#新世紀福音戰士貳號機立體造型悠遊卡》立即搶購 https://shopbecometrue.tw/CQxaW
❰❰❰❰ Evangelion 即將迎來30週年 ❱❱❱❱ 首次推出套組
套組包含金屬塗裝版「初號機悠遊卡」＋「貳號機悠遊卡」
帶你重溫對戰使徒時同步率100%的經典劇情。
EVA的信徒，趁此機會一次入手兩款EVA吧！
🩸10/6 預購截止後，將於官網公布批次出貨時間！
#FIRM369 #becometrue #新世紀福音戰士 #EVA ​#貳號機悠遊卡 #初號機悠遊卡　#悠遊卡 #エヴァンゲリオン　#弐号機 | @firm.369 
我們這次即將在9/13推出《新世紀福音戰士貳號機造型悠遊卡》
こちらは9月13日に『新世紀エヴァンゲリオン2号機デザインの悠遊カード』を発売いたします。
#khara #エヴァンゲリオン #悠遊卡
#新世紀福音戰士 #貳號機 #弐号機 #明日香 | 不敢相信是真的，鳥山明老師一路好走 | 2023年要過了，活到現在發生最多事的一年，很多的好事壞事完全參雜在一起，悲傷、開心、失落、無助、滿足
還好我有平安度過。
經歷過這些
大幅度成長
心境的轉變
希望明年能比2023年好。
#mood 
#2023 | 醫院裡這個房間讓我整個很興奮（懂的就知道） | 感謝 Vincent拍攝
#gtv6 #alfa75
#alfaromeo
#アルファロメオ | 來美化一下市容
#gtv6 
#alfa75 
#alfaromeo 
#アルファロメオ | 這次的日本行收穫滿滿
感謝夥伴們的用心
#firm369 
#加油
#每天兩萬步 | 阿姨說我們飯沒有大份的
只有中的
上菜時，900g 你確定吃得下嗎？
我說沒問題👌 | Alfa 粉絲不管幾歲都會有共鳴…
#alfaromeo 
#garage105 
#アルファロメオ | 難得晴天
#moonshot
#celestron
#蚊子好多</t>
  </si>
  <si>
    <t>#FIRM369, #becometrue, #EVA, #khara, #mood, #2023, #gtv6, #alfa75, #alfaromeo, #firm369, #garage105, #moonshot, #celestron</t>
  </si>
  <si>
    <t>@firm.369</t>
  </si>
  <si>
    <t>https://instagram.com/p/C_2Fie7zrPv, https://instagram.com/p/C_2EZ90oSse, https://instagram.com/p/C_0VKACz4NU, https://instagram.com/p/C4PZj9rPcUY, https://instagram.com/p/C1gxcQnvM1q, https://instagram.com/p/Cxuop_wv7Ja, https://instagram.com/p/Cwr5ccjP4Hr, https://instagram.com/p/CvwTxDuvYGw, https://instagram.com/p/Ct_4t9yP8_G, https://instagram.com/p/Ct6UfoOvaPj, https://instagram.com/p/CtvmbbAvjty, https://instagram.com/p/CpK3bypPBXO</t>
  </si>
  <si>
    <t>27, 18, 17, 20, 14, 16, 25, 24, 14, 14, 26, 19</t>
  </si>
  <si>
    <t>0, 0, 0, 0, 0, 0, 0, 2, 0, 2, 0, 0</t>
  </si>
  <si>
    <t>2024-09-13, 2024-09-13, 2024-09-12, 2024-03-08, 2023-12-31, 2023-09-28, 2023-09-02, 2023-08-10, 2023-06-27, 2023-06-25, 2023-06-21, 2023-02-27</t>
  </si>
  <si>
    <t>キャラウェイ, Garage Cafe 105</t>
  </si>
  <si>
    <t>Sidecar, Video, Sidecar, Image, Image, Sidecar, Sidecar, Image, Sidecar, Image, Sidecar, Sidecar</t>
  </si>
  <si>
    <t>https://scontent-atl3-3.cdninstagram.com/v/t51.29350-15/459424750_441247304983461_3136697631743477617_n.jpg?stp=dst-jpg_e35_tt6&amp;_nc_ht=scontent-atl3-3.cdninstagram.com&amp;_nc_cat=109&amp;_nc_oc=Q6cZ2QGo4oJ2030IcdtrU1898LPQrvsuVql2yiYP1FpineOy1WTkGokDX9xu32y41xm1K1U&amp;_nc_ohc=9Av5bBZYSXQQ7kNvwGIpx1_&amp;_nc_gid=OLTE4Wr3YU0Ecmi_t65qeA&amp;edm=AOQ1c0wBAAAA&amp;ccb=7-5&amp;ig_cache_key=MzQ1NTk3NDExNTUyNDc4MjEwMg%3D%3D.3-ccb7-5&amp;oh=00_Afy1I9lE8dGBZL8TQJwACfsjVc17Ow3mc-0SvI224ek9zg&amp;oe=69BD9018&amp;_nc_sid=8b3546, https://scontent-atl3-3.cdninstagram.com/v/t51.29350-15/459424750_441247304983461_3136697631743477617_n.jpg?stp=dst-jpg_e35_tt6&amp;_nc_ht=scontent-atl3-3.cdninstagram.com&amp;_nc_cat=109&amp;_nc_oc=Q6cZ2QGo4oJ2030IcdtrU1898LPQrvsuVql2yiYP1FpineOy1WTkGokDX9xu32y41xm1K1U&amp;_nc_ohc=9Av5bBZYSXQQ7kNvwGIpx1_&amp;_nc_gid=OLTE4Wr3YU0Ecmi_t65qeA&amp;edm=AOQ1c0wBAAAA&amp;ccb=7-5&amp;ig_cache_key=MzQ1NTk3NDExNTUyNDc4MjEwMg%3D%3D.3-ccb7-5&amp;oh=00_Afy1I9lE8dGBZL8TQJwACfsjVc17Ow3mc-0SvI224ek9zg&amp;oe=69BD9018&amp;_nc_sid=8b3546, https://scontent-atl3-2.cdninstagram.com/v/t51.82787-15/651179546_17996871224919481_5484798601986820005_n.jpg?stp=dst-jpg_e15_tt6&amp;_nc_ht=scontent-atl3-2.cdninstagram.com&amp;_nc_cat=101&amp;_nc_oc=Q6cZ2QGo4oJ2030IcdtrU1898LPQrvsuVql2yiYP1FpineOy1WTkGokDX9xu32y41xm1K1U&amp;_nc_ohc=TXDGSCqjFa4Q7kNvwEdlOFh&amp;_nc_gid=OLTE4Wr3YU0Ecmi_t65qeA&amp;edm=AOQ1c0wBAAAA&amp;ccb=7-5&amp;ig_cache_key=MzQ1NTk3NDExNTYzNDAwODI5Mw%3D%3D.3-ccb7-5&amp;oh=00_Afy8NxYF_Eyak5w0EDzn6lpJRrNk_FlGYADFmE4aKhxMsQ&amp;oe=69BDADC1&amp;_nc_sid=8b3546, https://scontent-atl3-2.cdninstagram.com/v/t51.29350-15/459444102_1423643724978881_7076875466116269692_n.jpg?stp=dst-jpg_e35_tt6&amp;_nc_ht=scontent-atl3-2.cdninstagram.com&amp;_nc_cat=105&amp;_nc_oc=Q6cZ2QGo4oJ2030IcdtrU1898LPQrvsuVql2yiYP1FpineOy1WTkGokDX9xu32y41xm1K1U&amp;_nc_ohc=RaVrWXqt9P8Q7kNvwGZVSmJ&amp;_nc_gid=OLTE4Wr3YU0Ecmi_t65qeA&amp;edm=AOQ1c0wBAAAA&amp;ccb=7-5&amp;ig_cache_key=MzQ1NTk3NDExNTU1ODUzODE4Mw%3D%3D.3-ccb7-5&amp;oh=00_AfwXgF4HSNXIKdjBzZ0Hukw3Rii68A9KEopKDaQoi9JmGQ&amp;oe=69BD9CD4&amp;_nc_sid=8b3546, https://scontent-atl3-2.cdninstagram.com/v/t51.29350-15/459136160_443898478003060_5185213232611376173_n.jpg?stp=dst-jpg_e35_s1080x1080_tt6&amp;_nc_ht=scontent-atl3-2.cdninstagram.com&amp;_nc_cat=104&amp;_nc_oc=Q6cZ2QGo4oJ2030IcdtrU1898LPQrvsuVql2yiYP1FpineOy1WTkGokDX9xu32y41xm1K1U&amp;_nc_ohc=RISmYu2ynzYQ7kNvwGR-VWF&amp;_nc_gid=OLTE4Wr3YU0Ecmi_t65qeA&amp;edm=AOQ1c0wBAAAA&amp;ccb=7-5&amp;ig_cache_key=MzQ1NTQ3OTg1MjE5ODQ5ODk3Nw%3D%3D.3-ccb7-5&amp;oh=00_AfwEfzcuBoxMXEVfo-FWLCh1XwvNRNw7P2HSHFOq5Efw3A&amp;oe=69BD9C27&amp;_nc_sid=8b3546, https://scontent-atl3-2.cdninstagram.com/v/t51.29350-15/459136160_443898478003060_5185213232611376173_n.jpg?stp=dst-jpg_e35_s1080x1080_tt6&amp;_nc_ht=scontent-atl3-2.cdninstagram.com&amp;_nc_cat=104&amp;_nc_oc=Q6cZ2QGo4oJ2030IcdtrU1898LPQrvsuVql2yiYP1FpineOy1WTkGokDX9xu32y41xm1K1U&amp;_nc_ohc=RISmYu2ynzYQ7kNvwGR-VWF&amp;_nc_gid=OLTE4Wr3YU0Ecmi_t65qeA&amp;edm=AOQ1c0wBAAAA&amp;ccb=7-5&amp;ig_cache_key=MzQ1NTQ3OTg1MjE5ODQ5ODk3Nw%3D%3D.3-ccb7-5&amp;oh=00_AfwEfzcuBoxMXEVfo-FWLCh1XwvNRNw7P2HSHFOq5Efw3A&amp;oe=69BD9C27&amp;_nc_sid=8b3546, https://scontent-atl3-3.cdninstagram.com/v/t51.29350-15/459595157_1976649712772864_9041178123427776348_n.jpg?stp=dst-jpg_e35_s1080x1080_tt6&amp;_nc_ht=scontent-atl3-3.cdninstagram.com&amp;_nc_cat=108&amp;_nc_oc=Q6cZ2QGo4oJ2030IcdtrU1898LPQrvsuVql2yiYP1FpineOy1WTkGokDX9xu32y41xm1K1U&amp;_nc_ohc=NSINJguL4f8Q7kNvwF1PfXh&amp;_nc_gid=OLTE4Wr3YU0Ecmi_t65qeA&amp;edm=AOQ1c0wBAAAA&amp;ccb=7-5&amp;ig_cache_key=MzQ1NTQ3OTg1MjA2NDA2NDc3NA%3D%3D.3-ccb7-5&amp;oh=00_AfyK8kRU5a-kw5cMZY-8G2C08HocOfZg2gqtTSTqil1_nQ&amp;oe=69BD9073&amp;_nc_sid=8b3546, https://scontent-atl3-2.cdninstagram.com/v/t51.82787-15/624066560_18145861900456397_8610286840818286597_n.jpg?stp=dst-jpg_e35_p1080x1080_sh0.08_tt6&amp;_nc_ht=scontent-atl3-2.cdninstagram.com&amp;_nc_cat=105&amp;_nc_oc=Q6cZ2QGo4oJ2030IcdtrU1898LPQrvsuVql2yiYP1FpineOy1WTkGokDX9xu32y41xm1K1U&amp;_nc_ohc=Zip2zU73oaMQ7kNvwHKJcP4&amp;_nc_gid=OLTE4Wr3YU0Ecmi_t65qeA&amp;edm=AOQ1c0wBAAAA&amp;ccb=7-5&amp;ig_cache_key=MzMxODk4Mzg3Mjk2MzUyNzk2MA%3D%3D.3-ccb7-5&amp;oh=00_Afxdgl3GiDnjW9ZFADPABGj-1tc-Z27vCoo-gTcfgMJrCw&amp;oe=69BD8E0D&amp;_nc_sid=8b3546, https://scontent-atl3-3.cdninstagram.com/v/t51.82787-15/619282742_17934265344013543_1976289337418580770_n.jpg?stp=dst-jpg_e35_p1080x1080_sh0.08_tt6&amp;_nc_ht=scontent-atl3-3.cdninstagram.com&amp;_nc_cat=107&amp;_nc_oc=Q6cZ2QGo4oJ2030IcdtrU1898LPQrvsuVql2yiYP1FpineOy1WTkGokDX9xu32y41xm1K1U&amp;_nc_ohc=D58X3n5XnYUQ7kNvwFAhoV9&amp;_nc_gid=OLTE4Wr3YU0Ecmi_t65qeA&amp;edm=AOQ1c0wBAAAA&amp;ccb=7-5&amp;ig_cache_key=MzI2OTgzMDc3NTc0MTkyNjc2Mg%3D%3D.3-ccb7-5&amp;oh=00_AfzzLkofAtInIj5fKoh6ASOH008FDf-7jmtPD1r2nvalLA&amp;oe=69BDBBDC&amp;_nc_sid=8b3546, https://scontent-atl3-2.cdninstagram.com/v/t51.29350-15/383755246_820965763063693_81970286494270026_n.jpg?stp=dst-jpg_e35_p1080x1080_tt6&amp;_nc_ht=scontent-atl3-2.cdninstagram.com&amp;_nc_cat=101&amp;_nc_oc=Q6cZ2QGo4oJ2030IcdtrU1898LPQrvsuVql2yiYP1FpineOy1WTkGokDX9xu32y41xm1K1U&amp;_nc_ohc=6NoICOWBkPUQ7kNvwGK0oFV&amp;_nc_gid=OLTE4Wr3YU0Ecmi_t65qeA&amp;edm=AOQ1c0wBAAAA&amp;ccb=7-5&amp;ig_cache_key=MzIwMTY3NTE4ODE0Nzg3MTkzNg%3D%3D.3-ccb7-5&amp;oh=00_AfzXotl9Pfd6HLLuU5gLmrrZ2UGCnsU9GMd2TUDut0_Swg&amp;oe=69BDBB83&amp;_nc_sid=8b3546, https://scontent-atl3-2.cdninstagram.com/v/t51.29350-15/383755246_820965763063693_81</t>
  </si>
  <si>
    <t>https://scontent-atl3-2.cdninstagram.com/o1/v/t2/f2/m367/AQNFB4TK9MdQIYTf-0JBL0hM3E40TbK574_nuvt4kHCOhNH7LLvSJNOXnzXuEjRVw30Ci4NnzU0oeEKMvbG_Q2_6bdqIlsd1FLTxego.mp4?_nc_cat=102&amp;_nc_sid=5e9851&amp;_nc_ht=scontent-atl3-2.cdninstagram.com&amp;_nc_ohc=hRgPoJUpG_MQ7kNvwE89uFa&amp;efg=eyJ2ZW5jb2RlX3RhZyI6Inhwdl9wcm9ncmVzc2l2ZS5JTlNUQUdSQU0uQ0xJUFMuQzMuMTI3Ni5kYXNoX2Jhc2VsaW5lXzFfdjEiLCJ4cHZfYXNzZXRfaWQiOjEyNDEzOTE4OTAyMDI3NTgsImFzc2V0X2FnZV9kYXlzIjo1NDksInZpX3VzZWNhc2VfaWQiOjEwMDk5LCJkdXJhdGlvbl9zIjoxNywidXJsZ2VuX3NvdXJjZSI6Ind3dyJ9&amp;ccb=17-1&amp;vs=87d1a9fabdc1189c&amp;_nc_vs=HBksFQIYQGlnX2VwaGVtZXJhbC9EOTQ3MEYxQjk4MUJCRDM4QkEyNTlEMzA1NUE1M0ZCNl92aWRlb19kYXNoaW5pdC5tcDQVAALIARIAFQIYR2lnX3hwdl9yZWVsc19wZXJtYW5lbnRfc3JfcHJvZC8xMDQwOTI0NjA0NDg0MDgyXzQzMjIwOTU0MTk5MjMxMTQzMzcubXA0FQICyAESACgAGAAbAogHdXNlX29pbAExEnByb2dyZXNzaXZlX3JlY2lwZQExFQAAJoyCpKrCwrQEFQIoAkMzLBdAMQyLQ5WBBhgSZGFzaF9iYXNlbGluZV8xX3YxEQB1_gdl5p0BAA&amp;_nc_gid=OLTE4Wr3YU0Ecmi_t65qeA&amp;_nc_ss=1a&amp;_nc_zt=28&amp;oh=00_AfwfdrI0yWZ7foPExdqsIDOgojIWDZKNPDYdNbKN68L5Fg&amp;oe=69BD9143, https://scontent-atl3-1.cdninstagram.com/o1/v/t16/f2/m69/AQNG-qdudtWteAJvKoUoHPhX7UOyP2cY8fjCximN7GaaqgTkFfY4zPW-p--SGnDF_kZm9e2lRveFg4pkB75MlkOT.mp4?strext=1&amp;_nc_cat=106&amp;_nc_sid=5e9851&amp;_nc_ht=scontent-atl3-1.cdninstagram.com&amp;_nc_ohc=pcYAZIIbUB0Q7kNvwGZwXe9&amp;efg=eyJ2ZW5jb2RlX3RhZyI6Inhwdl9wcm9ncmVzc2l2ZS5JTlNUQUdSQU0uQ0FST1VTRUxfSVRFTS5DMy43MjAuZGFzaF9iYXNlbGluZV8xX3YxIiwieHB2X2Fzc2V0X2lkIjoxNTg2Njg1MTM5NjQyMjIsImFzc2V0X2FnZV9kYXlzIjo5MDAsInZpX3VzZWNhc2VfaWQiOjEwMTQ2LCJkdXJhdGlvbl9zIjo4LCJ1cmxnZW5fc291cmNlIjoid3d3In0%3D&amp;ccb=17-1&amp;_nc_gid=OLTE4Wr3YU0Ecmi_t65qeA&amp;_nc_ss=1a&amp;_nc_zt=28&amp;vs=1daa55450d022ec9&amp;_nc_vs=HBksFQIYOnBhc3N0aHJvdWdoX2V2ZXJzdG9yZS9HRXByMlJZS0toVzNZQmdEQUw4QmxsRlgzekVqYmtZTEFBQUYVAALIARIAFQIYOnBhc3N0aHJvdWdoX2V2ZXJzdG9yZS9HS0FWMVJZd1l2Ym9Tc3NDQVBreTVRQzV2LUEyYmtZTEFBQUYVAgLIARIAKAAYABsCiAd1c2Vfb2lsATEScHJvZ3Jlc3NpdmVfcmVjaXBlATEVAAAm_MLLxtyTSBUCKAJDMywXQCBU_fO2RaIYEmRhc2hfYmFzZWxpbmVfMV92MREAde4HZcSeAQA&amp;oh=00_AfwYLpLYsOBoB9D1mp-Dt4ADQzqIaPUatsvX3d0yZX5joA&amp;oe=69BD98B6, https://scontent-atl3-1.cdninstagram.com/o1/v/t16/f2/m69/AQPzvKeAryvICoe2kEam4s9elBFapYbzboMKPAnnZMlLE8SoqjcDrBcyviA75Bje4_R2XBnW3lCS7LmwMsgKaCkB.mp4?strext=1&amp;_nc_cat=103&amp;_nc_sid=5e9851&amp;_nc_ht=scontent-atl3-1.cdninstagram.com&amp;_nc_ohc=DYGubdHqNdQQ7kNvwGOOb_r&amp;efg=eyJ2ZW5jb2RlX3RhZyI6Inhwdl9wcm9ncmVzc2l2ZS5JTlNUQUdSQU0uQ0FST1VTRUxfSVRFTS5DMy43MjAuZGFzaF9iYXNlbGluZV8xX3YxIiwieHB2X2Fzc2V0X2lkIjo5Njk1MzAwMDc4MDE4NDQsImFzc2V0X2FnZV9kYXlzIjo5OTIsInZpX3VzZWNhc2VfaWQiOjEwMTQ2LCJkdXJhdGlvbl9zIjo1LCJ1cmxnZW5fc291cmNlIjoid3d3In0%3D&amp;ccb=17-1&amp;_nc_gid=OLTE4Wr3YU0Ecmi_t65qeA&amp;_nc_ss=1a&amp;_nc_zt=28&amp;vs=356ac63fb9a345bc&amp;_nc_vs=HBkcFQIYOnBhc3N0aHJvdWdoX2V2ZXJzdG9yZS9HSVNRUXhXdmcycWpQQkFCQVBTZWpybkNiX2NlYmtZTEFBQUYVAALIARIAKAAYABsCiAd1c2Vfb2lsATEScHJvZ3Jlc3NpdmVfcmVjaXBlATEVAAAm6L-2u4nyuAMVAigCQzMsF0AU7peNT987GBJkYXNoX2Jhc2VsaW5lXzFfdjERAHXuB2XEngEA&amp;oh=00_AfxgBPx0NZdHuGUW844Dsha6TZFyy2jgFT9N2eIRVcbmpw&amp;oe=69BD927D, https://scontent-atl3-2.cdninstagram.com/o1/v/t16/f2/m69/AQOoaAXl7u-wuMnuDWmTn-dHXjML9vuyRLbBOW3xdk_ivZPq9HfKGHEdTAAOvKEUg8xdvGluAgTq2J7q4d6Mj8Td.mp4?strext=1&amp;_nc_cat=102&amp;_nc_sid=5e9851&amp;_nc_ht=scontent-atl3-2.cdninstagram.com&amp;_nc_ohc=Kod9PNtZS-EQ7kNvwHHd1hd&amp;efg=eyJ2ZW5jb2RlX3RhZyI6Inhwdl9wcm9ncmVzc2l2ZS5JTlNUQUdSQU0uQ0FST1VTRUxfSVRFTS5DMy43MjAuZGFzaF9iYXNlbGluZV8xX3YxIiwieHB2X2Fzc2V0X2lkIjo5Mjk2NzE4OTE0NzM3OTEsImFzc2V0X2FnZV9kYXlzIjo5OTIsInZpX3VzZWNhc2VfaWQiOjEwMTQ2LCJkdXJhdGlvbl9zIjoyLCJ1cmxnZW5fc291cmNlIjoid3d3In0%3D&amp;ccb=17-1&amp;_nc_gid=OLTE4Wr3YU0Ecmi_t65qeA&amp;_nc_ss=1a&amp;_nc_zt=28&amp;vs=7f70fb5c75b412f6&amp;_nc_vs=HBkcFQIYOnBhc3N0aHJvdWdoX2V2ZXJzdG9yZS9HRjY1UlJWZEdhTW9ROUlBQUNzeEdXN1JGaE5YYmtZTEFBQUYVAALIARIAKAAYABsCiAd1c2Vfb2lsATEScHJvZ3Jlc3NpdmVfcmVjaXBlATEVAAAm_tXKrYPipgMVAigCQzMsF0AHMzMzMzMzGBJkYXNoX2Jhc2VsaW5lXzFfdjERAHXuB2XEngEA&amp;oh=00_AfwTZVJCEv_BdwQfHYCMDvkZdyC4--RIVByLAUfIu_WrCQ&amp;oe=69BDAD8A, https://scontent-atl3-3.cdninstagram.com/o1/v/t16/f2/m69/AQO0CCF2XJ9zwVCFexVpIEnrsQVB61u-7xyhIE6NI5CIcgdTymFyKxKyApY6if1gQQ2WkC5_Q3DWn_3pGOk8o-rX.mp4?strext=1&amp;_nc_cat=111&amp;_nc_sid=5e9851&amp;_nc_ht=scontent-atl3-3.cdninstagram.com&amp;_nc_ohc=9OM2WJymgykQ7kNvwFZ0R9o&amp;efg=eyJ2ZW5jb2RlX3RhZyI6Inhwdl9wcm9ncmVzc2l2ZS5JTlNUQUdSQU0uQ0FST1VTRUxfSVRFTS5DMy43MjAuZGFzaF9iYXNlbGluZV8xX3YxIiwieHB2X2Fzc2V0X2lkIjoxMjg2ODc4MTQyMTk4ODM2LCJhc3NldF9hZ2VfZGF5cyI6OTk5LCJ2aV91c2VjYXNlX2lkIjoxMDE0NiwiZHVyYXRpb25fcyI6MjgsInVybGdlbl9zb3VyY2UiOiJ3d3cifQ%3D%3D&amp;ccb=17-1&amp;vs=ebcbabe5fa39b2c6&amp;_nc_vs=HBksFQIYOnBhc3N0aHJvdWdoX2V2ZXJzdG9yZS9HTV9iTVJYeG10Qk56VmNDQU5kdFF5WVdJOVpXYmtZTEFBQUYVAALIARIAFQIYOnBhc3N0aHJvdWdoX2V2ZXJzdG9yZS9HRnZzTGhVUlhDSzQ3SWNGQUZQMU1hTGJ1NHdoYmtZTEFBQUYVAgLIARIAKAAYABsCiAd1c2Vfb2lsATEScHJvZ3Jlc3NpdmVfcmVjaXBlATEVAAAm6NDHqJWayQQVAigCQzMsF0A8TMzMzMzNGBJkYXNoX2Jhc2VsaW5lXzFfdjERAHXuB2XEngEA&amp;_nc_gid=OLTE4Wr3YU0Ecmi_t65qeA&amp;_nc_ss=1a&amp;_nc_zt=28&amp;oh=00_AfxGh5b3LtyXPe1q94ehzryudSQgqtghfhmhIyw40h9-Pg&amp;oe=69BD9BA1</t>
  </si>
  <si>
    <t>https://www.instagram.com/naruyen</t>
  </si>
  <si>
    <t>dshibarshin</t>
  </si>
  <si>
    <t>Dmitriy Shibarshin</t>
  </si>
  <si>
    <t>Moving collector cars worldwide
@wcshipping</t>
  </si>
  <si>
    <t>https://scontent-atl3-1.cdninstagram.com/v/t51.2885-19/324861979_129737173296078_3029619990959304269_n.jpg?stp=dst-jpg_e0_s150x150_tt6&amp;efg=eyJ2ZW5jb2RlX3RhZyI6InByb2ZpbGVfcGljLmRqYW5nby4xMDgwLmMyIn0&amp;_nc_ht=scontent-atl3-1.cdninstagram.com&amp;_nc_cat=106&amp;_nc_oc=Q6cZ2QHr7fwZH16yJ_8cA6M6HepZaawiV0IDze3RYVUSYOhm7SR5_olnY4Xq2ZbdodVgoPg&amp;_nc_ohc=6kMn0TgcT70Q7kNvwG0NIN_&amp;_nc_gid=Bhq4mpCN3y728iVctbSfvg&amp;edm=AOQ1c0wBAAAA&amp;ccb=7-5&amp;oh=00_Afz3GRBNBlB-wxToJjHQXumNBG89m85EXvIjJW4fe3jIsw&amp;oe=69BD8801&amp;_nc_sid=8b3546</t>
  </si>
  <si>
    <t>For 60 years, the Miura has inspired, thrilled, and defined what it means to be a Raging Bull. Happy anniversary to the icon that started it all.🥂
#Lamborghini #Miura60 #ItalianDesign #ClassicCars #ImportCar | Double the smiles, double the love 😍 | Half a year with our girl 💕
Chloe, you made our family complete.
Mama, Daddy and Amelia adore you! | Some of the favs from MCW 2025 
#drivetastefully #carweek | Добро пожаловать в семью, miss Chloe! Мы очень ждали нашу малышку и 10 июля 2025 мы официально стали семьей из четырех. ❤️ | While mama sleeps…
#toddlercooking | ❤️ | No better way to fight the Monterey blues than to plan for next year with the @wcshipping team. It’s the most intense week on the calendar. | We live in the best area of New York for sure! TriBeCa and Battery Park City are truly made for families with kids #TriBeCa #BPC #newyork #home | Mom life #momlife #baby #steak #мясо | Our journey ❤️ | ❤️</t>
  </si>
  <si>
    <t>#Lamborghini, #Miura60, #ItalianDesign, #ClassicCars, #ImportCar, #drivetastefully, #carweek, #toddlercooking, #TriBeCa, #BPC, #newyork, #home, #momlife, #baby, #steak</t>
  </si>
  <si>
    <t>@wcshipping</t>
  </si>
  <si>
    <t>https://instagram.com/p/DVwUSPujjGL, https://instagram.com/p/DUbk0zEEpN0, https://instagram.com/p/DTb-sg5jerH, https://instagram.com/p/DNe1tUssFQI, https://instagram.com/p/DMOtd_AJFv-, https://instagram.com/p/DIWzevKp7j_, https://instagram.com/p/DE0EDZ6p_xk, https://instagram.com/p/C-4Q5WJMIn1, https://instagram.com/p/C-jjI6rO95q, https://instagram.com/p/C-W1jU7u1cS, https://instagram.com/p/C-CCt1duwGV, https://instagram.com/p/C9OcIa5ucbo</t>
  </si>
  <si>
    <t>24, 46, 70, 26, 96, 58, 85, 65, 38, 48, 41, 58</t>
  </si>
  <si>
    <t>2, 4, 8, 0, 26, 8, 0, 0, 3, 2, 3, 3</t>
  </si>
  <si>
    <t>2026-03-11, 2026-02-06, 2026-01-13, 2025-08-18, 2025-07-18, 2025-04-12, 2025-01-14, 2024-08-20, 2024-08-12, 2024-08-07, 2024-07-30, 2024-07-10</t>
  </si>
  <si>
    <t>West Coast Shipping, Fort Lauderdale, Florida, Pebble Beach, New York, New York, Monterey, California, Manhattan, New York</t>
  </si>
  <si>
    <t>Sidecar, Image, Sidecar, Sidecar, Image, Video, Image, Sidecar, Sidecar, Video, Video, Video</t>
  </si>
  <si>
    <t>https://scontent-atl3-2.cdninstagram.com/v/t51.82787-15/649834950_18575766679038722_3119035059999880366_n.jpg?stp=dst-jpg_e35_p1080x1080_sh0.08_tt6&amp;_nc_ht=scontent-atl3-2.cdninstagram.com&amp;_nc_cat=102&amp;_nc_oc=Q6cZ2QHr7fwZH16yJ_8cA6M6HepZaawiV0IDze3RYVUSYOhm7SR5_olnY4Xq2ZbdodVgoPg&amp;_nc_ohc=fpuyVQEhAq4Q7kNvwG2zKVa&amp;_nc_gid=Bhq4mpCN3y728iVctbSfvg&amp;edm=AOQ1c0wBAAAA&amp;ccb=7-5&amp;ig_cache_key=Mzg1MDY2MjQyNTY5NjAyMjk0Mg%3D%3D.3-ccb7-5&amp;oh=00_AfxYR61Fx6AdsSgoOreS5pNmxRIuK-GoGJRRGq--oBT1Aw&amp;oe=69BDAEAF&amp;_nc_sid=8b3546, https://scontent-atl3-2.cdninstagram.com/v/t51.82787-15/649834950_18575766679038722_3119035059999880366_n.jpg?stp=dst-jpg_e35_p1080x1080_sh0.08_tt6&amp;_nc_ht=scontent-atl3-2.cdninstagram.com&amp;_nc_cat=102&amp;_nc_oc=Q6cZ2QHr7fwZH16yJ_8cA6M6HepZaawiV0IDze3RYVUSYOhm7SR5_olnY4Xq2ZbdodVgoPg&amp;_nc_ohc=fpuyVQEhAq4Q7kNvwG2zKVa&amp;_nc_gid=Bhq4mpCN3y728iVctbSfvg&amp;edm=AOQ1c0wBAAAA&amp;ccb=7-5&amp;ig_cache_key=Mzg1MDY2MjQyNTY5NjAyMjk0Mg%3D%3D.3-ccb7-5&amp;oh=00_AfxYR61Fx6AdsSgoOreS5pNmxRIuK-GoGJRRGq--oBT1Aw&amp;oe=69BDAEAF&amp;_nc_sid=8b3546, https://scontent-atl3-2.cdninstagram.com/v/t51.82787-15/649529157_18575766688038722_7807601163875423137_n.jpg?stp=dst-jpg_e35_p1080x1080_sh0.08_tt6&amp;_nc_ht=scontent-atl3-2.cdninstagram.com&amp;_nc_cat=102&amp;_nc_oc=Q6cZ2QHr7fwZH16yJ_8cA6M6HepZaawiV0IDze3RYVUSYOhm7SR5_olnY4Xq2ZbdodVgoPg&amp;_nc_ohc=hAraJeazwKEQ7kNvwGLNVIc&amp;_nc_gid=Bhq4mpCN3y728iVctbSfvg&amp;edm=AOQ1c0wBAAAA&amp;ccb=7-5&amp;ig_cache_key=Mzg1MDY2MjQyNzY1MDYwNTE5Mg%3D%3D.3-ccb7-5&amp;oh=00_AfwZwzgZLMGVyuCIq3Sd_aeNS0ANYEAIFUoXGRaMOLG6OA&amp;oe=69BD9257&amp;_nc_sid=8b3546, https://scontent-atl3-2.cdninstagram.com/v/t51.82787-15/649556435_18575766697038722_3560825700644107456_n.jpg?stp=dst-jpg_e35_p1080x1080_sh0.08_tt6&amp;_nc_ht=scontent-atl3-2.cdninstagram.com&amp;_nc_cat=102&amp;_nc_oc=Q6cZ2QHr7fwZH16yJ_8cA6M6HepZaawiV0IDze3RYVUSYOhm7SR5_olnY4Xq2ZbdodVgoPg&amp;_nc_ohc=Gf2fSlIUlH0Q7kNvwGN3bPV&amp;_nc_gid=Bhq4mpCN3y728iVctbSfvg&amp;edm=AOQ1c0wBAAAA&amp;ccb=7-5&amp;ig_cache_key=Mzg1MDY2MjQyODY4MjQwODg2NQ%3D%3D.3-ccb7-5&amp;oh=00_AfyfnVnXweoNQkO6dZxZQ7dzJak8MoAyYuzSUdxCnzRMNg&amp;oe=69BD8BB7&amp;_nc_sid=8b3546, https://scontent-atl3-2.cdninstagram.com/v/t51.82787-15/649235509_18575766706038722_1414699908779437905_n.jpg?stp=dst-jpg_e35_p1080x1080_sh0.08_tt6&amp;_nc_ht=scontent-atl3-2.cdninstagram.com&amp;_nc_cat=102&amp;_nc_oc=Q6cZ2QHr7fwZH16yJ_8cA6M6HepZaawiV0IDze3RYVUSYOhm7SR5_olnY4Xq2ZbdodVgoPg&amp;_nc_ohc=WZSK9g4uYTcQ7kNvwFT1VXq&amp;_nc_gid=Bhq4mpCN3y728iVctbSfvg&amp;edm=AOQ1c0wBAAAA&amp;ccb=7-5&amp;ig_cache_key=Mzg1MDY2MjQzMDczNzU2NzM4Ng%3D%3D.3-ccb7-5&amp;oh=00_AfywPlKp4SR7Ha2-Q4gwq_I9T1wPoI-HiXiTOAwzjQHpPQ&amp;oe=69BDBE59&amp;_nc_sid=8b3546, https://scontent-atl3-2.cdninstagram.com/v/t51.82787-15/649239027_18575766733038722_2715652740397175451_n.jpg?stp=dst-jpg_e35_p1080x1080_sh0.08_tt6&amp;_nc_ht=scontent-atl3-2.cdninstagram.com&amp;_nc_cat=102&amp;_nc_oc=Q6cZ2QHr7fwZH16yJ_8cA6M6HepZaawiV0IDze3RYVUSYOhm7SR5_olnY4Xq2ZbdodVgoPg&amp;_nc_ohc=FDMdMtThasEQ7kNvwF2UZr8&amp;_nc_gid=Bhq4mpCN3y728iVctbSfvg&amp;edm=AOQ1c0wBAAAA&amp;ccb=7-5&amp;ig_cache_key=Mzg1MDY2MjQzMjcxNzMwMzU2MA%3D%3D.3-ccb7-5&amp;oh=00_AfxZDEYjK5GyMYbL6eP2bao5qkJWWLHe4GyJDx_bA8xvqg&amp;oe=69BD8EDF&amp;_nc_sid=8b3546, https://scontent-atl3-2.cdninstagram.com/v/t51.82787-15/650048349_18575766724038722_2063708116360223246_n.jpg?stp=dst-jpg_e35_p1080x1080_sh0.08_tt6&amp;_nc_ht=scontent-atl3-2.cdninstagram.com&amp;_nc_cat=102&amp;_nc_oc=Q6cZ2QHr7fwZH16yJ_8cA6M6HepZaawiV0IDze3RYVUSYOhm7SR5_olnY4Xq2ZbdodVgoPg&amp;_nc_ohc=APmwUKFphXAQ7kNvwF-COCO&amp;_nc_gid=Bhq4mpCN3y728iVctbSfvg&amp;edm=AOQ1c0wBAAAA&amp;ccb=7-5&amp;ig_cache_key=Mzg1MDY2MjQzNTA1NzcxOTM3NQ%3D%3D.3-ccb7-5&amp;oh=00_AfwBRT3gVzChTzQHT2MDrLU6Xs47_W4OkKiDCnmz7Dhgdg&amp;oe=69BD9900&amp;_nc_sid=8b3546, https://scontent-atl3-2.cdninstagram.com/v/t51.82787-15/627706523_18318914980264586_4122161636498038460_n.jpg?stp=dst-jpg_e15_tt6&amp;_nc_ht=scontent-atl3-2.cdninstagram.com&amp;_nc_cat=102&amp;_nc_oc=Q6cZ2QHr7fwZH16yJ_8cA6M6HepZaawiV0IDze3RYVUSYOhm7SR5_olnY4Xq2ZbdodVgoPg&amp;_nc_ohc=t9GX1kZOaCAQ7kNvwHZCTmu&amp;_nc_gid=Bhq4mpCN3y728iVctbSfvg&amp;edm=AOQ1c0wBAAAA&amp;ccb=7-5&amp;ig_cache_key=MzgyNjgxNDI2NjI5NzcxNzYyMA%3D%3D.3-ccb7-5&amp;oh=00_AfySpVkhsdsIutGDN1DcFF5BjISSEIy0vftUihcE7uz-Eg&amp;oe=69BDB9A3&amp;_nc_sid=8b3546, https://scontent-atl3-2.cdninstagram.com/v/t51.82787-15/615214806_18315306856264586_3596870095609292440_n.jpg?stp=dst-jpg_e35_p1080x1080_sh0.08_tt6&amp;_nc_ht=scontent-atl3-2.cdninstagram.com&amp;_nc_cat=102&amp;_nc_oc=Q6cZ2QHr7fwZH16yJ_8cA6M6HepZaawiV0IDze3RYVUSYOhm7SR5_olnY4Xq2ZbdodVgoPg&amp;_nc_ohc=Kmlg8SmO9g8Q7kNvwEtWNLp&amp;_nc_gid=Bhq4mpCN3y728iVctbSfvg&amp;edm=AOQ1c0wBAAAA&amp;ccb=7-5&amp;ig_cache_key=MzgwODkxMzY0MTQwNDQ1Nzg2OQ%3D%3D.3-ccb7-5&amp;oh=00_AfzSAo30K6GPTT5ZFmpekbmHZLAciyx0wrC9XBvJFdSqtQ&amp;oe=69BD911F&amp;_nc_sid=8b3546, https://scontent-atl3-2.cdninstagram.com/v/t51.82787-15/615214806_18315306856264586_3596870095609292440_n.jpg?stp=dst-jpg_e35_p1080x1080_sh0.08_tt6&amp;_nc_ht=scontent-atl3-2.cdninstagram.com&amp;_nc_cat=102&amp;_nc_oc=Q6cZ2QHr7fwZH16yJ_8cA6M6HepZaawiV0IDze3RYVUSYOhm7SR5_olnY4Xq2ZbdodVgoPg&amp;_nc_ohc=Kmlg8SmO9g8Q7kNvwEtWNLp&amp;_nc_gid=Bhq4mpCN3y728iVctbSfvg&amp;edm=AOQ1c0wBAAAA&amp;ccb=7-5&amp;ig_cache_key=MzgwODkxMzY0MTQwNDQ1Nzg2OQ%3D%3D.3-ccb7-5&amp;oh=00_AfzSAo30K6GPTT5ZFmpekbmHZLAciyx0wrC9XBvJFdSqtQ&amp;oe=69BD911F&amp;_nc_</t>
  </si>
  <si>
    <t>https://scontent-atl3-3.cdninstagram.com/o1/v/t16/f2/m69/AQOG9N9Ey_jFxSzIdbR6HNo1o7SKD9vUo6Z6hWhxZkHru3wIcJFt3HDdvJwZZFfAIl28hej0Qd7W9gOpx7UElw18.mp4?strext=1&amp;_nc_cat=111&amp;_nc_sid=5e9851&amp;_nc_ht=scontent-atl3-3.cdninstagram.com&amp;_nc_ohc=3NVJCdEbY0gQ7kNvwEcUizs&amp;efg=eyJ2ZW5jb2RlX3RhZyI6Inhwdl9wcm9ncmVzc2l2ZS5JTlNUQUdSQU0uQ0FST1VTRUxfSVRFTS5DMy43MjAuZGFzaF9iYXNlbGluZV8xX3YxIiwieHB2X2Fzc2V0X2lkIjoxNzg3OTg0MzIzODQ5MDI2NywiYXNzZXRfYWdlX2RheXMiOjQsInZpX3VzZWNhc2VfaWQiOjEwMTQ2LCJkdXJhdGlvbl9zIjozLCJ1cmxnZW5fc291cmNlIjoid3d3In0%3D&amp;ccb=17-1&amp;_nc_gid=Bhq4mpCN3y728iVctbSfvg&amp;_nc_ss=1a&amp;_nc_zt=28&amp;vs=134e8b8be2d7a1d&amp;_nc_vs=HBkcFQIYOnBhc3N0aHJvdWdoX2V2ZXJzdG9yZS9HQ1JLZ3lZbTI2UUh1OGNDQU9IQWdmX3lFdEp0YnNwVEFRQUYVAALIARIAKAAYABsCiAd1c2Vfb2lsATEScHJvZ3Jlc3NpdmVfcmVjaXBlATEVAAAmtsL1je3nwj8VAigCQzMsF0ALdsi0OVgQGBJkYXNoX2Jhc2VsaW5lXzFfdjERAHXuB2XEngEA&amp;oh=00_AfwULLq8LG6as74OgDJqVPvPGvBtGpGtsSbVKWT-tPdHcA&amp;oe=69BD99A1, https://scontent-atl3-2.cdninstagram.com/o1/v/t2/f2/m367/AQN0w0I-cKuJ8WWglhCnnzOeMnpkDhue4ob7j3TY_9yilp58Z3eChiGFGRuzsg4xpNZS3FaceSPpV8lEMa-xBBBM3wwkFnihYwI6lDI.mp4?_nc_cat=105&amp;_nc_sid=5e9851&amp;_nc_ht=scontent-atl3-2.cdninstagram.com&amp;_nc_ohc=97djF1V4_18Q7kNvwFNZ5E3&amp;efg=eyJ2ZW5jb2RlX3RhZyI6Inhwdl9wcm9ncmVzc2l2ZS5JTlNUQUdSQU0uQ0FST1VTRUxfSVRFTS5DMy43MjAuZGFzaF9iYXNlbGluZV8xX3YxIiwieHB2X2Fzc2V0X2lkIjoxODE1MzAxMDE1ODYzNTEwLCJhc3NldF9hZ2VfZGF5cyI6MjEwLCJ2aV91c2VjYXNlX2lkIjoxMDE0NiwiZHVyYXRpb25fcyI6MjksInVybGdlbl9zb3VyY2UiOiJ3d3cifQ%3D%3D&amp;ccb=17-1&amp;vs=4105e98ac5a64ffb&amp;_nc_vs=HBkcFQIYQGlnX2VwaGVtZXJhbC9CMjRFN0M5NDZCRjQzNjBFQkM3MTM3NkIwRjlFQjZBN192aWRlb19kYXNoaW5pdC5tcDQVAALIARIAKAAYABsCiAd1c2Vfb2lsATEScHJvZ3Jlc3NpdmVfcmVjaXBlATEVAAAmrIOww7bAuQYVAigCQzMsF0A9d0vGp--eGBJkYXNoX2Jhc2VsaW5lXzFfdjERAHXuB2XEngEA&amp;_nc_gid=Bhq4mpCN3y728iVctbSfvg&amp;_nc_ss=1a&amp;_nc_zt=28&amp;oh=00_AfxXxlSYNPnrUxmTB9nJszx6IHRoQqEvjZHhf8wGE8myNw&amp;oe=69BD9216, https://scontent-atl3-2.cdninstagram.com/o1/v/t2/f2/m367/AQOjb8NS3n-hyH5wad2WZBnq2IdqNR8a5HWhAMTWouA1fiPSvU65_dMsfB3GuMn1mpGlDk6awZAMQ4JAP5ZvVUz8_zWpDujtv-1DMTo.mp4?_nc_cat=102&amp;_nc_sid=5e9851&amp;_nc_ht=scontent-atl3-2.cdninstagram.com&amp;_nc_ohc=2rovs5HYX2YQ7kNvwEBuaNf&amp;efg=eyJ2ZW5jb2RlX3RhZyI6Inhwdl9wcm9ncmVzc2l2ZS5JTlNUQUdSQU0uQ0FST1VTRUxfSVRFTS5DMy43MjAuZGFzaF9iYXNlbGluZV8xX3YxIiwieHB2X2Fzc2V0X2lkIjoxMzA1NDI3OTA3OTY4NDA5LCJhc3NldF9hZ2VfZGF5cyI6MjEwLCJ2aV91c2VjYXNlX2lkIjoxMDE0NiwiZHVyYXRpb25fcyI6NiwidXJsZ2VuX3NvdXJjZSI6Ind3dyJ9&amp;ccb=17-1&amp;_nc_gid=Bhq4mpCN3y728iVctbSfvg&amp;_nc_ss=1a&amp;_nc_zt=28&amp;vs=1f278ac4fa8fba54&amp;_nc_vs=HBkcFQIYQGlnX2VwaGVtZXJhbC8xQTRERjJGMzdGMDYyRUZDQkQ4Mzc4MDUzMzI2NkNCOF92aWRlb19kYXNoaW5pdC5tcDQVAALIARIAKAAYABsCiAd1c2Vfb2lsATEScHJvZ3Jlc3NpdmVfcmVjaXBlATEVAAAmsvbf6_PR0QQVAigCQzMsF0AbqfvnbItEGBJkYXNoX2Jhc2VsaW5lXzFfdjERAHXuB2XEngEA&amp;oh=00_AfxdVu4uK1pDZQ3Bc0UEjl5AclVjXXEro1_MIln8sxbJkQ&amp;oe=69BDA337, https://scontent-atl3-3.cdninstagram.com/o1/v/t2/f2/m367/AQMKZh7uh0ALpil4EzIL82TEMgrHLVwrdb0_RV7w-IEDlYcz9iVrDWdYNfF8nBU50rxkI_-U76v0N1rr4tWA9C6htALppTz_bYvug3M.mp4?_nc_cat=110&amp;_nc_sid=5e9851&amp;_nc_ht=scontent-atl3-3.cdninstagram.com&amp;_nc_ohc=WEjILp7jxHMQ7kNvwFIFk0e&amp;efg=eyJ2ZW5jb2RlX3RhZyI6Inhwdl9wcm9ncmVzc2l2ZS5JTlNUQUdSQU0uQ0FST1VTRUxfSVRFTS5DMy43MjAuZGFzaF9iYXNlbGluZV8xX3YxIiwieHB2X2Fzc2V0X2lkIjo2OTAwMDQ4OTA3MTg3NzgsImFzc2V0X2FnZV9kYXlzIjoyMTAsInZpX3VzZWNhc2VfaWQiOjEwMTQ2LCJkdXJhdGlvbl9zIjoyLCJ1cmxnZW5fc291cmNlIjoid3d3In0%3D&amp;ccb=17-1&amp;vs=9f816e3f56690908&amp;_nc_vs=HBkcFQIYQGlnX2VwaGVtZXJhbC9BNzQxQTgyMjQyNkVGMEQzNTg0OTgwNzE2MDUxNjBCOF92aWRlb19kYXNoaW5pdC5tcDQVAALIARIAKAAYABsCiAd1c2Vfb2lsATEScHJvZ3Jlc3NpdmVfcmVjaXBlATEVAAAm9Mi8hsnjuQIVAigCQzMsF0ADqfvnbItEGBJkYXNoX2Jhc2VsaW5lXzFfdjERAHXuB2XEngEA&amp;_nc_gid=Bhq4mpCN3y728iVctbSfvg&amp;_nc_ss=1a&amp;_nc_zt=28&amp;oh=00_Afw8KF-ZIuQAcIV9Q4oczXBzin4EgKIhJ3hrEJaPe5oPfw&amp;oe=69BDA3DF, https://scontent-atl3-1.cdninstagram.com/o1/v/t2/f2/m367/AQMSNJZCDAaMpq0cqh7izPAuwHjQszKAo-1NWGaq57DZHtc8V_C9OaYLhF2zApP-ga7vIFdK3NTtsTyQXlMKbOek_NRsqH504L1x57w.mp4?_nc_cat=103&amp;_nc_sid=5e9851&amp;_nc_ht=scontent-atl3-1.cdninstagram.com&amp;_nc_ohc=TOBImlkNKzAQ7kNvwFVljXQ&amp;efg=eyJ2ZW5jb2RlX3RhZyI6Inhwdl9wcm9ncmVzc2l2ZS5JTlNUQUdSQU0uQ0FST1VTRUxfSVRFTS5DMy43MjAuZGFzaF9iYXNlbGluZV8xX3YxIiwieHB2X2Fzc2V0X2lkIjo5MzIwMzE5OTU3ODg0ODAsImFzc2V0X2FnZV9kYXlzIjoyMTAsInZpX3VzZWNhc2VfaWQiOjEwMTQ2LCJkdXJhdGlvbl9zIjo3LCJ1cmxnZW5fc291cmNlIjoid3d3In0%3D&amp;ccb=17-1&amp;vs=16b6b5143d89e89b&amp;_nc_vs=HBkcFQIYQGlnX2VwaGVtZXJhbC8zNjQ5NUE0QkJCNDdGNjEyNUFEMUQ4MjI2N0M4OTFCN192aWRlb19kYXNoaW5pdC5tcDQVAALIARIAKAAYABsCiAd1c2Vfb2lsATEScHJvZ3Jlc3NpdmVfcmVjaXBlATEVAAAmgPO5wLPrpwMVAigCQzMsF0AcZmZmZmZmGBJkYXNoX2Jhc2VsaW5lXzFfdjERAHXuB2XEngEA&amp;_nc_gid=Bhq4mpCN3y728iVctbSfvg&amp;_nc_ss=1a&amp;_nc_zt=28&amp;oh=00_AfxqjEW9_v3UaVyeQHiCnl3Ud6XvQ8Lrgrm5D2yE6o1P8w&amp;oe=69BDA764</t>
  </si>
  <si>
    <t>https://www.instagram.com/dshibarshin</t>
  </si>
  <si>
    <t>___sakiko</t>
  </si>
  <si>
    <t>実川 咲子</t>
  </si>
  <si>
    <t>https://scontent-bos5-1.cdninstagram.com/v/t51.82787-19/566042112_18533243434013679_8281770706239531181_n.jpg?stp=dst-jpg_e0_s150x150_tt6&amp;efg=eyJ2ZW5jb2RlX3RhZyI6InByb2ZpbGVfcGljLmRqYW5nby45NDcuYzIifQ&amp;_nc_ht=scontent-bos5-1.cdninstagram.com&amp;_nc_cat=103&amp;_nc_oc=Q6cZ2QGx7pbF7-0Hs6LNmUtiU1pLkyQipU2oUQ-mCOGTAnwTV3HC-P-I9PIKziLLe1ZdwMI&amp;_nc_ohc=dziGPS2hM38Q7kNvwEGmtDO&amp;_nc_gid=pQUHvI1P4Ei51gsb8FJ6Xw&amp;edm=AOQ1c0wBAAAA&amp;ccb=7-5&amp;oh=00_AfxHWOewZElaGOhGAxufuE88yMc_IAsNjE4VzibznPkotQ&amp;oe=69BD9FA3&amp;_nc_sid=8b3546</t>
  </si>
  <si>
    <t>Ready to be scouted by the Avengers❤️‍🔥 | HBD🎂9歳
抱っこできなくなるのが先か、
抱っこさせてくれなくなるのが先か🤛 | 界♨️別府
#星野リゾート 
#界別府 | 36歳。30代折り返しました。
家庭と自分のやりたいこと、上手く噛み合わず
葛藤した30代前半でした。
どちらか力を入れてしまうと
もう片方を疎かにしているような罪悪感があって、
結局どちらも中途半端にしてしまいました。
最近はすっかり手のかからなくなった息子と過ごしていて、
“母親である自分”と“そうでない自分”を
分けて楽しめるようになった気がします。
同時に今まで全く余裕を持って接してあげられなかったこと、ごめんねの気持ちです。
（今はさぞかし余裕を持ってる風だけど、寝てる時以外怒鳴ってるのは変わらず）
30代折り返しを境にまた生活がガラッと変わりそうだけど
今はシンプルな気持 | InterContinental Sapporo opening event
素敵な機会をありがとうございました。
@intercontinental_sapporo 
🧜‍♀️ @mitsui.risako @m.a.i.1.1.3.m.a.i @hakoyama.aika @kei.marumo 🎬🎨@tkmivj @champagneaddiction
#synchronizedswimming
#artisticswimming | BTEEY'S BULE🍓🌿 | ♡ | 🌴🚌 | 3月末で仕事引退した父のお疲れHAWAII
産まれてから今の今まで不自由1つ無く育ててくれた両親には感謝しかないです。
昔から海外に興味が無くて、新婚旅行くらいしか行ったことなかった両親。
ハワイは死ぬまでに1回行ってもいいなーとたまに呟いていたので、ひとまず引退したら無理やり連れ出すと決めていました。
(旅費は父。🤪)
私も10年ぶりハワイでした🌺
また行きたいと言ってくれて良かった！
また行こう！ | 絶賛反抗期📢 | 🇯🇵
#theritzcarltonfukuoka 
#リッツカールトン福岡</t>
  </si>
  <si>
    <t>#synchronizedswimming, #artisticswimming, #theritzcarltonfukuoka</t>
  </si>
  <si>
    <t>@intercontinental_sapporo, @mitsui.risako, @m.a.i.1.1.3.m.a.i, @hakoyama.aika, @kei.marumo, @tkmivj, @champagneaddiction</t>
  </si>
  <si>
    <t>https://instagram.com/p/DPxPGeekxoo, https://instagram.com/p/DU-oDIQkUEA, https://instagram.com/p/DQ83ZWZkZYN, https://instagram.com/p/DQl-jYvjzP8, https://instagram.com/p/DPWW4Cuj4Zf, https://instagram.com/p/DO2uIDWES49, https://instagram.com/p/DO2ZFG_EaxX, https://instagram.com/p/DNzfxW3Yn7Y, https://instagram.com/p/DLShjzlJBJj, https://instagram.com/p/DLR8B9UJoRc, https://instagram.com/p/DKrm5w8y5rX, https://instagram.com/p/DITe5bjBLop</t>
  </si>
  <si>
    <t>0, 88, 0, 117, 26, 2, 2, 1, 0, 87, 30, 39</t>
  </si>
  <si>
    <t>0, 4, 0, 3, 0, 0, 0, 0, 0, 4, 0, 1</t>
  </si>
  <si>
    <t>2025-10-14, 2026-02-20, 2025-11-12, 2025-11-03, 2025-10-03, 2025-09-21, 2025-09-21, 2025-08-26, 2025-06-24, 2025-06-24, 2025-06-09, 2025-04-11</t>
  </si>
  <si>
    <t>界 別府 - KAI Beppu, Sheraton Waikiki Beach Resort, The Ritz-Carlton, Fukuoka</t>
  </si>
  <si>
    <t>Image, Sidecar, Sidecar, Sidecar, Video, Sidecar, Sidecar, Image, Image, Sidecar, Image, Sidecar</t>
  </si>
  <si>
    <t>https://scontent-bos5-1.cdninstagram.com/v/t51.82787-15/564439659_18532118128013679_4270426504061616476_n.jpg?stp=dst-jpg_e35_p1080x1080_sh0.08_tt6&amp;_nc_ht=scontent-bos5-1.cdninstagram.com&amp;_nc_cat=103&amp;_nc_oc=Q6cZ2QGx7pbF7-0Hs6LNmUtiU1pLkyQipU2oUQ-mCOGTAnwTV3HC-P-I9PIKziLLe1ZdwMI&amp;_nc_ohc=iNYcihiqnCsQ7kNvwEtDmIx&amp;_nc_gid=pQUHvI1P4Ei51gsb8FJ6Xw&amp;edm=AOQ1c0wBAAAA&amp;ccb=7-5&amp;ig_cache_key=Mzc0MjgzOTE4MTA2MTMzMTQ5Ng%3D%3D.3-ccb7-5&amp;oh=00_Afy4cy2kVjv8F0E-jKfxPk2UKPyo4bHKMOomVv6W6GXpog&amp;oe=69BD88F1&amp;_nc_sid=8b3546, https://scontent-bos5-1.cdninstagram.com/v/t51.82787-15/639538829_18561910276013679_8363625564452254689_n.jpg?stp=dst-jpg_e35_p1080x1080_sh0.08_tt6&amp;_nc_ht=scontent-bos5-1.cdninstagram.com&amp;_nc_cat=103&amp;_nc_oc=Q6cZ2QGx7pbF7-0Hs6LNmUtiU1pLkyQipU2oUQ-mCOGTAnwTV3HC-P-I9PIKziLLe1ZdwMI&amp;_nc_ohc=-Ed0ps-FOJoQ7kNvwEMpM1Z&amp;_nc_gid=pQUHvI1P4Ei51gsb8FJ6Xw&amp;edm=AOQ1c0wBAAAA&amp;ccb=7-5&amp;ig_cache_key=MzgzNjY4MDA2MDE4MzYxOTM4Mg%3D%3D.3-ccb7-5&amp;oh=00_AfzStEJqPCPF_3rd9aG-4ls26CM-oI_sobx4zsmrTOASJg&amp;oe=69BD88E3&amp;_nc_sid=8b3546, https://scontent-bos5-1.cdninstagram.com/v/t51.82787-15/639538829_18561910276013679_8363625564452254689_n.jpg?stp=dst-jpg_e35_p1080x1080_sh0.08_tt6&amp;_nc_ht=scontent-bos5-1.cdninstagram.com&amp;_nc_cat=103&amp;_nc_oc=Q6cZ2QGx7pbF7-0Hs6LNmUtiU1pLkyQipU2oUQ-mCOGTAnwTV3HC-P-I9PIKziLLe1ZdwMI&amp;_nc_ohc=-Ed0ps-FOJoQ7kNvwEMpM1Z&amp;_nc_gid=pQUHvI1P4Ei51gsb8FJ6Xw&amp;edm=AOQ1c0wBAAAA&amp;ccb=7-5&amp;ig_cache_key=MzgzNjY4MDA2MDE4MzYxOTM4Mg%3D%3D.3-ccb7-5&amp;oh=00_AfzStEJqPCPF_3rd9aG-4ls26CM-oI_sobx4zsmrTOASJg&amp;oe=69BD88E3&amp;_nc_sid=8b3546, https://scontent-bos5-1.cdninstagram.com/v/t51.82787-15/639947792_18561910288013679_9202939908250475279_n.jpg?stp=dst-jpg_e35_p1080x1080_sh0.08_tt6&amp;_nc_ht=scontent-bos5-1.cdninstagram.com&amp;_nc_cat=103&amp;_nc_oc=Q6cZ2QGx7pbF7-0Hs6LNmUtiU1pLkyQipU2oUQ-mCOGTAnwTV3HC-P-I9PIKziLLe1ZdwMI&amp;_nc_ohc=9WDyJrOp31AQ7kNvwHB0maB&amp;_nc_gid=pQUHvI1P4Ei51gsb8FJ6Xw&amp;edm=AOQ1c0wBAAAA&amp;ccb=7-5&amp;ig_cache_key=MzgzNjY4MDA2MDI1MDY5NDE3MA%3D%3D.3-ccb7-5&amp;oh=00_AfzIGpXSoqDeK0ekRiXtWOiEiChemKTC63LKTqOVBx-TYg&amp;oe=69BD8679&amp;_nc_sid=8b3546, https://scontent-bos5-1.cdninstagram.com/v/t51.82787-15/639828625_18561910306013679_6112540147920714622_n.jpg?stp=dst-jpg_e35_p1080x1080_sh0.08_tt6&amp;_nc_ht=scontent-bos5-1.cdninstagram.com&amp;_nc_cat=103&amp;_nc_oc=Q6cZ2QGx7pbF7-0Hs6LNmUtiU1pLkyQipU2oUQ-mCOGTAnwTV3HC-P-I9PIKziLLe1ZdwMI&amp;_nc_ohc=KoJiK2TgGfoQ7kNvwExjevF&amp;_nc_gid=pQUHvI1P4Ei51gsb8FJ6Xw&amp;edm=AOQ1c0wBAAAA&amp;ccb=7-5&amp;ig_cache_key=MzgzNjY4MDA2MDE4MzU5MDgzNw%3D%3D.3-ccb7-5&amp;oh=00_AfzCksMQVJuQYHT3sUifhdc4UpWpMocj4MTew_0-QGfp5Q&amp;oe=69BDB1CB&amp;_nc_sid=8b3546, https://scontent-bos5-1.cdninstagram.com/v/t51.82787-15/581044792_18538855333013679_5362561390826761928_n.jpg?stp=dst-jpg_e35_p1080x1080_sh0.08_tt6&amp;_nc_ht=scontent-bos5-1.cdninstagram.com&amp;_nc_cat=103&amp;_nc_oc=Q6cZ2QGx7pbF7-0Hs6LNmUtiU1pLkyQipU2oUQ-mCOGTAnwTV3HC-P-I9PIKziLLe1ZdwMI&amp;_nc_ohc=Oedm_nMw88AQ7kNvwHFyov6&amp;_nc_gid=pQUHvI1P4Ei51gsb8FJ6Xw&amp;edm=AOQ1c0wBAAAA&amp;ccb=7-5&amp;ig_cache_key=Mzc2NDEyNzAwODA1NDkxMjcwNg%3D%3D.3-ccb7-5&amp;oh=00_AfwgSMa1Uu6ZQbD3twb01vIMd-QLiRdlj3Vg5KbYcqy6Pw&amp;oe=69BDBC9E&amp;_nc_sid=8b3546, https://scontent-bos5-1.cdninstagram.com/v/t51.82787-15/581044792_18538855333013679_5362561390826761928_n.jpg?stp=dst-jpg_e35_p1080x1080_sh0.08_tt6&amp;_nc_ht=scontent-bos5-1.cdninstagram.com&amp;_nc_cat=103&amp;_nc_oc=Q6cZ2QGx7pbF7-0Hs6LNmUtiU1pLkyQipU2oUQ-mCOGTAnwTV3HC-P-I9PIKziLLe1ZdwMI&amp;_nc_ohc=Oedm_nMw88AQ7kNvwHFyov6&amp;_nc_gid=pQUHvI1P4Ei51gsb8FJ6Xw&amp;edm=AOQ1c0wBAAAA&amp;ccb=7-5&amp;ig_cache_key=Mzc2NDEyNzAwODA1NDkxMjcwNg%3D%3D.3-ccb7-5&amp;oh=00_AfwgSMa1Uu6ZQbD3twb01vIMd-QLiRdlj3Vg5KbYcqy6Pw&amp;oe=69BDBC9E&amp;_nc_sid=8b3546, https://scontent-bos5-1.cdninstagram.com/v/t51.82787-15/581431770_18538855351013679_2835047051383799894_n.jpg?stp=dst-jpg_e35_p1080x1080_sh0.08_tt6&amp;_nc_ht=scontent-bos5-1.cdninstagram.com&amp;_nc_cat=103&amp;_nc_oc=Q6cZ2QGx7pbF7-0Hs6LNmUtiU1pLkyQipU2oUQ-mCOGTAnwTV3HC-P-I9PIKziLLe1ZdwMI&amp;_nc_ohc=ZFLajYTe_VYQ7kNvwFEvII-&amp;_nc_gid=pQUHvI1P4Ei51gsb8FJ6Xw&amp;edm=AOQ1c0wBAAAA&amp;ccb=7-5&amp;ig_cache_key=Mzc2NDEyNzAwODAzODE3MDg4OA%3D%3D.3-ccb7-5&amp;oh=00_AfwnieMXAWwWDnemlBiGIC6A81gDn9fbCKYGe1WXCI-WJA&amp;oe=69BDB3B4&amp;_nc_sid=8b3546, https://scontent-bos5-1.cdninstagram.com/v/t51.82787-15/583122020_18538855360013679_4026547168397004217_n.jpg?stp=dst-jpg_e35_p1080x1080_sh0.08_tt6&amp;_nc_ht=scontent-bos5-1.cdninstagram.com&amp;_nc_cat=103&amp;_nc_oc=Q6cZ2QGx7pbF7-0Hs6LNmUtiU1pLkyQipU2oUQ-mCOGTAnwTV3HC-P-I9PIKziLLe1ZdwMI&amp;_nc_ohc=D_bLyRejZwcQ7kNvwEIXwWJ&amp;_nc_gid=pQUHvI1P4Ei51gsb8FJ6Xw&amp;edm=AOQ1c0wBAAAA&amp;ccb=7-5&amp;ig_cache_key=Mzc2NDEyNzAwODA1NDk0NzQwOQ%3D%3D.3-ccb7-5&amp;oh=00_AfwVJ2zon3dSNvCVi292Hn6FNl5J_CDjXDa33tRFETWnNA&amp;oe=69BD8AE7&amp;_nc_sid=8b3546, https://scontent-bos5-1.cdninstagram.com/v/t51.82787-15/580980106_18538855372013679_4310871784662959282_n.jpg?stp=dst-jpg_e35_s1080x1080_sh0.08_tt6&amp;_nc_ht=scontent-bos5-1.cdninstagram.com&amp;_nc_cat=103&amp;_nc_oc=Q6cZ2QGx7pbF7-0Hs6LNmUtiU1pLkyQipU2oUQ-mCOGTAnwTV3HC-P-I9PIKziLLe1ZdwMI&amp;_nc_ohc=ElepV4y-lgkQ7kNvwFaANBn&amp;_nc_gid=pQUHvI1P4Ei51gsb8FJ6Xw&amp;edm=AOQ1c0wBAAAA&amp;ccb=7-5&amp;ig_cache_key=Mzc2NDEyNzAwODA0NjU0MTA4NA%3D%3D.3-ccb7-5&amp;oh=00_AfyPSqY0T1NS7fPrbO1Dtsl7P0kF9mS2_aK9rTRRp9cIm</t>
  </si>
  <si>
    <t>https://scontent-bos5-1.cdninstagram.com/o1/v/t2/f2/m367/AQPenPOztcsaw78H-RwDu_wry76Q8fh5mXKlMotatDDtE4rEg_qhE77UNMqafFIGQ86xSQhLwWN1WATO2yEjetRjdpfC11jUutdVON0.mp4?_nc_cat=106&amp;_nc_sid=5e9851&amp;_nc_ht=scontent-bos5-1.cdninstagram.com&amp;_nc_ohc=rJUQC6wjrtsQ7kNvwHGLgW_&amp;efg=eyJ2ZW5jb2RlX3RhZyI6Inhwdl9wcm9ncmVzc2l2ZS5JTlNUQUdSQU0uQ0FST1VTRUxfSVRFTS5DMy43MjAuZGFzaF9iYXNlbGluZV8xX3YxIiwieHB2X2Fzc2V0X2lkIjo4MzQ5OTkwNzI0NDc5MjIsImFzc2V0X2FnZV9kYXlzIjoxMzIsInZpX3VzZWNhc2VfaWQiOjEwMTQ2LCJkdXJhdGlvbl9zIjoyMSwidXJsZ2VuX3NvdXJjZSI6Ind3dyJ9&amp;ccb=17-1&amp;vs=57d550350662f1e2&amp;_nc_vs=HBkcFQIYQGlnX2VwaGVtZXJhbC8xQzQ3MjY0OTQwQzJBREQ5ODlFQTNDNDUyRDYxRkQ4QV92aWRlb19kYXNoaW5pdC5tcDQVAALIARIAKAAYABsCiAd1c2Vfb2lsATEScHJvZ3Jlc3NpdmVfcmVjaXBlATEVAAAm5PbO8avb-wIVAigCQzMsF0A1RBiTdLxqGBJkYXNoX2Jhc2VsaW5lXzFfdjERAHXuB2XEngEA&amp;_nc_gid=pQUHvI1P4Ei51gsb8FJ6Xw&amp;_nc_ss=1a&amp;_nc_zt=28&amp;oh=00_AfwcO1T9NPJFyzzye00QFo3BDgc7GTSIOV82xSRROnYskg&amp;oe=69BDA74F, https://scontent-bos5-1.cdninstagram.com/o1/v/t2/f2/m86/AQNMras861U1pMBJnCiSvH7cX-WN2OusZ_R9lRpYNhU5GEgX-WpT7gL8FrLb8HFsydbKtzZAczXQcMXZdbhCJg_RZzuaF-QQ54JZcjQ.mp4?_nc_cat=108&amp;_nc_sid=5e9851&amp;_nc_ht=scontent-bos5-1.cdninstagram.com&amp;_nc_ohc=xglRvKbIbC8Q7kNvwGVH4Iw&amp;efg=eyJ2ZW5jb2RlX3RhZyI6Inhwdl9wcm9ncmVzc2l2ZS5JTlNUQUdSQU0uQ0xJUFMuQzMuMTI3OC5kYXNoX2Jhc2VsaW5lXzFfdjEiLCJ4cHZfYXNzZXRfaWQiOjE0MzkyOTc1MTM4NDQyNzEsImFzc2V0X2FnZV9kYXlzIjoxNjMsInZpX3VzZWNhc2VfaWQiOjEwMDk5LCJkdXJhdGlvbl9zIjoyNDksInVybGdlbl9zb3VyY2UiOiJ3d3cifQ%3D%3D&amp;ccb=17-1&amp;_nc_gid=pQUHvI1P4Ei51gsb8FJ6Xw&amp;_nc_ss=1a&amp;_nc_zt=28&amp;vs=cb79b1aa8dd9e37d&amp;_nc_vs=HBksFQIYUmlnX3hwdl9yZWVsc19wZXJtYW5lbnRfc3JfcHJvZC8zMDQ3M0Q1NDMyMTlBRjE3MzE1Q0ZERDgwMDIwMEFCQ192aWRlb19kYXNoaW5pdC5tcDQVAALIARIAFQIYSGlnX3hwdl9yZWVsc19wZXJtYW5lbnRfc3JfcHJvZC8yNDIyNTIyMjc5MzgyMjkzOF80ODI4NjY4ODczODczMDMyMjAxLm1wNBUCAsgBEgAoABgAGwKIB3VzZV9vaWwBMRJwcm9ncmVzc2l2ZV9yZWNpcGUBMRUAACbeuM-QksKOBRUCKAJDMywXQG892yLQ5WAYEmRhc2hfYmFzZWxpbmVfMV92MREAdf4HZeadAQA&amp;oh=00_Afx1ImKcG4oxikdyzIbqnNcUyEpMMHdlfMHgHVQMlgPqmQ&amp;oe=69B9A5C9</t>
  </si>
  <si>
    <t>https://www.instagram.com/___sakiko</t>
  </si>
  <si>
    <t>yichunnyang</t>
  </si>
  <si>
    <t>Jim</t>
  </si>
  <si>
    <t>@manner.journal
-
F1 &amp; Automotive Contributor
@gqtaiwan @sportify_tw</t>
  </si>
  <si>
    <t>Editor</t>
  </si>
  <si>
    <t>https://www.gq.com.tw/author/jim</t>
  </si>
  <si>
    <t>https://scontent-iad3-1.cdninstagram.com/v/t51.82787-19/522300679_18517394404022186_450602445645885240_n.jpg?stp=dst-jpg_e0_s150x150_tt6&amp;efg=eyJ2ZW5jb2RlX3RhZyI6InByb2ZpbGVfcGljLmRqYW5nby4xMDgwLmMyIn0&amp;_nc_ht=scontent-iad3-1.cdninstagram.com&amp;_nc_cat=102&amp;_nc_oc=Q6cZ2QFsNdaoxfF0PRnF3IxSyhTxNhX9vexAGS8nzsWKpslt5_Iieqp_5tvsEZKQp_DRc-U&amp;_nc_ohc=ryCVsF-VakQQ7kNvwErMhp7&amp;_nc_gid=6NDu7e3v3uhhG7qwB9kWqw&amp;edm=AOQ1c0wBAAAA&amp;ccb=7-5&amp;oh=00_AfwNePKAdoOZMTqUdt9o5ORW-DQnuGKJN34Cck1m4ybdGg&amp;oe=69BD9F27&amp;_nc_sid=8b3546</t>
  </si>
  <si>
    <t>There’s no better way to wrap up a weekend than with two Porsche-related events back-to-back.
作為一位保時捷車迷，最美好的週末安排，絕對莫過於此。
This is @type7 Rally to Magarigawa. | 🌐🏁 Sending some postcards from Magarigawa to you.
請原諒編輯目前暫時找不到適當的形容詞，來好好轉譯這如夢似幻的一天，不如就先讓這些畫面代為呈現吧。
Big thanks to @type7 @roundcatracing and @themagarigawaclub for having us on such a wonderful event 🤝🏼 | They say Porsche needs no subtitles. We think it needs no filter, either.
Culture. Passion. Connection.
This is what @luftgekuhlt Tokyo is all about. | 🔵🔴 They said M is too hot for the street. So let’s just keep it cool up there. | 出社會後一忙，也越接近三十的時候，能和家人好好相處的時間真的只要稍微不用點心，很容易就被排到相對後面的順位，甚至忘記。
今天特別安排一天帶著爸媽走一趟建國花市，結束後再一起去林口吃午餐、小逛街，最後再用31冰淇淋收尾。
這是今天隨手拍下的一張照片，也是最喜歡的瞬間。
因為大家手裡都拿著今天選到最喜歡的花。 | 上週藉著和小陳的週年紀念去了台南跨年，住了最喜歡的友愛街，也順便逛了樓下新開幕的BEAMS JAPAN。
意外發現平山昌尚這個寫著「SAMPLE」的鑰匙圈。
隨著用車頻率愈加頻繁，即將邁入20年的CR-V雖然頭好壯壯，但不免還是能在一些細節處看出些老化現象（甚至前陣子VTEC也給它漏油了🥲
即便滿腦子始終充滿想小改一下的念頭，也好想換一組當年日規和歐規才有的原廠18吋輪框，但最後還是會希望它維持當年老爸開車來接我放學的那個樣子。
想想現在這個狀態蠻符合這個新的鑰匙圈，有點瑕疵、有些地方需要修正，稱不上完美，不過依舊維持原廠狀態，一台Fam car有著這種樣品感也還是很不錯的。 | -
一連兩週早起出門溜達，
很多路線其實幾年前就騎過不只一次，
但換個心態還是有著不錯的新鮮感。
很久沒幫Betty好好拍照，
今天也特別帶了相機出門紀錄。
放下平常工作逼死人的高標準，
告訴自己不要帶著壓力按下快門。
果然騎車跟拍照都還是很有趣的事情。 | You only live through your 20s once.
Get something that makes you happy. | -
近期很認真的想重拾這個長滿灰塵的興趣，
明年要更積極騎車才行！ | 10.26.25
以此紀念今日正式搬離小陳の北漂小窩📌
始終都不是一個擅長道別的人，因為往往那只會讓自己感性的那一面主導自己的情緒。
雖說是小陳的租屋處，但自己也以室友的身分和半同居的狀態在這裡待上了快兩年，以台北的房租和屋況，這裡真的是個風水寶地。
而這也是住在台北的自己20多年以來，第一次體驗到離家外宿的生活。要論空間，絕對沒有家裡來的寬敞，要論舒適，也絕對沒有自己的房間自在；但卻乘載也創造出以前未曾擁有過的那種「兩個人一起共度生活的日常感」。
看著熟悉的空間隨著一箱箱雜物封箱，回到了最初自己沒看過的樣子，空間裡的回音也漸漸大聲起來。
趁著小陳下樓找房東確認最終細節，看了一圈 | 「不是最特別的車，但絕對是最穩定的存在。」開箱編輯日常座駕 - Honda CR-V Gen 3
嗨大家，我是編輯Jim。
在拍攝了數期專訪之後，一直想好好找個機會向各位介紹自己的愛車，於是趁著收到 @thor_taiwan_official 的邀請，特地在洗完車的當天留下了一組照片想分享給大家！
-
不論是家居亦或車內空間，因為習慣盡可能在視線所及處一切從簡，THOR的收納箱一直以來都是編輯相當愛用且數度回購的daily essential。
這次體驗到的是THOR新推出的Stacking Shelf Container 50L，在與傳統款式容量僅相差3升的前提下，側掀式開口設計是編 | 選圖邏輯不明，但就是想發
紀念一下帶老闆跨欸甫萬🏎️
*已提交2026鈴鹿賽道申請中</t>
  </si>
  <si>
    <t>@type7, @roundcatracing, @themagarigawaclub, @luftgekuhlt, @thor_taiwan_official, @yichunnyang</t>
  </si>
  <si>
    <t>https://instagram.com/p/DV6Rpu6k5Ay, https://instagram.com/p/DV6FUD3k6w_, https://instagram.com/p/DV3OmewE70e, https://instagram.com/p/DV0bgGjAaxT, https://instagram.com/p/DUfnLTlgfIB, https://instagram.com/p/DTMYZAdAUec, https://instagram.com/p/DR8p9TSAbbG, https://instagram.com/p/DRrluAnAW3E, https://instagram.com/p/DRn8a-VgVLu, https://instagram.com/p/DQR6MQ-ARNW, https://instagram.com/p/DPyqJLpE_7S, https://instagram.com/p/DPrSD17gcIb</t>
  </si>
  <si>
    <t>105, 106, 247, 32, 46, 62, 39, 74, 60, 94, 341, 77</t>
  </si>
  <si>
    <t>6, 0, 3, 2, 2, 4, 2, 0, 4, 2, 6, 6</t>
  </si>
  <si>
    <t>2026-03-15, 2026-03-15, 2026-03-14, 2026-03-13, 2026-02-08, 2026-01-07, 2025-12-07, 2025-11-30, 2025-11-29, 2025-10-26, 2025-10-14, 2025-10-11</t>
  </si>
  <si>
    <t>Magarigawa, 銀座 - Ginza ,Tokyo, Nakano, Tokyo, Singapore</t>
  </si>
  <si>
    <t>Sidecar, Sidecar, Sidecar, Sidecar, Image, Sidecar, Sidecar, Video, Sidecar, Sidecar, Sidecar, Sidecar</t>
  </si>
  <si>
    <t>https://scontent-iad3-2.cdninstagram.com/v/t51.82787-15/651187531_17962042863051990_8462951754404387402_n.jpg?stp=dst-jpg_e35_p1080x1080_sh0.08_tt6&amp;_nc_ht=scontent-iad3-2.cdninstagram.com&amp;_nc_cat=106&amp;_nc_oc=Q6cZ2QFsNdaoxfF0PRnF3IxSyhTxNhX9vexAGS8nzsWKpslt5_Iieqp_5tvsEZKQp_DRc-U&amp;_nc_ohc=IUtfVivp5FMQ7kNvwHAHkTP&amp;_nc_gid=6NDu7e3v3uhhG7qwB9kWqw&amp;edm=AOQ1c0wBAAAA&amp;ccb=7-5&amp;ig_cache_key=Mzg1MzQ2NTM4OTE3NTY0NDEyMA%3D%3D.3-ccb7-5&amp;oh=00_AfzJKS44Bxo9hp2_x2gh36QrNXdykgGn721OJ7lSMBilGw&amp;oe=69BD9BD2&amp;_nc_sid=8b3546, https://scontent-iad3-2.cdninstagram.com/v/t51.82787-15/651187531_17962042863051990_8462951754404387402_n.jpg?stp=dst-jpg_e35_p1080x1080_sh0.08_tt6&amp;_nc_ht=scontent-iad3-2.cdninstagram.com&amp;_nc_cat=106&amp;_nc_oc=Q6cZ2QFsNdaoxfF0PRnF3IxSyhTxNhX9vexAGS8nzsWKpslt5_Iieqp_5tvsEZKQp_DRc-U&amp;_nc_ohc=IUtfVivp5FMQ7kNvwHAHkTP&amp;_nc_gid=6NDu7e3v3uhhG7qwB9kWqw&amp;edm=AOQ1c0wBAAAA&amp;ccb=7-5&amp;ig_cache_key=Mzg1MzQ2NTM4OTE3NTY0NDEyMA%3D%3D.3-ccb7-5&amp;oh=00_AfzJKS44Bxo9hp2_x2gh36QrNXdykgGn721OJ7lSMBilGw&amp;oe=69BD9BD2&amp;_nc_sid=8b3546, https://scontent-iad3-2.cdninstagram.com/v/t51.82787-15/652000133_17962042872051990_2514905415462336179_n.jpg?stp=dst-jpg_e35_p1080x1080_sh0.08_tt6&amp;_nc_ht=scontent-iad3-2.cdninstagram.com&amp;_nc_cat=106&amp;_nc_oc=Q6cZ2QFsNdaoxfF0PRnF3IxSyhTxNhX9vexAGS8nzsWKpslt5_Iieqp_5tvsEZKQp_DRc-U&amp;_nc_ohc=wJpv4joc9WkQ7kNvwFJRmO4&amp;_nc_gid=6NDu7e3v3uhhG7qwB9kWqw&amp;edm=AOQ1c0wBAAAA&amp;ccb=7-5&amp;ig_cache_key=Mzg1MzQ2NTQwODE0MjI4NzE1Mg%3D%3D.3-ccb7-5&amp;oh=00_AfzQbR2IBaMoC0qt9rmj100XN3Aqqt0ZNpClCeTrLeU_og&amp;oe=69BDAA09&amp;_nc_sid=8b3546, https://scontent-iad3-2.cdninstagram.com/v/t51.82787-15/651655668_17962042890051990_6888023917510272005_n.jpg?stp=dst-jpg_e35_p1080x1080_sh0.08_tt6&amp;_nc_ht=scontent-iad3-2.cdninstagram.com&amp;_nc_cat=106&amp;_nc_oc=Q6cZ2QFsNdaoxfF0PRnF3IxSyhTxNhX9vexAGS8nzsWKpslt5_Iieqp_5tvsEZKQp_DRc-U&amp;_nc_ohc=vuxw_bjLRecQ7kNvwFMiE7R&amp;_nc_gid=6NDu7e3v3uhhG7qwB9kWqw&amp;edm=AOQ1c0wBAAAA&amp;ccb=7-5&amp;ig_cache_key=Mzg1MzQ2NTQxMjkwNzAyNjk0OQ%3D%3D.3-ccb7-5&amp;oh=00_Afyur69ujjNmvpLAPEqdvN4ZmCqemGePY-2iDEAjE9LhyA&amp;oe=69BDBC78&amp;_nc_sid=8b3546, https://scontent-iad3-2.cdninstagram.com/v/t51.82787-15/651826335_17962042881051990_4097095253771268734_n.jpg?stp=dst-jpg_e35_p1080x1080_sh0.08_tt6&amp;_nc_ht=scontent-iad3-2.cdninstagram.com&amp;_nc_cat=106&amp;_nc_oc=Q6cZ2QFsNdaoxfF0PRnF3IxSyhTxNhX9vexAGS8nzsWKpslt5_Iieqp_5tvsEZKQp_DRc-U&amp;_nc_ohc=Gsflduew1iEQ7kNvwHiUt6l&amp;_nc_gid=6NDu7e3v3uhhG7qwB9kWqw&amp;edm=AOQ1c0wBAAAA&amp;ccb=7-5&amp;ig_cache_key=Mzg1MzQ2NTQxNTcwMDQwODcwNg%3D%3D.3-ccb7-5&amp;oh=00_Afyj6dGXzYnx4h0LMWckZZ0qlEgRKEuQkQQu8ftubAawGQ&amp;oe=69BD95BF&amp;_nc_sid=8b3546, https://scontent-iad3-2.cdninstagram.com/v/t51.82787-15/650730267_17962042899051990_2067481758843314526_n.jpg?stp=dst-jpg_e35_p1080x1080_sh0.08_tt6&amp;_nc_ht=scontent-iad3-2.cdninstagram.com&amp;_nc_cat=106&amp;_nc_oc=Q6cZ2QFsNdaoxfF0PRnF3IxSyhTxNhX9vexAGS8nzsWKpslt5_Iieqp_5tvsEZKQp_DRc-U&amp;_nc_ohc=BiQzg1QS63EQ7kNvwGwJPiW&amp;_nc_gid=6NDu7e3v3uhhG7qwB9kWqw&amp;edm=AOQ1c0wBAAAA&amp;ccb=7-5&amp;ig_cache_key=Mzg1MzQ2NTQyMTEyNzgyNDkyOQ%3D%3D.3-ccb7-5&amp;oh=00_Afy6WIqQYScKI-C5Jv5yReUHdQl2pyYLeA-zqlseCaoTnA&amp;oe=69BDAA96&amp;_nc_sid=8b3546, https://scontent-iad3-2.cdninstagram.com/v/t51.82787-15/651156399_17962042908051990_2661000339363377222_n.jpg?stp=dst-jpg_e35_p1080x1080_sh0.08_tt6&amp;_nc_ht=scontent-iad3-2.cdninstagram.com&amp;_nc_cat=106&amp;_nc_oc=Q6cZ2QFsNdaoxfF0PRnF3IxSyhTxNhX9vexAGS8nzsWKpslt5_Iieqp_5tvsEZKQp_DRc-U&amp;_nc_ohc=UXLwFqZoV0cQ7kNvwHWS6nI&amp;_nc_gid=6NDu7e3v3uhhG7qwB9kWqw&amp;edm=AOQ1c0wBAAAA&amp;ccb=7-5&amp;ig_cache_key=Mzg1MzQ2NTQyNTA3ODg3ODgxNQ%3D%3D.3-ccb7-5&amp;oh=00_Afyy_LovJpXmJQbmMxyLNrrq_yGvQOynYZijl0Zc7Fu-Ow&amp;oe=69BDB964&amp;_nc_sid=8b3546, https://scontent-iad3-2.cdninstagram.com/v/t51.82787-15/651921593_17962042917051990_532845192926657346_n.jpg?stp=dst-jpg_e35_p1080x1080_sh0.08_tt6&amp;_nc_ht=scontent-iad3-2.cdninstagram.com&amp;_nc_cat=106&amp;_nc_oc=Q6cZ2QFsNdaoxfF0PRnF3IxSyhTxNhX9vexAGS8nzsWKpslt5_Iieqp_5tvsEZKQp_DRc-U&amp;_nc_ohc=7uvGpFOdGaUQ7kNvwFfdLWG&amp;_nc_gid=6NDu7e3v3uhhG7qwB9kWqw&amp;edm=AOQ1c0wBAAAA&amp;ccb=7-5&amp;ig_cache_key=Mzg1MzQ2NTQyODk2MjgzNDIyNw%3D%3D.3-ccb7-5&amp;oh=00_AfxfXCE-lppCv7FK9-ejXUznxoxANFIY6pCr6DC89Oa-DQ&amp;oe=69BD9521&amp;_nc_sid=8b3546, https://scontent-iad3-2.cdninstagram.com/v/t51.82787-15/653048534_17962042929051990_7596361621071044508_n.jpg?stp=dst-jpg_e35_p1080x1080_sh0.08_tt6&amp;_nc_ht=scontent-iad3-2.cdninstagram.com&amp;_nc_cat=106&amp;_nc_oc=Q6cZ2QFsNdaoxfF0PRnF3IxSyhTxNhX9vexAGS8nzsWKpslt5_Iieqp_5tvsEZKQp_DRc-U&amp;_nc_ohc=PiwALI3-VgAQ7kNvwH8_mNt&amp;_nc_gid=6NDu7e3v3uhhG7qwB9kWqw&amp;edm=AOQ1c0wBAAAA&amp;ccb=7-5&amp;ig_cache_key=Mzg1MzQ2NTQzMDcxNjAyNDAxMQ%3D%3D.3-ccb7-5&amp;oh=00_AfzAQVP8qtPIGYWKgKE73BKfaA94qXJuxSsaHi2ysB4W-A&amp;oe=69BD92B8&amp;_nc_sid=8b3546, https://scontent-iad3-2.cdninstagram.com/v/t51.82787-15/652826511_17962042938051990_7911950116310405355_n.jpg?stp=dst-jpg_e35_p1080x1080_sh0.08_tt6&amp;_nc_ht=scontent-iad3-2.cdninstagram.com&amp;_nc_cat=106&amp;_nc_oc=Q6cZ2QFsNdaoxfF0PRnF3IxSyhTxNhX9vexAGS8nzsWKpslt5_Iieqp_5tvsEZKQp_DRc-U&amp;_nc_ohc=zwvcH-X5zTsQ7kNvwG-dCMi&amp;_nc_gid=6NDu7e3v3uhhG7qwB9kWqw&amp;edm=AOQ1c0wBAAAA&amp;ccb=7-5&amp;ig_cache_key=Mzg1MzQ2NTQzNjE0MzQzNTAwNQ%3D%3D.3-ccb7-5&amp;oh=00_AfxDmyDvWUKEZCUSDWJInHVu7XT5y5V3FM0vXZ_TBTsSDQ</t>
  </si>
  <si>
    <t>https://scontent-iad3-1.cdninstagram.com/o1/v/t16/f2/m69/AQMiXMEbjsuTMfsNb9VH9AMZ9Vq6OXcyZDOG3WXDyKKjjOij-TPL_tkzOWboJVin5u9SiRvD4E1ZcTDiYvfKl2xn.mp4?strext=1&amp;_nc_cat=108&amp;_nc_sid=5e9851&amp;_nc_ht=scontent-iad3-1.cdninstagram.com&amp;_nc_ohc=M8ndoOLf8VUQ7kNvwHZf69y&amp;efg=eyJ2ZW5jb2RlX3RhZyI6Inhwdl9wcm9ncmVzc2l2ZS5JTlNUQUdSQU0uQ0FST1VTRUxfSVRFTS5DMy4xMjgwLmRhc2hfYmFzZWxpbmVfMV92MSIsInhwdl9hc3NldF9pZCI6MTc5MTk5MTIwODcyOTE0MDIsImFzc2V0X2FnZV9kYXlzIjowLCJ2aV91c2VjYXNlX2lkIjoxMDE0NiwiZHVyYXRpb25fcyI6MTQsInVybGdlbl9zb3VyY2UiOiJ3d3cifQ%3D%3D&amp;ccb=17-1&amp;_nc_gid=6NDu7e3v3uhhG7qwB9kWqw&amp;_nc_ss=1a&amp;_nc_zt=28&amp;vs=48af6f0ca54a2e0c&amp;_nc_vs=HBksFQIYOnBhc3N0aHJvdWdoX2V2ZXJzdG9yZS9HQ0NGeFNhM0hZaWQ2T3NGQVBRcEtEdmNSVDRmYnNwVEFRQUYVAALIARIAFQIYUWlnX3hwdl9wbGFjZW1lbnRfcGVybWFuZW50X3YyL0JGNDcxN0U4MTc2RTUxQzRGRUU0NDhBREQzMTVBNTgwX2F1ZGlvX2Rhc2hpbml0Lm1wNBUCAsgBEgAoABgAGwKIB3VzZV9vaWwBMRJwcm9ncmVzc2l2ZV9yZWNpcGUBMRUAACaUmPSllYTVPxUCKAJDMywXQCyaHKwIMScYEmRhc2hfYmFzZWxpbmVfMV92MREAde4HZcSeAQA&amp;oh=00_AfzRi1KwmQQ7zSYaQHSXd1oYcNmeDpk33c6kMg71PMZZiQ&amp;oe=69BDBA2C, https://scontent-iad3-1.cdninstagram.com/o1/v/t16/f2/m69/AQNJRdazLz3O4XM0l2TSORgabfsTTPiNuLgL3UzhyMbBz7oO3d45VVtbDXKvEgKj14LbvhM4-Cgza3Xy9z0kHW24.mp4?strext=1&amp;_nc_cat=102&amp;_nc_sid=5e9851&amp;_nc_ht=scontent-iad3-1.cdninstagram.com&amp;_nc_ohc=HwSe03uP7AYQ7kNvwEVwGJ5&amp;efg=eyJ2ZW5jb2RlX3RhZyI6Inhwdl9wcm9ncmVzc2l2ZS5JTlNUQUdSQU0uQ0FST1VTRUxfSVRFTS5DMy4xMjgwLmRhc2hfYmFzZWxpbmVfMV92MSIsInhwdl9hc3NldF9pZCI6MTc5MTk5MTIxMDgyOTE0MDIsImFzc2V0X2FnZV9kYXlzIjowLCJ2aV91c2VjYXNlX2lkIjoxMDE0NiwiZHVyYXRpb25fcyI6MTQsInVybGdlbl9zb3VyY2UiOiJ3d3cifQ%3D%3D&amp;ccb=17-1&amp;_nc_gid=6NDu7e3v3uhhG7qwB9kWqw&amp;_nc_ss=1a&amp;_nc_zt=28&amp;vs=4b1ab62de087a62b&amp;_nc_vs=HBksFQIYOnBhc3N0aHJvdWdoX2V2ZXJzdG9yZS9HQ2V6d1NZcGsyTlduVDVYQU83N2dUc2xPd2xEYnNwVEFRQUYVAALIARIAFQIYUWlnX3hwdl9wbGFjZW1lbnRfcGVybWFuZW50X3YyLzc1NDBGODc5MDkxRkRBOUI2RjUwNERFNjQ0OUY1RDkxX2F1ZGlvX2Rhc2hpbml0Lm1wNBUCAsgBEgAoABgAGwKIB3VzZV9vaWwBMRJwcm9ncmVzc2l2ZV9yZWNpcGUBMRUAACaU1fe5lYTVPxUCKAJDMywXQCym6XjU_fQYEmRhc2hfYmFzZWxpbmVfMV92MREAde4HZcSeAQA&amp;oh=00_Afx_xs_QgOb8q5LNz7nMR8PDLDiDVwwgHmVibTYNl5jVAw&amp;oe=69BD8F76, https://scontent-iad3-2.cdninstagram.com/o1/v/t16/f2/m69/AQNmi-v5QQcE8zuVbedH3mSWgE9stZtSm2UXraIGws0JlRXnIblow4vuFZycOMZ5hVUatYy9XiOeUH_bZU9WisMV.mp4?strext=1&amp;_nc_cat=111&amp;_nc_sid=5e9851&amp;_nc_ht=scontent-iad3-2.cdninstagram.com&amp;_nc_ohc=kLyTP9AFceYQ7kNvwFo4gG8&amp;efg=eyJ2ZW5jb2RlX3RhZyI6Inhwdl9wcm9ncmVzc2l2ZS5JTlNUQUdSQU0uQ0FST1VTRUxfSVRFTS5DMy4xMjgwLmRhc2hfYmFzZWxpbmVfMV92MSIsInhwdl9hc3NldF9pZCI6MTc5MTk5MTIxODYyOTE0MDIsImFzc2V0X2FnZV9kYXlzIjowLCJ2aV91c2VjYXNlX2lkIjoxMDE0NiwiZHVyYXRpb25fcyI6MTgsInVybGdlbl9zb3VyY2UiOiJ3d3cifQ%3D%3D&amp;ccb=17-1&amp;_nc_gid=6NDu7e3v3uhhG7qwB9kWqw&amp;_nc_ss=1a&amp;_nc_zt=28&amp;vs=c62e4b93367413a1&amp;_nc_vs=HBksFQIYOnBhc3N0aHJvdWdoX2V2ZXJzdG9yZS9HRktMMlNhZV9sV3g1OE1LQU1sQk1zRzc1a1kyYnNwVEFRQUYVAALIARIAFQIYUWlnX3hwdl9wbGFjZW1lbnRfcGVybWFuZW50X3YyLzQxNDVCQUEwRTBBQkFDRjg2Q0E4MDg3ODEzQjQzRUE2X2F1ZGlvX2Rhc2hpbml0Lm1wNBUCAsgBEgAoABgAGwKIB3VzZV9vaWwBMRJwcm9ncmVzc2l2ZV9yZWNpcGUBMRUAACaUk6mEloTVPxUCKAJDMywXQDKAAAAAAAAYEmRhc2hfYmFzZWxpbmVfMV92MREAde4HZcSeAQA&amp;oh=00_AfwqbDfh7pantWB355w8CRaHd9WRyO9CI-CgUOQuS24glQ&amp;oe=69BDA38D, https://scontent-iad3-1.cdninstagram.com/o1/v/t16/f2/m69/AQOp7t12K3NIzIAWAFJA_B_Z1uf45kRyVMxU0W57GqWdTz5wwH2e3W2b0A06PLMWL12C0k898P7Sh6oqbNZoB6bN.mp4?strext=1&amp;_nc_cat=102&amp;_nc_sid=5e9851&amp;_nc_ht=scontent-iad3-1.cdninstagram.com&amp;_nc_ohc=x9LH39zhrmkQ7kNvwHx0WAi&amp;efg=eyJ2ZW5jb2RlX3RhZyI6Inhwdl9wcm9ncmVzc2l2ZS5JTlNUQUdSQU0uQ0FST1VTRUxfSVRFTS5DMy4xMjgwLmRhc2hfYmFzZWxpbmVfMV92MSIsInhwdl9hc3NldF9pZCI6MTc5MTk5MTIyNDAyOTE0MDIsImFzc2V0X2FnZV9kYXlzIjowLCJ2aV91c2VjYXNlX2lkIjoxMDE0NiwiZHVyYXRpb25fcyI6MjgsInVybGdlbl9zb3VyY2UiOiJ3d3cifQ%3D%3D&amp;ccb=17-1&amp;_nc_gid=6NDu7e3v3uhhG7qwB9kWqw&amp;_nc_ss=1a&amp;_nc_zt=28&amp;vs=344259317b2180ad&amp;_nc_vs=HBksFQIYOnBhc3N0aHJvdWdoX2V2ZXJzdG9yZS9HS3N6MHlZbDVLSGxSOThDQUpEQ1RhaXJzRGt2YnNwVEFRQUYVAALIARIAFQIYUWlnX3hwdl9wbGFjZW1lbnRfcGVybWFuZW50X3YyL0NGNEUzQzE2RkIxNEJCRDhGQjJBNDBBMjZCNzc1MDk4X2F1ZGlvX2Rhc2hpbml0Lm1wNBUCAsgBEgAoABgAGwKIB3VzZV9vaWwBMRJwcm9ncmVzc2l2ZV9yZWNpcGUBMRUAACaU-ei3loTVPxUCKAJDMywXQDyFYEGJN0wYEmRhc2hfYmFzZWxpbmVfMV92MREAde4HZcSeAQA&amp;oh=00_AfxoRxXJCAOGSgW1PwlXKq11mCabziWMdotlwOoIUpBBeQ&amp;oe=69BD8EC6, https://scontent-iad3-1.cdninstagram.com/o1/v/t16/f2/m69/AQNjmV4i9TbJFsmPI8mtuj7Y7NfM_ODQmov5sxs7L0zzVuTKRdJShfHBouSLwYIfM5laVhSr5sdNXCVlplgbXN0_.mp4?strext=1&amp;_nc_cat=110&amp;_nc_sid=5e9851&amp;_nc_ht=scontent-iad3-1.cdninstagram.com&amp;_nc_ohc=gQAfMRmgrCIQ7kNvwG-i4hw&amp;efg=eyJ2ZW5jb2RlX3RhZyI6Inhwdl9wcm9ncmVzc2l2ZS5JTlNUQUdSQU0uQ0FST1VTRUxfSVRFTS5DMy4xMjgwLmRhc2hfYmFzZWxpbmVfMV92MSIsInhwdl9hc3NldF9pZCI6MTc5MTk5MTIyNDkyOTE0MDIsImFzc2V0X2FnZV9kYXlzIjowLCJ2aV91c2VjYXNlX2lkIjoxMDE0NiwiZHVyYXRpb25fcyI6MTgsInVybGdlbl9zb3VyY2UiOiJ3d3cifQ%3D%3D&amp;ccb=17-1&amp;_nc_gid=6NDu7e3v3uhhG7qwB9kWqw&amp;_nc_ss=1a&amp;_nc_zt=28&amp;vs=7a31fb50eea85cc6&amp;_nc_vs=HBksFQIYOnBhc3N0aHJvdWdoX2V2ZXJzdG9yZS9HRElwMENZd3Q4cGliTGdGQURmMmtKUWFkSXBLYnNwVEFRQUYVAALIARIAFQIYUWlnX3hwdl9wbGFjZW1lbnRfcGVybWFuZW50X3YyLzUwNDZFOEQ0ODExRkRCMjc5RDNBQUM5OTQ0OEIyMEE1X2F1ZGlvX2Rhc2hpbml0Lm1wNBUCAsgBEgAoABgAGwKIB3VzZV9vaWwBMRJwcm9ncmVzc2</t>
  </si>
  <si>
    <t>https://www.instagram.com/yichunnyang</t>
  </si>
  <si>
    <t>yy._.naako</t>
  </si>
  <si>
    <t>nanako</t>
  </si>
  <si>
    <t>https://scontent-ord5-3.cdninstagram.com/v/t51.82787-19/632561786_18561801673037466_8732333007269914304_n.jpg?stp=dst-jpg_e0_s150x150_tt6&amp;efg=eyJ2ZW5jb2RlX3RhZyI6InByb2ZpbGVfcGljLmRqYW5nby45NjYuYzIifQ&amp;_nc_ht=scontent-ord5-3.cdninstagram.com&amp;_nc_cat=106&amp;_nc_oc=Q6cZ2QGDDNkJcNKYaNqt-bO42mCY0fn0n8_p2MJYr2wnK95_RjNYqmiOegoaB04ggfxSr-g&amp;_nc_ohc=Dxx1rXIlX5UQ7kNvwGraygZ&amp;_nc_gid=093wG2hGqjoRcLBPzy1fCw&amp;edm=AOQ1c0wBAAAA&amp;ccb=7-5&amp;oh=00_AfylbH6RBMcxBWvWsBe8bCzxC9E92yEM2q3bV1O9wukslA&amp;oe=69BDBC62&amp;_nc_sid=8b3546</t>
  </si>
  <si>
    <t>👩🏻‍🦰🩵 | 会場したら2列目だった❣️❣️
私の好きなtime will tellきけてうれしかった〜✈️
一緒に楽しんでくれてありがとう🙃 
@cococaano 
#宇多田ヒカル 
@kuma_power 🐻
#sciencefictiontour2024 | 冬に食べたものたち🫠🫠🫠 | #香港 | 🍃 | 久しぶりに韓国いったときの | 髪は伸ばせないし前髪は切れない
次こそはイメチェンと思いながら💇🏼💭
ゆてんいつもありがとう❣️ | .
😲\\ナ// 
😙\\ツ// | 🕷️🕸️🍃 | おいしいごはん☆〜洋食編〜 | おいしいごはん♪〜和食編〜 | 今年の春も満開〜🤗🌸</t>
  </si>
  <si>
    <t>#sciencefictiontour2024</t>
  </si>
  <si>
    <t>@cococaano, @kuma_power</t>
  </si>
  <si>
    <t>https://instagram.com/p/DFVKVfvSiRa, https://instagram.com/p/C99hBKiyqQa, https://instagram.com/p/C8j0tY8SMnF, https://instagram.com/p/C44mHPALLIK, https://instagram.com/p/C40OGjTSmLv, https://instagram.com/p/C1HTZIer7DW, https://instagram.com/p/CyvVUS3SzRZ, https://instagram.com/p/CwhmG-USqfh, https://instagram.com/p/Cub8Esaybc2, https://instagram.com/p/CuB7a2RSjTB, https://instagram.com/p/CuB5zEjSUsy, https://instagram.com/p/CsyjklCyxqF</t>
  </si>
  <si>
    <t>99, 45, 47, 48, 58, 18, 96, 47, 65, 27, 19, 38</t>
  </si>
  <si>
    <t>2025-01-27, 2024-07-28, 2024-06-23, 2024-03-24, 2024-03-22, 2023-12-21, 2023-10-23, 2023-08-29, 2023-07-08, 2023-06-28, 2023-06-28, 2023-05-28</t>
  </si>
  <si>
    <t>ジブリパーク, 世界各地, JAPAN</t>
  </si>
  <si>
    <t>https://scontent-ord5-3.cdninstagram.com/v/t51.2885-15/475447780_18485094007037466_6933929766790647195_n.jpg?stp=dst-jpg_e35_p1080x1080_sh0.08_tt6&amp;_nc_ht=scontent-ord5-3.cdninstagram.com&amp;_nc_cat=106&amp;_nc_oc=Q6cZ2QGDDNkJcNKYaNqt-bO42mCY0fn0n8_p2MJYr2wnK95_RjNYqmiOegoaB04ggfxSr-g&amp;_nc_ohc=qp9mftN7gpkQ7kNvwEThISY&amp;_nc_gid=093wG2hGqjoRcLBPzy1fCw&amp;edm=AOQ1c0wBAAAA&amp;ccb=7-5&amp;ig_cache_key=MzU1NDc5MjkzMDQ4NzczMDYwMw%3D%3D.3-ccb7-5&amp;oh=00_Afzq0SCkkthb7uGdS7vlZi4SGXOk1rgEGxdG56z4aMd10Q&amp;oe=69BDBC2C&amp;_nc_sid=8b3546, https://scontent-ord5-3.cdninstagram.com/v/t51.2885-15/475447780_18485094007037466_6933929766790647195_n.jpg?stp=dst-jpg_e35_p1080x1080_sh0.08_tt6&amp;_nc_ht=scontent-ord5-3.cdninstagram.com&amp;_nc_cat=106&amp;_nc_oc=Q6cZ2QGDDNkJcNKYaNqt-bO42mCY0fn0n8_p2MJYr2wnK95_RjNYqmiOegoaB04ggfxSr-g&amp;_nc_ohc=qp9mftN7gpkQ7kNvwEThISY&amp;_nc_gid=093wG2hGqjoRcLBPzy1fCw&amp;edm=AOQ1c0wBAAAA&amp;ccb=7-5&amp;ig_cache_key=MzU1NDc5MjkzMDQ4NzczMDYwMw%3D%3D.3-ccb7-5&amp;oh=00_Afzq0SCkkthb7uGdS7vlZi4SGXOk1rgEGxdG56z4aMd10Q&amp;oe=69BDBC2C&amp;_nc_sid=8b3546, https://scontent-ord5-3.cdninstagram.com/v/t51.2885-15/475242632_18485094016037466_8466790969829606976_n.jpg?stp=dst-jpg_e15_tt6&amp;_nc_ht=scontent-ord5-3.cdninstagram.com&amp;_nc_cat=106&amp;_nc_oc=Q6cZ2QGDDNkJcNKYaNqt-bO42mCY0fn0n8_p2MJYr2wnK95_RjNYqmiOegoaB04ggfxSr-g&amp;_nc_ohc=HQQ-T8yVaX0Q7kNvwG2FwGY&amp;_nc_gid=093wG2hGqjoRcLBPzy1fCw&amp;edm=AOQ1c0wBAAAA&amp;ccb=7-5&amp;ig_cache_key=MzU1NDc5MjkzMDYxMzQ5MDU1Ng%3D%3D.3-ccb7-5&amp;oh=00_AfxJ_izUS92Ok05BfEZoQDfpchSdEhdjpiDak9kjyOsqdQ&amp;oe=69BD9011&amp;_nc_sid=8b3546, https://scontent-ord5-3.cdninstagram.com/v/t51.2885-15/475357352_18485094028037466_1515731924421033564_n.jpg?stp=dst-jpg_e35_p1080x1080_sh0.08_tt6&amp;_nc_ht=scontent-ord5-3.cdninstagram.com&amp;_nc_cat=106&amp;_nc_oc=Q6cZ2QGDDNkJcNKYaNqt-bO42mCY0fn0n8_p2MJYr2wnK95_RjNYqmiOegoaB04ggfxSr-g&amp;_nc_ohc=-CWigQ2eQhEQ7kNvwF6uOzL&amp;_nc_gid=093wG2hGqjoRcLBPzy1fCw&amp;edm=AOQ1c0wBAAAA&amp;ccb=7-5&amp;ig_cache_key=MzU1NDc5MjkzMDUyMTMwMTc3MQ%3D%3D.3-ccb7-5&amp;oh=00_Afx7xzfmFV7HZY77EqSBq0RTX33spii224i884GTqlEXrw&amp;oe=69BDA024&amp;_nc_sid=8b3546, https://scontent-ord5-3.cdninstagram.com/v/t51.71878-15/624728456_1405742111335020_5901153899995416232_n.jpg?stp=dst-jpg_e15_tt6&amp;_nc_ht=scontent-ord5-3.cdninstagram.com&amp;_nc_cat=100&amp;_nc_oc=Q6cZ2QGDDNkJcNKYaNqt-bO42mCY0fn0n8_p2MJYr2wnK95_RjNYqmiOegoaB04ggfxSr-g&amp;_nc_ohc=aD3l7bYP8tIQ7kNvwFZkZYa&amp;_nc_gid=093wG2hGqjoRcLBPzy1fCw&amp;edm=AOQ1c0wBAAAA&amp;ccb=7-5&amp;oh=00_AfyEhbQftfF301tkyQcwSGyALhuVkykusA2AULylQTOgZA&amp;oe=69BD8D29&amp;_nc_sid=8b3546, https://scontent-ord5-2.cdninstagram.com/v/t51.29350-15/453164536_796488059335983_378637557830581224_n.jpg?stp=dst-jpg_e35_p1080x1080_tt6&amp;_nc_ht=scontent-ord5-2.cdninstagram.com&amp;_nc_cat=103&amp;_nc_oc=Q6cZ2QGDDNkJcNKYaNqt-bO42mCY0fn0n8_p2MJYr2wnK95_RjNYqmiOegoaB04ggfxSr-g&amp;_nc_ohc=UoBsARpu9x0Q7kNvwEDtmTH&amp;_nc_gid=093wG2hGqjoRcLBPzy1fCw&amp;edm=AOQ1c0wBAAAA&amp;ccb=7-5&amp;ig_cache_key=MzQyMjAzNjQ5NjQ4MzAzMjMxOQ%3D%3D.3-ccb7-5&amp;oh=00_AfyoHAn0Hp3q-wQUR4SeT5XTj-2ypSWykniBVUlj7GM0DQ&amp;oe=69BDA0F5&amp;_nc_sid=8b3546, https://scontent-ord5-2.cdninstagram.com/v/t51.29350-15/448907871_1775144933013951_2582884282424464641_n.jpg?stp=dst-jpg_e35_s1080x1080_tt6&amp;_nc_ht=scontent-ord5-2.cdninstagram.com&amp;_nc_cat=103&amp;_nc_oc=Q6cZ2QGDDNkJcNKYaNqt-bO42mCY0fn0n8_p2MJYr2wnK95_RjNYqmiOegoaB04ggfxSr-g&amp;_nc_ohc=G5noWa7QlIgQ7kNvwGOwTyX&amp;_nc_gid=093wG2hGqjoRcLBPzy1fCw&amp;edm=AOQ1c0wBAAAA&amp;ccb=7-5&amp;ig_cache_key=MzM5Njc5MDM1MDY0Njg3NDE0Nw%3D%3D.3-ccb7-5&amp;oh=00_AfxliSPsc-dFfOO0iiq4dHl7_kAPwEoPnZcRbWwJS_dJLA&amp;oe=69BDB500&amp;_nc_sid=8b3546, https://scontent-ord5-2.cdninstagram.com/v/t51.29350-15/448907871_1775144933013951_2582884282424464641_n.jpg?stp=dst-jpg_e35_s1080x1080_tt6&amp;_nc_ht=scontent-ord5-2.cdninstagram.com&amp;_nc_cat=103&amp;_nc_oc=Q6cZ2QGDDNkJcNKYaNqt-bO42mCY0fn0n8_p2MJYr2wnK95_RjNYqmiOegoaB04ggfxSr-g&amp;_nc_ohc=G5noWa7QlIgQ7kNvwGOwTyX&amp;_nc_gid=093wG2hGqjoRcLBPzy1fCw&amp;edm=AOQ1c0wBAAAA&amp;ccb=7-5&amp;ig_cache_key=MzM5Njc5MDM1MDY0Njg3NDE0Nw%3D%3D.3-ccb7-5&amp;oh=00_AfxliSPsc-dFfOO0iiq4dHl7_kAPwEoPnZcRbWwJS_dJLA&amp;oe=69BDB500&amp;_nc_sid=8b3546, https://scontent-ord5-3.cdninstagram.com/v/t51.82787-15/651018610_17948820318104308_1203869517088102754_n.jpg?stp=dst-jpg_e35_s1080x1080_sh0.08_tt6&amp;_nc_ht=scontent-ord5-3.cdninstagram.com&amp;_nc_cat=104&amp;_nc_oc=Q6cZ2QGDDNkJcNKYaNqt-bO42mCY0fn0n8_p2MJYr2wnK95_RjNYqmiOegoaB04ggfxSr-g&amp;_nc_ohc=MimWblhetV0Q7kNvwE8udaW&amp;_nc_gid=093wG2hGqjoRcLBPzy1fCw&amp;edm=AOQ1c0wBAAAA&amp;ccb=7-5&amp;ig_cache_key=MzM5Njc5MDM1MDc4MTI5NzUzNA%3D%3D.3-ccb7-5&amp;oh=00_AfzPcT0i8F0XiIb4ko9idxIf-4_TnoFAjB7751g6nWOF1A&amp;oe=69BDACB2&amp;_nc_sid=8b3546, https://scontent-ord5-2.cdninstagram.com/v/t51.29350-15/448907689_387123877708431_3961387314655634075_n.jpg?stp=dst-jpg_e35_s1080x1080_tt6&amp;_nc_ht=scontent-ord5-2.cdninstagram.com&amp;_nc_cat=103&amp;_nc_oc=Q6cZ2QGDDNkJcNKYaNqt-bO42mCY0fn0n8_p2MJYr2wnK95_RjNYqmiOegoaB04ggfxSr-g&amp;_nc_ohc=G8T3iI7zNZYQ7kNvwGlK-25&amp;_nc_gid=093wG2hGqjoRcLBPzy1fCw&amp;edm=AOQ1c0wBAAAA&amp;ccb=7-5&amp;ig_cache_key=MzM5Njc5MDM1MDgyMzA4MDg1OQ%3D%3D.3-ccb7-5&amp;oh=00_AfyOha4NEyzUdwvBleDR-dKmQPegamUmGJmpjkgCtLP-rg&amp;oe=69BD94DF&amp;_nc_sid=8b3546, https://scontent-ord5-1.cdninstagram.com/v/t51.29350-15/448904641_7642367215885787_653121199218469809</t>
  </si>
  <si>
    <t>https://scontent-ord5-1.cdninstagram.com/o1/v/t2/f2/m367/AQNAljcs57QMs_yCugU-dJ76Ox4wNGtp-fsQWqEe7wbfm4ZWZX7cVR71DihB07r1jtSA-3T9yPiqUZpM2Db8lzaNS3L8kC3dm2Tzu0Y.mp4?_nc_cat=111&amp;_nc_sid=5e9851&amp;_nc_ht=scontent-ord5-1.cdninstagram.com&amp;_nc_ohc=55jWShjeczIQ7kNvwEP7ysO&amp;efg=eyJ2ZW5jb2RlX3RhZyI6Inhwdl9wcm9ncmVzc2l2ZS5JTlNUQUdSQU0uQ0FST1VTRUxfSVRFTS5DMy41NDAuZGFzaF9iYXNlbGluZV8xX3YxIiwieHB2X2Fzc2V0X2lkIjoyODQxNTY2NDEyNjcxODU0LCJhc3NldF9hZ2VfZGF5cyI6NDEyLCJ2aV91c2VjYXNlX2lkIjoxMDE0NiwiZHVyYXRpb25fcyI6MiwidXJsZ2VuX3NvdXJjZSI6Ind3dyJ9&amp;ccb=17-1&amp;vs=831239bfcd0c776a&amp;_nc_vs=HBkcFQIYQGlnX2VwaGVtZXJhbC9FQTQwODdDQTk4MDkzRjk3NEFFNEYxRkNEQTgzQzE5MF92aWRlb19kYXNoaW5pdC5tcDQVAALIARIAKAAYABsCiAd1c2Vfb2lsATEScHJvZ3Jlc3NpdmVfcmVjaXBlATEVAAAm3K2QyveYjAoVAigCQzMsF0AEAAAAAAAAGBJkYXNoX2Jhc2VsaW5lXzFfdjERAHXuB2XEngEA&amp;_nc_gid=093wG2hGqjoRcLBPzy1fCw&amp;_nc_ss=1a&amp;_nc_zt=28&amp;oh=00_AfzzE5ghUvLYoZbiPMSFr502WiiAHmySXL1Cl3MKTYiXZg&amp;oe=69BDB674, https://scontent-ord5-3.cdninstagram.com/o1/v/t2/f2/m367/AQOg4JaTP9o8J-c3TpbWBGJAEYJiNu0W_x1B1i6mYCS2xPzvRQs8_scuSif243Rh2ybpgpjJ-wDmuzOjAVBs3VJnNrYO8osVECbxYH8.mp4?_nc_cat=107&amp;_nc_sid=5e9851&amp;_nc_ht=scontent-ord5-3.cdninstagram.com&amp;_nc_ohc=KIR9Rqs2Gx0Q7kNvwEGcYZ5&amp;efg=eyJ2ZW5jb2RlX3RhZyI6Inhwdl9wcm9ncmVzc2l2ZS5JTlNUQUdSQU0uQ0FST1VTRUxfSVRFTS5DMy41MzYuZGFzaF9iYXNlbGluZV8xX3YxIiwieHB2X2Fzc2V0X2lkIjo5OTE4MzM0NjkzOTI1NTUsImFzc2V0X2FnZV9kYXlzIjo1OTYsInZpX3VzZWNhc2VfaWQiOjEwMTQ2LCJkdXJhdGlvbl9zIjo1LCJ1cmxnZW5fc291cmNlIjoid3d3In0%3D&amp;ccb=17-1&amp;vs=43f1ba2aad35acdf&amp;_nc_vs=HBkcFQIYQGlnX2VwaGVtZXJhbC9DOTREMEM1OTE5OEY0RTJDOTM1NUM1RUVBRTkwOUI4M192aWRlb19kYXNoaW5pdC5tcDQVAALIARIAKAAYABsCiAd1c2Vfb2lsATEScHJvZ3Jlc3NpdmVfcmVjaXBlATEVAAAm1tr0maeEwwMVAigCQzMsF0AUZmZmZmZmGBJkYXNoX2Jhc2VsaW5lXzFfdjERAHXuB2XEngEA&amp;_nc_gid=093wG2hGqjoRcLBPzy1fCw&amp;_nc_ss=1a&amp;_nc_zt=28&amp;oh=00_AfyA8DJNOEq7bjiCpkIeKXgtEPnvxvR7z4DsVyTvLsB9yw&amp;oe=69BDAA20, https://scontent-ord5-1.cdninstagram.com/o1/v/t2/f2/m367/AQNkTu3Qmeunmz4uceXxLjCtONblPvYyn40QPUVmOsK8fiqoz2hw9HtCw7kw9DQmHbbXLAvv-aXXolxWE0upACQlF0LMjhCGbNAajas.mp4?_nc_cat=111&amp;_nc_sid=5e9851&amp;_nc_ht=scontent-ord5-1.cdninstagram.com&amp;_nc_ohc=9nd3YjLRrGkQ7kNvwHFyNtj&amp;efg=eyJ2ZW5jb2RlX3RhZyI6Inhwdl9wcm9ncmVzc2l2ZS5JTlNUQUdSQU0uQ0FST1VTRUxfSVRFTS5DMy43MjAuZGFzaF9iYXNlbGluZV8xX3YxIiwieHB2X2Fzc2V0X2lkIjoxODEwMTM0NTY2NDQ0MjU2LCJhc3NldF9hZ2VfZGF5cyI6NTk2LCJ2aV91c2VjYXNlX2lkIjoxMDE0NiwiZHVyYXRpb25fcyI6MjYsInVybGdlbl9zb3VyY2UiOiJ3d3cifQ%3D%3D&amp;ccb=17-1&amp;vs=becf06aaae1b67ce&amp;_nc_vs=HBksFQIYQGlnX2VwaGVtZXJhbC9GNzRFNkQ2MTJBQUUzNzE3RTIxRjA2RTlFRDdDNTI4OF92aWRlb19kYXNoaW5pdC5tcDQVAALIARIAFQIYOnBhc3N0aHJvdWdoX2V2ZXJzdG9yZS9HS3A5Qmh2VWRIX0JYSU1EQUJ2OFY1dUVib1VSYmtZTEFBQUYVAgLIARIAKAAYABsCiAd1c2Vfb2lsATEScHJvZ3Jlc3NpdmVfcmVjaXBlATEVAAAmwPOgvdmTtwYVAigCQzMsF0A6u6XjU_fPGBJkYXNoX2Jhc2VsaW5lXzFfdjERAHXuB2XEngEA&amp;_nc_gid=093wG2hGqjoRcLBPzy1fCw&amp;_nc_ss=1a&amp;_nc_zt=28&amp;oh=00_Afy60dztqwWL6uww9GgctfCZPZQs31qAnZKXvuAEOrzGBQ&amp;oe=69BD9FD0, https://scontent-ord5-3.cdninstagram.com/o1/v/t2/f2/m367/AQNsIla_0YaWoPVjaPrs4NgMCAy0bEDb3vchSD-aOua2zZ8U4kT0UPCi14H-OzYz4TXezLVP4-HMycVbwzAVraj4zlQ9M1_Ns0yxPWE.mp4?_nc_cat=100&amp;_nc_sid=5e9851&amp;_nc_ht=scontent-ord5-3.cdninstagram.com&amp;_nc_ohc=PhWejNAoYHoQ7kNvwGYAOZ1&amp;efg=eyJ2ZW5jb2RlX3RhZyI6Inhwdl9wcm9ncmVzc2l2ZS5JTlNUQUdSQU0uQ0FST1VTRUxfSVRFTS5DMy43MjAuZGFzaF9iYXNlbGluZV8xX3YxIiwieHB2X2Fzc2V0X2lkIjoxNTI4NzI3MTIxMDEzMTY3LCJhc3NldF9hZ2VfZGF5cyI6NTk2LCJ2aV91c2VjYXNlX2lkIjoxMDE0NiwiZHVyYXRpb25fcyI6NDcsInVybGdlbl9zb3VyY2UiOiJ3d3cifQ%3D%3D&amp;ccb=17-1&amp;vs=2b2642c18275a80c&amp;_nc_vs=HBksFQIYQGlnX2VwaGVtZXJhbC9BRDQxNzBGQUY4NDVBRDVGNjgwRDE5RDQ5QjJBNDY5Rl92aWRlb19kYXNoaW5pdC5tcDQVAALIARIAFQIYRmlnX3hwdl9yZWVsc19wZXJtYW5lbnRfc3JfcHJvZC80MDYzMzM5ODI1NTU3MzNfNzM0NzU3NDEyMzI2NzE4NzY1NS5tcDQVAgLIARIAKAAYABsCiAd1c2Vfb2lsATEScHJvZ3Jlc3NpdmVfcmVjaXBlATEVAAAm3qaN0NCXtwUVAigCQzMsF0BH4gxJul41GBJkYXNoX2Jhc2VsaW5lXzFfdjERAHXuB2XEngEA&amp;_nc_gid=093wG2hGqjoRcLBPzy1fCw&amp;_nc_ss=1a&amp;_nc_zt=28&amp;oh=00_AfyALHBAV37QRsWRBeSeCV7GLL0mr9a6dI6D1RBChErsBA&amp;oe=69BDA6F1, https://scontent-ord5-3.cdninstagram.com/o1/v/t2/f2/m367/AQOcORpUyiPRM4NCOCT7Z-1fzGeRtB0td97cGLUycpwkQvVzQjdZTkOjveQx8ZLa_rq4tSX_GVilbo_pvQUmkffS_j6cXVtCJ9vLj5s.mp4?_nc_cat=104&amp;_nc_sid=5e9851&amp;_nc_ht=scontent-ord5-3.cdninstagram.com&amp;_nc_ohc=W86nalAeRToQ7kNvwGAqD3h&amp;efg=eyJ2ZW5jb2RlX3RhZyI6Inhwdl9wcm9ncmVzc2l2ZS5JTlNUQUdSQU0uQ0FST1VTRUxfSVRFTS5DMy43MjAuZGFzaF9iYXNlbGluZV8xX3YxIiwieHB2X2Fzc2V0X2lkIjoxNjQ4MTkyNjQ5MzAxOTY2LCJhc3NldF9hZ2VfZGF5cyI6NTk2LCJ2aV91c2VjYXNlX2lkIjoxMDE0NiwiZHVyYXRpb25fcyI6NTIsInVybGdlbl9zb3VyY2UiOiJ3d3cifQ%3D%3D&amp;ccb=17-1&amp;vs=38d3f8ece747a2d7&amp;_nc_vs=HBksFQIYQGlnX2VwaGVtZXJhbC9CQzQ4REU5RTcwRTY2MUU5QUZEQjI5QTRDODA2QUQ4Nl92aWRlb19kYXNoaW5pdC5tcDQVAALIARIAFQIYR2lnX3hwdl9yZWVsc19wZXJtYW5lbnRfc3JfcHJvZC8yMzIyODU4MjAxMjE4MTMxXzMyNTk0ODUxNDc4MzI5MjcyMjMubXA0FQICyAESACgAGAAbAogHdXNlX29pbAExEnByb2dyZXNzaXZlX3JlY2lwZQExFQAAJpy_kJa4we0FFQIoAkMzLBdASmT987ZFohgSZGFzaF9iYXNlbGluZV8xX3YxEQB17gdlxJ4BAA&amp;_nc_gid=093wG2hGqjoRcLBPzy1fCw&amp;_nc_ss=1a&amp;_nc_zt=28&amp;oh=00_AfztnO62gL8WR8REepTlcL_jeLz6vF6Sb6uskcofFakbiw&amp;oe=69BD9F79</t>
  </si>
  <si>
    <t>https://www.instagram.com/yy._.naako</t>
  </si>
  <si>
    <t>ryuji_d_diablos</t>
  </si>
  <si>
    <t>R_Y_U_J_I_DIEDRO</t>
  </si>
  <si>
    <t>052 Nagoya Japan 
DIEDRO LOS DIABLOS (Gt) 
@diedro_los_diablos
ex.menace of assassinz
&amp;POUND
ex.inner unit (Dr)</t>
  </si>
  <si>
    <t>https://scontent-ord5-2.cdninstagram.com/v/t51.82787-19/520519101_18513348520054577_5858256741030129070_n.jpg?stp=dst-jpg_e0_s150x150_tt6&amp;efg=eyJ2ZW5jb2RlX3RhZyI6InByb2ZpbGVfcGljLmRqYW5nby4xMDgwLmMyIn0&amp;_nc_ht=scontent-ord5-2.cdninstagram.com&amp;_nc_cat=105&amp;_nc_oc=Q6cZ2QEUb__lsSg5t4VLDRHHsWmbpdy4qEM1dCzHQR5bgrgkYng7LjP9pstTPzdf2qE0XvE&amp;_nc_ohc=ef2RR1qwGUYQ7kNvwF8zDpj&amp;_nc_gid=FHTwMnkebJzcgtfCGNWeuQ&amp;edm=AOQ1c0wBAAAA&amp;ccb=7-5&amp;oh=00_AfwceAG7YvrOFqP14aystj0htf4uHU5Luj1mQqYnhFaGug&amp;oe=69BD99FF&amp;_nc_sid=8b3546</t>
  </si>
  <si>
    <t>EDGE OF SPIRIT
同じバンドマンとして漢として最高の幕を目に焼き付けた。
先日の名古屋に見に行って絶対地元大阪で見たいと思い足を運んだ。
行けばそんな思いの奴らが全国からいっぱい。
本当行ってよかった。
バンドマンキャリアは同じくらい、途中一緒にならない時期もあったが、その間を埋めるが如く、名古屋にライブ誘い、酒を呑み、気づけば年1度は必ず名古屋に呼んでた。
今の時代じゃ数少ないオタクじゃない正真正銘の不良なハードコアバンド。
俺個人そう思えるバンドもそう多くはないけど、その中の1バンドが無くなってしまう。
コレからは同じ時代を過ごした同士から飲み友達になっただけ。
29年 | 10代に戻りました。
THE STAR CLUB
SC89最高でございました。
ベースA-killer
ドラムの神　中村達也
BLANKEY JET CITYも見に行ってたし
もちろん
LOSALIOSも見に行ってるし
スタークラブ
今回も最高でした。
@thestarclub_official 
@losalios_official 
@blankeyjetcity_official | 今年もみなさんありがとう。
各地でいっぱいライブさせてもらいました。新しい出会いも沢山。
何年やってもこれだからハードコアはやめられない。
激動の1年でしたがいろいろ見えた物もありました。
来年は、もう50歳になるし、無駄な物は削ぎ落としてスマートな人生を歩みます。その分やりたい事も増えたし新しいプロジェクトも始まりそうだし、いろいろ見極めて行きたいと思います。
あとどんだけ出来るんでしょうね
(年齢じゃなくて自分の意欲の話ね。)
一応今の所は、まだハングリー。
その間は、もっと自分磨きます！
以上 | ▪️
Photographer 
@a91watanabe
ええ写真ありがとう。
APiTACO NiGHT
@reddragon_nagoya | 2024 7月13日(土)
IMAIKE HUCK FINN
DLD&amp;EX-C pre
"Familiarity Bleeds Contenpt “
DIEDRO LOS DIABLOS
EX-C
SECONDARMS
WRONG STATE
混沌CRUSHER
UNIVERSE LAST A WARD
OPEN18:00 START 18:30
ADV ¥3000 /DOOR¥3500 +1D | ▪️
ご来場頂きありがとうございました
打ち上げまで楽しい夜でした。
悔やまれるのは青酒があと１本欲しかった
てことで、next大阪はdiedroで１本入れます笑
@noridr 企画お疲れ＆ありがとう！
📸@itossa3
2024.06.08(sat)
◼️◼️ONE LIFE◼️◼️
at YANAGASE ANTS
【BAND】
DECASION
DIEDRO LOS DIABLOS
DUB 4 REASON
FIGHT IT OUT
MURDER WITHIN SIN
MURMUR
SECOND TO NONE
VERTIGO
【DJ】
KEKEO (CAPTAIN STREE | ▪️
📸@hiza_ga_kusai
先週皆さんありがとう！
主催者 @4ll__1__w4nt
お誘いありがとう！
とても良い交流出来ました。
出演者各者お客さんもありがとうございました。
チームおじさん少なかったな。
ライブハウスは、あと10年は安泰だ。笑
もうコレで青🟦は終わりにしよう。
#青い酒ムーブメント 
2024.04.20.sat．
at 上前津clubZion
”BLUTE FACT vol.2”
&lt;ACT&gt;
DOZEONE
DECASION
TIGER
UNHOLY11
LOST COMMITMENT
View From The Soyuz
DIEDRO LO | ▪️
📸 @hiroshit_the_thirdeye 
@krueltyjphc pre
@hatsudaiwall_livehouse 
楽しい夜でした。
皆さんありがとう！
Onward to Golgotha 23
3/16(土)
初台WALL
・KRUELTY
・HYDROPHOBIA
・DIEDRO LOS DIABLOS
・CRUCIAL SECTION | ▪️thanx
@zuma94jp 
@hatsudaiwall_livehouse 
📸 @hiroshit_the_thirdeye 
Onward to Golgotha 23
3/16(土)
初台WALL
・KRUELTY
・HYDROPHOBIA
・DIEDRO LOS DIABLOS
・CRUCIAL SECTION | BLOOD AXE TOUR
2024 2/3
3ster
📸 AKIHIKO WATANABE
@a91watanabe | Posted @withregram • @mune81hardcore ヤラヌ善ヨリ ヤル偽善！
【拡散協力お願いします】
1/7 支援物資を集めます。
1/8 能登地震 震災地の避難所へ運びます。 協力お願いします!
場所 池田公園  1月7日  11:00〜15:00
【愛知県名古屋市中区栄4-4-17】
支援物資は食糧のみとして、以下の物に限らせて頂きます。
■行動ステッカー １枚500円
売上金、支援金は今回の運搬に係る費用(ガソリン代・高速道路代)などに運用します。その明細については、後日SNSで報告します。
1.無洗米・切り餅(商品に限る)
2.インスタント食品
3</t>
  </si>
  <si>
    <t>@thestarclub_official, @losalios_official, @blankeyjetcity_official, @a91watanabe, @reddragon_nagoya, @noridr, @itossa3, @hiza_ga_kusai, @4ll__1__w4nt, @hiroshit_the_thirdeye, @krueltyjphc, @hatsudaiwall_livehouse, @zuma94jp, @withregram, @mune81hardcore</t>
  </si>
  <si>
    <t>https://instagram.com/p/DTt58x0kn9e, https://instagram.com/p/DKHmhg8pnZs, https://instagram.com/p/DGeRnbhylHw, https://instagram.com/p/DEOQBKtSQLa, https://instagram.com/p/DACxW8NyZH8, https://instagram.com/p/C9MxYgqStJh, https://instagram.com/p/C8EbmzCSydY, https://instagram.com/p/C6DIOOwSCR_, https://instagram.com/p/C4uFIHDy6Rs, https://instagram.com/p/C4nnzYYS6hp, https://instagram.com/p/C27LDuySOj1, https://instagram.com/p/C1tcbEHSiz9</t>
  </si>
  <si>
    <t>452, 182, 422, 435, 256, 150, 273, 179, 178, 176, 168, 142</t>
  </si>
  <si>
    <t>1, 1, 1, 1, 0, 0, 0, 0, 0, 0, 0, 0</t>
  </si>
  <si>
    <t>2026-01-20, 2025-05-26, 2025-02-24, 2024-12-31, 2024-09-18, 2024-07-09, 2024-06-11, 2024-04-22, 2024-03-20, 2024-03-17, 2024-02-04, 2024-01-05</t>
  </si>
  <si>
    <t>Imaike Huck Finn</t>
  </si>
  <si>
    <t>Sidecar, Image, Sidecar, Sidecar, Sidecar, Video, Sidecar, Image, Image, Image, Image, Image</t>
  </si>
  <si>
    <t>https://scontent-ord5-2.cdninstagram.com/v/t51.82787-15/619098588_18549672538054577_5201641181543575800_n.jpg?stp=dst-jpg_e15_tt6&amp;_nc_ht=scontent-ord5-2.cdninstagram.com&amp;_nc_cat=105&amp;_nc_oc=Q6cZ2QEUb__lsSg5t4VLDRHHsWmbpdy4qEM1dCzHQR5bgrgkYng7LjP9pstTPzdf2qE0XvE&amp;_nc_ohc=Flw2PhLL4eQQ7kNvwGNU-tl&amp;_nc_gid=FHTwMnkebJzcgtfCGNWeuQ&amp;edm=AOQ1c0wBAAAA&amp;ccb=7-5&amp;oh=00_Afwbpj0-urj1eFfDs6y-3UwXKZtwRYuQ68-wY8uXP1CUSg&amp;oe=69BD9D75&amp;_nc_sid=8b3546, https://scontent-ord5-2.cdninstagram.com/v/t51.82787-15/619463120_18549669634054577_892515446088242328_n.jpg?stp=dst-jpg_e35_s1080x1080_sh0.08_tt6&amp;_nc_ht=scontent-ord5-2.cdninstagram.com&amp;_nc_cat=105&amp;_nc_oc=Q6cZ2QEUb__lsSg5t4VLDRHHsWmbpdy4qEM1dCzHQR5bgrgkYng7LjP9pstTPzdf2qE0XvE&amp;_nc_ohc=PY4AQ157pnAQ7kNvwFtmvLH&amp;_nc_gid=FHTwMnkebJzcgtfCGNWeuQ&amp;edm=AOQ1c0wBAAAA&amp;ccb=7-5&amp;ig_cache_key=MzgxMzk1OTMxMDM2NDU0NTI1OQ%3D%3D.3-ccb7-5&amp;oh=00_AfxUzYYjpwdR5iu3gJKfX0w7lqV_CqrXSDbYlI1R4CFSBQ&amp;oe=69BD9928&amp;_nc_sid=8b3546, https://scontent-ord5-2.cdninstagram.com/v/t51.82787-15/619331056_18549669643054577_5884301970254867250_n.jpg?stp=dst-jpg_e35_s1080x1080_sh0.08_tt6&amp;_nc_ht=scontent-ord5-2.cdninstagram.com&amp;_nc_cat=105&amp;_nc_oc=Q6cZ2QEUb__lsSg5t4VLDRHHsWmbpdy4qEM1dCzHQR5bgrgkYng7LjP9pstTPzdf2qE0XvE&amp;_nc_ohc=nlWcfVdlyKkQ7kNvwEMTPcN&amp;_nc_gid=FHTwMnkebJzcgtfCGNWeuQ&amp;edm=AOQ1c0wBAAAA&amp;ccb=7-5&amp;ig_cache_key=MzgxMzk1OTMxMDY2NjU0ODgwNg%3D%3D.3-ccb7-5&amp;oh=00_AfwOQ8Avl_uMUNH79gdODa_4Vsy569THK4iZMcvoSQ8FGA&amp;oe=69BDA97E&amp;_nc_sid=8b3546, https://scontent-ord5-2.cdninstagram.com/v/t51.82787-15/619093056_18549669667054577_2063232453571848677_n.jpg?stp=dst-jpg_e35_s1080x1080_sh0.08_tt6&amp;_nc_ht=scontent-ord5-2.cdninstagram.com&amp;_nc_cat=105&amp;_nc_oc=Q6cZ2QEUb__lsSg5t4VLDRHHsWmbpdy4qEM1dCzHQR5bgrgkYng7LjP9pstTPzdf2qE0XvE&amp;_nc_ohc=Cmglr8RGq2oQ7kNvwFWsE5j&amp;_nc_gid=FHTwMnkebJzcgtfCGNWeuQ&amp;edm=AOQ1c0wBAAAA&amp;ccb=7-5&amp;ig_cache_key=MzgxMzk1OTMxMDM2NDUxNzY3NA%3D%3D.3-ccb7-5&amp;oh=00_Afz-6015GS3tti8xFBZH8tsWY3zAMdUR7kB-e-YNH5LaAA&amp;oe=69BDA871&amp;_nc_sid=8b3546, https://scontent-ord5-2.cdninstagram.com/v/t51.82787-15/618641844_18549669658054577_6614069649430544488_n.jpg?stp=dst-jpg_e35_s1080x1080_sh0.08_tt6&amp;_nc_ht=scontent-ord5-2.cdninstagram.com&amp;_nc_cat=105&amp;_nc_oc=Q6cZ2QEUb__lsSg5t4VLDRHHsWmbpdy4qEM1dCzHQR5bgrgkYng7LjP9pstTPzdf2qE0XvE&amp;_nc_ohc=TRBAlYyncPoQ7kNvwFFeQ4C&amp;_nc_gid=FHTwMnkebJzcgtfCGNWeuQ&amp;edm=AOQ1c0wBAAAA&amp;ccb=7-5&amp;ig_cache_key=MzgxMzk1OTMxMDcyNTI0MTE1Mw%3D%3D.3-ccb7-5&amp;oh=00_AfxXFrNRLyc1kF6H0u7wxyMo7JdPIEvLHNNIO6dXuQomyg&amp;oe=69BD9A36&amp;_nc_sid=8b3546, https://scontent-ord5-2.cdninstagram.com/v/t51.2885-15/501014300_18503911687016738_8460009453470188307_n.jpg?stp=dst-jpg_e15_tt6&amp;_nc_ht=scontent-ord5-2.cdninstagram.com&amp;_nc_cat=102&amp;_nc_oc=Q6cZ2QEUb__lsSg5t4VLDRHHsWmbpdy4qEM1dCzHQR5bgrgkYng7LjP9pstTPzdf2qE0XvE&amp;_nc_ohc=bp-DYsS9Yk4Q7kNvwH3E6_w&amp;_nc_gid=FHTwMnkebJzcgtfCGNWeuQ&amp;edm=AOQ1c0wBAAAA&amp;ccb=7-5&amp;ig_cache_key=MzY0MTA0ODI1MjYzOTc3MDIyMA%3D%3D.3-ccb7-5&amp;oh=00_AfwNs1hkrvWTwidNz-YlQdIqpP5JuIbaZY0LUKVQS3yEpg&amp;oe=69BD8F8C&amp;_nc_sid=8b3546, https://scontent-ord5-2.cdninstagram.com/v/t51.2885-15/481835517_18485241160054577_8807729292514977650_n.jpg?stp=dst-jpg_e35_p1080x1080_sh0.08_tt6&amp;_nc_ht=scontent-ord5-2.cdninstagram.com&amp;_nc_cat=105&amp;_nc_oc=Q6cZ2QEUb__lsSg5t4VLDRHHsWmbpdy4qEM1dCzHQR5bgrgkYng7LjP9pstTPzdf2qE0XvE&amp;_nc_ohc=V4E0OMRuuWUQ7kNvwENmb9L&amp;_nc_gid=FHTwMnkebJzcgtfCGNWeuQ&amp;edm=AOQ1c0wBAAAA&amp;ccb=7-5&amp;ig_cache_key=MzU3NTM3MjYxNTkxNTMxMDI5Ng%3D%3D.3-ccb7-5&amp;oh=00_AfyUuxknnaj0hbYTA99ruokqFpeFWn30mYTwP8Xedom_EA&amp;oe=69BDB917&amp;_nc_sid=8b3546, https://scontent-ord5-2.cdninstagram.com/v/t51.2885-15/481835517_18485241160054577_8807729292514977650_n.jpg?stp=dst-jpg_e35_p1080x1080_sh0.08_tt6&amp;_nc_ht=scontent-ord5-2.cdninstagram.com&amp;_nc_cat=105&amp;_nc_oc=Q6cZ2QEUb__lsSg5t4VLDRHHsWmbpdy4qEM1dCzHQR5bgrgkYng7LjP9pstTPzdf2qE0XvE&amp;_nc_ohc=V4E0OMRuuWUQ7kNvwENmb9L&amp;_nc_gid=FHTwMnkebJzcgtfCGNWeuQ&amp;edm=AOQ1c0wBAAAA&amp;ccb=7-5&amp;ig_cache_key=MzU3NTM3MjYxNTkxNTMxMDI5Ng%3D%3D.3-ccb7-5&amp;oh=00_AfyUuxknnaj0hbYTA99ruokqFpeFWn30mYTwP8Xedom_EA&amp;oe=69BDB917&amp;_nc_sid=8b3546, https://scontent-ord5-2.cdninstagram.com/v/t51.2885-15/481968823_18485241175054577_5439123043402365320_n.jpg?stp=dst-jpg_e35_p1080x1080_sh0.08_tt6&amp;_nc_ht=scontent-ord5-2.cdninstagram.com&amp;_nc_cat=105&amp;_nc_oc=Q6cZ2QEUb__lsSg5t4VLDRHHsWmbpdy4qEM1dCzHQR5bgrgkYng7LjP9pstTPzdf2qE0XvE&amp;_nc_ohc=AAWAm1tVhTQQ7kNvwHIgXn1&amp;_nc_gid=FHTwMnkebJzcgtfCGNWeuQ&amp;edm=AOQ1c0wBAAAA&amp;ccb=7-5&amp;ig_cache_key=MzU3NTM3MjYxNTYwNDc3NzU4Nw%3D%3D.3-ccb7-5&amp;oh=00_Afz-fsovF9UfC9TADJP7QcO2jyUHGrXUQTNpUcY_fETtZg&amp;oe=69BD9187&amp;_nc_sid=8b3546, https://scontent-ord5-2.cdninstagram.com/v/t51.2885-15/481835518_18485241184054577_7317741194755301104_n.jpg?stp=dst-jpg_e35_p1080x1080_sh0.08_tt6&amp;_nc_ht=scontent-ord5-2.cdninstagram.com&amp;_nc_cat=105&amp;_nc_oc=Q6cZ2QEUb__lsSg5t4VLDRHHsWmbpdy4qEM1dCzHQR5bgrgkYng7LjP9pstTPzdf2qE0XvE&amp;_nc_ohc=adKWDYRfiTwQ7kNvwHjqYSc&amp;_nc_gid=FHTwMnkebJzcgtfCGNWeuQ&amp;edm=AOQ1c0wBAAAA&amp;ccb=7-5&amp;ig_cache_key=MzU3NTM3MjYxNTU5NjU4MjQ4Nw%3D%3D.3-ccb7-5&amp;oh=00_Afx2iv-7vnhqIba9wTyQFe3RMzfMUj-TNjCGkFHXNvvZNA&amp;oe=69BD9082&amp;_nc_sid=8b3546, https://scontent-ord5-1.cdninstagram.com/v/t51.29350-15/472026125_1</t>
  </si>
  <si>
    <t>https://scontent-ord5-1.cdninstagram.com/o1/v/t16/f2/m84/AQML94fYRDIQy6zAKXhjwv1EGb3n9617L41Bp-sg8b-gu2-8PEKn-4m5lvK1zN5mLnfbCZKWP_bLxrhKXHlnbBNhkejHGpqNETin4GU.mp4?_nc_cat=108&amp;_nc_sid=5e9851&amp;_nc_ht=scontent-ord5-1.cdninstagram.com&amp;_nc_ohc=e-W83-kiNqIQ7kNvwG_LgjS&amp;efg=eyJ2ZW5jb2RlX3RhZyI6Inhwdl9wcm9ncmVzc2l2ZS5JTlNUQUdSQU0uQ0FST1VTRUxfSVRFTS5DMy43MjAuZGFzaF9iYXNlbGluZV8xX3YxIiwieHB2X2Fzc2V0X2lkIjoxNjI3NjY4MzIyMDA4MTQxLCJhc3NldF9hZ2VfZGF5cyI6NTUsInZpX3VzZWNhc2VfaWQiOjEwMTQ2LCJkdXJhdGlvbl9zIjo2MCwidXJsZ2VuX3NvdXJjZSI6Ind3dyJ9&amp;ccb=17-1&amp;vs=3c476e4f92a16027&amp;_nc_vs=HBksFQIYTGlnX2JhY2tmaWxsX3RpbWVsaW5lX3ZvZC85OTQzRkZCNTk5RTFGRjFFMzBGNTQxNjM2RkRFNDVBQl92aWRlb19kYXNoaW5pdC5tcDQVAALIARIAFQIYUWlnX3hwdl9wbGFjZW1lbnRfcGVybWFuZW50X3YyLzU3NEE3M0ZBMDhDOERENjhCQTVGREQzQTg4QTgzMjkzX2F1ZGlvX2Rhc2hpbml0Lm1wNBUCAsgBEgAoABgAGwKIB3VzZV9vaWwBMRJwcm9ncmVzc2l2ZV9yZWNpcGUBMRUAACaa8amC4pbkBRUCKAJDMywXQE4AAAAAAAAYEmRhc2hfYmFzZWxpbmVfMV92MREAde4HZcSeAQA&amp;_nc_gid=FHTwMnkebJzcgtfCGNWeuQ&amp;_nc_ss=1a&amp;_nc_zt=28&amp;oh=00_AfyjJJThYGpUdNQ0O0sSrhqpZ7CMleFNWJzm4MvFSFS8Sw&amp;oe=69B99330, https://scontent-ord5-2.cdninstagram.com/o1/v/t16/f2/m84/AQNFoB370grDmyyfrua2HL34bmbZUNZmvvtt2kr60GwnSsU38x21ZU_mt9mukwu97zaxSzmRzr6g5CLnzuC1zXzwqzjbab5H3AJRktI.mp4?_nc_cat=103&amp;_nc_sid=5e9851&amp;_nc_ht=scontent-ord5-2.cdninstagram.com&amp;_nc_ohc=ftfv8Rnc_DcQ7kNvwFzB_5W&amp;efg=eyJ2ZW5jb2RlX3RhZyI6Inhwdl9wcm9ncmVzc2l2ZS5JTlNUQUdSQU0uQ0FST1VTRUxfSVRFTS5DMy43MjAuZGFzaF9iYXNlbGluZV8xX3YxIiwieHB2X2Fzc2V0X2lkIjoxMzgyMDc3NzA2NzI5NzQ1LCJhc3NldF9hZ2VfZGF5cyI6NTUsInZpX3VzZWNhc2VfaWQiOjEwMTQ2LCJkdXJhdGlvbl9zIjo2MCwidXJsZ2VuX3NvdXJjZSI6Ind3dyJ9&amp;ccb=17-1&amp;vs=19918273ec811ce7&amp;_nc_vs=HBksFQIYTGlnX2JhY2tmaWxsX3RpbWVsaW5lX3ZvZC9BQzQ2MTdGNTlDOTkyRDFENUVCOTA5RjQxRDNFMkU5RV92aWRlb19kYXNoaW5pdC5tcDQVAALIARIAFQIYUWlnX3hwdl9wbGFjZW1lbnRfcGVybWFuZW50X3YyLzkwNDY4MDY0RUM0MTY2NjI1ODUyNkNFNTZCNkMzN0I5X2F1ZGlvX2Rhc2hpbml0Lm1wNBUCAsgBEgAoABgAGwKIB3VzZV9vaWwBMRJwcm9ncmVzc2l2ZV9yZWNpcGUBMRUAACai5Jeswb_0BBUCKAJDMywXQE4FP3ztkWgYEmRhc2hfYmFzZWxpbmVfMV92MREAde4HZcSeAQA&amp;_nc_gid=FHTwMnkebJzcgtfCGNWeuQ&amp;_nc_ss=1a&amp;_nc_zt=28&amp;oh=00_Afxwjrb4_CqWAk5ZNihPVwMgaFwbArbIXAx8D6vLN8u1jA&amp;oe=69B9C989, https://scontent-ord5-3.cdninstagram.com/o1/v/t16/f2/m84/AQPmZhz7KKLDKNJJMVhTZoLY4XJAsd7rUSSgN9xFopYpbAbO5tZzdXcAKzsPbLaLrvKuJWPpe2gwJ-crLgl2QmCJP20FAWmaXk2J4kI.mp4?_nc_cat=106&amp;_nc_sid=5e9851&amp;_nc_ht=scontent-ord5-3.cdninstagram.com&amp;_nc_ohc=Vyom43fF_xIQ7kNvwGkFFpl&amp;efg=eyJ2ZW5jb2RlX3RhZyI6Inhwdl9wcm9ncmVzc2l2ZS5JTlNUQUdSQU0uQ0FST1VTRUxfSVRFTS5DMy43MjAuZGFzaF9iYXNlbGluZV8xX3YxIiwieHB2X2Fzc2V0X2lkIjo5MTM0NzEwMDc3MDMwODgsImFzc2V0X2FnZV9kYXlzIjo1NSwidmlfdXNlY2FzZV9pZCI6MTAxNDYsImR1cmF0aW9uX3MiOjYwLCJ1cmxnZW5fc291cmNlIjoid3d3In0%3D&amp;ccb=17-1&amp;vs=3d30df69097e5f76&amp;_nc_vs=HBksFQIYTGlnX2JhY2tmaWxsX3RpbWVsaW5lX3ZvZC81NzQ5ODZGMDlENjlDQkYxQUEwNjMxRTE5QkJCM0FCRF92aWRlb19kYXNoaW5pdC5tcDQVAALIARIAFQIYUWlnX3hwdl9wbGFjZW1lbnRfcGVybWFuZW50X3YyLzNBNEI0MjJBMTFDRkZCMkUzQzJDQjVERTMxNkUzODg3X2F1ZGlvX2Rhc2hpbml0Lm1wNBUCAsgBEgAoABgAGwKIB3VzZV9vaWwBMRJwcm9ncmVzc2l2ZV9yZWNpcGUBMRUAACbggOqugbOfAxUCKAJDMywXQE4AAAAAAAAYEmRhc2hfYmFzZWxpbmVfMV92MREAde4HZcSeAQA&amp;_nc_gid=FHTwMnkebJzcgtfCGNWeuQ&amp;_nc_ss=1a&amp;_nc_zt=28&amp;oh=00_Afw4N90804qk6DICpSnDECio3JlJZYRx3OQdgEqC4WfXcA&amp;oe=69B9B796, https://scontent-ord5-1.cdninstagram.com/o1/v/t16/f2/m84/AQOeXG-CviTNB7gUaqpjmXlyPqC5dqRRa5j0fqV9EoNc5_zBwi3MHDuWQ5FPNm9nUsMq8TeG7wbUcFeuS-tdMO0f_M-F81ezX7U50uM.mp4?_nc_cat=101&amp;_nc_sid=5e9851&amp;_nc_ht=scontent-ord5-1.cdninstagram.com&amp;_nc_ohc=4KUNIHv3n_UQ7kNvwGh8spT&amp;efg=eyJ2ZW5jb2RlX3RhZyI6Inhwdl9wcm9ncmVzc2l2ZS5JTlNUQUdSQU0uQ0FST1VTRUxfSVRFTS5DMi43MjAuZGFzaF9iYXNlbGluZV8xX3YxIiwieHB2X2Fzc2V0X2lkIjoxODkwNTYzMjA0ODk5Mzg0LCJhc3NldF9hZ2VfZGF5cyI6NTUsInZpX3VzZWNhc2VfaWQiOjEwMTQ2LCJkdXJhdGlvbl9zIjo2MCwidXJsZ2VuX3NvdXJjZSI6Ind3dyJ9&amp;ccb=17-1&amp;vs=65daafcfcfc063de&amp;_nc_vs=HBksFQIYTGlnX2JhY2tmaWxsX3RpbWVsaW5lX3ZvZC8xRjRDQTlGRDk1NDJDMjZBODExNDFDRTQzNjMyN0M4RF92aWRlb19kYXNoaW5pdC5tcDQVAALIARIAFQIYUWlnX3hwdl9wbGFjZW1lbnRfcGVybWFuZW50X3YyL0JCNDI5MTRBQkIzQTNGMDA4RTdCOTAwMDM4MjA5MjkzX2F1ZGlvX2Rhc2hpbml0Lm1wNBUCAsgBEgAoABgAGwKIB3VzZV9vaWwBMRJwcm9ncmVzc2l2ZV9yZWNpcGUBMRUAACbwiIfEod3bBhUCKAJDMiwXQE4AAAAAAAAYEmRhc2hfYmFzZWxpbmVfMV92MREAde4HZcSeAQA&amp;_nc_gid=FHTwMnkebJzcgtfCGNWeuQ&amp;_nc_ss=1a&amp;_nc_zt=28&amp;oh=00_AfyUsxgiLwU2MAUz5pMjm8VKvdmkW4KrwPCURzIXnKgLpg&amp;oe=69B9970F, https://scontent-ord5-2.cdninstagram.com/o1/v/t2/f2/m86/AQNu3-dJ4pp0yP9qtiKvctCwUJEzQGD1tFHvibpGJ0LpGNbW4HlxHBXFPjKBUItkPwmEn3tjehdE89JZyRT90enD5XG72Oclrn1VeYc.mp4?_nc_cat=103&amp;_nc_sid=5e9851&amp;_nc_ht=scontent-ord5-2.cdninstagram.com&amp;_nc_ohc=nqPAhvCT7xoQ7kNvwH_M37_&amp;efg=eyJ2ZW5jb2RlX3RhZyI6Inhwdl9wcm9ncmVzc2l2ZS5JTlNUQUdSQU0uQ0xJUFMuQzMuNjQwLmRhc2hfYmFzZWxpbmVfMV92MSIsInhwdl9hc3NldF9pZCI6MTk2NjMwMzEwMDQ5MDM5MCwiYXNzZXRfYWdlX2RheXMiOjYxNCwidmlfdXNlY2FzZV9pZCI6MTAwOTksImR1cmF0aW9uX3MiOjI5LCJ1cmxnZW5fc291cmNlIjoid3d3In0%3D&amp;ccb=17-1&amp;vs=c46e8fe6bf39f200&amp;_nc_vs=HBksFQIYUmlnX3hwdl9yZWVsc19wZXJtYW5lbnRfc3JfcHJvZC8yNjQ5NzY3MkYzQTU0NzVFNjEyRTZEQjNCM0Q4RDNCM192aWRlb19kYXNoaW5pdC5tcDQVAALIARIAFQIYRmlnX3hwdl9yZWVsc19wZXJtYW5lbnRfc3JfcHJvZC85MjkwNDA0NDU1NzM0NTNfNjYxMDEyNTY4OTg2ODU0MTU0NC5t</t>
  </si>
  <si>
    <t>https://www.instagram.com/ryuji_d_diablos</t>
  </si>
  <si>
    <t>kumonoue_ramen</t>
  </si>
  <si>
    <t>クモノウエ</t>
  </si>
  <si>
    <t>目指せ福岡1の豚骨ラーメン屋さん
お取り寄せ🫱@kumonoue.otoriyose 
⭕️昼の部☞ 11:00〜15:00
(LO14:45)
⭕️夜の部☞ 18:00〜21:00
(LO20:30)
夜の部やるやらないはインスタにて
基本、火、水、木は昼のみ
不定休☞ インスタと店内貼紙で告知</t>
  </si>
  <si>
    <t>None,Restaurant</t>
  </si>
  <si>
    <t>https://kumonoue.net/</t>
  </si>
  <si>
    <t>https://scontent-atl3-1.cdninstagram.com/v/t51.2885-19/197496542_2934090033584850_5410828247781700199_n.jpg?stp=dst-jpg_e0_s150x150_tt6&amp;efg=eyJ2ZW5jb2RlX3RhZyI6InByb2ZpbGVfcGljLmRqYW5nby40MjEuYzIifQ&amp;_nc_ht=scontent-atl3-1.cdninstagram.com&amp;_nc_cat=106&amp;_nc_oc=Q6cZ2QH2obJQ9-g9Ofum136hmACH0sIGt7PjbJ_sWs-6-n990nDNYZWlbxXyofN7yMHsr_w&amp;_nc_ohc=Gq7me7bt22YQ7kNvwH-5KW_&amp;_nc_gid=S8C4b-g5ZlrZroxO5QRUGg&amp;edm=AOQ1c0wBAAAA&amp;ccb=7-5&amp;oh=00_AfyZbSx3KHSfmidyzAhTGlq6lkF_qw79kGFfBunBW2z-Nw&amp;oe=69BDA0B1&amp;_nc_sid=8b3546</t>
  </si>
  <si>
    <t>変更ありましたので更新してます
19日の金曜日が昼のみに変更です | 香川から瀬戸晴れの古賀大将ご来店♪
先日行われた手打ちうどん日本一を決めるSANU-1グランプリで優勝された瀬戸晴れの古賀さんが遥々来てくれました✨
お土産まで頂いちゃってあざす！！
瀬戸晴れさん初めてお邪魔した時は衝撃的でしたもんね
こりゃ美味いわぁ！って
で、その時に少しお話しさせてもらったら同じ福岡県出身なんですよぉ😊って
そこでなるほど！ってなったんですよね
讃岐うどんでありながら福岡も感じるムチっとモニュっとした食感
うちの姉妹店で出してるもつニラつけ麺ってのがあるんですが、麺の食感で言うとあれが少し雰囲気似てるかも
だもんで特に僕は大好きな麺でして
、、、って思い出した | 北九州ラーメンフェスティバル
3/21、3/22は門司港で行われる北九州ラーメンフェスティバルに参加します
イベント初参戦なので勝手がわからずドタバタしてる毎日なんですが、ピンチになる度に他のラーメン屋さんだったり友達やフォロワーさんに助けてもらってなんとかかんとか準備を進めております😅
で、肝心のラーメンなんですが店の作り方をそのまま現地でやろうと思います
THE 呼び戻しSHOWです😁
本気の実演でやらせて頂きますので杯数をバンバンってわけにはいきません
しっかり味と濃度を見ながら1杯1杯想いを込めて作らせてもらいます
遅いなぁってクレームは勘弁してくださいね笑
その代わり本 | 照寿司の渡邉親方ご来店♪
バイト誰も来ないなぁってワンオペしてたら
どどーんと照寿司の親方ご来店😁
今年は海外出店もバリバリやっちゃう照寿司
「輝ちゃんがアメリカ来たら良かったじゃん！」って
それは呼ばれないと行けないんです🤣
お弟子さんの成長なんかを楽しそうに話しててメッチャ良い親方なんだろなぁって思いました♪
仕事は厳しいでしょけどね🤭
しかし俺らも行きますよ
先に行って待っててくださいな🇺🇸
同い年で刺激貰いまくる本当にありがたい存在
お互い突っ走り続けよ♪
今の所、速度は違うけどそのうちターボエンジン積むんで😁
いつかはコラボも宜しくです
LAあたりで🇺🇸 | 目に見える口コミ
最近少しずつお客さんが増えてきた様な感じがします
お昼に来てくれたお客さんが夜にご家族と来てくれたり彼女と来てくれたりなんて事もありますし
◯◯さんから「最近また凄く良くなってる！」って聞いて来たとか
別のラーメン屋さんにオススメされて来ましたとか
本当にありがたい限りです😭
こぉして紹介してくださってる皆さんの顔に泥を塗らない様に、しっかり美味しいものを気持ち良いサービスで提供しないとなって
更に気が引き締まります
最近また仕込みの時間を少し早めて火をつけている時間をのばしました
これによりスープの層が更に厚くなり深みがグッと出て来た様に思います
自分が | ふくちゃんラーメン榊大将ご来店♪
閉店間際にふと外を見ると榊大将！！😳
めちゃくちゃビックリして飛び出しました💨
どこかに来られたついでですか？って聞いたら
新幹線乗って真っ直ぐ来たばい！😁って
涙出るほど嬉しかったです
そしてラーメン
どぉだったでしょうか？
今自分に出来る精一杯です
厳しい評価でもなんでも良いので
今度僕がふくちゃん行った時に教えてください
お土産までありがとうございました！！！
#福岡ラーメン
#ふくちゃんラーメン
#北九州ラーメン
#クモノウエ | 言語化
感覚で作ってきた
習ったのも超感覚派の健市大将からだから当然だ
最近はラーメン屋さんの知り合いも増えてきて一緒に酒飲んだりする事も増えてきた
そんな時必ず作り方の話になる
色んなラーメン屋さんの作り方の話を聞いてると「クモノウエさんは、その辺どぉやってんの？」みたいに話が振られる
「え？いや、表面がモヤぁっとなるごとしよります」
みたいな返事をすると皆さん「は？」ってなる😅
そんな飲み会での同じ様な場面を何度か経験したもんで、言語化できる様にしてみよーって昨年から仕事中にアレコレ考えてる
そしてなーんとなく少し言語化できる様な気がしてきた
これがしっかり出来るようになれ | 石川さんご来店(2025ラストのお客様として)
明けましておめでとう御座います
2026、1/2より営業開始します！
さてさて突然話は変わりまして
2026は今まで挑戦した事のない野外でのイベント出店にチャレンジしてみます
#北九州ラーメンフェスティバル
店で炊いた方が美味いのは間違いないです
設備が整ってますから
でも色んな北九州のラーメン屋さんから業界を盛り上げる為にも出て欲しいとラブコールを頂きまして初挑戦します
ただ、お師匠さんからも常々言われている通り
「数を売らずに味を売りなさい」
「お客様の顔を見てラーメンを作りなさい」
その言葉を忘れる事なく、店と同じ様に骨を持って行って | 色
2025もあと2営業日で終わりですね
とゆぅ事で振り返りますと
ビッグなニュースといえばKen-KenらぁめんOPENです
改めておめでとう㊗️
クモノウエは健太くんをこれからも応援し続けます！
そして自分の課題としては
クモノウエのラーメンをブラッシュアップする事でした
ワンタンを変えてみたりもありましたが
なんといってもやはりスープですよね
ゴルフも1度も行かずハーレーもあまり乗らず
今年はとことん向き合いました
お客さんの反応を見つつ自分の舌で確認作業
火加減、骨を入れるタイミングと量、古骨とフレッシュのバランスなどアレコレ試しました
評判はかなり上向きになり実際に食べ | 【百々和宏と69ers】
マーカスでライブがあったそうで昨日は魚虎のストーリーに上がってていいなぁ〜と見てたら、まさかのご来店でした✨
お客さんが少し引いたタイミングでご挨拶させてもらったんだけど皆さんホントに気さくな方々で、少しの時間でしたが物凄く楽しい時間でした🎸
ミッシェルのキュウさん
ピロウズの有江さん
モーサムの百々さん
かっこいい歳の重ね方されてますよね！
やりたい事思い切りやりながら生きてるって感じで、まぁ自分もその点では負けてないけども😁
皆さんまた黒崎でライブの際には寄ってくださいね🎵
ありがとうございました！
#クモノウエ
#百々和宏と69ers | 佐賀海苔の一番摘み
海苔が美味しいラーメン屋クモノウエ
それもそのはず、佐賀海苔の中でも一番摘み
更にその中でもいちげんの健市大将が厳選したものを
使ってます😊
焼き海苔と干し海苔があってインパクト重視の方には
干し海苔をお勧めしてます
30秒ほどスープに浸しておくと
生海苔の様にトロトロになり
磯の香りがブワンっと押し寄せてきます
また、その香りに負けない濃い味
1度食べた方はほぼリピートされます
まだ未食の方は是非是非ラーメンと一緒に
海苔をご注文くださいませませ😊
#佐賀海苔
#一番摘み
#クモノウエ | 一光軒@唐津の遠藤大将ご来店♪
同い年の超絶人気店大将
いつも刺激をビシバシもらってます
遠藤くんは真面目で一本気なかっこいい職人さん
口数は少ないけど情は厚く負けん気も強い
お師匠さんである一竜軒の宮崎大将の事を物凄く大事に想い、いつもおやっさんおやっさんと慕っている所も含めて大好きな漢でございます
そんでもってラーメンが超絶美味い
染みるんですよねぇ、胃袋と心と脳に
お師匠さんの一竜軒さんは元々は小倉にあったお店でして、青春時代は何度もお邪魔したお店
だもんで遠藤くんのラーメンを一口啜ると色んな感情が込み上げてくるんですよね
あぁ書いてたら食べたくなってきたけど、今年はもぉ休みな</t>
  </si>
  <si>
    <t>https://instagram.com/p/DV7iPAiEV-k, https://instagram.com/p/DV3qjq9kfBU, https://instagram.com/p/DVpTiFgEkbz, https://instagram.com/p/DUyGO1WkvEs, https://instagram.com/p/DUbqYzWE6Gq, https://instagram.com/p/DT2zSGYEou6, https://instagram.com/p/DTVYsgqEhsN, https://instagram.com/p/DS-1HjTE8CB, https://instagram.com/p/DS2fOM-kqQm, https://instagram.com/p/DSZ-8hWEpyd, https://instagram.com/p/DSJTI5EElju, https://instagram.com/p/DRzW6kpEp3z</t>
  </si>
  <si>
    <t>38, 217, 229, 347, 432, 454, 408, 238, 423, 480, 341, 188</t>
  </si>
  <si>
    <t>0, 6, 0, 0, 2, 8, 2, 0, 0, 3, 0, 2</t>
  </si>
  <si>
    <t>2026-03-16, 2026-03-14, 2026-03-09, 2026-02-15, 2026-02-06, 2026-01-23, 2026-01-10, 2026-01-01, 2025-12-29, 2025-12-18, 2025-12-12, 2025-12-03</t>
  </si>
  <si>
    <t>Image, Sidecar, Image, Sidecar, Image, Image, Image, Image, Image, Sidecar, Sidecar, Image</t>
  </si>
  <si>
    <t>https://scontent-atl3-3.cdninstagram.com/v/t51.82787-15/653195430_18082352174596967_5294656705883412131_n.jpg?stp=dst-jpg_e35_p1080x1080_sh0.08_tt6&amp;_nc_ht=scontent-atl3-3.cdninstagram.com&amp;_nc_cat=111&amp;_nc_oc=Q6cZ2QH2obJQ9-g9Ofum136hmACH0sIGt7PjbJ_sWs-6-n990nDNYZWlbxXyofN7yMHsr_w&amp;_nc_ohc=SOS73y63JA4Q7kNvwGSiNXg&amp;_nc_gid=S8C4b-g5ZlrZroxO5QRUGg&amp;edm=AOQ1c0wBAAAA&amp;ccb=7-5&amp;ig_cache_key=Mzg1MzgyNDQ3MTA5MDY4MzgxMg%3D%3D.3-ccb7-5&amp;oh=00_AfzS4Hxx8peJVtkQW0nsdkzLWttH5tycb6YmnuEt-ieQvA&amp;oe=69BD984E&amp;_nc_sid=8b3546, https://scontent-atl3-3.cdninstagram.com/v/t51.82787-15/652481149_18082055069596967_5437878976615002053_n.jpg?stp=dst-jpg_e35_s1080x1080_sh0.08_tt6&amp;_nc_ht=scontent-atl3-3.cdninstagram.com&amp;_nc_cat=111&amp;_nc_oc=Q6cZ2QH2obJQ9-g9Ofum136hmACH0sIGt7PjbJ_sWs-6-n990nDNYZWlbxXyofN7yMHsr_w&amp;_nc_ohc=IJZEpkMkxBEQ7kNvwGnhE2I&amp;_nc_gid=S8C4b-g5ZlrZroxO5QRUGg&amp;edm=AOQ1c0wBAAAA&amp;ccb=7-5&amp;ig_cache_key=Mzg1MjczMDI2OTUxODkxNjQ1MA%3D%3D.3-ccb7-5&amp;oh=00_AfxecFAkCHrdKAC5Q6G6FBaFL88KTho4Zl3P2bPiMCsr_w&amp;oe=69BD9582&amp;_nc_sid=8b3546, https://scontent-atl3-3.cdninstagram.com/v/t51.82787-15/652481149_18082055069596967_5437878976615002053_n.jpg?stp=dst-jpg_e35_s1080x1080_sh0.08_tt6&amp;_nc_ht=scontent-atl3-3.cdninstagram.com&amp;_nc_cat=111&amp;_nc_oc=Q6cZ2QH2obJQ9-g9Ofum136hmACH0sIGt7PjbJ_sWs-6-n990nDNYZWlbxXyofN7yMHsr_w&amp;_nc_ohc=IJZEpkMkxBEQ7kNvwGnhE2I&amp;_nc_gid=S8C4b-g5ZlrZroxO5QRUGg&amp;edm=AOQ1c0wBAAAA&amp;ccb=7-5&amp;ig_cache_key=Mzg1MjczMDI2OTUxODkxNjQ1MA%3D%3D.3-ccb7-5&amp;oh=00_AfxecFAkCHrdKAC5Q6G6FBaFL88KTho4Zl3P2bPiMCsr_w&amp;oe=69BD9582&amp;_nc_sid=8b3546, https://scontent-atl3-3.cdninstagram.com/v/t51.82787-15/651074276_18082055060596967_2147138910149942628_n.jpg?stp=dst-jpg_e35_s1080x1080_sh0.08_tt6&amp;_nc_ht=scontent-atl3-3.cdninstagram.com&amp;_nc_cat=111&amp;_nc_oc=Q6cZ2QH2obJQ9-g9Ofum136hmACH0sIGt7PjbJ_sWs-6-n990nDNYZWlbxXyofN7yMHsr_w&amp;_nc_ohc=1xLNhXHEm8QQ7kNvwHlxjgp&amp;_nc_gid=S8C4b-g5ZlrZroxO5QRUGg&amp;edm=AOQ1c0wBAAAA&amp;ccb=7-5&amp;ig_cache_key=Mzg1MjczMDI3MTgwMDU3ODMzMQ%3D%3D.3-ccb7-5&amp;oh=00_Afx7IVRO_9BnKbG1IRExTcyfmo6oXLWlVHxr9RFPU_PWLg&amp;oe=69BDB8E0&amp;_nc_sid=8b3546, https://scontent-atl3-3.cdninstagram.com/v/t51.82787-15/653318632_18082055051596967_3627156536738891038_n.jpg?stp=dst-jpg_e35_s1080x1080_sh0.08_tt6&amp;_nc_ht=scontent-atl3-3.cdninstagram.com&amp;_nc_cat=111&amp;_nc_oc=Q6cZ2QH2obJQ9-g9Ofum136hmACH0sIGt7PjbJ_sWs-6-n990nDNYZWlbxXyofN7yMHsr_w&amp;_nc_ohc=xlIhVKausLMQ7kNvwGvjf_S&amp;_nc_gid=S8C4b-g5ZlrZroxO5QRUGg&amp;edm=AOQ1c0wBAAAA&amp;ccb=7-5&amp;ig_cache_key=Mzg1MjczMDI3MjE3ODA1NTYxNQ%3D%3D.3-ccb7-5&amp;oh=00_AfypsL_6hCi8D7S6dXzLFRYhqTnab8wxMZTtVHqgBqHipw&amp;oe=69BD9EB1&amp;_nc_sid=8b3546, https://scontent-atl3-3.cdninstagram.com/v/t51.82787-15/649226739_18081219329596967_1485749941956735690_n.jpg?stp=dst-jpg_e35_p1080x1080_sh0.08_tt6&amp;_nc_ht=scontent-atl3-3.cdninstagram.com&amp;_nc_cat=111&amp;_nc_oc=Q6cZ2QH2obJQ9-g9Ofum136hmACH0sIGt7PjbJ_sWs-6-n990nDNYZWlbxXyofN7yMHsr_w&amp;_nc_ohc=k3HsfbqEmxsQ7kNvwFU4Z6p&amp;_nc_gid=S8C4b-g5ZlrZroxO5QRUGg&amp;edm=AOQ1c0wBAAAA&amp;ccb=7-5&amp;ig_cache_key=Mzg0ODY5MzI2MTgxNzQ5NzMzMQ%3D%3D.3-ccb7-5&amp;oh=00_AfyAgPSmcZDadpwQ8td_sHmzwWHSwBXd_Rxv6CobPjTjAw&amp;oe=69BDBC39&amp;_nc_sid=8b3546, https://scontent-atl3-3.cdninstagram.com/v/t51.82787-15/629817934_18078707951596967_6456322572633068122_n.jpg?stp=dst-jpg_e35_s1080x1080_sh0.08_tt6&amp;_nc_ht=scontent-atl3-3.cdninstagram.com&amp;_nc_cat=111&amp;_nc_oc=Q6cZ2QH2obJQ9-g9Ofum136hmACH0sIGt7PjbJ_sWs-6-n990nDNYZWlbxXyofN7yMHsr_w&amp;_nc_ohc=poR8IAhoRnMQ7kNvwFnCYi7&amp;_nc_gid=S8C4b-g5ZlrZroxO5QRUGg&amp;edm=AOQ1c0wBAAAA&amp;ccb=7-5&amp;ig_cache_key=MzgzMzE0OTM1ODE4Mzk2NzA5OA%3D%3D.3-ccb7-5&amp;oh=00_AfzCqLFEQwFpQnEtq1nm0R_0dOx29sXdEm3KTSssYNG2Ew&amp;oe=69BD9F1B&amp;_nc_sid=8b3546, https://scontent-atl3-3.cdninstagram.com/v/t51.82787-15/629817934_18078707951596967_6456322572633068122_n.jpg?stp=dst-jpg_e35_s1080x1080_sh0.08_tt6&amp;_nc_ht=scontent-atl3-3.cdninstagram.com&amp;_nc_cat=111&amp;_nc_oc=Q6cZ2QH2obJQ9-g9Ofum136hmACH0sIGt7PjbJ_sWs-6-n990nDNYZWlbxXyofN7yMHsr_w&amp;_nc_ohc=poR8IAhoRnMQ7kNvwFnCYi7&amp;_nc_gid=S8C4b-g5ZlrZroxO5QRUGg&amp;edm=AOQ1c0wBAAAA&amp;ccb=7-5&amp;ig_cache_key=MzgzMzE0OTM1ODE4Mzk2NzA5OA%3D%3D.3-ccb7-5&amp;oh=00_AfzCqLFEQwFpQnEtq1nm0R_0dOx29sXdEm3KTSssYNG2Ew&amp;oe=69BD9F1B&amp;_nc_sid=8b3546, https://scontent-atl3-3.cdninstagram.com/v/t51.82787-15/635574520_18078707948596967_1819842014372046825_n.jpg?stp=dst-jpg_e35_s1080x1080_sh0.08_tt6&amp;_nc_ht=scontent-atl3-3.cdninstagram.com&amp;_nc_cat=111&amp;_nc_oc=Q6cZ2QH2obJQ9-g9Ofum136hmACH0sIGt7PjbJ_sWs-6-n990nDNYZWlbxXyofN7yMHsr_w&amp;_nc_ohc=Bnoq_RP1itYQ7kNvwEl_Izk&amp;_nc_gid=S8C4b-g5ZlrZroxO5QRUGg&amp;edm=AOQ1c0wBAAAA&amp;ccb=7-5&amp;ig_cache_key=MzgzMzE0OTM1ODg4ODU5MDgyMQ%3D%3D.3-ccb7-5&amp;oh=00_AfwPSJeJKDAhCB0P_zTiiS0ML3-ptvdHk6yzG4vBb6KUgA&amp;oe=69BD9A11&amp;_nc_sid=8b3546, https://scontent-atl3-3.cdninstagram.com/v/t51.82787-15/629614695_18077771972596967_7273037768252721192_n.jpg?stp=dst-jpg_e35_p1080x1080_sh0.08_tt6&amp;_nc_ht=scontent-atl3-3.cdninstagram.com&amp;_nc_cat=111&amp;_nc_oc=Q6cZ2QH2obJQ9-g9Ofum136hmACH0sIGt7PjbJ_sWs-6-n990nDNYZWlbxXyofN7yMHsr_w&amp;_nc_ohc=tuzGZx94uokQ7kNvwEfZqXL&amp;_nc_gid=S8C4b-g5ZlrZroxO5QRUGg&amp;edm=AOQ1c0wBAAAA&amp;ccb=7-5&amp;ig_cache_key=MzgyNjgzODczMDczMzQ5NDY5OA%3D%3D.3-ccb7-5&amp;oh=00_Afx6J6p2pXMzuq-nUPF8zgoeOz330ohNuG8wBG7aaPG__</t>
  </si>
  <si>
    <t>https://www.instagram.com/kumonoue_ramen</t>
  </si>
  <si>
    <t>keatnapin</t>
  </si>
  <si>
    <t>Kip Keatnapin</t>
  </si>
  <si>
    <t>https://scontent-sjc3-1.cdninstagram.com/v/t51.82787-19/562658625_18539781268000404_53238392183335462_n.jpg?stp=dst-jpg_e0_s150x150_tt6&amp;efg=eyJ2ZW5jb2RlX3RhZyI6InByb2ZpbGVfcGljLmRqYW5nby45NjAuYzIifQ&amp;_nc_ht=scontent-sjc3-1.cdninstagram.com&amp;_nc_cat=100&amp;_nc_oc=Q6cZ2QFsB0reqXyQun7bEhril6JblvuW4tLlSTdwI2AbPuXOlxCQgESAceS1cBN2HwupMkg&amp;_nc_ohc=ejgOlwPD9LoQ7kNvwHpTQVB&amp;_nc_gid=iFRcfOR0-Y2GVnDQK0V_qQ&amp;edm=AOQ1c0wBAAAA&amp;ccb=7-5&amp;oh=00_Afx8QFGW-AZqEP-VUebMbLp44b89hnCx4SxBpbZXOzJGtA&amp;oe=69BDAA23&amp;_nc_sid=8b3546</t>
  </si>
  <si>
    <t>ขอบคุณทุกมากสำหรับแกรนลายของพวกเรา เวลาเห็นคนมาดูhappy ผมก็happy😁 | 🫶 | งานArt | แกนลาย ไทย | แฮะ | ทะเลไม่มีเธอ เธออยู่แกนลาย | แกนลาย | เด็กถิ่นเกาะยาว | มากินร้านมะซะหน่อย | แกนลาย</t>
  </si>
  <si>
    <t>https://instagram.com/p/DV7xrCnkYs_, https://instagram.com/p/DV3d-5rEdiu, https://instagram.com/p/DV3MwaaEUaY, https://instagram.com/p/DV3Ka-TEZJJ, https://instagram.com/p/DV3FReEEWZ-, https://instagram.com/p/DV2-uw9EUAV, https://instagram.com/p/DVst5-nkd3g, https://instagram.com/p/DVql-O6EWuQ, https://instagram.com/p/DVqGdUDkaQR, https://instagram.com/p/DVp51rHkUtA, https://instagram.com/p/DVlW0oykaSc, https://instagram.com/p/DVgMP5cEQUc</t>
  </si>
  <si>
    <t>8, 5, 3, 9, 6, 7, 15, 28, 11, 11, 15, 13</t>
  </si>
  <si>
    <t>2026-03-16, 2026-03-14, 2026-03-14, 2026-03-14, 2026-03-14, 2026-03-14, 2026-03-10, 2026-03-09, 2026-03-09, 2026-03-09, 2026-03-07, 2026-03-05</t>
  </si>
  <si>
    <t>Image, Image, Image, Video, Image, Image, Sidecar, Video, Sidecar, Image, Image, Image</t>
  </si>
  <si>
    <t>https://scontent-sjc3-1.cdninstagram.com/v/t51.82787-15/652365730_18578586634000404_1173169025011445147_n.jpg?stp=dst-jpg_e35_s1080x1080_sh0.08_tt6&amp;_nc_ht=scontent-sjc3-1.cdninstagram.com&amp;_nc_cat=100&amp;_nc_oc=Q6cZ2QFsB0reqXyQun7bEhril6JblvuW4tLlSTdwI2AbPuXOlxCQgESAceS1cBN2HwupMkg&amp;_nc_ohc=Ybyf-IxErxIQ7kNvwGzE6x1&amp;_nc_gid=iFRcfOR0-Y2GVnDQK0V_qQ&amp;edm=AOQ1c0wBAAAA&amp;ccb=7-5&amp;ig_cache_key=Mzg1Mzg5MjM2ODE3MzQ2ODQ3OQ%3D%3D.3-ccb7-5&amp;oh=00_AfyQuZuMxfYdA28IKkJ6qlZes2av9CTECNgP_29mFddIiA&amp;oe=69BDAD53&amp;_nc_sid=8b3546, https://scontent-sjc3-1.cdninstagram.com/v/t51.82787-15/652152582_18578083507000404_7131210275399778287_n.jpg?stp=dst-jpg_e15_fr_s1080x1080_tt6&amp;_nc_ht=scontent-sjc3-1.cdninstagram.com&amp;_nc_cat=100&amp;_nc_oc=Q6cZ2QFsB0reqXyQun7bEhril6JblvuW4tLlSTdwI2AbPuXOlxCQgESAceS1cBN2HwupMkg&amp;_nc_ohc=Fqen9qrcPdcQ7kNvwGQFatr&amp;_nc_gid=iFRcfOR0-Y2GVnDQK0V_qQ&amp;edm=AOQ1c0wBAAAA&amp;ccb=7-5&amp;ig_cache_key=Mzg1MjY3OTg3MjEyMTAwMjE1OA%3D%3D.3-ccb7-5&amp;oh=00_AfyfxoUhzTcTL7KBzXCkmJO9JI9qCHfJ70oNfzkG6WwkSA&amp;oe=69BDA36F&amp;_nc_sid=8b3546, https://scontent-sjc3-1.cdninstagram.com/v/t51.82787-15/652252456_18578060650000404_1293992180019237804_n.jpg?stp=dst-jpg_e35_p1080x1080_sh0.08_tt6&amp;_nc_ht=scontent-sjc3-1.cdninstagram.com&amp;_nc_cat=100&amp;_nc_oc=Q6cZ2QFsB0reqXyQun7bEhril6JblvuW4tLlSTdwI2AbPuXOlxCQgESAceS1cBN2HwupMkg&amp;_nc_ohc=w1Jhj37ILOMQ7kNvwFkdrlW&amp;_nc_gid=iFRcfOR0-Y2GVnDQK0V_qQ&amp;edm=AOQ1c0wBAAAA&amp;ccb=7-5&amp;ig_cache_key=Mzg1MjYwNDEwOTY4NjM5MjQ3Mg%3D%3D.3-ccb7-5&amp;oh=00_AfyvxkPGDK0pkR5bvAHXXsDmgYkeqOEmxKVKb4d4EvuZQA&amp;oe=69BD9E51&amp;_nc_sid=8b3546, https://scontent-sjc3-1.cdninstagram.com/v/t51.82787-15/650869313_18578052583000404_5228844387422409381_n.jpg?stp=dst-jpg_e35_s1080x1080_sh0.08_tt6&amp;_nc_ht=scontent-sjc3-1.cdninstagram.com&amp;_nc_cat=100&amp;_nc_oc=Q6cZ2QFsB0reqXyQun7bEhril6JblvuW4tLlSTdwI2AbPuXOlxCQgESAceS1cBN2HwupMkg&amp;_nc_ohc=wV3Q1xFFZMIQ7kNvwGxUG_A&amp;_nc_gid=iFRcfOR0-Y2GVnDQK0V_qQ&amp;edm=AOQ1c0wBAAAA&amp;ccb=7-5&amp;ig_cache_key=Mzg1MjU3MTE5Njk4MjkxMjYzOA%3D%3D.3-ccb7-5&amp;oh=00_AfwcbYYaxTYqpvzx106hoqcXXYmvOYAV6To7n8Y7JC-Ugw&amp;oe=69BD934C&amp;_nc_sid=8b3546, https://scontent-sjc3-1.cdninstagram.com/v/t51.82787-15/651882251_18578045941000404_4064967904017873414_n.jpg?stp=dst-jpg_e35_s1080x1080_sh0.08_tt6&amp;_nc_ht=scontent-sjc3-1.cdninstagram.com&amp;_nc_cat=100&amp;_nc_oc=Q6cZ2QFsB0reqXyQun7bEhril6JblvuW4tLlSTdwI2AbPuXOlxCQgESAceS1cBN2HwupMkg&amp;_nc_ohc=dLNekJV2mgUQ7kNvwGYlnZ1&amp;_nc_gid=iFRcfOR0-Y2GVnDQK0V_qQ&amp;edm=AOQ1c0wBAAAA&amp;ccb=7-5&amp;ig_cache_key=Mzg1MjU0MjQyMzgwNTgwNDU2NQ%3D%3D.3-ccb7-5&amp;oh=00_AfzhB9d9IxNTEqNkSkHfqn8bWuthZcd2aI1M5a85SJIlgw&amp;oe=69BDB82C&amp;_nc_sid=8b3546, https://scontent-sjc3-1.cdninstagram.com/v/t51.82787-15/649488842_18577042177000404_4622246460061523334_n.jpg?stp=dst-jpg_e35_s1080x1080_sh0.08_tt6&amp;_nc_ht=scontent-sjc3-1.cdninstagram.com&amp;_nc_cat=100&amp;_nc_oc=Q6cZ2QFsB0reqXyQun7bEhril6JblvuW4tLlSTdwI2AbPuXOlxCQgESAceS1cBN2HwupMkg&amp;_nc_ohc=WAiGQLUiUKgQ7kNvwG4fOBi&amp;_nc_gid=iFRcfOR0-Y2GVnDQK0V_qQ&amp;edm=AOQ1c0wBAAAA&amp;ccb=7-5&amp;ig_cache_key=Mzg0OTY1MzQzODM1NTk0MDQwOA%3D%3D.3-ccb7-5&amp;oh=00_AfxV04--offyuJnbfN_0bUqnKcGUSgd-40TgrbLJRhMTvw&amp;oe=69BDA7E8&amp;_nc_sid=8b3546, https://scontent-sjc3-1.cdninstagram.com/v/t51.82787-15/649488842_18577042177000404_4622246460061523334_n.jpg?stp=dst-jpg_e35_s1080x1080_sh0.08_tt6&amp;_nc_ht=scontent-sjc3-1.cdninstagram.com&amp;_nc_cat=100&amp;_nc_oc=Q6cZ2QFsB0reqXyQun7bEhril6JblvuW4tLlSTdwI2AbPuXOlxCQgESAceS1cBN2HwupMkg&amp;_nc_ohc=WAiGQLUiUKgQ7kNvwG4fOBi&amp;_nc_gid=iFRcfOR0-Y2GVnDQK0V_qQ&amp;edm=AOQ1c0wBAAAA&amp;ccb=7-5&amp;ig_cache_key=Mzg0OTY1MzQzODM1NTk0MDQwOA%3D%3D.3-ccb7-5&amp;oh=00_AfxV04--offyuJnbfN_0bUqnKcGUSgd-40TgrbLJRhMTvw&amp;oe=69BDA7E8&amp;_nc_sid=8b3546, https://scontent-sjc3-1.cdninstagram.com/v/t51.82787-15/649234574_18577042192000404_6861737947257767178_n.jpg?stp=dst-jpg_e35_s1080x1080_sh0.08_tt6&amp;_nc_ht=scontent-sjc3-1.cdninstagram.com&amp;_nc_cat=100&amp;_nc_oc=Q6cZ2QFsB0reqXyQun7bEhril6JblvuW4tLlSTdwI2AbPuXOlxCQgESAceS1cBN2HwupMkg&amp;_nc_ohc=FbVf5x4VEUQQ7kNvwGlTmzs&amp;_nc_gid=iFRcfOR0-Y2GVnDQK0V_qQ&amp;edm=AOQ1c0wBAAAA&amp;ccb=7-5&amp;ig_cache_key=Mzg0OTY1MzQ1MDI1MTAwNjgzNA%3D%3D.3-ccb7-5&amp;oh=00_AfxTbHjNJ-gTS7hfOqwPc4WhWFr1U-JUZxO_hDrs7mkmow&amp;oe=69BDADE9&amp;_nc_sid=8b3546, https://scontent-sjc3-1.cdninstagram.com/v/t51.82787-15/649529064_18577042201000404_123252748630048897_n.jpg?stp=dst-jpg_e35_s1080x1080_sh0.08_tt6&amp;_nc_ht=scontent-sjc3-1.cdninstagram.com&amp;_nc_cat=100&amp;_nc_oc=Q6cZ2QFsB0reqXyQun7bEhril6JblvuW4tLlSTdwI2AbPuXOlxCQgESAceS1cBN2HwupMkg&amp;_nc_ohc=okX2pTAclgQQ7kNvwEuCvCj&amp;_nc_gid=iFRcfOR0-Y2GVnDQK0V_qQ&amp;edm=AOQ1c0wBAAAA&amp;ccb=7-5&amp;ig_cache_key=Mzg0OTY1MzQ1MzM2MzE2OTQxNg%3D%3D.3-ccb7-5&amp;oh=00_AfyqdXqxQpEZi2MP4Y0tRDiyuqnH-6K8MMGFyjEQfyncVw&amp;oe=69BDB316&amp;_nc_sid=8b3546, https://scontent-sjc3-1.cdninstagram.com/v/t51.82787-15/649226719_18576813538000404_478353111640425899_n.jpg?stp=dst-jpg_e35_s1080x1080_sh0.08_tt6&amp;_nc_ht=scontent-sjc3-1.cdninstagram.com&amp;_nc_cat=100&amp;_nc_oc=Q6cZ2QFsB0reqXyQun7bEhril6JblvuW4tLlSTdwI2AbPuXOlxCQgESAceS1cBN2HwupMkg&amp;_nc_ohc=7FFP0GUwPwEQ7kNvwF03PWA&amp;_nc_gid=iFRcfOR0-Y2GVnDQK0V_qQ&amp;edm=AOQ1c0wBAAAA&amp;ccb=7-5&amp;ig_cache_key=Mzg0ODkxNzE0Mjc3NTg3MTY4Ng%3D%3D.3-ccb7-5&amp;oh=00_Afxux4eJdI2Aha81rNNIg_YPkw41dLJyJPJL4RAMx4nfdQ&amp;oe=6</t>
  </si>
  <si>
    <t>https://scontent-sjc3-1.cdninstagram.com/o1/v/t16/f2/m69/AQPb35IKGyixcBOyh73Jn0lXkmq6Nvp4E7g7udH4S4KGBxVlhCDIPMjqJnVjgLXX2fgvDQ6B6wGVnvOq4urDOvdR.mp4?strext=1&amp;_nc_cat=100&amp;_nc_sid=5e9851&amp;_nc_ht=scontent-sjc3-1.cdninstagram.com&amp;_nc_ohc=nABnFDHYNvgQ7kNvwFmUvQm&amp;efg=eyJ2ZW5jb2RlX3RhZyI6Inhwdl9wcm9ncmVzc2l2ZS5JTlNUQUdSQU0uQ0xJUFMuQzMuMTI3Ni5kYXNoX2Jhc2VsaW5lXzFfdjEiLCJ4cHZfYXNzZXRfaWQiOjE3ODkxNzM1NzQ4NDI4ODQ1LCJhc3NldF9hZ2VfZGF5cyI6MSwidmlfdXNlY2FzZV9pZCI6MTAwOTksImR1cmF0aW9uX3MiOjE4LCJ1cmxnZW5fc291cmNlIjoid3d3In0%3D&amp;ccb=17-1&amp;_nc_gid=iFRcfOR0-Y2GVnDQK0V_qQ&amp;_nc_ss=1a&amp;_nc_zt=28&amp;vs=16cbc88453ecf76c&amp;_nc_vs=HBksFQIYOnBhc3N0aHJvdWdoX2V2ZXJzdG9yZS9HQ2pseHlZdjZvdzROVUVEQU9hdnRPc3ZQdGhLYnNwVEFRQUYVAALIARIAFQIYUWlnX3hwdl9wbGFjZW1lbnRfcGVybWFuZW50X3YyL0Y1NDVFQTg2MjFGMDk1ODRFQzAzODU4ODU0NzU1NkI4X2F1ZGlvX2Rhc2hpbml0Lm1wNBUCAsgBEgAoABgAGwKIB3VzZV9vaWwBMRJwcm9ncmVzc2l2ZV9yZWNpcGUBMRUAACbakJqbi5zIPxUCKAJDMywXQDLEGJN0vGoYEmRhc2hfYmFzZWxpbmVfMV92MREAdf4HZeadAQA&amp;oh=00_AfzJMdo_dcmKmXJeYUEaJZfxkW9Prq7d42Cyu8VjdunqmA&amp;oe=69BD8750, https://scontent-sjc3-1.cdninstagram.com/o1/v/t16/f2/m69/AQMtCIWQbBQgvQ57jrvvNYToqI22JlWnYpei0FYDR0wEFk9EswyfFGdewzuHWa9myX_dbtRWqFcyxWfW2vs-o0t2.mp4?strext=1&amp;_nc_cat=103&amp;_nc_sid=5e9851&amp;_nc_ht=scontent-sjc3-1.cdninstagram.com&amp;_nc_ohc=6aTz1d80rdoQ7kNvwGWBGuw&amp;efg=eyJ2ZW5jb2RlX3RhZyI6Inhwdl9wcm9ncmVzc2l2ZS5JTlNUQUdSQU0uQ0xJUFMuQzMuNjM2LmRhc2hfYmFzZWxpbmVfM192MSIsInhwdl9hc3NldF9pZCI6MTc4OTEwNTI4NzM0Mjg4NDUsImFzc2V0X2FnZV9kYXlzIjo2LCJ2aV91c2VjYXNlX2lkIjoxMDA5OSwiZHVyYXRpb25fcyI6MjgsInVybGdlbl9zb3VyY2UiOiJ3d3cifQ%3D%3D&amp;ccb=17-1&amp;vs=18a9385586cc6a33&amp;_nc_vs=HBksFQIYOnBhc3N0aHJvdWdoX2V2ZXJzdG9yZS9HQ0pWZ3liV0hQZWE2VHdEQUhUVngwdnR5WWhSYnNwVEFRQUYVAALIARIAFQIYUWlnX3hwdl9wbGFjZW1lbnRfcGVybWFuZW50X3YyLzAxNDEyRkYzRTg0QTRGQzcyOUY0NzE1NzBCQTdGMEExX2F1ZGlvX2Rhc2hpbml0Lm1wNBUCAsgBEgAoABgAGwKIB3VzZV9vaWwBMRJwcm9ncmVzc2l2ZV9yZWNpcGUBMRUAACbave2yq_THPxUCKAJDMywXQDwgAAAAAAAYEmRhc2hfYmFzZWxpbmVfM192MREAdf4HZeadAQA&amp;_nc_gid=iFRcfOR0-Y2GVnDQK0V_qQ&amp;_nc_ss=1a&amp;_nc_zt=28&amp;oh=00_Afz9qJ8S562nGj9cX9ICHBCW-2LaMaUrzhgGz9m6f_UlSA&amp;oe=69BDACF9</t>
  </si>
  <si>
    <t>https://www.instagram.com/keatnapin</t>
  </si>
  <si>
    <t>7nnm0103</t>
  </si>
  <si>
    <t>Nanami</t>
  </si>
  <si>
    <t>https://scontent-lga3-3.cdninstagram.com/v/t51.2885-19/32307945_2109003069318932_3296566959377743872_n.jpg?stp=dst-jpg_e0_s150x150_tt6&amp;efg=eyJ2ZW5jb2RlX3RhZyI6InByb2ZpbGVfcGljLmRqYW5nby42NDAuYzIifQ&amp;_nc_ht=scontent-lga3-3.cdninstagram.com&amp;_nc_cat=108&amp;_nc_oc=Q6cZ2QEbFZ4Kh66xrB5OEYDJSuL7Ulue5hz3DOqzS3YCbl57pwMAl09awNWRGuRlGwPVa0E&amp;_nc_ohc=l704YfxhIygQ7kNvwFW4Aef&amp;_nc_gid=1TFfbsYdIuPrHU9hRPsJhg&amp;edm=AOQ1c0wBAAAA&amp;ccb=7-5&amp;oh=00_Afz7CiYmYnl_qbFWo9aiRnR_iau2QfdQOkyIYFlCtaSTrw&amp;oe=69BD86FF&amp;_nc_sid=8b3546</t>
  </si>
  <si>
    <t>お天気にも恵まれて、家族に見守られながら
素敵な式を挙げることができたこと
本当に感謝です🤍✨
お祝いしてくださった皆さま
ありがとうございました🕊️ | 春に入籍しました。
そして35歳の誕生日プレゼントは友達と夫に
サプライズでwedding Photoをいただきました👰🤍
嬉しすぎたのでお恥ずかしながらも
思い出として残させてください涙
ウェディングドレスも髪飾りもブーケも
全部用意してくれて
光の速さでお支度が終わり
家の中の撮影だけかと思いきやロケもしっかり2ヶ所して…
600枚くらいの写真を
私たち以上に楽しんで撮影してくれました。
お父さん(仏壇)に見せてあげて！
その表情はいりません！
もう自分でポーズ考えられるよね！！
スパルタの死ぬほどテキパキチームでした。
ドレスは
「ペラペラ体型の私にはこちらのサイズがピッタ | 🤍🤍🤍🤍⭐️🏆🎨 | 🐋🤍💙💚💜🎨　
#アクリル 
#アクリル画
#素人のお絵描き | ひたすら癒された十勝の帰省。
住んでた頃は何にも思わなかったけど、日高山脈の控えめな団結感がすごく美で、とてもぐっときました。
ショートホープ＝父。
ロゴより大きな注意喚起。
#十勝　#士幌　#音更 | 阿蘇山キャンプ | KIMONO by NADESHIKO 原宿店、ゲット。
#kimonobynadeshiko 
#原宿
#スタンプラリー | KIMONO by NADESHIKO 札幌店、ゲット。
#kimonobynadeshiko 
#札幌
#スタンプラリー | お散歩中見つけた絵が
可愛すぎた🧬🦠🔮🛍 | 🤍🤍🤍 | 大きめに初挑戦。
ただただ、白を塗っていくのみです。 | お可愛をゲットです。
#uneven #アイライナー</t>
  </si>
  <si>
    <t>#kimonobynadeshiko, #uneven</t>
  </si>
  <si>
    <t>https://instagram.com/p/DQEvtxuj0H4, https://instagram.com/p/DMp6k2HuZyj, https://instagram.com/p/DAao9Azy3z8, https://instagram.com/p/CfjYKFnP_sW, https://instagram.com/p/CcGA3Ydvoz0, https://instagram.com/p/CViL_B5PG2q, https://instagram.com/p/CSy8PL8JLyR, https://instagram.com/p/CSy71l2pT4P, https://instagram.com/p/CR1Rd2vsF1J, https://instagram.com/p/CQkm452M3zl, https://instagram.com/p/COkeDY3tBjV, https://instagram.com/p/CM46xZlsG-m</t>
  </si>
  <si>
    <t>67, 93, 20, 40, 59, 31, 33, 26, 21, 24, 19, 18</t>
  </si>
  <si>
    <t>1, 26, 0, 1, 1, 0, 0, 0, 4, 0, 0, 0</t>
  </si>
  <si>
    <t>2025-10-21, 2025-07-28, 2024-09-27, 2022-07-03, 2022-04-08, 2021-10-27, 2021-08-20, 2021-08-20, 2021-07-27, 2021-06-26, 2021-05-07, 2021-03-26</t>
  </si>
  <si>
    <t>Sidecar, Sidecar, Sidecar, Sidecar, Sidecar, Sidecar, Image, Image, Image, Sidecar, Image, Sidecar</t>
  </si>
  <si>
    <t>https://scontent-lga3-2.cdninstagram.com/v/t51.82787-15/568406345_18525096898047841_4319382760112329300_n.jpg?stp=dst-jpg_e35_s1080x1080_sh0.08_tt6&amp;_nc_ht=scontent-lga3-2.cdninstagram.com&amp;_nc_cat=101&amp;_nc_oc=Q6cZ2QEbFZ4Kh66xrB5OEYDJSuL7Ulue5hz3DOqzS3YCbl57pwMAl09awNWRGuRlGwPVa0E&amp;_nc_ohc=Mb7_Ow7cFNQQ7kNvwHLqx1o&amp;_nc_gid=1TFfbsYdIuPrHU9hRPsJhg&amp;edm=AOQ1c0wBAAAA&amp;ccb=7-5&amp;ig_cache_key=Mzc0ODMzMDYzNTUwNjE5ODM5Nw%3D%3D.3-ccb7-5&amp;oh=00_AfwrLRy0UrPTC_yz16_W9h71w8zLKls7whfrIbCWw2s7eQ&amp;oe=69BD9843&amp;_nc_sid=8b3546, https://scontent-lga3-2.cdninstagram.com/v/t51.82787-15/568406345_18525096898047841_4319382760112329300_n.jpg?stp=dst-jpg_e35_s1080x1080_sh0.08_tt6&amp;_nc_ht=scontent-lga3-2.cdninstagram.com&amp;_nc_cat=101&amp;_nc_oc=Q6cZ2QEbFZ4Kh66xrB5OEYDJSuL7Ulue5hz3DOqzS3YCbl57pwMAl09awNWRGuRlGwPVa0E&amp;_nc_ohc=Mb7_Ow7cFNQQ7kNvwHLqx1o&amp;_nc_gid=1TFfbsYdIuPrHU9hRPsJhg&amp;edm=AOQ1c0wBAAAA&amp;ccb=7-5&amp;ig_cache_key=Mzc0ODMzMDYzNTUwNjE5ODM5Nw%3D%3D.3-ccb7-5&amp;oh=00_AfwrLRy0UrPTC_yz16_W9h71w8zLKls7whfrIbCWw2s7eQ&amp;oe=69BD9843&amp;_nc_sid=8b3546, https://scontent-lga3-2.cdninstagram.com/v/t51.82787-15/569027590_18525096916047841_6556004316364448690_n.jpg?stp=dst-jpg_e35_s1080x1080_sh0.08_tt6&amp;_nc_ht=scontent-lga3-2.cdninstagram.com&amp;_nc_cat=101&amp;_nc_oc=Q6cZ2QEbFZ4Kh66xrB5OEYDJSuL7Ulue5hz3DOqzS3YCbl57pwMAl09awNWRGuRlGwPVa0E&amp;_nc_ohc=0JCZBb1wlwYQ7kNvwFgbdyZ&amp;_nc_gid=1TFfbsYdIuPrHU9hRPsJhg&amp;edm=AOQ1c0wBAAAA&amp;ccb=7-5&amp;ig_cache_key=Mzc0ODMzMDYzNTUxNDYwNzc3MQ%3D%3D.3-ccb7-5&amp;oh=00_AfxWPf4RDnGeeebowM0_x2UqrI9Das8-BqnbPON90MfcuQ&amp;oe=69BDACED&amp;_nc_sid=8b3546, https://scontent-lga3-2.cdninstagram.com/v/t51.82787-15/568520217_18525096925047841_6469537505864729968_n.jpg?stp=dst-jpg_e35_s1080x1080_sh0.08_tt6&amp;_nc_ht=scontent-lga3-2.cdninstagram.com&amp;_nc_cat=101&amp;_nc_oc=Q6cZ2QEbFZ4Kh66xrB5OEYDJSuL7Ulue5hz3DOqzS3YCbl57pwMAl09awNWRGuRlGwPVa0E&amp;_nc_ohc=AJSX1Va7F08Q7kNvwFvnPgc&amp;_nc_gid=1TFfbsYdIuPrHU9hRPsJhg&amp;edm=AOQ1c0wBAAAA&amp;ccb=7-5&amp;ig_cache_key=Mzc0ODMzMDYzNTUxNDU2MTQ1MA%3D%3D.3-ccb7-5&amp;oh=00_AfwukDr2jvP1vpRvsJv1xVrgGurOaN56B83XF1NOp1UNFw&amp;oe=69BDAD16&amp;_nc_sid=8b3546, https://scontent-lga3-2.cdninstagram.com/v/t51.82787-15/568554853_18525096937047841_2845523513867681322_n.jpg?stp=dst-jpg_e35_s1080x1080_sh0.08_tt6&amp;_nc_ht=scontent-lga3-2.cdninstagram.com&amp;_nc_cat=101&amp;_nc_oc=Q6cZ2QEbFZ4Kh66xrB5OEYDJSuL7Ulue5hz3DOqzS3YCbl57pwMAl09awNWRGuRlGwPVa0E&amp;_nc_ohc=Gn5iuyr44CQQ7kNvwFvhH1m&amp;_nc_gid=1TFfbsYdIuPrHU9hRPsJhg&amp;edm=AOQ1c0wBAAAA&amp;ccb=7-5&amp;ig_cache_key=Mzc0ODMzMDYzNTY0ODc3ODA0Mw%3D%3D.3-ccb7-5&amp;oh=00_Afxkb5eHOV6TXFlhAx44b06DK4bCKW-PjMFZzgTd3510rA&amp;oe=69BDA0DC&amp;_nc_sid=8b3546, https://scontent-lga3-2.cdninstagram.com/v/t51.82787-15/569431938_18525096946047841_510150003808420459_n.jpg?stp=dst-jpg_e35_s1080x1080_sh0.08_tt6&amp;_nc_ht=scontent-lga3-2.cdninstagram.com&amp;_nc_cat=101&amp;_nc_oc=Q6cZ2QEbFZ4Kh66xrB5OEYDJSuL7Ulue5hz3DOqzS3YCbl57pwMAl09awNWRGuRlGwPVa0E&amp;_nc_ohc=7vBbXAL5-wAQ7kNvwHouA7p&amp;_nc_gid=1TFfbsYdIuPrHU9hRPsJhg&amp;edm=AOQ1c0wBAAAA&amp;ccb=7-5&amp;ig_cache_key=Mzc0ODMzMDYzNTY0MDQyMjU2MA%3D%3D.3-ccb7-5&amp;oh=00_Afx1uBjXNQ1CyaS8_w0yB-EP3nUdLbtrw7fULgaWHjhlag&amp;oe=69BD953D&amp;_nc_sid=8b3546, https://scontent-lga3-2.cdninstagram.com/v/t51.82787-15/570505294_18525096955047841_5438386179697664971_n.jpg?stp=dst-jpg_e35_s1080x1080_sh0.08_tt6&amp;_nc_ht=scontent-lga3-2.cdninstagram.com&amp;_nc_cat=101&amp;_nc_oc=Q6cZ2QEbFZ4Kh66xrB5OEYDJSuL7Ulue5hz3DOqzS3YCbl57pwMAl09awNWRGuRlGwPVa0E&amp;_nc_ohc=kCaj_kFaKHMQ7kNvwFauakF&amp;_nc_gid=1TFfbsYdIuPrHU9hRPsJhg&amp;edm=AOQ1c0wBAAAA&amp;ccb=7-5&amp;ig_cache_key=Mzc0ODMzMDYzNTY5OTEzODU3MQ%3D%3D.3-ccb7-5&amp;oh=00_Afw3Y6FIdiKSwRTQ_BNL_mnskQ7_vOTd6KtcY8FBBjcJYQ&amp;oe=69BDA46A&amp;_nc_sid=8b3546, https://scontent-lga3-2.cdninstagram.com/v/t51.82787-15/523814702_18509481751047841_4332069481474342184_n.jpg?stp=dst-jpg_e35_p1080x1080_sh0.08_tt6&amp;_nc_ht=scontent-lga3-2.cdninstagram.com&amp;_nc_cat=101&amp;_nc_oc=Q6cZ2QEbFZ4Kh66xrB5OEYDJSuL7Ulue5hz3DOqzS3YCbl57pwMAl09awNWRGuRlGwPVa0E&amp;_nc_ohc=303t54TBXq0Q7kNvwGYuf5s&amp;_nc_gid=1TFfbsYdIuPrHU9hRPsJhg&amp;edm=AOQ1c0wBAAAA&amp;ccb=7-5&amp;ig_cache_key=MzY4NjczNTM4MTUwOTIzMzM0Nw%3D%3D.3-ccb7-5&amp;oh=00_Afw1FjOevs_1-R8S3-7Qr8kZvyqIIFlWHovfWQbnJ_Lv-w&amp;oe=69BDA474&amp;_nc_sid=8b3546, https://scontent-lga3-2.cdninstagram.com/v/t51.82787-15/523814702_18509481751047841_4332069481474342184_n.jpg?stp=dst-jpg_e35_p1080x1080_sh0.08_tt6&amp;_nc_ht=scontent-lga3-2.cdninstagram.com&amp;_nc_cat=101&amp;_nc_oc=Q6cZ2QEbFZ4Kh66xrB5OEYDJSuL7Ulue5hz3DOqzS3YCbl57pwMAl09awNWRGuRlGwPVa0E&amp;_nc_ohc=303t54TBXq0Q7kNvwGYuf5s&amp;_nc_gid=1TFfbsYdIuPrHU9hRPsJhg&amp;edm=AOQ1c0wBAAAA&amp;ccb=7-5&amp;ig_cache_key=MzY4NjczNTM4MTUwOTIzMzM0Nw%3D%3D.3-ccb7-5&amp;oh=00_Afw1FjOevs_1-R8S3-7Qr8kZvyqIIFlWHovfWQbnJ_Lv-w&amp;oe=69BDA474&amp;_nc_sid=8b3546, https://scontent-lga3-2.cdninstagram.com/v/t51.82787-15/524130859_18509481760047841_2594950782876144440_n.jpg?stp=dst-jpg_e35_p1080x1080_sh0.08_tt6&amp;_nc_ht=scontent-lga3-2.cdninstagram.com&amp;_nc_cat=101&amp;_nc_oc=Q6cZ2QEbFZ4Kh66xrB5OEYDJSuL7Ulue5hz3DOqzS3YCbl57pwMAl09awNWRGuRlGwPVa0E&amp;_nc_ohc=dB22-_jKSQMQ7kNvwHQGVcC&amp;_nc_gid=1TFfbsYdIuPrHU9hRPsJhg&amp;edm=AOQ1c0wBAAAA&amp;ccb=7-5&amp;ig_cache_key=MzY4NjczNTM4MTU1MTEzNzUyMQ%3D%3D.3-ccb7-5&amp;oh=00_AfxkxlRx_15kpVUmHB0Sy3DInCZU4ub1jvmEDb2zsstZ1g</t>
  </si>
  <si>
    <t>https://www.instagram.com/7nnm0103</t>
  </si>
  <si>
    <t>nobocotoja</t>
  </si>
  <si>
    <t>Paweł Kalinowski</t>
  </si>
  <si>
    <t>Founder and co-owner of CarBone®, automotive designer and air-cooled Porsches enthusiast.</t>
  </si>
  <si>
    <t>https://en.wikipedia.org/wiki/Pawe%C5%82_Kalinowski</t>
  </si>
  <si>
    <t>https://scontent-ord5-2.cdninstagram.com/v/t51.2885-19/312806457_863441358157037_9217155242067631938_n.jpg?stp=dst-jpg_e0_s150x150_tt6&amp;efg=eyJ2ZW5jb2RlX3RhZyI6InByb2ZpbGVfcGljLmRqYW5nby41MDAuYzIifQ&amp;_nc_ht=scontent-ord5-2.cdninstagram.com&amp;_nc_cat=105&amp;_nc_oc=Q6cZ2QG2nj4BF2h4AJgGwkePVOFWvsM6pHnRQm7uzbBpp3KkC0nGLRT5oJ-pgsaba45_v4IcvMDFq1P3OzRUC4IpM8vb&amp;_nc_ohc=e412jD9bPhsQ7kNvwFkpPb3&amp;_nc_gid=Y7Uj6EjvUpd0VdYVwhGhpw&amp;edm=AOQ1c0wBAAAA&amp;ccb=7-5&amp;oh=00_AfyHvKnziOIJyWBzHpz187we1V8sO5mlzlDFuj_hC0HDSQ&amp;oe=69BD91E2&amp;_nc_sid=8b3546</t>
  </si>
  <si>
    <t>Blueberra is a Midnight Blue Metallic Porsche 911 from 1991.
My love for design, textures, and combining materials led me to create a car that challenges convention and celebrates the beauty of originality. Unistic, hypnotic shapes on the hood serve as a canvas, seamlessly integrating into the car' | Criollo was displayed at @teamtoyousa during @rennsportreunion 
Toyo R888 are literally the best. Meanwhile they look amazing combined with Campagnolo wheels. 
Amazing pics taken by my partner, @przemek_borowczynski 
#criollo #carbone #carboneliveries #porsche #porschecooled #keyontheleft #porschec | An another amazing shot of Tardza taken by @b.kolaczkowski 
See the film about the car at @canamera.pl IGTV
Tardza, recycled Porsche. 
#carboneliveries #flatsixdesign #outlawtothebone #porsche #porsche911 #porschetarga #keyontheleft #tardza | @luftgekuhlt TOKYO is ON. 🎌
It is hard to imagine a better place for legendary Porsches than Tokyo Expressway KK Route. 
The cars lineup is amazing and we had our hand in it, too. Check out the collaboration of @nobocotoja and @singertracks a unique art project that honors both the car’s air-cool | In 1968, only five Mitsuwa 911Ts were delivered to Japan. For one of these, the story took a quiet turn; it sat untouched for three decades before being rediscovered by Konishi-san (@konitan0727 ) After years of silence, this car is returning to the road, serving as the canvas for a unique art proje | Brock visited our company during his trip from Arctic to Iberia! 
CarBone cars are equipped with Nokian’s tires, which support the entire expedition!
#nokian #carboneliveries #porschemoment | Bespoke, handcrafted interior made for Brock’s Porsche 911 996. We used @pendletonwm fabrics, @scheelmannusa seats and high quality leather which we customized to match the Pendleton pattern. 
Enjoy 20 pics showing both the results and process! 
#porsche996 #outlawporsche #pendleton #scheelmann #c | What a week! | Meet us at LA LIT SHOW and EMPI PORSCHE SWAP MEET! Talk with Paweł Kalinowski and Bartek Sławiński about your cars and ideas! We will bring some cool CarBone parts! See you there! 
#carboneliveries #porschesociety #porschelove | Art shouldn’t just be seen - it should be driven. 
Check our latest 1 of 1 interior project, handcrafted for Brock’s Porsche 996. By blending beautiful, woven Pendleton fabrics and premium Scheel-Mann seats, we’ve created something truly special.
Built for the road. Crafted for the soul. Enjoy wat | I just realized I never posted any photos from FAT Ice Race back in January.
Maybe because when you’re surrounded by ridiculously talented photographers, you stop trying to compete and just enjoy being there.
Zell am See is never just about cars on ice. It’s about friendship. About meeting the sam | 911 991 customized by CarBone. 
We have designed and developed proprietary solutions that can be purchased in our store. 
• Floor + Trunk Mats
• Door Pads 
• Custom Gauge Faces 
And a fresh new synthetic suede material, breathable &amp; perforated, named “oPasha”! A reference to Op-art, an active art</t>
  </si>
  <si>
    <t>#criollo, #carbone, #carboneliveries, #porsche, #porschecooled, #keyontheleft, #porschec, #flatsixdesign, #outlawtothebone, #porsche911, #porschetarga, #tardza, #nokian, #porschemoment, #porsche996, #outlawporsche, #pendleton, #scheelmann, #c, #porschesociety, #porschelove</t>
  </si>
  <si>
    <t>@theartofsneakers, @carboneliveries, @rotiform, @skrzynski.jpg, @teamtoyousa, @rennsportreunion, @przemek_borowczynski, @b.kolaczkowski, @canamera.pl, @luftgekuhlt, @nobocotoja, @singertracks, @konitan0727, @azzyjelly, @996roadtrip, @lorenzo.kikisch, @eugene_tka4enko, @pendletonwm, @scheelmannusa</t>
  </si>
  <si>
    <t>https://instagram.com/p/CyTmea9I8xg, https://instagram.com/p/Cyld92zMa0o, https://instagram.com/p/CIrDKywlMRw, https://instagram.com/p/DV2dJm5CSP4, https://instagram.com/p/DV0shOUEn2o, https://instagram.com/p/DVtYbFziNk5, https://instagram.com/p/DVlgPhXiLcj, https://instagram.com/p/DVftz4sDNwI, https://instagram.com/p/DVQq6tlCC7D, https://instagram.com/p/DVLh9DsiHC8, https://instagram.com/p/DU-xZCZlPZq, https://instagram.com/p/DU0aw2ICDED</t>
  </si>
  <si>
    <t>3445, 2614, 2997, 2461, 2204, 253, 2244, 155, 132, 2205, 418, 4962</t>
  </si>
  <si>
    <t>45, 53, 40, 23, 75, 25, 47, 29, 3, 94, 19, 37</t>
  </si>
  <si>
    <t>2023-10-12, 2023-10-19, 2020-12-11, 2026-03-14, 2026-03-13, 2026-03-10, 2026-03-07, 2026-03-05, 2026-02-27, 2026-02-25, 2026-02-20, 2026-02-16</t>
  </si>
  <si>
    <t>FAT International, Laguna Seca Raceway, Łódź, Poland, Tokyo, Japan, Car Bone Liveries, Los Angeles, California, Zell am See</t>
  </si>
  <si>
    <t>Sidecar, Sidecar, Image, Sidecar, Sidecar, Video, Sidecar, Video, Video, Video, Sidecar, Sidecar</t>
  </si>
  <si>
    <t>https://scontent-ord5-2.cdninstagram.com/v/t39.30808-6/468649631_18474126484043981_3511141532950095378_n.jpg?stp=dst-jpg_e35_p1080x1080_sh0.08_tt6&amp;_nc_ht=scontent-ord5-2.cdninstagram.com&amp;_nc_cat=105&amp;_nc_oc=Q6cZ2QG2nj4BF2h4AJgGwkePVOFWvsM6pHnRQm7uzbBpp3KkC0nGLRT5oJ-pgsaba45_v4IcvMDFq1P3OzRUC4IpM8vb&amp;_nc_ohc=AWBqIkbnwbgQ7kNvwE-yM41&amp;_nc_gid=Y7Uj6EjvUpd0VdYVwhGhpw&amp;edm=AOQ1c0wAAAAA&amp;ccb=7-5&amp;ig_cache_key=MzIxMjA4MDE2NjY2NDY4OTYxOQ%3D%3D.3-ccb7-5&amp;oh=00_AfwCm5EgdCcNuM3dCWj7gX6KEkAyFrMAjga6UQvYqQ42EA&amp;oe=69BD89ED&amp;_nc_sid=8b3546, https://scontent-ord5-2.cdninstagram.com/v/t39.30808-6/468649631_18474126484043981_3511141532950095378_n.jpg?stp=dst-jpg_e35_p1080x1080_sh0.08_tt6&amp;_nc_ht=scontent-ord5-2.cdninstagram.com&amp;_nc_cat=105&amp;_nc_oc=Q6cZ2QG2nj4BF2h4AJgGwkePVOFWvsM6pHnRQm7uzbBpp3KkC0nGLRT5oJ-pgsaba45_v4IcvMDFq1P3OzRUC4IpM8vb&amp;_nc_ohc=AWBqIkbnwbgQ7kNvwE-yM41&amp;_nc_gid=Y7Uj6EjvUpd0VdYVwhGhpw&amp;edm=AOQ1c0wAAAAA&amp;ccb=7-5&amp;ig_cache_key=MzIxMjA4MDE2NjY2NDY4OTYxOQ%3D%3D.3-ccb7-5&amp;oh=00_AfwCm5EgdCcNuM3dCWj7gX6KEkAyFrMAjga6UQvYqQ42EA&amp;oe=69BD89ED&amp;_nc_sid=8b3546, https://scontent-ord5-2.cdninstagram.com/v/t39.30808-6/468674727_18474126664043981_4258724775543383232_n.jpg?stp=dst-jpg_e35_p1080x1080_sh0.08_tt6&amp;_nc_ht=scontent-ord5-2.cdninstagram.com&amp;_nc_cat=105&amp;_nc_oc=Q6cZ2QG2nj4BF2h4AJgGwkePVOFWvsM6pHnRQm7uzbBpp3KkC0nGLRT5oJ-pgsaba45_v4IcvMDFq1P3OzRUC4IpM8vb&amp;_nc_ohc=0Cf3Ux4hUtQQ7kNvwHFpKU_&amp;_nc_gid=Y7Uj6EjvUpd0VdYVwhGhpw&amp;edm=AOQ1c0wAAAAA&amp;ccb=7-5&amp;ig_cache_key=MzIxMjA4MDE2NjY3MzA3NjkxNg%3D%3D.3-ccb7-5&amp;oh=00_AfxF9BOgwMqOdMz3ZUeOog_rc8vyXk_bBte64XMBsX_0NQ&amp;oe=69BDB1DE&amp;_nc_sid=8b3546, https://scontent-ord5-2.cdninstagram.com/v/t39.30808-6/468671344_18474126478043981_3308407184174943923_n.jpg?stp=dst-jpg_e35_p1080x1080_sh0.08_tt6&amp;_nc_ht=scontent-ord5-2.cdninstagram.com&amp;_nc_cat=105&amp;_nc_oc=Q6cZ2QG2nj4BF2h4AJgGwkePVOFWvsM6pHnRQm7uzbBpp3KkC0nGLRT5oJ-pgsaba45_v4IcvMDFq1P3OzRUC4IpM8vb&amp;_nc_ohc=2I7zoSAhzX4Q7kNvwEfux8H&amp;_nc_gid=Y7Uj6EjvUpd0VdYVwhGhpw&amp;edm=AOQ1c0wAAAAA&amp;ccb=7-5&amp;ig_cache_key=MzIxMjA4MDE2NjY4MTQ5NzM4OA%3D%3D.3-ccb7-5&amp;oh=00_AfxYWuUkUdB0C8vzEZWpvxbJK6D8X4D2Nzc9MDgXfj0Irw&amp;oe=69BDB9D7&amp;_nc_sid=8b3546, https://scontent-ord5-2.cdninstagram.com/v/t39.30808-6/468822364_18474125533043981_8664353880112323038_n.jpg?stp=dst-jpg_e35_p1080x1080_sh0.08_tt6&amp;_nc_ht=scontent-ord5-2.cdninstagram.com&amp;_nc_cat=105&amp;_nc_oc=Q6cZ2QG2nj4BF2h4AJgGwkePVOFWvsM6pHnRQm7uzbBpp3KkC0nGLRT5oJ-pgsaba45_v4IcvMDFq1P3OzRUC4IpM8vb&amp;_nc_ohc=_yCarKq115QQ7kNvwF-FOi1&amp;_nc_gid=Y7Uj6EjvUpd0VdYVwhGhpw&amp;edm=AOQ1c0wAAAAA&amp;ccb=7-5&amp;ig_cache_key=MzIxMjA4MDE2Njk4MzQ5MDc0Mg%3D%3D.3-ccb7-5&amp;oh=00_AfwjAlqwaRR1bvzhdDwEYpUJ11_RJBu3kW0arWQPDh9kTg&amp;oe=69BD9F60&amp;_nc_sid=8b3546, https://scontent-ord5-2.cdninstagram.com/v/t39.30808-6/468761638_18474129811043981_1397034361932360628_n.jpg?stp=dst-jpg_e35_p1080x1080_sh0.08_tt6&amp;_nc_ht=scontent-ord5-2.cdninstagram.com&amp;_nc_cat=105&amp;_nc_oc=Q6cZ2QG2nj4BF2h4AJgGwkePVOFWvsM6pHnRQm7uzbBpp3KkC0nGLRT5oJ-pgsaba45_v4IcvMDFq1P3OzRUC4IpM8vb&amp;_nc_ohc=7ojAmguxM58Q7kNvwEFXQJc&amp;_nc_gid=Y7Uj6EjvUpd0VdYVwhGhpw&amp;edm=AOQ1c0wAAAAA&amp;ccb=7-5&amp;ig_cache_key=MzIxNzEwOTI5NjQ3ODMxNDI5MA%3D%3D.3-ccb7-5&amp;oh=00_AfynLmSbx2T0d0LuqI3FJFkk0D-kvCv90SuMVbCTOm5HOg&amp;oe=69BD8FEC&amp;_nc_sid=8b3546, https://scontent-ord5-2.cdninstagram.com/v/t39.30808-6/468761638_18474129811043981_1397034361932360628_n.jpg?stp=dst-jpg_e35_p1080x1080_sh0.08_tt6&amp;_nc_ht=scontent-ord5-2.cdninstagram.com&amp;_nc_cat=105&amp;_nc_oc=Q6cZ2QG2nj4BF2h4AJgGwkePVOFWvsM6pHnRQm7uzbBpp3KkC0nGLRT5oJ-pgsaba45_v4IcvMDFq1P3OzRUC4IpM8vb&amp;_nc_ohc=7ojAmguxM58Q7kNvwEFXQJc&amp;_nc_gid=Y7Uj6EjvUpd0VdYVwhGhpw&amp;edm=AOQ1c0wAAAAA&amp;ccb=7-5&amp;ig_cache_key=MzIxNzEwOTI5NjQ3ODMxNDI5MA%3D%3D.3-ccb7-5&amp;oh=00_AfynLmSbx2T0d0LuqI3FJFkk0D-kvCv90SuMVbCTOm5HOg&amp;oe=69BD8FEC&amp;_nc_sid=8b3546, https://scontent-ord5-2.cdninstagram.com/v/t39.30808-6/468700246_18474129550043981_4599324728702294405_n.jpg?stp=dst-jpg_e35_p1080x1080_sh0.08_tt6&amp;_nc_ht=scontent-ord5-2.cdninstagram.com&amp;_nc_cat=105&amp;_nc_oc=Q6cZ2QG2nj4BF2h4AJgGwkePVOFWvsM6pHnRQm7uzbBpp3KkC0nGLRT5oJ-pgsaba45_v4IcvMDFq1P3OzRUC4IpM8vb&amp;_nc_ohc=mMh4mJ2fY8IQ7kNvwFPCmzc&amp;_nc_gid=Y7Uj6EjvUpd0VdYVwhGhpw&amp;edm=AOQ1c0wAAAAA&amp;ccb=7-5&amp;ig_cache_key=MzIxNzEwOTI5NjQ2MTM5Nzc3NA%3D%3D.3-ccb7-5&amp;oh=00_AfxDpFF1EFuZUy4EhFWQ54yLNlIYkyQqS50Sg4l5UUh9iA&amp;oe=69BD902B&amp;_nc_sid=8b3546, https://scontent-ord5-2.cdninstagram.com/v/t39.30808-6/468775579_18474129949043981_3717131952088563563_n.jpg?stp=dst-jpg_e35_p1080x1080_sh0.08_tt6&amp;_nc_ht=scontent-ord5-2.cdninstagram.com&amp;_nc_cat=105&amp;_nc_oc=Q6cZ2QG2nj4BF2h4AJgGwkePVOFWvsM6pHnRQm7uzbBpp3KkC0nGLRT5oJ-pgsaba45_v4IcvMDFq1P3OzRUC4IpM8vb&amp;_nc_ohc=0glPf3pIQO4Q7kNvwFcRLnP&amp;_nc_gid=Y7Uj6EjvUpd0VdYVwhGhpw&amp;edm=AOQ1c0wAAAAA&amp;ccb=7-5&amp;ig_cache_key=MzIxNzEwOTI5NjQ2MTU2MDU1OQ%3D%3D.3-ccb7-5&amp;oh=00_AfxsF4jvjOVGluSZJFzFUdT8RULd1f1b7gQ3aD8LseNf9Q&amp;oe=69BDA9E3&amp;_nc_sid=8b3546, https://scontent-ord5-2.cdninstagram.com/v/t39.30808-6/468720714_18474129532043981_893372450888331326_n.jpg?stp=dst-jpg_e35_p1080x1080_sh0.08_tt6&amp;_nc_ht=scontent-ord5-2.cdninstagram.com&amp;_nc_cat=105&amp;_nc_oc=Q6cZ2QG2nj4BF2h4AJgGwkePVOFWvsM6pHnRQm7uzbBpp3KkC0nGLRT5oJ-pgsaba45_v4IcvMDFq1P3OzRUC4Ip</t>
  </si>
  <si>
    <t>https://scontent-ord5-1.cdninstagram.com/o1/v/t16/f2/m69/AQMTeTJ0w4taXLpZ2H2HWiURn0MJPB60D2TUYCi0MCftxKxLx9GGHtR42W63NmAVrNE7dlayq2TNQ6aYR2lzcuOw.mp4?strext=1&amp;_nc_cat=108&amp;_nc_sid=5e9851&amp;_nc_ht=scontent-ord5-1.cdninstagram.com&amp;_nc_ohc=vQIqmYlT2mgQ7kNvwFY2QSM&amp;efg=eyJ2ZW5jb2RlX3RhZyI6Inhwdl9wcm9ncmVzc2l2ZS5JTlNUQUdSQU0uQ0FST1VTRUxfSVRFTS5DMy43MjAuZGFzaF9iYXNlbGluZV8xX3YxIiwieHB2X2Fzc2V0X2lkIjoxODU2NjM5Mjk2NjA0MTIzMiwiYXNzZXRfYWdlX2RheXMiOjIsInZpX3VzZWNhc2VfaWQiOjEwMTQ2LCJkdXJhdGlvbl9zIjozMCwidXJsZ2VuX3NvdXJjZSI6Ind3dyJ9&amp;ccb=17-1&amp;_nc_gid=Y7Uj6EjvUpd0VdYVwhGhpw&amp;_nc_ss=1a&amp;_nc_zt=28&amp;vs=9bfe30f4504c6e0c&amp;_nc_vs=HBkcFQIYOnBhc3N0aHJvdWdoX2V2ZXJzdG9yZS9HRzF5NFNhRFZYTlhubXNEQUV5M084M1l2S01OYnNwVEFRQUYVAALIARIAKAAYABsCiAd1c2Vfb2lsATEScHJvZ3Jlc3NpdmVfcmVjaXBlATEVAAAmoLqCmKeC-0EVAigCQzMsF0A-O6XjU_fPGBJkYXNoX2Jhc2VsaW5lXzFfdjERAHXuB2XEngEA&amp;oh=00_Afytnb3eVvB2a8cq-PeOa-YLYrjih7ma0r-064BgSgNtJw&amp;oe=69BD9C70, https://scontent-ord5-1.cdninstagram.com/o1/v/t16/f2/m69/AQM_vuW_t55AmiwuAQrqtX3mQpUf8CRt0N2Ras2a47-2fHVAxRCl4ZS4V0bwj-UR5j16zPjnVvFoK6J39W0QdVD3.mp4?strext=1&amp;_nc_cat=101&amp;_nc_sid=5e9851&amp;_nc_ht=scontent-ord5-1.cdninstagram.com&amp;_nc_ohc=LO0H-bmvrccQ7kNvwGX4noM&amp;efg=eyJ2ZW5jb2RlX3RhZyI6Inhwdl9wcm9ncmVzc2l2ZS5JTlNUQUdSQU0uQ0FST1VTRUxfSVRFTS5DMy43MjAuZGFzaF9iYXNlbGluZV8xX3YxIiwieHB2X2Fzc2V0X2lkIjoxODU2NjM5MzAzMjA0MTIzMiwiYXNzZXRfYWdlX2RheXMiOjIsInZpX3VzZWNhc2VfaWQiOjEwMTQ2LCJkdXJhdGlvbl9zIjozNSwidXJsZ2VuX3NvdXJjZSI6Ind3dyJ9&amp;ccb=17-1&amp;_nc_gid=Y7Uj6EjvUpd0VdYVwhGhpw&amp;_nc_ss=1a&amp;_nc_zt=28&amp;vs=de1b1afd1d1a3656&amp;_nc_vs=HBkcFQIYOnBhc3N0aHJvdWdoX2V2ZXJzdG9yZS9HQWZreGlaRXhxRmlEbUVFQUlLMTlUQVJuLWNlYnNwVEFRQUYVAALIARIAKAAYABsCiAd1c2Vfb2lsATEScHJvZ3Jlc3NpdmVfcmVjaXBlATEVAAAmoIz71qeC-0EVAigCQzMsF0BB8zMzMzMzGBJkYXNoX2Jhc2VsaW5lXzFfdjERAHXuB2XEngEA&amp;oh=00_AfxlsBi-fClEd5a7P1EHeZg2wVI6EF5b4fX7mJv40WIIIw&amp;oe=69BD8EA3, https://scontent-ord5-2.cdninstagram.com/o1/v/t16/f2/m69/AQOUE8YAKJIRhRC0QB27hS9Zuk__t0vtvQmsliuNzLcmLisupAKzVFKV4UIWiLvw4jXJnMYYKrNswhvrbSw-NQW1.mp4?strext=1&amp;_nc_cat=103&amp;_nc_sid=5e9851&amp;_nc_ht=scontent-ord5-2.cdninstagram.com&amp;_nc_ohc=csEVYKLpZygQ7kNvwFCM7em&amp;efg=eyJ2ZW5jb2RlX3RhZyI6Inhwdl9wcm9ncmVzc2l2ZS5JTlNUQUdSQU0uQ0FST1VTRUxfSVRFTS5DMy43MjAuZGFzaF9iYXNlbGluZV8xX3YxIiwieHB2X2Fzc2V0X2lkIjoxODU2NjM5MzA1NjA0MTIzMiwiYXNzZXRfYWdlX2RheXMiOjIsInZpX3VzZWNhc2VfaWQiOjEwMTQ2LCJkdXJhdGlvbl9zIjoyMSwidXJsZ2VuX3NvdXJjZSI6Ind3dyJ9&amp;ccb=17-1&amp;_nc_gid=Y7Uj6EjvUpd0VdYVwhGhpw&amp;_nc_ss=1a&amp;_nc_zt=28&amp;vs=a9cb95a00f9d508b&amp;_nc_vs=HBkcFQIYOnBhc3N0aHJvdWdoX2V2ZXJzdG9yZS9HTmtjbGlZUnJSM0g4ak1EQURhcVBoNnQ5dTVGYnNwVEFRQUYVAALIARIAKAAYABsCiAd1c2Vfb2lsATEScHJvZ3Jlc3NpdmVfcmVjaXBlATEVAAAmoOTs7aeC-0EVAigCQzMsF0A1GZmZmZmaGBJkYXNoX2Jhc2VsaW5lXzFfdjERAHXuB2XEngEA&amp;oh=00_Afw5xUrbyiY0CfKRJYbPgxzDIhQk9QFA3d3-ra377RPwDQ&amp;oe=69BD8D29, https://scontent-ord5-1.cdninstagram.com/o1/v/t16/f2/m69/AQOfczAAUsBv8fvXVZ1nCsnTVu9X-qkef1H_qG6VmT-x0RAvarjPrmccyznyM1VLCD9HRC2XkYKe65zubTDU84zm.mp4?strext=1&amp;_nc_cat=101&amp;_nc_sid=5e9851&amp;_nc_ht=scontent-ord5-1.cdninstagram.com&amp;_nc_ohc=Lo95c-hix4YQ7kNvwHF4Tt9&amp;efg=eyJ2ZW5jb2RlX3RhZyI6Inhwdl9wcm9ncmVzc2l2ZS5JTlNUQUdSQU0uQ0FST1VTRUxfSVRFTS5DMy43MjAuZGFzaF9iYXNlbGluZV8xX3YxIiwieHB2X2Fzc2V0X2lkIjoxODU2NjM5MzA3MTA0MTIzMiwiYXNzZXRfYWdlX2RheXMiOjIsInZpX3VzZWNhc2VfaWQiOjEwMTQ2LCJkdXJhdGlvbl9zIjo1LCJ1cmxnZW5fc291cmNlIjoid3d3In0%3D&amp;ccb=17-1&amp;_nc_gid=Y7Uj6EjvUpd0VdYVwhGhpw&amp;_nc_ss=1a&amp;_nc_zt=28&amp;vs=4e8808e98b9d29b4&amp;_nc_vs=HBkcFQIYOnBhc3N0aHJvdWdoX2V2ZXJzdG9yZS9HSldFcXlZSHdHY1F3X0FIQUhNZWhRaUhBSDVPYnNwVEFRQUYVAALIARIAKAAYABsCiAd1c2Vfb2lsATEScHJvZ3Jlc3NpdmVfcmVjaXBlATEVAAAmoOuT_KeC-0EVAigCQzMsF0AXmZmZmZmaGBJkYXNoX2Jhc2VsaW5lXzFfdjERAHXuB2XEngEA&amp;oh=00_AfxN-Lj089bdJme6VfZRQh58okkmdgOdzieuyXzfedtA_g&amp;oe=69BD9573, https://scontent-ord5-3.cdninstagram.com/o1/v/t16/f2/m69/AQP7lOth07aniYQeSm3liB1f-NvW7IwfZ88Lo4I5ua7K7O9yIIshGrx-Y2YbnODnV9zO2bsRwZpNrxgLYYGcYPIB.mp4?strext=1&amp;_nc_cat=100&amp;_nc_sid=5e9851&amp;_nc_ht=scontent-ord5-3.cdninstagram.com&amp;_nc_ohc=bXjtqDeIr-EQ7kNvwF6uzGi&amp;efg=eyJ2ZW5jb2RlX3RhZyI6Inhwdl9wcm9ncmVzc2l2ZS5JTlNUQUdSQU0uQ0FST1VTRUxfSVRFTS5DMy43MjAuZGFzaF9iYXNlbGluZV8xX3YxIiwieHB2X2Fzc2V0X2lkIjoxNzk1MDQyNDQ5NjEwODgzNywiYXNzZXRfYWdlX2RheXMiOjIsInZpX3VzZWNhc2VfaWQiOjEwMTQ2LCJkdXJhdGlvbl9zIjo5LCJ1cmxnZW5fc291cmNlIjoid3d3In0%3D&amp;ccb=17-1&amp;_nc_gid=Y7Uj6EjvUpd0VdYVwhGhpw&amp;_nc_ss=1a&amp;_nc_zt=28&amp;vs=63d373391d42bb03&amp;_nc_vs=HBkcFQIYOnBhc3N0aHJvdWdoX2V2ZXJzdG9yZS9HTVF2cmlhUWhQY3BFRUlEQUpHc2FZbkVSaEZFYnNwVEFRQUYVAALIARIAKAAYABsCiAd1c2Vfb2lsATEScHJvZ3Jlc3NpdmVfcmVjaXBlATEVAAAmytTDupz04j8VAigCQzMsF0AjVP3ztkWiGBJkYXNoX2Jhc2VsaW5lXzFfdjERAHXuB2XEngEA&amp;oh=00_Afw_gS1Dt9Qs_rrt9SomXD8l73tTx8CjFIreOUW6QSOdRA&amp;oe=69BDBCF8</t>
  </si>
  <si>
    <t>https://www.instagram.com/nobocotoja</t>
  </si>
  <si>
    <t>soulsessionmasakinakamura</t>
  </si>
  <si>
    <t>中村真基</t>
  </si>
  <si>
    <t>Motorcycles Meeting 【SOUL SESSION】CEO
1984 Harley-Davidson FLH 🇺🇸
POMERANIAN🇩🇪
FOOD FAMILY and more</t>
  </si>
  <si>
    <t>https://scontent-lga3-2.cdninstagram.com/v/t51.82787-19/640883109_18056182928438297_8916278737635759670_n.jpg?stp=dst-jpg_e0_s150x150_tt6&amp;efg=eyJ2ZW5jb2RlX3RhZyI6InByb2ZpbGVfcGljLmRqYW5nby42MzkuYzIifQ&amp;_nc_ht=scontent-lga3-2.cdninstagram.com&amp;_nc_cat=105&amp;_nc_oc=Q6cZ2QFvl3EufSq0M0Zfl4_CgzG_dyC7qFOjNtTPzH1SYCIZz3uQpsd7o3kybiuezb1g_ow&amp;_nc_ohc=bYPzucKJ78kQ7kNvwG13nPz&amp;_nc_gid=k8kYB-rLk4bRMIjWkmWP2g&amp;edm=AOQ1c0wBAAAA&amp;ccb=7-5&amp;oh=00_AfyM6ZNdsemz_VAVVvcvATENL4xKNSu29TtOC8eG2z5YUA&amp;oe=69BD96B0&amp;_nc_sid=8b3546</t>
  </si>
  <si>
    <t>【SOUL SESSION 2026】
開催決定のお知らせ！
今回ソウルセッションは第20回目の開催となります。
そして、20回記念となる今回は、久しぶりに"ハーレープレゼント🎁”させて頂きます✨
皆さん是非ご一緒に”第20回ソウルセッション2026”を楽しみましょう♪
場所
【今庄365スキー場】
〒919-0128
福井県南条郡南越前町板取85-36(大阪から約二時間)
TEL 0778-45-1115
http://imajyo365.jp/
日時
6月20日(土)AM10:00〜21日(日)15:00
参加費
¥3000円
パッチ、ステッカー付き
(日曜日のみ¥1500円 | 以前のアカウントがFacebookともども消えてしまいました。たくさんの思い出があるアカウントでしたので、何とか復旧したかったのですが、やり方もさっぱりわからないので、あきらめて新しいアカウント作りました。旧アカウントでは本当にたくさんの方にフォローして頂きありがとうございました。出来るだけ発見して再度フォローさせて頂きたいと思ってますが、1日辺りのフォロー制限もあり相当な時間がかかると思います。気長にお待ち頂けると嬉しいです。
あらためて皆さん宜しくお願い致します🙇
※拡散して頂けるとありがたいです🙏 | ようやく雪も溶けて春らしい日も増えてきました🐶
#pome #pomeranian #ホメラニアン #小型犬 #散歩 | ソウルセッションの会場の今庄365スキー場は、すごくキレイで広々としたキャンプ場です。
会場は普段はこんな感じです。
#soulsession #ソウルセッション #harleydavidson #camping #shovelhead | 2026年2月1日
弟が福井片町で4年半やってきた『KRAFT』の幕が閉じました。
当然本人の思いとは比べ物にはならないけど、僕にも『KRAFT』には沢山の思いや思い出があって、特別な場所でした。言いたいことや伝えたいことがあり過ぎて、いろいろ考えた結果、何も言わないことにしました笑
ファイナルイベントでは、 @yoshiyaxxx @massun_esgp と、本当に弟のことを大事に思ってくれている二人を迎えて、最高のスリーマンで締めることが出来ました。
皆さん『KRAFT』を愛してくれてありがとうございました！
そして、弟は大変なこともいろいろあったと思うけど、4年半お疲れ様でした！
@ | 妹の中村優子が、明日14日にNHK総合テレビで昼（13:50-14:50）に放送される、生放送のトーク番組『土曜スタジオパーク』に出演します。
#Repost @decadeinc with @use.repost
・・・
【#中村優子】
＼出演情報／
3月14日(土) 午後1時50分〜生放送
NHK「#土スタ」
＜ゲスト＞
#藤竜也 中村優子
(特集ドラマ「#魯山人のかまど」出演)
＜作品情報＞
◼︎放送予定：
[総合] 3月31日から 毎週火曜 夜10時00分〜10時45分 (全4回)
[BSP4K] 3月6日から 毎週金曜 夜8時15分〜9時00分 (全4回)
◼︎脚本・演 | CHIRIHAMA SANDFLATS 2025
世界的にも珍しいバイクで走れる砂浜”千里浜なぎさドライブウェイ“で開催されている『CHIRIHAMA SANDFLATS』に遊びに行って来ました。
今回もまた最高の環境で最高の時間を過ごさせて頂きました✨
@chirihama_sandflats_official 
#chirihamasandflats #hotrod #vintagemotorcycle #harleydavidson #triumph | #pome #pomeranian #ホメラニアン #snow #雪 | 妹の中村優子のデビュー作で初主演映画の『火垂』が、河瀬直美監督の出身地で映画の舞台でもある奈良で、一日限りの限定上映されます。
#Repost @decadeinc with @use.repost
・・・
【#中村優子】
＼1日限りの国内初上映／
主演映画『 #火垂(ほたる） 2009 Ver 』(#河瀨直美 監督)
3/11 追悼上映会 @奈良
＜開催日時＞
3月11日（水）
＜上映会場＞
奈良公園バスターミナル２階 レクチャーホール
 （奈良市登大路町７６）
＜上映スケジュール＞
◼︎10時30分から（開場10時00分) ＊無料
上映作品①『たゆたふに故郷〜一人暮しを始めて、 | 最寄りインターの今庄から、ソウルセッションの会場の今庄365スキー場までは、のんびり走って30分くらいです。
#soulsession #ソウルセッション #harleydavidson #shovelhead #motorcycle | JOINTS 2025 楽しんできました✨
いつもはソウルセッションの直前で、ショップの方々と打ち合わせや確認したり、広報活動したりと、忙しくしてるんですが、今回はソウルセッションが中止になったのと、大雨だったので、妻と二人でのんびり楽しもうと車で参加しました。結局時間が足りなくて、お会い出来なかったり、一瞬挨拶だけして“また後で“って言ったっきりだったりと、いつもとあんまり変わらなかったです笑
お馴染みの方、お久しぶりの方、初めましての方、皆さんありがとうございました😊
今回お会い出来た方も出来なかった方も、また何処かでお会いしましょう！
#joints2025 #joints #nago | 先日東京へ行った時に、「せっかくなんで少し一緒に走ろうよ。明日サンダンスに居るから寄ってね」とマコナベさんから嬉しいお誘いを受けまして、娘と2人でサンダンスにおじゃまさせて頂きました。
挨拶もそこそこに早速走りましょうって事で、用意して頂いたサンダンス製バイクは、マコナベさんの愛車のスーパーFLHとお店にあったスーパーXRの2台。
折り返しでバイク交換して戻りましょうって事で高速で神奈川方面へ。
先ず最初に乗ったのはスーパーFLHなんですが、とにかく速くて軽い‼️サンダンス製バイク初体験だったんですがビックリでした。ポジションや視界に入っているナセルやメーター付タンクなどはFLHなので本当</t>
  </si>
  <si>
    <t>#pome, #pomeranian, #soulsession, #harleydavidson, #camping, #shovelhead, #Repost, #chirihamasandflats, #hotrod, #vintagemotorcycle, #triumph, #snow, #motorcycle, #joints2025, #joints, #nago</t>
  </si>
  <si>
    <t>@ezweb.ne.jp, @harleydavidson_fukui, @maruyasu_kanazawa, @harleydavidson_toyama, @vibesmagazines, @tutiantaiyan, @plusn_official, @mxgxixlxj, @sammy.ogawa, @crunkdevil666, @kima.1963, @highslot69, @ingot_designs, @yoshiyaxxx, @massun_esgp, @kraft_fukui, @decadeinc, @use.repost, @chirihama_sandflats_official, @kumie_naomikawase</t>
  </si>
  <si>
    <t>https://instagram.com/p/DVYeAx9EoxP, https://instagram.com/p/DVaRc13khbt, https://instagram.com/p/DV43xOEEgww, https://instagram.com/p/DV4UW0UEqFi, https://instagram.com/p/DV0FjPckoS-, https://instagram.com/p/DVz4WXGEtnx, https://instagram.com/p/DVxO38YEkW4, https://instagram.com/p/DVufjXQkmdK, https://instagram.com/p/DVrXdakkrMy, https://instagram.com/p/DVqKYEfEtDc, https://instagram.com/p/DVpWgLwEpSJ, https://instagram.com/p/DVoDn6IEk2I</t>
  </si>
  <si>
    <t>97, 76, 15, 14, 42, 11, 37, 27, 20, 25, 63, 32</t>
  </si>
  <si>
    <t>2026-03-02, 2026-03-03, 2026-03-15, 2026-03-14, 2026-03-13, 2026-03-13, 2026-03-12, 2026-03-11, 2026-03-09, 2026-03-09, 2026-03-09, 2026-03-08</t>
  </si>
  <si>
    <t>今庄365スキー場, 千里浜なぎさドライブウェイ, 奈良公園バスターミナル, ポートメッセなごや</t>
  </si>
  <si>
    <t>Image, Image, Video, Video, Sidecar, Image, Sidecar, Video, Image, Video, Sidecar, Sidecar</t>
  </si>
  <si>
    <t>https://scontent-lga3-3.cdninstagram.com/v/t51.82787-15/642551872_18041270267537008_5301923879571636640_n.jpg?stp=dst-jpg_e35_s1080x1080_sh0.08_tt6&amp;_nc_ht=scontent-lga3-3.cdninstagram.com&amp;_nc_cat=104&amp;_nc_oc=Q6cZ2QFvl3EufSq0M0Zfl4_CgzG_dyC7qFOjNtTPzH1SYCIZz3uQpsd7o3kybiuezb1g_ow&amp;_nc_ohc=X03FcTXHVDwQ7kNvwHPvV0j&amp;_nc_gid=k8kYB-rLk4bRMIjWkmWP2g&amp;edm=AOQ1c0wBAAAA&amp;ccb=7-5&amp;ig_cache_key=Mzg0Mzk1NDI3Njk5NDAyNjU3NQ%3D%3D.3-ccb7-5&amp;oh=00_AfzE53Dplu2xaFLVJATSMZxvJz8SgsepArUOn32pKKotVg&amp;oe=69BDBAA8&amp;_nc_sid=8b3546, https://scontent-lga3-2.cdninstagram.com/v/t51.82787-15/640398929_18056206766438297_1339948199583874513_n.jpg?stp=dst-jpg_e15_fr_s1080x1080_tt6&amp;_nc_ht=scontent-lga3-2.cdninstagram.com&amp;_nc_cat=105&amp;_nc_oc=Q6cZ2QFvl3EufSq0M0Zfl4_CgzG_dyC7qFOjNtTPzH1SYCIZz3uQpsd7o3kybiuezb1g_ow&amp;_nc_ohc=GUs89wjIgXMQ7kNvwHxe_pn&amp;_nc_gid=k8kYB-rLk4bRMIjWkmWP2g&amp;edm=AOQ1c0wBAAAA&amp;ccb=7-5&amp;ig_cache_key=Mzg0NDQ2MTk4MDY5MDgxNDcwMQ%3D%3D.3-ccb7-5&amp;oh=00_Afx57zkFwzl_NzZiCxVW_VmwX0YD3tJ-ddjpfILWTqzg3Q&amp;oe=69BDBB65&amp;_nc_sid=8b3546, https://scontent-lga3-2.cdninstagram.com/v/t51.82787-15/650091246_18058645781438297_3192390789424971694_n.jpg?stp=dst-jpg_e15_tt6&amp;_nc_ht=scontent-lga3-2.cdninstagram.com&amp;_nc_cat=105&amp;_nc_oc=Q6cZ2QFvl3EufSq0M0Zfl4_CgzG_dyC7qFOjNtTPzH1SYCIZz3uQpsd7o3kybiuezb1g_ow&amp;_nc_ohc=JuefPmWuc4oQ7kNvwEmzYGJ&amp;_nc_gid=k8kYB-rLk4bRMIjWkmWP2g&amp;edm=AOQ1c0wBAAAA&amp;ccb=7-5&amp;ig_cache_key=Mzg1MTcxNTcwOTMyNDQxNjMyNw%3D%3D.3-ccb7-5&amp;oh=00_AfwfN9YmF7RQdWrHKqJhgjG87rCDmvdCAuMYCZshcnGlNg&amp;oe=69BDA686&amp;_nc_sid=8b3546, https://scontent-lga3-2.cdninstagram.com/v/t51.82787-15/650091246_18058645781438297_3192390789424971694_n.jpg?stp=dst-jpg_e15_tt6&amp;_nc_ht=scontent-lga3-2.cdninstagram.com&amp;_nc_cat=105&amp;_nc_oc=Q6cZ2QFvl3EufSq0M0Zfl4_CgzG_dyC7qFOjNtTPzH1SYCIZz3uQpsd7o3kybiuezb1g_ow&amp;_nc_ohc=JuefPmWuc4oQ7kNvwEmzYGJ&amp;_nc_gid=k8kYB-rLk4bRMIjWkmWP2g&amp;edm=AOQ1c0wBAAAA&amp;ccb=7-5&amp;ig_cache_key=Mzg1MTcxNTcwOTMyNDQxNjMyNw%3D%3D.3-ccb7-5&amp;oh=00_AfwfN9YmF7RQdWrHKqJhgjG87rCDmvdCAuMYCZshcnGlNg&amp;oe=69BDA686&amp;_nc_sid=8b3546, https://scontent-lga3-2.cdninstagram.com/v/t51.82787-15/649932589_18058645769438297_392107576738589392_n.jpg?stp=dst-jpg_e15_tt6&amp;_nc_ht=scontent-lga3-2.cdninstagram.com&amp;_nc_cat=105&amp;_nc_oc=Q6cZ2QFvl3EufSq0M0Zfl4_CgzG_dyC7qFOjNtTPzH1SYCIZz3uQpsd7o3kybiuezb1g_ow&amp;_nc_ohc=NMDyLNCHwj4Q7kNvwFoauaJ&amp;_nc_gid=k8kYB-rLk4bRMIjWkmWP2g&amp;edm=AOQ1c0wBAAAA&amp;ccb=7-5&amp;ig_cache_key=Mzg1MTcxNTcwOTU1MDkxNzA3NQ%3D%3D.3-ccb7-5&amp;oh=00_Afz79vVe1xx4u6LLKso6RxR3_OXeZ8dynI6BIWB-4jwVLA&amp;oe=69BDB886&amp;_nc_sid=8b3546, https://scontent-lga3-2.cdninstagram.com/v/t51.82787-15/650223523_18058645790438297_7749703753389924576_n.jpg?stp=dst-jpg_e35_s1080x1080_sh0.08_tt6&amp;_nc_ht=scontent-lga3-2.cdninstagram.com&amp;_nc_cat=105&amp;_nc_oc=Q6cZ2QFvl3EufSq0M0Zfl4_CgzG_dyC7qFOjNtTPzH1SYCIZz3uQpsd7o3kybiuezb1g_ow&amp;_nc_ohc=zL-KeN4XjK4Q7kNvwFkHR5T&amp;_nc_gid=k8kYB-rLk4bRMIjWkmWP2g&amp;edm=AOQ1c0wBAAAA&amp;ccb=7-5&amp;ig_cache_key=Mzg1MTcxNTcxNTY2NjE5OTE1NQ%3D%3D.3-ccb7-5&amp;oh=00_AfzHNPACTrsOvMFeg-8AP59bBgJk2Las8iSJHgy5EK1wig&amp;oe=69BDA92B&amp;_nc_sid=8b3546, https://scontent-lga3-2.cdninstagram.com/v/t51.82787-15/650351295_18058645892438297_7897886925976778645_n.jpg?stp=dst-jpg_e35_s1080x1080_sh0.08_tt6&amp;_nc_ht=scontent-lga3-2.cdninstagram.com&amp;_nc_cat=105&amp;_nc_oc=Q6cZ2QFvl3EufSq0M0Zfl4_CgzG_dyC7qFOjNtTPzH1SYCIZz3uQpsd7o3kybiuezb1g_ow&amp;_nc_ohc=9C1DzHpdu30Q7kNvwEKGS-q&amp;_nc_gid=k8kYB-rLk4bRMIjWkmWP2g&amp;edm=AOQ1c0wBAAAA&amp;ccb=7-5&amp;ig_cache_key=Mzg1MTcxNTk5MjEyOTUxNzA0Mw%3D%3D.3-ccb7-5&amp;oh=00_AfxHFZ_hh1etn_bTrUCVC6BwIRK_YNMEVUj-WEGMpnajyw&amp;oe=69BDA36C&amp;_nc_sid=8b3546, https://scontent-lga3-2.cdninstagram.com/v/t51.82787-15/650050108_18058645910438297_8705912781814578841_n.jpg?stp=dst-jpg_e35_s1080x1080_sh0.08_tt6&amp;_nc_ht=scontent-lga3-2.cdninstagram.com&amp;_nc_cat=105&amp;_nc_oc=Q6cZ2QFvl3EufSq0M0Zfl4_CgzG_dyC7qFOjNtTPzH1SYCIZz3uQpsd7o3kybiuezb1g_ow&amp;_nc_ohc=GjYDTeTP0K8Q7kNvwHxIgKL&amp;_nc_gid=k8kYB-rLk4bRMIjWkmWP2g&amp;edm=AOQ1c0wBAAAA&amp;ccb=7-5&amp;ig_cache_key=Mzg1MTcxNjAwMjc0MTEyMzE0MA%3D%3D.3-ccb7-5&amp;oh=00_AfyvJFtthO8zWMeDUd4LJJcHh4s1G6d6we66yM5QEtcDcg&amp;oe=69BD8AB5&amp;_nc_sid=8b3546, https://scontent-lga3-2.cdninstagram.com/v/t51.82787-15/650246800_18058645988438297_7274517790733881659_n.jpg?stp=dst-jpg_e35_s1080x1080_sh0.08_tt6&amp;_nc_ht=scontent-lga3-2.cdninstagram.com&amp;_nc_cat=105&amp;_nc_oc=Q6cZ2QFvl3EufSq0M0Zfl4_CgzG_dyC7qFOjNtTPzH1SYCIZz3uQpsd7o3kybiuezb1g_ow&amp;_nc_ohc=my0h077fSr4Q7kNvwHq4LTo&amp;_nc_gid=k8kYB-rLk4bRMIjWkmWP2g&amp;edm=AOQ1c0wBAAAA&amp;ccb=7-5&amp;ig_cache_key=Mzg1MTcxNjEzODY1MzM2NTU2Mw%3D%3D.3-ccb7-5&amp;oh=00_AfzFi0oSTQ3Ci4wCccrMoOQKXo0waixqaq52HlJDDn797g&amp;oe=69BDB878&amp;_nc_sid=8b3546, https://scontent-lga3-2.cdninstagram.com/v/t51.82787-15/650775658_18058646009438297_9122604653618386314_n.jpg?stp=dst-jpg_e35_s1080x1080_sh0.08_tt6&amp;_nc_ht=scontent-lga3-2.cdninstagram.com&amp;_nc_cat=105&amp;_nc_oc=Q6cZ2QFvl3EufSq0M0Zfl4_CgzG_dyC7qFOjNtTPzH1SYCIZz3uQpsd7o3kybiuezb1g_ow&amp;_nc_ohc=Ge3H4issFzMQ7kNvwFwUXS2&amp;_nc_gid=k8kYB-rLk4bRMIjWkmWP2g&amp;edm=AOQ1c0wBAAAA&amp;ccb=7-5&amp;ig_cache_key=Mzg1MTcxNjE0NTk2ODIzMjA5OA%3D%3D.3-ccb7-5&amp;oh=00_AfxSsBevt-Qtl51SwzJqujwkW4VobGFFKpeFwhPtuogn2A&amp;oe=69BDA939&amp;_nc_sid=8b3546, https://scontent-lga3-2.cdnin</t>
  </si>
  <si>
    <t>https://scontent-lga3-3.cdninstagram.com/o1/v/t16/f2/m69/AQMQcDAo7GEEky5tkhSe3SesCSExfxJ_XLd_bpxpTDWnvWtJFzX8LNXrfnnqkRF06K9sO4MTf-wkIwWW4wbjM4AN.mp4?strext=1&amp;_nc_cat=108&amp;_nc_sid=5e9851&amp;_nc_ht=scontent-lga3-3.cdninstagram.com&amp;_nc_ohc=OVxAi8-9VvQQ7kNvwHV5yr7&amp;efg=eyJ2ZW5jb2RlX3RhZyI6Inhwdl9wcm9ncmVzc2l2ZS5JTlNUQUdSQU0uQ0xJUFMuQzMuNzIwLmRhc2hfYmFzZWxpbmVfMV92MSIsInhwdl9hc3NldF9pZCI6MTgwNTkxODg1Mzg0MzgyOTcsImFzc2V0X2FnZV9kYXlzIjoxLCJ2aV91c2VjYXNlX2lkIjoxMDA5OSwiZHVyYXRpb25fcyI6NTksInVybGdlbl9zb3VyY2UiOiJ3d3cifQ%3D%3D&amp;ccb=17-1&amp;_nc_gid=k8kYB-rLk4bRMIjWkmWP2g&amp;_nc_ss=1a&amp;_nc_zt=28&amp;vs=8a16b5b4c2f0729c&amp;_nc_vs=HBksFQIYOnBhc3N0aHJvdWdoX2V2ZXJzdG9yZS9HTlV0MENid1l1ZVBTajhEQU1mNjh4d2NIU056YnNwVEFRQUYVAALIARIAFQIYUWlnX3hwdl9wbGFjZW1lbnRfcGVybWFuZW50X3YyL0JCNEI1MjYyQTU1NkRGRjAyNDM2QkREOTNCNkE5Rjk5X2F1ZGlvX2Rhc2hpbml0Lm1wNBUCAsgBEgAoABgAGwKIB3VzZV9vaWwBMRJwcm9ncmVzc2l2ZV9yZWNpcGUBMRUAACayyp_cj6-UQBUCKAJDMywXQE2IcrAgxJwYEmRhc2hfYmFzZWxpbmVfMV92MREAdf4HZeadAQA&amp;oh=00_AfyU7pRzbslZ3Zfxf9h6IWIicd-oyX1dOR3N0R0mtYQthA&amp;oe=69BDA558, https://scontent-lga3-2.cdninstagram.com/o1/v/t16/f2/m69/AQMJybzf85Vy1uPx1BYcKdjLoqfknSarP8gTSUHfevtXLl-N1qUXvr4eNGN3CiJXJv1314IByKeNQWIWbcDboyFM.mp4?strext=1&amp;_nc_cat=105&amp;_nc_sid=5e9851&amp;_nc_ht=scontent-lga3-2.cdninstagram.com&amp;_nc_ohc=bDuZiucY7lEQ7kNvwGqFcY3&amp;efg=eyJ2ZW5jb2RlX3RhZyI6Inhwdl9wcm9ncmVzc2l2ZS5JTlNUQUdSQU0uQ0xJUFMuQzMuNzIwLmRhc2hfYmFzZWxpbmVfMV92MSIsInhwdl9hc3NldF9pZCI6MTgwNTkxMzMzMDU0MzgyOTcsImFzc2V0X2FnZV9kYXlzIjoxLCJ2aV91c2VjYXNlX2lkIjoxMDA5OSwiZHVyYXRpb25fcyI6NzgsInVybGdlbl9zb3VyY2UiOiJ3d3cifQ%3D%3D&amp;ccb=17-1&amp;_nc_gid=k8kYB-rLk4bRMIjWkmWP2g&amp;_nc_ss=1a&amp;_nc_zt=28&amp;vs=1a283940375155e3&amp;_nc_vs=HBksFQIYOnBhc3N0aHJvdWdoX2V2ZXJzdG9yZS9HRkh4dnliSWZYX1RTWVlGQUJzQXJXN3ZXLXBHYnNwVEFRQUYVAALIARIAFQIYUWlnX3hwdl9wbGFjZW1lbnRfcGVybWFuZW50X3YyLzlENEQwQkUzQjk3MUVENTEwQkQwMUYzM0Y5QjFDMTlDX2F1ZGlvX2Rhc2hpbml0Lm1wNBUCAsgBEgAoABgAGwKIB3VzZV9vaWwBMRJwcm9ncmVzc2l2ZV9yZWNpcGUBMRUAACaygfqZ9KuUQBUCKAJDMywXQFOqn752yLQYEmRhc2hfYmFzZWxpbmVfMV92MREAdf4HZeadAQA&amp;oh=00_Afw23Oo-RUQNLq3yk_vKH5tYXYno4RmfNYaReT8D-FcmkQ&amp;oe=69BDBE2F, https://scontent-lga3-1.cdninstagram.com/o1/v/t16/f2/m69/AQO3L89scZgrSRsQ-Y6h3QQgjLt_JQsmHGBG7mB2Ij7_xrxeFCkGwdhHUe6reguCgvnF5eCbJuvCIg3-h2CFVzLN.mp4?strext=1&amp;_nc_cat=111&amp;_nc_sid=5e9851&amp;_nc_ht=scontent-lga3-1.cdninstagram.com&amp;_nc_ohc=bmcYdJDibCsQ7kNvwEw-akA&amp;efg=eyJ2ZW5jb2RlX3RhZyI6Inhwdl9wcm9ncmVzc2l2ZS5JTlNUQUdSQU0uQ0FST1VTRUxfSVRFTS5DMy43MjAuZGFzaF9iYXNlbGluZV8xX3YxIiwieHB2X2Fzc2V0X2lkIjoxODA1ODY0NTc5MzQzODI5NywiYXNzZXRfYWdlX2RheXMiOjMsInZpX3VzZWNhc2VfaWQiOjEwMTQ2LCJkdXJhdGlvbl9zIjoxMywidXJsZ2VuX3NvdXJjZSI6Ind3dyJ9&amp;ccb=17-1&amp;_nc_gid=k8kYB-rLk4bRMIjWkmWP2g&amp;_nc_ss=1a&amp;_nc_zt=28&amp;vs=a8721601a0bd64c2&amp;_nc_vs=HBksFQIYOnBhc3N0aHJvdWdoX2V2ZXJzdG9yZS9HQ3FodHliQnROcmlKOFlGQUtyQjY3clRuV0pIYnNwVEFRQUYVAALIARIAFQIYUWlnX3hwdl9wbGFjZW1lbnRfcGVybWFuZW50X3YyL0Q2NEQxNTEyNjI1RDRDQjQxRjlDMTQzNUZDMUNFMDhCX2F1ZGlvX2Rhc2hpbml0Lm1wNBUCAsgBEgAoABgAGwKIB3VzZV9vaWwBMRJwcm9ncmVzc2l2ZV9yZWNpcGUBMRUAACay6aP6w4-UQBUCKAJDMywXQCsAAAAAAAAYEmRhc2hfYmFzZWxpbmVfMV92MREAde4HZcSeAQA&amp;oh=00_AfwrFkc-msfduZKZlzkupaE5Nu-Bbv-Vri0XUYtNo8QvIw&amp;oe=69BDBDF5, https://scontent-lga3-2.cdninstagram.com/o1/v/t16/f2/m69/AQO5iSd9Rz0e131-eaRlwLNceym1KZKBF-nqsgY9PX8Qflw5Tus146p7W1181doYbsEOfhK0KOthoN2XuA9TF0jV.mp4?strext=1&amp;_nc_cat=100&amp;_nc_sid=5e9851&amp;_nc_ht=scontent-lga3-2.cdninstagram.com&amp;_nc_ohc=CIgGYg2rHj8Q7kNvwEFdNjf&amp;efg=eyJ2ZW5jb2RlX3RhZyI6Inhwdl9wcm9ncmVzc2l2ZS5JTlNUQUdSQU0uQ0FST1VTRUxfSVRFTS5DMy43MjAuZGFzaF9iYXNlbGluZV8xX3YxIiwieHB2X2Fzc2V0X2lkIjoxODA1ODY0NTkwMTQzODI5NywiYXNzZXRfYWdlX2RheXMiOjMsInZpX3VzZWNhc2VfaWQiOjEwMTQ2LCJkdXJhdGlvbl9zIjoyMSwidXJsZ2VuX3NvdXJjZSI6Ind3dyJ9&amp;ccb=17-1&amp;_nc_gid=k8kYB-rLk4bRMIjWkmWP2g&amp;_nc_ss=1a&amp;_nc_zt=28&amp;vs=7319b10705c74fd1&amp;_nc_vs=HBksFQIYOnBhc3N0aHJvdWdoX2V2ZXJzdG9yZS9HT1JKd1NZWGFQMzBvSTBGQUNFZUd3Z29ucXRVYnNwVEFRQUYVAALIARIAFQIYUWlnX3hwdl9wbGFjZW1lbnRfcGVybWFuZW50X3YyLzRFNERDRjVFQzg4MDhFQzJCM0RGNkVDMThEQjY4MEIzX2F1ZGlvX2Rhc2hpbml0Lm1wNBUCAsgBEgAoABgAGwKIB3VzZV9vaWwBMRJwcm9ncmVzc2l2ZV9yZWNpcGUBMRUAACaytaPhxI-UQBUCKAJDMywXQDUffO2RaHMYEmRhc2hfYmFzZWxpbmVfMV92MREAde4HZcSeAQA&amp;oh=00_AfzoZurKmDbwFwfZNY-HTeAyZEEQf7mWNjJrbyqxVSJAgQ&amp;oe=69BDAB7C, https://scontent-lga3-2.cdninstagram.com/o1/v/t16/f2/m69/AQPzvFbCoeXdBPW9b1K3utn3PUqYS5aQ8TzBI17Eubp81NwBsbZ8-fmllX6kG3fd4W6fc3eMYcW2_0vLvmezqpTt.mp4?strext=1&amp;_nc_cat=107&amp;_nc_sid=5e9851&amp;_nc_ht=scontent-lga3-2.cdninstagram.com&amp;_nc_ohc=Sk18NM7lrYwQ7kNvwFmzRAK&amp;efg=eyJ2ZW5jb2RlX3RhZyI6Inhwdl9wcm9ncmVzc2l2ZS5JTlNUQUdSQU0uQ0FST1VTRUxfSVRFTS5DMy43MjAuZGFzaF9iYXNlbGluZV8xX3YxIiwieHB2X2Fzc2V0X2lkIjoxODA1ODY0NjA2MDQzODI5NywiYXNzZXRfYWdlX2RheXMiOjMsInZpX3VzZWNhc2VfaWQiOjEwMTQ2LCJkdXJhdGlvbl9zIjoxOCwidXJsZ2VuX3NvdXJjZSI6Ind3dyJ9&amp;ccb=17-1&amp;vs=e13e51735ba61266&amp;_nc_vs=HBksFQIYOnBhc3N0aHJvdWdoX2V2ZXJzdG9yZS9HTXgtdlNaTWNHaXdqYzBDQUtoTVZoVjF5bzFKYnNwVEFRQUYVAALIARIAFQIYUWlnX3hwdl9wbGFjZW1lbnRfcGVybWFuZW50X3YyL0MwNDU1MThBRTIzQjMyN0EwQ0FDOEM3QUZBM0Y3Nzg1X2F1ZGlvX2Rhc2hpbml0Lm1wNBUCAsgBEgAoABgAGwKIB3VzZV9vaWwBMRJwcm9ncmVzc2l2ZV9yZWNpcGUBMRUAACayzPT4xY-UQBUCKAJDMywXQDLHbItDlYEYEmRhc2hfYmFzZWxpbmVfMV92MREAde4HZcSeAQA&amp;_nc_g</t>
  </si>
  <si>
    <t>https://www.instagram.com/soulsessionmasakinakamura</t>
  </si>
  <si>
    <t>fenderhsu</t>
  </si>
  <si>
    <t>Fender Hsu</t>
  </si>
  <si>
    <t>ROLLING by hand and feet⚡® Fashion Photographer &amp; Film Director//Founder of RAY-STUDIO@Shanghai</t>
  </si>
  <si>
    <t>Thai Restaurant</t>
  </si>
  <si>
    <t>https://www.xinpianchang.com/u10811981?xpcApp=xpc&amp;channel=link&amp;type=URL&amp;from=share</t>
  </si>
  <si>
    <t>https://scontent-iad3-2.cdninstagram.com/v/t51.2885-19/28430030_428606670894269_1651715229425336320_n.jpg?stp=dst-jpg_e0_s150x150_tt6&amp;efg=eyJ2ZW5jb2RlX3RhZyI6InByb2ZpbGVfcGljLmRqYW5nby4xMDgwLmMyIn0&amp;_nc_ht=scontent-iad3-2.cdninstagram.com&amp;_nc_cat=105&amp;_nc_oc=Q6cZ2QExO9F6HlMCYJmyKYEaqdq_teq6fLK-dJ0e9VFFaxf0SIfvVnv7WdIrbLgzeWvrgcI&amp;_nc_ohc=Wcqpxi-2pwQQ7kNvwGVvTrf&amp;_nc_gid=JOZRLqx-BGsvKkiIKTGIYw&amp;edm=AOQ1c0wBAAAA&amp;ccb=7-5&amp;oh=00_AfxOz_CSgA-tx7unAlZ_2VMzTlLxnpr_jlU5li3ga6Id2Q&amp;oe=69BD99EE&amp;_nc_sid=8b3546</t>
  </si>
  <si>
    <t>Back Stuttgart and get a suprise birthday gift of seeing legendary @thisispattismith from Ingie🖤
Get a 1643 #stuttgart map inspired tattoo with @maryrain.tattoo in @mommyimsorry 
And meet some good fellas @dominik_hoang @pl_rpp @rob.schmitt 🚨 | Congratulations to @kavelaarsoms new studio opening in June, all the shanghai crew in #eindhoven 
Best birthday time with @merijnkavelaars in #amsterdam seeing a great #rothko show,thx @florencevandehaar 
And shoutout to Adri and Moniek, the beautiful human rest in peace 🖤 | SH Art Week. Opening at SAPH
.
.
.
@swatchartpeacehotel | &lt;Detective Fender&gt; filmed in June #Shanghai 
It’s a first #16mm short film I did acting and producing sametime 
Collaborating with the talented filmmaker @blainefuller_ who wrote the story and directed
Starring my muse @suikilor who also inspired me a lot 
A memorable 3days under the 35degree summe | &lt;SHANGHAI BELLBOY&gt; The first collaboration with the best fellas @francescopavia , created the creative direction in a short challenge, with the huge support from @blaine__isreal ,first day shooting 16mm @kodak_shootfilm ,and got the muse man @suikilor join us to have fun!
The best memorable shootin | Congratulations for @yanis_khannoussi first solo show in @galeriedumonteil #shanghai | The detective is coming | @volkswagen #Santana is the first memory car for the 80s #Shanghai
Shanghai kids grew up and learn how to drive in this first Santana
When I see this art peace on the highway it’s sad
I don’t care about Tesla but that’s the reality | Thank you to @fenderhsu for a fantastic trip through shanghai in a 1988 560 SEL #w126 ❤️🙏
Mit einer S-Klasse #w126 durch Shanghai, ein Traum! Danke an @fenderhsu | Shanghai favorite house #荣宅 
镜像:LUCIO FONTANA与
MICHELANGELO PISTOLETTO
Time and space travel to 1960’s
@fondazioneluciofontana 
@michelangelo_pistoletto 
@fondazioneprada | #DistanceToTheMoon @shuangbot in @fondazioneprada #RongZhai #Shanghai 
Favorite architect fashion living room in shanghai 
#荣宅 | The reversal #Blue
Back to my #shanghai ghetto</t>
  </si>
  <si>
    <t>#stuttgart, #eindhoven, #amsterdam, #rothko, #Shanghai, #16mm, #shanghai, #Santana, #w126, #DistanceToTheMoon, #RongZhai, #Blue</t>
  </si>
  <si>
    <t>@thisispattismith, @maryrain.tattoo, @mommyimsorry, @dominik_hoang, @pl_rpp, @rob.schmitt, @kavelaarsoms, @merijnkavelaars, @florencevandehaar, @swatchartpeacehotel, @blainefuller_, @suikilor, @francescopavia, @3lain3koo, @jzclubsh, @nopacnone, @vanysunn, @chatien__, @kodak_shootfilm, @blaine__isreal, @yanis_khannoussi, @galeriedumonteil, @volkswagen, @fenderhsu, @fondazioneluciofontana, @michelangelo_pistoletto, @fondazioneprada, @shuangbot</t>
  </si>
  <si>
    <t>https://instagram.com/p/DSafvd9kgp-, https://instagram.com/p/DQ9zZArEq_-, https://instagram.com/p/DQ9eIhfiW29, https://instagram.com/p/DQzvSjpE2hq, https://instagram.com/p/DLnCQBPMXyV, https://instagram.com/p/DLm--fsM9Fs, https://instagram.com/p/DKvFhT7gZnI, https://instagram.com/p/DI17PYqOLLK, https://instagram.com/p/DIYvyW5sY3u, https://instagram.com/p/DHak0AsRnTc, https://instagram.com/p/DB__jA5TwYh, https://instagram.com/p/C5ODtbyPs7s</t>
  </si>
  <si>
    <t>37, 91, 227, 105, 101, 24, 94, 46, 62, 41, 56, 86</t>
  </si>
  <si>
    <t>9, 8, 28, 8, 12, 1, 11, 0, 2, 0, 2, 3</t>
  </si>
  <si>
    <t>2025-12-18, 2025-11-12, 2025-11-12, 2025-11-08, 2025-07-02, 2025-07-02, 2025-06-10, 2025-04-24, 2025-04-13, 2025-03-20, 2024-11-05, 2024-04-01</t>
  </si>
  <si>
    <t>Höhenpark Killesberg, Merijn Kavelaars Art, Shanghai 上海 外灘, The Bund,shanghai, Yong Ping Lane (永平里), Shanghai, Shanghai, China, 榮宗敬舊居, 榮宅</t>
  </si>
  <si>
    <t>https://scontent-iad3-2.cdninstagram.com/v/t51.82787-15/591159520_18550248004025507_8717547043004304092_n.jpg?stp=dst-jpg_e15_tt6&amp;_nc_ht=scontent-iad3-2.cdninstagram.com&amp;_nc_cat=111&amp;_nc_oc=Q6cZ2QExO9F6HlMCYJmyKYEaqdq_teq6fLK-dJ0e9VFFaxf0SIfvVnv7WdIrbLgzeWvrgcI&amp;_nc_ohc=lpzSXBaBrAIQ7kNvwHVTo4t&amp;_nc_gid=JOZRLqx-BGsvKkiIKTGIYw&amp;edm=AOQ1c0wBAAAA&amp;ccb=7-5&amp;oh=00_AfxhVhnRu873Pp8jQwNav1N0CZNqWyqK9A_-PHk7Xxtpfw&amp;oe=69BD9428&amp;_nc_sid=8b3546, https://scontent-iad3-2.cdninstagram.com/v/t51.82787-15/600848207_18550246033025507_3780555413178988533_n.jpg?stp=dst-jpg_e35_p1080x1080_sh0.08_tt6&amp;_nc_ht=scontent-iad3-2.cdninstagram.com&amp;_nc_cat=111&amp;_nc_oc=Q6cZ2QExO9F6HlMCYJmyKYEaqdq_teq6fLK-dJ0e9VFFaxf0SIfvVnv7WdIrbLgzeWvrgcI&amp;_nc_ohc=2M0vsIWhTXgQ7kNvwE4TwEf&amp;_nc_gid=JOZRLqx-BGsvKkiIKTGIYw&amp;edm=AOQ1c0wBAAAA&amp;ccb=7-5&amp;ig_cache_key=Mzc5MDQ4MTYyMjI5NTUyNzY5OA%3D%3D.3-ccb7-5&amp;oh=00_Afxr_My7ZZfpz8krwERMRbCov5-djjCZ99Ukk5wbXy8qIA&amp;oe=69BDB52B&amp;_nc_sid=8b3546, https://scontent-iad3-2.cdninstagram.com/v/t51.82787-15/602649791_18550246045025507_161508503406654157_n.jpg?stp=dst-jpg_e35_p1080x1080_sh0.08_tt6&amp;_nc_ht=scontent-iad3-2.cdninstagram.com&amp;_nc_cat=111&amp;_nc_oc=Q6cZ2QExO9F6HlMCYJmyKYEaqdq_teq6fLK-dJ0e9VFFaxf0SIfvVnv7WdIrbLgzeWvrgcI&amp;_nc_ohc=A-ywp6qMFDEQ7kNvwFTqnwH&amp;_nc_gid=JOZRLqx-BGsvKkiIKTGIYw&amp;edm=AOQ1c0wBAAAA&amp;ccb=7-5&amp;ig_cache_key=Mzc5MDQ4MTYyMjU4MDc3MzA2NA%3D%3D.3-ccb7-5&amp;oh=00_AfzdUX13QSe7iUBeBucU6Hua3rxCO6V0lNYxI8dlo1naJg&amp;oe=69BDB33E&amp;_nc_sid=8b3546, https://scontent-iad3-2.cdninstagram.com/v/t51.82787-15/602259817_18550248034025507_8544308424866395064_n.jpg?stp=dst-jpg_e35_p1080x1080_sh0.08_tt6&amp;_nc_ht=scontent-iad3-2.cdninstagram.com&amp;_nc_cat=111&amp;_nc_oc=Q6cZ2QExO9F6HlMCYJmyKYEaqdq_teq6fLK-dJ0e9VFFaxf0SIfvVnv7WdIrbLgzeWvrgcI&amp;_nc_ohc=Z147admJ6XkQ7kNvwEr19gs&amp;_nc_gid=JOZRLqx-BGsvKkiIKTGIYw&amp;edm=AOQ1c0wBAAAA&amp;ccb=7-5&amp;ig_cache_key=Mzc5MDQ4MTYyMjI5NTUzMTE3MA%3D%3D.3-ccb7-5&amp;oh=00_Afz1CeyA0tpfEjBJD0QPLsYRzBfg3QecZGiMXFNoSD_RjQ&amp;oe=69BD9304&amp;_nc_sid=8b3546, https://scontent-iad3-2.cdninstagram.com/v/t51.82787-15/587615737_18550248055025507_6037323096822305364_n.jpg?stp=dst-jpg_e15_fr_p1080x1080_tt6&amp;_nc_ht=scontent-iad3-2.cdninstagram.com&amp;_nc_cat=111&amp;_nc_oc=Q6cZ2QExO9F6HlMCYJmyKYEaqdq_teq6fLK-dJ0e9VFFaxf0SIfvVnv7WdIrbLgzeWvrgcI&amp;_nc_ohc=IDBvHWW8HcoQ7kNvwHj5sqN&amp;_nc_gid=JOZRLqx-BGsvKkiIKTGIYw&amp;edm=AOQ1c0wBAAAA&amp;ccb=7-5&amp;ig_cache_key=Mzc5MDQ4MTYyMjQ0NjUxMTc3NQ%3D%3D.3-ccb7-5&amp;oh=00_AfwWostqIFiCzZhl5PUKHZ_BDd_CWr4A5zyNh8ChGktzdw&amp;oe=69BD8F0B&amp;_nc_sid=8b3546, https://scontent-iad3-2.cdninstagram.com/v/t51.82787-15/601234145_18550249366025507_4838994303440255836_n.jpg?stp=dst-jpg_e35_p1080x1080_sh0.08_tt6&amp;_nc_ht=scontent-iad3-2.cdninstagram.com&amp;_nc_cat=111&amp;_nc_oc=Q6cZ2QExO9F6HlMCYJmyKYEaqdq_teq6fLK-dJ0e9VFFaxf0SIfvVnv7WdIrbLgzeWvrgcI&amp;_nc_ohc=niOa5cNaDRQQ7kNvwEK-gEk&amp;_nc_gid=JOZRLqx-BGsvKkiIKTGIYw&amp;edm=AOQ1c0wBAAAA&amp;ccb=7-5&amp;ig_cache_key=Mzc5MDQ4MTYyMjY4OTgwNjY5NQ%3D%3D.3-ccb7-5&amp;oh=00_AfyX68WYeAsPClMqgMuG5Oo__yDvc7LFJc5sHi71nbSMwQ&amp;oe=69BDB11E&amp;_nc_sid=8b3546, https://scontent-iad3-2.cdninstagram.com/v/t51.82787-15/587689287_18550248976025507_6965692149520229072_n.jpg?stp=dst-jpg_e35_p1080x1080_sh0.08_tt6&amp;_nc_ht=scontent-iad3-2.cdninstagram.com&amp;_nc_cat=111&amp;_nc_oc=Q6cZ2QExO9F6HlMCYJmyKYEaqdq_teq6fLK-dJ0e9VFFaxf0SIfvVnv7WdIrbLgzeWvrgcI&amp;_nc_ohc=nsgSn3v30nsQ7kNvwGUmb-3&amp;_nc_gid=JOZRLqx-BGsvKkiIKTGIYw&amp;edm=AOQ1c0wBAAAA&amp;ccb=7-5&amp;ig_cache_key=Mzc5MDQ4MTYyMjU4MDc3NzEwMQ%3D%3D.3-ccb7-5&amp;oh=00_AfziIttwLLfgtYxTrGBp0odPFxJP02v40rsYoIZRd4zUNQ&amp;oe=69BD8A6A&amp;_nc_sid=8b3546, https://scontent-iad3-2.cdninstagram.com/v/t51.82787-15/589909835_18550248991025507_2776200418100151473_n.jpg?stp=dst-jpg_e35_p1080x1080_sh0.08_tt6&amp;_nc_ht=scontent-iad3-2.cdninstagram.com&amp;_nc_cat=111&amp;_nc_oc=Q6cZ2QExO9F6HlMCYJmyKYEaqdq_teq6fLK-dJ0e9VFFaxf0SIfvVnv7WdIrbLgzeWvrgcI&amp;_nc_ohc=Bupl6yV819gQ7kNvwHMw8cH&amp;_nc_gid=JOZRLqx-BGsvKkiIKTGIYw&amp;edm=AOQ1c0wBAAAA&amp;ccb=7-5&amp;ig_cache_key=Mzc5MDQ4MTYyMjI4NzE3NzczNg%3D%3D.3-ccb7-5&amp;oh=00_Afy1SN7iiyki-tEqTbJ4-qfNkTx84AQwtb_sPJwMCG6ibQ&amp;oe=69BDA4A7&amp;_nc_sid=8b3546, https://scontent-iad3-2.cdninstagram.com/v/t51.82787-15/579891940_18544168342025507_364814188516907335_n.jpg?stp=dst-jpg_e35_p1080x1080_sh0.08_tt6&amp;_nc_ht=scontent-iad3-2.cdninstagram.com&amp;_nc_cat=111&amp;_nc_oc=Q6cZ2QExO9F6HlMCYJmyKYEaqdq_teq6fLK-dJ0e9VFFaxf0SIfvVnv7WdIrbLgzeWvrgcI&amp;_nc_ohc=C96qkk6xW0IQ7kNvwEK4TY1&amp;_nc_gid=JOZRLqx-BGsvKkiIKTGIYw&amp;edm=AOQ1c0wBAAAA&amp;ccb=7-5&amp;ig_cache_key=Mzc2NDM5MDg1OTM5Njc3MzQ3NQ%3D%3D.3-ccb7-5&amp;oh=00_AfxM8USuaiM1dcDkTAFdzpwK0uIM_lebhKKaQliXRAoMpg&amp;oe=69BDBC19&amp;_nc_sid=8b3546, https://scontent-iad3-2.cdninstagram.com/v/t51.82787-15/579891940_18544168342025507_364814188516907335_n.jpg?stp=dst-jpg_e35_p1080x1080_sh0.08_tt6&amp;_nc_ht=scontent-iad3-2.cdninstagram.com&amp;_nc_cat=111&amp;_nc_oc=Q6cZ2QExO9F6HlMCYJmyKYEaqdq_teq6fLK-dJ0e9VFFaxf0SIfvVnv7WdIrbLgzeWvrgcI&amp;_nc_ohc=C96qkk6xW0IQ7kNvwEK4TY1&amp;_nc_gid=JOZRLqx-BGsvKkiIKTGIYw&amp;edm=AOQ1c0wBAAAA&amp;ccb=7-5&amp;ig_cache_key=Mzc2NDM5MDg1OTM5Njc3MzQ3NQ%3D%3D.3-ccb7-5&amp;oh=00_AfxM8USuaiM1dcDkTAFdzpwK0uIM_lebhKKaQliXRAoMpg&amp;oe=69BDBC19&amp;_nc_sid=8b3546, https://scontent-iad3-2.cdninstagram.com/v/t51.827</t>
  </si>
  <si>
    <t>https://scontent-iad3-1.cdninstagram.com/o1/v/t16/f2/m84/AQMIKBBFDa6SNxgnI2Qexl9C8_6QV_7-iT5aZJ3baCgkTaTvCjO296XcISIN6wfbumopnfrvxbtJ-Dmg2hv6lMI6hDB-c0mNv0hB5Ms.mp4?_nc_cat=109&amp;_nc_sid=5e9851&amp;_nc_ht=scontent-iad3-1.cdninstagram.com&amp;_nc_ohc=K9zBoqTAKHMQ7kNvwHUr__y&amp;efg=eyJ2ZW5jb2RlX3RhZyI6Inhwdl9wcm9ncmVzc2l2ZS5JTlNUQUdSQU0uQ0FST1VTRUxfSVRFTS5DMy43MjAuZGFzaF9iYXNlbGluZV8xX3YxIiwieHB2X2Fzc2V0X2lkIjo0MjcxMjcyNTE5ODIyMjY3LCJhc3NldF9hZ2VfZGF5cyI6ODcsInZpX3VzZWNhc2VfaWQiOjEwMTQ2LCJkdXJhdGlvbl9zIjo2MCwidXJsZ2VuX3NvdXJjZSI6Ind3dyJ9&amp;ccb=17-1&amp;_nc_gid=JOZRLqx-BGsvKkiIKTGIYw&amp;_nc_ss=1a&amp;_nc_zt=28&amp;vs=38b1bd88c4d39492&amp;_nc_vs=HBksFQIYTGlnX2JhY2tmaWxsX3RpbWVsaW5lX3ZvZC8yRTQ0QkJEMUI1NTYwNjIyREY5NkZBQ0U0RjRFNUVBQl92aWRlb19kYXNoaW5pdC5tcDQVAALIARIAFQIYOnBhc3N0aHJvdWdoX2V2ZXJzdG9yZS9HS0s5c1NQY1pqT1czQVVEQUFhOG1pTzV6UFlmYnNwVEFRQUYVAgLIARIAKAAYABsCiAd1c2Vfb2lsATEScHJvZ3Jlc3NpdmVfcmVjaXBlATEVAAAm9q7DlOSslg8VAigCQzMsF0BOBT987ZFoGBJkYXNoX2Jhc2VsaW5lXzFfdjERAHXuB2XEngEA&amp;oh=00_AfzSx01SYfYOyTpm_AxdDpdYaRhCs0bgHP59ej8MaFMBJQ&amp;oe=69B9A5C3, https://scontent-iad3-1.cdninstagram.com/o1/v/t16/f2/m84/AQN8z3hHwukS9-tHHnh7KtsBMmHGXT8q6Rqprc2ibZ6oZswpqlmQVsrIlklwgUOX7dvF4C4qQ1PWjqac6Y4GGQ5CmHYnmxt3KTLNGNQ.mp4?_nc_cat=102&amp;_nc_sid=5e9851&amp;_nc_ht=scontent-iad3-1.cdninstagram.com&amp;_nc_ohc=GJ1AS9YCe7EQ7kNvwFHQVt8&amp;efg=eyJ2ZW5jb2RlX3RhZyI6Inhwdl9wcm9ncmVzc2l2ZS5JTlNUQUdSQU0uQ0FST1VTRUxfSVRFTS5DMy43MjAuZGFzaF9iYXNlbGluZV8xX3YxIiwieHB2X2Fzc2V0X2lkIjo4NzM1MTkxNTE3MTYyNTgsImFzc2V0X2FnZV9kYXlzIjo4NywidmlfdXNlY2FzZV9pZCI6MTAxNDYsImR1cmF0aW9uX3MiOjE1LCJ1cmxnZW5fc291cmNlIjoid3d3In0%3D&amp;ccb=17-1&amp;_nc_gid=JOZRLqx-BGsvKkiIKTGIYw&amp;_nc_ss=1a&amp;_nc_zt=28&amp;vs=3bc3fb16125b2dbc&amp;_nc_vs=HBksFQIYTGlnX2JhY2tmaWxsX3RpbWVsaW5lX3ZvZC8xQzQ0RDYyQTYwNEU1MDQ3OEM0NkYwQUNEQTY3QkQ4M192aWRlb19kYXNoaW5pdC5tcDQVAALIARIAFQIYOnBhc3N0aHJvdWdoX2V2ZXJzdG9yZS9HSi13eENPWmJMLWxIeVlEQURIcGVRUDZUeWNuYnNwVEFRQUYVAgLIARIAKAAYABsCiAd1c2Vfb2lsATEScHJvZ3Jlc3NpdmVfcmVjaXBlATEVAAAmxN7w68CdjQMVAigCQzMsF0AuZul41P30GBJkYXNoX2Jhc2VsaW5lXzFfdjERAHXuB2XEngEA&amp;oh=00_AfzfwxZI3YJWWqDsI0onVeZNBW2khIXt-t_iyFzirEm-4g&amp;oe=69B9C952, https://scontent-iad3-1.cdninstagram.com/o1/v/t16/f2/m84/AQPnd23ecRhwmbsO3Ul2ZqTnXV_olf1PQJcTBH3Yhwwx68fg_RBdkDO8R4-EFQnroek23R_rhjPhpVj_ie5smAYFLEsbsdAtlYB3EIw.mp4?_nc_cat=101&amp;_nc_sid=5e9851&amp;_nc_ht=scontent-iad3-1.cdninstagram.com&amp;_nc_ohc=ecQG1o0OQp4Q7kNvwGIY-Vh&amp;efg=eyJ2ZW5jb2RlX3RhZyI6Inhwdl9wcm9ncmVzc2l2ZS5JTlNUQUdSQU0uQ0FST1VTRUxfSVRFTS5DMy43MjAuZGFzaF9iYXNlbGluZV8xX3YxIiwieHB2X2Fzc2V0X2lkIjoxNjA5MDYxOTc2NzU1NDc5LCJhc3NldF9hZ2VfZGF5cyI6ODcsInZpX3VzZWNhc2VfaWQiOjEwMTQ2LCJkdXJhdGlvbl9zIjo2MCwidXJsZ2VuX3NvdXJjZSI6Ind3dyJ9&amp;ccb=17-1&amp;_nc_gid=JOZRLqx-BGsvKkiIKTGIYw&amp;_nc_ss=1a&amp;_nc_zt=28&amp;vs=657e59c9dcb5a35&amp;_nc_vs=HBksFQIYTGlnX2JhY2tmaWxsX3RpbWVsaW5lX3ZvZC82MjRGQjVGQzBCRTBDMkU3RTBGQ0M4OTJDMkZEM0FBMV92aWRlb19kYXNoaW5pdC5tcDQVAALIARIAFQIYOnBhc3N0aHJvdWdoX2V2ZXJzdG9yZS9HSUZWNGlNMGpERXU0bzREQUtpaGV1bXRRZHhYYnNwVEFRQUYVAgLIARIAKAAYABsCiAd1c2Vfb2lsATEScHJvZ3Jlc3NpdmVfcmVjaXBlATEVAAAmrrTe-N3b2wUVAigCQzMsF0BOBR64UeuFGBJkYXNoX2Jhc2VsaW5lXzFfdjERAHXuB2XEngEA&amp;oh=00_Afwx3iUv64QE-9I7aCTQyAIgvZgPljpRIkajIuZExvO57A&amp;oe=69B9AC37, https://scontent-iad3-2.cdninstagram.com/o1/v/t16/f2/m84/AQMxBeiBcoJoj5OMw0QB_D8bFJocsjqXuSw3aBpYXiLOiUrc9YimMvBW3AyOW_mhf79Vn3fNMEDHpTZ3TfM7oNdbmqed-fI3Q4ttmA0.mp4?_nc_cat=1&amp;_nc_sid=5e9851&amp;_nc_ht=scontent-iad3-2.cdninstagram.com&amp;_nc_ohc=cwGN9YCVySoQ7kNvwGuUtW8&amp;efg=eyJ2ZW5jb2RlX3RhZyI6Inhwdl9wcm9ncmVzc2l2ZS5JTlNUQUdSQU0uQ0FST1VTRUxfSVRFTS5DMy43MjAuZGFzaF9iYXNlbGluZV8xX3YxIiwieHB2X2Fzc2V0X2lkIjo2Mzk3OTgyMDkxNTUxMTQsImFzc2V0X2FnZV9kYXlzIjo4NywidmlfdXNlY2FzZV9pZCI6MTAxNDYsImR1cmF0aW9uX3MiOjEyLCJ1cmxnZW5fc291cmNlIjoid3d3In0%3D&amp;ccb=17-1&amp;_nc_gid=JOZRLqx-BGsvKkiIKTGIYw&amp;_nc_ss=1a&amp;_nc_zt=28&amp;vs=953f7feded2d7263&amp;_nc_vs=HBksFQIYTGlnX2JhY2tmaWxsX3RpbWVsaW5lX3ZvZC9ENTQ1REY1NTFBRUNCMkYwQkI3MzlEOEU2NUNFN0RCQV92aWRlb19kYXNoaW5pdC5tcDQVAALIARIAFQIYOnBhc3N0aHJvdWdoX2V2ZXJzdG9yZS9HSTgzMFNPY18yTmFVNlFOQUJHWmdfMUtTdUZFYnNwVEFRQUYVAgLIARIAKAAYABsCiAd1c2Vfb2lsATEScHJvZ3Jlc3NpdmVfcmVjaXBlATEVAAAm1MDgj5T5ogIVAigCQzMsF0Ap7peNT987GBJkYXNoX2Jhc2VsaW5lXzFfdjERAHXuB2XEngEA&amp;oh=00_AfwR898R3QXcasdSJCBoJGQ991-uJEDqB5bbvupcH6Lrzg&amp;oe=69B9A2E1, https://scontent-iad3-1.cdninstagram.com/o1/v/t16/f2/m84/AQPFm1NCUSx4VcpN4tQI_GmrZAW2stgulPvyqywO9Mu3BtGMK3g6BvJjVQcX24E5fkKqEE4QEtoK4XIkZPNx3v-15i7rlojtYLkWJH4.mp4?_nc_cat=104&amp;_nc_sid=5e9851&amp;_nc_ht=scontent-iad3-1.cdninstagram.com&amp;_nc_ohc=gyRHqCwHjwgQ7kNvwEoG19t&amp;efg=eyJ2ZW5jb2RlX3RhZyI6Inhwdl9wcm9ncmVzc2l2ZS5JTlNUQUdSQU0uQ0FST1VTRUxfSVRFTS5DMy43MjAuZGFzaF9iYXNlbGluZV8xX3YxIiwieHB2X2Fzc2V0X2lkIjoxMDU1NjgyMTQ2Njg2NzYyLCJhc3NldF9hZ2VfZGF5cyI6ODcsInZpX3VzZWNhc2VfaWQiOjEwMTQ2LCJkdXJhdGlvbl9zIjo0LCJ1cmxnZW5fc291cmNlIjoid3d3In0%3D&amp;ccb=17-1&amp;vs=1c7e642cd226338a&amp;_nc_vs=HBksFQIYTGlnX2JhY2tmaWxsX3RpbWVsaW5lX3ZvZC84NTQyNEJBNzBEN0UwQzVDNkI0MTFCNkMxOTcyRTg5Nl92aWRlb19kYXNoaW5pdC5tcDQVAALIARIAFQIYOnBhc3N0aHJvdWdoX2V2ZXJzdG9yZS9HQnZDMkNPLTdkdlIxVlFLQUI5Qm4wbVdZRklhYnNwVEFRQUYVAgLIARIAKAAYABsCiAd1c2Vfb2lsATEScHJvZ3Jlc3NpdmVfcmVjaXBlATEVAAAm1NzK9eSI4AMVAigCQzMsF0AQmJN0vGp_GBJkYXNoX2Jhc2VsaW5lXzFfdjERAHXuB2XEngEA</t>
  </si>
  <si>
    <t>https://www.instagram.com/fenderhsu</t>
  </si>
  <si>
    <t>yipyeets</t>
  </si>
  <si>
    <t>Yip Feng</t>
  </si>
  <si>
    <t>the inevitable 
🇸🇬
@concours.sg @concoursmedia @carsconcours @bspk_wheels</t>
  </si>
  <si>
    <t>https://scontent-ord5-2.cdninstagram.com/v/t51.82787-19/543783885_18136696570430271_4413838442946411318_n.jpg?stp=dst-jpg_e0_s150x150_tt6&amp;efg=eyJ2ZW5jb2RlX3RhZyI6InByb2ZpbGVfcGljLmRqYW5nby4xMDgwLmMyIn0&amp;_nc_ht=scontent-ord5-2.cdninstagram.com&amp;_nc_cat=103&amp;_nc_oc=Q6cZ2QHTiw3GiIEzXSZdkw2F7p63Ft2xCIVameE1sWA7f9lW8kJIm-j8Fh6S7CvutOoDRSA&amp;_nc_ohc=8CNIiICW7zkQ7kNvwGX3RFJ&amp;_nc_gid=g-5HpqwgRGB1FXEAxFVCGg&amp;edm=AOQ1c0wBAAAA&amp;ccb=7-5&amp;oh=00_Afx5-uwk2BnAHBHTDMCVWUR4wuzq8XvPP_any2vvdO8puw&amp;oe=69BDA2BB&amp;_nc_sid=8b3546</t>
  </si>
  <si>
    <t>This year, Nakai-san sent me a birthday present! 
I’ve tagged everyone who’s helped me in one way or another to get me to this point in the RWB journey. Being able to build my own RWB is absolutely a privilege and it is not lost on me how fortunate I am to finally be doing this. It didn’t even feel | Never in my life did I think I would be driving an RWB… let alone race in an RWB 997 GT3 in Idlers 12 Hours! 
I’m about to do my second stint in this race and I would like somebody to pinch me? 
•
#porsche #porsche911 #997 #911 #aerokit #porscheclassic #GT3 #renownusa #renown #cupcar #RWB #rauhwe | Haters will say it’s fake 
RWB AE86 
•
#RWB #rauhweltbegriff #roughworld #nakaisan #akiranakai #ae86 #toyota #toyota86 #86 #hachiroku #ae86levin #trueno #levin #jdm #initiald #classiccar #4age #toyotagram | Luftgekuhlt has been on my bucket list for years now and when @kohead22 told me there was going to be one in Tokyo I had to come. 
200 Air-cooled Porsches on the KK Line in Ginza was really something special to behold. These Porsches that turned out some of the most special in Japan, most of them h | Tokyo check in 
•
#RWB #Tokyo #luftgekühlt #911 #rauhweltbegriff | Day 0 @luftgekuhlt
•
#luftgekühlt #porsche #962 #tokyo #japan | ⚫️⚫️ | 🐴🐴🐴 lunch time
•
#porsche #911 #porschemoment #997 #chinesenewyear | Happy Chinese New Year! 🧧🍊🍊🧧 
Wishing you all prosperity, health and more cars in this year of the Horse(power). 
Thank you to everyone for following the stuff we’ve been up to, and I’m looking forward to sharing more with you in the upcoming year!
Thank you to @shotbyantoine, @j.unda, @f.lor | @concours.sg 
•
#carwash #detailing #porsche #911 | I think I have a type 
•
#Mazda #RX7 #Porsche #911 | RWB Nikko HQ on Film 
•
#RWB #Nikko #rauhweltbegriff #JDM #Japan</t>
  </si>
  <si>
    <t>#porsche, #porsche911, #997, #911, #aerokit, #porscheclassic, #GT3, #renownusa, #renown, #cupcar, #RWB, #rauhwe, #rauhweltbegriff, #roughworld, #nakaisan, #akiranakai, #ae86, #toyota, #toyota86, #86, #hachiroku, #ae86levin, #trueno, #levin, #jdm, #initiald, #classiccar, #4age, #toyotagram, #Tokyo, #luftgek, #962, #tokyo, #japan, #porschemoment, #chinesenewyear, #carwash, #detailing, #Mazda, #RX7, #Porsche, #Nikko, #JDM, #Japan</t>
  </si>
  <si>
    <t>@kohead22, @zwart, @luftgekuhlt, @plmotorsport, @cheerzsuck, @mgpyy, @concoursmedia, @shotbyantoine, @j.unda, @f.lorrr, @william_tqw, @chinstiangrey, @gallop.sg, @concours.sg</t>
  </si>
  <si>
    <t>https://instagram.com/p/DOYy0pEibod, https://instagram.com/p/DM4HF70RA3I, https://instagram.com/p/DQjX7B1CRP5, https://instagram.com/p/DV7u_VfiW0L, https://instagram.com/p/DV5QsmVCeEM, https://instagram.com/p/DV0vvR3iVTY, https://instagram.com/p/DVgGHV6Ep7Y, https://instagram.com/p/DVNrSuzCWtP, https://instagram.com/p/DU2bjGrCQdH, https://instagram.com/p/DUqG_SpCYSt, https://instagram.com/p/DUnr-dwCb1l, https://instagram.com/p/DUcOF49iaxW</t>
  </si>
  <si>
    <t>1329, 1701, 3589, 421, 310, 6157, 174, 219, 706, 212, 531, 2368</t>
  </si>
  <si>
    <t>64, 30, 19, 16, 5, 22, 0, 5, 22, 2, 7, 6</t>
  </si>
  <si>
    <t>2025-09-09, 2025-08-03, 2025-11-02, 2026-03-16, 2026-03-15, 2026-03-13, 2026-03-05, 2026-02-26, 2026-02-17, 2026-02-12, 2026-02-11, 2026-02-07</t>
  </si>
  <si>
    <t>Rauh-Welt Begriff, Twin Ring Motegi, Singapore, Ginza Tokyo, Tokyo, Japan, Ginza, Tokyo, Japan, Gallop Stable at Gallop.sg, Concours Singapore, Nikko, Tochigi</t>
  </si>
  <si>
    <t>Sidecar, Image, Sidecar, Video, Video, Video, Video, Video, Sidecar, Sidecar, Image, Sidecar</t>
  </si>
  <si>
    <t>https://scontent-ord5-2.cdninstagram.com/v/t51.82787-15/544112648_18136717480430271_1003674191653774223_n.jpg?stp=dst-jpg_e35_p1080x1080_sh0.08_tt6&amp;_nc_ht=scontent-ord5-2.cdninstagram.com&amp;_nc_cat=103&amp;_nc_oc=Q6cZ2QHTiw3GiIEzXSZdkw2F7p63Ft2xCIVameE1sWA7f9lW8kJIm-j8Fh6S7CvutOoDRSA&amp;_nc_ohc=ZyY_-xxOc30Q7kNvwGHwkpV&amp;_nc_gid=g-5HpqwgRGB1FXEAxFVCGg&amp;edm=AOQ1c0wBAAAA&amp;ccb=7-5&amp;ig_cache_key=MzcxNzk0NDk5ODY3NjI1NDQ4NQ%3D%3D.3-ccb7-5&amp;oh=00_Afx19sdLP49EvcysiBO0afmzeHd4gAEE6QxHc1WZTUmN9g&amp;oe=69BD9E1F&amp;_nc_sid=8b3546, https://scontent-ord5-2.cdninstagram.com/v/t51.82787-15/544112648_18136717480430271_1003674191653774223_n.jpg?stp=dst-jpg_e35_p1080x1080_sh0.08_tt6&amp;_nc_ht=scontent-ord5-2.cdninstagram.com&amp;_nc_cat=103&amp;_nc_oc=Q6cZ2QHTiw3GiIEzXSZdkw2F7p63Ft2xCIVameE1sWA7f9lW8kJIm-j8Fh6S7CvutOoDRSA&amp;_nc_ohc=ZyY_-xxOc30Q7kNvwGHwkpV&amp;_nc_gid=g-5HpqwgRGB1FXEAxFVCGg&amp;edm=AOQ1c0wBAAAA&amp;ccb=7-5&amp;ig_cache_key=MzcxNzk0NDk5ODY3NjI1NDQ4NQ%3D%3D.3-ccb7-5&amp;oh=00_Afx19sdLP49EvcysiBO0afmzeHd4gAEE6QxHc1WZTUmN9g&amp;oe=69BD9E1F&amp;_nc_sid=8b3546, https://scontent-ord5-2.cdninstagram.com/v/t51.82787-15/544893914_18136717495430271_4530216685995772324_n.jpg?stp=dst-jpg_e35_p1080x1080_sh0.08_tt6&amp;_nc_ht=scontent-ord5-2.cdninstagram.com&amp;_nc_cat=103&amp;_nc_oc=Q6cZ2QHTiw3GiIEzXSZdkw2F7p63Ft2xCIVameE1sWA7f9lW8kJIm-j8Fh6S7CvutOoDRSA&amp;_nc_ohc=UUtt9PPF_EsQ7kNvwHw8sJL&amp;_nc_gid=g-5HpqwgRGB1FXEAxFVCGg&amp;edm=AOQ1c0wBAAAA&amp;ccb=7-5&amp;ig_cache_key=MzcxNzk0NDk5ODY3NjIxNTE0MQ%3D%3D.3-ccb7-5&amp;oh=00_AfwI_7OoBsXSubuDMeRA_GmJNV6Ok0G5xjdjEZyF7WDm6w&amp;oe=69BD8719&amp;_nc_sid=8b3546, https://scontent-ord5-2.cdninstagram.com/v/t51.82787-15/545262687_18136717507430271_9159314819449554401_n.jpg?stp=dst-jpg_e35_p1080x1080_sh0.08_tt6&amp;_nc_ht=scontent-ord5-2.cdninstagram.com&amp;_nc_cat=103&amp;_nc_oc=Q6cZ2QHTiw3GiIEzXSZdkw2F7p63Ft2xCIVameE1sWA7f9lW8kJIm-j8Fh6S7CvutOoDRSA&amp;_nc_ohc=5j5C4pK2skAQ7kNvwED2I48&amp;_nc_gid=g-5HpqwgRGB1FXEAxFVCGg&amp;edm=AOQ1c0wBAAAA&amp;ccb=7-5&amp;ig_cache_key=MzcxNzk0NDk5ODcxODE4Njc1OA%3D%3D.3-ccb7-5&amp;oh=00_AfxBVHePGKyxs_lzxQRl70Z8_jWinLWJTMeTu5eXH5g_gQ&amp;oe=69BD8D89&amp;_nc_sid=8b3546, https://scontent-ord5-2.cdninstagram.com/v/t51.82787-15/545322814_18136717516430271_4456009907012194950_n.jpg?stp=dst-jpg_e35_p1080x1080_sh0.08_tt6&amp;_nc_ht=scontent-ord5-2.cdninstagram.com&amp;_nc_cat=103&amp;_nc_oc=Q6cZ2QHTiw3GiIEzXSZdkw2F7p63Ft2xCIVameE1sWA7f9lW8kJIm-j8Fh6S7CvutOoDRSA&amp;_nc_ohc=dd12JhmWhdgQ7kNvwHgoTaX&amp;_nc_gid=g-5HpqwgRGB1FXEAxFVCGg&amp;edm=AOQ1c0wBAAAA&amp;ccb=7-5&amp;ig_cache_key=MzcxNzk0NDk5ODcwOTc4MTIzMQ%3D%3D.3-ccb7-5&amp;oh=00_AfwhVLLYC3Ry6huIezASMpiNMItPl6jdTQHy2ijPE3Y7rA&amp;oe=69BDB462&amp;_nc_sid=8b3546, https://scontent-ord5-2.cdninstagram.com/v/t51.82787-15/545303160_18136717525430271_5191247104652595643_n.jpg?stp=dst-jpg_e35_p1080x1080_sh0.08_tt6&amp;_nc_ht=scontent-ord5-2.cdninstagram.com&amp;_nc_cat=103&amp;_nc_oc=Q6cZ2QHTiw3GiIEzXSZdkw2F7p63Ft2xCIVameE1sWA7f9lW8kJIm-j8Fh6S7CvutOoDRSA&amp;_nc_ohc=_o_gdD9E1hAQ7kNvwG216Y3&amp;_nc_gid=g-5HpqwgRGB1FXEAxFVCGg&amp;edm=AOQ1c0wBAAAA&amp;ccb=7-5&amp;ig_cache_key=MzcxNzk0NDk5ODczNDk2MTE0Nw%3D%3D.3-ccb7-5&amp;oh=00_AfyRA3c7AgeFIRX36hM2RSk3nst78w-JwolbFwVmtQbqyA&amp;oe=69BDB4A5&amp;_nc_sid=8b3546, https://scontent-ord5-2.cdninstagram.com/v/t51.82787-15/544831624_18136717537430271_5842393025940159902_n.jpg?stp=dst-jpg_e35_p1080x1080_sh0.08_tt6&amp;_nc_ht=scontent-ord5-2.cdninstagram.com&amp;_nc_cat=103&amp;_nc_oc=Q6cZ2QHTiw3GiIEzXSZdkw2F7p63Ft2xCIVameE1sWA7f9lW8kJIm-j8Fh6S7CvutOoDRSA&amp;_nc_ohc=-DTGlbLhLSwQ7kNvwEajX20&amp;_nc_gid=g-5HpqwgRGB1FXEAxFVCGg&amp;edm=AOQ1c0wBAAAA&amp;ccb=7-5&amp;ig_cache_key=MzcxNzk0NDk5ODY3NjIxMTg2MA%3D%3D.3-ccb7-5&amp;oh=00_Afwr_8WnBHx0lfHU9Sk5NCoh6jygFn2kT8EW6NTm7Z7nyQ&amp;oe=69BD94E5&amp;_nc_sid=8b3546, https://scontent-ord5-2.cdninstagram.com/v/t51.82787-15/526733730_18133216717430271_4111843131310345262_n.jpg?stp=dst-jpg_e35_p1080x1080_sh0.08_tt6&amp;_nc_ht=scontent-ord5-2.cdninstagram.com&amp;_nc_cat=103&amp;_nc_oc=Q6cZ2QHTiw3GiIEzXSZdkw2F7p63Ft2xCIVameE1sWA7f9lW8kJIm-j8Fh6S7CvutOoDRSA&amp;_nc_ohc=MDAZiiN9ZQcQ7kNvwGQ4YfT&amp;_nc_gid=g-5HpqwgRGB1FXEAxFVCGg&amp;edm=AOQ1c0wBAAAA&amp;ccb=7-5&amp;ig_cache_key=MzY5MDczMTA4ODc4MDcyNTcwNA%3D%3D.3-ccb7-5&amp;oh=00_Afwr6wUgWFETlv_o5hzNueqMjqBWIbRef7YPf5kfLMLHPQ&amp;oe=69BDB2BB&amp;_nc_sid=8b3546, https://scontent-ord5-2.cdninstagram.com/v/t51.82787-15/573728938_18144227491430271_8034732733467209075_n.jpg?stp=dst-jpg_e35_p1080x1080_sh0.08_tt6&amp;_nc_ht=scontent-ord5-2.cdninstagram.com&amp;_nc_cat=103&amp;_nc_oc=Q6cZ2QHTiw3GiIEzXSZdkw2F7p63Ft2xCIVameE1sWA7f9lW8kJIm-j8Fh6S7CvutOoDRSA&amp;_nc_ohc=VzByCxzLeIoQ7kNvwGH0GG9&amp;_nc_gid=g-5HpqwgRGB1FXEAxFVCGg&amp;edm=AOQ1c0wBAAAA&amp;ccb=7-5&amp;ig_cache_key=Mzc1Njk1MTcxNzcwMzk0NDM0MQ%3D%3D.3-ccb7-5&amp;oh=00_AfziMju4i4IJhnqqE8kWbX4lZEAzA2UOVEOpZJVVwL-PBQ&amp;oe=69BDA2D4&amp;_nc_sid=8b3546, https://scontent-ord5-2.cdninstagram.com/v/t51.82787-15/573728938_18144227491430271_8034732733467209075_n.jpg?stp=dst-jpg_e35_p1080x1080_sh0.08_tt6&amp;_nc_ht=scontent-ord5-2.cdninstagram.com&amp;_nc_cat=103&amp;_nc_oc=Q6cZ2QHTiw3GiIEzXSZdkw2F7p63Ft2xCIVameE1sWA7f9lW8kJIm-j8Fh6S7CvutOoDRSA&amp;_nc_ohc=VzByCxzLeIoQ7kNvwGH0GG9&amp;_nc_gid=g-5HpqwgRGB1FXEAxFVCGg&amp;edm=AOQ1c0wBAAAA&amp;ccb=7-5&amp;ig_cache_key=Mzc1Njk1MTcxNzcwMzk0NDM0MQ%3D%3D.3-ccb7-5&amp;oh=00_AfziMju4i4IJhnqqE8kWbX4lZEAzA2UOVEOpZJVVwL-PB</t>
  </si>
  <si>
    <t>https://scontent-ord5-2.cdninstagram.com/o1/v/t16/f2/m69/AQNQrsDAVLjT4NwwpkrPsB0oBZjd_yERcI_q69dKcNjAHDLjDgZg8lLI19-u5FJI58C_QFra5BUFuAv4OYFHrN6a.mp4?strext=1&amp;_nc_cat=105&amp;_nc_sid=5e9851&amp;_nc_ht=scontent-ord5-2.cdninstagram.com&amp;_nc_ohc=A4frc6eKWiwQ7kNvwEG30Gw&amp;efg=eyJ2ZW5jb2RlX3RhZyI6Inhwdl9wcm9ncmVzc2l2ZS5JTlNUQUdSQU0uQ0xJUFMuQzMuNzIwLmRhc2hfYmFzZWxpbmVfMV92MSIsInhwdl9hc3NldF9pZCI6MTc5NTM0MTU1MjMxMDA3MjQsImFzc2V0X2FnZV9kYXlzIjowLCJ2aV91c2VjYXNlX2lkIjoxMDA5OSwiZHVyYXRpb25fcyI6NjAsInVybGdlbl9zb3VyY2UiOiJ3d3cifQ%3D%3D&amp;ccb=17-1&amp;_nc_gid=g-5HpqwgRGB1FXEAxFVCGg&amp;_nc_ss=1a&amp;_nc_zt=28&amp;vs=74641208a3d0ad93&amp;_nc_vs=HBksFQIYOnBhc3N0aHJvdWdoX2V2ZXJzdG9yZS9HSVUzdUNadWV1aEZiN0lGQUg2Yi1YaE9SeTBUYnNwVEFRQUYVAALIARIAFQIYUWlnX3hwdl9wbGFjZW1lbnRfcGVybWFuZW50X3YyLzFDNDQ1ODk1NzA3MjQ2N0I3M0QzRkMwOEUwNTlCRDkxX2F1ZGlvX2Rhc2hpbml0Lm1wNBUCAsgBEgAoABgAGwKIB3VzZV9vaWwBMRJwcm9ncmVzc2l2ZV9yZWNpcGUBMRUAACbooJOsqaLkPxUCKAJDMywXQE4AAAAAAAAYEmRhc2hfYmFzZWxpbmVfMV92MREAdf4HZeadAQA&amp;oh=00_AfyKPhNZKgUENQv7AbkCrq6cx2fXcaaY1W9OXcMX962-bg&amp;oe=69BDAE03, https://scontent-ord5-2.cdninstagram.com/o1/v/t16/f2/m69/AQMw_aHL178k2RxYQrV16eJ6Pu2IU2DpQK8e6gqhKdNmcM7wseb0ccS-GoPCLthW2TZKURexy0d5kh_Gm2ym_5Rr.mp4?strext=1&amp;_nc_cat=102&amp;_nc_sid=5e9851&amp;_nc_ht=scontent-ord5-2.cdninstagram.com&amp;_nc_ohc=ss8MzBmL7noQ7kNvwERcSr3&amp;efg=eyJ2ZW5jb2RlX3RhZyI6Inhwdl9wcm9ncmVzc2l2ZS5JTlNUQUdSQU0uQ0xJUFMuQzMuNzIwLmRhc2hfYmFzZWxpbmVfMV92MSIsInhwdl9hc3NldF9pZCI6MTc5NTMyMDAyOTQxMDA3MjQsImFzc2V0X2FnZV9kYXlzIjoxLCJ2aV91c2VjYXNlX2lkIjoxMDA5OSwiZHVyYXRpb25fcyI6MzYsInVybGdlbl9zb3VyY2UiOiJ3d3cifQ%3D%3D&amp;ccb=17-1&amp;_nc_gid=g-5HpqwgRGB1FXEAxFVCGg&amp;_nc_ss=1a&amp;_nc_zt=28&amp;vs=c52e08b77b37c48e&amp;_nc_vs=HBksFQIYOnBhc3N0aHJvdWdoX2V2ZXJzdG9yZS9HSlE5MWlicWxJeS1ORXdQQU5oSGhGYkVPSm9pYnNwVEFRQUYVAALIARIAFQIYUWlnX3hwdl9wbGFjZW1lbnRfcGVybWFuZW50X3YyLzFENEE5MUZDMzVGOTUxRUVBNEIwQUU4NUM3N0RENjg1X2F1ZGlvX2Rhc2hpbml0Lm1wNBUCAsgBEgAoABgAGwKIB3VzZV9vaWwBMRJwcm9ncmVzc2l2ZV9yZWNpcGUBMRUAACbo--Ph5ZXkPxUCKAJDMywXQEIu2RaHKwIYEmRhc2hfYmFzZWxpbmVfMV92MREAdf4HZeadAQA&amp;oh=00_Afy298tg2ymGXRkpTCTwsSAvuCCtQQRuDoq9w-WrRFCBbQ&amp;oe=69BDA3E2, https://scontent-ord5-3.cdninstagram.com/o1/v/t16/f2/m69/AQMVYgjZl-f1pOQaSzqJg-DIy0XScN4R_nMFuUMssNjyb433XK2sBCwXBv1bMHdwxIwnAafiKkHJsTX3BE08cJpM.mp4?strext=1&amp;_nc_cat=109&amp;_nc_sid=5e9851&amp;_nc_ht=scontent-ord5-3.cdninstagram.com&amp;_nc_ohc=L_LKBecy4ksQ7kNvwEMIXIV&amp;efg=eyJ2ZW5jb2RlX3RhZyI6Inhwdl9wcm9ncmVzc2l2ZS5JTlNUQUdSQU0uQ0xJUFMuQzMuNzIwLmRhc2hfYmFzZWxpbmVfMV92MSIsInhwdl9hc3NldF9pZCI6MTc5NTI4MDExMzIxMDA3MjQsImFzc2V0X2FnZV9kYXlzIjoyLCJ2aV91c2VjYXNlX2lkIjoxMDA5OSwiZHVyYXRpb25fcyI6MTQsInVybGdlbl9zb3VyY2UiOiJ3d3cifQ%3D%3D&amp;ccb=17-1&amp;_nc_gid=g-5HpqwgRGB1FXEAxFVCGg&amp;_nc_ss=1a&amp;_nc_zt=28&amp;vs=69a17dd6d2a9befe&amp;_nc_vs=HBksFQIYOnBhc3N0aHJvdWdoX2V2ZXJzdG9yZS9HRXVIMGlhTXJ2ZUFiQ3NJQUU0LU84QVA5QTFNYnNwVEFRQUYVAALIARIAFQIYUWlnX3hwdl9wbGFjZW1lbnRfcGVybWFuZW50X3YyL0NGNEE0RjQ2OEI2NjI0RjM0NEIzMzU5MDgwQzRDOEExX2F1ZGlvX2Rhc2hpbml0Lm1wNBUCAsgBEgAoABgAGwKIB3VzZV9vaWwBMRJwcm9ncmVzc2l2ZV9yZWNpcGUBMRUAACbo8Z3jx_7jPxUCKAJDMywXQC13S8an754YEmRhc2hfYmFzZWxpbmVfMV92MREAdf4HZeadAQA&amp;oh=00_AfwcEPAZPmXmnO0r_4Z-oSDW3Em_CRg_CFYCPBOREMwlHw&amp;oe=69BDAC63, https://scontent-ord5-2.cdninstagram.com/o1/v/t2/f2/m86/AQOhIv-MK3HPQC69j3q2ZjIYgVjCIzPYEq3kAD9vQBbY21-6FStt2Mh8HYdeC4Hwu0sK3PnI53d4mDqz9YzH-nnhKZbn8jyk79clkYs.mp4?_nc_cat=110&amp;_nc_sid=5e9851&amp;_nc_ht=scontent-ord5-2.cdninstagram.com&amp;_nc_ohc=SSQCl76l210Q7kNvwHlMtyb&amp;efg=eyJ2ZW5jb2RlX3RhZyI6Inhwdl9wcm9ncmVzc2l2ZS5JTlNUQUdSQU0uQ0xJUFMuQzMuNzIwLmRhc2hfYmFzZWxpbmVfMV92MSIsInhwdl9hc3NldF9pZCI6MTc5NTAxMzY1NzQwOTg2NzksImFzc2V0X2FnZV9kYXlzIjoxMCwidmlfdXNlY2FzZV9pZCI6MTA4MjcsImR1cmF0aW9uX3MiOjYsInVybGdlbl9zb3VyY2UiOiJ3d3cifQ%3D%3D&amp;ccb=17-1&amp;vs=198057e466d0d0ae&amp;_nc_vs=HBksFQIYUmlnX3hwdl9yZWVsc19wZXJtYW5lbnRfc3JfcHJvZC9CNzQ0M0I3Njc2Mjk5OTBDMkQ3RkVGQzgxRDE3RjBBN192aWRlb19kYXNoaW5pdC5tcDQVAALIARIAFQIYUWlnX3hwdl9wbGFjZW1lbnRfcGVybWFuZW50X3YyLzdENDFFQzI4QjA1NDg3QTkwOEUwNjRBNDlEMkFEQUI2X2F1ZGlvX2Rhc2hpbml0Lm1wNBUCAsgBEgAoABgAGwKIB3VzZV9vaWwBMRJwcm9ncmVzc2l2ZV9yZWNpcGUBMRUAACbu89miu-PiPxUCKAJDMywXQBlU_fO2RaIYEmRhc2hfYmFzZWxpbmVfMV92MREAdf4HZZapAQA&amp;_nc_gid=g-5HpqwgRGB1FXEAxFVCGg&amp;_nc_ss=1a&amp;_nc_zt=28&amp;oh=00_AfxctKWKZV_CS2ycg4QpQ0JRDSMOlYlieNhUBSRXHIb4Fw&amp;oe=69B9AC87, https://scontent-ord5-1.cdninstagram.com/o1/v/t16/f2/m69/AQN36Ch4hBhUjszEnQgRfCdEWRBZjK4vyr7aoh1L8zbLmHG-ICiEZ4GMTC9L354y03sKn4m36_At8q4gZobTNMZX.mp4?strext=1&amp;_nc_cat=111&amp;_nc_sid=5e9851&amp;_nc_ht=scontent-ord5-1.cdninstagram.com&amp;_nc_ohc=xNLtj3AGm1MQ7kNvwFTpK5A&amp;efg=eyJ2ZW5jb2RlX3RhZyI6Inhwdl9wcm9ncmVzc2l2ZS5JTlNUQUdSQU0uQ0xJUFMuQzMuNzIwLmRhc2hfYmFzZWxpbmVfMV92MSIsInhwdl9hc3NldF9pZCI6MTc5NDk0MTM5NzYxMDA3MjQsImFzc2V0X2FnZV9kYXlzIjoxOCwidmlfdXNlY2FzZV9pZCI6MTAwOTksImR1cmF0aW9uX3MiOjEyLCJ1cmxnZW5fc291cmNlIjoid3d3In0%3D&amp;ccb=17-1&amp;_nc_gid=g-5HpqwgRGB1FXEAxFVCGg&amp;_nc_ss=1a&amp;_nc_zt=28&amp;vs=fc55ebe06b85136c&amp;_nc_vs=HBksFQIYOnBhc3N0aHJvdWdoX2V2ZXJzdG9yZS9HR1lnTmlhM2QzUGlxRHdEQUdQNk50djlIeWs4YnNwVEFRQUYVAALIARIAFQIYUWlnX3hwdl9wbGFjZW1lbnRfcGVybWFuZW50X3YyLzIxNEVCOTYwRUZCOThENjc5OTAzMjk0M0RDMjI5RUE5X2F1ZGlvX2Rhc2hpbml0Lm1wNBUCAsgBEgAoABgAGwKIB3VzZV9vaWwBMRJwcm9ncmVzc2l2ZV9yZWNpcGUBMRUAACbovca</t>
  </si>
  <si>
    <t>https://www.instagram.com/yipyeets</t>
  </si>
  <si>
    <t>fikiransyndicate</t>
  </si>
  <si>
    <t>Aziz Ashari</t>
  </si>
  <si>
    <t>Falsa folha de rosto</t>
  </si>
  <si>
    <t>None,Clothing (Brand)</t>
  </si>
  <si>
    <t>https://scontent-lga3-2.cdninstagram.com/v/t51.82787-19/642424671_18193645540346437_404324852141106636_n.jpg?stp=dst-jpg_e0_s150x150_tt6&amp;efg=eyJ2ZW5jb2RlX3RhZyI6InByb2ZpbGVfcGljLmRqYW5nby4xMDgwLmMyIn0&amp;_nc_ht=scontent-lga3-2.cdninstagram.com&amp;_nc_cat=101&amp;_nc_oc=Q6cZ2QEWhY1rMt6Y3DD-qPUueKlH192XK0UOyt5bYsWdj9y1t86AlZjPSMrXrn2EO0pBoRo&amp;_nc_ohc=bJNOy_QI9RgQ7kNvwGQMhLd&amp;_nc_gid=wKoLIAbpo4ZoueL8xj93sw&amp;edm=AOQ1c0wBAAAA&amp;ccb=7-5&amp;oh=00_AfwhM6tKQSsORTs4BW3rJ5VmQB_x0KA5iiM1bU2iFoOvmg&amp;oe=69BDBA45&amp;_nc_sid=8b3546</t>
  </si>
  <si>
    <t>Pre-order coach jacket built tough RM180 including postage. Talk to us. | What engines are to automobiles
What wheels are to skateboards
Fikiran Syndicate is for the
true individuals
100% spirit | Pre-order franskentein tee rm55 including postage worldwide. | Last image before all went black. | Reliable. | Bjork sebenarnya asal setiu.. | Time spent with loved ones stays forever. ❤️ | Cuz imma liquorlip loaded gun. | Happy birthday my wife @_nrxdl baba and dian love you ❤️❤️❤️❤️ | V | M | Gotta find this sign or make one</t>
  </si>
  <si>
    <t>@_nrxdl</t>
  </si>
  <si>
    <t>https://instagram.com/p/DVUG0Q6k5Cs, https://instagram.com/p/DVQ9fqrk_VW, https://instagram.com/p/DUzK-TfEo7r, https://instagram.com/p/DUvHdEIkwGC, https://instagram.com/p/DRn7hrlkwEr, https://instagram.com/p/DP1arqeE8VQ, https://instagram.com/p/DMnjXvPzsZK, https://instagram.com/p/DMX2cvzTt3S, https://instagram.com/p/DKuiYfiTHGp, https://instagram.com/p/DKRc6rXT3Tj, https://instagram.com/p/DKM-PyYziNW, https://instagram.com/p/DJwXtx7z_xD</t>
  </si>
  <si>
    <t>14, 21, 21, 27, 27, 55, 20, 10, 37, 44, 18, 14</t>
  </si>
  <si>
    <t>1, 0, 0, 4, 3, 4, 1, 0, 1, 2, 3, 0</t>
  </si>
  <si>
    <t>2026-02-28, 2026-02-27, 2026-02-16, 2026-02-14, 2025-11-29, 2025-10-15, 2025-07-27, 2025-07-21, 2025-06-10, 2025-05-30, 2025-05-28, 2025-05-17</t>
  </si>
  <si>
    <t>Felda Neram1 Kemaman</t>
  </si>
  <si>
    <t>Sidecar, Image, Sidecar, Image, Image, Image, Video, Video, Sidecar, Image, Video, Image</t>
  </si>
  <si>
    <t>https://scontent-lga3-2.cdninstagram.com/v/t51.82787-15/643647268_18193647622346437_100968063636049098_n.jpg?stp=dst-jpg_e35_s1080x1080_sh0.08_tt6&amp;_nc_ht=scontent-lga3-2.cdninstagram.com&amp;_nc_cat=101&amp;_nc_oc=Q6cZ2QEWhY1rMt6Y3DD-qPUueKlH192XK0UOyt5bYsWdj9y1t86AlZjPSMrXrn2EO0pBoRo&amp;_nc_ohc=4-_qk-DUOyQQ7kNvwE1Vnlz&amp;_nc_gid=wKoLIAbpo4ZoueL8xj93sw&amp;edm=AOQ1c0wBAAAA&amp;ccb=7-5&amp;ig_cache_key=Mzg0MjcyNTQ4Mzg0NzYxMDQyNQ%3D%3D.3-ccb7-5&amp;oh=00_AfzS0PMyPHjcjAjJ2ruhADyZi78HIEBNCJ4HnqgVuExKKw&amp;oe=69BD9D33&amp;_nc_sid=8b3546, https://scontent-lga3-2.cdninstagram.com/v/t51.82787-15/643647268_18193647622346437_100968063636049098_n.jpg?stp=dst-jpg_e35_s1080x1080_sh0.08_tt6&amp;_nc_ht=scontent-lga3-2.cdninstagram.com&amp;_nc_cat=101&amp;_nc_oc=Q6cZ2QEWhY1rMt6Y3DD-qPUueKlH192XK0UOyt5bYsWdj9y1t86AlZjPSMrXrn2EO0pBoRo&amp;_nc_ohc=4-_qk-DUOyQQ7kNvwE1Vnlz&amp;_nc_gid=wKoLIAbpo4ZoueL8xj93sw&amp;edm=AOQ1c0wBAAAA&amp;ccb=7-5&amp;ig_cache_key=Mzg0MjcyNTQ4Mzg0NzYxMDQyNQ%3D%3D.3-ccb7-5&amp;oh=00_AfzS0PMyPHjcjAjJ2ruhADyZi78HIEBNCJ4HnqgVuExKKw&amp;oe=69BD9D33&amp;_nc_sid=8b3546, https://scontent-lga3-2.cdninstagram.com/v/t51.82787-15/642543655_18193647604346437_3578987320923141284_n.jpg?stp=dst-jpg_e35_s1080x1080_sh0.08_tt6&amp;_nc_ht=scontent-lga3-2.cdninstagram.com&amp;_nc_cat=101&amp;_nc_oc=Q6cZ2QEWhY1rMt6Y3DD-qPUueKlH192XK0UOyt5bYsWdj9y1t86AlZjPSMrXrn2EO0pBoRo&amp;_nc_ohc=hL7gR1_lrR4Q7kNvwEYWyAP&amp;_nc_gid=wKoLIAbpo4ZoueL8xj93sw&amp;edm=AOQ1c0wBAAAA&amp;ccb=7-5&amp;ig_cache_key=Mzg0MjcyNTQ4MzU3MDc3MjY0Nw%3D%3D.3-ccb7-5&amp;oh=00_Afx_dAPy2SWOi_UhvXBe8sSQp7UY_wtVaqLM_rM4JHzBBw&amp;oe=69BDA34A&amp;_nc_sid=8b3546, https://scontent-lga3-2.cdninstagram.com/v/t51.82787-15/641433568_18193647613346437_3255326122741498362_n.jpg?stp=dst-jpg_e15_tt6&amp;_nc_ht=scontent-lga3-2.cdninstagram.com&amp;_nc_cat=101&amp;_nc_oc=Q6cZ2QEWhY1rMt6Y3DD-qPUueKlH192XK0UOyt5bYsWdj9y1t86AlZjPSMrXrn2EO0pBoRo&amp;_nc_ohc=ZwLkgwWYSJ8Q7kNvwEzoCed&amp;_nc_gid=wKoLIAbpo4ZoueL8xj93sw&amp;edm=AOQ1c0wBAAAA&amp;ccb=7-5&amp;ig_cache_key=Mzg0MjcyNTQ4NDE5OTg4ODU3NQ%3D%3D.3-ccb7-5&amp;oh=00_AfxBSAb_YgUL-3UG7_vmXcgDjXAXWyUIleQm7tmQR-TlKw&amp;oe=69BDAC18&amp;_nc_sid=8b3546, https://scontent-lga3-2.cdninstagram.com/v/t51.82787-15/642499851_18193532056346437_8729770649614663603_n.jpg?stp=dst-jpg_e35_s1080x1080_sh0.08_tt6&amp;_nc_ht=scontent-lga3-2.cdninstagram.com&amp;_nc_cat=101&amp;_nc_oc=Q6cZ2QEWhY1rMt6Y3DD-qPUueKlH192XK0UOyt5bYsWdj9y1t86AlZjPSMrXrn2EO0pBoRo&amp;_nc_ohc=jj14Ph4uM_UQ7kNvwEzbzBS&amp;_nc_gid=wKoLIAbpo4ZoueL8xj93sw&amp;edm=AOQ1c0wBAAAA&amp;ccb=7-5&amp;ig_cache_key=Mzg0MTg0MDkzOTExNjI2Mjc0Mg%3D%3D.3-ccb7-5&amp;oh=00_AfwnMEF7JqHMPNkWfJhHzsTWJymdke5J_y7LGL1nYK38WA&amp;oe=69BDBD3A&amp;_nc_sid=8b3546, https://scontent-lga3-2.cdninstagram.com/v/t51.82787-15/632258474_18096906656301031_6985080314451513710_n.jpg?stp=dst-jpg_e35_s1080x1080_sh0.08_tt6&amp;_nc_ht=scontent-lga3-2.cdninstagram.com&amp;_nc_cat=107&amp;_nc_oc=Q6cZ2QEWhY1rMt6Y3DD-qPUueKlH192XK0UOyt5bYsWdj9y1t86AlZjPSMrXrn2EO0pBoRo&amp;_nc_ohc=PqDcdDuAVIkQ7kNvwHJla4R&amp;_nc_gid=wKoLIAbpo4ZoueL8xj93sw&amp;edm=AOQ1c0wBAAAA&amp;ccb=7-5&amp;ig_cache_key=MzgzMzQ1NTY0ODQ2NjcxNjI0OQ%3D%3D.3-ccb7-5&amp;oh=00_AfyjgtY_03FjANXn6v0wZgjwuIFWiJOwyWNZGhiRMAlFEQ&amp;oe=69BD9F1C&amp;_nc_sid=8b3546, https://scontent-lga3-2.cdninstagram.com/v/t51.82787-15/632258474_18096906656301031_6985080314451513710_n.jpg?stp=dst-jpg_e35_s1080x1080_sh0.08_tt6&amp;_nc_ht=scontent-lga3-2.cdninstagram.com&amp;_nc_cat=107&amp;_nc_oc=Q6cZ2QEWhY1rMt6Y3DD-qPUueKlH192XK0UOyt5bYsWdj9y1t86AlZjPSMrXrn2EO0pBoRo&amp;_nc_ohc=PqDcdDuAVIkQ7kNvwHJla4R&amp;_nc_gid=wKoLIAbpo4ZoueL8xj93sw&amp;edm=AOQ1c0wBAAAA&amp;ccb=7-5&amp;ig_cache_key=MzgzMzQ1NTY0ODQ2NjcxNjI0OQ%3D%3D.3-ccb7-5&amp;oh=00_AfyjgtY_03FjANXn6v0wZgjwuIFWiJOwyWNZGhiRMAlFEQ&amp;oe=69BD9F1C&amp;_nc_sid=8b3546, https://scontent-lga3-2.cdninstagram.com/v/t51.82787-15/630106822_18096906674301031_3066383986853590310_n.jpg?stp=dst-jpg_e15_tt6&amp;_nc_ht=scontent-lga3-2.cdninstagram.com&amp;_nc_cat=107&amp;_nc_oc=Q6cZ2QEWhY1rMt6Y3DD-qPUueKlH192XK0UOyt5bYsWdj9y1t86AlZjPSMrXrn2EO0pBoRo&amp;_nc_ohc=tIR7bnkTFIEQ7kNvwFXTPfb&amp;_nc_gid=wKoLIAbpo4ZoueL8xj93sw&amp;edm=AOQ1c0wBAAAA&amp;ccb=7-5&amp;ig_cache_key=MzgzMzQ1NTY1MjQxNzc1ODM0Mg%3D%3D.3-ccb7-5&amp;oh=00_AfyI0LcFeCQzrFSnl6LnRwHlgRQVEIQWrzQlHipWnnug2Q&amp;oe=69BDAE35&amp;_nc_sid=8b3546, https://scontent-lga3-2.cdninstagram.com/v/t51.82787-15/630112235_18096906665301031_5434316949926673709_n.jpg?stp=dst-jpg_e15_fr_s1080x1080_tt6&amp;_nc_ht=scontent-lga3-2.cdninstagram.com&amp;_nc_cat=107&amp;_nc_oc=Q6cZ2QEWhY1rMt6Y3DD-qPUueKlH192XK0UOyt5bYsWdj9y1t86AlZjPSMrXrn2EO0pBoRo&amp;_nc_ohc=DCB7LSzRdt4Q7kNvwHQbEpo&amp;_nc_gid=wKoLIAbpo4ZoueL8xj93sw&amp;edm=AOQ1c0wBAAAA&amp;ccb=7-5&amp;ig_cache_key=MzgzMzQ1NTY0OTk4NTA0NDQ5MA%3D%3D.3-ccb7-5&amp;oh=00_AfxKGqB_Rt1BmYWT8aG0rynKF_GXvb8L5_qY75SkdzlM7A&amp;oe=69BD8F94&amp;_nc_sid=8b3546, https://scontent-lga3-2.cdninstagram.com/v/t51.82787-15/630033264_18192258055346437_6615155745423639022_n.jpg?stp=dst-jpg_e15_tt6&amp;_nc_ht=scontent-lga3-2.cdninstagram.com&amp;_nc_cat=101&amp;_nc_oc=Q6cZ2QEWhY1rMt6Y3DD-qPUueKlH192XK0UOyt5bYsWdj9y1t86AlZjPSMrXrn2EO0pBoRo&amp;_nc_ohc=MNP52HKUeF4Q7kNvwHM-wxr&amp;_nc_gid=wKoLIAbpo4ZoueL8xj93sw&amp;edm=AOQ1c0wBAAAA&amp;ccb=7-5&amp;ig_cache_key=MzgzMjMxNDU5MTU0NDgwMzcxNA%3D%3D.3-ccb7-5&amp;oh=00_Afw2hiaoOp7tSd2EZ0CQSnO6i4Df9JNHrPp4VSdXrK_7ew&amp;oe=69BD9A6D&amp;_nc_sid=8b3546, https://scontent-lga3-2.cdnins</t>
  </si>
  <si>
    <t>https://scontent-lga3-2.cdninstagram.com/o1/v/t2/f2/m367/AQMa0lgR9YFzuYrsMsxyzjtFeDzecjPuLg7WHmc-CZly4egev5BD47-SdT2uNekhVsbbAPu8xVg0l_vpFu2d7Y0cO1Cbg5aJM300mNc.mp4?_nc_cat=107&amp;_nc_sid=5e9851&amp;_nc_ht=scontent-lga3-2.cdninstagram.com&amp;_nc_ohc=J2iuVyFoEhUQ7kNvwHhkxKB&amp;efg=eyJ2ZW5jb2RlX3RhZyI6Inhwdl9wcm9ncmVzc2l2ZS5JTlNUQUdSQU0uQ0xJUFMuQzMuNzIwLmRhc2hfYmFzZWxpbmVfMV92MSIsInhwdl9hc3NldF9pZCI6MTI1MDU1MjQ3MDEyNTExMiwiYXNzZXRfYWdlX2RheXMiOjIzMSwidmlfdXNlY2FzZV9pZCI6MTAwOTksImR1cmF0aW9uX3MiOjYwLCJ1cmxnZW5fc291cmNlIjoid3d3In0%3D&amp;ccb=17-1&amp;_nc_gid=wKoLIAbpo4ZoueL8xj93sw&amp;_nc_ss=1a&amp;_nc_zt=28&amp;vs=14529e4a20eab75d&amp;_nc_vs=HBksFQIYQGlnX2VwaGVtZXJhbC8xMjQwOUE3RkZGNjI3MzVEQzQ0NjgxQjJGQzQyQkM4OV92aWRlb19kYXNoaW5pdC5tcDQVAALIARIAFQIYRmlnX3hwdl9yZWVsc19wZXJtYW5lbnRfc3JfcHJvZC8xODg4MDAxNjQ1MzMxMjQ2XzY5MDg3MDY0NDA0MTUzNDQ0My5tcDQVAgLIARIAKAAYABsCiAd1c2Vfb2lsATEScHJvZ3Jlc3NpdmVfcmVjaXBlATEVAAAm8OiJ_N3XuAQVAigCQzMsF0BOczMzMzMzGBJkYXNoX2Jhc2VsaW5lXzFfdjERAHX-B2XmnQEA&amp;oh=00_AfxKkBf0Od_QnV1X4A3TN8SJ8EUI5Z4BtT9bEsgW_R-pcw&amp;oe=69BD9088, https://scontent-lga3-1.cdninstagram.com/o1/v/t2/f2/m367/AQNXYFW_3dJ9Mu5ax1C9VoIlOnEWGe4AACBdI5kPHswwGmRqlckyzix-G1guRQ_HCU4RVfRZShIPgRASRd-g_HtlEyCYflE2peOqfII.mp4?_nc_cat=111&amp;_nc_sid=5e9851&amp;_nc_ht=scontent-lga3-1.cdninstagram.com&amp;_nc_ohc=RJzaPdz_KocQ7kNvwGIxxtO&amp;efg=eyJ2ZW5jb2RlX3RhZyI6Inhwdl9wcm9ncmVzc2l2ZS5JTlNUQUdSQU0uQ0xJUFMuQzMuNzIwLmRhc2hfYmFzZWxpbmVfMV92MSIsInhwdl9hc3NldF9pZCI6MTAwMDc1NDExOTI3MDUwMzIsImFzc2V0X2FnZV9kYXlzIjoyMzcsInZpX3VzZWNhc2VfaWQiOjEwMDk5LCJkdXJhdGlvbl9zIjoyOSwidXJsZ2VuX3NvdXJjZSI6Ind3dyJ9&amp;ccb=17-1&amp;_nc_gid=wKoLIAbpo4ZoueL8xj93sw&amp;_nc_ss=1a&amp;_nc_zt=28&amp;vs=ac58c227a8165f2c&amp;_nc_vs=HBksFQIYQGlnX2VwaGVtZXJhbC84QTQ0MDJEN0E3MkU4ODQyNTJERTNFNDUxMTA1MEU5M192aWRlb19kYXNoaW5pdC5tcDQVAALIARIAFQIYR2lnX3hwdl9yZWVsc19wZXJtYW5lbnRfc3JfcHJvZC8xMjY2NTA2MDAxNTI0Njk3XzMzOTM3NzMzMTEyMTMzMjQ0ODMubXA0FQICyAESACgAGAAbAogHdXNlX29pbAExEnByb2dyZXNzaXZlX3JlY2lwZQExFQAAJpCQ7p3I88YjFQIoAkMzLBdAPVcKPXCj1xgSZGFzaF9iYXNlbGluZV8xX3YxEQB1_gdl5p0BAA&amp;oh=00_AfzCq0cBEwTEboBNPU9k0WGbOjHgK_UiG6vsZuWdnq666Q&amp;oe=69BDA480, https://scontent-lga3-2.cdninstagram.com/o1/v/t2/f2/m367/AQPkUbyDvjrCDaj9AmMUbKIMR1BRcuvNleoY_ghAswM-bgPsoYAxk3Ne30e3b06Y4CANKkp7sSOVoySZjWalq2jx8bfFhdUr74v326E.mp4?_nc_cat=100&amp;_nc_sid=5e9851&amp;_nc_ht=scontent-lga3-2.cdninstagram.com&amp;_nc_ohc=g4aa0LU70y4Q7kNvwHH4zSs&amp;efg=eyJ2ZW5jb2RlX3RhZyI6Inhwdl9wcm9ncmVzc2l2ZS5JTlNUQUdSQU0uQ0xJUFMuQzMuNzIwLmRhc2hfYmFzZWxpbmVfMV92MSIsInhwdl9hc3NldF9pZCI6NjY0Mjc0MjM5OTIzOTU0LCJhc3NldF9hZ2VfZGF5cyI6MjkxLCJ2aV91c2VjYXNlX2lkIjoxMDA5OSwiZHVyYXRpb25fcyI6MSwidXJsZ2VuX3NvdXJjZSI6Ind3dyJ9&amp;ccb=17-1&amp;vs=660afe8c2e6b888b&amp;_nc_vs=HBksFQIYQGlnX2VwaGVtZXJhbC8xODQ0MzA1RTJFQzA1NkY5NTY5NjJEOUZFRTFERDdCQ192aWRlb19kYXNoaW5pdC5tcDQVAALIARIAFQIYR2lnX3hwdl9yZWVsc19wZXJtYW5lbnRfc3JfcHJvZC8xMDYzMzY1NTQyNTIzNjgyXzI5MjE0NjU3NTI5MzkxNjU4MjIubXA0FQICyAESACgAGAAbAogHdXNlX29pbAExEnByb2dyZXNzaXZlX3JlY2lwZQExFQAAJuSb1eHsia4CFQIoAkMzLBc_9mZmZmZmZhgSZGFzaF9iYXNlbGluZV8xX3YxEQB1_gdl5p0BAA&amp;_nc_gid=wKoLIAbpo4ZoueL8xj93sw&amp;_nc_ss=1a&amp;_nc_zt=28&amp;oh=00_Afw6qqOYpa6hN_n0i89i7GZ1rYYgcGhHczZBoX0bcsNZWA&amp;oe=69BDB7F5</t>
  </si>
  <si>
    <t>https://www.instagram.com/fikiransyndicate</t>
  </si>
  <si>
    <t>sho_chikuba</t>
  </si>
  <si>
    <t>Sho Chikuba</t>
  </si>
  <si>
    <t>【 TENVER Inc.】
CANDY
@candy_kokura 
DINING LINDA
@dining_linda
小倉焼鳥　三鳥
@kokurayakitori_midori</t>
  </si>
  <si>
    <t>https://tenver-inc.com/</t>
  </si>
  <si>
    <t>https://scontent-ord5-3.cdninstagram.com/v/t51.2885-19/41279696_331994494212388_6884964357969543168_n.jpg?stp=dst-jpg_e0_s150x150_tt6&amp;efg=eyJ2ZW5jb2RlX3RhZyI6InByb2ZpbGVfcGljLmRqYW5nby42MzEuYzIifQ&amp;_nc_ht=scontent-ord5-3.cdninstagram.com&amp;_nc_cat=104&amp;_nc_oc=Q6cZ2QElUrHn57czLFJmNZhamQ5AV8sTOVhPMsVxKgpGTNEGch6G_QqDCCHk_WJ3iFlGbxE&amp;_nc_ohc=S36DBWDlPXMQ7kNvwGQXMTc&amp;_nc_gid=HDmRiqFIhRAaHGWHK7jBDw&amp;edm=AOQ1c0wBAAAA&amp;ccb=7-5&amp;oh=00_Afw4TLD02AaaYnGHPpM5H_AVNI8S5dgLogkQcGdZTc1Nkg&amp;oe=69BD9E2B&amp;_nc_sid=8b3546</t>
  </si>
  <si>
    <t>Thank you 京都 大阪🍻
いつも時間作ってくれてありがとう！
またみんなに会いに行きます🔥
#大阪文化服装学院 
#Ellies
#casinoclub | 毎年この時期は長年働いてくれた古参のアルバイトスタッフ達の卒業の時期となります。
LINDA、三鳥を支えてくれた最高のメンバー達！卒業おめでとう！今まで本当にありがとう！
残ってくれるスタッフでもっと精進して良いチームを作っていきましょう🔥
素晴らしい仲間たちに恵まれました！ | 京都からグレイトな同世代の @toshikakegawa 、
そしてCOOTIE PRODUCTIONSのお二方、二次会からはスタッフもありがとうございました🔥
@valley_official の皆様、二日間ありがとうございました！
いつも感謝です🙏
また飲み上げましょう🍻
@cootie_martin 
@koken_miyoshi 
@toshikakegawa 
@valleygon 
@valley_kenta 
@valley_daichi 
@valley_pab.sayo | あけましておめでとうございます。
毎年恒例の年内最終営業を終えてスタッフ達と初詣に行き、無事新年を迎えることができました。
旧年中は本当に多くの皆様に助けていただきました。ありがとうございました。
新年は明日1月2日から全店通常通り営業開始となります。
本年も力いっぱい突き進んで参りますので引き続きご指導のほどよろしくお願いいたします🔥 | 本日、12月6日で小倉焼鳥　三鳥をオープンして丸一年となりました。
無事一周年を迎えることができたのも日頃から支えて頂いている皆様のおかげでございます。
この一年、とてもとても多くの皆様に助けて頂きました。本当にありがとうございました。
昨年のオープン前はCANDYの立ち退きに伴って会社事務所とCANDYの移転を並行しながら三鳥の工事を進め、毎日のようにハプニングが続出しながらなんとか12月6日のグランドオープンまでこぎつけました。
ハプニングが続出しながらも一切妥協せずに思いを込めて作りあげてくれた店内は一年経って更に大切なものになりました。
オープン当初はてんやわんやで多大なるご迷惑 | 明日11/29（土）はパラダイスにてDJでございます。
今回はDJ陣に加えてダンサーの方々も💃
Valleyではイベント10周年記念Tシャツも販売されます！
是非に。 | #dininglinda | メニューを一新してパワーアップしたLINDAの営業がスタートしました。
洋食を中心にリブランディングし、居酒屋とは違う、ちょっと気取った料理を手頃に愉しめるよう構成しました。
店内はこれまで通り、ファッションや音楽、アートやカルチャーが交わる特別な空間を感じて頂ければと思います。
5年目のLINDAもよろしくお願い致します🔥 | DINING LINDA 4th anniversary vol.5
10/19に開催させて頂いたLINDAの4周年イベント、本当にたくさんの皆様にご来場頂きありがとうございました。
改めて、4周年を迎えることが出来たのも多くの方々に支えて頂いたおかげだと実感しました。
4年前はコロナ真っ只中、お弁当の配達からスタートしたLINDAもこの4年でいろいろなドラマが生まれてきました。
スタッフもオープン時とは一新し、フレッシュでパワーのある素晴らしい若手達が今のLINDAを作り上げてくれています。
日頃からスタッフ達も可愛がって頂きありがとうございます！
5年目はメニューも新たに、新LI | DINING LINDA 4th anniversary vol.4
10/19に開催させて頂いたLINDAの4周年イベント、本当にたくさんの皆様にご来場頂きありがとうございました。
改めて、4周年を迎えることが出来たのも多くの方々に支えて頂いたおかげだと実感しました。
4年前はコロナ真っ只中、お弁当の配達からスタートしたLINDAもこの4年でいろいろなドラマが生まれてきました。
スタッフもオープン時とは一新し、フレッシュでパワーのある素晴らしい若手達が今のLINDAを作り上げてくれています。
日頃からスタッフ達も可愛がって頂きありがとうございます！
5年目はメニューも新たに、新LI | DINING LINDA 4th anniversary vol.3
10/19に開催させて頂いたLINDAの4周年イベント、本当にたくさんの皆様にご来場頂きありがとうございました。
改めて、4周年を迎えることが出来たのも多くの方々に支えて頂いたおかげだと実感しました。
4年前はコロナ真っ只中、お弁当の配達からスタートしたLINDAもこの4年でいろいろなドラマが生まれてきました。
スタッフもオープン時とは一新し、フレッシュでパワーのある素晴らしい若手達が今のLINDAを作り上げてくれています。
日頃からスタッフ達も可愛がって頂きありがとうございます！
5年目はメニューも新たに、新LI | DINING LINDA 4th anniversary vol.2
10/19に開催させて頂いたLINDAの4周年イベント、本当にたくさんの皆様にご来場頂きありがとうございました。
改めて、4周年を迎えることが出来たのも多くの方々に支えて頂いたおかげだと実感しました。
4年前はコロナ真っ只中、お弁当の配達からスタートしたLINDAもこの4年でいろいろなドラマが生まれてきました。
スタッフもオープン時とは一新し、フレッシュでパワーのある素晴らしい若手達が今のLINDAを作り上げてくれています。
日頃からスタッフ達も可愛がって頂きありがとうございます！
5年目はメニューも新たに、新LI</t>
  </si>
  <si>
    <t>#Ellies, #casinoclub, #dininglinda</t>
  </si>
  <si>
    <t>@toshikakegawa, @valley_official, @cootie_martin, @koken_miyoshi, @valleygon, @valley_kenta, @valley_daichi, @valley_pab.sayo</t>
  </si>
  <si>
    <t>https://instagram.com/p/DVWX1OJEp8R, https://instagram.com/p/DU3Sx92ktNX, https://instagram.com/p/DUlhXBaEr8A, https://instagram.com/p/DS9ea0SEqY2, https://instagram.com/p/DR5rAgVEmkR, https://instagram.com/p/DRlhhsBEs2p, https://instagram.com/p/DQvI_UikgJY, https://instagram.com/p/DQJ9RnWkiUs, https://instagram.com/p/DQE5zKSkspq, https://instagram.com/p/DQE5hGQEt07, https://instagram.com/p/DQE5SKPEjL1, https://instagram.com/p/DQE5B3TEmcl</t>
  </si>
  <si>
    <t>115, 153, 83, 169, 225, 23, 47, 87, 97, 155, 72, 120</t>
  </si>
  <si>
    <t>0, 1, 2, 0, 0, 0, 0, 0, 0, 0, 0, 0</t>
  </si>
  <si>
    <t>2026-03-01, 2026-02-17, 2026-02-10, 2026-01-01, 2025-12-06, 2025-11-28, 2025-11-07, 2025-10-23, 2025-10-21, 2025-10-21, 2025-10-21, 2025-10-21</t>
  </si>
  <si>
    <t>小倉焼鳥　三鳥, DINING LINDA</t>
  </si>
  <si>
    <t>Sidecar, Image, Image, Image, Sidecar, Image, Video, Sidecar, Sidecar, Sidecar, Sidecar, Sidecar</t>
  </si>
  <si>
    <t>https://scontent-ord5-2.cdninstagram.com/v/t51.82787-15/639884838_18576808741058993_2182004245602826007_n.jpg?stp=dst-jpg_e35_s1080x1080_sh0.08_tt6&amp;_nc_ht=scontent-ord5-2.cdninstagram.com&amp;_nc_cat=105&amp;_nc_oc=Q6cZ2QElUrHn57czLFJmNZhamQ5AV8sTOVhPMsVxKgpGTNEGch6G_QqDCCHk_WJ3iFlGbxE&amp;_nc_ohc=ieDzfomWdL0Q7kNvwFv_Pvu&amp;_nc_gid=HDmRiqFIhRAaHGWHK7jBDw&amp;edm=AOQ1c0wBAAAA&amp;ccb=7-5&amp;ig_cache_key=Mzg0MzMyMTc5MTc1NDkzNDQzNA%3D%3D.3-ccb7-5&amp;oh=00_AfzkDZnumNUG3H8LRIKkuNU8TB74-tDwggFsy8Rt-XAmlw&amp;oe=69BD87EA&amp;_nc_sid=8b3546, https://scontent-ord5-2.cdninstagram.com/v/t51.82787-15/639884838_18576808741058993_2182004245602826007_n.jpg?stp=dst-jpg_e35_s1080x1080_sh0.08_tt6&amp;_nc_ht=scontent-ord5-2.cdninstagram.com&amp;_nc_cat=105&amp;_nc_oc=Q6cZ2QElUrHn57czLFJmNZhamQ5AV8sTOVhPMsVxKgpGTNEGch6G_QqDCCHk_WJ3iFlGbxE&amp;_nc_ohc=ieDzfomWdL0Q7kNvwFv_Pvu&amp;_nc_gid=HDmRiqFIhRAaHGWHK7jBDw&amp;edm=AOQ1c0wBAAAA&amp;ccb=7-5&amp;ig_cache_key=Mzg0MzMyMTc5MTc1NDkzNDQzNA%3D%3D.3-ccb7-5&amp;oh=00_AfzkDZnumNUG3H8LRIKkuNU8TB74-tDwggFsy8Rt-XAmlw&amp;oe=69BD87EA&amp;_nc_sid=8b3546, https://scontent-ord5-2.cdninstagram.com/v/t51.82787-15/639909777_18576808762058993_4065272321730884786_n.jpg?stp=dst-jpg_e35_s1080x1080_sh0.08_tt6&amp;_nc_ht=scontent-ord5-2.cdninstagram.com&amp;_nc_cat=105&amp;_nc_oc=Q6cZ2QElUrHn57czLFJmNZhamQ5AV8sTOVhPMsVxKgpGTNEGch6G_QqDCCHk_WJ3iFlGbxE&amp;_nc_ohc=4u7pstelXGcQ7kNvwGS8Amb&amp;_nc_gid=HDmRiqFIhRAaHGWHK7jBDw&amp;edm=AOQ1c0wBAAAA&amp;ccb=7-5&amp;ig_cache_key=Mzg0MzMyMTc5MTg2NDAwMTExNA%3D%3D.3-ccb7-5&amp;oh=00_AfwCa-DaXK8SxL9YOJf5Cn0Erdx5dpuhN1oyDhb8vp1fzQ&amp;oe=69BD93EA&amp;_nc_sid=8b3546, https://scontent-ord5-2.cdninstagram.com/v/t51.82787-15/641176100_18576808753058993_5492079134477253892_n.jpg?stp=dst-jpg_e35_s1080x1080_sh0.08_tt6&amp;_nc_ht=scontent-ord5-2.cdninstagram.com&amp;_nc_cat=105&amp;_nc_oc=Q6cZ2QElUrHn57czLFJmNZhamQ5AV8sTOVhPMsVxKgpGTNEGch6G_QqDCCHk_WJ3iFlGbxE&amp;_nc_ohc=9FaKK48rUBIQ7kNvwEF70il&amp;_nc_gid=HDmRiqFIhRAaHGWHK7jBDw&amp;edm=AOQ1c0wBAAAA&amp;ccb=7-5&amp;ig_cache_key=Mzg0MzMyMTc5MTM5NDI2NDc1OA%3D%3D.3-ccb7-5&amp;oh=00_AfyYAdNNFTcyPcb-rPFf6xxM_1pjPORY_cSRs-nXbLOBdg&amp;oe=69BD885A&amp;_nc_sid=8b3546, https://scontent-ord5-2.cdninstagram.com/v/t51.82787-15/640407941_18576808771058993_5267984575008965994_n.jpg?stp=dst-jpg_e35_s1080x1080_sh0.08_tt6&amp;_nc_ht=scontent-ord5-2.cdninstagram.com&amp;_nc_cat=105&amp;_nc_oc=Q6cZ2QElUrHn57czLFJmNZhamQ5AV8sTOVhPMsVxKgpGTNEGch6G_QqDCCHk_WJ3iFlGbxE&amp;_nc_ohc=naK8IrIDKhoQ7kNvwHXPHcT&amp;_nc_gid=HDmRiqFIhRAaHGWHK7jBDw&amp;edm=AOQ1c0wBAAAA&amp;ccb=7-5&amp;ig_cache_key=Mzg0MzMyMTc5MTQwMjYzMjU2OQ%3D%3D.3-ccb7-5&amp;oh=00_Afz6XTukgWuglJTpj16DeRRT9A_rkAiyD1L7cE-H1meWWg&amp;oe=69BDAD2C&amp;_nc_sid=8b3546, https://scontent-ord5-2.cdninstagram.com/v/t51.82787-15/643142315_18576808780058993_1161069537208845414_n.jpg?stp=dst-jpg_e35_s1080x1080_sh0.08_tt6&amp;_nc_ht=scontent-ord5-2.cdninstagram.com&amp;_nc_cat=105&amp;_nc_oc=Q6cZ2QElUrHn57czLFJmNZhamQ5AV8sTOVhPMsVxKgpGTNEGch6G_QqDCCHk_WJ3iFlGbxE&amp;_nc_ohc=3L_OoN8Lxf8Q7kNvwEZKRbK&amp;_nc_gid=HDmRiqFIhRAaHGWHK7jBDw&amp;edm=AOQ1c0wBAAAA&amp;ccb=7-5&amp;ig_cache_key=Mzg0MzMyMTc5MTc3MTcwNTkzNA%3D%3D.3-ccb7-5&amp;oh=00_AfyjNfDvPV5u7DsMsjnqF0SWSlAXeC3ZNCafx2GAvude4Q&amp;oe=69BDB996&amp;_nc_sid=8b3546, https://scontent-ord5-2.cdninstagram.com/v/t51.82787-15/642400989_18576808807058993_6914945840168839283_n.jpg?stp=dst-jpg_e35_s1080x1080_sh0.08_tt6&amp;_nc_ht=scontent-ord5-2.cdninstagram.com&amp;_nc_cat=105&amp;_nc_oc=Q6cZ2QElUrHn57czLFJmNZhamQ5AV8sTOVhPMsVxKgpGTNEGch6G_QqDCCHk_WJ3iFlGbxE&amp;_nc_ohc=fgdifGjaBvAQ7kNvwGBtdUh&amp;_nc_gid=HDmRiqFIhRAaHGWHK7jBDw&amp;edm=AOQ1c0wBAAAA&amp;ccb=7-5&amp;ig_cache_key=Mzg0MzMyMTc5MTQwMjYxMTQ1Mg%3D%3D.3-ccb7-5&amp;oh=00_AfwTf_ZDwazAU725p9Ax9ainBbpTBGkqEFo9SAOFH49m-A&amp;oe=69BDAEF0&amp;_nc_sid=8b3546, https://scontent-ord5-2.cdninstagram.com/v/t51.82787-15/642491915_18576808804058993_2596016219205587913_n.jpg?stp=dst-jpg_e35_s1080x1080_sh0.08_tt6&amp;_nc_ht=scontent-ord5-2.cdninstagram.com&amp;_nc_cat=105&amp;_nc_oc=Q6cZ2QElUrHn57czLFJmNZhamQ5AV8sTOVhPMsVxKgpGTNEGch6G_QqDCCHk_WJ3iFlGbxE&amp;_nc_ohc=7NckH08PplsQ7kNvwHjIya8&amp;_nc_gid=HDmRiqFIhRAaHGWHK7jBDw&amp;edm=AOQ1c0wBAAAA&amp;ccb=7-5&amp;ig_cache_key=Mzg0MzMyMTc5MTgwNTI2NzExNg%3D%3D.3-ccb7-5&amp;oh=00_AfzdIs-9vw_xHm8yPuBuVPouEP0sBCR-NdX4rsjdO4GBfA&amp;oe=69BDBA58&amp;_nc_sid=8b3546, https://scontent-ord5-2.cdninstagram.com/v/t51.82787-15/642502192_18576808825058993_1719884252413059913_n.jpg?stp=dst-jpg_e35_s1080x1080_sh0.08_tt6&amp;_nc_ht=scontent-ord5-2.cdninstagram.com&amp;_nc_cat=105&amp;_nc_oc=Q6cZ2QElUrHn57czLFJmNZhamQ5AV8sTOVhPMsVxKgpGTNEGch6G_QqDCCHk_WJ3iFlGbxE&amp;_nc_ohc=AHqWlTzaRXgQ7kNvwFicBb1&amp;_nc_gid=HDmRiqFIhRAaHGWHK7jBDw&amp;edm=AOQ1c0wBAAAA&amp;ccb=7-5&amp;ig_cache_key=Mzg0MzMyMTc5MTczODE5NTUxMA%3D%3D.3-ccb7-5&amp;oh=00_Afzvwnp7tLge1AFlO46SXUjU829rH1_4kf9j1lkcmYRQhg&amp;oe=69BDBD41&amp;_nc_sid=8b3546, https://scontent-ord5-2.cdninstagram.com/v/t51.82787-15/641373530_18576808816058993_8976680961146439402_n.jpg?stp=dst-jpg_e35_s1080x1080_sh0.08_tt6&amp;_nc_ht=scontent-ord5-2.cdninstagram.com&amp;_nc_cat=105&amp;_nc_oc=Q6cZ2QElUrHn57czLFJmNZhamQ5AV8sTOVhPMsVxKgpGTNEGch6G_QqDCCHk_WJ3iFlGbxE&amp;_nc_ohc=_wkksbL5ptAQ7kNvwEqzxEJ&amp;_nc_gid=HDmRiqFIhRAaHGWHK7jBDw&amp;edm=AOQ1c0wBAAAA&amp;ccb=7-5&amp;ig_cache_key=Mzg0MzMyMTc5MTc3MTczMDQ3OQ%3D%3D.3-ccb7-5&amp;oh=00_Afz2pLF2Gs3q_xqkTZlH-m53njK871EAJrtbsfl5CKaYN</t>
  </si>
  <si>
    <t>https://scontent-ord5-1.cdninstagram.com/o1/v/t2/f2/m86/AQPyAGl8d0nssyxSgTLeiMNkPMPPUhACDR1xmQKLmg4nTeeZO56PzyKdoYyz6mW6yKtoM-UtvqWlbcC9HxU7pMZlnts1vMkRyqYREuw.mp4?_nc_cat=111&amp;_nc_sid=5e9851&amp;_nc_ht=scontent-ord5-1.cdninstagram.com&amp;_nc_ohc=TQ4dPHdFIx8Q7kNvwG2a2qd&amp;efg=eyJ2ZW5jb2RlX3RhZyI6Inhwdl9wcm9ncmVzc2l2ZS5JTlNUQUdSQU0uQ0xJUFMuQzMuNzIwLmRhc2hfYmFzZWxpbmVfMV92MSIsInhwdl9hc3NldF9pZCI6MTQ4MDkwODUxMzEzODg0OSwiYXNzZXRfYWdlX2RheXMiOjEyOSwidmlfdXNlY2FzZV9pZCI6MTAwOTksImR1cmF0aW9uX3MiOjYzLCJ1cmxnZW5fc291cmNlIjoid3d3In0%3D&amp;ccb=17-1&amp;_nc_gid=HDmRiqFIhRAaHGWHK7jBDw&amp;_nc_ss=1a&amp;_nc_zt=28&amp;vs=55df20a658719318&amp;_nc_vs=HBksFQIYUmlnX3hwdl9yZWVsc19wZXJtYW5lbnRfc3JfcHJvZC82MzRCOUJCMDMwNDE1NzNDRjJBMDMzQkI4MTMwNDdBQV92aWRlb19kYXNoaW5pdC5tcDQVAALIARIAFQIYR2lnX3hwdl9yZWVsc19wZXJtYW5lbnRfc3JfcHJvZC8xMzQyODAzNDg3MjE3MzMyXzE0NDM4OTYyMDU5ODU0NzE0NjAubXA0FQICyAESACgAGAAbAogHdXNlX29pbAExEnByb2dyZXNzaXZlX3JlY2lwZQExFQAAJsLi9p2cuKEFFQIoAkMzLBdAT_ul41P3zxgSZGFzaF9iYXNlbGluZV8xX3YxEQB1_gdl5p0BAA&amp;oh=00_AfyqWNRTL38CHGSyS87x80L4zJEQAtOYL9NRTaKhVYy1Nw&amp;oe=69B9BAFC</t>
  </si>
  <si>
    <t>https://www.instagram.com/sho_chikuba</t>
  </si>
  <si>
    <t>hugo_pulse</t>
  </si>
  <si>
    <t>Hugo ➕</t>
  </si>
  <si>
    <t>• Tech • coding • workout • martial art tricking • finance 
• entertainment • Chess  • guitar • gaming • anime
 • 改善方 • Meta ♾️ • 🌐
頂点に立つ者が善悪を塗り替える</t>
  </si>
  <si>
    <t>https://instagram.fcps4-1.fna.fbcdn.net/v/t51.82787-19/652073155_18563299156030146_5098639308235643243_n.jpg?stp=dst-jpg_e0_s150x150_tt6&amp;efg=eyJ2ZW5jb2RlX3RhZyI6InByb2ZpbGVfcGljLmRqYW5nby4xMDgwLmMyIn0&amp;_nc_ht=instagram.fcps4-1.fna.fbcdn.net&amp;_nc_cat=106&amp;_nc_oc=Q6cZ2QFV-qmyCH4LDV5qJj0SdS7tv99l7v3wXD1DO2YF_JzrgKzvFh_xs9h89_W3_RCW_l_6uZ-GFD6XRdym_z-0zlop&amp;_nc_ohc=Lg-FYq9Fvr4Q7kNvwEmLkgf&amp;_nc_gid=VkcbqirVi5eRv3t60IbXSA&amp;edm=AOQ1c0wBAAAA&amp;ccb=7-5&amp;oh=00_AfzbnUGqlUcHqAD2Z_h2geWOdFe_m3q3KFHEgc67Q3IX1w&amp;oe=69BD8955&amp;_nc_sid=8b3546</t>
  </si>
  <si>
    <t>Japan 🇯🇵 ✨~ 
#japan #nihon #visitjapan 
#日本　#巡る季節 | #mindset ~ | Japan 🇯🇵 
#japan #visitjapan #nihon 
#日本　#電車で旅している | Japan 🇯🇵~🥹
#japan #visitjapan #nihon #日本 #愛しているわ | Japan 🇯🇵 Nihon 
#japan #visitjapan 
#日本語　#挽回の道方 | The land of all green ♻️🍃🌱🍀🌿🌲🌳💚
#Switzerland 🇨🇭✨🥹 | All green SWISS Switzerland 🇨🇭🥹
@life_samour_style #switzerland #visitswitzerland | Switzerland all the year🇨🇭🥹
#Switzerland #swiss #All_green</t>
  </si>
  <si>
    <t>#japan, #nihon, #visitjapan, #mindset, #Switzerland, #switzerland, #visitswitzerland, #swiss, #All_green</t>
  </si>
  <si>
    <t>@life_samour_style</t>
  </si>
  <si>
    <t>https://instagram.com/p/DV7mQf8DJgn, https://instagram.com/p/DV6_3U4jIx2, https://instagram.com/p/DV4NFZRjP2h, https://instagram.com/p/DV4MuhZDJRA, https://instagram.com/p/DV4MPxSjIn4, https://instagram.com/p/DV11QV6DC_K, https://instagram.com/p/DV10-DIDFev, https://instagram.com/p/DV10iTujKxH, https://instagram.com/p/DVzWRiUDHWH, https://instagram.com/p/DVzWQdpjMgJ, https://instagram.com/p/DVzWPkEjEq1, https://instagram.com/p/DVzWOhlDHmS</t>
  </si>
  <si>
    <t>0, 1, 1, 8, 2, 9, 0, 1, 8, 3, 1, 1</t>
  </si>
  <si>
    <t>2026-03-16, 2026-03-15, 2026-03-14, 2026-03-14, 2026-03-14, 2026-03-13, 2026-03-13, 2026-03-13, 2026-03-12, 2026-03-12, 2026-03-12, 2026-03-12</t>
  </si>
  <si>
    <t>Video, Video, Video, Video, Video, Video, Video, Video, Image, Image, Image, Image</t>
  </si>
  <si>
    <t>https://instagram.fcps4-1.fna.fbcdn.net/v/t51.82787-15/651692748_18562537978030146_4787647324417874427_n.jpg?stp=dst-jpg_e35_p1080x1080_sh0.08_tt6&amp;_nc_ht=instagram.fcps4-1.fna.fbcdn.net&amp;_nc_cat=106&amp;_nc_oc=Q6cZ2QFV-qmyCH4LDV5qJj0SdS7tv99l7v3wXD1DO2YF_JzrgKzvFh_xs9h89_W3_RCW_l_6uZ-GFD6XRdym_z-0zlop&amp;_nc_ohc=e77I16Lyp7sQ7kNvwFg5Z8b&amp;_nc_gid=VkcbqirVi5eRv3t60IbXSA&amp;edm=AOQ1c0wBAAAA&amp;ccb=7-5&amp;ig_cache_key=Mzg1MTUyMDA2ODQyOTgzNzcwMw%3D%3D.3-ccb7-5&amp;oh=00_AfyLEqRDldCwiA3alzI90OYBoJupHD1O5XKKKJ5jKlMY_Q&amp;oe=69BD8E3D&amp;_nc_sid=8b3546, https://instagram.fcps4-1.fna.fbcdn.net/v/t51.82787-15/651684249_18562537939030146_1810220739455106337_n.jpg?stp=dst-jpg_e35_p1080x1080_sh0.08_tt6&amp;_nc_ht=instagram.fcps4-1.fna.fbcdn.net&amp;_nc_cat=106&amp;_nc_oc=Q6cZ2QFV-qmyCH4LDV5qJj0SdS7tv99l7v3wXD1DO2YF_JzrgKzvFh_xs9h89_W3_RCW_l_6uZ-GFD6XRdym_z-0zlop&amp;_nc_ohc=-bohLWLM_oAQ7kNvwEXE2nu&amp;_nc_gid=VkcbqirVi5eRv3t60IbXSA&amp;edm=AOQ1c0wBAAAA&amp;ccb=7-5&amp;ig_cache_key=Mzg1MTUxOTk5NDcwMjM4MzExMw%3D%3D.3-ccb7-5&amp;oh=00_AfzXCwe__gKwk6lo3mNLFrAk8Wb8tvPMH0TYapY5gYZL2g&amp;oe=69BDA6B0&amp;_nc_sid=8b3546, https://instagram.fcps4-1.fna.fbcdn.net/v/t51.82787-15/650054876_18562537921030146_677650529734013312_n.jpg?stp=dst-jpg_e35_p1080x1080_sh0.08_tt6&amp;_nc_ht=instagram.fcps4-1.fna.fbcdn.net&amp;_nc_cat=106&amp;_nc_oc=Q6cZ2QFV-qmyCH4LDV5qJj0SdS7tv99l7v3wXD1DO2YF_JzrgKzvFh_xs9h89_W3_RCW_l_6uZ-GFD6XRdym_z-0zlop&amp;_nc_ohc=ZPl3NougHAQQ7kNvwFH4la8&amp;_nc_gid=VkcbqirVi5eRv3t60IbXSA&amp;edm=AOQ1c0wBAAAA&amp;ccb=7-5&amp;ig_cache_key=Mzg1MTUxOTkzMjg3ODMxMDA2OQ%3D%3D.3-ccb7-5&amp;oh=00_Afxfh50MFqDOx7F1sWkpJq1UW9G9YzFebSOK8EtDzYQ7bw&amp;oe=69BD9729&amp;_nc_sid=8b3546, https://instagram.fcps4-1.fna.fbcdn.net/v/t51.82787-15/650027920_18562537912030146_7689054992401499848_n.jpg?stp=dst-jpg_e35_p1080x1080_sh0.08_tt6&amp;_nc_ht=instagram.fcps4-1.fna.fbcdn.net&amp;_nc_cat=106&amp;_nc_oc=Q6cZ2QFV-qmyCH4LDV5qJj0SdS7tv99l7v3wXD1DO2YF_JzrgKzvFh_xs9h89_W3_RCW_l_6uZ-GFD6XRdym_z-0zlop&amp;_nc_ohc=AyVnArweU88Q7kNvwFCaxX_&amp;_nc_gid=VkcbqirVi5eRv3t60IbXSA&amp;edm=AOQ1c0wBAAAA&amp;ccb=7-5&amp;ig_cache_key=Mzg1MTUxOTg2MTQ4Mjg3OTM3OA%3D%3D.3-ccb7-5&amp;oh=00_AfyT8bTu4yScyxZwCTsCIlQZCoxTN5FGJXomkUjp-mcSNA&amp;oe=69BDBCF6&amp;_nc_sid=8b3546</t>
  </si>
  <si>
    <t>https://instagram.fcps3-1.fna.fbcdn.net/o1/v/t16/f2/m69/AQN0iIBrMRghB7kHhV48yrV_fNAqktign5m1Q7aajz84kJA-zmXZagrqfWMrdaVlsq0t1D2ZQgeKvHuHAm8TCrGV.mp4?strext=1&amp;_nc_cat=102&amp;_nc_oc=AdmKyk7JVV1Cz-jmeWHIbfO9Ck3xnSmkzPzw8LbKRR8hecscyvudov726ofRJxoFZVA5koz4SDhaDhA35i5oS-8g&amp;_nc_sid=5e9851&amp;_nc_ht=instagram.fcps3-1.fna.fbcdn.net&amp;_nc_ohc=8_YzCACdGFoQ7kNvwEe_i8u&amp;efg=eyJ2ZW5jb2RlX3RhZyI6Inhwdl9wcm9ncmVzc2l2ZS5JTlNUQUdSQU0uQ0xJUFMuQzMuNzIwLmRhc2hfYmFzZWxpbmVfMV92MSIsInhwdl9hc3NldF9pZCI6MTc4NjQyNDU1NjM2MDQ4MTcsImFzc2V0X2FnZV9kYXlzIjowLCJ2aV91c2VjYXNlX2lkIjoxMDA5OSwiZHVyYXRpb25fcyI6MzcsInVybGdlbl9zb3VyY2UiOiJ3d3cifQ%3D%3D&amp;ccb=17-1&amp;_nc_gid=VkcbqirVi5eRv3t60IbXSA&amp;_nc_ss=1a&amp;_nc_zt=28&amp;vs=16e4ba2eb0eeeb70&amp;_nc_vs=HBksFQIYOnBhc3N0aHJvdWdoX2V2ZXJzdG9yZS9HQTZONnlhMTdfZ3AxRm9FQVBFNk5VdmJ3alExYnNwVEFRQUYVAALIARIAFQIYUWlnX3hwdl9wbGFjZW1lbnRfcGVybWFuZW50X3YyL0JCNDg4QkU5OUE2OEE0NjMxNDQ1Q0JCRDYyMzY1RThDX2F1ZGlvX2Rhc2hpbml0Lm1wNBUCAsgBEgAoABgAGwKIB3VzZV9vaWwBMRJwcm9ncmVzc2l2ZV9yZWNpcGUBMRUAACai_f2v-du7PxUCKAJDMywXQELIcrAgxJwYEmRhc2hfYmFzZWxpbmVfMV92MREAdf4HZeadAQA&amp;oh=00_AfxGS4A5oGXIt9nWFikaf038jBWdjzplCZchEJXgePQ8xA&amp;oe=69BD9EF6, https://instagram.fcps3-1.fna.fbcdn.net/o1/v/t16/f2/m69/AQPjEEXaXKuIM2unWgwYLfXsIT363rYEiVotrW_Jy1OaucTk62trpkROO6Q4vfaNkIBjsbAbYDsnt31kzigpHOJv.mp4?strext=1&amp;_nc_cat=107&amp;_nc_oc=AdnOZNt_zNQ60QNzWpQ0Ketbu2QnEtMFmMz-V6ImrcKSom9ulviUuQ1XqaUprEeVTxXMFnG1T3S4URGo1mnEjm6x&amp;_nc_sid=5e9851&amp;_nc_ht=instagram.fcps3-1.fna.fbcdn.net&amp;_nc_ohc=BtIy4ypA1qYQ7kNvwHqtBrA&amp;efg=eyJ2ZW5jb2RlX3RhZyI6Inhwdl9wcm9ncmVzc2l2ZS5JTlNUQUdSQU0uQ0xJUFMuQzMuNzIwLmRhc2hfYmFzZWxpbmVfMV92MSIsInhwdl9hc3NldF9pZCI6MTc4NjQyMDQ5OTQ2MDQ4MTcsImFzc2V0X2FnZV9kYXlzIjowLCJ2aV91c2VjYXNlX2lkIjoxMDA5OSwiZHVyYXRpb25fcyI6MTEsInVybGdlbl9zb3VyY2UiOiJ3d3cifQ%3D%3D&amp;ccb=17-1&amp;_nc_gid=VkcbqirVi5eRv3t60IbXSA&amp;_nc_ss=1a&amp;_nc_zt=28&amp;vs=1ffab9dd445b7f41&amp;_nc_vs=HBksFQIYOnBhc3N0aHJvdWdoX2V2ZXJzdG9yZS9HTlU2NWlZRWtHUVhlV3NFQUI5NkdBanA1VWtlYnNwVEFRQUYVAALIARIAFQIYUWlnX3hwdl9wbGFjZW1lbnRfcGVybWFuZW50X3YyLzE1NDgwQUE2OTEzNjg2NUQzQTc3NUFFOUIzMjNFRjgxX2F1ZGlvX2Rhc2hpbml0Lm1wNBUCAsgBEgAoABgAGwKIB3VzZV9vaWwBMRJwcm9ncmVzc2l2ZV9yZWNpcGUBMRUAACaivK-Oy9m7PxUCKAJDMywXQCchysCDEm8YEmRhc2hfYmFzZWxpbmVfMV92MREAdf4HZeadAQA&amp;oh=00_Afy--cmvDVWoqdu2VhmmcdWB2KaqsMkV2eca6ECABqSdXQ&amp;oe=69BDAB71, https://instagram.fcps3-1.fna.fbcdn.net/o1/v/t16/f2/m69/AQOgCgsHfq6NiZCOatM0DccIFZJjFrL329QRBnjvmUhvrd3cNpyOiSCCBDqu9AqTgf34_V8QhL3Xgw2apoicsE_U.mp4?strext=1&amp;_nc_cat=101&amp;_nc_oc=AdkCIMobk_wkdVrnQf1oiY9Ir2B43GNc1kOjuV6RkqiAq2utwHZqfw3Z65RG4MKJPEzJolaO6J2Gugb-0VxIk_EY&amp;_nc_sid=5e9851&amp;_nc_ht=instagram.fcps3-1.fna.fbcdn.net&amp;_nc_ohc=5kMLUXOPbxoQ7kNvwG2bTea&amp;efg=eyJ2ZW5jb2RlX3RhZyI6Inhwdl9wcm9ncmVzc2l2ZS5JTlNUQUdSQU0uQ0xJUFMuQzMuNzIwLmRhc2hfYmFzZWxpbmVfMV92MSIsInhwdl9hc3NldF9pZCI6MTc4NjQwMDQyNTU2MDQ4MTcsImFzc2V0X2FnZV9kYXlzIjoxLCJ2aV91c2VjYXNlX2lkIjoxMDA5OSwiZHVyYXRpb25fcyI6MTQsInVybGdlbl9zb3VyY2UiOiJ3d3cifQ%3D%3D&amp;ccb=17-1&amp;vs=a9548cc56eadd4a7&amp;_nc_vs=HBksFQIYOnBhc3N0aHJvdWdoX2V2ZXJzdG9yZS9HR1BCdHlZQ2xGOHFVWVJjQU5obno1Rno4MlFwYnNwVEFRQUYVAALIARIAFQIYUWlnX3hwdl9wbGFjZW1lbnRfcGVybWFuZW50X3YyL0UyNEM4RDNCNEY2REJCRjgyNkI2Q0M2OUUyRjg5MTk0X2F1ZGlvX2Rhc2hpbml0Lm1wNBUCAsgBEgAoABgAGwKIB3VzZV9vaWwBMRJwcm9ncmVzc2l2ZV9yZWNpcGUBMRUAACaigd--8827PxUCKAJDMywXQC2qfvnbItEYEmRhc2hfYmFzZWxpbmVfMV92MREAdf4HZeadAQA&amp;_nc_gid=VkcbqirVi5eRv3t60IbXSA&amp;_nc_ss=1a&amp;_nc_zt=28&amp;oh=00_AfyQmL9kImXq5FwfElYKVijGoVFaEM7sJyeic2X59rBuqA&amp;oe=69BDB5CF, https://instagram.fcps4-1.fna.fbcdn.net/o1/v/t16/f2/m69/AQMtu5MjgjWAPnTZZfj-_PDZPc4Gcw9nNWyeNWdpsPGqOfz_57Gy0k5ucx15fEC7e-4G2RkybcIZFTH2hbl2L4k9.mp4?strext=1&amp;_nc_cat=106&amp;_nc_oc=AdmIarYR262I-tjVyQ6upzg4x_qRhEzcFY7c_kslHcUXFa9Bgr4PHkbv1g4X7K_1qtmHqszWAEpvqAC5fxLuzcBF&amp;_nc_sid=5e9851&amp;_nc_ht=instagram.fcps4-1.fna.fbcdn.net&amp;_nc_ohc=4jM2IR9PNFkQ7kNvwHFw-er&amp;efg=eyJ2ZW5jb2RlX3RhZyI6Inhwdl9wcm9ncmVzc2l2ZS5JTlNUQUdSQU0uQ0xJUFMuQzMuNzIwLmRhc2hfYmFzZWxpbmVfMV92MSIsInhwdl9hc3NldF9pZCI6MTc4NjQwMDM5NDM2MDQ4MTcsImFzc2V0X2FnZV9kYXlzIjoxLCJ2aV91c2VjYXNlX2lkIjoxMDA5OSwiZHVyYXRpb25fcyI6MjgsInVybGdlbl9zb3VyY2UiOiJ3d3cifQ%3D%3D&amp;ccb=17-1&amp;_nc_gid=VkcbqirVi5eRv3t60IbXSA&amp;_nc_ss=1a&amp;_nc_zt=28&amp;vs=a787bc5754545ad2&amp;_nc_vs=HBksFQIYOnBhc3N0aHJvdWdoX2V2ZXJzdG9yZS9HTzN6d3lhSnFBUFVuZDVjQUgxYmM2UTlyNzBhYnNwVEFRQUYVAALIARIAFQIYUWlnX3hwdl9wbGFjZW1lbnRfcGVybWFuZW50X3YyL0IwNDRCMjZCREY5OTIwNjhDNTlEMzk4MDI4NzkwQThCX2F1ZGlvX2Rhc2hpbml0Lm1wNBUCAsgBEgAoABgAGwKIB3VzZV9vaWwBMRJwcm9ncmVzc2l2ZV9yZWNpcGUBMRUAACaiiZmV8c27PxUCKAJDMywXQDy7peNT988YEmRhc2hfYmFzZWxpbmVfMV92MREAdf4HZeadAQA&amp;oh=00_AfxtpEKJ-ynCGYVTtVHvA6bamY9t86V5GBsbaretUsArgA&amp;oe=69BD8B76, https://instagram.fcps3-1.fna.fbcdn.net/o1/v/t16/f2/m69/AQOG7sN6Vs2GTJLfpAmy2gXFu8B9Nyybs4MWoGouH6EwxKveunpel0quZBU5xIbOJLLc-lC1LOAz9GkGQu-XkhO-.mp4?strext=1&amp;_nc_cat=107&amp;_nc_oc=AdnSt0Y-ShnQfGNNCjgfN5YD4rhdXnF5RGyMPH9SOW4heOn9HNP_cm1fwRI_ahmeADeA_fkm-tvyO4HX-e834CrD&amp;_nc_sid=5e9851&amp;_nc_ht=instagram.fcps3-1.fna.fbcdn.net&amp;_nc_ohc=xJhnyP_FWNwQ7kNvwGW8Y1x&amp;efg=eyJ2ZW5jb2RlX3RhZyI6Inhwdl9wcm9ncmVzc2l2ZS5JTlNUQUdSQU0uQ0xJUFMuQzMuNzIwLmRhc2hfYmFzZWxpbmVfMV92MSIsInhwdl9hc3NldF9pZCI6MTc4NjQwMDM1NTM2MDQ4MTcsImFzc2V0X2FnZV9kYXlzIjoxLCJ2aV91c2VjYXNlX2lk</t>
  </si>
  <si>
    <t>https://www.instagram.com/hugo_pulse</t>
  </si>
  <si>
    <t>petermosoni</t>
  </si>
  <si>
    <t>Peter Mosoni</t>
  </si>
  <si>
    <t>Freelancer automotive photographer 📸. 
Available worldwide! PM for inquiries.</t>
  </si>
  <si>
    <t>http://mosoni.hu/</t>
  </si>
  <si>
    <t>https://scontent-mia5-1.cdninstagram.com/v/t51.2885-19/314653652_162621213072268_1182787707785106018_n.jpg?stp=dst-jpg_e0_s150x150_tt6&amp;efg=eyJ2ZW5jb2RlX3RhZyI6InByb2ZpbGVfcGljLmRqYW5nby4xMDgwLmMyIn0&amp;_nc_ht=scontent-mia5-1.cdninstagram.com&amp;_nc_cat=104&amp;_nc_oc=Q6cZ2QEKBhQ0cU9umIuAWtB83h6--78a0ruPGDSErKY-8ifRt2dx0kL1L1OSgPAwkGBYpNY&amp;_nc_ohc=-_tZkeFrFWsQ7kNvwEB2wzA&amp;_nc_gid=XJFatBy9RiSfo_pRI9h2Lw&amp;edm=AOQ1c0wBAAAA&amp;ccb=7-5&amp;oh=00_AfwQ_1zulrHJ-tbeAdCbOdk_e1G2l2xXg0uf8zx1n6TOIA&amp;oe=69BDB199&amp;_nc_sid=8b3546</t>
  </si>
  <si>
    <t>Miklos has been working on these cars for a long time now, he has customers all over the world. I really enjoyed talking to him, listening how they name each car in the workshop and how many interesting projects they have been building over the years. | The Taiga Metallic color, the whole atmosphere of the workshop draw a perfect picture in my head that I tried to translate into a set of light-pained images. I always enjoy using this technique in workshops, it just hits different. | I’ve been following the work of Miklos, aka @cslsgarage . We’ve been in touch for a while to arrange a light-painting session in the garage, which finally got realized! | The Valhalla ticks all the boxes in the supercar layout book, from the low dry weight (despite the hybrid system) through the mid-engined setup and the crazy 1079 HP drivetrain….
All three cars have details through Aston Martin’s Q program, making the very same car having completely different perso | I have seen the car already in St Moritz, but being able to spend time with 3 different one in a beautiful, empty show-room just hits different…the beautifully sculpted, yet functional body of the car is something that elevates this thing one of the most beautiful supercars of the modern era. | When you get a call from @astonmartinbudapest that they will have 3 (out of the 999 produced) Valhalla’s lined up for hand-over to their new, extremely lucky owners, you just pack your gear and go… | This was my first time attending the event, and I must say it did not disappoint! 
Wonder what the future will hold for the event, I’m certain this was not my last visit ! | There were even more people on Saturday than on Friday, which is understandable consodering that it was the main day of the event as well as it was a weekend day. 
It was a bit more difficult to navigate and get those “clean” photos I always strive for, but I believe I managed to adopt to the situa | And within a blink of an eye we do get to the grand finale of @theicestmoritz !
Saturday was blessed with cold but beautiful sunny weather, a spectacular classic car ballet on the frozen lake and a lot of cheerful faces. | I know the Panda 4x4 has been hyped for some time, as used prices suggest…and must admit I was happily sitting on that trend myself meaning I really do like the little car’s appearance, but of course was not sure if it really live up to it….until I had the chance to drive this one…and boy it was fun | Julier pass was my destination to photograph the Audi we’ve been with for Audi Hungary so it made perfect sense to attempt photographing the Panda 4x4 at the same time and place of course. Luckily Bence agreed to take their freshly restored little car over and spend some time with us, so besides cha | Taking a quick detour from @theicestmoritz and sharing the results of one of those crazy ad-hoc adventures for which I love what I do…
Not going to lie, when I learned that Bence and her wife took their freshly restored Panda 4x4 to St. Moritz, I got as excited as I was before about the event itsel</t>
  </si>
  <si>
    <t>@cslsgarage, @astonmartinbudapest, @fotoplushu, @theicestmoritz</t>
  </si>
  <si>
    <t>https://instagram.com/p/DVq0C6aCMRV, https://instagram.com/p/DVqzg0xiMA2, https://instagram.com/p/DVqzAhNCMoW, https://instagram.com/p/DVQeOLzCO23, https://instagram.com/p/DVQdSztCBeq, https://instagram.com/p/DVQcp89CAWD, https://instagram.com/p/DU5fOZ5CMj8, https://instagram.com/p/DU5bnvUCNh-, https://instagram.com/p/DU5Yj0viDNC, https://instagram.com/p/DUyt_ykCIfq, https://instagram.com/p/DUys4AXiDTb, https://instagram.com/p/DUyr4y3CBbL</t>
  </si>
  <si>
    <t>588, 92, 99, 143, 102, 144, 107, 104, 61, 789, 1563, 785</t>
  </si>
  <si>
    <t>25, 0, 0, 4, 2, 0, 0, 2, 0, 6, 33, 12</t>
  </si>
  <si>
    <t>2026-03-09, 2026-03-09, 2026-03-09, 2026-02-27, 2026-02-27, 2026-02-27, 2026-02-18, 2026-02-18, 2026-02-18, 2026-02-15, 2026-02-15, 2026-02-15</t>
  </si>
  <si>
    <t>Hungary, Europe, Aston Martin Budapest, St Moritz, Julier Pass 2284m</t>
  </si>
  <si>
    <t>https://scontent-mia3-1.cdninstagram.com/v/t51.82787-15/649218977_18565828591063919_7294179976946801202_n.jpg?stp=dst-jpg_e15_fr_p1080x1080_tt6&amp;_nc_ht=scontent-mia3-1.cdninstagram.com&amp;_nc_cat=111&amp;_nc_oc=Q6cZ2QEKBhQ0cU9umIuAWtB83h6--78a0ruPGDSErKY-8ifRt2dx0kL1L1OSgPAwkGBYpNY&amp;_nc_ohc=pcYCpxHa0zEQ7kNvwGhJqRo&amp;_nc_gid=XJFatBy9RiSfo_pRI9h2Lw&amp;edm=AOQ1c0wBAAAA&amp;ccb=7-5&amp;ig_cache_key=Mzg0OTExNjA4NDExNjk3Njg2Mw%3D%3D.3-ccb7-5&amp;oh=00_Afwh1uWDBzvyc5uEaaFJkV2HZiQDfGEqxpJ_XypN_K6h1Q&amp;oe=69BDA2FF&amp;_nc_sid=8b3546, https://scontent-mia3-1.cdninstagram.com/v/t51.82787-15/649218977_18565828591063919_7294179976946801202_n.jpg?stp=dst-jpg_e15_fr_p1080x1080_tt6&amp;_nc_ht=scontent-mia3-1.cdninstagram.com&amp;_nc_cat=111&amp;_nc_oc=Q6cZ2QEKBhQ0cU9umIuAWtB83h6--78a0ruPGDSErKY-8ifRt2dx0kL1L1OSgPAwkGBYpNY&amp;_nc_ohc=pcYCpxHa0zEQ7kNvwGhJqRo&amp;_nc_gid=XJFatBy9RiSfo_pRI9h2Lw&amp;edm=AOQ1c0wBAAAA&amp;ccb=7-5&amp;ig_cache_key=Mzg0OTExNjA4NDExNjk3Njg2Mw%3D%3D.3-ccb7-5&amp;oh=00_Afwh1uWDBzvyc5uEaaFJkV2HZiQDfGEqxpJ_XypN_K6h1Q&amp;oe=69BDA2FF&amp;_nc_sid=8b3546, https://scontent-mia3-1.cdninstagram.com/v/t51.82787-15/649227017_18565828594063919_4369583618464242355_n.jpg?stp=dst-jpg_e35_p1080x1080_sh0.08_tt6&amp;_nc_ht=scontent-mia3-1.cdninstagram.com&amp;_nc_cat=111&amp;_nc_oc=Q6cZ2QEKBhQ0cU9umIuAWtB83h6--78a0ruPGDSErKY-8ifRt2dx0kL1L1OSgPAwkGBYpNY&amp;_nc_ohc=KisZfJNqnD4Q7kNvwFKdcKr&amp;_nc_gid=XJFatBy9RiSfo_pRI9h2Lw&amp;edm=AOQ1c0wBAAAA&amp;ccb=7-5&amp;ig_cache_key=Mzg0OTExNjA5ODA0MjA1NjM2NQ%3D%3D.3-ccb7-5&amp;oh=00_Afwm-jwzgMfTE54EIdOoptviHPO-pHHptYptBDxlN_8HQg&amp;oe=69BDBBDF&amp;_nc_sid=8b3546, https://scontent-mia3-1.cdninstagram.com/v/t51.82787-15/648705410_18565828552063919_1340373784686879700_n.jpg?stp=dst-jpg_e35_p1080x1080_sh0.08_tt6&amp;_nc_ht=scontent-mia3-1.cdninstagram.com&amp;_nc_cat=111&amp;_nc_oc=Q6cZ2QEKBhQ0cU9umIuAWtB83h6--78a0ruPGDSErKY-8ifRt2dx0kL1L1OSgPAwkGBYpNY&amp;_nc_ohc=6SK9emvO2xEQ7kNvwEsIgE5&amp;_nc_gid=XJFatBy9RiSfo_pRI9h2Lw&amp;edm=AOQ1c0wBAAAA&amp;ccb=7-5&amp;ig_cache_key=Mzg0OTExNjA4NjQ5MDk1MTAxNA%3D%3D.3-ccb7-5&amp;oh=00_AfxafKD2lvV5uapQzZTsmtq4zi30b-ntlh2mqRzA4b0IJw&amp;oe=69BDB95A&amp;_nc_sid=8b3546, https://scontent-mia3-1.cdninstagram.com/v/t51.82787-15/648612353_18565828567063919_241280057000751911_n.jpg?stp=dst-jpg_e35_p1080x1080_sh0.08_tt6&amp;_nc_ht=scontent-mia3-1.cdninstagram.com&amp;_nc_cat=111&amp;_nc_oc=Q6cZ2QEKBhQ0cU9umIuAWtB83h6--78a0ruPGDSErKY-8ifRt2dx0kL1L1OSgPAwkGBYpNY&amp;_nc_ohc=pYlgA8Gb2KEQ7kNvwE9_P8o&amp;_nc_gid=XJFatBy9RiSfo_pRI9h2Lw&amp;edm=AOQ1c0wBAAAA&amp;ccb=7-5&amp;ig_cache_key=Mzg0OTExNjEwMjMyMDIyMDE0MA%3D%3D.3-ccb7-5&amp;oh=00_AfwgeZskHW_zYrGQ-WO608JP-YBxBDiVzFivKhzH2kWI9w&amp;oe=69BDB109&amp;_nc_sid=8b3546, https://scontent-mia3-1.cdninstagram.com/v/t51.82787-15/648748585_18565828588063919_120983389237660099_n.jpg?stp=dst-jpg_e35_p1080x1080_sh0.08_tt6&amp;_nc_ht=scontent-mia3-1.cdninstagram.com&amp;_nc_cat=111&amp;_nc_oc=Q6cZ2QEKBhQ0cU9umIuAWtB83h6--78a0ruPGDSErKY-8ifRt2dx0kL1L1OSgPAwkGBYpNY&amp;_nc_ohc=RhMFdUvpd5oQ7kNvwHDe8R7&amp;_nc_gid=XJFatBy9RiSfo_pRI9h2Lw&amp;edm=AOQ1c0wBAAAA&amp;ccb=7-5&amp;ig_cache_key=Mzg0OTExNjEwNDM4Mzg0MjkzOA%3D%3D.3-ccb7-5&amp;oh=00_AfwEJ5Z8Vm0mgH-x4iCsZYaB6yuhxAYou98lM4S6TWwDKg&amp;oe=69BD8C65&amp;_nc_sid=8b3546, https://scontent-mia3-1.cdninstagram.com/v/t51.82787-15/648661459_18565828555063919_2963335537860955063_n.jpg?stp=dst-jpg_e35_p1080x1080_sh0.08_tt6&amp;_nc_ht=scontent-mia3-1.cdninstagram.com&amp;_nc_cat=111&amp;_nc_oc=Q6cZ2QEKBhQ0cU9umIuAWtB83h6--78a0ruPGDSErKY-8ifRt2dx0kL1L1OSgPAwkGBYpNY&amp;_nc_ohc=Ug2Pvhu2MIwQ7kNvwFIHZiL&amp;_nc_gid=XJFatBy9RiSfo_pRI9h2Lw&amp;edm=AOQ1c0wBAAAA&amp;ccb=7-5&amp;ig_cache_key=Mzg0OTExNjA5MzQxOTg4Mzg5NA%3D%3D.3-ccb7-5&amp;oh=00_AfxK35OFCYSBJCl4VmCKibytSgGBXbvHpPqE8q-KvQHE9w&amp;oe=69BDADFF&amp;_nc_sid=8b3546, https://scontent-mia3-1.cdninstagram.com/v/t51.82787-15/649226204_18565828603063919_6274591914764734594_n.jpg?stp=dst-jpg_e35_p1080x1080_sh0.08_tt6&amp;_nc_ht=scontent-mia3-1.cdninstagram.com&amp;_nc_cat=111&amp;_nc_oc=Q6cZ2QEKBhQ0cU9umIuAWtB83h6--78a0ruPGDSErKY-8ifRt2dx0kL1L1OSgPAwkGBYpNY&amp;_nc_ohc=K07jX71NkBQQ7kNvwGPfFsn&amp;_nc_gid=XJFatBy9RiSfo_pRI9h2Lw&amp;edm=AOQ1c0wBAAAA&amp;ccb=7-5&amp;ig_cache_key=Mzg0OTExNjExMTA3NzkxNDg5MA%3D%3D.3-ccb7-5&amp;oh=00_Afz9w-SgydBwlxpUKY--OXlWVkdnGYhqlS9m99tSYwODCA&amp;oe=69BD936D&amp;_nc_sid=8b3546, https://scontent-mia3-1.cdninstagram.com/v/t51.82787-15/649222342_18565827934063919_6903625957416039270_n.jpg?stp=dst-jpg_e15_fr_p1080x1080_tt6&amp;_nc_ht=scontent-mia3-1.cdninstagram.com&amp;_nc_cat=111&amp;_nc_oc=Q6cZ2QEKBhQ0cU9umIuAWtB83h6--78a0ruPGDSErKY-8ifRt2dx0kL1L1OSgPAwkGBYpNY&amp;_nc_ohc=nLkfgkogpPEQ7kNvwEjW9s4&amp;_nc_gid=XJFatBy9RiSfo_pRI9h2Lw&amp;edm=AOQ1c0wBAAAA&amp;ccb=7-5&amp;ig_cache_key=Mzg0OTExMzkxNzU5MTEzNDg3MQ%3D%3D.3-ccb7-5&amp;oh=00_Afwlr4hLIQguF35FefFby9xTjacMj8SMJ914VrADuyGH0A&amp;oe=69BDA83E&amp;_nc_sid=8b3546, https://scontent-mia3-1.cdninstagram.com/v/t51.82787-15/649222342_18565827934063919_6903625957416039270_n.jpg?stp=dst-jpg_e15_fr_p1080x1080_tt6&amp;_nc_ht=scontent-mia3-1.cdninstagram.com&amp;_nc_cat=111&amp;_nc_oc=Q6cZ2QEKBhQ0cU9umIuAWtB83h6--78a0ruPGDSErKY-8ifRt2dx0kL1L1OSgPAwkGBYpNY&amp;_nc_ohc=nLkfgkogpPEQ7kNvwEjW9s4&amp;_nc_gid=XJFatBy9RiSfo_pRI9h2Lw&amp;edm=AOQ1c0wBAAAA&amp;ccb=7-5&amp;ig_cache_key=Mzg0OTExMzkxNzU5MTEzNDg3MQ%3D%3D.3-ccb7-5&amp;oh=00_Afwlr4hLIQguF35FefFby9xTjacMj8SMJ914VrADuyGH0A&amp;oe=69BDA83E&amp;_nc_</t>
  </si>
  <si>
    <t>https://scontent-mia5-1.cdninstagram.com/o1/v/t16/f2/m84/AQMi0xOCpjV_I8wUkuIIwTjI4PdiZNAB9zD05YmZpFaWAp-L9fy52lKbxtZtNq5ebZWwIOIaWhCRz8gDSf45b5GZU9X0HyLry9O_yqU.mp4?_nc_cat=101&amp;_nc_sid=5e9851&amp;_nc_ht=scontent-mia5-1.cdninstagram.com&amp;_nc_ohc=CGIVd1RNcgQQ7kNvwEoR-P9&amp;efg=eyJ2ZW5jb2RlX3RhZyI6Inhwdl9wcm9ncmVzc2l2ZS5JTlNUQUdSQU0uQ0FST1VTRUxfSVRFTS5DMy43MjAuZGFzaF9iYXNlbGluZV8xX3YxIiwieHB2X2Fzc2V0X2lkIjoxODU2MzY4MDQ1NjA2MzkxOSwiYXNzZXRfYWdlX2RheXMiOjE2LCJ2aV91c2VjYXNlX2lkIjoxMDE0NiwiZHVyYXRpb25fcyI6NywidXJsZ2VuX3NvdXJjZSI6Ind3dyJ9&amp;ccb=17-1&amp;_nc_gid=XJFatBy9RiSfo_pRI9h2Lw&amp;_nc_ss=1a&amp;_nc_zt=28&amp;vs=765ca840cebec6af&amp;_nc_vs=HBkcFQIYTGlnX2JhY2tmaWxsX3RpbWVsaW5lX3ZvZC8wMTQ5MUM0NzJDMTg0NDJDRTc2ODE1RTI3QjBBNTM5MF92aWRlb19kYXNoaW5pdC5tcDQVAALIARIAKAAYABsCiAd1c2Vfb2lsATEScHJvZ3Jlc3NpdmVfcmVjaXBlATEVAAAm3u71tLXk-UEVAigCQzMsF0AcAAAAAAAAGBJkYXNoX2Jhc2VsaW5lXzFfdjERAHXuB2XEngEA&amp;oh=00_AfxJAVn3hOWD0VX93ahLtk8PrN_UnRXqtTrD6ATkEVbPzg&amp;oe=69B9BA6F, https://scontent-mia3-3.cdninstagram.com/o1/v/t16/f2/m84/AQNzFrRDOF5_G7o8x2i1wFuU1IAysyKO6iG0wmXAoMN9cgb84MQHZxTrqe-9mYACiki9n53b6HkUN5TjQgVcumUha0vNMwzIFy7Xdws.mp4?_nc_cat=110&amp;_nc_sid=5e9851&amp;_nc_ht=scontent-mia3-3.cdninstagram.com&amp;_nc_ohc=dJvPv-VqzKQQ7kNvwElZW8B&amp;efg=eyJ2ZW5jb2RlX3RhZyI6Inhwdl9wcm9ncmVzc2l2ZS5JTlNUQUdSQU0uQ0FST1VTRUxfSVRFTS5DMy43MjAuZGFzaF9iYXNlbGluZV8xX3YxIiwieHB2X2Fzc2V0X2lkIjoxODU2MzY3ODk2MjA2MzkxOSwiYXNzZXRfYWdlX2RheXMiOjE2LCJ2aV91c2VjYXNlX2lkIjoxMDE0NiwiZHVyYXRpb25fcyI6NywidXJsZ2VuX3NvdXJjZSI6Ind3dyJ9&amp;ccb=17-1&amp;_nc_gid=XJFatBy9RiSfo_pRI9h2Lw&amp;_nc_ss=1a&amp;_nc_zt=28&amp;vs=4fc22e1dd6f07e42&amp;_nc_vs=HBkcFQIYTGlnX2JhY2tmaWxsX3RpbWVsaW5lX3ZvZC9CMDQ1RjAxQTBEQTIxM0QxMzJBRTkxQ0RBQTNDNzFCMF92aWRlb19kYXNoaW5pdC5tcDQVAALIARIAKAAYABsCiAd1c2Vfb2lsATEScHJvZ3Jlc3NpdmVfcmVjaXBlATEVAAAm3uiQpKrk-UEVAigCQzMsF0AcAAAAAAAAGBJkYXNoX2Jhc2VsaW5lXzFfdjERAHXuB2XEngEA&amp;oh=00_Afz5WP7feRBV7SwfTpuB5ymRTsb1menfC6kpWe0MwsL2Mg&amp;oe=69B9B5AA, https://scontent-mia5-1.cdninstagram.com/o1/v/t16/f2/m84/AQO7RlrvrlApqGCTllvVkgsQoyyCoNL666dVywuLC06F2VpzRd6a-yOWP0tQdrvVxqfA8utjFPSprrXYYfUtSApnqfnz6z4cWPArsIw.mp4?_nc_cat=102&amp;_nc_sid=5e9851&amp;_nc_ht=scontent-mia5-1.cdninstagram.com&amp;_nc_ohc=1B9xYSMkRbkQ7kNvwGgm8Ut&amp;efg=eyJ2ZW5jb2RlX3RhZyI6Inhwdl9wcm9ncmVzc2l2ZS5JTlNUQUdSQU0uQ0FST1VTRUxfSVRFTS5DMy43MjAuZGFzaF9iYXNlbGluZV8xX3YxIiwieHB2X2Fzc2V0X2lkIjoxODU2MzY3ODE3NjA2MzkxOSwiYXNzZXRfYWdlX2RheXMiOjE2LCJ2aV91c2VjYXNlX2lkIjoxMDE0NiwiZHVyYXRpb25fcyI6NywidXJsZ2VuX3NvdXJjZSI6Ind3dyJ9&amp;ccb=17-1&amp;_nc_gid=XJFatBy9RiSfo_pRI9h2Lw&amp;_nc_ss=1a&amp;_nc_zt=28&amp;vs=53a1d4b5260acfb7&amp;_nc_vs=HBkcFQIYTGlnX2JhY2tmaWxsX3RpbWVsaW5lX3ZvZC9EMTRBRkFDNDg0REY3NTgzRERERURBQTYyNzRGNTBCOV92aWRlb19kYXNoaW5pdC5tcDQVAALIARIAKAAYABsCiAd1c2Vfb2lsATEScHJvZ3Jlc3NpdmVfcmVjaXBlATEVAAAm3sbFtqTk-UEVAigCQzMsF0AcAAAAAAAAGBJkYXNoX2Jhc2VsaW5lXzFfdjERAHXuB2XEngEA&amp;oh=00_AfxjwdTaiXJqUCQiLP4YTSSkvo1U0zoxc_dL_04saBrLhg&amp;oe=69B9B992, https://scontent-mia3-2.cdninstagram.com/o1/v/t16/f2/m84/AQPv3dR8Be4iIUlEG9R3VgPrT4LmLfy02GsROYb-2eWYwpd0tjt9wqisUe_wzPVfBbw0uVgX5KPCDO-jRRacDemUMBhvoref_k7-hOo.mp4?_nc_cat=105&amp;_nc_sid=5e9851&amp;_nc_ht=scontent-mia3-2.cdninstagram.com&amp;_nc_ohc=zn0iWhbZ888Q7kNvwFeCRNy&amp;efg=eyJ2ZW5jb2RlX3RhZyI6Inhwdl9wcm9ncmVzc2l2ZS5JTlNUQUdSQU0uQ0FST1VTRUxfSVRFTS5DMy43MjAuZGFzaF9iYXNlbGluZV8xX3YxIiwieHB2X2Fzc2V0X2lkIjoxODU1NzE2ODA5MjA2MzkxOSwiYXNzZXRfYWdlX2RheXMiOjI4LCJ2aV91c2VjYXNlX2lkIjoxMDE0NiwiZHVyYXRpb25fcyI6MTEsInVybGdlbl9zb3VyY2UiOiJ3d3cifQ%3D%3D&amp;ccb=17-1&amp;_nc_gid=XJFatBy9RiSfo_pRI9h2Lw&amp;_nc_ss=1a&amp;_nc_zt=28&amp;vs=992a39ed40dfdb77&amp;_nc_vs=HBkcFQIYTGlnX2JhY2tmaWxsX3RpbWVsaW5lX3ZvZC8wQTQxQjYzQ0Q3OUY1MTdDMDc1QzNFMTE4NzI3ODFBOV92aWRlb19kYXNoaW5pdC5tcDQVAALIARIAKAAYABsCiAd1c2Vfb2lsATEScHJvZ3Jlc3NpdmVfcmVjaXBlATEVAAAm3qLRwqzp9kEVAigCQzMsF0AnIcrAgxJvGBJkYXNoX2Jhc2VsaW5lXzFfdjERAHXuB2XEngEA&amp;oh=00_AfzX5ESaXLO8M3lM6r5Ed_j3PGyhL4ArYWOD5wHKGyEihQ&amp;oe=69B99813</t>
  </si>
  <si>
    <t>https://www.instagram.com/petermosoni</t>
  </si>
  <si>
    <t>isaisaokb</t>
  </si>
  <si>
    <t>ISAO</t>
  </si>
  <si>
    <t>https://instagram.fcae1-1.fna.fbcdn.net/v/t51.2885-19/476060777_622754123500274_8218960941382094738_n.jpg?stp=dst-jpg_e0_s150x150_tt6&amp;efg=eyJ2ZW5jb2RlX3RhZyI6InByb2ZpbGVfcGljLmRqYW5nby45MzkuYzIifQ&amp;_nc_ht=instagram.fcae1-1.fna.fbcdn.net&amp;_nc_cat=102&amp;_nc_oc=Q6cZ2QHUG8MnlSq43-bxIKVyciQWKhOnu5NQdpHN13OIEL597uFr1Lz66aJcT-WHD1jln28&amp;_nc_ohc=ABAU3tQVEAgQ7kNvwGCHZlx&amp;_nc_gid=4X3QLnhwXx8W-6ci9qn41g&amp;edm=AOQ1c0wBAAAA&amp;ccb=7-5&amp;oh=00_AfyhoeN_FLQwAtAq_e70RdkX2FyDt4nvyiSQJsqZX4euWA&amp;oe=69BD891B&amp;_nc_sid=8b3546</t>
  </si>
  <si>
    <t>Ohhh…hang on 2024…! | 💫👾༄ | Aomori naturing bits with Massive Nebuta 
🌿👺🫧🦅 | Charging Logia Energy ༄༄༄ | Thanks to Shohey &amp; everyone who could catch up.
IN and OUT | Random summertime rendering
🤏 | Island mode | fu~fu~ series༄🍁🗻
….fu? ❝᷀ົཽ≀ˍ̮ ❝᷀ົཽ | Random recap for around 3 month ༄༄ | Random story archives
Grazie Italy ༄ | 今この瞬間をどうやって楽しくするか、面白くできるかを考えて生きたいなと思います〜
写真は、旅で見つけた五代性質変化🍃
#fullcharged #だってばよ #忍々 | 2021
毎度変わらず
「健やかに、生きる。」
昨日ゲットした浮世絵ちゃんを添えて。
#ASOBIdriven</t>
  </si>
  <si>
    <t>#fullcharged, #ASOBIdriven</t>
  </si>
  <si>
    <t>https://instagram.com/p/DE6ggC4TbGS, https://instagram.com/p/DE49iqCzYSv, https://instagram.com/p/C-wM7W5TWIO, https://instagram.com/p/C05c1egPLmM, https://instagram.com/p/CzNWCmJPzTF, https://instagram.com/p/CxYESe1vdM7, https://instagram.com/p/CsGu4fMvxl6, https://instagram.com/p/ClyRkZbP0Mm, https://instagram.com/p/Cke83JtvmJM, https://instagram.com/p/ChyhcNjjpjI, https://instagram.com/p/CYlCwhXFubN, https://instagram.com/p/CKRSalzlEz-</t>
  </si>
  <si>
    <t>108, 54, 91, 93, 124, 114, 96, 96, 146, 109, 154, 267</t>
  </si>
  <si>
    <t>0, 0, 0, 3, 2, 2, 3, 3, 1, 2, 0, 1</t>
  </si>
  <si>
    <t>2025-01-17, 2025-01-16, 2024-08-17, 2023-12-16, 2023-11-04, 2023-09-19, 2023-05-11, 2022-12-05, 2022-11-03, 2022-08-28, 2022-01-11, 2021-01-20</t>
  </si>
  <si>
    <t>Kansai, Japan, 𝙉𝙖𝙩𝙪𝙧𝙚, United States, Teshima Island</t>
  </si>
  <si>
    <t>https://instagram.fcae1-1.fna.fbcdn.net/v/t51.29350-15/474003554_976449457712793_8660860764184143227_n.jpg?stp=dst-jpg_e35_p1080x1080_tt6&amp;_nc_ht=instagram.fcae1-1.fna.fbcdn.net&amp;_nc_cat=109&amp;_nc_oc=Q6cZ2QHUG8MnlSq43-bxIKVyciQWKhOnu5NQdpHN13OIEL597uFr1Lz66aJcT-WHD1jln28&amp;_nc_ohc=jHgNMpK3sbEQ7kNvwEoEG-o&amp;_nc_gid=4X3QLnhwXx8W-6ci9qn41g&amp;edm=AOQ1c0wBAAAA&amp;ccb=7-5&amp;ig_cache_key=MzU0NzI5MDU4MDE2NDY3MTc0MA%3D%3D.3-ccb7-5&amp;oh=00_AfyhFQ8tPYTF0anPvv1Lu7UB_fjrFb25TJiNKrIyruaqOA&amp;oe=69BD8839&amp;_nc_sid=8b3546, https://instagram.fcae1-1.fna.fbcdn.net/v/t51.29350-15/474003554_976449457712793_8660860764184143227_n.jpg?stp=dst-jpg_e35_p1080x1080_tt6&amp;_nc_ht=instagram.fcae1-1.fna.fbcdn.net&amp;_nc_cat=109&amp;_nc_oc=Q6cZ2QHUG8MnlSq43-bxIKVyciQWKhOnu5NQdpHN13OIEL597uFr1Lz66aJcT-WHD1jln28&amp;_nc_ohc=jHgNMpK3sbEQ7kNvwEoEG-o&amp;_nc_gid=4X3QLnhwXx8W-6ci9qn41g&amp;edm=AOQ1c0wBAAAA&amp;ccb=7-5&amp;ig_cache_key=MzU0NzI5MDU4MDE2NDY3MTc0MA%3D%3D.3-ccb7-5&amp;oh=00_AfyhFQ8tPYTF0anPvv1Lu7UB_fjrFb25TJiNKrIyruaqOA&amp;oe=69BD8839&amp;_nc_sid=8b3546, https://instagram.fcae1-1.fna.fbcdn.net/v/t51.29350-15/474017390_1689916391586817_718514659706632594_n.jpg?stp=dst-jpg_e35_p1080x1080_tt6&amp;_nc_ht=instagram.fcae1-1.fna.fbcdn.net&amp;_nc_cat=101&amp;_nc_oc=Q6cZ2QHUG8MnlSq43-bxIKVyciQWKhOnu5NQdpHN13OIEL597uFr1Lz66aJcT-WHD1jln28&amp;_nc_ohc=qu6XE2jW08UQ7kNvwH5iQUV&amp;_nc_gid=4X3QLnhwXx8W-6ci9qn41g&amp;edm=AOQ1c0wBAAAA&amp;ccb=7-5&amp;ig_cache_key=MzU0NzI5MDU4MDExNDM1OTEyNg%3D%3D.3-ccb7-5&amp;oh=00_Afw-Qleavtsx6_gMyqqRntfIJQ9rBgPYC1hAApoXHjCZiA&amp;oe=69BDA0FB&amp;_nc_sid=8b3546, https://instagram.fcae1-1.fna.fbcdn.net/v/t51.82787-15/649539687_17913024441338441_2045529256587705079_n.jpg?stp=dst-jpg_e35_p1080x1080_sh0.08_tt6&amp;_nc_ht=instagram.fcae1-1.fna.fbcdn.net&amp;_nc_cat=105&amp;_nc_oc=Q6cZ2QHUG8MnlSq43-bxIKVyciQWKhOnu5NQdpHN13OIEL597uFr1Lz66aJcT-WHD1jln28&amp;_nc_ohc=7MBiMqzEq34Q7kNvwFii-Rl&amp;_nc_gid=4X3QLnhwXx8W-6ci9qn41g&amp;edm=AOQ1c0wBAAAA&amp;ccb=7-5&amp;ig_cache_key=MzU0NzI5MDU4MDE4MTQxNDAxMg%3D%3D.3-ccb7-5&amp;oh=00_AfxVX0nUX_ut7p3awTc_mVELYafwCm34_egfL-yWS1eqmA&amp;oe=69BDAF7D&amp;_nc_sid=8b3546, https://instagram.fcae1-1.fna.fbcdn.net/v/t51.29350-15/474035838_1638605003718974_4689973012801840035_n.jpg?stp=dst-jpg_e35_p1080x1080_tt6&amp;_nc_ht=instagram.fcae1-1.fna.fbcdn.net&amp;_nc_cat=102&amp;_nc_oc=Q6cZ2QHUG8MnlSq43-bxIKVyciQWKhOnu5NQdpHN13OIEL597uFr1Lz66aJcT-WHD1jln28&amp;_nc_ohc=T_qArJL6DVMQ7kNvwGmGt0m&amp;_nc_gid=4X3QLnhwXx8W-6ci9qn41g&amp;edm=AOQ1c0wBAAAA&amp;ccb=7-5&amp;ig_cache_key=MzU0NzI5MDU4MDE0Nzk0NzY5NA%3D%3D.3-ccb7-5&amp;oh=00_AfxPi9odT9f2OvOkQdkAPgymo469zvymxsgd1QSj-dGBqA&amp;oe=69BDA0C0&amp;_nc_sid=8b3546, https://instagram.fcae1-1.fna.fbcdn.net/v/t51.82787-15/649933560_17903034273220546_1502939460712209139_n.jpg?stp=dst-jpg_e35_p1080x1080_sh0.08_tt6&amp;_nc_ht=instagram.fcae1-1.fna.fbcdn.net&amp;_nc_cat=110&amp;_nc_oc=Q6cZ2QHUG8MnlSq43-bxIKVyciQWKhOnu5NQdpHN13OIEL597uFr1Lz66aJcT-WHD1jln28&amp;_nc_ohc=iCzhsUg8OgUQ7kNvwHAwbc3&amp;_nc_gid=4X3QLnhwXx8W-6ci9qn41g&amp;edm=AOQ1c0wBAAAA&amp;ccb=7-5&amp;ig_cache_key=MzU0NzI5MDU4MDE4MTM1MTczOA%3D%3D.3-ccb7-5&amp;oh=00_Afy0Isxey-uQAohe3nHlvprSqjdc_Ugprao941v_KC6ygw&amp;oe=69BD8DA9&amp;_nc_sid=8b3546, https://instagram.fcae1-1.fna.fbcdn.net/v/t51.29350-15/474025533_1983874025444601_2262212354401773045_n.jpg?stp=dst-jpg_e35_p1080x1080_tt6&amp;_nc_ht=instagram.fcae1-1.fna.fbcdn.net&amp;_nc_cat=109&amp;_nc_oc=Q6cZ2QHUG8MnlSq43-bxIKVyciQWKhOnu5NQdpHN13OIEL597uFr1Lz66aJcT-WHD1jln28&amp;_nc_ohc=DXKFK5H496YQ7kNvwHofmfB&amp;_nc_gid=4X3QLnhwXx8W-6ci9qn41g&amp;edm=AOQ1c0wBAAAA&amp;ccb=7-5&amp;ig_cache_key=MzU0NzI5MDU4MDE3MzA3OTA3OA%3D%3D.3-ccb7-5&amp;oh=00_AfzMECysPd30PtxEaMN6VGZtLOVscSs3W9ckR16Xb0wKSg&amp;oe=69BDB1D3&amp;_nc_sid=8b3546, https://instagram.fcae1-1.fna.fbcdn.net/v/t51.29350-15/474177903_1726919914822012_3380133534285201964_n.jpg?stp=dst-jpg_e35_p1080x1080_tt6&amp;_nc_ht=instagram.fcae1-1.fna.fbcdn.net&amp;_nc_cat=104&amp;_nc_oc=Q6cZ2QHUG8MnlSq43-bxIKVyciQWKhOnu5NQdpHN13OIEL597uFr1Lz66aJcT-WHD1jln28&amp;_nc_ohc=v2OAJTe8OuwQ7kNvwEo1Mj6&amp;_nc_gid=4X3QLnhwXx8W-6ci9qn41g&amp;edm=AOQ1c0wBAAAA&amp;ccb=7-5&amp;ig_cache_key=MzU0NzI5MDU4MDMxNTY5MDIwMQ%3D%3D.3-ccb7-5&amp;oh=00_Afw4fF3QRZ5WITOk76Y2B5QMH6f95NDvZHPZVAfWBexfCA&amp;oe=69BDAAB5&amp;_nc_sid=8b3546, https://instagram.fcae1-1.fna.fbcdn.net/v/t51.29350-15/473046319_1124999675762363_3932458593799742626_n.jpg?stp=dst-jpg_e35_p1080x1080_tt6&amp;_nc_ht=instagram.fcae1-1.fna.fbcdn.net&amp;_nc_cat=111&amp;_nc_oc=Q6cZ2QHUG8MnlSq43-bxIKVyciQWKhOnu5NQdpHN13OIEL597uFr1Lz66aJcT-WHD1jln28&amp;_nc_ohc=CmmAQerJqzcQ7kNvwFAZ1Ux&amp;_nc_gid=4X3QLnhwXx8W-6ci9qn41g&amp;edm=AOQ1c0wBAAAA&amp;ccb=7-5&amp;ig_cache_key=MzU0NzI5MDU4MDA0NzIxMTg3OQ%3D%3D.3-ccb7-5&amp;oh=00_AfyZ2Paf8z85F4kIVl85UuarZmhBAP96LiI7POxSgLrngA&amp;oe=69BDB7F3&amp;_nc_sid=8b3546, https://instagram.fcae1-1.fna.fbcdn.net/v/t51.82787-15/642862838_17903164902379335_951474617746834061_n.jpg?stp=dst-jpg_e15_tt6&amp;_nc_ht=instagram.fcae1-1.fna.fbcdn.net&amp;_nc_cat=103&amp;_nc_oc=Q6cZ2QHUG8MnlSq43-bxIKVyciQWKhOnu5NQdpHN13OIEL597uFr1Lz66aJcT-WHD1jln28&amp;_nc_ohc=XfWioMcxragQ7kNvwENGJzj&amp;_nc_gid=4X3QLnhwXx8W-6ci9qn41g&amp;edm=AOQ1c0wBAAAA&amp;ccb=7-5&amp;ig_cache_key=MzU0NzI5MDU4MDAzODc5Mjk3Mg%3D%3D.3-ccb7-5&amp;oh=00_Afybp4U5MOW4vJI5L9-p1Y_iTUGGJI_x6TncY9GGGGP7vg&amp;oe=69BD9551&amp;_nc_sid=8b3546, https://instagram.fcae1-1.fna.fbcdn.net/v/t51.29350-15/474120926_996</t>
  </si>
  <si>
    <t>https://instagram.fcae1-1.fna.fbcdn.net/o1/v/t2/f2/m367/AQNkfFmMVDsRsXwP-lpP4TqpbjbD-yNxnjPW0G3odNNX_eGShSxJkrW4PH8f57KkrJBqpCOsqxzsrRV8Larg3UFM750N9wer1zMdvy8.mp4?_nc_cat=111&amp;_nc_oc=AdkE5kJJq7wx98TBrEMgNe4gCAg0BVan_xjFqXveLF1-OKSdOnK3RyhqXLxHu_YCCLM&amp;_nc_sid=5e9851&amp;_nc_ht=instagram.fcae1-1.fna.fbcdn.net&amp;_nc_ohc=mJvzQTwKHJoQ7kNvwHdiCem&amp;efg=eyJ2ZW5jb2RlX3RhZyI6Inhwdl9wcm9ncmVzc2l2ZS5JTlNUQUdSQU0uQ0FST1VTRUxfSVRFTS5DMy43MjAuZGFzaF9iYXNlbGluZV8xX3YxIiwieHB2X2Fzc2V0X2lkIjo5NTI5NDIwNTY5NzY4MTAsImFzc2V0X2FnZV9kYXlzIjo0MjMsInZpX3VzZWNhc2VfaWQiOjEwMTQ2LCJkdXJhdGlvbl9zIjo0LCJ1cmxnZW5fc291cmNlIjoid3d3In0%3D&amp;ccb=17-1&amp;vs=900238cd7697f1a0&amp;_nc_vs=HBksFQIYQGlnX2VwaGVtZXJhbC8wRDRCNzAxOTRCMDA3NDU1OTQ0NTZBRjg4NEMwMDJCQV92aWRlb19kYXNoaW5pdC5tcDQVAALIARIAFQIYOnBhc3N0aHJvdWdoX2V2ZXJzdG9yZS9HRklLQmh4clp6d2FQNndFQUJYN1VJSU9ZM3hjYmtZTEFBQUYVAgLIARIAKAAYABsCiAd1c2Vfb2lsATEScHJvZ3Jlc3NpdmVfcmVjaXBlATEVAAAm1MbhzMOssQMVAigCQzMsF0AQ7peNT987GBJkYXNoX2Jhc2VsaW5lXzFfdjERAHXuB2XEngEA&amp;_nc_gid=4X3QLnhwXx8W-6ci9qn41g&amp;_nc_ss=1a&amp;_nc_zt=28&amp;oh=00_Afy2kciNptcQgutzIdYBVWtAB0szD7mljjERTjoxpUd8ng&amp;oe=69BD9288, https://instagram.fcae1-1.fna.fbcdn.net/o1/v/t2/f2/m367/AQPD6scDbSpUeU_Ln1wvlQcu3V672HIgwNMFJeHBWzBYCG_ybSiV5crsUbwFm7gKpfvZ9pWQWvNJC6GQVSUW0w9WjgAevh36jDl8UHc.mp4?_nc_cat=103&amp;_nc_oc=AdnS5wPlK2TVdudb6MjIbRe-R17jQBPtX1PRO8yjfV1-cQJj1eaXD3s6p0ILlm5Tcs4&amp;_nc_sid=5e9851&amp;_nc_ht=instagram.fcae1-1.fna.fbcdn.net&amp;_nc_ohc=JjyF7q0cKLkQ7kNvwFgV1sT&amp;efg=eyJ2ZW5jb2RlX3RhZyI6Inhwdl9wcm9ncmVzc2l2ZS5JTlNUQUdSQU0uQ0FST1VTRUxfSVRFTS5DMy43MjAuZGFzaF9iYXNlbGluZV8xX3YxIiwieHB2X2Fzc2V0X2lkIjoxMTQ3MzI3NDMzNzc0NjgxLCJhc3NldF9hZ2VfZGF5cyI6NDIzLCJ2aV91c2VjYXNlX2lkIjoxMDE0NiwiZHVyYXRpb25fcyI6NCwidXJsZ2VuX3NvdXJjZSI6Ind3dyJ9&amp;ccb=17-1&amp;vs=c21c5c12425b725a&amp;_nc_vs=HBksFQIYQGlnX2VwaGVtZXJhbC9GNzRENjFGOEFERDYzOUMxRjAyNjcyMjNFRjc0Q0U4NF92aWRlb19kYXNoaW5pdC5tcDQVAALIARIAFQIYOnBhc3N0aHJvdWdoX2V2ZXJzdG9yZS9HT1p6UFJ6QjNsQzZEN1VFQUJkMGlxZlVvRkVRYmtZTEFBQUYVAgLIARIAKAAYABsCiAd1c2Vfb2lsATEScHJvZ3Jlc3NpdmVfcmVjaXBlATEVAAAmstmMwp_fiQQVAigCQzMsF0ASqfvnbItEGBJkYXNoX2Jhc2VsaW5lXzFfdjERAHXuB2XEngEA&amp;_nc_gid=4X3QLnhwXx8W-6ci9qn41g&amp;_nc_ss=1a&amp;_nc_zt=28&amp;oh=00_AfxCzsHRCzKHUVmX6Np0gWyx6nAvj3GdcIQKE3uzLsKZvg&amp;oe=69BDA41C, https://instagram.fcae1-1.fna.fbcdn.net/o1/v/t2/f2/m367/AQN7yt3WDkvn9sJnCwi0IdrRvIVKGe6J3Ff-bc4wxTQZnZinS35YjE8T8Mxl_3tnKXlivDRs5WuOnyMfVM1F1Tl7eSADt4etkeVkMZ4.mp4?_nc_cat=107&amp;_nc_oc=AdnoaEKgOXzajB2MJU-a3Jy0mZjcjUEztqcru1vpiFskORudswHXJ6qiwakm-rYJ424&amp;_nc_sid=5e9851&amp;_nc_ht=instagram.fcae1-1.fna.fbcdn.net&amp;_nc_ohc=MYZPOzO7xKUQ7kNvwFJDgX6&amp;efg=eyJ2ZW5jb2RlX3RhZyI6Inhwdl9wcm9ncmVzc2l2ZS5JTlNUQUdSQU0uQ0FST1VTRUxfSVRFTS5DMy43MjAuZGFzaF9iYXNlbGluZV8xX3YxIiwieHB2X2Fzc2V0X2lkIjoxNzY0NDI1Njc3NjY2MjEwLCJhc3NldF9hZ2VfZGF5cyI6NDIzLCJ2aV91c2VjYXNlX2lkIjoxMDE0NiwiZHVyYXRpb25fcyI6NSwidXJsZ2VuX3NvdXJjZSI6Ind3dyJ9&amp;ccb=17-1&amp;vs=46e6efe4ca0fbccc&amp;_nc_vs=HBksFQIYQGlnX2VwaGVtZXJhbC85NTRFMTE4QTZFQzk1RjkxMEU2RjcwRDY4OEQ5QUE4RF92aWRlb19kYXNoaW5pdC5tcDQVAALIARIAFQIYOnBhc3N0aHJvdWdoX2V2ZXJzdG9yZS9HQ09XUFJ4ZkFEVEY4a3NEQUFWOGdGV3BkYVlnYmtZTEFBQUYVAgLIARIAKAAYABsCiAd1c2Vfb2lsATEScHJvZ3Jlc3NpdmVfcmVjaXBlATEVAAAmxN7_24uvogYVAigCQzMsF0AX3S8an753GBJkYXNoX2Jhc2VsaW5lXzFfdjERAHXuB2XEngEA&amp;_nc_gid=4X3QLnhwXx8W-6ci9qn41g&amp;_nc_ss=1a&amp;_nc_zt=28&amp;oh=00_Afzdc9pnzfDQciuP02tFMQOozOkIRioeH7OmBOkqECmQ5A&amp;oe=69BDA5B0, https://instagram.fcae1-1.fna.fbcdn.net/o1/v/t2/f2/m367/AQMQZeh1ZpPE2nx1YzWVqW5v5Gm_yHJMd7VC03yZZmoKqnCYNM_KUZQYIvLUudt818x37gYW9Cn8cMUHpArGDxOfvvVBkU0rl7nRgtg.mp4?_nc_cat=104&amp;_nc_oc=AdkwhqCnJmw8mcq0rg4v2mJMaBNhrE3mrYPfl0GpUC22XtKcApF4kHOXE8vUM6mEJjI&amp;_nc_sid=5e9851&amp;_nc_ht=instagram.fcae1-1.fna.fbcdn.net&amp;_nc_ohc=BjYY86UDcx8Q7kNvwGjmxlf&amp;efg=eyJ2ZW5jb2RlX3RhZyI6Inhwdl9wcm9ncmVzc2l2ZS5JTlNUQUdSQU0uQ0FST1VTRUxfSVRFTS5DMy43MjAuZGFzaF9iYXNlbGluZV8xX3YxIiwieHB2X2Fzc2V0X2lkIjo2MTI1MzYyNDQ0NjgwOTgsImFzc2V0X2FnZV9kYXlzIjo0MjMsInZpX3VzZWNhc2VfaWQiOjEwMTQ2LCJkdXJhdGlvbl9zIjo1LCJ1cmxnZW5fc291cmNlIjoid3d3In0%3D&amp;ccb=17-1&amp;vs=804d4f13aba2956e&amp;_nc_vs=HBksFQIYQGlnX2VwaGVtZXJhbC85NTQyREJERkY5QzU5NkZBQzJGMDBENzgxQzVFNjM4MF92aWRlb19kYXNoaW5pdC5tcDQVAALIARIAFQIYOnBhc3N0aHJvdWdoX2V2ZXJzdG9yZS9HQnUzUFJ3YXVxVG1QX1VOQUpZV2R6ZHhyZUoyYmtZTEFBQUYVAgLIARIAKAAYABsCiAd1c2Vfb2lsATEScHJvZ3Jlc3NpdmVfcmVjaXBlATEVAAAmhOab1KbGlgIVAigCQzMsF0AUZmZmZmZmGBJkYXNoX2Jhc2VsaW5lXzFfdjERAHXuB2XEngEA&amp;_nc_gid=4X3QLnhwXx8W-6ci9qn41g&amp;_nc_ss=1a&amp;_nc_zt=28&amp;oh=00_AfwfOktltoxs_eIGSaVze2vJ6Rp-WgfNUBr_mzCmEtq6IQ&amp;oe=69BD8E2D, https://instagram.fcae1-1.fna.fbcdn.net/o1/v/t2/f2/m367/AQMxh5uzgIhz70fs7IxotvjjudUpIdHN1vgoprAxv0EtNxOWhS07ufb52Fdjf-KUcOgRg9mcA_2B9CGstCDEUNjupXmSYi6JwSYcv9I.mp4?_nc_cat=109&amp;_nc_oc=Adk-yBG2eWHPD5SkgtMQN1IQTJWK805fPhe8Klvk6nfmX3NlL8w00myCSdOVEKlBYO4&amp;_nc_sid=5e9851&amp;_nc_ht=instagram.fcae1-1.fna.fbcdn.net&amp;_nc_ohc=Stt75_FTIs8Q7kNvwHGx2Ps&amp;efg=eyJ2ZW5jb2RlX3RhZyI6Inhwdl9wcm9ncmVzc2l2ZS5JTlNUQUdSQU0uQ0FST1VTRUxfSVRFTS5DMy43MjAuZGFzaF9iYXNlbGluZV8xX3YxIiwieHB2X2Fzc2V0X2lkIjo2MDM1Njc1MDI0Mzg3MTYsImFzc2V0X2FnZV9kYXlzIjo0MjMsInZpX3VzZWNhc2VfaWQiOjEwMTQ2LCJkdXJhdGlvbl9zIjo1LCJ1cmxnZW5fc291cmNlIjoid3d3In0%3D&amp;ccb=17-1&amp;vs=f12c49d62947cbeb&amp;_nc_vs=HBkcFQIYQGlnX2VwaGVtZXJhbC81OTQ4NjI2</t>
  </si>
  <si>
    <t>https://www.instagram.com/isaisaokb</t>
  </si>
  <si>
    <t>nanami_keyes</t>
  </si>
  <si>
    <t>NANAMI</t>
  </si>
  <si>
    <t>Tokyo 
 @moment_mgmt 
@pitch_tokyo</t>
  </si>
  <si>
    <t>https://www.moment-mgmt.com/models</t>
  </si>
  <si>
    <t>https://scontent-iad3-1.cdninstagram.com/v/t51.2885-19/448248143_440392528776442_4090927480140504564_n.jpg?stp=dst-jpg_e0_s150x150_tt6&amp;efg=eyJ2ZW5jb2RlX3RhZyI6InByb2ZpbGVfcGljLmRqYW5nby4xMDgwLmMyIn0&amp;_nc_ht=scontent-iad3-1.cdninstagram.com&amp;_nc_cat=110&amp;_nc_oc=Q6cZ2QFhTPCjmtvdkXNR-QXkepv8_2CxCQDyoL1sB11YW9naSeLSeFcv6-jX1DuE5wDm-3A&amp;_nc_ohc=1EbokJY1g0QQ7kNvwG3RYg6&amp;_nc_gid=PtVcOE0YAYHvA-t48TgF2A&amp;edm=AOQ1c0wBAAAA&amp;ccb=7-5&amp;oh=00_AfxVEf8miCtGHh63B9zdNQO_iQl0NoAptuKpT5v0IWizfw&amp;oe=69BD9B2E&amp;_nc_sid=8b3546</t>
  </si>
  <si>
    <t>進藤郁子『MAKEUP NOTE』（文化出版局）　
撮影：大塚三鈴 | Thank you
@voguekorea 
@omega 
digital editor MINJI KWON, YOUNGKYUNG CHO
photographer JAEHOON KIM
hair GABE
makeup SUYEON JUNG
set BLUEFAST
nail EUNKYUNG PARK(Unistella) | 短編オムニバス映画『MIRRORLIAR FILMS Season8』
「The Breath of the Blue Whale」
監督 @erisawatari_ 
プロデューサー @megumi1818 
出演 濱尾ノリタカ @noritaka_hamao 、NANAMI KEYES
2026年1月16日(金)よりヒューマントラストシネマ渋谷、アップリンク吉祥寺ほか全国の劇場で2週間限定上映が決定致しました。
皆さま是非劇場でご覧下さいませ！
(2025年11月には、撮影地の岡山で先行上映を行います)
テーマソング：水曜日のカンパネラ「桃太郎」 | super dry Jasmine tea, right | Hair Cut, #neiborhood #katharinhamnett #haircut | @moussyofficial  @insilence_official | I love summer | 👭 | Thank you
@ginzamagazine 
@on.japan 
Photographer @keita.goto 
Stylist @sakinakazawa_ 
Hair&amp;Makeup artist @shimo_nagata
@on.japan 走りやすくって | nice denim day | @teema_leather_jp 
Photographer @akirahonda 
Stylist Yoshimi Goto
Hair&amp;Makeup artist @kojimak</t>
  </si>
  <si>
    <t>#neiborhood, #katharinhamnett, #haircut</t>
  </si>
  <si>
    <t>@voguekorea, @omega, @erisawatari_, @megumi1818, @noritaka_hamao, @moussyofficial, @insilence_official, @ginzamagazine, @on.japan, @keita.goto, @sakinakazawa_, @shimo_nagata, @teema_leather_jp, @akirahonda, @kojimak</t>
  </si>
  <si>
    <t>https://instagram.com/p/DRt4sqyDxvN, https://instagram.com/p/DONikfZkZbY, https://instagram.com/p/DPDMHLDD1WP, https://instagram.com/p/DV0GPAwEcru, https://instagram.com/p/DVsuuvXD9fc, https://instagram.com/p/DVsrjWWkQTI, https://instagram.com/p/DVdpB-QD7Tg, https://instagram.com/p/DVQU21pkbl4, https://instagram.com/p/DVQMr3BER0K, https://instagram.com/p/DVQMWg2EQmL, https://instagram.com/p/DU-XjkCETar, https://instagram.com/p/DU9uZWjD2h4</t>
  </si>
  <si>
    <t>1968, 1129, 540, 158, 214, 197, 304, 130, 771, 420, 141, 479</t>
  </si>
  <si>
    <t>8, 12, 11, 0, 1, 2, 2, 2, 7, 1, 1, 8</t>
  </si>
  <si>
    <t>2025-12-01, 2025-09-05, 2025-09-26, 2026-03-13, 2026-03-10, 2026-03-10, 2026-03-04, 2026-02-27, 2026-02-27, 2026-02-27, 2026-02-20, 2026-02-20</t>
  </si>
  <si>
    <t>Sidecar, Sidecar, Sidecar, Sidecar, Image, Image, Sidecar, Sidecar, Sidecar, Sidecar, Image, Sidecar</t>
  </si>
  <si>
    <t>https://scontent-iad3-2.cdninstagram.com/v/t51.82787-15/588170523_18325494016245054_4987164425234392731_n.jpg?stp=dst-jpg_e35_p1080x1080_sh0.08_tt6&amp;_nc_ht=scontent-iad3-2.cdninstagram.com&amp;_nc_cat=106&amp;_nc_oc=Q6cZ2QFhTPCjmtvdkXNR-QXkepv8_2CxCQDyoL1sB11YW9naSeLSeFcv6-jX1DuE5wDm-3A&amp;_nc_ohc=KJSn4GCFUCgQ7kNvwHfUfyP&amp;_nc_gid=PtVcOE0YAYHvA-t48TgF2A&amp;edm=AOQ1c0wBAAAA&amp;ccb=7-5&amp;ig_cache_key=Mzc3NzkyNTAxNTYwMjcyMzExOA%3D%3D.3-ccb7-5&amp;oh=00_AfyuWb7rvSLwd2TwqUSmOMTjtF1FyJRsM670YJ3Kzs70yg&amp;oe=69BD8A91&amp;_nc_sid=8b3546, https://scontent-iad3-2.cdninstagram.com/v/t51.82787-15/588170523_18325494016245054_4987164425234392731_n.jpg?stp=dst-jpg_e35_p1080x1080_sh0.08_tt6&amp;_nc_ht=scontent-iad3-2.cdninstagram.com&amp;_nc_cat=106&amp;_nc_oc=Q6cZ2QFhTPCjmtvdkXNR-QXkepv8_2CxCQDyoL1sB11YW9naSeLSeFcv6-jX1DuE5wDm-3A&amp;_nc_ohc=KJSn4GCFUCgQ7kNvwHfUfyP&amp;_nc_gid=PtVcOE0YAYHvA-t48TgF2A&amp;edm=AOQ1c0wBAAAA&amp;ccb=7-5&amp;ig_cache_key=Mzc3NzkyNTAxNTYwMjcyMzExOA%3D%3D.3-ccb7-5&amp;oh=00_AfyuWb7rvSLwd2TwqUSmOMTjtF1FyJRsM670YJ3Kzs70yg&amp;oe=69BD8A91&amp;_nc_sid=8b3546, https://scontent-iad3-2.cdninstagram.com/v/t51.82787-15/587731146_18325494025245054_5125550059037045552_n.jpg?stp=dst-jpg_e35_p1080x1080_sh0.08_tt6&amp;_nc_ht=scontent-iad3-2.cdninstagram.com&amp;_nc_cat=106&amp;_nc_oc=Q6cZ2QFhTPCjmtvdkXNR-QXkepv8_2CxCQDyoL1sB11YW9naSeLSeFcv6-jX1DuE5wDm-3A&amp;_nc_ohc=WeP8CnaMOR0Q7kNvwG3LsVY&amp;_nc_gid=PtVcOE0YAYHvA-t48TgF2A&amp;edm=AOQ1c0wBAAAA&amp;ccb=7-5&amp;ig_cache_key=Mzc3NzkyNTAxNTU1MjM4MTIyNw%3D%3D.3-ccb7-5&amp;oh=00_AfxYPFw62l7MmNM-qnzMobUMxwkdX_oQYKlkQtyxJqNuLQ&amp;oe=69BDAFAB&amp;_nc_sid=8b3546, https://scontent-iad3-2.cdninstagram.com/v/t51.82787-15/588359131_18325494034245054_3921820413447485946_n.jpg?stp=dst-jpg_e35_p1080x1080_sh0.08_tt6&amp;_nc_ht=scontent-iad3-2.cdninstagram.com&amp;_nc_cat=106&amp;_nc_oc=Q6cZ2QFhTPCjmtvdkXNR-QXkepv8_2CxCQDyoL1sB11YW9naSeLSeFcv6-jX1DuE5wDm-3A&amp;_nc_ohc=DpDNxiqsbioQ7kNvwHorkOc&amp;_nc_gid=PtVcOE0YAYHvA-t48TgF2A&amp;edm=AOQ1c0wBAAAA&amp;ccb=7-5&amp;ig_cache_key=Mzc3NzkyNTAxNTQzNDkwMTkzMg%3D%3D.3-ccb7-5&amp;oh=00_AfwVtAm8zGLh0fkjMsHKNFUh4CyLVRNQLwlzZINaLlqXow&amp;oe=69BDB528&amp;_nc_sid=8b3546, https://scontent-iad3-2.cdninstagram.com/v/t51.82787-15/542331565_18312637981245054_7174949188315023642_n.jpg?stp=dst-jpg_e35_p1080x1080_sh0.08_tt6&amp;_nc_ht=scontent-iad3-2.cdninstagram.com&amp;_nc_cat=106&amp;_nc_oc=Q6cZ2QFhTPCjmtvdkXNR-QXkepv8_2CxCQDyoL1sB11YW9naSeLSeFcv6-jX1DuE5wDm-3A&amp;_nc_ohc=_6CyI765WBYQ7kNvwEbudNl&amp;_nc_gid=PtVcOE0YAYHvA-t48TgF2A&amp;edm=AOQ1c0wBAAAA&amp;ccb=7-5&amp;ig_cache_key=MzcxNDc3NzMwMTYxNzA1NDQ4Mg%3D%3D.3-ccb7-5&amp;oh=00_AfzFP7Bkxzf9Yv3Ex-hinbXsAbjeOrbg8RUS_advFytU8Q&amp;oe=69BD9858&amp;_nc_sid=8b3546, https://scontent-iad3-2.cdninstagram.com/v/t51.82787-15/542331565_18312637981245054_7174949188315023642_n.jpg?stp=dst-jpg_e35_p1080x1080_sh0.08_tt6&amp;_nc_ht=scontent-iad3-2.cdninstagram.com&amp;_nc_cat=106&amp;_nc_oc=Q6cZ2QFhTPCjmtvdkXNR-QXkepv8_2CxCQDyoL1sB11YW9naSeLSeFcv6-jX1DuE5wDm-3A&amp;_nc_ohc=_6CyI765WBYQ7kNvwEbudNl&amp;_nc_gid=PtVcOE0YAYHvA-t48TgF2A&amp;edm=AOQ1c0wBAAAA&amp;ccb=7-5&amp;ig_cache_key=MzcxNDc3NzMwMTYxNzA1NDQ4Mg%3D%3D.3-ccb7-5&amp;oh=00_AfzFP7Bkxzf9Yv3Ex-hinbXsAbjeOrbg8RUS_advFytU8Q&amp;oe=69BD9858&amp;_nc_sid=8b3546, https://scontent-iad3-2.cdninstagram.com/v/t51.82787-15/541515457_18312637993245054_2916412827143848852_n.jpg?stp=dst-jpg_e35_p1080x1080_sh0.08_tt6&amp;_nc_ht=scontent-iad3-2.cdninstagram.com&amp;_nc_cat=106&amp;_nc_oc=Q6cZ2QFhTPCjmtvdkXNR-QXkepv8_2CxCQDyoL1sB11YW9naSeLSeFcv6-jX1DuE5wDm-3A&amp;_nc_ohc=wpjA2OiF7kMQ7kNvwEZFVgJ&amp;_nc_gid=PtVcOE0YAYHvA-t48TgF2A&amp;edm=AOQ1c0wBAAAA&amp;ccb=7-5&amp;ig_cache_key=MzcxNDc3NzMwMTYwODY4MDk2Nw%3D%3D.3-ccb7-5&amp;oh=00_Afy5gtltlVs8Azw7IK2AG3nYr7sRCgHjA9CS7CuYVXJ1Pw&amp;oe=69BD90F2&amp;_nc_sid=8b3546, https://scontent-iad3-2.cdninstagram.com/v/t51.82787-15/541965935_18312638002245054_6585460160007970662_n.jpg?stp=dst-jpg_e35_p1080x1080_sh0.08_tt6&amp;_nc_ht=scontent-iad3-2.cdninstagram.com&amp;_nc_cat=106&amp;_nc_oc=Q6cZ2QFhTPCjmtvdkXNR-QXkepv8_2CxCQDyoL1sB11YW9naSeLSeFcv6-jX1DuE5wDm-3A&amp;_nc_ohc=qsH0TFd2u9UQ7kNvwGj4ZJB&amp;_nc_gid=PtVcOE0YAYHvA-t48TgF2A&amp;edm=AOQ1c0wBAAAA&amp;ccb=7-5&amp;ig_cache_key=MzcxNDc3NzMwMTYxNzA3MzkyNg%3D%3D.3-ccb7-5&amp;oh=00_AfyH-sonyt-o2JNsjxZMzHH8Xkw3_Oj-e6k3r0eggNMjfw&amp;oe=69BD9B07&amp;_nc_sid=8b3546, https://scontent-iad3-2.cdninstagram.com/v/t51.82787-15/553644181_18315066400245054_2690546035343058779_n.jpg?stp=dst-jpg_e35_p1080x1080_sh0.08_tt6&amp;_nc_ht=scontent-iad3-2.cdninstagram.com&amp;_nc_cat=106&amp;_nc_oc=Q6cZ2QFhTPCjmtvdkXNR-QXkepv8_2CxCQDyoL1sB11YW9naSeLSeFcv6-jX1DuE5wDm-3A&amp;_nc_ohc=XYsXVbF-3k0Q7kNvwE2b4Op&amp;_nc_gid=PtVcOE0YAYHvA-t48TgF2A&amp;edm=AOQ1c0wBAAAA&amp;ccb=7-5&amp;ig_cache_key=MzcyOTg3ODE3OTAyMTUzNjk3Ng%3D%3D.3-ccb7-5&amp;oh=00_AfziY8VRHF44XJyD1gmAAjd6AwV35IfgbbKZkwkNs-XJLA&amp;oe=69BDBB97&amp;_nc_sid=8b3546, https://scontent-iad3-2.cdninstagram.com/v/t51.82787-15/553644181_18315066400245054_2690546035343058779_n.jpg?stp=dst-jpg_e35_p1080x1080_sh0.08_tt6&amp;_nc_ht=scontent-iad3-2.cdninstagram.com&amp;_nc_cat=106&amp;_nc_oc=Q6cZ2QFhTPCjmtvdkXNR-QXkepv8_2CxCQDyoL1sB11YW9naSeLSeFcv6-jX1DuE5wDm-3A&amp;_nc_ohc=XYsXVbF-3k0Q7kNvwE2b4Op&amp;_nc_gid=PtVcOE0YAYHvA-t48TgF2A&amp;edm=AOQ1c0wBAAAA&amp;ccb=7-5&amp;ig_cache_key=MzcyOTg3ODE3OTAyMTUzNjk3Ng%3D%3D.3-ccb7-5&amp;oh=00_AfziY8VRHF44XJyD1gmAAjd6AwV35IfgbbKZkwkNs-XJL</t>
  </si>
  <si>
    <t>https://scontent-iad3-1.cdninstagram.com/o1/v/t16/f2/m69/AQNKNB2hScjZ7ZoKp1BB8QdiIg8FbSeJG3Cem6TeWUTDc4Z98q36q3tBmxQ4TLk7hbHFJFUDdRPG0TmM7Tuy8ZT5.mp4?strext=1&amp;_nc_cat=107&amp;_nc_sid=5e9851&amp;_nc_ht=scontent-iad3-1.cdninstagram.com&amp;_nc_ohc=0ID2qUvJw_4Q7kNvwGpbTYR&amp;efg=eyJ2ZW5jb2RlX3RhZyI6Inhwdl9wcm9ncmVzc2l2ZS5JTlNUQUdSQU0uQ0FST1VTRUxfSVRFTS5DMy43MjAuZGFzaF9iYXNlbGluZV8xX3YxIiwieHB2X2Fzc2V0X2lkIjoxNzg3ODQzOTE0MjUyODc2OSwiYXNzZXRfYWdlX2RheXMiOjMsInZpX3VzZWNhc2VfaWQiOjEwMTQ2LCJkdXJhdGlvbl9zIjo1LCJ1cmxnZW5fc291cmNlIjoid3d3In0%3D&amp;ccb=17-1&amp;_nc_gid=PtVcOE0YAYHvA-t48TgF2A&amp;_nc_ss=1a&amp;_nc_zt=28&amp;vs=ec1531a7f98e70f8&amp;_nc_vs=HBksFQIYOnBhc3N0aHJvdWdoX2V2ZXJzdG9yZS9HSXVWdmlaSEZYOVRDeE1EQUpjMGRVUXIyd2NSYnNwVEFRQUYVAALIARIAFQIYUWlnX3hwdl9wbGFjZW1lbnRfcGVybWFuZW50X3YyLzhDNEJDMERGM0NBMTM0RTRGOUZFNEI3QUFFNzlCRDgzX2F1ZGlvX2Rhc2hpbml0Lm1wNBUCAsgBEgAoABgAGwKIB3VzZV9vaWwBMRJwcm9ncmVzc2l2ZV9yZWNpcGUBMRUAACaC3NTjj5bCPxUCKAJDMywXQBVU_fO2RaIYEmRhc2hfYmFzZWxpbmVfMV92MREAde4HZcSeAQA&amp;oh=00_Afz0AGrMzZyZEQfka6ikqkZOsIw4zAvkI1lEaM4--TNxAg&amp;oe=69BDA255</t>
  </si>
  <si>
    <t>https://www.instagram.com/nanami_keyes</t>
  </si>
  <si>
    <t>svenklittich</t>
  </si>
  <si>
    <t>Sven Klittich</t>
  </si>
  <si>
    <t>Professional Photographer. 
Pforzheim/Stuttgart/Berlin.
-
Currently in Tokyo 🇯🇵</t>
  </si>
  <si>
    <t>http://www.svenzo.com/</t>
  </si>
  <si>
    <t>https://scontent-ord5-1.cdninstagram.com/v/t51.2885-19/466868658_3756329554696712_2325385649108123486_n.jpg?stp=dst-jpg_e0_s150x150_tt6&amp;efg=eyJ2ZW5jb2RlX3RhZyI6InByb2ZpbGVfcGljLmRqYW5nby4xMDgwLmMyIn0&amp;_nc_ht=scontent-ord5-1.cdninstagram.com&amp;_nc_cat=108&amp;_nc_oc=Q6cZ2QGkjbP7cdsIEHQ2zSblBxU5hW62OHBadwYoffCSddFWPTKLefpDKR2tLOXG95OInuA&amp;_nc_ohc=s0MUSjIGLR0Q7kNvwExmfx6&amp;_nc_gid=6HpkfVKSojF2GXZl85R2Cg&amp;edm=AOQ1c0wBAAAA&amp;ccb=7-5&amp;oh=00_AfyukgAXQaajUtnX5AQgwnGUQvC1fw4e0fnHDqTBidtMaw&amp;oe=69BDA1FA&amp;_nc_sid=8b3546</t>
  </si>
  <si>
    <t>With Germany covered in snow, I find myself holding onto the warmth of these sunlit days in the South of France with Lidija and Lego. ☀️🐾 We had the best time – and I can highly recommend booking an Airbnb that comes with a Golden Retriever. 🤩
#provence #southoffrance #vacation #goodtimes | HNY. 🗽
Happy New Year everyone! 🙌
Kicking off 2026 with some of my favorite NYC snapshots.
#nyc #newyorkcityphotography | Luftgekühlt 11, Durham NC
aka the idea that made it out of the group chat. 🥳
#thereisnosubstitute #luftgekühlt #durhamnc #porsche #porschemoment #porsche917 #porsche911 #gbody #targa #drivenbydreams #roadtrip #usa #964 | Manhattan before sunrise with @porschestimmung and his barn-find Porsche 912, heading to Luft 11.
#drivenbydreams #nyc #newyorkcity #manhattan #porsche912 #porschemoment #getoutanddrive #thereisnosubstitute #luftgekühlt | Postcards from Switzerland 🇨🇭
#swissalps #grimselpass #furkapass #sustenpass #roadtrippers #switzerland #bmwm2 #porsche911gts #laferrari #zürich #drivenbydreams #therearesubstitutes | Pinch me. 🥹
My first NYC shoot is in the books — with nothing less than my dream car, in front of the iconic Manhattan skyline. 🗽
Last slide by @auchenberg 🎞️
#drivenbydreams #nyc #newyorkcity #getoutanddrive #porschelovers #porsche #porsche911gt3 #gt3touring #porschemoment #thereisnosubstitut | 🗽 Attending a Cars&amp;Coffee in New York City wasn‘t on my 2025 bingo card, but I couldn‘t be happier that this really happened. 
Thank you to everyone for showing up and especially big thanks to Duane @porschestimmung for making it possible. 🙏🏼
Can‘t wait to be back very soon…maybe with my own ca | No regrets.
#f87 #freudeamfahren | Sunsets in New York City. ✨
Such a magic experience and definitely something to tick off my bucket list. I‘m glad I brought my camera with me and it‘s so cool to see the finished pictures being printed now.
I can‘t wait to frame them and I still have some in stock so if you‘re interested in a spec | Dream car. Dream spec.
#drivenbydreams 
#modernclassic #perfectspec #savesilverwheels #porsche #porsche911 #991gt3 #gt3touring #porschemoment #porschelovers #thereisnosubstitute #drivetastefully #getoutanddrive | 4 vs 6
—
#mercedes #mercedesamg #amg #amgperformance #c63 #c63amg #mercedesbenz @mercedesbenz @mercedesamg #bmw #bmwm #bmwm3 #m3 #m3competition #bimmer #bimmerlife @bmwm @bmw 
@automotorundsport | Recently I joined my friend Tobi aka @exclusive_porsche_models to collect his brand-new Cayman GT4 RS from the factory in Zuffenhausen.
It’s a tribute to the legendary 2.7 RS and, of course, it was inspired by the 992 GT3 RS, that’s been unveiled in Monterey last year.
Tobi worked closely together</t>
  </si>
  <si>
    <t>#provence, #southoffrance, #vacation, #goodtimes, #nyc, #newyorkcityphotography, #thereisnosubstitute, #luftgek, #durhamnc, #porsche, #porschemoment, #porsche917, #porsche911, #gbody, #targa, #drivenbydreams, #roadtrip, #usa, #964, #newyorkcity, #manhattan, #porsche912, #getoutanddrive, #swissalps, #grimselpass, #furkapass, #sustenpass, #roadtrippers, #switzerland, #bmwm2, #porsche911gts, #laferrari, #z, #therearesubstitutes, #porschelovers, #porsche911gt3, #gt3touring, #thereisnosubstitut, #f87</t>
  </si>
  <si>
    <t>@porschestimmung, @auchenberg, @mercedesbenz, @mercedesamg, @bmwm, @bmw, @automotorundsport, @exclusive_porsche_models</t>
  </si>
  <si>
    <t>https://instagram.com/p/DTV4h5fjIBY, https://instagram.com/p/DTGqKYxDIiC, https://instagram.com/p/DRnGpfNDC89, https://instagram.com/p/DRaV07jjFqM, https://instagram.com/p/DMs3OfbovHX, https://instagram.com/p/DLfvYKDooLh, https://instagram.com/p/DHRlXC4CTMk, https://instagram.com/p/DFBJwrWC-td, https://instagram.com/p/DDh6RI8Ch1q, https://instagram.com/p/C8U0YsXCPTo, https://instagram.com/p/C28ERMyoTa-, https://instagram.com/p/CufGN5eIJ-2</t>
  </si>
  <si>
    <t>92, 377, 318, 431, 143, 1280, 479, 135, 157, 770, 254, 1296</t>
  </si>
  <si>
    <t>11, 25, 11, 34, 17, 81, 24, 4, 19, 62, 11, 66</t>
  </si>
  <si>
    <t>2026-01-10, 2026-01-04, 2025-11-28, 2025-11-23, 2025-07-29, 2025-06-29, 2025-03-16, 2025-01-19, 2024-12-13, 2024-06-17, 2024-02-04, 2023-07-09</t>
  </si>
  <si>
    <t>Provence, France, New York City, Durham, North Carolina, Swiss Alps, SoHo, New York, Leipzig, Germany, Stuttgart, Germany</t>
  </si>
  <si>
    <t>https://scontent-ord5-3.cdninstagram.com/v/t51.82787-15/613613839_18555611902052721_3526505286144361581_n.jpg?stp=dst-jpg_e15_fr_p1080x1080_tt6&amp;_nc_ht=scontent-ord5-3.cdninstagram.com&amp;_nc_cat=109&amp;_nc_oc=Q6cZ2QGkjbP7cdsIEHQ2zSblBxU5hW62OHBadwYoffCSddFWPTKLefpDKR2tLOXG95OInuA&amp;_nc_ohc=yELw-bWkhYYQ7kNvwGK7T0I&amp;_nc_gid=6HpkfVKSojF2GXZl85R2Cg&amp;edm=AOQ1c0wBAAAA&amp;ccb=7-5&amp;ig_cache_key=MzgwNzE5NzY2NzE1NjMzNDY0MA%3D%3D.3-ccb7-5&amp;oh=00_Afykf0764LBW6CJcHuGmKftLfkWN3urYAX9jNfd5ysgriA&amp;oe=69BDA64C&amp;_nc_sid=8b3546, https://scontent-ord5-3.cdninstagram.com/v/t51.82787-15/613613839_18555611902052721_3526505286144361581_n.jpg?stp=dst-jpg_e15_fr_p1080x1080_tt6&amp;_nc_ht=scontent-ord5-3.cdninstagram.com&amp;_nc_cat=109&amp;_nc_oc=Q6cZ2QGkjbP7cdsIEHQ2zSblBxU5hW62OHBadwYoffCSddFWPTKLefpDKR2tLOXG95OInuA&amp;_nc_ohc=yELw-bWkhYYQ7kNvwGK7T0I&amp;_nc_gid=6HpkfVKSojF2GXZl85R2Cg&amp;edm=AOQ1c0wBAAAA&amp;ccb=7-5&amp;ig_cache_key=MzgwNzE5NzY2NzE1NjMzNDY0MA%3D%3D.3-ccb7-5&amp;oh=00_Afykf0764LBW6CJcHuGmKftLfkWN3urYAX9jNfd5ysgriA&amp;oe=69BDA64C&amp;_nc_sid=8b3546, https://scontent-ord5-3.cdninstagram.com/v/t51.82787-15/612564419_18555611911052721_2639858070675293113_n.jpg?stp=dst-jpg_e15_fr_p1080x1080_tt6&amp;_nc_ht=scontent-ord5-3.cdninstagram.com&amp;_nc_cat=109&amp;_nc_oc=Q6cZ2QGkjbP7cdsIEHQ2zSblBxU5hW62OHBadwYoffCSddFWPTKLefpDKR2tLOXG95OInuA&amp;_nc_ohc=IAQMLv5yiDYQ7kNvwGnM3r3&amp;_nc_gid=6HpkfVKSojF2GXZl85R2Cg&amp;edm=AOQ1c0wBAAAA&amp;ccb=7-5&amp;ig_cache_key=MzgwNzE5NzY2NzI3Mzc2NTIzMA%3D%3D.3-ccb7-5&amp;oh=00_AfxQvMBsVs0y-_ytCveB5o3-zVbc2436Pj48ilC2H5P4Eg&amp;oe=69BDB9B3&amp;_nc_sid=8b3546, https://scontent-ord5-3.cdninstagram.com/v/t51.82787-15/612998807_18555611926052721_2985903411306216010_n.jpg?stp=dst-jpg_e15_fr_p1080x1080_tt6&amp;_nc_ht=scontent-ord5-3.cdninstagram.com&amp;_nc_cat=109&amp;_nc_oc=Q6cZ2QGkjbP7cdsIEHQ2zSblBxU5hW62OHBadwYoffCSddFWPTKLefpDKR2tLOXG95OInuA&amp;_nc_ohc=CHK2TqBMLpcQ7kNvwE8roWj&amp;_nc_gid=6HpkfVKSojF2GXZl85R2Cg&amp;edm=AOQ1c0wBAAAA&amp;ccb=7-5&amp;ig_cache_key=MzgwNzE5NzY2NzE1NjMyMDE2Ng%3D%3D.3-ccb7-5&amp;oh=00_AfzkA5R1nHevhU0tP0kUPkyhD2NBjETRS-7LTnklKI5bZA&amp;oe=69BDA898&amp;_nc_sid=8b3546, https://scontent-ord5-3.cdninstagram.com/v/t51.82787-15/612991758_18555611929052721_7050368187299309550_n.jpg?stp=dst-jpg_e15_fr_p1080x1080_tt6&amp;_nc_ht=scontent-ord5-3.cdninstagram.com&amp;_nc_cat=109&amp;_nc_oc=Q6cZ2QGkjbP7cdsIEHQ2zSblBxU5hW62OHBadwYoffCSddFWPTKLefpDKR2tLOXG95OInuA&amp;_nc_ohc=SmNX_Czsnk0Q7kNvwF5_Qq_&amp;_nc_gid=6HpkfVKSojF2GXZl85R2Cg&amp;edm=AOQ1c0wBAAAA&amp;ccb=7-5&amp;ig_cache_key=MzgwNzE5NzY2NzE0Nzk0ODA2Nw%3D%3D.3-ccb7-5&amp;oh=00_Afzvki_o15DmXdU1FoM_IAMW4gWrauBvAEmYp0He793Pbw&amp;oe=69BD8DCF&amp;_nc_sid=8b3546, https://scontent-ord5-3.cdninstagram.com/v/t51.82787-15/613563764_18555611947052721_5571832168820834802_n.jpg?stp=dst-jpg_e15_fr_p1080x1080_tt6&amp;_nc_ht=scontent-ord5-3.cdninstagram.com&amp;_nc_cat=109&amp;_nc_oc=Q6cZ2QGkjbP7cdsIEHQ2zSblBxU5hW62OHBadwYoffCSddFWPTKLefpDKR2tLOXG95OInuA&amp;_nc_ohc=LOFunjEQaqAQ7kNvwFuqR-V&amp;_nc_gid=6HpkfVKSojF2GXZl85R2Cg&amp;edm=AOQ1c0wBAAAA&amp;ccb=7-5&amp;ig_cache_key=MzgwNzE5NzY2NzE1NjMxMjcxMQ%3D%3D.3-ccb7-5&amp;oh=00_AfwGf5VgNtiWnKpkWw15l9u9yxEPf5t3bfOUk72xtXhK4g&amp;oe=69BDBD88&amp;_nc_sid=8b3546, https://scontent-ord5-3.cdninstagram.com/v/t51.82787-15/613182615_18555611944052721_7301378580661384963_n.jpg?stp=dst-jpg_e15_fr_p1080x1080_tt6&amp;_nc_ht=scontent-ord5-3.cdninstagram.com&amp;_nc_cat=109&amp;_nc_oc=Q6cZ2QGkjbP7cdsIEHQ2zSblBxU5hW62OHBadwYoffCSddFWPTKLefpDKR2tLOXG95OInuA&amp;_nc_ohc=TNoNwZp17tsQ7kNvwGs0bLX&amp;_nc_gid=6HpkfVKSojF2GXZl85R2Cg&amp;edm=AOQ1c0wBAAAA&amp;ccb=7-5&amp;ig_cache_key=MzgwNzE5NzY2NzE2NDcwOTE0Mg%3D%3D.3-ccb7-5&amp;oh=00_AfwsoeBYMJ9dC5-wEknUYfnwIm_Q3UJogqKrPoz9QO3LRA&amp;oe=69BDAABC&amp;_nc_sid=8b3546, https://scontent-ord5-3.cdninstagram.com/v/t51.82787-15/612966786_18555611965052721_4635408860554019779_n.jpg?stp=dst-jpg_e15_fr_p1080x1080_tt6&amp;_nc_ht=scontent-ord5-3.cdninstagram.com&amp;_nc_cat=109&amp;_nc_oc=Q6cZ2QGkjbP7cdsIEHQ2zSblBxU5hW62OHBadwYoffCSddFWPTKLefpDKR2tLOXG95OInuA&amp;_nc_ohc=tsHmGdrBqLYQ7kNvwGCiEHP&amp;_nc_gid=6HpkfVKSojF2GXZl85R2Cg&amp;edm=AOQ1c0wBAAAA&amp;ccb=7-5&amp;ig_cache_key=MzgwNzE5NzY2NzE1NjMxNTgzOQ%3D%3D.3-ccb7-5&amp;oh=00_Afz_PW9ssyD1GVrlR48ecKUA6xVrfmsXh8n3aYuasyDiFA&amp;oe=69BDB311&amp;_nc_sid=8b3546, https://scontent-ord5-3.cdninstagram.com/v/t51.82787-15/613588039_18555611962052721_1161968479179045960_n.jpg?stp=dst-jpg_e15_fr_p1080x1080_tt6&amp;_nc_ht=scontent-ord5-3.cdninstagram.com&amp;_nc_cat=109&amp;_nc_oc=Q6cZ2QGkjbP7cdsIEHQ2zSblBxU5hW62OHBadwYoffCSddFWPTKLefpDKR2tLOXG95OInuA&amp;_nc_ohc=79AfkOFqYe0Q7kNvwHgE2l2&amp;_nc_gid=6HpkfVKSojF2GXZl85R2Cg&amp;edm=AOQ1c0wBAAAA&amp;ccb=7-5&amp;ig_cache_key=MzgwNzE5NzY2NzE0Nzk1Mjc5Mw%3D%3D.3-ccb7-5&amp;oh=00_AfxwX01D-8MhHCoMDy1bHpEzAsCa_bwA0CmDxPxDd73e2w&amp;oe=69BD9270&amp;_nc_sid=8b3546, https://scontent-ord5-3.cdninstagram.com/v/t51.82787-15/613002498_18555611974052721_4303123656433037503_n.jpg?stp=dst-jpg_e15_fr_p1080x1080_tt6&amp;_nc_ht=scontent-ord5-3.cdninstagram.com&amp;_nc_cat=109&amp;_nc_oc=Q6cZ2QGkjbP7cdsIEHQ2zSblBxU5hW62OHBadwYoffCSddFWPTKLefpDKR2tLOXG95OInuA&amp;_nc_ohc=Tvc1jWnsMPEQ7kNvwFPdhDI&amp;_nc_gid=6HpkfVKSojF2GXZl85R2Cg&amp;edm=AOQ1c0wBAAAA&amp;ccb=7-5&amp;ig_cache_key=MzgwNzE5NzY2NzE1NjM0Mzc0Nw%3D%3D.3-ccb7-5&amp;oh=00_AfyrKRxwJvI5dt8sAwvRMVs_hEbcR5yEBLYqInO6UQlI2g&amp;oe=69BDADDD&amp;_nc_sid=8b3546, https://sc</t>
  </si>
  <si>
    <t>https://scontent-ord5-1.cdninstagram.com/o1/v/t16/f2/m84/AQOSrizWcYC_J1bDd44aq4MBFWUKhW23LIwLPvva_SkVasgPZScTijLhtmqasija6l2JuJwThiHd9yEgPwcAUWNQAaK8o0rCalFzxGw.mp4?_nc_cat=108&amp;_nc_sid=5e9851&amp;_nc_ht=scontent-ord5-1.cdninstagram.com&amp;_nc_ohc=CacI38Cf69EQ7kNvwFMjSdW&amp;efg=eyJ2ZW5jb2RlX3RhZyI6Inhwdl9wcm9ncmVzc2l2ZS5JTlNUQUdSQU0uQ0FST1VTRUxfSVRFTS5DMy4zNjAuZGFzaF9iYXNlbGluZV8zX3YxIiwieHB2X2Fzc2V0X2lkIjoyNzU0ODU5OTkxMzkxMTc2LCJhc3NldF9hZ2VfZGF5cyI6NDIwLCJ2aV91c2VjYXNlX2lkIjoxMDE0NiwiZHVyYXRpb25fcyI6NiwidXJsZ2VuX3NvdXJjZSI6Ind3dyJ9&amp;ccb=17-1&amp;_nc_gid=6HpkfVKSojF2GXZl85R2Cg&amp;_nc_ss=1a&amp;_nc_zt=28&amp;vs=bcb6719cb8663b53&amp;_nc_vs=HBkcFQIYTGlnX2JhY2tmaWxsX3RpbWVsaW5lX3ZvZC8zQzRDNEQ3NEI4QzlGNkI2NkVCOEEyOUE0NjYyNkVBOV92aWRlb19kYXNoaW5pdC5tcDQVAALIARIAKAAYABsCiAd1c2Vfb2lsATEScHJvZ3Jlc3NpdmVfcmVjaXBlATEVAAAmkO-Ks_rh5AkVAigCQzMsF0AZdsi0OVgQGBJkYXNoX2Jhc2VsaW5lXzNfdjERAHXuB2XEngEA&amp;oh=00_AfwP8HsU3siwPYlmyFB4tri8t7qHFT66neYQzfij0nXkWw&amp;oe=69B9C5D8, https://scontent-ord5-3.cdninstagram.com/o1/v/t16/f2/m84/AQNdGzRdbZMv-Lh4sBI-QF8VJJldaPnkxmLtpouPiSljjI6duX99gN774hmkYxTHpoKlxVLU4BM0UpyG-a-QqXN311P7nEqifhiTtuk.mp4?_nc_cat=100&amp;_nc_sid=5e9851&amp;_nc_ht=scontent-ord5-3.cdninstagram.com&amp;_nc_ohc=jcRSs4m0bHIQ7kNvwGadrtj&amp;efg=eyJ2ZW5jb2RlX3RhZyI6Inhwdl9wcm9ncmVzc2l2ZS5JTlNUQUdSQU0uQ0FST1VTRUxfSVRFTS5DMy4zNjAuZGFzaF9iYXNlbGluZV8zX3YxIiwieHB2X2Fzc2V0X2lkIjoxMTA1MDczNTExMDc1MzQxLCJhc3NldF9hZ2VfZGF5cyI6NDU3LCJ2aV91c2VjYXNlX2lkIjoxMDE0NiwiZHVyYXRpb25fcyI6NCwidXJsZ2VuX3NvdXJjZSI6Ind3dyJ9&amp;ccb=17-1&amp;_nc_gid=6HpkfVKSojF2GXZl85R2Cg&amp;_nc_ss=1a&amp;_nc_zt=28&amp;vs=29d9a393132ca68f&amp;_nc_vs=HBkcFQIYTGlnX2JhY2tmaWxsX3RpbWVsaW5lX3ZvZC85NzQwNTVDM0Q3RTMxRkJBMURERDYyMUE5NjZDNzBCOV92aWRlb19kYXNoaW5pdC5tcDQVAALIARIAKAAYABsCiAd1c2Vfb2lsATEScHJvZ3Jlc3NpdmVfcmVjaXBlATEVAAAmmrigod_D9gMVAigCQzMsF0ARmZmZmZmaGBJkYXNoX2Jhc2VsaW5lXzNfdjERAHXuB2XEngEA&amp;oh=00_AfyXY6Tg0_WVPhP5-MAe_7agwhmpMsvQb_i7NiIZCxbzBw&amp;oe=69B9C12C</t>
  </si>
  <si>
    <t>https://www.instagram.com/svenklittich</t>
  </si>
  <si>
    <t>danielchaedesign</t>
  </si>
  <si>
    <t>Daniel Chae</t>
  </si>
  <si>
    <t>https://scontent-phl2-1.cdninstagram.com/v/t51.2885-19/461976678_533378215966960_8224035225946386329_n.jpg?stp=dst-jpg_e0_s150x150_tt6&amp;efg=eyJ2ZW5jb2RlX3RhZyI6InByb2ZpbGVfcGljLmRqYW5nby4xMDgwLmMyIn0&amp;_nc_ht=scontent-phl2-1.cdninstagram.com&amp;_nc_cat=104&amp;_nc_oc=Q6cZ2QELX8-lMQit_PtFb9T3E9-yXYh2ODcs2xfytlFcX0sGfdnoa8sZT-fo0lqOYYZIOVU&amp;_nc_ohc=LIufvy0v4lYQ7kNvwERZy2u&amp;_nc_gid=fAZWpohvTM0YzUc01RKxwA&amp;edm=AOQ1c0wBAAAA&amp;ccb=7-5&amp;oh=00_AfwHGnqIckOh7lNFa-pzJnI8_U1_XaiWX2RqhoNhOuX6xQ&amp;oe=69BD8856&amp;_nc_sid=8b3546</t>
  </si>
  <si>
    <t>A spectacular Tahoe trip with our growing family. We can’t wait to go back next year with our sweetest addition ❤️ | ❤️ | Merry Christmas from ours to yours!!! King Jesus is the holiest and most precious gift of all. The humanness of His earthly form and the unnaturally divine sacrifice He bore for our salvation.. on this celebratory day, we remember and glorify Him, first and always. 
Yet, I’m humbled to say that we  | Eden’s first Christmas show easily landed in one of my core memories. The version of her we get at home is fond—joyfully spunky, full of life, urgently opinionated, adaptable improviser, the most helpful helper. What a gift it was to witness this version reflect back into how she is in the outside w | 🕊️ | ♥️ | Oh how blessed we are to witness Eden’s fervent and soulful prayer tonight. To think that, not long ago, she didn’t want anything to do with prayer. What a testimony!
Lately, I’ve made it a habit to wake up earlier to carve out my quiet time with the Lord. Most mornings, they are paused with Eden’s | What an honor to be blessed by Peter Brock — the first employee at Shelby, designer of the Cobra, Daytona Coupe, Corvette Stingray, and Mustang GT350. An architect of icons whose fingerprints shaped automotive history.
Floored and humbled on this journey — to meet the legends who built the past, an | Fun times ⚡️ | Eight years of us,
Four since we vowed,
Two with Eden in our arms —
Time has never felt so full.
Wouldn’t trade a second. | This trip was meant to honor her—Mother’s Day, her birthday, all of it. But it found its way into Father’s Day too, somehow by grace or design, I was the one gifted in return. Life has a beautiful way of giving twice when love is at the center. | Happy Father’s Day to this gem of a person! You are eden and my absolute hero ❤️ thank you for being such a solid rock in our lives, leading us from season to season with a firm foundation in place. Look at what we made together! I thank God every day for all the yeses we humbly welcomed, and with t</t>
  </si>
  <si>
    <t>https://instagram.com/p/DUHu5iRlKSKs90nHQSEf5sl5XGX5vRA-u1Wk4c0, https://instagram.com/p/DTEACjwErcb, https://instagram.com/p/DStmUZhFMpjBl55KnBD1RxuoW80UF_IPLDXhho0, https://instagram.com/p/DSOxuWWjbWp2vyPdwFEnRXsX7zjwNpcDTqdeF00, https://instagram.com/p/DO-YeCwDhpU, https://instagram.com/p/DOtYMZYEcm1, https://instagram.com/p/DOsZCH3DqLR1domNtWUzwLxvUfba0OXJKtR96U0, https://instagram.com/p/DNtmdSb5G0m, https://instagram.com/p/DMtKbvsTF2V, https://instagram.com/p/DMhJqIhRt2R, https://instagram.com/p/DK-kQD0Rafy, https://instagram.com/p/DK8RVC6M4-_8AlaghTzbk273IDBiG4m6zKXxfU0</t>
  </si>
  <si>
    <t>101, 53, 238, 83, 41, 10, 66, 64, 54, 82, 18, 115</t>
  </si>
  <si>
    <t>5, 0, 37, 3, 0, 0, 7, 12, 3, 7, 0, 5</t>
  </si>
  <si>
    <t>2026-01-30, 2026-01-03, 2025-12-26, 2025-12-14, 2025-09-24, 2025-09-17, 2025-09-17, 2025-08-23, 2025-07-29, 2025-07-25, 2025-06-16, 2025-06-16</t>
  </si>
  <si>
    <t>South Coast Botanic Garden, Puerto Vallarta, Jalisco</t>
  </si>
  <si>
    <t>Sidecar, Sidecar, Sidecar, Sidecar, Sidecar, Video, Video, Sidecar, Sidecar, Sidecar, Video, Sidecar</t>
  </si>
  <si>
    <t>https://scontent-phl2-1.cdninstagram.com/v/t51.82787-15/625045542_18546465673012049_8311791346208700_n.jpg?stp=dst-jpg_e35_p1080x1080_sh0.08_tt6&amp;_nc_ht=scontent-phl2-1.cdninstagram.com&amp;_nc_cat=105&amp;_nc_oc=Q6cZ2QELX8-lMQit_PtFb9T3E9-yXYh2ODcs2xfytlFcX0sGfdnoa8sZT-fo0lqOYYZIOVU&amp;_nc_ohc=-11JwIKbqwQQ7kNvwE9mAW3&amp;_nc_gid=fAZWpohvTM0YzUc01RKxwA&amp;edm=AOQ1c0wBAAAA&amp;ccb=7-5&amp;ig_cache_key=MzgyMTIyNzUyNzI4OTU5NzMzMg%3D%3D.3-ccb7-5&amp;oh=00_AfxE-KyaHvj2W0aS7oEv1ppKLMbTjpbWdI74BUaw93wPRw&amp;oe=69BDB123&amp;_nc_sid=8b3546, https://scontent-phl2-1.cdninstagram.com/v/t51.82787-15/625045542_18546465673012049_8311791346208700_n.jpg?stp=dst-jpg_e35_p1080x1080_sh0.08_tt6&amp;_nc_ht=scontent-phl2-1.cdninstagram.com&amp;_nc_cat=105&amp;_nc_oc=Q6cZ2QELX8-lMQit_PtFb9T3E9-yXYh2ODcs2xfytlFcX0sGfdnoa8sZT-fo0lqOYYZIOVU&amp;_nc_ohc=-11JwIKbqwQQ7kNvwE9mAW3&amp;_nc_gid=fAZWpohvTM0YzUc01RKxwA&amp;edm=AOQ1c0wBAAAA&amp;ccb=7-5&amp;ig_cache_key=MzgyMTIyNzUyNzI4OTU5NzMzMg%3D%3D.3-ccb7-5&amp;oh=00_AfxE-KyaHvj2W0aS7oEv1ppKLMbTjpbWdI74BUaw93wPRw&amp;oe=69BDB123&amp;_nc_sid=8b3546, https://scontent-phl2-1.cdninstagram.com/v/t51.82787-15/625022533_18546465682012049_2738640923258311111_n.jpg?stp=dst-jpg_e35_p1080x1080_sh0.08_tt6&amp;_nc_ht=scontent-phl2-1.cdninstagram.com&amp;_nc_cat=105&amp;_nc_oc=Q6cZ2QELX8-lMQit_PtFb9T3E9-yXYh2ODcs2xfytlFcX0sGfdnoa8sZT-fo0lqOYYZIOVU&amp;_nc_ohc=j6xYDxjAYu8Q7kNvwEniwHK&amp;_nc_gid=fAZWpohvTM0YzUc01RKxwA&amp;edm=AOQ1c0wBAAAA&amp;ccb=7-5&amp;ig_cache_key=MzgyMTIyNzUzOTkxNDQ1NDE1Nw%3D%3D.3-ccb7-5&amp;oh=00_AfxwGgIrU8ROzOSLDmhDckWqA_T3367AX1TGRavvIK_9FA&amp;oe=69BDB8FB&amp;_nc_sid=8b3546, https://scontent-phl2-1.cdninstagram.com/v/t51.82787-15/624225851_18546465691012049_3936107453511435932_n.jpg?stp=dst-jpg_e35_p1080x1080_sh0.08_tt6&amp;_nc_ht=scontent-phl2-1.cdninstagram.com&amp;_nc_cat=105&amp;_nc_oc=Q6cZ2QELX8-lMQit_PtFb9T3E9-yXYh2ODcs2xfytlFcX0sGfdnoa8sZT-fo0lqOYYZIOVU&amp;_nc_ohc=90ZuOKgvf6gQ7kNvwEiu1DG&amp;_nc_gid=fAZWpohvTM0YzUc01RKxwA&amp;edm=AOQ1c0wBAAAA&amp;ccb=7-5&amp;ig_cache_key=MzgyMTIyNzU1NDE0MTUzOTk2Ng%3D%3D.3-ccb7-5&amp;oh=00_AfxrWpn-p9fc-3q9L6208tQeKfETTE2enhhwQbEw6ZS3dw&amp;oe=69BD9C3B&amp;_nc_sid=8b3546, https://scontent-phl2-1.cdninstagram.com/v/t51.82787-15/625118817_18546465700012049_8206007434079711946_n.jpg?stp=dst-jpg_e35_p1080x1080_sh0.08_tt6&amp;_nc_ht=scontent-phl2-1.cdninstagram.com&amp;_nc_cat=105&amp;_nc_oc=Q6cZ2QELX8-lMQit_PtFb9T3E9-yXYh2ODcs2xfytlFcX0sGfdnoa8sZT-fo0lqOYYZIOVU&amp;_nc_ohc=z3tGJPBMyu8Q7kNvwGRR15j&amp;_nc_gid=fAZWpohvTM0YzUc01RKxwA&amp;edm=AOQ1c0wBAAAA&amp;ccb=7-5&amp;ig_cache_key=MzgyMTIyNzU1OTM1MDg1MTkwOQ%3D%3D.3-ccb7-5&amp;oh=00_AfzkrQNe-ExwFJTCUBWql-kRJmAcYNvJ3WrSF7MPcbmxwg&amp;oe=69BDA8A5&amp;_nc_sid=8b3546, https://scontent-phl2-1.cdninstagram.com/v/t51.82787-15/625022533_18546465739012049_4705947653768834242_n.jpg?stp=dst-jpg_e35_p1080x1080_sh0.08_tt6&amp;_nc_ht=scontent-phl2-1.cdninstagram.com&amp;_nc_cat=105&amp;_nc_oc=Q6cZ2QELX8-lMQit_PtFb9T3E9-yXYh2ODcs2xfytlFcX0sGfdnoa8sZT-fo0lqOYYZIOVU&amp;_nc_ohc=YVNBwBpuHjsQ7kNvwGz9L6F&amp;_nc_gid=fAZWpohvTM0YzUc01RKxwA&amp;edm=AOQ1c0wBAAAA&amp;ccb=7-5&amp;ig_cache_key=MzgyMTIyNzY1MDAwNjUyNDEyMA%3D%3D.3-ccb7-5&amp;oh=00_AfyLBDV2oz2Lw8vIN9UAJPmGOj2D-L_WS7iA83vrzeWcKg&amp;oe=69BDBE30&amp;_nc_sid=8b3546, https://scontent-phl2-1.cdninstagram.com/v/t51.82787-15/624077218_18546465748012049_9053993990667642165_n.jpg?stp=dst-jpg_e35_p1080x1080_sh0.08_tt6&amp;_nc_ht=scontent-phl2-1.cdninstagram.com&amp;_nc_cat=105&amp;_nc_oc=Q6cZ2QELX8-lMQit_PtFb9T3E9-yXYh2ODcs2xfytlFcX0sGfdnoa8sZT-fo0lqOYYZIOVU&amp;_nc_ohc=nZI1jh5omvkQ7kNvwFg6q68&amp;_nc_gid=fAZWpohvTM0YzUc01RKxwA&amp;edm=AOQ1c0wBAAAA&amp;ccb=7-5&amp;ig_cache_key=MzgyMTIyNzY1NjI1NjA4Nzc5Mg%3D%3D.3-ccb7-5&amp;oh=00_AfyCAHfFLW4AdXUsoocxCIrh1VHZY4CY0vCR5b9_7cPWxQ&amp;oe=69BDB955&amp;_nc_sid=8b3546, https://scontent-phl2-1.cdninstagram.com/v/t51.82787-15/624854406_18546465757012049_8102332279441015382_n.jpg?stp=dst-jpg_e35_p1080x1080_sh0.08_tt6&amp;_nc_ht=scontent-phl2-1.cdninstagram.com&amp;_nc_cat=105&amp;_nc_oc=Q6cZ2QELX8-lMQit_PtFb9T3E9-yXYh2ODcs2xfytlFcX0sGfdnoa8sZT-fo0lqOYYZIOVU&amp;_nc_ohc=z1ozbrcVNTkQ7kNvwGonb_j&amp;_nc_gid=fAZWpohvTM0YzUc01RKxwA&amp;edm=AOQ1c0wBAAAA&amp;ccb=7-5&amp;ig_cache_key=MzgyMTIyNzY2NTYwOTM1MjA3MQ%3D%3D.3-ccb7-5&amp;oh=00_AfwxexzGeMbt3XdklVFUr-R1av08sBHXOzrU2ZtFTlVjNg&amp;oe=69BDA30C&amp;_nc_sid=8b3546, https://scontent-phl2-1.cdninstagram.com/v/t51.82787-15/625010156_18546465781012049_5855755216126875972_n.jpg?stp=dst-jpg_e35_p1080x1080_sh0.08_tt6&amp;_nc_ht=scontent-phl2-1.cdninstagram.com&amp;_nc_cat=105&amp;_nc_oc=Q6cZ2QELX8-lMQit_PtFb9T3E9-yXYh2ODcs2xfytlFcX0sGfdnoa8sZT-fo0lqOYYZIOVU&amp;_nc_ohc=R6GRqC0C2OAQ7kNvwHa7Wfm&amp;_nc_gid=fAZWpohvTM0YzUc01RKxwA&amp;edm=AOQ1c0wBAAAA&amp;ccb=7-5&amp;ig_cache_key=MzgyMTIyNzcwNTkzMzQyMjczMg%3D%3D.3-ccb7-5&amp;oh=00_AfxKUrvxZI-wnvQ568y50uEB2vRhlL2c8Ywk8G6BslRSwA&amp;oe=69BD9AD4&amp;_nc_sid=8b3546, https://scontent-phl2-1.cdninstagram.com/v/t51.82787-15/625057557_18546465790012049_6848810143337955184_n.jpg?stp=dst-jpg_e35_p1080x1080_sh0.08_tt6&amp;_nc_ht=scontent-phl2-1.cdninstagram.com&amp;_nc_cat=105&amp;_nc_oc=Q6cZ2QELX8-lMQit_PtFb9T3E9-yXYh2ODcs2xfytlFcX0sGfdnoa8sZT-fo0lqOYYZIOVU&amp;_nc_ohc=Tcn1U-TddhUQ7kNvwGTNpjq&amp;_nc_gid=fAZWpohvTM0YzUc01RKxwA&amp;edm=AOQ1c0wBAAAA&amp;ccb=7-5&amp;ig_cache_key=MzgyMTIyNzcxMjA5MDY1MDgwNw%3D%3D.3-ccb7-5&amp;oh=00_AfyrSZoykfw8CRUwEBuTgVawXFb98QYfiTX_f_H0lVPoqA&amp;oe=6</t>
  </si>
  <si>
    <t>https://scontent-phl2-1.cdninstagram.com/o1/v/t16/f2/m84/AQNthhntlbiRFsNFoeQa4BBdPuc6cF1fSyaNA_Zc8-JrH-EXCCowQa9su6PlS7pepncZgDf7449JaOjGeH9iN2dFbl90ZFqztfNZxxE.mp4?_nc_cat=106&amp;_nc_sid=5e9851&amp;_nc_ht=scontent-phl2-1.cdninstagram.com&amp;_nc_ohc=kDf03zOvmOYQ7kNvwGOLDZN&amp;efg=eyJ2ZW5jb2RlX3RhZyI6Inhwdl9wcm9ncmVzc2l2ZS5JTlNUQUdSQU0uQ0FST1VTRUxfSVRFTS5DMy43MjAuZGFzaF9iYXNlbGluZV8xX3YxIiwieHB2X2Fzc2V0X2lkIjoxNzk0NDY0MjUxODEwMDY5MSwiYXNzZXRfYWdlX2RheXMiOjQ1LCJ2aV91c2VjYXNlX2lkIjoxMDE0NiwiZHVyYXRpb25fcyI6MzYsInVybGdlbl9zb3VyY2UiOiJ3d3cifQ%3D%3D&amp;ccb=17-1&amp;vs=73875ba96cfd53a1&amp;_nc_vs=HBksFQIYTGlnX2JhY2tmaWxsX3RpbWVsaW5lX3ZvZC8xOTQ0M0RENTVCODI2RkNFRjJDRkNGRUNBOTI2NjFBN192aWRlb19kYXNoaW5pdC5tcDQVAALIARIAFQIYUWlnX3hwdl9wbGFjZW1lbnRfcGVybWFuZW50X3YyLzhGNERDM0EzQ0IzMDIyMUQyM0U3QzU0MzhGREQ2MUIxX2F1ZGlvX2Rhc2hpbml0Lm1wNBUCAsgBEgAoABgAGwKIB3VzZV9vaWwBMRJwcm9ncmVzc2l2ZV9yZWNpcGUBMRUAACamq82u1aPgPxUCKAJDMywXQEIAo9cKPXEYEmRhc2hfYmFzZWxpbmVfMV92MREAde4HZcSeAQA&amp;_nc_gid=fAZWpohvTM0YzUc01RKxwA&amp;_nc_ss=1a&amp;_nc_zt=28&amp;oh=00_AfwpOASIK32XTCoUN4iTpOXYI0u4eJQxOF9ohKWsUcQUww&amp;oe=69B99F82, https://scontent-phl2-1.cdninstagram.com/o1/v/t16/f2/m84/AQNFYE-v6Z6nWyWueUXMr-87-ZM88tU2nwn04AD6ye97ngJ0ziXTeiO9cznog8H65bNTNovpBkbLzPI6-33fOYj5cRPUMrIxCcw5vcg.mp4?_nc_cat=101&amp;_nc_sid=5e9851&amp;_nc_ht=scontent-phl2-1.cdninstagram.com&amp;_nc_ohc=3Tynp82N6dQQ7kNvwFqimoB&amp;efg=eyJ2ZW5jb2RlX3RhZyI6Inhwdl9wcm9ncmVzc2l2ZS5JTlNUQUdSQU0uQ0FST1VTRUxfSVRFTS5DMy43MjAuZGFzaF9iYXNlbGluZV8xX3YxIiwieHB2X2Fzc2V0X2lkIjoxNzk0NDY0MjU1NDEwMDY5MSwiYXNzZXRfYWdlX2RheXMiOjQ1LCJ2aV91c2VjYXNlX2lkIjoxMDE0NiwiZHVyYXRpb25fcyI6MTEsInVybGdlbl9zb3VyY2UiOiJ3d3cifQ%3D%3D&amp;ccb=17-1&amp;vs=7831a9d5e962d572&amp;_nc_vs=HBksFQIYTGlnX2JhY2tmaWxsX3RpbWVsaW5lX3ZvZC85QjQ4RjlFOUVBRDY3M0I4OTRDODE4MUQ2OTZEQjNBMF92aWRlb19kYXNoaW5pdC5tcDQVAALIARIAFQIYUWlnX3hwdl9wbGFjZW1lbnRfcGVybWFuZW50X3YyL0QwNDQ3NDg4NTA4RjEwMzk4NjcyN0E3MEZDNDM2QTg5X2F1ZGlvX2Rhc2hpbml0Lm1wNBUCAsgBEgAoABgAGwKIB3VzZV9vaWwBMRJwcm9ncmVzc2l2ZV9yZWNpcGUBMRUAACam7_fQ1aPgPxUCKAJDMywXQCZKwIMSbpgYEmRhc2hfYmFzZWxpbmVfMV92MREAde4HZcSeAQA&amp;_nc_gid=fAZWpohvTM0YzUc01RKxwA&amp;_nc_ss=1a&amp;_nc_zt=28&amp;oh=00_AfwyfrSqjTMxBuLa6phaEyBRXJnoyAC_vVkfqRpEEaE58Q&amp;oe=69B9B2D7, https://scontent-phl2-1.cdninstagram.com/o1/v/t16/f2/m84/AQN1K_cjN7LwEfHKVx4HvBeLUbZHClPF7IpxjwkZDpkHUq2GBhTKF_uQ929KMBT5iiJSwCjlchjPAzSwcduGTofGuGIgL4eM_h9q0jQ.mp4?_nc_cat=101&amp;_nc_sid=5e9851&amp;_nc_ht=scontent-phl2-1.cdninstagram.com&amp;_nc_ohc=B4Ssef9B6lQQ7kNvwF7h1Uq&amp;efg=eyJ2ZW5jb2RlX3RhZyI6Inhwdl9wcm9ncmVzc2l2ZS5JTlNUQUdSQU0uQ0FST1VTRUxfSVRFTS5DMy43MjAuZGFzaF9iYXNlbGluZV8xX3YxIiwieHB2X2Fzc2V0X2lkIjoxNzk0NDY0MjU3ODEwMDY5MSwiYXNzZXRfYWdlX2RheXMiOjQ1LCJ2aV91c2VjYXNlX2lkIjoxMDE0NiwiZHVyYXRpb25fcyI6MjEsInVybGdlbl9zb3VyY2UiOiJ3d3cifQ%3D%3D&amp;ccb=17-1&amp;vs=d56f235edc183f92&amp;_nc_vs=HBksFQIYTGlnX2JhY2tmaWxsX3RpbWVsaW5lX3ZvZC9ERTQ2MTAyRDQxMEQxMzE2MEI0OTg4NDEyNUQ4QTBBMl92aWRlb19kYXNoaW5pdC5tcDQVAALIARIAFQIYUWlnX3hwdl9wbGFjZW1lbnRfcGVybWFuZW50X3YyLzA1NDA2QjUwNkM3OERGRTdFQzhGNzA4MTQ0NENEOEJEX2F1ZGlvX2Rhc2hpbml0Lm1wNBUCAsgBEgAoABgAGwKIB3VzZV9vaWwBMRJwcm9ncmVzc2l2ZV9yZWNpcGUBMRUAACamx-nn1aPgPxUCKAJDMywXQDXu2RaHKwIYEmRhc2hfYmFzZWxpbmVfMV92MREAde4HZcSeAQA&amp;_nc_gid=fAZWpohvTM0YzUc01RKxwA&amp;_nc_ss=1a&amp;_nc_zt=28&amp;oh=00_AfyXXvoIIcRBOQdMHZXiQBnz43wBaUEQr8-pTdFGOcKIQw&amp;oe=69B9ACD7, https://scontent-phl2-1.cdninstagram.com/o1/v/t16/f2/m84/AQPNx-cs8_mIt1YrRfHjyFePXrV9lD6OWKHSp9cFh6Zj26Tn_uzAK6BROeK38pyBVt4zsCy3k1swBAxcLg_j0Y61LzKROOk0HrSPE0g.mp4?_nc_cat=110&amp;_nc_sid=5e9851&amp;_nc_ht=scontent-phl2-1.cdninstagram.com&amp;_nc_ohc=GJuTsZv9W_0Q7kNvwHeboDZ&amp;efg=eyJ2ZW5jb2RlX3RhZyI6Inhwdl9wcm9ncmVzc2l2ZS5JTlNUQUdSQU0uQ0FST1VTRUxfSVRFTS5DMy43MjAuZGFzaF9iYXNlbGluZV8xX3YxIiwieHB2X2Fzc2V0X2lkIjoxNzk0NDY0MjU5MzEwMDY5MSwiYXNzZXRfYWdlX2RheXMiOjQ1LCJ2aV91c2VjYXNlX2lkIjoxMDE0NiwiZHVyYXRpb25fcyI6NSwidXJsZ2VuX3NvdXJjZSI6Ind3dyJ9&amp;ccb=17-1&amp;vs=40a5da114f2b5e89&amp;_nc_vs=HBksFQIYTGlnX2JhY2tmaWxsX3RpbWVsaW5lX3ZvZC9DNDQzRUI3RjEyQTc5OUVENDUwMDIyNURFMzBCODI5MF92aWRlb19kYXNoaW5pdC5tcDQVAALIARIAFQIYUWlnX3hwdl9wbGFjZW1lbnRfcGVybWFuZW50X3YyL0ZFNDdFMDY1RTFGRjVERTIxNUNDQzA1MTk2QzJDNzlFX2F1ZGlvX2Rhc2hpbml0Lm1wNBUCAsgBEgAoABgAGwKIB3VzZV9vaWwBMRJwcm9ncmVzc2l2ZV9yZWNpcGUBMRUAACamzpD21aPgPxUCKAJDMywXQBRmZmZmZmYYEmRhc2hfYmFzZWxpbmVfMV92MREAde4HZcSeAQA&amp;_nc_gid=fAZWpohvTM0YzUc01RKxwA&amp;_nc_ss=1a&amp;_nc_zt=28&amp;oh=00_Afz5Rrrj2RVZr7Om2ChP8I3mpUWV0CcQ0iN2edxqQT0t9g&amp;oe=69B99EA6, https://scontent-phl2-1.cdninstagram.com/o1/v/t16/f2/m84/AQO8V5pOm51roHur1TTmOR2cQlrhx6p19Py-KBcdCllKz6K_-V9XuKnx1VqeQivYbvWbo63MKZA81IB7-uUCT-RtBg8hkRoLmB884WU.mp4?_nc_cat=111&amp;_nc_sid=5e9851&amp;_nc_ht=scontent-phl2-1.cdninstagram.com&amp;_nc_ohc=JG7w6XlTDMQQ7kNvwG5MAH0&amp;efg=eyJ2ZW5jb2RlX3RhZyI6Inhwdl9wcm9ncmVzc2l2ZS5JTlNUQUdSQU0uQ0FST1VTRUxfSVRFTS5DMy43MjAuZGFzaF9iYXNlbGluZV8xX3YxIiwieHB2X2Fzc2V0X2lkIjo4MDQ4MTY2MTU5NDQwMzEsImFzc2V0X2FnZV9kYXlzIjo5MiwidmlfdXNlY2FzZV9pZCI6MTAxNDYsImR1cmF0aW9uX3MiOjYwLCJ1cmxnZW5fc291cmNlIjoid3d3In0%3D&amp;ccb=17-1&amp;vs=ea85aae6d1bce987&amp;_nc_vs=HBksFQIYTGlnX2JhY2tmaWxsX3RpbWVsaW5lX3ZvZC9DQTQwODIzQzE2MEUzMjYzMkREMTIyQkM1RjI1Q0I5OF92aWRlb19kYXNoaW5pdC5tcDQVAALIARIAFQIYRWlnX3hwdl9yZWVsc19wZXJtYW5lbnRfc3JfcHJvZC84MzU4MDg0MDYyOTI5MTNfNzIxO</t>
  </si>
  <si>
    <t>https://www.instagram.com/danielchaedesign</t>
  </si>
  <si>
    <t>kosei_t.0710___</t>
  </si>
  <si>
    <t>_𝗞𝗢𝗦𝗘𝗜 𝗧𝗔𝗠𝗔𝗜_</t>
  </si>
  <si>
    <t>05(20) 愛知→大阪→🇫🇷→東京
「カメラアカウント」
📷@tama__photo.0710_ 
📸 X-Pro2
C-WAG……………🧐</t>
  </si>
  <si>
    <t>https://scontent-mia5-1.cdninstagram.com/v/t51.82787-19/548162752_18162342685373953_6712299445120547926_n.jpg?stp=dst-jpg_e0_s150x150_tt6&amp;efg=eyJ2ZW5jb2RlX3RhZyI6InByb2ZpbGVfcGljLmRqYW5nby4xMDgwLmMyIn0&amp;_nc_ht=scontent-mia5-1.cdninstagram.com&amp;_nc_cat=101&amp;_nc_oc=Q6cZ2QEyaRAFuj3ZcNNhQxMA6wpHKbwHF-INRYsqLAfdoUubJL0gqcagQI9qEURRPI9abZY&amp;_nc_ohc=L2EhZMHqgjAQ7kNvwEUjoI4&amp;_nc_gid=9IfqZR7W5qQdu15f8UMFWA&amp;edm=AOQ1c0wBAAAA&amp;ccb=7-5&amp;oh=00_AfzIOhI0YZfBNDHrN0wc9taok6bU4oblfhBHb7-emHu0hg&amp;oe=69BD9954&amp;_nc_sid=8b3546</t>
  </si>
  <si>
    <t>祝、成人
今日まで育ててくれた父と母に感謝、おいら立派な大人になるよ！！
今日のために、忙しい中作ってくれたパンツ
@k00__ta69 マジ天才だよ、愛してる。
イカしすぎて困ったよ、
@january6_t @depe_coffee_shop 
最高のコーヒーをありがとうございます🥋
あの袋、一生家宝にします！！
.
.
.
では、台北行ってきます😘 | 夢が叶った、🦅❤️‍🔥
#travisscott | アメリカ行きたい！！バングラデシュ行きたい！！
割と巣鴨も行ってみたい！！今年はどんな一年になるかな👣
Life is SWAG ??????………..☕️
📸…….:) @keiya_takenoshita | 「Japan Leica User Group 写真展2026」
に参加させて頂きました📷
今回の参加にあたって、快くLeicaを貸してくださった福井さん、何回も手を燃やさせてくれたこーた君。
本当にありがとうございます🙇
📍〒150-0002 東京都渋谷区渋谷３丁目１６−３ルデコ
　　3、4、5階
🗓️「2月3日〜2月8日　11:00 〜 19:00 」
@k00__ta69 
#leica | フェードは甘え、ゼロぱち(0.8mm)デビュー🥰
💇‍♂️&amp; 📸 @keiya_takenoshita 
.
.
兄やんいつもあざます🫡 | 初Taipei 🇹🇼
意外と初めての台北、ご飯は安くて美味いし、人々は優しいし最高にChillだった。
.
「感謝力」「幸福」「愛」「根性」　幸あれ🤞
@ushi.0907 マジでありがとう、最高に楽しかったぜ次は
バングラデッシュかインド行こ🥋
ちなみにこの旅で一番高かった飯は、傲慢な吉牛でした | 僕は綺麗なフェードで元気になるよ！！
フェードで元気！！Byたまちゃん
.
.
.
📸 &amp; 💇‍♂️ @keiya_takenoshita | 今年も一年ありがとうございました👣
“若干早いけど”
.
.
.
来年はもっと人として成長する、とにかく周りの環境への感謝を忘れないこと！自己中にならない！地道に努力すること！ズルをするな！クソガキ！！
泥水啜るくらいがちょうどいい、そうだろ？20の俺！！
もっと素直に真っ直ぐ、、、、よっしゃ俺ならできる！！
あと、メモ帳を綺麗にまとめることも、、、😇
.
.
.
.
【皆様、ハッピーすぎるニューイヤーを🫡】 | The last 4 days were amazing, Beijing. Thank you and see you all again next month！
北京，感谢你​​们这四天的支持
我们下个月再见！
#acidcoffee 
#北京 #beijing 
#ありがとう ！！！！ | BFF WEEK “Final Day”
　1. @ayqme_ 
　2. @k0n__ta69 
　3. @kosei_t.0710___ 
4.5 🧑‍🧒🤝🧑‍🧒
……………..thxalot | BFF WEEK “DAY6”
🧑‍🧒 @k0n__ta69 @ayqme_ 
📸 @tama__photo.0710_ 
…………….. | BFF WEEK “DAY5”
🧑‍🧒 @ayqme_ @k0n__ta69 
📸 @kosei_t.0710___</t>
  </si>
  <si>
    <t>#travisscott, #leica, #acidcoffee, #beijing</t>
  </si>
  <si>
    <t>@k00__ta69, @january6_t, @depe_coffee_shop, @keiya_takenoshita, @ushi.0907, @ayqme_, @k0n__ta69, @kosei_t.0710___, @tama__photo.0710_</t>
  </si>
  <si>
    <t>https://instagram.com/p/DTZ1DdJEq6a, https://instagram.com/p/DQy9fCcEg15, https://instagram.com/p/DVfRXAukiDl, https://instagram.com/p/DUVu48XElqw, https://instagram.com/p/DT2EwR-kuW-, https://instagram.com/p/DTkWDPeEgFC, https://instagram.com/p/DTIuaPVktQe, https://instagram.com/p/DS6g5owkmMB, https://instagram.com/p/DOoBUUHkmVd, https://instagram.com/p/DOVk1dEktcL, https://instagram.com/p/DOSiRpgkn4Z, https://instagram.com/p/DONto6yEirO</t>
  </si>
  <si>
    <t>125, 218, 59, 76, 68, 83, 50, 96, 111, 74, 57, 60</t>
  </si>
  <si>
    <t>6, 3, 0, 0, 6, 10, 0, 4, 2, 0, 0, 0</t>
  </si>
  <si>
    <t>2026-01-12, 2025-11-08, 2026-03-05, 2026-02-04, 2026-01-23, 2026-01-16, 2026-01-05, 2025-12-31, 2025-09-15, 2025-09-08, 2025-09-07, 2025-09-05</t>
  </si>
  <si>
    <t>新幹線の中, Japan, ギャラリー・ルデコ, Shibuya, Tokyo, Taipei, Taiwan, Beijing, Tokyo Japan</t>
  </si>
  <si>
    <t>https://scontent-mia5-1.cdninstagram.com/v/t51.82787-15/612648213_18175901404373953_5521749384145955087_n.jpg?stp=dst-jpg_e35_p1080x1080_sh0.08_tt6&amp;_nc_ht=scontent-mia5-1.cdninstagram.com&amp;_nc_cat=101&amp;_nc_oc=Q6cZ2QEyaRAFuj3ZcNNhQxMA6wpHKbwHF-INRYsqLAfdoUubJL0gqcagQI9qEURRPI9abZY&amp;_nc_ohc=2KBwm65bTlwQ7kNvwF7-o6N&amp;_nc_gid=9IfqZR7W5qQdu15f8UMFWA&amp;edm=AOQ1c0wBAAAA&amp;ccb=7-5&amp;ig_cache_key=MzgwODMwODI4NDEzNTQ0Njc3Mg%3D%3D.3-ccb7-5&amp;oh=00_AfznIVNWDxJrJuetyTcMgAhCzvvsmtyMBl8YFQqJ_qQy9w&amp;oe=69BD9123&amp;_nc_sid=8b3546, https://scontent-mia5-1.cdninstagram.com/v/t51.82787-15/612648213_18175901404373953_5521749384145955087_n.jpg?stp=dst-jpg_e35_p1080x1080_sh0.08_tt6&amp;_nc_ht=scontent-mia5-1.cdninstagram.com&amp;_nc_cat=101&amp;_nc_oc=Q6cZ2QEyaRAFuj3ZcNNhQxMA6wpHKbwHF-INRYsqLAfdoUubJL0gqcagQI9qEURRPI9abZY&amp;_nc_ohc=2KBwm65bTlwQ7kNvwF7-o6N&amp;_nc_gid=9IfqZR7W5qQdu15f8UMFWA&amp;edm=AOQ1c0wBAAAA&amp;ccb=7-5&amp;ig_cache_key=MzgwODMwODI4NDEzNTQ0Njc3Mg%3D%3D.3-ccb7-5&amp;oh=00_AfznIVNWDxJrJuetyTcMgAhCzvvsmtyMBl8YFQqJ_qQy9w&amp;oe=69BD9123&amp;_nc_sid=8b3546, https://scontent-mia5-1.cdninstagram.com/v/t51.82787-15/613551521_18175901413373953_1454712627073934978_n.jpg?stp=dst-jpg_e35_p1080x1080_sh0.08_tt6&amp;_nc_ht=scontent-mia5-1.cdninstagram.com&amp;_nc_cat=101&amp;_nc_oc=Q6cZ2QEyaRAFuj3ZcNNhQxMA6wpHKbwHF-INRYsqLAfdoUubJL0gqcagQI9qEURRPI9abZY&amp;_nc_ohc=HMT-n8NQ-QUQ7kNvwEJdglR&amp;_nc_gid=9IfqZR7W5qQdu15f8UMFWA&amp;edm=AOQ1c0wBAAAA&amp;ccb=7-5&amp;ig_cache_key=MzgwODMwODI4NDEyNzA1NzYyNg%3D%3D.3-ccb7-5&amp;oh=00_AfyoeEHCxIrEM6oM6ghH3wNX8AmHTKzh2hzG2Uth11a7MQ&amp;oe=69BDA6B5&amp;_nc_sid=8b3546, https://scontent-mia5-1.cdninstagram.com/v/t51.82787-15/613234038_18175901431373953_4163974906708019895_n.jpg?stp=dst-jpg_e35_p1080x1080_sh0.08_tt6&amp;_nc_ht=scontent-mia5-1.cdninstagram.com&amp;_nc_cat=101&amp;_nc_oc=Q6cZ2QEyaRAFuj3ZcNNhQxMA6wpHKbwHF-INRYsqLAfdoUubJL0gqcagQI9qEURRPI9abZY&amp;_nc_ohc=xmnp9l1j-IsQ7kNvwEF3eX9&amp;_nc_gid=9IfqZR7W5qQdu15f8UMFWA&amp;edm=AOQ1c0wBAAAA&amp;ccb=7-5&amp;ig_cache_key=MzgwODMwODI4NDEyNzEwMDMyNQ%3D%3D.3-ccb7-5&amp;oh=00_Afz-6hq2L3UV_1T0x-ymQ435C7wjYfTlEvGQBuVNNHkb1g&amp;oe=69BDB4B8&amp;_nc_sid=8b3546, https://scontent-mia5-1.cdninstagram.com/v/t51.82787-15/587904542_18175901422373953_2404476434350967763_n.jpg?stp=dst-jpg_e35_p1080x1080_sh0.08_tt6&amp;_nc_ht=scontent-mia5-1.cdninstagram.com&amp;_nc_cat=101&amp;_nc_oc=Q6cZ2QEyaRAFuj3ZcNNhQxMA6wpHKbwHF-INRYsqLAfdoUubJL0gqcagQI9qEURRPI9abZY&amp;_nc_ohc=ngAwn3tXHEQQ7kNvwEdAbOz&amp;_nc_gid=9IfqZR7W5qQdu15f8UMFWA&amp;edm=AOQ1c0wBAAAA&amp;ccb=7-5&amp;ig_cache_key=MzgwODMwODI4NDE0Mzg2NDA1Nw%3D%3D.3-ccb7-5&amp;oh=00_AfxKZsxix5wYA3Eu479QJOyPggZsDzlQvZ71xuQID5AAZg&amp;oe=69BD9B30&amp;_nc_sid=8b3546, https://scontent-mia5-1.cdninstagram.com/v/t51.82787-15/613580833_18175901395373953_6922414850190093415_n.jpg?stp=dst-jpg_e35_p1080x1080_sh0.08_tt6&amp;_nc_ht=scontent-mia5-1.cdninstagram.com&amp;_nc_cat=101&amp;_nc_oc=Q6cZ2QEyaRAFuj3ZcNNhQxMA6wpHKbwHF-INRYsqLAfdoUubJL0gqcagQI9qEURRPI9abZY&amp;_nc_ohc=1gWE2dzlTy4Q7kNvwEsKdFp&amp;_nc_gid=9IfqZR7W5qQdu15f8UMFWA&amp;edm=AOQ1c0wBAAAA&amp;ccb=7-5&amp;ig_cache_key=MzgwODMwODI4NDEzNTQ5ODg1Mg%3D%3D.3-ccb7-5&amp;oh=00_AfxhtTyetl_VEuMBHeRIurjorsdYeLmEZsL1-SaO3hTmUw&amp;oe=69BDB688&amp;_nc_sid=8b3546, https://scontent-mia5-1.cdninstagram.com/v/t51.82787-15/587803815_18175901440373953_1899580475035313938_n.jpg?stp=dst-jpg_e35_p1080x1080_sh0.08_tt6&amp;_nc_ht=scontent-mia5-1.cdninstagram.com&amp;_nc_cat=101&amp;_nc_oc=Q6cZ2QEyaRAFuj3ZcNNhQxMA6wpHKbwHF-INRYsqLAfdoUubJL0gqcagQI9qEURRPI9abZY&amp;_nc_ohc=pWkvasqahvkQ7kNvwGxMspP&amp;_nc_gid=9IfqZR7W5qQdu15f8UMFWA&amp;edm=AOQ1c0wBAAAA&amp;ccb=7-5&amp;ig_cache_key=MzgwODMwODI4NDEyNzA3ODQ4Mw%3D%3D.3-ccb7-5&amp;oh=00_Afxz-5OYzwfHsujfE228AwBYN-5YjYn-HxxQH3fFRPDAlg&amp;oe=69BDB1C1&amp;_nc_sid=8b3546, https://scontent-mia5-1.cdninstagram.com/v/t51.82787-15/612243961_18175901449373953_7962076759247592117_n.jpg?stp=dst-jpg_e35_p1080x1080_sh0.08_tt6&amp;_nc_ht=scontent-mia5-1.cdninstagram.com&amp;_nc_cat=101&amp;_nc_oc=Q6cZ2QEyaRAFuj3ZcNNhQxMA6wpHKbwHF-INRYsqLAfdoUubJL0gqcagQI9qEURRPI9abZY&amp;_nc_ohc=pP09zKtnR9sQ7kNvwH1IXVT&amp;_nc_gid=9IfqZR7W5qQdu15f8UMFWA&amp;edm=AOQ1c0wBAAAA&amp;ccb=7-5&amp;ig_cache_key=MzgwODMwODI4NDQxMjI2OTA2NA%3D%3D.3-ccb7-5&amp;oh=00_AfywYst8K-8gKilncBNbWdwQtKrRQntLaumoVOLpnDessQ&amp;oe=69BD93E2&amp;_nc_sid=8b3546, https://scontent-mia5-1.cdninstagram.com/v/t51.82787-15/645450449_18181165456373953_4682529048910313304_n.jpg?stp=dst-jpg_e35_p1080x1080_sh0.08_tt6&amp;_nc_ht=scontent-mia5-1.cdninstagram.com&amp;_nc_cat=101&amp;_nc_oc=Q6cZ2QEyaRAFuj3ZcNNhQxMA6wpHKbwHF-INRYsqLAfdoUubJL0gqcagQI9qEURRPI9abZY&amp;_nc_ohc=symUNCT4hn4Q7kNvwHhKN1D&amp;_nc_gid=9IfqZR7W5qQdu15f8UMFWA&amp;edm=AOQ1c0wBAAAA&amp;ccb=7-5&amp;ig_cache_key=Mzg0NTg2ODkzNTA3MDI3NTE4OA%3D%3D.3-ccb7-5&amp;oh=00_Afxh5fCmheG5TGi2GQpXamt6ZBNsA_PZigxGI33DVtzw5Q&amp;oe=69BDA3C1&amp;_nc_sid=8b3546, https://scontent-mia5-1.cdninstagram.com/v/t51.82787-15/645450449_18181165456373953_4682529048910313304_n.jpg?stp=dst-jpg_e35_p1080x1080_sh0.08_tt6&amp;_nc_ht=scontent-mia5-1.cdninstagram.com&amp;_nc_cat=101&amp;_nc_oc=Q6cZ2QEyaRAFuj3ZcNNhQxMA6wpHKbwHF-INRYsqLAfdoUubJL0gqcagQI9qEURRPI9abZY&amp;_nc_ohc=symUNCT4hn4Q7kNvwHhKN1D&amp;_nc_gid=9IfqZR7W5qQdu15f8UMFWA&amp;edm=AOQ1c0wBAAAA&amp;ccb=7-5&amp;ig_cache_key=Mzg0NTg2ODkzNTA3MDI3NTE4OA%3D%3D.3-ccb7-5&amp;oh=00_Afxh5fCmheG5TGi2GQpXamt6ZBNsA_PZigxGI33DVtzw5</t>
  </si>
  <si>
    <t>https://scontent-mia5-2.cdninstagram.com/o1/v/t2/f2/m86/AQMx3ljN-j_a7EQK8LSIhH35DuODgogKmaDOXCiDyH88za-VZCusFbKSe6fX7Bub3RRe6w9bOKVcSErXVJ8G9QI3df_tQrJ7WHPmUvI.mp4?_nc_cat=100&amp;_nc_sid=5e9851&amp;_nc_ht=scontent-mia5-2.cdninstagram.com&amp;_nc_ohc=CcT1DFT9qoYQ7kNvwHmnOAx&amp;efg=eyJ2ZW5jb2RlX3RhZyI6Inhwdl9wcm9ncmVzc2l2ZS5JTlNUQUdSQU0uQ0xJUFMuQzMuNzIwLmRhc2hfYmFzZWxpbmVfMV92MSIsInhwdl9hc3NldF9pZCI6MjQ1NzI2Nzk2ODU3NDMxODMsImFzc2V0X2FnZV9kYXlzIjoxMjcsInZpX3VzZWNhc2VfaWQiOjEwMDk5LCJkdXJhdGlvbl9zIjozLCJ1cmxnZW5fc291cmNlIjoid3d3In0%3D&amp;ccb=17-1&amp;_nc_gid=9IfqZR7W5qQdu15f8UMFWA&amp;_nc_ss=1a&amp;_nc_zt=28&amp;vs=87f487ccb355c795&amp;_nc_vs=HBksFQIYUmlnX3hwdl9yZWVsc19wZXJtYW5lbnRfc3JfcHJvZC82RDQ3RTYwNTkwQUUyOTE4MEY2NThFMUMwMjI0ODc4M192aWRlb19kYXNoaW5pdC5tcDQVAALIARIAFQIYRmlnX3hwdl9yZWVsc19wZXJtYW5lbnRfc3JfcHJvZC84MDU5MTg1MTg5MTYzNThfMjA5NjkxNDEyOTAzNTY3NTQzMi5tcDQVAgLIARIAKAAYABsCiAd1c2Vfb2lsATEScHJvZ3Jlc3NpdmVfcmVjaXBlATEVAAAmnonJvZquplcVAigCQzMsF0AO7ZFocrAhGBJkYXNoX2Jhc2VsaW5lXzFfdjERAHX-B2XmnQEA&amp;oh=00_AfyEo32nv0VUgF-8F9o_6qSCh0E4nf_ydm4iDKXcTCGT9Q&amp;oe=69B9A791, https://scontent-mia5-2.cdninstagram.com/o1/v/t16/f2/m69/AQNH-7DCIT8w1Dm9-vbsWlE9HRcU6iXw97-Rb_PeoGqRXjWDsZYLrJyz2RmXpRXLxuMabY9uy88Bk5oxHB8CKVNr.mp4?strext=1&amp;_nc_cat=100&amp;_nc_sid=5e9851&amp;_nc_ht=scontent-mia5-2.cdninstagram.com&amp;_nc_ohc=8zt7P4nJRxAQ7kNvwHeLpYA&amp;efg=eyJ2ZW5jb2RlX3RhZyI6Inhwdl9wcm9ncmVzc2l2ZS5JTlNUQUdSQU0uQ0FST1VTRUxfSVRFTS5DMy43MjAuZGFzaF9iYXNlbGluZV8xX3YxIiwieHB2X2Fzc2V0X2lkIjoxNzk0OTExMTA1NDEwNTg2OCwiYXNzZXRfYWdlX2RheXMiOjExLCJ2aV91c2VjYXNlX2lkIjoxMDE0NiwiZHVyYXRpb25fcyI6MSwidXJsZ2VuX3NvdXJjZSI6Ind3dyJ9&amp;ccb=17-1&amp;vs=e9fa824cd7ff5807&amp;_nc_vs=HBkcFQIYOnBhc3N0aHJvdWdoX2V2ZXJzdG9yZS9HTkFTZ3lZUUc4RmYwTmtGQUkxMjdQSDFLVGtoYnNwVEFRQUYVAALIARIAKAAYABsCiAd1c2Vfb2lsATEScHJvZ3Jlc3NpdmVfcmVjaXBlATEVAAAmmPTPxuKn4j8VAigCQzMsFz_8zMzMzMzNGBJkYXNoX2Jhc2VsaW5lXzFfdjERAHXuB2XEngEA&amp;_nc_gid=9IfqZR7W5qQdu15f8UMFWA&amp;_nc_ss=1a&amp;_nc_zt=28&amp;oh=00_Afx7mdncT9N1VM8sq5zi4mYyO-9x8SvfSYQZhe2QiNQoEw&amp;oe=69BD9B64, https://scontent-mia5-1.cdninstagram.com/o1/v/t16/f2/m69/AQOwG-dXjMfP_UwbmepFJ0pB-4v9EgLe_W9YufT0s-1kiaGH7L2T8VrANV3aDsfyynAU4oLed12EYMFmlcCz3hR6.mp4?strext=1&amp;_nc_cat=102&amp;_nc_sid=5e9851&amp;_nc_ht=scontent-mia5-1.cdninstagram.com&amp;_nc_ohc=7PjJUVtfQWQQ7kNvwHvbAwA&amp;efg=eyJ2ZW5jb2RlX3RhZyI6Inhwdl9wcm9ncmVzc2l2ZS5JTlNUQUdSQU0uQ0FST1VTRUxfSVRFTS5DMy43MjAuZGFzaF9iYXNlbGluZV8xX3YxIiwieHB2X2Fzc2V0X2lkIjoxNzk0OTExMTA4NDEwNTg2OCwiYXNzZXRfYWdlX2RheXMiOjExLCJ2aV91c2VjYXNlX2lkIjoxMDE0NiwiZHVyYXRpb25fcyI6NywidXJsZ2VuX3NvdXJjZSI6Ind3dyJ9&amp;ccb=17-1&amp;vs=8c522ec8f42ce3a6&amp;_nc_vs=HBkcFQIYOnBhc3N0aHJvdWdoX2V2ZXJzdG9yZS9HTnJRaVNiVHFHVjBUQnNGQVBjV281NS1TQXNQYnNwVEFRQUYVAALIARIAKAAYABsCiAd1c2Vfb2lsATEScHJvZ3Jlc3NpdmVfcmVjaXBlATEVAAAmmIKe4-Kn4j8VAigCQzMsF0AcQ5WBBiTdGBJkYXNoX2Jhc2VsaW5lXzFfdjERAHXuB2XEngEA&amp;_nc_gid=9IfqZR7W5qQdu15f8UMFWA&amp;_nc_ss=1a&amp;_nc_zt=28&amp;oh=00_Afwq2NU0yUImXY-c8eP_69vwAScU9VamUjpD6QmGHVGczA&amp;oe=69BDB5DE, https://scontent-mia3-2.cdninstagram.com/o1/v/t16/f2/m69/AQPxEnqVUjZhxkc--6gz8HQWzuaKmlT2Y3JwZ2A0rNTr1qjciU-oW5yMZ8okBCYUDK97ml3-bN1sGT4ctbHD6EE3.mp4?strext=1&amp;_nc_cat=103&amp;_nc_sid=5e9851&amp;_nc_ht=scontent-mia3-2.cdninstagram.com&amp;_nc_ohc=EA0DvSklXOMQ7kNvwH9aJtY&amp;efg=eyJ2ZW5jb2RlX3RhZyI6Inhwdl9wcm9ncmVzc2l2ZS5JTlNUQUdSQU0uQ0FST1VTRUxfSVRFTS5DMy43MjAuZGFzaF9iYXNlbGluZV8xX3YxIiwieHB2X2Fzc2V0X2lkIjoxNzk0OTExMTExMTEwNTg2OCwiYXNzZXRfYWdlX2RheXMiOjExLCJ2aV91c2VjYXNlX2lkIjoxMDE0NiwiZHVyYXRpb25fcyI6NSwidXJsZ2VuX3NvdXJjZSI6Ind3dyJ9&amp;ccb=17-1&amp;vs=3f858634558255c2&amp;_nc_vs=HBkcFQIYOnBhc3N0aHJvdWdoX2V2ZXJzdG9yZS9HS1ZkbXlibVJiYlE4VEVGQUxOZjk0emVQQ1o3YnNwVEFRQUYVAALIARIAKAAYABsCiAd1c2Vfb2lsATEScHJvZ3Jlc3NpdmVfcmVjaXBlATEVAAAmmPX9_OKn4j8VAigCQzMsF0AXMzMzMzMzGBJkYXNoX2Jhc2VsaW5lXzFfdjERAHXuB2XEngEA&amp;_nc_gid=9IfqZR7W5qQdu15f8UMFWA&amp;_nc_ss=1a&amp;_nc_zt=28&amp;oh=00_AfwCt984gGtNysxlIQ2Pt9jkRONWlUhr7h-3PyNmQM8xlQ&amp;oe=69BDA041, https://scontent-mia3-2.cdninstagram.com/o1/v/t16/f2/m69/AQN3NMHNLJ2dFRHWBrwc6OArW3A8Kgb-8VWJ15p84Dw8SGIIdNHBZ2npR6Ba1GfB2ZBYRjijMzrZg6YmPB0wzlR5.mp4?strext=1&amp;_nc_cat=107&amp;_nc_sid=5e9851&amp;_nc_ht=scontent-mia3-2.cdninstagram.com&amp;_nc_ohc=MYizflqypZgQ7kNvwHUyLSI&amp;efg=eyJ2ZW5jb2RlX3RhZyI6Inhwdl9wcm9ncmVzc2l2ZS5JTlNUQUdSQU0uQ0FST1VTRUxfSVRFTS5DMy43MjAuZGFzaF9iYXNlbGluZV8xX3YxIiwieHB2X2Fzc2V0X2lkIjoxNzk0OTExMTE0NzEwNTg2OCwiYXNzZXRfYWdlX2RheXMiOjExLCJ2aV91c2VjYXNlX2lkIjoxMDE0NiwiZHVyYXRpb25fcyI6NiwidXJsZ2VuX3NvdXJjZSI6Ind3dyJ9&amp;ccb=17-1&amp;vs=54db0e3a9b119acb&amp;_nc_vs=HBkcFQIYOnBhc3N0aHJvdWdoX2V2ZXJzdG9yZS9HS1I2ZmlZXzBDdzlTeGdGQURPVlo2Z293VUl1YnNwVEFRQUYVAALIARIAKAAYABsCiAd1c2Vfb2lsATEScHJvZ3Jlc3NpdmVfcmVjaXBlATEVAAAmmLmon-On4j8VAigCQzMsF0AZdsi0OVgQGBJkYXNoX2Jhc2VsaW5lXzFfdjERAHXuB2XEngEA&amp;_nc_gid=9IfqZR7W5qQdu15f8UMFWA&amp;_nc_ss=1a&amp;_nc_zt=28&amp;oh=00_AfyvXaIZ_im-WkCzdWp3iWRcC-jvt75jqTtTIoponrkxcA&amp;oe=69BD9FDD</t>
  </si>
  <si>
    <t>https://www.instagram.com/kosei_t.0710___</t>
  </si>
  <si>
    <t>arthur_mathieu53</t>
  </si>
  <si>
    <t>Arthur Mathieu</t>
  </si>
  <si>
    <t>Doing creatively.
@peterauto l @iae_aix
🚗 @global.reunion</t>
  </si>
  <si>
    <t>http://www.arthurmathieu.com/</t>
  </si>
  <si>
    <t>https://instagram.fcps3-1.fna.fbcdn.net/v/t51.2885-19/480153584_645436934520957_1193730630538669937_n.jpg?stp=dst-jpg_e0_s150x150_tt6&amp;efg=eyJ2ZW5jb2RlX3RhZyI6InByb2ZpbGVfcGljLmRqYW5nby4xMDgwLmMyIn0&amp;_nc_ht=instagram.fcps3-1.fna.fbcdn.net&amp;_nc_cat=109&amp;_nc_oc=Q6cZ2QEExvrdD-KXfHyjEJfPP08rO-BsAWFONCidwFVlR3EXPSwpla6Q0cNyA830EfSrWBUB_nyUlVa9eKy98oAxTQFt&amp;_nc_ohc=RHBCjtfjOFUQ7kNvwH5zJ3G&amp;_nc_gid=-1qnQ2TeWndakZ_QhdFH2g&amp;edm=AOQ1c0wBAAAA&amp;ccb=7-5&amp;oh=00_Afxxy4oKo0j5OtTokJNC5UTYIYXsXTPQFwSe0UqwBrNAZw&amp;oe=69BD8C08&amp;_nc_sid=8b3546</t>
  </si>
  <si>
    <t>The @danielarsham Porsche 992 GT3 Cup Eroded 3023 project comes to life. 
@arthur_mathieu53 : I am very proud to be able to race this car with a Daniel Arsham Livery. Daniel is an Artist that I have admired for years. I find that his work allows people to experience Art in everyday objects and in e | I am extremely proud to present the L’ART KAR by @lart that I will drive this season in the prestigious @carreracupfrance !
An incredible collaboration ⚡️
Thank you Arthur for making the most beautiful car for Arthur 🤝
——
Pics by @iamacarfanatic &amp; @alexisgoure 
—— | That was the V1 of the Bernar Venet Art Car. 
Stay tuned for the V2... 😏
——
Ceci était la V1 de l’Art Car Bernar Venet. 
Restez connectés pour la V2...😏
——
📸 @alexisgoure 
——
#BernarVenet #VenetBernar #Venet #BV #Art #ArtCar #PorscheMoment #InstantPorsche #Porsche #VenetXPorsche #PorscheXBernarV | Can you mix my 2 dreams to create the ultimate machine pls?❤️‍🔥🤌⚡️
@roadscholars1 and @meyersmanxoutlaw did it. 
———
📸 @thomascantoni with @global.reunion 
———
#MeyersManx #FourCam #Fuhrmann #MeyersManxCarreraGT #CarreraEngine | Not just a cold start. A cold scart. @scartexhausts 
———
#Porsche911 #Porsche #Porscheexhaust #ScartExhaust #PorscheSound | When it’s race week, but in @meyersmanx…
I’ve never seen anything that goes so well with its slogan "Smiles for Miles".
———
#MeyersManx #Porsche #PeterAuto #Porsche917 #PorscheRSR | Mistral, RSR &amp; Friends 
W/ @arthur_mathieu53 @lorenzo.kikisch @chiara_kraft 
#911rsr #classic911 #luftgekühlt #historicracing | Le bleu n’a pas de dimensions, il est hors dimensions.
Yves Klein
———
📹 @lorenzo.kikisch &amp; @chiara_kraft 
———
#Porsche911RSR #JoffroyPorsche #JoffroyAutomobile #Cassis #SouthofFrance | How to properly start 2026…♥️
———
#Porsche #Dog #Porsche911 | thanks TGV Max for the 0€ train tickets… I just had the best week-end of my whole life! 
Friends, you are the best. François, André, Benoît, Gaétan, Silvano so much fun with you guys. 
Fanch… Memories for life, once again. I have no word… Thanks for your trust and for not making some « garage queens | "Sorry, I parked the wrong way." 
Be different. 
T-shirts are available in black and white on @very_dirty_laundry website😮‍💨
———
📸 @vinceperraud 
———
#GlobalReunion #Porsche912 #912 | Imagine you gave me an old camera to make a cool movie out of a weekend in the desert with some very mad Porsche 3.0 RS… 
I enjoyed it with the @team_joffroy_automobile and my guys @matjullia - @thomascantoni 
———
#Porsche #PorscheRally #TeamJoffroyAutomobile</t>
  </si>
  <si>
    <t>#BernarVenet, #VenetBernar, #Venet, #BV, #Art, #ArtCar, #PorscheMoment, #InstantPorsche, #Porsche, #VenetXPorsche, #PorscheXBernarV, #MeyersManx, #FourCam, #Fuhrmann, #MeyersManxCarreraGT, #CarreraEngine, #Porsche911, #Porscheexhaust, #ScartExhaust, #PorscheSound, #PeterAuto, #Porsche917, #PorscheRSR, #911rsr, #classic911, #luftgek, #historicracing, #Porsche911RSR, #JoffroyPorsche, #JoffroyAutomobile, #Cassis, #SouthofFrance, #Dog, #GlobalReunion, #Porsche912, #912, #PorscheRally, #TeamJoffroyAu</t>
  </si>
  <si>
    <t>@danielarsham, @arthur_mathieu53, @lart, @carreracupfrance, @iamacarfanatic, @alexisgoure, @roadscholars1, @meyersmanxoutlaw, @thomascantoni, @global.reunion, @scartexhausts, @meyersmanx, @lorenzo.kikisch, @chiara_kraft, @very_dirty_laundry, @vinceperraud, @team_joffroy_automobile, @matjullia</t>
  </si>
  <si>
    <t>https://instagram.com/p/CrRJU6iONnW, https://instagram.com/p/CcYFz8bK2Tj, https://instagram.com/p/CPJcD2-t8k7, https://instagram.com/p/DVtvZsoESxb, https://instagram.com/p/DUS2LBJCAHb, https://instagram.com/p/DT6DCr-DvvP, https://instagram.com/p/DTqYGyBDepe, https://instagram.com/p/DTVgiybiDVd, https://instagram.com/p/DTDED8ZiFct, https://instagram.com/p/DSiYjfBDuw6, https://instagram.com/p/DSK-miYjZI6, https://instagram.com/p/DSGCnQkjp23</t>
  </si>
  <si>
    <t>18500, 1591, 1076, 1005, 1009, 625, 3188, 1422, 1012, 93354, 340, 441</t>
  </si>
  <si>
    <t>127, 31, 17, 16, 11, 10, 29, 24, 7, 198, 3, 4</t>
  </si>
  <si>
    <t>2023-04-20, 2022-04-15, 2021-05-21, 2026-03-10, 2026-02-03, 2026-01-24, 2026-01-18, 2026-01-10, 2026-01-03, 2025-12-21, 2025-12-12, 2025-12-10</t>
  </si>
  <si>
    <t>Circuit Paul Armagnac de Nogaro, Circuit Paul Ricard, Dana Point / Laguna Beach, Cassis, Provence, Alpes - Côte D'azur, France, Cassis, French Riviera, Luberon Provence, Morroco, Africa</t>
  </si>
  <si>
    <t>Sidecar, Sidecar, Sidecar, Sidecar, Video, Sidecar, Video, Video, Video, Sidecar, Sidecar, Video</t>
  </si>
  <si>
    <t>https://instagram.fcps4-1.fna.fbcdn.net/v/t51.29350-15/342077118_555251736757863_1521708369989910755_n.jpg?stp=dst-jpg_e35_p1080x1080_tt6&amp;_nc_ht=instagram.fcps4-1.fna.fbcdn.net&amp;_nc_cat=103&amp;_nc_oc=Q6cZ2QEExvrdD-KXfHyjEJfPP08rO-BsAWFONCidwFVlR3EXPSwpla6Q0cNyA830EfSrWBUB_nyUlVa9eKy98oAxTQFt&amp;_nc_ohc=EaRPwaknYtEQ7kNvwEQloHF&amp;_nc_gid=-1qnQ2TeWndakZ_QhdFH2g&amp;edm=AOQ1c0wBAAAA&amp;ccb=7-5&amp;ig_cache_key=MzA4NTI4ODIzMjIwNDI1NjEyNQ%3D%3D.3-ccb7-5&amp;oh=00_AfxMlyJLJPrv5B0vucBirQgdJ1bGl_lpkFJWNGOkoWrWnw&amp;oe=69BD9290&amp;_nc_sid=8b3546, https://instagram.fcps4-1.fna.fbcdn.net/v/t51.29350-15/342077118_555251736757863_1521708369989910755_n.jpg?stp=dst-jpg_e35_p1080x1080_tt6&amp;_nc_ht=instagram.fcps4-1.fna.fbcdn.net&amp;_nc_cat=103&amp;_nc_oc=Q6cZ2QEExvrdD-KXfHyjEJfPP08rO-BsAWFONCidwFVlR3EXPSwpla6Q0cNyA830EfSrWBUB_nyUlVa9eKy98oAxTQFt&amp;_nc_ohc=EaRPwaknYtEQ7kNvwEQloHF&amp;_nc_gid=-1qnQ2TeWndakZ_QhdFH2g&amp;edm=AOQ1c0wBAAAA&amp;ccb=7-5&amp;ig_cache_key=MzA4NTI4ODIzMjIwNDI1NjEyNQ%3D%3D.3-ccb7-5&amp;oh=00_AfxMlyJLJPrv5B0vucBirQgdJ1bGl_lpkFJWNGOkoWrWnw&amp;oe=69BD9290&amp;_nc_sid=8b3546, https://instagram.fcps3-1.fna.fbcdn.net/v/t51.29350-15/341915868_206298795478477_4763702122413157715_n.jpg?stp=dst-jpg_e35_p1080x1080_tt6&amp;_nc_ht=instagram.fcps3-1.fna.fbcdn.net&amp;_nc_cat=101&amp;_nc_oc=Q6cZ2QEExvrdD-KXfHyjEJfPP08rO-BsAWFONCidwFVlR3EXPSwpla6Q0cNyA830EfSrWBUB_nyUlVa9eKy98oAxTQFt&amp;_nc_ohc=QYwGxLCcSl4Q7kNvwH3nngv&amp;_nc_gid=-1qnQ2TeWndakZ_QhdFH2g&amp;edm=AOQ1c0wBAAAA&amp;ccb=7-5&amp;ig_cache_key=MzA4NTI4ODIzMjE4NzUxNDMzMw%3D%3D.3-ccb7-5&amp;oh=00_Afxq37BJHJvIb_rOUMO7Lf2sbDz-qRTglIYYEsLgbqMfsw&amp;oe=69BDA03A&amp;_nc_sid=8b3546, https://instagram.fcps4-1.fna.fbcdn.net/v/t51.29350-15/342246165_911318710156055_7192812902027307763_n.jpg?stp=dst-jpg_e35_p1080x1080_tt6&amp;_nc_ht=instagram.fcps4-1.fna.fbcdn.net&amp;_nc_cat=111&amp;_nc_oc=Q6cZ2QEExvrdD-KXfHyjEJfPP08rO-BsAWFONCidwFVlR3EXPSwpla6Q0cNyA830EfSrWBUB_nyUlVa9eKy98oAxTQFt&amp;_nc_ohc=5rjzLMucRVMQ7kNvwE5bGdt&amp;_nc_gid=-1qnQ2TeWndakZ_QhdFH2g&amp;edm=AOQ1c0wBAAAA&amp;ccb=7-5&amp;ig_cache_key=MzA4NTI4ODIzMjIyOTI4Njc3Mw%3D%3D.3-ccb7-5&amp;oh=00_AfxSru0Yql8T4A9kNubFJObLFbs8SlH9CE85QjSrlBfaXg&amp;oe=69BDA84D&amp;_nc_sid=8b3546, https://instagram.fcps4-1.fna.fbcdn.net/v/t51.29350-15/342364810_3364182187245339_6652705065087110995_n.jpg?stp=dst-jpg_e35_p1080x1080_tt6&amp;_nc_ht=instagram.fcps4-1.fna.fbcdn.net&amp;_nc_cat=103&amp;_nc_oc=Q6cZ2QEExvrdD-KXfHyjEJfPP08rO-BsAWFONCidwFVlR3EXPSwpla6Q0cNyA830EfSrWBUB_nyUlVa9eKy98oAxTQFt&amp;_nc_ohc=VcrOHW4CndMQ7kNvwEjE03O&amp;_nc_gid=-1qnQ2TeWndakZ_QhdFH2g&amp;edm=AOQ1c0wBAAAA&amp;ccb=7-5&amp;ig_cache_key=MzA4NTI4ODIzMjMwNDg5NzExOQ%3D%3D.3-ccb7-5&amp;oh=00_AfxDxt7q91MyysitOTGV3PhmyFsSqceE8R9iRCm24uba3Q&amp;oe=69BDB949&amp;_nc_sid=8b3546, https://instagram.fcps3-1.fna.fbcdn.net/v/t51.29350-15/341894489_186963000413719_4127663142908712167_n.jpg?stp=dst-jpg_e35_p1080x1080_tt6&amp;_nc_ht=instagram.fcps3-1.fna.fbcdn.net&amp;_nc_cat=107&amp;_nc_oc=Q6cZ2QEExvrdD-KXfHyjEJfPP08rO-BsAWFONCidwFVlR3EXPSwpla6Q0cNyA830EfSrWBUB_nyUlVa9eKy98oAxTQFt&amp;_nc_ohc=_vAMEq4EDzsQ7kNvwFO5uYI&amp;_nc_gid=-1qnQ2TeWndakZ_QhdFH2g&amp;edm=AOQ1c0wBAAAA&amp;ccb=7-5&amp;ig_cache_key=MzA4NTI4ODIzMjE5NTk1MzE3MQ%3D%3D.3-ccb7-5&amp;oh=00_Afy0LkOgPV1pt3ErVCFg9RY4R2D5FVFcHAh6ZT5RMeO-DA&amp;oe=69BDA7BE&amp;_nc_sid=8b3546, https://instagram.fcps3-1.fna.fbcdn.net/v/t51.29350-15/342065312_211800371582161_4982590007810019295_n.jpg?stp=dst-jpg_e35_p1080x1080_tt6&amp;_nc_ht=instagram.fcps3-1.fna.fbcdn.net&amp;_nc_cat=101&amp;_nc_oc=Q6cZ2QEExvrdD-KXfHyjEJfPP08rO-BsAWFONCidwFVlR3EXPSwpla6Q0cNyA830EfSrWBUB_nyUlVa9eKy98oAxTQFt&amp;_nc_ohc=3OVt7n5_MswQ7kNvwE35i5I&amp;_nc_gid=-1qnQ2TeWndakZ_QhdFH2g&amp;edm=AOQ1c0wBAAAA&amp;ccb=7-5&amp;ig_cache_key=MzA4NTI4ODIzMjI3MTI2NTk1NQ%3D%3D.3-ccb7-5&amp;oh=00_AfxEzaGkmfTChXIDUKeLyPZCLTse8dqRSg0nCnl0eDsedw&amp;oe=69BD9C0B&amp;_nc_sid=8b3546, https://instagram.fcps3-1.fna.fbcdn.net/v/t51.29350-15/342214201_1415939275885130_8205420141997646350_n.jpg?stp=dst-jpg_e35_p1080x1080_tt6&amp;_nc_ht=instagram.fcps3-1.fna.fbcdn.net&amp;_nc_cat=102&amp;_nc_oc=Q6cZ2QEExvrdD-KXfHyjEJfPP08rO-BsAWFONCidwFVlR3EXPSwpla6Q0cNyA830EfSrWBUB_nyUlVa9eKy98oAxTQFt&amp;_nc_ohc=ij-ThydMOCoQ7kNvwEwOowm&amp;_nc_gid=-1qnQ2TeWndakZ_QhdFH2g&amp;edm=AOQ1c0wBAAAA&amp;ccb=7-5&amp;ig_cache_key=MzA4NTI4ODIzMjIwNDIwMzM5MA%3D%3D.3-ccb7-5&amp;oh=00_Afx_6JC44zVyFa50Hsxd2GS194OrS43qbOaAKcDHATpA_Q&amp;oe=69BD9E19&amp;_nc_sid=8b3546, https://instagram.fcps3-1.fna.fbcdn.net/v/t51.29350-15/342074418_957163221968479_3896332554241070379_n.jpg?stp=dst-jpg_e35_p1080x1080_tt6&amp;_nc_ht=instagram.fcps3-1.fna.fbcdn.net&amp;_nc_cat=107&amp;_nc_oc=Q6cZ2QEExvrdD-KXfHyjEJfPP08rO-BsAWFONCidwFVlR3EXPSwpla6Q0cNyA830EfSrWBUB_nyUlVa9eKy98oAxTQFt&amp;_nc_ohc=JyGtHKGysaEQ7kNvwFFvK5K&amp;_nc_gid=-1qnQ2TeWndakZ_QhdFH2g&amp;edm=AOQ1c0wBAAAA&amp;ccb=7-5&amp;ig_cache_key=MzA4NTI4ODIzMjIwNDM0Nzg3Mw%3D%3D.3-ccb7-5&amp;oh=00_AfxlAhhWPxacGYzt5nVjFEKwfOvi5TRStQV5Kxld6-Go0Q&amp;oe=69BD9708&amp;_nc_sid=8b3546, https://instagram.fcps4-1.fna.fbcdn.net/v/t51.29350-15/278636480_181580180864303_6356789385582672646_n.jpg?stp=dst-jpg_e35_s1080x1080_tt6&amp;_nc_ht=instagram.fcps4-1.fna.fbcdn.net&amp;_nc_cat=111&amp;_nc_oc=Q6cZ2QEExvrdD-KXfHyjEJfPP08rO-BsAWFONCidwFVlR3EXPSwpla6Q0cNyA830EfSrWBUB_nyUlVa9eKy98oAxTQFt&amp;_nc_ohc=oVFODlFH-_IQ7kNvwHjuqgo&amp;_nc_gid=-1qnQ2TeWndakZ_QhdFH2g&amp;edm=AOQ1c0wBAAAA&amp;ccb=7-5&amp;ig_c</t>
  </si>
  <si>
    <t>https://instagram.fcps4-1.fna.fbcdn.net/o1/v/t16/f2/m69/AQO5o1NIK4PLf51S3eI9vTbzvX2aolbrvwKTTfRMhNBfH1QoLu48RBSdeMwnIldjVj4Pr1SehHopz0BPK1zyvg5E.mp4?strext=1&amp;_nc_cat=104&amp;_nc_oc=AdlaplqYZfEdmJ0GSHh5Qwowyxoghl-BbZwPJPNY6hshfwMSwpG6FQN9Ntd1CAiiDSqVJ5fb2DM-A-lx0tla2ky5&amp;_nc_sid=5e9851&amp;_nc_ht=instagram.fcps4-1.fna.fbcdn.net&amp;_nc_ohc=CnnW4JOy_VEQ7kNvwGdc86r&amp;efg=eyJ2ZW5jb2RlX3RhZyI6Inhwdl9wcm9ncmVzc2l2ZS5JTlNUQUdSQU0uQ0FST1VTRUxfSVRFTS5DMy43MjAuZGFzaF9iYXNlbGluZV8xX3YxIiwieHB2X2Fzc2V0X2lkIjoxNzkyNTU3NTE5OTI1MzcwNiwiYXNzZXRfYWdlX2RheXMiOjUsInZpX3VzZWNhc2VfaWQiOjEwMTQ2LCJkdXJhdGlvbl9zIjoxOSwidXJsZ2VuX3NvdXJjZSI6Ind3dyJ9&amp;ccb=17-1&amp;_nc_gid=-1qnQ2TeWndakZ_QhdFH2g&amp;_nc_ss=1a&amp;_nc_zt=28&amp;vs=f689c6b6b1fb8354&amp;_nc_vs=HBksFQIYOnBhc3N0aHJvdWdoX2V2ZXJzdG9yZS9HS2p0b3liLTlWZEJYTmtGQVBuZFNSaWYxc1V5YnNwVEFRQUYVAALIARIAFQIYUWlnX3hwdl9wbGFjZW1lbnRfcGVybWFuZW50X3YyLzg0NDlCNUFFRDJEOThGQzc0RUNFNEIwNjg4MjZFNDhGX2F1ZGlvX2Rhc2hpbml0Lm1wNBUCAsgBEgAoABgAGwKIB3VzZV9vaWwBMRJwcm9ncmVzc2l2ZV9yZWNpcGUBMRUAACaUk6vi5s3XPxUCKAJDMywXQDNu2RaHKwIYEmRhc2hfYmFzZWxpbmVfMV92MREAde4HZcSeAQA&amp;oh=00_Afw855PMi6e4vtqysfDnWox2S9AWU1vsr6lQER_ESCJNkQ&amp;oe=69BDB728, https://instagram.fcps4-1.fna.fbcdn.net/o1/v/t16/f2/m69/AQMoCkLbRBOY1_3AHmcbnVzKI6z-hxkuVjrC_5FvlZiGt_H4DBONX2GmjTqE8xgTE0Rw80sm78qnIeHkKm6ED32l.mp4?strext=1&amp;_nc_cat=108&amp;_nc_oc=AdkaPvO8nq15vAkNzZ20LP9F1zMYB3XQm77H4BMmX4SkOoLHtbydDRghYFCNUCbnV39abxzmJVws8Kj3hmEeZbSs&amp;_nc_sid=5e9851&amp;_nc_ht=instagram.fcps4-1.fna.fbcdn.net&amp;_nc_ohc=-TYHGq7TEhAQ7kNvwGbfjWB&amp;efg=eyJ2ZW5jb2RlX3RhZyI6Inhwdl9wcm9ncmVzc2l2ZS5JTlNUQUdSQU0uQ0FST1VTRUxfSVRFTS5DMy43MjAuZGFzaF9iYXNlbGluZV8xX3YxIiwieHB2X2Fzc2V0X2lkIjoxNzkyNTU3NTIwODI1MzcwNiwiYXNzZXRfYWdlX2RheXMiOjUsInZpX3VzZWNhc2VfaWQiOjEwMTQ2LCJkdXJhdGlvbl9zIjo1LCJ1cmxnZW5fc291cmNlIjoid3d3In0%3D&amp;ccb=17-1&amp;_nc_gid=-1qnQ2TeWndakZ_QhdFH2g&amp;_nc_ss=1a&amp;_nc_zt=28&amp;vs=42a1787e5b8677ff&amp;_nc_vs=HBksFQIYOnBhc3N0aHJvdWdoX2V2ZXJzdG9yZS9HRlhEdXlZRktxRVNtVTREQU1hLW5SMkZ4MU5kYnNwVEFRQUYVAALIARIAFQIYUWlnX3hwdl9wbGFjZW1lbnRfcGVybWFuZW50X3YyL0I4NEI3RjZDRDU0M0QwNzU2QTU1MTgxOUQyM0Y0MDg1X2F1ZGlvX2Rhc2hpbml0Lm1wNBUCAsgBEgAoABgAGwKIB3VzZV9vaWwBMRJwcm9ncmVzc2l2ZV9yZWNpcGUBMRUAACaU5PXq5s3XPxUCKAJDMywXQBVU_fO2RaIYEmRhc2hfYmFzZWxpbmVfMV92MREAde4HZcSeAQA&amp;oh=00_Afy0Cpe0_hYqMYr7zdiPMBEft3w_77aU85afkwDr6Cc7hQ&amp;oe=69BD89FC, https://instagram.fcps3-1.fna.fbcdn.net/o1/v/t16/f2/m69/AQM-9B-w6rWjDYIK4RkJ0YKoXsNXpAQ9fuhHjLuKOoqhAYqXypbB6Vw0CgoduuDHfZ5E0DDFDVZ6hUsNyKwnmfXo.mp4?strext=1&amp;_nc_cat=107&amp;_nc_oc=AdmaVRq9kn7F2A1460FuoQYcd938Stlu5Z6yOpxTiTK2FWl6fVkCwxytc6uF_7JpHhYUvVgMDXtPG-_4b-bvDurr&amp;_nc_sid=5e9851&amp;_nc_ht=instagram.fcps3-1.fna.fbcdn.net&amp;_nc_ohc=KCjhX3fsE34Q7kNvwHIr2i4&amp;efg=eyJ2ZW5jb2RlX3RhZyI6Inhwdl9wcm9ncmVzc2l2ZS5JTlNUQUdSQU0uQ0FST1VTRUxfSVRFTS5DMy4xMDc2LmRhc2hfYmFzZWxpbmVfMV92MSIsInhwdl9hc3NldF9pZCI6MTc5MjU1NzUyMjMyNTM3MDYsImFzc2V0X2FnZV9kYXlzIjo1LCJ2aV91c2VjYXNlX2lkIjoxMDE0NiwiZHVyYXRpb25fcyI6MjMsInVybGdlbl9zb3VyY2UiOiJ3d3cifQ%3D%3D&amp;ccb=17-1&amp;_nc_gid=-1qnQ2TeWndakZ_QhdFH2g&amp;_nc_ss=1a&amp;_nc_zt=28&amp;vs=ec157dac8f1e16b7&amp;_nc_vs=HBksFQIYOnBhc3N0aHJvdWdoX2V2ZXJzdG9yZS9HSHZUZVNhbTBoM2RFQXdIQUJzRmZLNHE4M3h5YnNwVEFRQUYVAALIARIAFQIYUWlnX3hwdl9wbGFjZW1lbnRfcGVybWFuZW50X3YyLzVCNDdERURDQzU2NTUzMjM1QUQxQ0REMTUwNjY1MDgwX2F1ZGlvX2Rhc2hpbml0Lm1wNBUCAsgBEgAoABgAGwKIB3VzZV9vaWwBMRJwcm9ncmVzc2l2ZV9yZWNpcGUBMRUAACaU65z55s3XPxUCKAJDMywXQDf3S8an754YEmRhc2hfYmFzZWxpbmVfMV92MREAde4HZcSeAQA&amp;oh=00_AfzfbgCPHqZecmNvEqFzSYkpTzkVEdmO676MCTl-a-1MeA&amp;oe=69BDA381, https://instagram.fcps4-1.fna.fbcdn.net/o1/v/t16/f2/m69/AQNaTmet4sWnTxvSdXIO4W10KvhAUeuX10T0MQaL9EfPIF7sYmRbSt2O5jhLBnGFuQvYQrvQlbpOGN9fuA_pPiLI.mp4?strext=1&amp;_nc_cat=110&amp;_nc_oc=Admxi2bv6fVLU8o3qAx396NIQ-J4FS3VhbUPlRl3KSIErl_nzxEe6C7Fr_MrYH547h7Iy-jWjXzvLSFbau0RyvoG&amp;_nc_sid=5e9851&amp;_nc_ht=instagram.fcps4-1.fna.fbcdn.net&amp;_nc_ohc=0HVKGk4Ph-kQ7kNvwHeUjEy&amp;efg=eyJ2ZW5jb2RlX3RhZyI6Inhwdl9wcm9ncmVzc2l2ZS5JTlNUQUdSQU0uQ0FST1VTRUxfSVRFTS5DMy43MjAuZGFzaF9iYXNlbGluZV8xX3YxIiwieHB2X2Fzc2V0X2lkIjoxNzkyNTU3NTI0NDI1MzcwNiwiYXNzZXRfYWdlX2RheXMiOjUsInZpX3VzZWNhc2VfaWQiOjEwMTQ2LCJkdXJhdGlvbl9zIjo3LCJ1cmxnZW5fc291cmNlIjoid3d3In0%3D&amp;ccb=17-1&amp;_nc_gid=-1qnQ2TeWndakZ_QhdFH2g&amp;_nc_ss=1a&amp;_nc_zt=28&amp;vs=b1cf5bd81567c06b&amp;_nc_vs=HBksFQIYOnBhc3N0aHJvdWdoX2V2ZXJzdG9yZS9HUFhBc1NaQzNiWWJYbW9FQUJDN0xTaWdqT1ZWYnNwVEFRQUYVAALIARIAFQIYUWlnX3hwdl9wbGFjZW1lbnRfcGVybWFuZW50X3YyLzVENEY2OEM1QzdFNDRGQThDMjhERDhERjA1OEYxMkEyX2F1ZGlvX2Rhc2hpbml0Lm1wNBUCAsgBEgAoABgAGwKIB3VzZV9vaWwBMRJwcm9ncmVzc2l2ZV9yZWNpcGUBMRUAACaUqKCN583XPxUCKAJDMywXQB4AAAAAAAAYEmRhc2hfYmFzZWxpbmVfMV92MREAde4HZcSeAQA&amp;oh=00_AfzWKkFkByFHg8pslPSWmWdjKQ4KUMTZD_SLIIMg51j_Dw&amp;oe=69BDA942, https://instagram.fcps4-1.fna.fbcdn.net/o1/v/t2/f2/m86/AQP8ESO9koMXXKVp4KJcwZafd6CPVULfuXax7sK2428CKOZ_hVTMHRDP1ogSSeG_Cd01DZTj0dbvgrLvv97L-oVhb0K0YLT8TyMVSGw.mp4?_nc_cat=105&amp;_nc_oc=AdntBLVdOBGhvD8C25nWQJNQhhz7OkLvLkZKrXQUKnPUjfjbLBqpfh2NMiD4x9saOY8BndnI9y761HurY-zzK1mp&amp;_nc_sid=5e9851&amp;_nc_ht=instagram.fcps4-1.fna.fbcdn.net&amp;_nc_ohc=TtbeuVExSE8Q7kNvwFqjwtc&amp;efg=eyJ2ZW5jb2RlX3RhZyI6Inhwdl9wcm9ncmVzc2l2ZS5JTlNUQUdSQU0uQ0xJUFMuQzMuNzIwLmRhc2hfYmFzZWxpbmVfMV92MSIsInhwdl9hc3NldF9pZCI6MTc5MjA2NDg4MzMyNTM3MDYsImFzc2V0X2F</t>
  </si>
  <si>
    <t>https://www.instagram.com/arthur_mathieu53</t>
  </si>
  <si>
    <t>tatsuya_sekiguchi_es._official</t>
  </si>
  <si>
    <t>関口達矢</t>
  </si>
  <si>
    <t>es co., ltd. 
TRACK @track_kaori  @track_es._official
KLAMP @klamp_kayo
KNOCK @knock_amanda @knock_es._official</t>
  </si>
  <si>
    <t>https://linktr.ee/track2009</t>
  </si>
  <si>
    <t>https://instagram.fjan1-1.fna.fbcdn.net/v/t51.82787-19/629527820_18559895455019213_6349341360469100340_n.jpg?stp=dst-jpg_e0_s150x150_tt6&amp;efg=eyJ2ZW5jb2RlX3RhZyI6InByb2ZpbGVfcGljLmRqYW5nby4xMDMxLmMyIn0&amp;_nc_ht=instagram.fjan1-1.fna.fbcdn.net&amp;_nc_cat=105&amp;_nc_oc=Q6cZ2QHgN-XW59VwxMkL4ikX7A6NUZ_XSXHbMvl0S61FvgeKckjnOFSCkEDOm_mqAnyLY6Q&amp;_nc_ohc=rXL4stOAm9YQ7kNvwETwAxS&amp;_nc_gid=8hNXqfaEwk-4BG73EGyhRQ&amp;edm=AOQ1c0wBAAAA&amp;ccb=7-5&amp;oh=00_Afx2Upy8B6aLX9wYCOImlqbVale6qE_rFvi7kmv6Aluh7w&amp;oe=69BDAFFA&amp;_nc_sid=8b3546</t>
  </si>
  <si>
    <t>.
ウエストライドから"SUPPLEX MOUTAIN RIDERS"をご紹介致します！
.
＜Explanation＞
WESTRIDE「SUPPLEX MOUTAIN RIDERS」。
ALL MADE IN JAPANの完全防水・防寒ジャケットとして圧倒的なスペックと作り込みを持つ「MOUNTAIN RIDERS」をベースに、より軽量化とアウトドア性を持たせて今季リリースする超強力品番。幾多の高機能ギア系アイテムを企画・開発してきたウエストライドのラインナップの中でも、「最も高い技術と考え抜かれたディテールを装備して作り込まれた傑作」をその背景とし、SUPPLEX糸で製作した3層オリジナ | .
ウエストライドから"SUPPLEX MOUTAIN RIDERS"をご紹介致します！
.
＜Explanation＞
WESTRIDE「SUPPLEX MOUTAIN RIDERS」。
ALL MADE IN JAPANの完全防水・防寒ジャケットとして圧倒的なスペックと作り込みを持つ「MOUNTAIN RIDERS」をベースに、より軽量化とアウトドア性を持たせた超強力品番。幾多の高機能ギア系アイテムを企画・開発してきたウエストライドのラインナップの中でも、「最も高い技術と考え抜かれたディテールを装備して作り込まれた傑作」をその背景とし、SUPPLEX糸で製作した3層オリジナルの「完全防水」 | .
ウエストライドから"CYCLE FUR WINDBREAKER:FORT WORTH"をご紹介致します！
.
＜Explanation＞
WESTRIDE 25FW NEW ITEM「CYCLE FUR WINDBREAKER:FORT WORTH」。
デイリーから軽いライディングまで秋冬シーズンで活躍するマルチパーパス・ジャケットとして秋冬コレクションで継続定番化した防寒防水ウィンドブレーカーは、耐久性に優れるリップストップ（ナイロン）ながら、コットン調の風合いを持ち尚且つ軽量という至高の生地を使用して提案する世界ナンバーワン。SUPPLEX糸で製作 した3層オリジナルの「完全防水」生地 | .
ウエストライドから"CYCLE FUR WINDBREAKER:FORT WORTH"をご紹介致します！
.
＜Explanation＞
WESTRIDE 25FW NEW ITEM「CYCLE FUR WINDBREAKER:FORT WORTH」。
デイリーから軽いライディングまで秋冬シーズンで活躍するマルチパーパス・ジャケットとして秋冬コレクションで継続定番化した防寒防水ウィンドブレーカーは、耐久性に優れるリップストップ（ナイロン）ながら、コットン調の風合いを持ち尚且つ軽量という至高の生地を使用して提案する世界ナンバーワン。SUPPLEX糸で製作 した3層オリジナルの「完全防水」生地 | .
フリーホイーラーズから-"BaldyGus" MECHANIC SHIRT #2533008-をご紹介致します！
.
1930年代頃のワークシャツをモチーフにした、バルディーガス・メカニックシャツです。
程よい肉感のある生地で、裏面には起毛を施したフランネル素材を使用しています。
主要部分はトリプルステッチ（3本針）で仕立てられたワークウェアらしいつくりです。
ボタンは尿素ボタンを使用。
プリーツ付きのポケットや、太めの前立て、エルボーパッチ、チンストラップが特徴です。
グリーン×ブラウンの配色も魅力的なネルシャツになります。
.
FREEWHEELERS &amp; CO.
.
-"BaldyG | .
フリーホイーラーズから-"U.S.NAVY BNY DRYDOCK #4" TURTLE NECK SWEAT SHIRT #2534010-をご紹介致します！
.
ややゆとりのあるシルエットになります。
特徴的なグローブポケットに、袖リブはV字仕様です。
フロントは立体感のある電着フロッキープリントの上からエアブラシプリントが施された仕様で、
バックは染込みプリントになります。
.
● SPECIAL HEAVY WEIGHT FLEECE
質の高い特殊な綿を用いた強撚でムラが強く太い系を敢えて使用し、加えて厚さや固さコシを出す為に編み機の微妙なセッティングを幾度も繰り返し編み立てられた | .
フリーホイーラーズから-"1947 Birner RILEY 4 PORT SPECIAL" Gemsa #2533007-をご紹介致します！
.
ジェムサ・ワークシャツのカスタムモデルです。
コットン・カルゼ生地を使用した肉厚でハリ・コシ感のある滑らかな質感になります。
ボタンは尿素ボタンを使用しています。
重量感のあるしっかりとした生地で、シャツジャケットとしても重宝します。
プリントは染込みプリントです。
.
FREEWHEELERS &amp; CO.
.
-"1947 Birner RILEY 4 PORT SPECIAL" Gemsa-
.
LATE 1940s MOTOR CULTU | .
ウエアハウスから"Lot 450 2本針フード ILLINOIS"をご紹介致します！
.
セットインスリーブの二本針タイプのフード付きモデルです。不変的な定番デザインながら、フード裏、ポケット口には特徴的なフライスリブを使用しているため、フードはさらにフィット感を高め、フロントポケットはアクセントだけでなく、補強の役割も果たしています。
.
WAREHOUSE &amp; CO.
.
-"Lot 450 2本針フード ILLINOIS"-
.
size.38,40,42,44 ¥24,750-
.
#warehousecompany #warehouse #lot450 #madeinjapan  | .
フリーホイーラーズから"1944 U.S.M.C. Marine Scout Bombing SQ932 "TEUFELHUND" Gemsa #2533002"をご紹介致します！
.
ジェムサ・ワークシャツのカスタムモデルです。
コットン・カルゼ生地を使用した肉厚でハリ・コシ感のある滑らかな質感になります。
ボタンは尿素ボタンを使用しています。
重量感のあるしっかりとした生地で、シャツジャケットとしても重宝します。
プリントは染込みプリントです。
.
FREEWHEELERS &amp; CO.
.
-1944 U.S.M.C. Marine Scout Bombing SQ932 "TEUFE | .
ウエアハウスから"Lot 3022 FLANNEL SHIRTS WITH CHINSTRAP G柄 ONE WASH"をご紹介致します！
.
ウエアハウスのネルシャツは、生地に日本では限られた地域にしか残っていない力織機を使用して生地を作っています。フランネルの生地を作るために力織機を使う理由は単なる「耳付きのネル生地」を作りたいという理由からではありません、あくまでもセルビッチは副産物なのです。その目的は、力織機を使用することでムラ糸の持つ風合いを損なうことなく、生地に仕上げることができるからです。デニムと同じで、ヴィンテージネルシャツの生地を織っていた糸は不均一なムラ糸であった時代で | .
ウエアハウスから"Lot 3022 FLANNEL SHIRTS WITH CHINSTRAP H柄 ONE WASH"をご紹介致します！
.
ウエアハウスのネルシャツは、生地に日本では限られた地域にしか残っていない力織機を使用して生地を作っています。フランネルの生地を作るために力織機を使う理由は単なる「耳付きのネル生地」を作りたいという理由からではありません、あくまでもセルビッチは副産物なのです。その目的は、力織機を使用することでムラ糸の持つ風合いを損なうことなく、生地に仕上げることができるからです。デニムと同じで、ヴィンテージネルシャツの生地を織っていた糸は不均一なムラ糸であった時代で | .
ウエストライドから"MID VENTILE JACKET"が再入荷致しました！
.
＜Explanation＞
表地は英国空軍が採用している事でも知られるVENTILE(ベンタイル)を使用。COTTON100％の超高密度織物で、耐水性と防水性に優れた素材。多少の雨であれば防いでくれます。LININGにはFLEECEを使用。表地と裏地の間には、DUPONT社が独自の技術で開発した[COMFORMAX]を挟み込みました。COMFORMAX TMはMICROFIBERの中綿とDUPONT独自のPOLYOLEFIN製の多層膜加工技術を組み合わせたもので高い防風性・保温性を持ちながら従来表地に持たせ</t>
  </si>
  <si>
    <t>#2533008, #4, #2534010, #2533007, #warehousecompany, #warehouse, #lot450, #madeinjapan, #2533002</t>
  </si>
  <si>
    <t>https://instagram.com/p/DUkkBAxE-j9, https://instagram.com/p/DUcscLRkxRa, https://instagram.com/p/DUXsKubkxPi, https://instagram.com/p/DUXr0Byk3h8, https://instagram.com/p/DUP2Ez-E4dM, https://instagram.com/p/DUKt4xNEy9z, https://instagram.com/p/DT9t_YrE95X, https://instagram.com/p/DT4vVWyk03F, https://instagram.com/p/DT2L2Pck1Bv, https://instagram.com/p/DTubZjok-BD, https://instagram.com/p/DTua5jGkzk2, https://instagram.com/p/DTrlASOk3ve</t>
  </si>
  <si>
    <t>14, 14, 16, 17, 16, 21, 19, 18, 23, 14, 19, 16</t>
  </si>
  <si>
    <t>2026-02-10, 2026-02-07, 2026-02-05, 2026-02-05, 2026-02-02, 2026-01-31, 2026-01-26, 2026-01-24, 2026-01-23, 2026-01-20, 2026-01-20, 2026-01-19</t>
  </si>
  <si>
    <t>Kawagoe, Saitama</t>
  </si>
  <si>
    <t>https://instagram.fjan1-1.fna.fbcdn.net/v/t51.82787-15/632323839_18559958326019213_508569564668051159_n.jpg?stp=dst-jpg_e15_fr_p1080x1080_tt6&amp;_nc_ht=instagram.fjan1-1.fna.fbcdn.net&amp;_nc_cat=105&amp;_nc_oc=Q6cZ2QHgN-XW59VwxMkL4ikX7A6NUZ_XSXHbMvl0S61FvgeKckjnOFSCkEDOm_mqAnyLY6Q&amp;_nc_ohc=jUvI5xOCW5EQ7kNvwGPtEb_&amp;_nc_gid=8hNXqfaEwk-4BG73EGyhRQ&amp;edm=AOQ1c0wBAAAA&amp;ccb=7-5&amp;ig_cache_key=MzgyOTMzNjcyNTc3MzM0NzAzMQ%3D%3D.3-ccb7-5&amp;oh=00_Afz3bMGWvKSQCjmJEM2DnPNGjBSJyZM7RSmdoVGbWLI43A&amp;oe=69BD8EAB&amp;_nc_sid=8b3546, https://instagram.fjan1-1.fna.fbcdn.net/v/t51.82787-15/632323839_18559958326019213_508569564668051159_n.jpg?stp=dst-jpg_e15_fr_p1080x1080_tt6&amp;_nc_ht=instagram.fjan1-1.fna.fbcdn.net&amp;_nc_cat=105&amp;_nc_oc=Q6cZ2QHgN-XW59VwxMkL4ikX7A6NUZ_XSXHbMvl0S61FvgeKckjnOFSCkEDOm_mqAnyLY6Q&amp;_nc_ohc=jUvI5xOCW5EQ7kNvwGPtEb_&amp;_nc_gid=8hNXqfaEwk-4BG73EGyhRQ&amp;edm=AOQ1c0wBAAAA&amp;ccb=7-5&amp;ig_cache_key=MzgyOTMzNjcyNTc3MzM0NzAzMQ%3D%3D.3-ccb7-5&amp;oh=00_Afz3bMGWvKSQCjmJEM2DnPNGjBSJyZM7RSmdoVGbWLI43A&amp;oe=69BD8EAB&amp;_nc_sid=8b3546, https://instagram.fjan1-1.fna.fbcdn.net/v/t51.82787-15/627252938_18559958335019213_702474184787695303_n.jpg?stp=dst-jpg_e15_fr_p1080x1080_tt6&amp;_nc_ht=instagram.fjan1-1.fna.fbcdn.net&amp;_nc_cat=105&amp;_nc_oc=Q6cZ2QHgN-XW59VwxMkL4ikX7A6NUZ_XSXHbMvl0S61FvgeKckjnOFSCkEDOm_mqAnyLY6Q&amp;_nc_ohc=S4h5cT1mMvkQ7kNvwHCO5ta&amp;_nc_gid=8hNXqfaEwk-4BG73EGyhRQ&amp;edm=AOQ1c0wBAAAA&amp;ccb=7-5&amp;ig_cache_key=MzgyOTMzNjcyODE0NzI4ODMyMQ%3D%3D.3-ccb7-5&amp;oh=00_Afzdpetf2JEuuG2YoistHAMyGODAIYdHiMeqc_zlP7EwcA&amp;oe=69BDAC05&amp;_nc_sid=8b3546, https://instagram.fjan1-1.fna.fbcdn.net/v/t51.82787-15/630334224_18558819733019213_5184110538346088339_n.jpg?stp=dst-jpg_e15_fr_p1080x1080_tt6&amp;_nc_ht=instagram.fjan1-1.fna.fbcdn.net&amp;_nc_cat=105&amp;_nc_oc=Q6cZ2QHgN-XW59VwxMkL4ikX7A6NUZ_XSXHbMvl0S61FvgeKckjnOFSCkEDOm_mqAnyLY6Q&amp;_nc_ohc=MAkOUtH_k7IQ7kNvwGjYH5q&amp;_nc_gid=8hNXqfaEwk-4BG73EGyhRQ&amp;edm=AOQ1c0wBAAAA&amp;ccb=7-5&amp;ig_cache_key=MzgyNzEyNzA3MjE5Njg5NzU3Mw%3D%3D.3-ccb7-5&amp;oh=00_AfwUyzMNuNTBANIWT8ps3G756gEArpXpFystf7QGToOjDw&amp;oe=69BDB112&amp;_nc_sid=8b3546, https://instagram.fjan1-1.fna.fbcdn.net/v/t51.82787-15/630334224_18558819733019213_5184110538346088339_n.jpg?stp=dst-jpg_e15_fr_p1080x1080_tt6&amp;_nc_ht=instagram.fjan1-1.fna.fbcdn.net&amp;_nc_cat=105&amp;_nc_oc=Q6cZ2QHgN-XW59VwxMkL4ikX7A6NUZ_XSXHbMvl0S61FvgeKckjnOFSCkEDOm_mqAnyLY6Q&amp;_nc_ohc=MAkOUtH_k7IQ7kNvwGjYH5q&amp;_nc_gid=8hNXqfaEwk-4BG73EGyhRQ&amp;edm=AOQ1c0wBAAAA&amp;ccb=7-5&amp;ig_cache_key=MzgyNzEyNzA3MjE5Njg5NzU3Mw%3D%3D.3-ccb7-5&amp;oh=00_AfwUyzMNuNTBANIWT8ps3G756gEArpXpFystf7QGToOjDw&amp;oe=69BDB112&amp;_nc_sid=8b3546, https://instagram.fjan1-1.fna.fbcdn.net/v/t51.82787-15/629463860_18558819742019213_7750791626150999774_n.jpg?stp=dst-jpg_e15_fr_p1080x1080_tt6&amp;_nc_ht=instagram.fjan1-1.fna.fbcdn.net&amp;_nc_cat=105&amp;_nc_oc=Q6cZ2QHgN-XW59VwxMkL4ikX7A6NUZ_XSXHbMvl0S61FvgeKckjnOFSCkEDOm_mqAnyLY6Q&amp;_nc_ohc=bD8-wmzoMF8Q7kNvwFLlCC0&amp;_nc_gid=8hNXqfaEwk-4BG73EGyhRQ&amp;edm=AOQ1c0wBAAAA&amp;ccb=7-5&amp;ig_cache_key=MzgyNzEyNzA3NDM2MTE2MjcxNA%3D%3D.3-ccb7-5&amp;oh=00_AfyUf3HrhXX7nzgR1RMEnXhcQLSi6wBR6y1ilGyK0_MrEA&amp;oe=69BD86CA&amp;_nc_sid=8b3546, https://instagram.fjan1-1.fna.fbcdn.net/v/t51.82787-15/628200775_18557689984019213_8464528015775393280_n.jpg?stp=dst-jpg_e15_fr_p1080x1080_tt6&amp;_nc_ht=instagram.fjan1-1.fna.fbcdn.net&amp;_nc_cat=105&amp;_nc_oc=Q6cZ2QHgN-XW59VwxMkL4ikX7A6NUZ_XSXHbMvl0S61FvgeKckjnOFSCkEDOm_mqAnyLY6Q&amp;_nc_ohc=PloSsMTSThYQ7kNvwHJSjNB&amp;_nc_gid=8hNXqfaEwk-4BG73EGyhRQ&amp;edm=AOQ1c0wBAAAA&amp;ccb=7-5&amp;ig_cache_key=MzgyNTcxOTkxMjk4NDQyNTM4OQ%3D%3D.3-ccb7-5&amp;oh=00_Afwr8L80j6ldO3qhYmfLwF2skykIKaA_Ti9wwAbPOBwiPA&amp;oe=69BD8D63&amp;_nc_sid=8b3546, https://instagram.fjan1-1.fna.fbcdn.net/v/t51.82787-15/628200775_18557689984019213_8464528015775393280_n.jpg?stp=dst-jpg_e15_fr_p1080x1080_tt6&amp;_nc_ht=instagram.fjan1-1.fna.fbcdn.net&amp;_nc_cat=105&amp;_nc_oc=Q6cZ2QHgN-XW59VwxMkL4ikX7A6NUZ_XSXHbMvl0S61FvgeKckjnOFSCkEDOm_mqAnyLY6Q&amp;_nc_ohc=PloSsMTSThYQ7kNvwHJSjNB&amp;_nc_gid=8hNXqfaEwk-4BG73EGyhRQ&amp;edm=AOQ1c0wBAAAA&amp;ccb=7-5&amp;ig_cache_key=MzgyNTcxOTkxMjk4NDQyNTM4OQ%3D%3D.3-ccb7-5&amp;oh=00_Afwr8L80j6ldO3qhYmfLwF2skykIKaA_Ti9wwAbPOBwiPA&amp;oe=69BD8D63&amp;_nc_sid=8b3546, https://instagram.fjan1-1.fna.fbcdn.net/v/t51.82787-15/627026716_18557689975019213_970757381544603021_n.jpg?stp=dst-jpg_e15_fr_p1080x1080_tt6&amp;_nc_ht=instagram.fjan1-1.fna.fbcdn.net&amp;_nc_cat=105&amp;_nc_oc=Q6cZ2QHgN-XW59VwxMkL4ikX7A6NUZ_XSXHbMvl0S61FvgeKckjnOFSCkEDOm_mqAnyLY6Q&amp;_nc_ohc=ZDFpBsKDmOkQ7kNvwEqcXKT&amp;_nc_gid=8hNXqfaEwk-4BG73EGyhRQ&amp;edm=AOQ1c0wBAAAA&amp;ccb=7-5&amp;ig_cache_key=MzgyNTcxOTkxMzI5NDgzMjc4Mg%3D%3D.3-ccb7-5&amp;oh=00_AfyFuM-NCWQYHtv6MVawiTTdDrU_WeT9_ilRwKuVPPbKiw&amp;oe=69BD892A&amp;_nc_sid=8b3546, https://instagram.fjan1-1.fna.fbcdn.net/v/t51.82787-15/627541461_18557689123019213_2623276353431734573_n.jpg?stp=dst-jpg_e15_fr_p1080x1080_tt6&amp;_nc_ht=instagram.fjan1-1.fna.fbcdn.net&amp;_nc_cat=105&amp;_nc_oc=Q6cZ2QHgN-XW59VwxMkL4ikX7A6NUZ_XSXHbMvl0S61FvgeKckjnOFSCkEDOm_mqAnyLY6Q&amp;_nc_ohc=G_9ei7FdhysQ7kNvwHEdNMz&amp;_nc_gid=8hNXqfaEwk-4BG73EGyhRQ&amp;edm=AOQ1c0wBAAAA&amp;ccb=7-5&amp;ig_cache_key=MzgyNTcxNjU2NzI2MzYyNTg1MQ%3D%3D.3-ccb7-5&amp;oh=00_Afxt54mBOirjnm_gfsMT2mnSOJhqgFn8EWPyg0qSq5LcOg&amp;oe=69BD99EE&amp;_nc_sid=8b3546, https://instagram.fjan1-1.fna.fbcd</t>
  </si>
  <si>
    <t>https://www.instagram.com/tatsuya_sekiguchi_es._official</t>
  </si>
  <si>
    <t>chelyespinolaff</t>
  </si>
  <si>
    <t>🦂❤️🔥 Escorpiana ♏️🥊💥</t>
  </si>
  <si>
    <t>ID: 「 2256990760 」(Sᥙdᥲmᥱ́rιᥴᥲ)
ෆ Pᥲrᥲgᥙᥲყᥲ🇵🇾 ᥱᥒ Argᥱᥒtιᥒᥲ🇦🇷 ෆ
Dᥙᥲ: MᥲrιSoᥣ ღ
↳ Cuentas @chely_espinola / @chelyespinolabox</t>
  </si>
  <si>
    <t>http://www.tiktok.com/@chelyespinolaff</t>
  </si>
  <si>
    <t>https://scontent-sjc3-1.cdninstagram.com/v/t51.82787-19/534349745_18303435457219683_7759355309778915319_n.jpg?stp=dst-jpg_e0_s150x150_tt6&amp;efg=eyJ2ZW5jb2RlX3RhZyI6InByb2ZpbGVfcGljLmRqYW5nby4xMDgwLmMyIn0&amp;_nc_ht=scontent-sjc3-1.cdninstagram.com&amp;_nc_cat=103&amp;_nc_oc=Q6cZ2QFujRSFXv8JciNwWn4ORucJoJlXI7pcJZP2BMEgW-WrXidMB4Bn9FvWqDxJaUUG63g&amp;_nc_ohc=4RbahhfUAVUQ7kNvwEqh1bD&amp;_nc_gid=gel3Y7JpdPdfFJtKfxR0Vw&amp;edm=AOQ1c0wBAAAA&amp;ccb=7-5&amp;oh=00_Afw7d0gnd82tBbNKkEBrkO1zfSefWGsJ6H0z2CVwYc5X1Q&amp;oe=69BDBCEA&amp;_nc_sid=8b3546</t>
  </si>
  <si>
    <t>#free #fire #freefire #videofreefire #garena #criminaldorado #parati Mi Duita por siempreee🥹🥰 @marisol.ff16 @marisolcarabajal17 | Mi mejor amigo✨🫰🏻 | #freefire #fire #free #videofreefire #garena | #freefire #free #fire #videofreefire #garena #criminaldorado ❤️‍🩹 | #freefire #free #fire #videofreefire #criminaldorado #jugandofreefire #garena #clasificatoria Jajajajjajaajja deja que yo "resuelvo" 🥲🤣 | #free #fire #freefire #videofreefire #garena #parati #criminaldorado Jiji ☺️ | #free #fire #freefire #garena #videofreefire Mi Duita🥹🥰 @marisol.ff16 @marisolcarabajal17 | #free #fire #freefire #videofreefire #criminal #dorado #criminaldorado #garena 💛 | #free #fire #freefire #videofreefire #parati | #free #fire #videofreefire #freefire Apenas tengo 26🥲🤣 | #free #fire #freefire #videofreefire #jugandofreefire #lobosolitario #parati xd | #free #fire #freefire #videofreefire #jugandofreefire #lobosolitario xd</t>
  </si>
  <si>
    <t>#free, #fire, #freefire, #videofreefire, #garena, #criminaldorado, #parati, #jugandofreefire, #clasificatoria, #criminal, #dorado, #lobosolitario</t>
  </si>
  <si>
    <t>@marisol.ff16, @marisolcarabajal17</t>
  </si>
  <si>
    <t>https://instagram.com/p/DLwU1cJgELI, https://instagram.com/p/C92XeRWAthQ, https://instagram.com/p/DUV_yaHAOjx, https://instagram.com/p/DMjk2pWAudT, https://instagram.com/p/DMjaWtwgF3-, https://instagram.com/p/DMKCZy8A0iq, https://instagram.com/p/DLwZL9TgNbK, https://instagram.com/p/DLr6cGugSgZ, https://instagram.com/p/DLQVBfJx4R9, https://instagram.com/p/DKn6vT2AJVq, https://instagram.com/p/DKn2TbSgbTM, https://instagram.com/p/DKnvaB1As1w</t>
  </si>
  <si>
    <t>30, 56, 8, 12, 15, 36, 24, 25, 407, 68, 15, 16</t>
  </si>
  <si>
    <t>2025-07-06, 2024-07-25, 2026-02-04, 2025-07-26, 2025-07-26, 2025-07-16, 2025-07-06, 2025-07-04, 2025-06-23, 2025-06-08, 2025-06-08, 2025-06-08</t>
  </si>
  <si>
    <t>Buenos Aires, Argentina, Argentina</t>
  </si>
  <si>
    <t>https://scontent-sjc6-1.cdninstagram.com/o1/v/t2/f2/m367/AQO3EA5K9jZNhmLsH91ZBg3uzCK0fmbe-kGQOF710wJJTx0jQyCZ22CDm4m2eBdULLSTlvZ81wP16AdB8BQT7JHA3DXaMIOcIjI21nU.mp4?_nc_cat=109&amp;_nc_sid=5e9851&amp;_nc_ht=scontent-sjc6-1.cdninstagram.com&amp;_nc_ohc=R4AtE0lcZsgQ7kNvwF56D88&amp;efg=eyJ2ZW5jb2RlX3RhZyI6Inhwdl9wcm9ncmVzc2l2ZS5JTlNUQUdSQU0uQ0xJUFMuQzMuNzIwLmRhc2hfYmFzZWxpbmVfMV92MSIsInhwdl9hc3NldF9pZCI6MTUzODMxOTA2NzEzNTQyNywiYXNzZXRfYWdlX2RheXMiOjI1MywidmlfdXNlY2FzZV9pZCI6MTAwOTksImR1cmF0aW9uX3MiOjIzLCJ1cmxnZW5fc291cmNlIjoid3d3In0%3D&amp;ccb=17-1&amp;_nc_gid=gel3Y7JpdPdfFJtKfxR0Vw&amp;_nc_ss=1a&amp;_nc_zt=28&amp;vs=a2eea25b5a81dd0e&amp;_nc_vs=HBksFQIYQGlnX2VwaGVtZXJhbC8zODQxODQwNDRCRUI5NkEyNzUwMTRDQjY5QUU2OThCM192aWRlb19kYXNoaW5pdC5tcDQVAALIARIAFQIYR2lnX3hwdl9yZWVsc19wZXJtYW5lbnRfc3JfcHJvZC8xNzY4ODkxOTYwNjkwMjgzXzE0OTQzNDgxODM1MDk5ODE0NzgubXA0FQICyAESACgAGAAbAogHdXNlX29pbAExEnByb2dyZXNzaXZlX3JlY2lwZQExFQAAJob34Zj6xbsFFQIoAkMzLBdAN9aHKwIMShgSZGFzaF9iYXNlbGluZV8xX3YxEQB1_gdl5p0BAA&amp;oh=00_AfyVg_71bPbCR8i5PM7d7GlOk9Pt9bj7IvRNOH9F5wS5kA&amp;oe=69BDA7BA, https://scontent-sjc3-1.cdninstagram.com/o1/v/t2/f2/m367/AQMIIbRn2R6kbeU71kgjwnk4I6rs87UrYuQyjQ46rIDNpIWtv-NsdqQgU5AmKo0hUWSmBnT_D3DtIrcz60uXP-qmCND2UW0SUXKvz40.mp4?_nc_cat=102&amp;_nc_sid=5e9851&amp;_nc_ht=scontent-sjc3-1.cdninstagram.com&amp;_nc_ohc=BNc55SuaNB4Q7kNvwH0OH-u&amp;efg=eyJ2ZW5jb2RlX3RhZyI6Inhwdl9wcm9ncmVzc2l2ZS5JTlNUQUdSQU0uQ0xJUFMuQzMuNzIwLmRhc2hfYmFzZWxpbmVfMV92MSIsInhwdl9hc3NldF9pZCI6MTgwNjI0NTUxOTg2NjQ0MCwiYXNzZXRfYWdlX2RheXMiOjU5OCwidmlfdXNlY2FzZV9pZCI6MTAwOTksImR1cmF0aW9uX3MiOjYsInVybGdlbl9zb3VyY2UiOiJ3d3cifQ%3D%3D&amp;ccb=17-1&amp;_nc_gid=gel3Y7JpdPdfFJtKfxR0Vw&amp;_nc_ss=1a&amp;_nc_zt=28&amp;vs=74b098adca65949e&amp;_nc_vs=HBksFQIYQGlnX2VwaGVtZXJhbC9FNDQyMkJGQTZDRTFCMkM3ODUwMDI4QTZDODM5NDY4Ql92aWRlb19kYXNoaW5pdC5tcDQVAALIARIAFQIYRmlnX3hwdl9yZWVsc19wZXJtYW5lbnRfc3JfcHJvZC80NDU3ODMzMTQ5NjExMzFfNDAyODkyMTI5NTgyOTAyMTM1NS5tcDQVAgLIARIAKAAYABsCiAd1c2Vfb2lsATEScHJvZ3Jlc3NpdmVfcmVjaXBlATEVAAAmkOm16amxtQYVAigCQzMsF0AbEGJN0vGqGBJkYXNoX2Jhc2VsaW5lXzFfdjERAHX-B2XmnQEA&amp;oh=00_AfyuheOTHSpopD1g7XNDz25K0R4USqlo1GKJzmtlecbUog&amp;oe=69BD88EB, https://scontent-sjc6-1.cdninstagram.com/o1/v/t2/f2/m86/AQO_pWzwyhH8yyKAXpWRbIgxZldYw0hNFBwM73oMF3YVHBvEfarif7cGysI7gUEc6NcJt7dBIII9y_Xi9AR4BqFm4AXzjl_P_CV72qE.mp4?_nc_cat=109&amp;_nc_sid=5e9851&amp;_nc_ht=scontent-sjc6-1.cdninstagram.com&amp;_nc_ohc=mMyfifVCJjwQ7kNvwG017GL&amp;efg=eyJ2ZW5jb2RlX3RhZyI6Inhwdl9wcm9ncmVzc2l2ZS5JTlNUQUdSQU0uQ0xJUFMuQzMuNzIwLmRhc2hfYmFzZWxpbmVfMV92MSIsInhwdl9hc3NldF9pZCI6MTc4OTQ1NTc5NDEzOTk1MjIsImFzc2V0X2FnZV9kYXlzIjozOSwidmlfdXNlY2FzZV9pZCI6MTAwOTksImR1cmF0aW9uX3MiOjEzLCJ1cmxnZW5fc291cmNlIjoid3d3In0%3D&amp;ccb=17-1&amp;_nc_gid=gel3Y7JpdPdfFJtKfxR0Vw&amp;_nc_ss=1a&amp;_nc_zt=28&amp;vs=88a6d03b080fa055&amp;_nc_vs=HBksFQIYUmlnX3hwdl9yZWVsc19wZXJtYW5lbnRfc3JfcHJvZC8wMTQ2ODhGQzdDMTZFNDYyMjhGNUZGRDlFNDA1QkE4Ql92aWRlb19kYXNoaW5pdC5tcDQVAALIARIAFQIYUWlnX3hwdl9wbGFjZW1lbnRfcGVybWFuZW50X3YyL0RCNDZCQ0RBNkVGRjhBRjc1REI4MDZDQUFDOEM0QkIwX2F1ZGlvX2Rhc2hpbml0Lm1wNBUCAsgBEgAoABgAGwKIB3VzZV9vaWwBMRJwcm9ncmVzc2l2ZV9yZWNpcGUBMRUAACbE_5OYrsDJPxUCKAJDMywXQCtEGJN0vGoYEmRhc2hfYmFzZWxpbmVfMV92MREAdf4HZeadAQA&amp;oh=00_AfzmYRH3MurwZuJwbwzpTICz_sgFBZ7BYXCzL-oViiaKDw&amp;oe=69B99C62, https://scontent-sjc3-1.cdninstagram.com/o1/v/t2/f2/m367/AQM2-6GT-Tz6aWQpUvRnOJ1EB7k77Rk1aqZJnebU7DHpdBTt1g5R4Xn7kPnoqORi8vdh4JgCOimfnBvPTCirT3cxWxu-MFAx0pbyN68.mp4?_nc_cat=100&amp;_nc_sid=5e9851&amp;_nc_ht=scontent-sjc3-1.cdninstagram.com&amp;_nc_ohc=3wFFMwPKBwkQ7kNvwFHwJQq&amp;efg=eyJ2ZW5jb2RlX3RhZyI6Inhwdl9wcm9ncmVzc2l2ZS5JTlNUQUdSQU0uQ0xJUFMuQzIuNzIwLmRhc2hfYmFzZWxpbmVfMV92MSIsInhwdl9hc3NldF9pZCI6NzQ3Mjk0MzUxNTc3MDYzLCJhc3NldF9hZ2VfZGF5cyI6MjMzLCJ2aV91c2VjYXNlX2lkIjoxMDA5OSwiZHVyYXRpb25fcyI6NywidXJsZ2VuX3NvdXJjZSI6Ind3dyJ9&amp;ccb=17-1&amp;vs=1fd595041711a40b&amp;_nc_vs=HBksFQIYQGlnX2VwaGVtZXJhbC80RjQxNUM5RkFCNUYzMDQyN0YxMDVDNTQ5ODhBRTE5Q192aWRlb19kYXNoaW5pdC5tcDQVAALIARIAFQIYRmlnX3hwdl9yZWVsc19wZXJtYW5lbnRfc3JfcHJvZC83ODMxMjEyNjQyODI1ODlfMTQ1NjU2MDc3MzI3ODkzNjYxMC5tcDQVAgLIARIAKAAYABsCiAd1c2Vfb2lsATEScHJvZ3Jlc3NpdmVfcmVjaXBlATEVAAAmzr_y5aDq0wIVAigCQzIsF0Af3S8an753GBJkYXNoX2Jhc2VsaW5lXzFfdjERAHX-B2XmnQEA&amp;_nc_gid=gel3Y7JpdPdfFJtKfxR0Vw&amp;_nc_ss=1a&amp;_nc_zt=28&amp;oh=00_AfwjKUIm_F3znYLvR7V-rYAXKHBxbMMClDQwjeSN7T6OQw&amp;oe=69BDB039, https://scontent-sjc3-1.cdninstagram.com/o1/v/t2/f2/m367/AQM7C17NR435Er4-wwr-5jDLlDRB11E46Y4caOvCLGlSvHKu3ICwhc225BJFR2xtzHugrsTDQFNRz-Nv3xkElS3udf8_oRHh3p2KhpQ.mp4?_nc_cat=105&amp;_nc_sid=5e9851&amp;_nc_ht=scontent-sjc3-1.cdninstagram.com&amp;_nc_ohc=O3JMbzw-QKgQ7kNvwFxeTjK&amp;efg=eyJ2ZW5jb2RlX3RhZyI6Inhwdl9wcm9ncmVzc2l2ZS5JTlNUQUdSQU0uQ0xJUFMuQzMuNTQwLmRhc2hfYmFzZWxpbmVfMV92MSIsInhwdl9hc3NldF9pZCI6NzUwNTExMjY0MjMyNzMxLCJhc3NldF9hZ2VfZGF5cyI6MjMzLCJ2aV91c2VjYXNlX2lkIjoxMDA5OSwiZHVyYXRpb25fcyI6MjYsInVybGdlbl9zb3VyY2UiOiJ3d3cifQ%3D%3D&amp;ccb=17-1&amp;_nc_gid=gel3Y7JpdPdfFJtKfxR0Vw&amp;_nc_ss=1a&amp;_nc_zt=28&amp;vs=7121922fef68c2ee&amp;_nc_vs=HBksFQIYQGlnX2VwaGVtZXJhbC84NzQwNDE4RkU0NjBDMjk1RkExQkU1QkRDQjBEQkU5MF92aWRlb19kYXNoaW5pdC5tcDQVAALIARIAFQIYR2lnX3hwdl9yZWVsc19wZXJtYW5lbnRfc3JfcHJvZC8xOTM3Njk2NjkzNjQ2MDA2XzUyMjA0NzgwMzYwNzYwNDYzMzEubXA0FQICyAESACgAGAAbAogHdXNlX29pbAExEnByb2dyZXNzaXZlX3JlY2lwZQExFQAAJrbU79TApdUCFQIo</t>
  </si>
  <si>
    <t>https://www.instagram.com/chelyespinolaff</t>
  </si>
  <si>
    <t>naokihoori</t>
  </si>
  <si>
    <t>PRINTING DIRECTOR、ART DIRECTOR、PROMOTION DIRECTOR
@mobros_com    director
@officialbigflag  director
@tokyo_bottle   director
@tempurastudios</t>
  </si>
  <si>
    <t>https://scontent-iad3-2.cdninstagram.com/v/t51.82787-19/610680380_17905892619303996_7101004555233835563_n.jpg?stp=dst-jpg_e0_s150x150_tt6&amp;efg=eyJ2ZW5jb2RlX3RhZyI6InByb2ZpbGVfcGljLmRqYW5nby4xMDgwLmMyIn0&amp;_nc_ht=scontent-iad3-2.cdninstagram.com&amp;_nc_cat=100&amp;_nc_oc=Q6cZ2QFxEQfysmhLeq6t2ZmeohqoNc_eBsK0aV4CbQ9BfeDOtWsGrWB-xkEkMSoIvXkzb8A&amp;_nc_ohc=WtILiM7ccigQ7kNvwEcXqrN&amp;_nc_gid=5RpzvtJxOkmBBG2rZELW0A&amp;edm=AOQ1c0wBAAAA&amp;ccb=7-5&amp;oh=00_AfwyfgoPX4OFKtNuFK8apAuGQzlztZh8hrhCt6SP_lRYYQ&amp;oe=69BD9610&amp;_nc_sid=8b3546</t>
  </si>
  <si>
    <t>コーヒーゼリーアイスクリーム。
@yama_pizza 
#むすめとふたり　#東金サンピア　#コーヒーゼリーとアイスクリーム | 部屋とコーヒーとワタシ
娘が撮ってくれたので。
メガネは眼鏡の奥山。
クオリティーの高さにいつも感動。
タンブラーは
@sttokejp 
#部屋とコーヒーとわたし 
#眼鏡の奥山 
#sttoke | 久々の新小岩で。
変わらぬ味。
#山盛りポテト　#新小岩　#男たちの集い | シーズン到来。
焼きマシュマロ、焼き芋、焼きベーコン、焼きチーズ。
あとはウィスキー。
#田舎は最先端　#焚き火とおれ　#焼けばなんでもうまい | デジタルデトックス
#娘と秋のドライブ　#浜辺散歩　#秋のドライブはまりあ | 冬支度
#ホカロン　#靴下　#最高暖　
@__hokaron | 今日も最高の時間でした
@yama_pizza 
@khartallbxw | 落ちる落ちる
#青い　#ゴリラ　#秋の風 | 夕方18時に娘とココアタイム。
キンモクセイの香りが心地良い。
#スタバのココア好き  #秋のキンモクセイ　#ずっと外にいられる　#東金　#田舎は最先端 | #栗拾い　#秋の醍醐味　#食べれるの？ | ファミTというのが流石。
田舎は在庫もあって妻と自分の分をまとめ買い。
シンプルで何よりもお値段以上。
#ファミマ　#ファミT  #トリップスター　#田舎は最先端  #お値段以上 | 皆様お疲れ様でした🍻
@sttokejp 
@tokyo_bottle 
#花金ですよ  #やっぱりバドワイザー  #隣で娘がお創作</t>
  </si>
  <si>
    <t>#sttoke</t>
  </si>
  <si>
    <t>@yama_pizza, @sttokejp, @__hokaron, @khartallbxw, @tokyo_bottle</t>
  </si>
  <si>
    <t>https://instagram.com/p/DVlOjF4CWTV, https://instagram.com/p/DVSnBtBE4TI, https://instagram.com/p/DUdGMU0ib0H, https://instagram.com/p/DS1x1iAk7Op, https://instagram.com/p/DRbas5QCQBJ, https://instagram.com/p/DRZbXG8iZ4V, https://instagram.com/p/DQ_2SzoCdaW, https://instagram.com/p/DQx_PFYiV5X, https://instagram.com/p/DP8wFvPCUZc, https://instagram.com/p/DPaJji6kwjB, https://instagram.com/p/DPGq0IBCQ-z, https://instagram.com/p/DMh9xXDz-kV</t>
  </si>
  <si>
    <t>3, 3, 1, 3, 2, 1, 10, 2, 3, 6, 3, 5</t>
  </si>
  <si>
    <t>2026-03-07, 2026-02-28, 2026-02-07, 2025-12-29, 2025-11-24, 2025-11-23, 2025-11-13, 2025-11-08, 2025-10-18, 2025-10-05, 2025-09-27, 2025-07-25</t>
  </si>
  <si>
    <t>Image, Sidecar, Image, Sidecar, Video, Video, Video, Image, Video, Video, Video, Sidecar</t>
  </si>
  <si>
    <t>https://scontent-iad3-2.cdninstagram.com/v/t51.82787-15/642495345_17913627696303996_120920659276695882_n.jpg?stp=dst-jpg_e35_p1080x1080_sh0.08_tt6&amp;_nc_ht=scontent-iad3-2.cdninstagram.com&amp;_nc_cat=100&amp;_nc_oc=Q6cZ2QFxEQfysmhLeq6t2ZmeohqoNc_eBsK0aV4CbQ9BfeDOtWsGrWB-xkEkMSoIvXkzb8A&amp;_nc_ohc=D_SYcM96wQwQ7kNvwGUPj95&amp;_nc_gid=5RpzvtJxOkmBBG2rZELW0A&amp;edm=AOQ1c0wBAAAA&amp;ccb=7-5&amp;ig_cache_key=Mzg0NzU0NTQ0MDc5OTY0NjkzMw%3D%3D.3-ccb7-5&amp;oh=00_AfwbdFZz3P-WCY5sPf_SBQDIrIhcF3AIgQirglBQJ4Xglw&amp;oe=69BDBD1F&amp;_nc_sid=8b3546, https://scontent-iad3-2.cdninstagram.com/v/t51.82787-15/645431753_17912505096303996_591042652383452065_n.jpg?stp=dst-jpg_e35_s1080x1080_sh0.08_tt6&amp;_nc_ht=scontent-iad3-2.cdninstagram.com&amp;_nc_cat=100&amp;_nc_oc=Q6cZ2QFxEQfysmhLeq6t2ZmeohqoNc_eBsK0aV4CbQ9BfeDOtWsGrWB-xkEkMSoIvXkzb8A&amp;_nc_ohc=rT5aE7MquvYQ7kNvwHuO9X9&amp;_nc_gid=5RpzvtJxOkmBBG2rZELW0A&amp;edm=AOQ1c0wBAAAA&amp;ccb=7-5&amp;ig_cache_key=Mzg0MjMwNDg2NDAyNjg3MzYzNQ%3D%3D.3-ccb7-5&amp;oh=00_Afz2wAkkkcFl8evLNPfYSLuMToFLQdljLxp5OuBtY3JWWQ&amp;oe=69BD9EFC&amp;_nc_sid=8b3546, https://scontent-iad3-2.cdninstagram.com/v/t51.82787-15/645431753_17912505096303996_591042652383452065_n.jpg?stp=dst-jpg_e35_s1080x1080_sh0.08_tt6&amp;_nc_ht=scontent-iad3-2.cdninstagram.com&amp;_nc_cat=100&amp;_nc_oc=Q6cZ2QFxEQfysmhLeq6t2ZmeohqoNc_eBsK0aV4CbQ9BfeDOtWsGrWB-xkEkMSoIvXkzb8A&amp;_nc_ohc=rT5aE7MquvYQ7kNvwHuO9X9&amp;_nc_gid=5RpzvtJxOkmBBG2rZELW0A&amp;edm=AOQ1c0wBAAAA&amp;ccb=7-5&amp;ig_cache_key=Mzg0MjMwNDg2NDAyNjg3MzYzNQ%3D%3D.3-ccb7-5&amp;oh=00_Afz2wAkkkcFl8evLNPfYSLuMToFLQdljLxp5OuBtY3JWWQ&amp;oe=69BD9EFC&amp;_nc_sid=8b3546, https://scontent-iad3-2.cdninstagram.com/v/t51.82787-15/642483170_17912505105303996_7227033019862702592_n.jpg?stp=dst-jpg_e35_s1080x1080_sh0.08_tt6&amp;_nc_ht=scontent-iad3-2.cdninstagram.com&amp;_nc_cat=100&amp;_nc_oc=Q6cZ2QFxEQfysmhLeq6t2ZmeohqoNc_eBsK0aV4CbQ9BfeDOtWsGrWB-xkEkMSoIvXkzb8A&amp;_nc_ohc=QB48vqYbq7EQ7kNvwHdKvhc&amp;_nc_gid=5RpzvtJxOkmBBG2rZELW0A&amp;edm=AOQ1c0wBAAAA&amp;ccb=7-5&amp;ig_cache_key=Mzg0MjMwNDg2NTY2MjYxODg1MQ%3D%3D.3-ccb7-5&amp;oh=00_AfyGtOO7JbRHjVaPokWObMUbqHv6IOZeiJOl18oMjlYBkg&amp;oe=69BDB888&amp;_nc_sid=8b3546, https://scontent-iad3-2.cdninstagram.com/v/t51.82787-15/629661422_17909735940303996_9021182979985142594_n.jpg?stp=dst-jpg_e35_p1080x1080_sh0.08_tt6&amp;_nc_ht=scontent-iad3-2.cdninstagram.com&amp;_nc_cat=100&amp;_nc_oc=Q6cZ2QFxEQfysmhLeq6t2ZmeohqoNc_eBsK0aV4CbQ9BfeDOtWsGrWB-xkEkMSoIvXkzb8A&amp;_nc_ohc=4AH0ynNyWcAQ7kNvwF4nuU1&amp;_nc_gid=5RpzvtJxOkmBBG2rZELW0A&amp;edm=AOQ1c0wBAAAA&amp;ccb=7-5&amp;ig_cache_key=MzgyNzI0MjQ5MzYwMzg1NTYyMw%3D%3D.3-ccb7-5&amp;oh=00_AfyxCMptZXSUeZJBf-zeUzZP97212d_F-ACAbcHUxRBEwQ&amp;oe=69BDB047&amp;_nc_sid=8b3546, https://scontent-iad3-2.cdninstagram.com/v/t51.82787-15/608201719_17904950310303996_7696179557791844731_n.jpg?stp=dst-jpg_e35_p1080x1080_sh0.08_tt6&amp;_nc_ht=scontent-iad3-2.cdninstagram.com&amp;_nc_cat=100&amp;_nc_oc=Q6cZ2QFxEQfysmhLeq6t2ZmeohqoNc_eBsK0aV4CbQ9BfeDOtWsGrWB-xkEkMSoIvXkzb8A&amp;_nc_ohc=AYrXWCPqSgkQ7kNvwHkb36N&amp;_nc_gid=5RpzvtJxOkmBBG2rZELW0A&amp;edm=AOQ1c0wBAAAA&amp;ccb=7-5&amp;ig_cache_key=Mzc5ODE2MTAzMzM4Mzg0NTgyMQ%3D%3D.3-ccb7-5&amp;oh=00_AfzemMja1zxqEYTzJsy46VfDA2aH-w9IxiXbP_ELGF1gxg&amp;oe=69BDAF35&amp;_nc_sid=8b3546, https://scontent-iad3-2.cdninstagram.com/v/t51.82787-15/608201719_17904950310303996_7696179557791844731_n.jpg?stp=dst-jpg_e35_p1080x1080_sh0.08_tt6&amp;_nc_ht=scontent-iad3-2.cdninstagram.com&amp;_nc_cat=100&amp;_nc_oc=Q6cZ2QFxEQfysmhLeq6t2ZmeohqoNc_eBsK0aV4CbQ9BfeDOtWsGrWB-xkEkMSoIvXkzb8A&amp;_nc_ohc=AYrXWCPqSgkQ7kNvwHkb36N&amp;_nc_gid=5RpzvtJxOkmBBG2rZELW0A&amp;edm=AOQ1c0wBAAAA&amp;ccb=7-5&amp;ig_cache_key=Mzc5ODE2MTAzMzM4Mzg0NTgyMQ%3D%3D.3-ccb7-5&amp;oh=00_AfzemMja1zxqEYTzJsy46VfDA2aH-w9IxiXbP_ELGF1gxg&amp;oe=69BDAF35&amp;_nc_sid=8b3546, https://scontent-iad3-2.cdninstagram.com/v/t51.82787-15/607542330_17904950319303996_1791385996939367832_n.jpg?stp=dst-jpg_e35_p1080x1080_sh0.08_tt6&amp;_nc_ht=scontent-iad3-2.cdninstagram.com&amp;_nc_cat=100&amp;_nc_oc=Q6cZ2QFxEQfysmhLeq6t2ZmeohqoNc_eBsK0aV4CbQ9BfeDOtWsGrWB-xkEkMSoIvXkzb8A&amp;_nc_ohc=WWl81RI0LKQQ7kNvwHSynzd&amp;_nc_gid=5RpzvtJxOkmBBG2rZELW0A&amp;edm=AOQ1c0wBAAAA&amp;ccb=7-5&amp;ig_cache_key=Mzc5ODE2MTAzMzQ1MTAxMTk2NA%3D%3D.3-ccb7-5&amp;oh=00_Afw5vqwF6jAcSggpmasJmP3sWFXcWWulmjwcrgU8yOcl3g&amp;oe=69BDBB2D&amp;_nc_sid=8b3546, https://scontent-iad3-2.cdninstagram.com/v/t51.82787-15/608689373_17904950331303996_7139215843731170077_n.jpg?stp=dst-jpg_e35_p1080x1080_sh0.08_tt6&amp;_nc_ht=scontent-iad3-2.cdninstagram.com&amp;_nc_cat=100&amp;_nc_oc=Q6cZ2QFxEQfysmhLeq6t2ZmeohqoNc_eBsK0aV4CbQ9BfeDOtWsGrWB-xkEkMSoIvXkzb8A&amp;_nc_ohc=9oWpIyUQ2NkQ7kNvwEH_gJK&amp;_nc_gid=5RpzvtJxOkmBBG2rZELW0A&amp;edm=AOQ1c0wBAAAA&amp;ccb=7-5&amp;ig_cache_key=Mzc5ODE2MTAzMzQ1MDk5MjcyMw%3D%3D.3-ccb7-5&amp;oh=00_Afz80AP9CbaWuUZpdq71GkDXfDPe1BlKgtuC-C1dFOa8fA&amp;oe=69BD95AE&amp;_nc_sid=8b3546, https://scontent-iad3-2.cdninstagram.com/v/t51.82787-15/575685396_17899375626303996_947911714766946310_n.jpg?stp=dst-jpg_e35_p1080x1080_sh0.08_tt6&amp;_nc_ht=scontent-iad3-2.cdninstagram.com&amp;_nc_cat=100&amp;_nc_oc=Q6cZ2QFxEQfysmhLeq6t2ZmeohqoNc_eBsK0aV4CbQ9BfeDOtWsGrWB-xkEkMSoIvXkzb8A&amp;_nc_ohc=XxFhnkKnoc4Q7kNvwG2sxIh&amp;_nc_gid=5RpzvtJxOkmBBG2rZELW0A&amp;edm=AOQ1c0wBAAAA&amp;ccb=7-5&amp;ig_cache_key=Mzc2MTA2NTI3NzMzMzc5MDI5NQ%3D%3D.3-ccb7-5&amp;oh=00_AfyKYesqlHHgfLIIN_HKdK1EIiIRxnkSCVevSXahHCSYMQ&amp;oe</t>
  </si>
  <si>
    <t>https://scontent-iad3-1.cdninstagram.com/o1/v/t2/f2/m86/AQMCWPyHzovbswgtgcP-rsCvKPBfX7ykfgJ3Vyh1kI8Bn6p7Qtc8-ka6znoQI0JDOsWKfDTM8gZaftwkEfxenBvzk1nJEPohoLEwerQ.mp4?_nc_cat=109&amp;_nc_sid=5e9851&amp;_nc_ht=scontent-iad3-1.cdninstagram.com&amp;_nc_ohc=-r9W7XM4GnQQ7kNvwF5Um78&amp;efg=eyJ2ZW5jb2RlX3RhZyI6Inhwdl9wcm9ncmVzc2l2ZS5JTlNUQUdSQU0uQ0xJUFMuQzMuNzIwLmRhc2hfYmFzZWxpbmVfMV92MSIsInhwdl9hc3NldF9pZCI6MjYxMTE1MzY3MjU5NjMzNCwiYXNzZXRfYWdlX2RheXMiOjExMiwidmlfdXNlY2FzZV9pZCI6MTAwOTksImR1cmF0aW9uX3MiOjE2LCJ1cmxnZW5fc291cmNlIjoid3d3In0%3D&amp;ccb=17-1&amp;vs=130bb3e431f332b1&amp;_nc_vs=HBksFQIYUmlnX3hwdl9yZWVsc19wZXJtYW5lbnRfc3JfcHJvZC81NzRFQUE3MDUzMUE5NTA0MDhBRjU4Mjk1RkJCODQ5OF92aWRlb19kYXNoaW5pdC5tcDQVAALIARIAFQIYRmlnX3hwdl9yZWVsc19wZXJtYW5lbnRfc3JfcHJvZC83NzUwODYwNzIyNTY5NjJfMTUwMDQ2MTU0MjY2NDk0MzMxNS5tcDQVAgLIARIAKAAYABsCiAd1c2Vfb2lsATEScHJvZ3Jlc3NpdmVfcmVjaXBlATEVAAAm3K3f8ZK1owkVAigCQzMsF0AwAAAAAAAAGBJkYXNoX2Jhc2VsaW5lXzFfdjERAHX-B2XmnQEA&amp;_nc_gid=5RpzvtJxOkmBBG2rZELW0A&amp;_nc_ss=1a&amp;_nc_zt=28&amp;oh=00_AfwvrE29ZG6w5cawbAajY_7KQRqcDzZngxg_dybeGj7wfw&amp;oe=69B99A56, https://scontent-iad3-1.cdninstagram.com/o1/v/t2/f2/m86/AQNljVb_GmyNfcndHdHCPGZzV8oM7SMTisTZKTzB9ILzCkJbGLsEQvuhldfVUe4GaNgd9Wetb18o0QWkTsU1QLZ5yTil2026i9cpCC4.mp4?_nc_cat=110&amp;_nc_sid=5e9851&amp;_nc_ht=scontent-iad3-1.cdninstagram.com&amp;_nc_ohc=pKcn7X5qvY0Q7kNvwEE1MHt&amp;efg=eyJ2ZW5jb2RlX3RhZyI6Inhwdl9wcm9ncmVzc2l2ZS5JTlNUQUdSQU0uQ0xJUFMuQzMuNzIwLmRhc2hfYmFzZWxpbmVfMV92MSIsInhwdl9hc3NldF9pZCI6ODU3MDI0MTk2ODU5ODU1LCJhc3NldF9hZ2VfZGF5cyI6MTEyLCJ2aV91c2VjYXNlX2lkIjoxMDA5OSwiZHVyYXRpb25fcyI6NCwidXJsZ2VuX3NvdXJjZSI6Ind3dyJ9&amp;ccb=17-1&amp;_nc_gid=5RpzvtJxOkmBBG2rZELW0A&amp;_nc_ss=1a&amp;_nc_zt=28&amp;vs=d34214bd64ba1f6&amp;_nc_vs=HBksFQIYUmlnX3hwdl9yZWVsc19wZXJtYW5lbnRfc3JfcHJvZC9ENzQyOUY2NEVBMkQ5QjU3NzZBMzVBOTk4M0VDNjk5Nl92aWRlb19kYXNoaW5pdC5tcDQVAALIARIAFQIYOnBhc3N0aHJvdWdoX2V2ZXJzdG9yZS9HTDRROWlJRXI5QWdtUW9EQU1mMjZRZXhNdGtmYnN0VEFRQUYVAgLIARIAKAAYABsCiAd1c2Vfb2lsATEScHJvZ3Jlc3NpdmVfcmVjaXBlATEVAAAmnt-K7a_dhQMVAigCQzMsF0AQiDEm6XjVGBJkYXNoX2Jhc2VsaW5lXzFfdjERAHX-B2XmnQEA&amp;oh=00_AfxLAvlwagxlPRhmKkEAi28_pBVHg9d9aZUycw5ZtCYY8Q&amp;oe=69B99C27, https://scontent-iad3-1.cdninstagram.com/o1/v/t2/f2/m86/AQNgUSUZPvJ9ER4j8z0cfoc-GOxj2cTvaigzgjRUAmv6aHy2dpWjgSIXL2V7wSqed3XVSFADAG7vTwi4NXBUMQ5VaIjUKvE6RdAcKJI.mp4?_nc_cat=108&amp;_nc_sid=5e9851&amp;_nc_ht=scontent-iad3-1.cdninstagram.com&amp;_nc_ohc=3rl72xsALwAQ7kNvwF3lHUB&amp;efg=eyJ2ZW5jb2RlX3RhZyI6Inhwdl9wcm9ncmVzc2l2ZS5JTlNUQUdSQU0uQ0xJUFMuQzMuNzIwLmRhc2hfYmFzZWxpbmVfMV92MSIsInhwdl9hc3NldF9pZCI6MTc0NDM2MTg1Njk2NzE5NiwiYXNzZXRfYWdlX2RheXMiOjEyMiwidmlfdXNlY2FzZV9pZCI6MTAwOTksImR1cmF0aW9uX3MiOjExLCJ1cmxnZW5fc291cmNlIjoid3d3In0%3D&amp;ccb=17-1&amp;_nc_gid=5RpzvtJxOkmBBG2rZELW0A&amp;_nc_ss=1a&amp;_nc_zt=28&amp;vs=ecd9c33861bc0de5&amp;_nc_vs=HBksFQIYUmlnX3hwdl9yZWVsc19wZXJtYW5lbnRfc3JfcHJvZC83ODQwQ0ZEN0QxMkY5OTdCMEI1RTY4RjBFNzQ5RDlCN192aWRlb19kYXNoaW5pdC5tcDQVAALIARIAFQIYR2lnX3hwdl9yZWVsc19wZXJtYW5lbnRfc3JfcHJvZC8xMTUxODIwMzEzODAzMDU0XzY4NzIzOTcxNjU2MzYzMTU1MTQubXA0FQICyAESACgAGAAbAogHdXNlX29pbAExEnByb2dyZXNzaXZlX3JlY2lwZQExFQAAJriIwc2cn5kGFQIoAkMzLBdAJkQYk3S8ahgSZGFzaF9iYXNlbGluZV8xX3YxEQB1_gdl5p0BAA&amp;oh=00_AfzPc_qjBRRm43KMvxf2akK34D9rJYQx0NcE0vkCGbhRMw&amp;oe=69B997AD, https://scontent-iad3-2.cdninstagram.com/o1/v/t2/f2/m86/AQNHFxBLkDQ5CFzN7Q5iCRWGXhvKlzyyyfH31f7hOARfaFMEEzA4whms1ZeEHmcdIt2y6d-xESPdKDSRSQ60dW8hgD7TFCWsQY0JRyA.mp4?_nc_cat=105&amp;_nc_sid=5e9851&amp;_nc_ht=scontent-iad3-2.cdninstagram.com&amp;_nc_ohc=S9E2kM5qy2IQ7kNvwGv-z0C&amp;efg=eyJ2ZW5jb2RlX3RhZyI6Inhwdl9wcm9ncmVzc2l2ZS5JTlNUQUdSQU0uQ0xJUFMuQzMuMzYwLmRhc2hfYmFzZWxpbmVfM192MSIsInhwdl9hc3NldF9pZCI6MTMzMzkzMDEzNDkwNzI2MiwiYXNzZXRfYWdlX2RheXMiOjE0OCwidmlfdXNlY2FzZV9pZCI6MTAwOTksImR1cmF0aW9uX3MiOjYsInVybGdlbl9zb3VyY2UiOiJ3d3cifQ%3D%3D&amp;ccb=17-1&amp;vs=3bd57eabe8c9c285&amp;_nc_vs=HBksFQIYUmlnX3hwdl9yZWVsc19wZXJtYW5lbnRfc3JfcHJvZC81MTRDNDRGQUM2RUE0RDc0RjNEQTY5RjE3NTY3NTlBMl92aWRlb19kYXNoaW5pdC5tcDQVAALIARIAFQIYRmlnX3hwdl9yZWVsc19wZXJtYW5lbnRfc3JfcHJvZC82OTI2NzAyMzcxOTcyMjVfMzMyNzI2ODE1Mjc0NDk0MTI1OC5tcDQVAgLIARIAKAAYABsCiAd1c2Vfb2lsATEScHJvZ3Jlc3NpdmVfcmVjaXBlATEVAAAm_KXF_fnM3gQVAigCQzMsF0AYZmZmZmZmGBJkYXNoX2Jhc2VsaW5lXzNfdjERAHX-B2XmnQEA&amp;_nc_gid=5RpzvtJxOkmBBG2rZELW0A&amp;_nc_ss=1a&amp;_nc_zt=28&amp;oh=00_AfwfuC5tNH1p5_81VfeSBEnmk_IcMdtjTOM9_bnlamFVtw&amp;oe=69B9967E, https://scontent-iad3-2.cdninstagram.com/o1/v/t2/f2/m367/AQOb9uV74jVTtuHGzQgtr0qTmUWyGN5Z6dcs10Ht_uetbXMZuSkKC-ZL3IWI0sHqiNGieDFoClVN70PZ8qexkHHBi_5nMF3LsMdXIKY.mp4?_nc_cat=106&amp;_nc_sid=5e9851&amp;_nc_ht=scontent-iad3-2.cdninstagram.com&amp;_nc_ohc=cYkcEkpAA-kQ7kNvwFukE6Z&amp;efg=eyJ2ZW5jb2RlX3RhZyI6Inhwdl9wcm9ncmVzc2l2ZS5JTlNUQUdSQU0uQ0xJUFMuQzMuNzIwLmRhc2hfYmFzZWxpbmVfMV92MSIsInhwdl9hc3NldF9pZCI6MTMxMTQ2NjE2OTkwMTcxOCwiYXNzZXRfYWdlX2RheXMiOjE2MiwidmlfdXNlY2FzZV9pZCI6MTAwOTksImR1cmF0aW9uX3MiOjQsInVybGdlbl9zb3VyY2UiOiJ3d3cifQ%3D%3D&amp;ccb=17-1&amp;vs=74b3ba7a737cda22&amp;_nc_vs=HBkcFQIYQGlnX2VwaGVtZXJhbC83QzRBM0U0MzZFNTlDMTgyNEFEOUU1NjlFNjYyNEY5NV92aWRlb19kYXNoaW5pdC5tcDQVAALIARIAKAAYABsCiAd1c2Vfb2lsATEScHJvZ3Jlc3NpdmVfcmVjaXBlATEVAAAmrIqJs7Cx1AQVAigCQzMsF0AQAAAAAAAAGBJkYXNoX2Jhc2VsaW5lXzFfdjERAHX-B2XmnQEA&amp;_nc_gid=5RpzvtJxOkmBBG2rZELW0A&amp;_nc_ss=1a&amp;_nc_zt=28&amp;oh=00_AfwMx5XY</t>
  </si>
  <si>
    <t>https://www.instagram.com/naokihoori</t>
  </si>
  <si>
    <t>bartpumpkin</t>
  </si>
  <si>
    <t>Didier Malige</t>
  </si>
  <si>
    <t>https://scontent-ord5-3.cdninstagram.com/v/t51.2885-19/14350883_876514382480956_294342546_a.jpg?stp=dst-jpg_e0_s150x150_tt6&amp;efg=eyJ2ZW5jb2RlX3RhZyI6InByb2ZpbGVfcGljLmRqYW5nby42ODMuYzIifQ&amp;_nc_ht=scontent-ord5-3.cdninstagram.com&amp;_nc_cat=104&amp;_nc_oc=Q6cZ2QH0TRqhZCkSH3rWR7lWXQoQ5B1L2yP63Y2jpnbDZmdIqQapeSi-7At9uQVIClgVjNHf7Z1dtxI-IPCoddmr64C6&amp;_nc_ohc=wacTorb8BgAQ7kNvwHXblID&amp;_nc_gid=upcplh5R4MDUF5Y171qdUQ&amp;edm=AOQ1c0wBAAAA&amp;ccb=7-5&amp;oh=00_AfwKI2_pm91Ouis5XlqSoI_7hAvypSWkZ8jEmV6qukT79A&amp;oe=69BDA6EB&amp;_nc_sid=8b3546</t>
  </si>
  <si>
    <t>Joyeux Anniversaire François | Roméo and Juliet suite by Benjamin Millepied | Laurent Godefroy was the ultimate hair master at the Carita salon .. 🙏 | Thank you Amber , Giovanni and the team at Art partner . An one of a kind  Spanish olive oil . | 11 07  2025 | A well deserved tribute to Melanie Ward ..
NYTimes ✍🏻Vanessa Friedman | A sea of Cosmos | Naomi and Kevin Aucoin 🙏🏻📷 Santé D’orazio ✍🏻a Shoot in the Dark👗Azzedine Alaia</t>
  </si>
  <si>
    <t>https://instagram.com/p/DV6Jl3tkeT9, https://instagram.com/p/DVeCQ3hkVe9, https://instagram.com/p/DVGmx_2kTH7, https://instagram.com/p/DU_nvn6EW2i, https://instagram.com/p/DThIgP-gEjw, https://instagram.com/p/DSsndtskWQj, https://instagram.com/p/DRFvpNqEehq, https://instagram.com/p/DQ-SAfkkbuh, https://instagram.com/p/DQx1k9tDNjb, https://instagram.com/p/DQejgCykTTS, https://instagram.com/p/DQMohZlEbr0, https://instagram.com/p/DP1OMqeETLE</t>
  </si>
  <si>
    <t>105, 45, 105, 150, 62, 80, 149, 194, 134, 1378, 164, 251</t>
  </si>
  <si>
    <t>6, 2, 11, 14, 3, 6, 22, 21, 10, 94, 9, 11</t>
  </si>
  <si>
    <t>2026-03-15, 2026-03-04, 2026-02-23, 2026-02-20, 2026-01-15, 2025-12-25, 2025-11-15, 2025-11-12, 2025-11-08, 2025-10-31, 2025-10-24, 2025-10-15</t>
  </si>
  <si>
    <t>Bridgehampton Candy Kitchen, Chelsea, Sagaponack. Long Island</t>
  </si>
  <si>
    <t>https://scontent-ord5-3.cdninstagram.com/v/t51.82787-15/651447897_18579084727017906_6191795654289358430_n.jpg?stp=dst-jpg_e35_p1080x1080_sh0.08_tt6&amp;_nc_ht=scontent-ord5-3.cdninstagram.com&amp;_nc_cat=106&amp;_nc_oc=Q6cZ2QH0TRqhZCkSH3rWR7lWXQoQ5B1L2yP63Y2jpnbDZmdIqQapeSi-7At9uQVIClgVjNHf7Z1dtxI-IPCoddmr64C6&amp;_nc_ohc=yyF31lhsrbQQ7kNvwGoKCTe&amp;_nc_gid=upcplh5R4MDUF5Y171qdUQ&amp;edm=AOQ1c0wBAAAA&amp;ccb=7-5&amp;ig_cache_key=Mzg1MzQzNDYxNjAyODQ1NjE4OQ%3D%3D.3-ccb7-5&amp;oh=00_AfxZfzobCa9UHsmdJF8EfJmuQaY0EDJalU0rQXs7AktsdA&amp;oe=69BD97EB&amp;_nc_sid=8b3546, https://scontent-ord5-3.cdninstagram.com/v/t51.82787-15/645623887_18576607153017906_4788150097659887070_n.jpg?stp=dst-jpg_e15_tt6&amp;_nc_ht=scontent-ord5-3.cdninstagram.com&amp;_nc_cat=106&amp;_nc_oc=Q6cZ2QH0TRqhZCkSH3rWR7lWXQoQ5B1L2yP63Y2jpnbDZmdIqQapeSi-7At9uQVIClgVjNHf7Z1dtxI-IPCoddmr64C6&amp;_nc_ohc=mEPv-hPg1ccQ7kNvwEGQIPd&amp;_nc_gid=upcplh5R4MDUF5Y171qdUQ&amp;edm=AOQ1c0wBAAAA&amp;ccb=7-5&amp;ig_cache_key=Mzg0NTUyMTA4NzA0NDYwNTg4NQ%3D%3D.3-ccb7-5&amp;oh=00_AfwpZuMe3c1yPtOXBQruZZWyNG-IxbAU2xeYnfr1YsaCsg&amp;oe=69BDAD86&amp;_nc_sid=8b3546, https://scontent-ord5-3.cdninstagram.com/v/t51.82787-15/640087473_18571878376017906_1579329766342236283_n.jpg?stp=dst-jpg_e35_p1080x1080_sh0.08_tt6&amp;_nc_ht=scontent-ord5-3.cdninstagram.com&amp;_nc_cat=106&amp;_nc_oc=Q6cZ2QH0TRqhZCkSH3rWR7lWXQoQ5B1L2yP63Y2jpnbDZmdIqQapeSi-7At9uQVIClgVjNHf7Z1dtxI-IPCoddmr64C6&amp;_nc_ohc=S1N_dfLwz5AQ7kNvwHBn8VF&amp;_nc_gid=upcplh5R4MDUF5Y171qdUQ&amp;edm=AOQ1c0wBAAAA&amp;ccb=7-5&amp;ig_cache_key=MzgzNjk2MDIwNDAyMjQ0MzQyNg%3D%3D.3-ccb7-5&amp;oh=00_AfwoyeR4IwYNTD38cauzmVkd3BM6qdMj1BIl2hUFCnaILQ&amp;oe=69BD8955&amp;_nc_sid=8b3546, https://scontent-ord5-3.cdninstagram.com/v/t51.82787-15/615228623_18560250931017906_3623938834582507040_n.jpg?stp=dst-jpg_e15_tt6&amp;_nc_ht=scontent-ord5-3.cdninstagram.com&amp;_nc_cat=106&amp;_nc_oc=Q6cZ2QH0TRqhZCkSH3rWR7lWXQoQ5B1L2yP63Y2jpnbDZmdIqQapeSi-7At9uQVIClgVjNHf7Z1dtxI-IPCoddmr64C6&amp;_nc_ohc=MJP5b7aWfHgQ7kNvwGdccTi&amp;_nc_gid=upcplh5R4MDUF5Y171qdUQ&amp;edm=AOQ1c0wBAAAA&amp;ccb=7-5&amp;ig_cache_key=MzgxMDM2NDE2MDI4MjIxNjY4OA%3D%3D.3-ccb7-5&amp;oh=00_AfyjxZ8yZuQt-En6sI5SRTsfMzmqggL5nfcEUHdAaq1KrQ&amp;oe=69BD9229&amp;_nc_sid=8b3546, https://scontent-ord5-3.cdninstagram.com/v/t51.82787-15/605784320_18556632382017906_7801501754367991783_n.jpg?stp=dst-jpg_e35_p1080x1080_sh0.08_tt6&amp;_nc_ht=scontent-ord5-3.cdninstagram.com&amp;_nc_cat=106&amp;_nc_oc=Q6cZ2QH0TRqhZCkSH3rWR7lWXQoQ5B1L2yP63Y2jpnbDZmdIqQapeSi-7At9uQVIClgVjNHf7Z1dtxI-IPCoddmr64C6&amp;_nc_ohc=C4AQFtKHz_AQ7kNvwG4C6N3&amp;_nc_gid=upcplh5R4MDUF5Y171qdUQ&amp;edm=AOQ1c0wBAAAA&amp;ccb=7-5&amp;ig_cache_key=Mzc5NTU4MjE1MTcxMTM1MTg0Mw%3D%3D.3-ccb7-5&amp;oh=00_AfzK7bALBo1DhgK1rP-gGT2BufrUtaEiRUHuRK9zt3ZZFA&amp;oe=69BDBB55&amp;_nc_sid=8b3546, https://scontent-ord5-3.cdninstagram.com/v/t51.82787-15/582658967_18549750856017906_286859339379680849_n.jpg?stp=dst-jpg_e35_p1080x1080_sh0.08_tt6&amp;_nc_ht=scontent-ord5-3.cdninstagram.com&amp;_nc_cat=106&amp;_nc_oc=Q6cZ2QH0TRqhZCkSH3rWR7lWXQoQ5B1L2yP63Y2jpnbDZmdIqQapeSi-7At9uQVIClgVjNHf7Z1dtxI-IPCoddmr64C6&amp;_nc_ohc=hEw1uLhEPxEQ7kNvwG43j7Y&amp;_nc_gid=upcplh5R4MDUF5Y171qdUQ&amp;edm=AOQ1c0wBAAAA&amp;ccb=7-5&amp;ig_cache_key=Mzc2NjYyNjIwMzcxNDMxNjM5NA%3D%3D.3-ccb7-5&amp;oh=00_Afx9D45_3xrBq7rjsUdW9bgQDlocuPUkmBFCi4k1SHemXQ&amp;oe=69BD9D09&amp;_nc_sid=8b3546, https://scontent-ord5-3.cdninstagram.com/v/t51.82787-15/583283644_18548808811017906_2683234921283759007_n.jpg?stp=dst-jpg_e35_p1080x1080_sh0.08_tt6&amp;_nc_ht=scontent-ord5-3.cdninstagram.com&amp;_nc_cat=106&amp;_nc_oc=Q6cZ2QH0TRqhZCkSH3rWR7lWXQoQ5B1L2yP63Y2jpnbDZmdIqQapeSi-7At9uQVIClgVjNHf7Z1dtxI-IPCoddmr64C6&amp;_nc_ohc=j6BASUzZ1E0Q7kNvwFd5vge&amp;_nc_gid=upcplh5R4MDUF5Y171qdUQ&amp;edm=AOQ1c0wBAAAA&amp;ccb=7-5&amp;ig_cache_key=Mzc2NDUyNTUzNzI2NTA0MDI4OQ%3D%3D.3-ccb7-5&amp;oh=00_Afx1F8QMu7JnifMzHZm8bWvtDHXzFk1mQBwOgEbdgUVZJA&amp;oe=69BD8AEC&amp;_nc_sid=8b3546, https://scontent-ord5-3.cdninstagram.com/v/t51.82787-15/573909754_18547432084017906_6509696016679400431_n.jpg?stp=dst-jpg_e35_p1080x1080_sh0.08_tt6&amp;_nc_ht=scontent-ord5-3.cdninstagram.com&amp;_nc_cat=106&amp;_nc_oc=Q6cZ2QH0TRqhZCkSH3rWR7lWXQoQ5B1L2yP63Y2jpnbDZmdIqQapeSi-7At9uQVIClgVjNHf7Z1dtxI-IPCoddmr64C6&amp;_nc_ohc=qYwcdLs7zhYQ7kNvwHVLARV&amp;_nc_gid=upcplh5R4MDUF5Y171qdUQ&amp;edm=AOQ1c0wBAAAA&amp;ccb=7-5&amp;ig_cache_key=Mzc2MTAyMjgwMDQ1MTM5Mzc1NQ%3D%3D.3-ccb7-5&amp;oh=00_AfwYra2sbWQFLRDTdZk4vDc5ThFj8aI48bv4WDIT-QIXdQ&amp;oe=69BD8B9E&amp;_nc_sid=8b3546, https://scontent-ord5-3.cdninstagram.com/v/t51.82787-15/572739214_18545918008017906_785261083634684788_n.jpg?stp=dst-jpg_e35_p1080x1080_sh0.08_tt6&amp;_nc_ht=scontent-ord5-3.cdninstagram.com&amp;_nc_cat=106&amp;_nc_oc=Q6cZ2QH0TRqhZCkSH3rWR7lWXQoQ5B1L2yP63Y2jpnbDZmdIqQapeSi-7At9uQVIClgVjNHf7Z1dtxI-IPCoddmr64C6&amp;_nc_ohc=m9j1rb-5dWEQ7kNvwH5Ok_B&amp;_nc_gid=upcplh5R4MDUF5Y171qdUQ&amp;edm=AOQ1c0wBAAAA&amp;ccb=7-5&amp;ig_cache_key=Mzc1NTU5NTI3MjkyMDU3NzIzNA%3D%3D.3-ccb7-5&amp;oh=00_AfycVdoaISLYq2V3PUQ0gu_78bXDczEGfW8bSZf83EH6zA&amp;oe=69BDB07D&amp;_nc_sid=8b3546, https://scontent-ord5-3.cdninstagram.com/v/t51.82787-15/569420180_18544581610017906_8896834110749520026_n.jpg?stp=dst-jpg_e35_p1080x1080_sh0.08_tt6&amp;_nc_ht=scontent-ord5-3.cdninstagram.com&amp;_nc_cat=106&amp;_nc_oc=Q6cZ2QH0TRqhZCkSH3rWR7lWXQoQ5B1L2yP63Y2jpnbDZmdIqQapeSi-7At9uQVIClgVjNHf7Z1dtxI-IPCoddmr64C6&amp;_nc_ohc=NYxoLzTh27AQ7k</t>
  </si>
  <si>
    <t>https://scontent-ord5-2.cdninstagram.com/o1/v/t16/f2/m69/AQMe7dv4J3uKpDo2e8_iALFHUWWsEUdnOciE8zc-LbFWaO_nV0mtzVhP7sU9wQ_WWWDXuIGI-Vz5PqAMHBO9tAqY.mp4?strext=1&amp;_nc_cat=105&amp;_nc_sid=5e9851&amp;_nc_ht=scontent-ord5-2.cdninstagram.com&amp;_nc_ohc=qXwopNT-UKEQ7kNvwFjMZyT&amp;efg=eyJ2ZW5jb2RlX3RhZyI6Inhwdl9wcm9ncmVzc2l2ZS5JTlNUQUdSQU0uQ0xJUFMuQzMuNzIwLmRhc2hfYmFzZWxpbmVfMV92MSIsInhwdl9hc3NldF9pZCI6MTc5NDQzODQxMTkxMTQwMzMsImFzc2V0X2FnZV9kYXlzIjoyMCwidmlfdXNlY2FzZV9pZCI6MTAwOTksImR1cmF0aW9uX3MiOjQsInVybGdlbl9zb3VyY2UiOiJ3d3cifQ%3D%3D&amp;ccb=17-1&amp;vs=e1cb2c6170155593&amp;_nc_vs=HBksFQIYOnBhc3N0aHJvdWdoX2V2ZXJzdG9yZS9HUFZhSGlaM3h2VDJmdlVHQUo1YXR2Z29vdjlBYnNwVEFRQUYVAALIARIAFQIYUWlnX3hwdl9wbGFjZW1lbnRfcGVybWFuZW50X3YyLzRENEM4QkU1OUY2OURERjI1NzMzMzRBRUYwREJDQUI5X2F1ZGlvX2Rhc2hpbml0Lm1wNBUCAsgBEgAoABgAGwKIB3VzZV9vaWwBMRJwcm9ncmVzc2l2ZV9yZWNpcGUBMRUAACbipJCS0JTgPxUCKAJDMywXQBAAAAAAAAAYEmRhc2hfYmFzZWxpbmVfMV92MREAdf4HZeadAQA&amp;_nc_gid=upcplh5R4MDUF5Y171qdUQ&amp;_nc_ss=1a&amp;_nc_zt=28&amp;oh=00_AfyI1CbNaGdUlsO8usWxpf1I49-emCfJOlZ1-1lKctAIBg&amp;oe=69BDA35F</t>
  </si>
  <si>
    <t>https://www.instagram.com/bartpumpkin</t>
  </si>
  <si>
    <t>liuyiboss</t>
  </si>
  <si>
    <t>Kevin L</t>
  </si>
  <si>
    <t>⚡️RHND⚡️
📬：107042109@qq.com
X  ：@JKoMi57283
Sofubi Toys 🤖️Life🧿🕹
#sofubi #sofubitoy
💌♠️♣️♥️♦️</t>
  </si>
  <si>
    <t>https://scontent-mia3-3.cdninstagram.com/v/t51.82787-19/572536942_18539304718029730_960596008287573637_n.jpg?stp=dst-jpg_e0_s150x150_tt6&amp;efg=eyJ2ZW5jb2RlX3RhZyI6InByb2ZpbGVfcGljLmRqYW5nby4xMDgwLmMyIn0&amp;_nc_ht=scontent-mia3-3.cdninstagram.com&amp;_nc_cat=110&amp;_nc_oc=Q6cZ2QFkSqUm5nKucxf8D01uNAi5JafxuzLvuJ3Qh9yG9BEVSF6gOs5pdMoK_ZY80thHfQwyyyCI1ZYPVs7czON5P0P-&amp;_nc_ohc=3HhYV7PbiLoQ7kNvwGCXs6p&amp;_nc_gid=M-fYHe7tf5ilvsqkCfYx6g&amp;edm=AOQ1c0wBAAAA&amp;ccb=7-5&amp;oh=00_AfwgHNrCGiMyyHHtXHsvhwwkPnXi_jqbZ7HveDpe0c5hWA&amp;oe=69BD9E9A&amp;_nc_sid=8b3546</t>
  </si>
  <si>
    <t>107042109@qq.com</t>
  </si>
  <si>
    <t>⚡️🐴⚡️
.
.
.
#rhnd
#realhead
#realxhead
#uamou 
#studiouamou 
gameofhope | ⚡️RHND⚡️
.
.
.
#rhnd
#realhead
#realxhead
#realxhead_mori | ⚡️RPND⚡️ | ⚡️RHND⚡️
.
.
.
#rhnd
#realhead
#realxhead
#realxhead_mori | ⚡️RHND⚡️
.
.
.
#rhnd
#realhead
#realxhead
#realxhead_mori | ⚡️RHND⚡️
.
.
.
#rhnd
#realhead
#realxhead
#realxhead_mori | ⚡️RHND⚡️
.
.
.
#rhnd
#realhead
#realxhead
#realxhead_mori | ⚡️RH🐱ND⚡️
.
.
.
#rhnd
#realhead
#realxhead
#realxhead_mori | ⚡️RH🐱ND⚡️
.
.
.
#rhnd
#realhead
#realxhead
#realxhead_mori | ⚡️RH✨ND⚡️
.
.
.
#rhnd
#realhead
#realxhead
#realxhead_mori | ⚡️RHND⚡️
.
.
.
#rhnd
#realhead
#realxhead
#realxhead_mori | ⚡️RHND⚡️
.
.
.
#rhnd
#realhead
#realxhead
#realxhead_mori</t>
  </si>
  <si>
    <t>#rhnd, #realhead, #realxhead, #uamou, #studiouamou, #realxhead_mori</t>
  </si>
  <si>
    <t>https://instagram.com/p/DTdETiAEWGn, https://instagram.com/p/DTktfH7kUjC, https://instagram.com/p/DSMQV3QkdHK, https://instagram.com/p/DV4jIB5E9O5, https://instagram.com/p/DV1QTeakRmm, https://instagram.com/p/DVqw4ysES0w, https://instagram.com/p/DVnVOkPEYUN, https://instagram.com/p/DVkZT5_kUKr, https://instagram.com/p/DVbNH0nkaoS, https://instagram.com/p/DVSRUsYkRvu, https://instagram.com/p/DVKpsooEcvP, https://instagram.com/p/DVIg6EQkc5r</t>
  </si>
  <si>
    <t>57, 89, 129, 65, 20, 66, 75, 34, 60, 44, 39, 66</t>
  </si>
  <si>
    <t>0, 0, 0, 0, 0, 1, 0, 0, 0, 0, 0, 0</t>
  </si>
  <si>
    <t>2026-01-13, 2026-01-16, 2025-12-13, 2026-03-14, 2026-03-13, 2026-03-09, 2026-03-08, 2026-03-07, 2026-03-03, 2026-02-28, 2026-02-25, 2026-02-24</t>
  </si>
  <si>
    <t>https://scontent-mia3-3.cdninstagram.com/v/t51.82787-15/616256268_18554131201029730_2201064221573088404_n.jpg?stp=dst-jpg_e35_p1080x1080_sh0.08_tt6&amp;_nc_ht=scontent-mia3-3.cdninstagram.com&amp;_nc_cat=110&amp;_nc_oc=Q6cZ2QFkSqUm5nKucxf8D01uNAi5JafxuzLvuJ3Qh9yG9BEVSF6gOs5pdMoK_ZY80thHfQwyyyCI1ZYPVs7czON5P0P-&amp;_nc_ohc=1Qe2k7N1tJYQ7kNvwGx0mRx&amp;_nc_gid=M-fYHe7tf5ilvsqkCfYx6g&amp;edm=AOQ1c0wBAAAA&amp;ccb=7-5&amp;ig_cache_key=MzgwOTIxOTc5NDE4OTc3MTE3NQ%3D%3D.3-ccb7-5&amp;oh=00_Afxy1fJQ1PFN9gpSHCFx2yJls_biXtMhbTxPdzQeRNRv4g&amp;oe=69BD8FD9&amp;_nc_sid=8b3546, https://scontent-mia3-3.cdninstagram.com/v/t51.82787-15/618124772_18554628085029730_5172164128317562520_n.jpg?stp=dst-jpg_e35_p1080x1080_sh0.08_tt6&amp;_nc_ht=scontent-mia3-3.cdninstagram.com&amp;_nc_cat=110&amp;_nc_oc=Q6cZ2QFkSqUm5nKucxf8D01uNAi5JafxuzLvuJ3Qh9yG9BEVSF6gOs5pdMoK_ZY80thHfQwyyyCI1ZYPVs7czON5P0P-&amp;_nc_ohc=V5CfQaQNKh4Q7kNvwHoHU7M&amp;_nc_gid=M-fYHe7tf5ilvsqkCfYx6g&amp;edm=AOQ1c0wBAAAA&amp;ccb=7-5&amp;ig_cache_key=MzgxMTM3MTIzNTU3NDYzMDU5NA%3D%3D.3-ccb7-5&amp;oh=00_AfyE6bI39fcz2rxNCwSgUshyqg-LpVMaNdSnsS8pb5HT-g&amp;oe=69BDABE9&amp;_nc_sid=8b3546, https://scontent-mia3-3.cdninstagram.com/v/t51.82787-15/590419187_18548594998029730_3990556675531099321_n.jpg?stp=dst-jpg_e35_p1080x1080_sh0.08_tt6&amp;_nc_ht=scontent-mia3-3.cdninstagram.com&amp;_nc_cat=110&amp;_nc_oc=Q6cZ2QFkSqUm5nKucxf8D01uNAi5JafxuzLvuJ3Qh9yG9BEVSF6gOs5pdMoK_ZY80thHfQwyyyCI1ZYPVs7czON5P0P-&amp;_nc_ohc=DTy83_qzP5wQ7kNvwG0s_es&amp;_nc_gid=M-fYHe7tf5ilvsqkCfYx6g&amp;edm=AOQ1c0wBAAAA&amp;ccb=7-5&amp;ig_cache_key=Mzc4NjQ3MzI1Nzg5ODcyNTgzNA%3D%3D.3-ccb7-5&amp;oh=00_Afw1tojMT4JarrR-TxOT7rbYGbYnQ1wHGF_WAA1ev8YppQ&amp;oe=69BDB18E&amp;_nc_sid=8b3546, https://scontent-mia3-3.cdninstagram.com/v/t51.82787-15/650904339_18573355447029730_3278908860263053793_n.jpg?stp=dst-jpg_e35_p1080x1080_sh0.08_tt6&amp;_nc_ht=scontent-mia3-3.cdninstagram.com&amp;_nc_cat=110&amp;_nc_oc=Q6cZ2QFkSqUm5nKucxf8D01uNAi5JafxuzLvuJ3Qh9yG9BEVSF6gOs5pdMoK_ZY80thHfQwyyyCI1ZYPVs7czON5P0P-&amp;_nc_ohc=rBnawaCvy2oQ7kNvwGyRxxM&amp;_nc_gid=M-fYHe7tf5ilvsqkCfYx6g&amp;edm=AOQ1c0wBAAAA&amp;ccb=7-5&amp;ig_cache_key=Mzg1Mjk4Mzk2NDYzMDUwNDM3Nw%3D%3D.3-ccb7-5&amp;oh=00_AfwmOfStf26hAznBlQ6ps1ZmTOBXeC5BV4EVZ15TVzfwaA&amp;oe=69BDB3DF&amp;_nc_sid=8b3546, https://scontent-mia3-3.cdninstagram.com/v/t51.82787-15/650630005_18573047215029730_4703853438908838092_n.jpg?stp=dst-jpg_e35_p1080x1080_sh0.08_tt6&amp;_nc_ht=scontent-mia3-3.cdninstagram.com&amp;_nc_cat=110&amp;_nc_oc=Q6cZ2QFkSqUm5nKucxf8D01uNAi5JafxuzLvuJ3Qh9yG9BEVSF6gOs5pdMoK_ZY80thHfQwyyyCI1ZYPVs7czON5P0P-&amp;_nc_ohc=ZAVFDCUEGh8Q7kNvwFLgSC-&amp;_nc_gid=M-fYHe7tf5ilvsqkCfYx6g&amp;edm=AOQ1c0wBAAAA&amp;ccb=7-5&amp;ig_cache_key=Mzg1MjA1Njc2MzM1NzUzNDYzMA%3D%3D.3-ccb7-5&amp;oh=00_AfxL2QWuAiioZs82U-P2u2vmD_okBydy80phiDcxiQSIzw&amp;oe=69BDA3A2&amp;_nc_sid=8b3546, https://scontent-mia3-3.cdninstagram.com/v/t51.82787-15/648920289_18572073061029730_5606544613757255135_n.jpg?stp=dst-jpg_e35_p1080x1080_sh0.08_tt6&amp;_nc_ht=scontent-mia3-3.cdninstagram.com&amp;_nc_cat=110&amp;_nc_oc=Q6cZ2QFkSqUm5nKucxf8D01uNAi5JafxuzLvuJ3Qh9yG9BEVSF6gOs5pdMoK_ZY80thHfQwyyyCI1ZYPVs7czON5P0P-&amp;_nc_ohc=va8M9uTvGEMQ7kNvwFDF5B5&amp;_nc_gid=M-fYHe7tf5ilvsqkCfYx6g&amp;edm=AOQ1c0wBAAAA&amp;ccb=7-5&amp;ig_cache_key=Mzg0OTEwMzg0MDQ5MTE1NDczNg%3D%3D.3-ccb7-5&amp;oh=00_Afx0gjWHAhNbGhyDLbDeJqf5_FPDKDkiCMNcOXfuRoevaw&amp;oe=69BDAEC9&amp;_nc_sid=8b3546, https://scontent-mia3-3.cdninstagram.com/v/t51.82787-15/649232640_18571746208029730_6006686123708882420_n.jpg?stp=dst-jpg_e35_p1080x1080_sh0.08_tt6&amp;_nc_ht=scontent-mia3-3.cdninstagram.com&amp;_nc_cat=110&amp;_nc_oc=Q6cZ2QFkSqUm5nKucxf8D01uNAi5JafxuzLvuJ3Qh9yG9BEVSF6gOs5pdMoK_ZY80thHfQwyyyCI1ZYPVs7czON5P0P-&amp;_nc_ohc=VpmsZdm_og4Q7kNvwEnGZea&amp;_nc_gid=M-fYHe7tf5ilvsqkCfYx6g&amp;edm=AOQ1c0wBAAAA&amp;ccb=7-5&amp;ig_cache_key=Mzg0ODEzNzc2NjU2ODI5Nzc0MQ%3D%3D.3-ccb7-5&amp;oh=00_AfxOOM77TTka1Sd_QKXfF7ciDvSL2wtAg1R3ea_6HWqDcQ&amp;oe=69BD9995&amp;_nc_sid=8b3546, https://scontent-mia3-3.cdninstagram.com/v/t51.82787-15/648678785_18571427356029730_4211850526980405595_n.jpg?stp=dst-jpg_e35_p1080x1080_sh0.08_tt6&amp;_nc_ht=scontent-mia3-3.cdninstagram.com&amp;_nc_cat=110&amp;_nc_oc=Q6cZ2QFkSqUm5nKucxf8D01uNAi5JafxuzLvuJ3Qh9yG9BEVSF6gOs5pdMoK_ZY80thHfQwyyyCI1ZYPVs7czON5P0P-&amp;_nc_ohc=8rcBtJBoP3sQ7kNvwEZ3sY2&amp;_nc_gid=M-fYHe7tf5ilvsqkCfYx6g&amp;edm=AOQ1c0wBAAAA&amp;ccb=7-5&amp;ig_cache_key=Mzg0NzMxMTMwMDc4Mzg1MDE1NQ%3D%3D.3-ccb7-5&amp;oh=00_AfypnCIo0egpdPUb_YLstLbmP-LD5OjPv7iJgHukv_sJBQ&amp;oe=69BDAE46&amp;_nc_sid=8b3546, https://scontent-mia3-3.cdninstagram.com/v/t51.82787-15/642485314_18570647248029730_3172389229948175197_n.jpg?stp=dst-jpg_e35_p1080x1080_sh0.08_tt6&amp;_nc_ht=scontent-mia3-3.cdninstagram.com&amp;_nc_cat=110&amp;_nc_oc=Q6cZ2QFkSqUm5nKucxf8D01uNAi5JafxuzLvuJ3Qh9yG9BEVSF6gOs5pdMoK_ZY80thHfQwyyyCI1ZYPVs7czON5P0P-&amp;_nc_ohc=seaCURtKsjgQ7kNvwE3LFOB&amp;_nc_gid=M-fYHe7tf5ilvsqkCfYx6g&amp;edm=AOQ1c0wBAAAA&amp;ccb=7-5&amp;ig_cache_key=Mzg0NDcyNDQxOTAzMDI2NDMzOA%3D%3D.3-ccb7-5&amp;oh=00_AfyuKhSZJOGniEBgIQ1L0FwfhzSpB_djq3W1B98IAQle_Q&amp;oe=69BD8CB3&amp;_nc_sid=8b3546, https://scontent-mia3-3.cdninstagram.com/v/t51.82787-15/642468673_18569927251029730_7562900229661601213_n.jpg?stp=dst-jpg_e35_p1080x1080_sh0.08_tt6&amp;_nc_ht=scontent-mia3-3.cdninstagram.com&amp;_nc_cat=110&amp;_nc_oc=Q6cZ2QFkSqUm5nKucxf8D01uNAi5JafxuzLvuJ3Qh9yG9BEVSF6gOs5pdMoK_ZY80thHfQwyyyCI1</t>
  </si>
  <si>
    <t>https://www.instagram.com/liuyiboss</t>
  </si>
  <si>
    <t>junsunshine3</t>
  </si>
  <si>
    <t>Shine  Sun</t>
  </si>
  <si>
    <t>🗾👩👧👧🐩👨</t>
  </si>
  <si>
    <t>https://scontent-atl3-3.cdninstagram.com/v/t51.2885-19/120658898_151253053316506_4375249759174424674_n.jpg?stp=dst-jpg_e0_s150x150_tt6&amp;efg=eyJ2ZW5jb2RlX3RhZyI6InByb2ZpbGVfcGljLmRqYW5nby4xMDgwLmMyIn0&amp;_nc_ht=scontent-atl3-3.cdninstagram.com&amp;_nc_cat=110&amp;_nc_oc=Q6cZ2QEYO-gnZZLENiOJ_dD4uxzKyXtaXXmwd-X9BzZ993-OhP0-OKUKRjRgkFH5S9psYuI&amp;_nc_ohc=Sv6dhUFCj44Q7kNvwGLfA_O&amp;_nc_gid=8fJbr6bZdCEEi2LRSWhV6g&amp;edm=AOQ1c0wBAAAA&amp;ccb=7-5&amp;oh=00_AfwKqfT7qC3JayCz255tUBibGiBNS9ve4j1CZrwl7-gOrQ&amp;oe=69BD9CB0&amp;_nc_sid=8b3546</t>
  </si>
  <si>
    <t>I went shopping in #Harajuku with my family. | I came to watch the Empress's Cup with my wife and daughter　🏀 | #UNO
#grandpa | New Year's Eve at my wife's parents' house | My daughter won a #medal in #basketball | I went to watch an #easl match with my daughter.
#rook
#alvarktokyo | I went to watch an #easl match with my daughter.
#rook
#alvarktokyo | The typhoon has passed | Summer vacation independent research project | #Basketball🏀 and #Walking | #線香花火 | #夏詣</t>
  </si>
  <si>
    <t>#Harajuku, #UNO, #grandpa, #medal, #basketball, #easl, #rook, #alvarktokyo, #Basketball, #Walking</t>
  </si>
  <si>
    <t>https://instagram.com/p/DTdBXOeCSYW, https://instagram.com/p/DTXLYaWEk72, https://instagram.com/p/DS9oL96CWpk, https://instagram.com/p/DS9bpsrieI2, https://instagram.com/p/DRrNDwaCewu, https://instagram.com/p/DPjThfWicAK, https://instagram.com/p/DPjTVyQCcOO, https://instagram.com/p/DOOJf-0icua, https://instagram.com/p/DNvQMlKUgDH, https://instagram.com/p/DNvP5uvUokz, https://instagram.com/p/DNXK3hipllF, https://instagram.com/p/DNVMM-lJkM0</t>
  </si>
  <si>
    <t>5, 4, 2, 7, 11, 3, 4, 3, 2, 3, 3, 5</t>
  </si>
  <si>
    <t>2026-01-13, 2026-01-11, 2026-01-01, 2026-01-01, 2025-11-30, 2025-10-08, 2025-10-08, 2025-09-05, 2025-08-24, 2025-08-24, 2025-08-15, 2025-08-14</t>
  </si>
  <si>
    <t>Harajuku, Tokyo（原宿）, 代々木第一体育館, 武蔵野の森総合スポーツプラザ</t>
  </si>
  <si>
    <t>Image, Sidecar, Sidecar, Image, Sidecar, Image, Image, Image, Image, Sidecar, Image, Image</t>
  </si>
  <si>
    <t>https://scontent-atl3-1.cdninstagram.com/v/t51.82787-15/613190883_18542584429063836_6810587422074388288_n.webp?stp=dst-jpg_e35_p1080x1080_sh0.08_tt6&amp;_nc_ht=scontent-atl3-1.cdninstagram.com&amp;_nc_cat=100&amp;_nc_oc=Q6cZ2QEYO-gnZZLENiOJ_dD4uxzKyXtaXXmwd-X9BzZ993-OhP0-OKUKRjRgkFH5S9psYuI&amp;_nc_ohc=i-7CyyunwN4Q7kNvwE0z925&amp;_nc_gid=8fJbr6bZdCEEi2LRSWhV6g&amp;edm=AOQ1c0wBAAAA&amp;ccb=7-5&amp;ig_cache_key=MzgwOTIwNjg1Mzk1NjA4NTI3MA%3D%3D.3-ccb7-5&amp;oh=00_AfwGWgQxiPSTGoMmGPemWd3LW17jIlTPwvS-i8Bi289d1w&amp;oe=69BD917A&amp;_nc_sid=8b3546, https://scontent-atl3-1.cdninstagram.com/v/t51.82787-15/611660741_18542225539063836_4192289088668131569_n.jpg?stp=dst-jpg_e35_s1080x1080_sh0.08_tt6&amp;_nc_ht=scontent-atl3-1.cdninstagram.com&amp;_nc_cat=100&amp;_nc_oc=Q6cZ2QEYO-gnZZLENiOJ_dD4uxzKyXtaXXmwd-X9BzZ993-OhP0-OKUKRjRgkFH5S9psYuI&amp;_nc_ohc=rjzy3ICcp2sQ7kNvwGxqXxi&amp;_nc_gid=8fJbr6bZdCEEi2LRSWhV6g&amp;edm=AOQ1c0wBAAAA&amp;ccb=7-5&amp;ig_cache_key=MzgwNzU2MjA1NDI4NzY2NDgzNw%3D%3D.3-ccb7-5&amp;oh=00_Afyd7dE6SJGdWgb54O4h6t2Ey6geSjvryjJc7da9yYnO8g&amp;oe=69BD9EDB&amp;_nc_sid=8b3546, https://scontent-atl3-1.cdninstagram.com/v/t51.82787-15/611660741_18542225539063836_4192289088668131569_n.jpg?stp=dst-jpg_e35_s1080x1080_sh0.08_tt6&amp;_nc_ht=scontent-atl3-1.cdninstagram.com&amp;_nc_cat=100&amp;_nc_oc=Q6cZ2QEYO-gnZZLENiOJ_dD4uxzKyXtaXXmwd-X9BzZ993-OhP0-OKUKRjRgkFH5S9psYuI&amp;_nc_ohc=rjzy3ICcp2sQ7kNvwGxqXxi&amp;_nc_gid=8fJbr6bZdCEEi2LRSWhV6g&amp;edm=AOQ1c0wBAAAA&amp;ccb=7-5&amp;ig_cache_key=MzgwNzU2MjA1NDI4NzY2NDgzNw%3D%3D.3-ccb7-5&amp;oh=00_Afyd7dE6SJGdWgb54O4h6t2Ey6geSjvryjJc7da9yYnO8g&amp;oe=69BD9EDB&amp;_nc_sid=8b3546, https://scontent-atl3-1.cdninstagram.com/v/t51.82787-15/612986190_18542225530063836_3914755364094097003_n.jpg?stp=dst-jpg_e35_s1080x1080_sh0.08_tt6&amp;_nc_ht=scontent-atl3-1.cdninstagram.com&amp;_nc_cat=100&amp;_nc_oc=Q6cZ2QEYO-gnZZLENiOJ_dD4uxzKyXtaXXmwd-X9BzZ993-OhP0-OKUKRjRgkFH5S9psYuI&amp;_nc_ohc=nZW7JnTlKWQQ7kNvwFGk0aS&amp;_nc_gid=8fJbr6bZdCEEi2LRSWhV6g&amp;edm=AOQ1c0wBAAAA&amp;ccb=7-5&amp;ig_cache_key=MzgwNzU2MjA1NDExMTUwMjczNg%3D%3D.3-ccb7-5&amp;oh=00_AfzuadDsbf4S2qTzeVL4DxB054Qh9joWXYHhX4OuWBbCVA&amp;oe=69BDB781&amp;_nc_sid=8b3546, https://scontent-atl3-1.cdninstagram.com/v/t51.82787-15/609220439_18540579637063836_1734769162130270586_n.jpg?stp=dst-jpg_e35_s1080x1080_sh0.08_tt6&amp;_nc_ht=scontent-atl3-1.cdninstagram.com&amp;_nc_cat=100&amp;_nc_oc=Q6cZ2QEYO-gnZZLENiOJ_dD4uxzKyXtaXXmwd-X9BzZ993-OhP0-OKUKRjRgkFH5S9psYuI&amp;_nc_ohc=hWbrQgNBcWkQ7kNvwGyedmI&amp;_nc_gid=8fJbr6bZdCEEi2LRSWhV6g&amp;edm=AOQ1c0wBAAAA&amp;ccb=7-5&amp;ig_cache_key=MzgwMDM3MDM5NzI2NzQ1NTMyMA%3D%3D.3-ccb7-5&amp;oh=00_AfzFhfn7tkKCGrCsb9-ILcaeUP2NzQqYOez31GI-H6Uz8g&amp;oe=69BDAA42&amp;_nc_sid=8b3546, https://scontent-atl3-1.cdninstagram.com/v/t51.82787-15/609220439_18540579637063836_1734769162130270586_n.jpg?stp=dst-jpg_e35_s1080x1080_sh0.08_tt6&amp;_nc_ht=scontent-atl3-1.cdninstagram.com&amp;_nc_cat=100&amp;_nc_oc=Q6cZ2QEYO-gnZZLENiOJ_dD4uxzKyXtaXXmwd-X9BzZ993-OhP0-OKUKRjRgkFH5S9psYuI&amp;_nc_ohc=hWbrQgNBcWkQ7kNvwGyedmI&amp;_nc_gid=8fJbr6bZdCEEi2LRSWhV6g&amp;edm=AOQ1c0wBAAAA&amp;ccb=7-5&amp;ig_cache_key=MzgwMDM3MDM5NzI2NzQ1NTMyMA%3D%3D.3-ccb7-5&amp;oh=00_AfzFhfn7tkKCGrCsb9-ILcaeUP2NzQqYOez31GI-H6Uz8g&amp;oe=69BDAA42&amp;_nc_sid=8b3546, https://scontent-atl3-1.cdninstagram.com/v/t51.82787-15/610536274_18540579646063836_2586921255706909671_n.jpg?stp=dst-jpg_e35_s1080x1080_sh0.08_tt6&amp;_nc_ht=scontent-atl3-1.cdninstagram.com&amp;_nc_cat=100&amp;_nc_oc=Q6cZ2QEYO-gnZZLENiOJ_dD4uxzKyXtaXXmwd-X9BzZ993-OhP0-OKUKRjRgkFH5S9psYuI&amp;_nc_ohc=xpVqmjr0f0QQ7kNvwGLf6AL&amp;_nc_gid=8fJbr6bZdCEEi2LRSWhV6g&amp;edm=AOQ1c0wBAAAA&amp;ccb=7-5&amp;ig_cache_key=MzgwMDM3MDM5NzMwOTQyMDU4NQ%3D%3D.3-ccb7-5&amp;oh=00_AfzfQFFbL3_KAtTsbSh5tcexuCOTY6Hlay2c2GdMUlMnpQ&amp;oe=69BD9F5C&amp;_nc_sid=8b3546, https://scontent-atl3-1.cdninstagram.com/v/t51.82787-15/609255225_18540567784063836_3270710438214180669_n.jpg?stp=dst-jpg_e35_s1080x1080_sh0.08_tt6&amp;_nc_ht=scontent-atl3-1.cdninstagram.com&amp;_nc_cat=100&amp;_nc_oc=Q6cZ2QEYO-gnZZLENiOJ_dD4uxzKyXtaXXmwd-X9BzZ993-OhP0-OKUKRjRgkFH5S9psYuI&amp;_nc_ohc=TwRVkXOlacYQ7kNvwGjVNS8&amp;_nc_gid=8fJbr6bZdCEEi2LRSWhV6g&amp;edm=AOQ1c0wBAAAA&amp;ccb=7-5&amp;ig_cache_key=MzgwMDMxNTI3MzMwMDAwOTUyNg%3D%3D.3-ccb7-5&amp;oh=00_Afy6rA_338PdUDsw4GoMjYSBHXb9qc64cXkMPvQ2wI2oBw&amp;oe=69BDB2E1&amp;_nc_sid=8b3546, https://scontent-atl3-1.cdninstagram.com/v/t51.82787-15/587242404_18534886720063836_5431344032327933679_n.jpg?stp=dst-jpg_e35_s1080x1080_sh0.08_tt6&amp;_nc_ht=scontent-atl3-1.cdninstagram.com&amp;_nc_cat=100&amp;_nc_oc=Q6cZ2QEYO-gnZZLENiOJ_dD4uxzKyXtaXXmwd-X9BzZ993-OhP0-OKUKRjRgkFH5S9psYuI&amp;_nc_ohc=oV1mBa7NntoQ7kNvwFcpHxu&amp;_nc_gid=8fJbr6bZdCEEi2LRSWhV6g&amp;edm=AOQ1c0wBAAAA&amp;ccb=7-5&amp;ig_cache_key=Mzc3NzE3MDEzNzQ1MTk1NjU5OA%3D%3D.3-ccb7-5&amp;oh=00_Afz5vjn_ypA6ZZwzEOmzLbOOhL_EmjJZieSHczcAE4IGxw&amp;oe=69BDA4AC&amp;_nc_sid=8b3546, https://scontent-atl3-1.cdninstagram.com/v/t51.82787-15/587242404_18534886720063836_5431344032327933679_n.jpg?stp=dst-jpg_e35_s1080x1080_sh0.08_tt6&amp;_nc_ht=scontent-atl3-1.cdninstagram.com&amp;_nc_cat=100&amp;_nc_oc=Q6cZ2QEYO-gnZZLENiOJ_dD4uxzKyXtaXXmwd-X9BzZ993-OhP0-OKUKRjRgkFH5S9psYuI&amp;_nc_ohc=oV1mBa7NntoQ7kNvwFcpHxu&amp;_nc_gid=8fJbr6bZdCEEi2LRSWhV6g&amp;edm=AOQ1c0wBAAAA&amp;ccb=7-5&amp;ig_cache_key=Mzc3NzE3MDEzNzQ1MTk1NjU5OA%3D%3D.3-ccb7-5&amp;oh=00_Afz5vjn_ypA6ZZwzEOmzLbOOhL_EmjJZieSHczcAE4IG</t>
  </si>
  <si>
    <t>https://www.instagram.com/junsunshine3</t>
  </si>
  <si>
    <t>t.k.y.926</t>
  </si>
  <si>
    <t>takuya yamamoto</t>
  </si>
  <si>
    <t>HIROSHIMA ONOMICHI
♾️無限 BAR KARAOKE
　　↓↓↓↓↓↓↓↓↓↓</t>
  </si>
  <si>
    <t>https://www.instagram.com/mugen.bar.karaoke.1206?igsh=YmhvamN5OXo4MWVv&amp;utm_source=qr</t>
  </si>
  <si>
    <t>https://scontent-atl3-3.cdninstagram.com/v/t51.2885-19/446231060_1612459752881038_6223316784657800508_n.jpg?stp=dst-jpg_e0_s150x150_tt6&amp;efg=eyJ2ZW5jb2RlX3RhZyI6InByb2ZpbGVfcGljLmRqYW5nby42ODguYzEifQ&amp;_nc_ht=scontent-atl3-3.cdninstagram.com&amp;_nc_cat=110&amp;_nc_oc=Q6cZ2QGjDvMWd9Au8OWHwxkMnyhjc5UZ3fweF9opS5lKtu_Z8AOf1Do6AnJCeAyuad_8aPo&amp;_nc_ohc=44ueYMvGwyIQ7kNvwETibtA&amp;_nc_gid=romfOcA8Xjp5RHWF-bpwSQ&amp;edm=AOQ1c0wBAAAA&amp;ccb=7-5&amp;oh=00_AfwkromMFW83U1bNju6WJDX6-DwOLBM-Iw2UxaPnTs425g&amp;oe=69BD9EFB&amp;_nc_sid=8b3546</t>
  </si>
  <si>
    <t>雨から逃げるツー
#ベイサイドビーチ坂 
#呉
#竹原
#広島
#鞆の浦 | 突然の夜ツー
@okonomiyaki.q.saijyoten でご飯べて
広島市内へブラブラ
オレ岡山で🤮
#harley_davidson 
#chopper 
#motorcycle 
#広島
#お好み焼き
#原爆ドーム | #二箱目 
#続く | 流行りのしてみた👍👍👍
¥50000円 | 皮膚がジリジリきたわ〜
#広島県 
#江田島
#ハジマリノテラス 
#しらす丼 
#日焼け | #ハーレーダビッドソン 
#harleydavidson 
#shovelhead 
#shovel 
#chopper 
#bキャブ | #仕事より真面目 
#磨きや 
#頑張って | @satomari_motorcycle 
#shovelhead 
#chopper 
#thankyou 
#サス使用 | @shinsuke.1026 
@isaburo74 
@yoshizo_4430 
@naokazu1212 
#ツーリング
#しまなみ海道 
#satomarinecycle 
#hidemotorcycle | #カルスト
#ひろめ市場 
#桂浜 
#ハーレーダビッドソン 
#shovelhead</t>
  </si>
  <si>
    <t>#harley_davidson, #chopper, #motorcycle, #harleydavidson, #shovelhead, #shovel, #b, #thankyou, #satomarinecycle, #hidemotorcycle</t>
  </si>
  <si>
    <t>@okonomiyaki.q.saijyoten, @satomari_motorcycle, @shinsuke.1026, @isaburo74, @yoshizo_4430, @naokazu1212</t>
  </si>
  <si>
    <t>https://instagram.com/p/DOlbGm4ksGN, https://instagram.com/p/DOSzzYREg7B, https://instagram.com/p/DOSRMXHCaJh, https://instagram.com/p/DOQlCFMCT7u, https://instagram.com/p/DLfPOyfzQ1T, https://instagram.com/p/DKRuFl-SaR2, https://instagram.com/p/DGpPyM0yrUw, https://instagram.com/p/DFp20iiS0Zm, https://instagram.com/p/DCQuK1kyoF3, https://instagram.com/p/DBxzy1cSUY2, https://instagram.com/p/DBXgiCOy7vM, https://instagram.com/p/DA0snnyyxvW</t>
  </si>
  <si>
    <t>154, 436, 48, 47, 128, 18, 53, 69, 48, 72, 56, 73</t>
  </si>
  <si>
    <t>0, 0, 0, 1, 0, 0, 4, 0, 0, 0, 0, 2</t>
  </si>
  <si>
    <t>2025-09-14, 2025-09-07, 2025-09-07, 2025-09-06, 2025-06-29, 2025-05-30, 2025-03-01, 2025-02-04, 2024-11-12, 2024-10-31, 2024-10-21, 2024-10-07</t>
  </si>
  <si>
    <t>Sidecar, Sidecar, Image, Image, Sidecar, Image, Video, Image, Image, Image, Video, Video</t>
  </si>
  <si>
    <t>https://scontent-atl3-3.cdninstagram.com/v/t51.82787-15/548863527_18078856576960219_8249227008248141310_n.jpg?stp=dst-jpg_e35_p1080x1080_sh0.08_tt6&amp;_nc_ht=scontent-atl3-3.cdninstagram.com&amp;_nc_cat=107&amp;_nc_oc=Q6cZ2QGjDvMWd9Au8OWHwxkMnyhjc5UZ3fweF9opS5lKtu_Z8AOf1Do6AnJCeAyuad_8aPo&amp;_nc_ohc=dekIOb1y69cQ7kNvwER0VYi&amp;_nc_gid=romfOcA8Xjp5RHWF-bpwSQ&amp;edm=AOQ1c0wBAAAA&amp;ccb=7-5&amp;ig_cache_key=MzcyMTQ5OTg1NTg3NDYxMjMxMw%3D%3D.3-ccb7-5&amp;oh=00_AfwWSW87_3YPOiszwlwzaIRF13Z_Ao_pxt6NizLaP6rTEQ&amp;oe=69BDB7B3&amp;_nc_sid=8b3546, https://scontent-atl3-3.cdninstagram.com/v/t51.82787-15/548863527_18078856576960219_8249227008248141310_n.jpg?stp=dst-jpg_e35_p1080x1080_sh0.08_tt6&amp;_nc_ht=scontent-atl3-3.cdninstagram.com&amp;_nc_cat=107&amp;_nc_oc=Q6cZ2QGjDvMWd9Au8OWHwxkMnyhjc5UZ3fweF9opS5lKtu_Z8AOf1Do6AnJCeAyuad_8aPo&amp;_nc_ohc=dekIOb1y69cQ7kNvwER0VYi&amp;_nc_gid=romfOcA8Xjp5RHWF-bpwSQ&amp;edm=AOQ1c0wBAAAA&amp;ccb=7-5&amp;ig_cache_key=MzcyMTQ5OTg1NTg3NDYxMjMxMw%3D%3D.3-ccb7-5&amp;oh=00_AfwWSW87_3YPOiszwlwzaIRF13Z_Ao_pxt6NizLaP6rTEQ&amp;oe=69BDB7B3&amp;_nc_sid=8b3546, https://scontent-atl3-3.cdninstagram.com/v/t51.82787-15/549426438_18078856600960219_3171967765585815458_n.jpg?stp=dst-jpg_e35_p1080x1080_sh0.08_tt6&amp;_nc_ht=scontent-atl3-3.cdninstagram.com&amp;_nc_cat=107&amp;_nc_oc=Q6cZ2QGjDvMWd9Au8OWHwxkMnyhjc5UZ3fweF9opS5lKtu_Z8AOf1Do6AnJCeAyuad_8aPo&amp;_nc_ohc=CGygN3dLt0MQ7kNvwFTPfkL&amp;_nc_gid=romfOcA8Xjp5RHWF-bpwSQ&amp;edm=AOQ1c0wBAAAA&amp;ccb=7-5&amp;ig_cache_key=MzcyMTQ5OTg1NTg5OTc3OTkxMQ%3D%3D.3-ccb7-5&amp;oh=00_AfxrWNxDppMSINpxFT26p3h9-FFlatYXV2AYZemwT-N6Kw&amp;oe=69BD8D72&amp;_nc_sid=8b3546, https://scontent-atl3-3.cdninstagram.com/v/t51.82787-15/546471860_18078856603960219_7401192059627990123_n.jpg?stp=dst-jpg_e35_p1080x1080_sh0.08_tt6&amp;_nc_ht=scontent-atl3-3.cdninstagram.com&amp;_nc_cat=107&amp;_nc_oc=Q6cZ2QGjDvMWd9Au8OWHwxkMnyhjc5UZ3fweF9opS5lKtu_Z8AOf1Do6AnJCeAyuad_8aPo&amp;_nc_ohc=aCQvsz3VNuAQ7kNvwGthew_&amp;_nc_gid=romfOcA8Xjp5RHWF-bpwSQ&amp;edm=AOQ1c0wBAAAA&amp;ccb=7-5&amp;ig_cache_key=MzcyMTQ5OTg1NTc0ODc3NTA2Nw%3D%3D.3-ccb7-5&amp;oh=00_AfxxD2Zfh-lPf65lVxADOIDb4MQ630HHgobGC36ebOKPIA&amp;oe=69BD904F&amp;_nc_sid=8b3546, https://scontent-atl3-3.cdninstagram.com/v/t51.82787-15/548917140_18078856597960219_2763564857403663560_n.jpg?stp=dst-jpg_e35_p1080x1080_sh0.08_tt6&amp;_nc_ht=scontent-atl3-3.cdninstagram.com&amp;_nc_cat=107&amp;_nc_oc=Q6cZ2QGjDvMWd9Au8OWHwxkMnyhjc5UZ3fweF9opS5lKtu_Z8AOf1Do6AnJCeAyuad_8aPo&amp;_nc_ohc=--Wwwqcf-tsQ7kNvwF2K9NI&amp;_nc_gid=romfOcA8Xjp5RHWF-bpwSQ&amp;edm=AOQ1c0wBAAAA&amp;ccb=7-5&amp;ig_cache_key=MzcyMTQ5OTg1NTg5MTM0MTk2NQ%3D%3D.3-ccb7-5&amp;oh=00_AfwuIWHGhOa87qF6VXTCzKrrOo4mPTQbKJA1oVlz8zWA2Q&amp;oe=69BD96A6&amp;_nc_sid=8b3546, https://scontent-atl3-3.cdninstagram.com/v/t51.82787-15/542870593_18078217156960219_1594648390126884924_n.jpg?stp=dst-jpg_e35_p1080x1080_sh0.08_tt6&amp;_nc_ht=scontent-atl3-3.cdninstagram.com&amp;_nc_cat=107&amp;_nc_oc=Q6cZ2QGjDvMWd9Au8OWHwxkMnyhjc5UZ3fweF9opS5lKtu_Z8AOf1Do6AnJCeAyuad_8aPo&amp;_nc_ohc=jlqCgxmzefYQ7kNvwFVcbqa&amp;_nc_gid=romfOcA8Xjp5RHWF-bpwSQ&amp;edm=AOQ1c0wBAAAA&amp;ccb=7-5&amp;ig_cache_key=MzcxNjI2MDQ2MjA1NDI3NTMxNw%3D%3D.3-ccb7-5&amp;oh=00_AfxwSrhN8T9EzQNH41jJ2SIOXRSW2fSLKYHXWHuUiTxjyw&amp;oe=69BD96E9&amp;_nc_sid=8b3546, https://scontent-atl3-3.cdninstagram.com/v/t51.82787-15/542870593_18078217156960219_1594648390126884924_n.jpg?stp=dst-jpg_e35_p1080x1080_sh0.08_tt6&amp;_nc_ht=scontent-atl3-3.cdninstagram.com&amp;_nc_cat=107&amp;_nc_oc=Q6cZ2QGjDvMWd9Au8OWHwxkMnyhjc5UZ3fweF9opS5lKtu_Z8AOf1Do6AnJCeAyuad_8aPo&amp;_nc_ohc=jlqCgxmzefYQ7kNvwFVcbqa&amp;_nc_gid=romfOcA8Xjp5RHWF-bpwSQ&amp;edm=AOQ1c0wBAAAA&amp;ccb=7-5&amp;ig_cache_key=MzcxNjI2MDQ2MjA1NDI3NTMxNw%3D%3D.3-ccb7-5&amp;oh=00_AfxwSrhN8T9EzQNH41jJ2SIOXRSW2fSLKYHXWHuUiTxjyw&amp;oe=69BD96E9&amp;_nc_sid=8b3546, https://scontent-atl3-3.cdninstagram.com/v/t51.82787-15/543614550_18078217171960219_7862725083107363216_n.jpg?stp=dst-jpg_e35_p1080x1080_sh0.08_tt6&amp;_nc_ht=scontent-atl3-3.cdninstagram.com&amp;_nc_cat=107&amp;_nc_oc=Q6cZ2QGjDvMWd9Au8OWHwxkMnyhjc5UZ3fweF9opS5lKtu_Z8AOf1Do6AnJCeAyuad_8aPo&amp;_nc_ohc=EqhmX4kvBUYQ7kNvwHZ5iCx&amp;_nc_gid=romfOcA8Xjp5RHWF-bpwSQ&amp;edm=AOQ1c0wBAAAA&amp;ccb=7-5&amp;ig_cache_key=MzcxNjI2MDQ2MjA3MTAyOTQ5Ng%3D%3D.3-ccb7-5&amp;oh=00_AfwWpj8rfPPBk2Dpga-YOPcj8wWKHPoF9yjvJanmdJYEHA&amp;oe=69BD8B80&amp;_nc_sid=8b3546, https://scontent-atl3-3.cdninstagram.com/v/t51.82787-15/544150563_18078217174960219_8837063072257595411_n.jpg?stp=dst-jpg_e35_p1080x1080_sh0.08_tt6&amp;_nc_ht=scontent-atl3-3.cdninstagram.com&amp;_nc_cat=107&amp;_nc_oc=Q6cZ2QGjDvMWd9Au8OWHwxkMnyhjc5UZ3fweF9opS5lKtu_Z8AOf1Do6AnJCeAyuad_8aPo&amp;_nc_ohc=8kqdGL2vvcwQ7kNvwE8_pz9&amp;_nc_gid=romfOcA8Xjp5RHWF-bpwSQ&amp;edm=AOQ1c0wBAAAA&amp;ccb=7-5&amp;ig_cache_key=MzcxNjI2MDQ2MjM0Nzg2MTQ1MQ%3D%3D.3-ccb7-5&amp;oh=00_Afzho4uAPxxYoHvi7LMtWcjiW-71lgFgmQEDjYBL5eJjTg&amp;oe=69BDB250&amp;_nc_sid=8b3546, https://scontent-atl3-3.cdninstagram.com/v/t51.82787-15/543376985_18078217183960219_3966933281543623958_n.jpg?stp=dst-jpg_e35_p1080x1080_sh0.08_tt6&amp;_nc_ht=scontent-atl3-3.cdninstagram.com&amp;_nc_cat=107&amp;_nc_oc=Q6cZ2QGjDvMWd9Au8OWHwxkMnyhjc5UZ3fweF9opS5lKtu_Z8AOf1Do6AnJCeAyuad_8aPo&amp;_nc_ohc=2MqiELxxmhMQ7kNvwE4DyS8&amp;_nc_gid=romfOcA8Xjp5RHWF-bpwSQ&amp;edm=AOQ1c0wBAAAA&amp;ccb=7-5&amp;ig_cache_key=MzcxNjI2MDQ2MjQ0ODUzMzcyMQ%3D%3D.3-ccb7-5&amp;oh=00_AfzIlAZTFlDVVIXyLSRJ_SzPLcsjPmSMjwSzEvyGVu8JD</t>
  </si>
  <si>
    <t>https://scontent-atl3-3.cdninstagram.com/o1/v/t2/f2/m367/AQPvzDGyqNwSjDblC6Bj8nSbtAyk9JRmVS8Cqad7z1SkBB2zkYs_pX1juyb3bT_JJQzGBS-_F5AiqOUfQZSjbWV4JNfImuplr6j1ftY.mp4?_nc_cat=111&amp;_nc_sid=5e9851&amp;_nc_ht=scontent-atl3-3.cdninstagram.com&amp;_nc_ohc=E6kHnSFogH8Q7kNvwHypVYC&amp;efg=eyJ2ZW5jb2RlX3RhZyI6Inhwdl9wcm9ncmVzc2l2ZS5JTlNUQUdSQU0uQ0FST1VTRUxfSVRFTS5DMy43MjAuZGFzaF9iYXNlbGluZV8xX3YxIiwieHB2X2Fzc2V0X2lkIjoxMjM2NDc2ODg0OTUzNjM1LCJhc3NldF9hZ2VfZGF5cyI6MTgyLCJ2aV91c2VjYXNlX2lkIjoxMDE0NiwiZHVyYXRpb25fcyI6MjMsInVybGdlbl9zb3VyY2UiOiJ3d3cifQ%3D%3D&amp;ccb=17-1&amp;_nc_gid=romfOcA8Xjp5RHWF-bpwSQ&amp;_nc_ss=1a&amp;_nc_zt=28&amp;vs=691728afaad89f43&amp;_nc_vs=HBksFQIYQGlnX2VwaGVtZXJhbC81RTRFRjdDRTRFMTQwMDZDMzdGRjQwQUFCMUMxODdBMF92aWRlb19kYXNoaW5pdC5tcDQVAALIARIAFQIYOnBhc3N0aHJvdWdoX2V2ZXJzdG9yZS9HR3VndUNDelhFU2JLcW9FQU1icXRDUXloZTA4YmtZTEFBQUYVAgLIARIAKAAYABsCiAd1c2Vfb2lsATEScHJvZ3Jlc3NpdmVfcmVjaXBlATEVAAAmxqiB2LaksgQVAigCQzMsF0A3LlYEGJN1GBJkYXNoX2Jhc2VsaW5lXzFfdjERAHXuB2XEngEA&amp;oh=00_AfwLdslXdW5x2uni-FfIZgkDnkhyDHxsUeQdRxVHXeTLkA&amp;oe=69BDBDF0, https://scontent-atl3-3.cdninstagram.com/o1/v/t2/f2/m367/AQNfLvP7wrzthusTCecA6uaUh2DPFAmHDduTG5VeYUHrhyzn_MgJYTI85Cdrn8AC04lTMFOwU5XB3anLupBOubtn8V5ybi_kVlEhlvA.mp4?_nc_cat=109&amp;_nc_sid=5e9851&amp;_nc_ht=scontent-atl3-3.cdninstagram.com&amp;_nc_ohc=5G4MKom_G8MQ7kNvwEBixmY&amp;efg=eyJ2ZW5jb2RlX3RhZyI6Inhwdl9wcm9ncmVzc2l2ZS5JTlNUQUdSQU0uQ0xJUFMuQzMuNzIwLmRhc2hfYmFzZWxpbmVfMV92MSIsInhwdl9hc3NldF9pZCI6MTE2Njk0NTgyMTAyMDExNCwiYXNzZXRfYWdlX2RheXMiOjM4MCwidmlfdXNlY2FzZV9pZCI6MTAwOTksImR1cmF0aW9uX3MiOjIwLCJ1cmxnZW5fc291cmNlIjoid3d3In0%3D&amp;ccb=17-1&amp;_nc_gid=romfOcA8Xjp5RHWF-bpwSQ&amp;_nc_ss=1a&amp;_nc_zt=28&amp;vs=4b3ca0cae8314d2c&amp;_nc_vs=HBksFQIYQGlnX2VwaGVtZXJhbC80OTQ1RDhFNkZGMTE2MTNBNkFDQ0IxNjdDMEMwRjY4M192aWRlb19kYXNoaW5pdC5tcDQVAALIARIAFQIYR2lnX3hwdl9yZWVsc19wZXJtYW5lbnRfc3JfcHJvZC8xNTMxMzM3Nzc0MTg1NjMwXzQzMjM1ODI1OTUyOTk5MDI0OTIubXA0FQICyAESACgAGAAbAogHdXNlX29pbAExEnByb2dyZXNzaXZlX3JlY2lwZQExFQAAJqS_kvKX1ZIEFQIoAkMzLBdANDMzMzMzMxgSZGFzaF9iYXNlbGluZV8xX3YxEQB1_gdl5p0BAA&amp;oh=00_AfwKPMXJJ82JmxXz55t1CspPzRq6q81eD0VDmmGOPw18Gg&amp;oe=69BDBC82, https://scontent-atl3-3.cdninstagram.com/o1/v/t2/f2/m367/AQMFpMqmhz9DMsUuIbEQUnORjy8wMvQXvAuHRBZ6d6lAH12zvjlisJrMeVQv9LhXc7WEogdvk9tP18HmlflWMOjl3ZBBFK_xB4pbap4.mp4?_nc_cat=108&amp;_nc_sid=5e9851&amp;_nc_ht=scontent-atl3-3.cdninstagram.com&amp;_nc_ohc=lRcAGdVDv6YQ7kNvwHXmdEF&amp;efg=eyJ2ZW5jb2RlX3RhZyI6Inhwdl9wcm9ncmVzc2l2ZS5JTlNUQUdSQU0uQ0xJUFMuQzMuNzIwLmRhc2hfYmFzZWxpbmVfMV92MSIsInhwdl9hc3NldF9pZCI6MTAxOTY0MzcyOTkyOTI2NywiYXNzZXRfYWdlX2RheXMiOjUxMSwidmlfdXNlY2FzZV9pZCI6MTAwOTksImR1cmF0aW9uX3MiOjQ3LCJ1cmxnZW5fc291cmNlIjoid3d3In0%3D&amp;ccb=17-1&amp;vs=58c9518e0dbccfd6&amp;_nc_vs=HBksFQIYQGlnX2VwaGVtZXJhbC81QjQzNUM2MUMyOEFGRDdGNTlDODdGNzE1NjQ3NDdCMV92aWRlb19kYXNoaW5pdC5tcDQVAALIARIAFQIYRWlnX3hwdl9yZWVsc19wZXJtYW5lbnRfc3JfcHJvZC80MDU2NDA0NzI2MDI0MTFfMzEyNDI2NjgyMjUyNTIwMjczLm1wNBUCAsgBEgAoABgAGwKIB3VzZV9vaWwBMRJwcm9ncmVzc2l2ZV9yZWNpcGUBMRUAACbmkI_lidfPAxUCKAJDMywXQEeZmZmZmZoYEmRhc2hfYmFzZWxpbmVfMV92MREAdf4HZeadAQA&amp;_nc_gid=romfOcA8Xjp5RHWF-bpwSQ&amp;_nc_ss=1a&amp;_nc_zt=28&amp;oh=00_AfyjEUo_UBjTV_AWBGNsE34N4iB0d8KjI6-3ch2UvR6uTg&amp;oe=69BDBC01, https://scontent-atl3-2.cdninstagram.com/o1/v/t2/f2/m367/AQNJicQLrsJNQQN1XqBZ38agUhVsvHbFEA480sVI92ILQJjA4KfHlZpHnAU9yICjwB2zv0Xp4CaCHtx0UyHhAn2DSQhKNMeCIdLnOk0.mp4?_nc_cat=101&amp;_nc_sid=5e9851&amp;_nc_ht=scontent-atl3-2.cdninstagram.com&amp;_nc_ohc=ilD2mjNl8UMQ7kNvwFhlchg&amp;efg=eyJ2ZW5jb2RlX3RhZyI6Inhwdl9wcm9ncmVzc2l2ZS5JTlNUQUdSQU0uQ0xJUFMuQzMuNzIwLmRhc2hfYmFzZWxpbmVfMV92MSIsInhwdl9hc3NldF9pZCI6MzcxODcyMjgwNTEwOTk2OSwiYXNzZXRfYWdlX2RheXMiOjUyNCwidmlfdXNlY2FzZV9pZCI6MTAwOTksImR1cmF0aW9uX3MiOjI3LCJ1cmxnZW5fc291cmNlIjoid3d3In0%3D&amp;ccb=17-1&amp;vs=314724a06f448cfb&amp;_nc_vs=HBksFQIYQGlnX2VwaGVtZXJhbC9GOTRCMTUzNERDNkNEN0I4NUFCMUZBQkFCRTA2RUM5Nl92aWRlb19kYXNoaW5pdC5tcDQVAALIARIAFQIYRWlnX3hwdl9yZWVsc19wZXJtYW5lbnRfc3JfcHJvZC81NzIyOTcwNjU0NTUwNjBfNTE0NzU2ODU0OTU5ODk2MDA5Lm1wNBUCAsgBEgAoABgAGwKIB3VzZV9vaWwBMRJwcm9ncmVzc2l2ZV9yZWNpcGUBMRUAACai04j9k4qbDRUCKAJDMywXQDvdsi0OVgQYEmRhc2hfYmFzZWxpbmVfMV92MREAdf4HZeadAQA&amp;_nc_gid=romfOcA8Xjp5RHWF-bpwSQ&amp;_nc_ss=1a&amp;_nc_zt=28&amp;oh=00_AfxxnksdQTjCefsLi-0xf-c15fUvQzkhtaRkeERQ2eX53g&amp;oe=69BDAC22</t>
  </si>
  <si>
    <t>https://www.instagram.com/t.k.y.926</t>
  </si>
  <si>
    <t>lowstyle2025</t>
  </si>
  <si>
    <t>車とバイクと船と時計‼︎</t>
  </si>
  <si>
    <t>https://scontent-mia3-3.cdninstagram.com/v/t51.2885-19/495490214_17842894743484040_8835770844571887642_n.jpg?stp=dst-jpg_e0_s150x150_tt6&amp;efg=eyJ2ZW5jb2RlX3RhZyI6InByb2ZpbGVfcGljLmRqYW5nby4xMDgwLmMyIn0&amp;_nc_ht=scontent-mia3-3.cdninstagram.com&amp;_nc_cat=108&amp;_nc_oc=Q6cZ2QF0egrTUaL-O3pRtcGM0Lel8VSFzMxkGhrrKxvlpk_5L-_2ieWsyH0hrpDv4l58ktY&amp;_nc_ohc=Fa8MT4bh-wcQ7kNvwGusEiS&amp;_nc_gid=_Nds2SmXFjOnM9N3NCflXA&amp;edm=AOQ1c0wBAAAA&amp;ccb=7-5&amp;oh=00_Afz_C78-n2vERJmVS13kY0Z53zLWTAo9N73rRCNpOWlgQw&amp;oe=69BDB278&amp;_nc_sid=8b3546</t>
  </si>
  <si>
    <t>.
.
オートメッセ期間にだけ作ってる#osakadrivecarclub のウェア。
たくさんの方が買いに来てくれて本当に感謝です。
@kentatokyodrive  ケンタくん と「冗談であったら面白いよねw」 から始まったこの話も、気がつけば3年目。
遊び半分の一言が今ではちゃんとカルチャーになってきた⭕️
そんでもって ステッカーが欲しい！って 声がめちゃくちゃ多かったので、ステッカーは@tokyodrivecarclub のサイトで通販が決定しました！！
しかし…関西パワー凄すぎるわww
RESPECT THE LOCALS
引き続き、よろしくね🫶
#osakad | Osaka Auto Messe 2026 🇯🇵🔥
TRIPLE S bringing heat.
Old school. Supercars. No limits.
#OsakaAutoMesse #JDMculture #Ferrari #MercedesBenz #CarShow SupercarLife TripleS BuiltNotBought | “Same bloodline.
Different attitude. 🇯🇵🔥
Twin Ferrari 360s at Auto Messe.”
@triples1101 @nandeyanenmotorclub 
#Ferrari360 #360Modena #TwinBuild #SupercarLife #Widebody ExoticsOnly AutoMesse JapanCarScene CarShow | フェラーリ360モデナスパイダー。
最新より、最新！🇯🇵🔥
F8マンソリーよりかっこいい😎
比べるまでもない。
このV8サウンド、この色気。
本物は時代に流されない。
Ferrari 360 Modena Spider.
Not the newest… just timeless.
Cooler than an F8 Mansory?
No debate.
Raw V8. Pure soul.
Legends don’t chase trends — they create them.
#Ferrari360 #ModenaSpider #V8Life #SupercarL | Osaka nights hit different. 🇯🇵
From classic royalty to raging bull
at Nanko 7th Wharf.
Industrial vibes.
Ocean breeze.
Pure horsepower.
Japan doesn’t sleep.
@triples1101 @lowstyle2025 
#OsakaNights #Nanko7thWharf #JDMScene #EuroExotics #RollsRoyce LamborghiniHuracan JapanCarCulture SupercarSoc | Factory wasn't enough.
Mansory made it complete.
#mansory #rollsroyce #luxurycars
#supercars #exoticcar richlife
carreels viralreel
世界文化遺産 きょうと rollsroycephantom 
rollsroyceghost rollsroycedawn 
@39k @triples1101 @nandeyanenmotorclub | Factory wasn't enough.
Mansory made it complete.
#mansory #rollsroyce #luxurycars
#supercars #exoticcar richlife
carreels viralreel
世界文化遺産
白鷺城
@triples1101 @rollsroycecars 
@mansory_japan @al13wheels | Osaka Auto Messe 2026 🇯🇵
90年代の狂気が今も生きてる。
ケーニッヒスペシャル、ただ者じゃない。
#大阪オートメッセ
#オートメッセ2026
#KoenigSpecials
#ベンツ旧車
#ワイドボディ
ミナミの帝王
バブルカー
@triples1101 @urachan7777 @johnny_go5 | Silent power, fully unleashed. Full Mansory Ghost. 
When perfection isn’t enough. Full Mansory Phantom.
#RollsRoyce
#Mansory
#MansoryRollsRoyce
#LuxuryCars
#UltraLuxury
luxurygarage Straight from Japan 🇯🇵 
Real JDM. No explanation needed
Right-hand drive energy 🇯🇵
Old school soul, modern tou | Japan or Italy?
#lamborghini
#huracan
#supercar
#japan
#tokyocars
#exoticcarshow triples1101 @nandeyanenmotorclub 
@bc_forged_japan 
世界文化遺産姫路城 
ランボルギーニ しらんがな 
スーパーカー | この並びは反則。
ロールスもフェラーリも
全部本気仕様。
大阪オートメッセ2026
#RollsRoycePhantom
#Ferrari360
#LuxuryLifestyle
#BillionaireLifestyle
#CarReels
ExplorePage
@triples1101 @nandeyanenmotorclub 
@mvforged | “Japan does it best 🇯🇵”
Three legends. One lineup.
When Italy meets Japan street culture. 🇮🇹🇯🇵
Which one are you taking? 👀🔥
#supercars
#carsofinstagram
#carculture
#exoticcars
#lamborghini
プロ仕様は鼻毛が見えるらしいぜ
万博で伸びたから注意するぜ！
らぶふがいまいち分からんから
勉強するぜ…人生勉強だぜ
しらんがな
@acchan1007 
@triples1101 @mansory</t>
  </si>
  <si>
    <t>#osakadrivecarclub, #osakad, #OsakaAutoMesse, #JDMculture, #Ferrari, #MercedesBenz, #CarShow, #Ferrari360, #360Modena, #TwinBuild, #SupercarLife, #Widebody, #ModenaSpider, #V8Life, #SupercarL, #OsakaNights, #Nanko7thWharf, #JDMScene, #EuroExotics, #RollsRoyce, #mansory, #rollsroyce, #luxurycars, #supercars, #exoticcar, #KoenigSpecials, #Mansory, #MansoryRollsRoyce, #LuxuryCars, #UltraLuxury, #lamborghini, #huracan, #supercar, #japan, #tokyocars, #exoticcarshow, #RollsRoycePhantom, #LuxuryLifesty</t>
  </si>
  <si>
    <t>@kentatokyodrive, @tokyodrivecarclub, @triples1101, @nandeyanenmotorclub, @lowstyle2025, @39k, @rollsroycecars, @mansory_japan, @al13wheels, @urachan7777, @johnny_go5, @mansory.usa, @al13wheelsofficial, @rolls_roycemotorcarsosaka, @bc_forged_japan, @mvforged, @acchan1007, @mansory</t>
  </si>
  <si>
    <t>https://instagram.com/p/DU_tfZoE1b1, https://instagram.com/p/DUroeNiCV9B, https://instagram.com/p/DUtXwcKkh0W, https://instagram.com/p/DVXWahDiR55, https://instagram.com/p/DVTv-E3iTma, https://instagram.com/p/DTzuw5BkXtg, https://instagram.com/p/DRavxsqkrMk, https://instagram.com/p/DUu4QMuEa5J, https://instagram.com/p/DTtW3X_k5dt, https://instagram.com/p/DTXyiBqkaus, https://instagram.com/p/DUutL43EYOB, https://instagram.com/p/DPxWB05CCLG</t>
  </si>
  <si>
    <t>231, 269, 190, 124, 22, 202, 1688, 49, 354, 113, 67, 166</t>
  </si>
  <si>
    <t>0, 0, 1, 0, 0, 4, 2, 0, 1, 0, 1, 3</t>
  </si>
  <si>
    <t>2026-02-20, 2026-02-13, 2026-02-13, 2026-03-02, 2026-02-28, 2026-01-22, 2025-11-23, 2026-02-14, 2026-01-19, 2026-01-11, 2026-02-14, 2025-10-14</t>
  </si>
  <si>
    <t>インテックス大阪</t>
  </si>
  <si>
    <t>Sidecar, Sidecar, Sidecar, Sidecar, Video, Video, Sidecar, Video, Image, Video, Video, Sidecar</t>
  </si>
  <si>
    <t>https://scontent-mia3-3.cdninstagram.com/v/t51.82787-15/639972873_18575119630045232_7983927534457523396_n.jpg?stp=dst-jpg_e35_p1080x1080_sh0.08_tt6&amp;_nc_ht=scontent-mia3-3.cdninstagram.com&amp;_nc_cat=108&amp;_nc_oc=Q6cZ2QF0egrTUaL-O3pRtcGM0Lel8VSFzMxkGhrrKxvlpk_5L-_2ieWsyH0hrpDv4l58ktY&amp;_nc_ohc=O58GphAyvOcQ7kNvwG-BaBT&amp;_nc_gid=_Nds2SmXFjOnM9N3NCflXA&amp;edm=AOQ1c0wBAAAA&amp;ccb=7-5&amp;ig_cache_key=MzgzNjk4Mzg5NzgxMzY1MzAyMA%3D%3D.3-ccb7-5&amp;oh=00_AfwmVDTr5qttCrIelGqjnLerIgu_CAsmWJkSr-9xZI6g-w&amp;oe=69BDB0F5&amp;_nc_sid=8b3546, https://scontent-mia3-3.cdninstagram.com/v/t51.82787-15/639972873_18575119630045232_7983927534457523396_n.jpg?stp=dst-jpg_e35_p1080x1080_sh0.08_tt6&amp;_nc_ht=scontent-mia3-3.cdninstagram.com&amp;_nc_cat=108&amp;_nc_oc=Q6cZ2QF0egrTUaL-O3pRtcGM0Lel8VSFzMxkGhrrKxvlpk_5L-_2ieWsyH0hrpDv4l58ktY&amp;_nc_ohc=O58GphAyvOcQ7kNvwG-BaBT&amp;_nc_gid=_Nds2SmXFjOnM9N3NCflXA&amp;edm=AOQ1c0wBAAAA&amp;ccb=7-5&amp;ig_cache_key=MzgzNjk4Mzg5NzgxMzY1MzAyMA%3D%3D.3-ccb7-5&amp;oh=00_AfwmVDTr5qttCrIelGqjnLerIgu_CAsmWJkSr-9xZI6g-w&amp;oe=69BDB0F5&amp;_nc_sid=8b3546, https://scontent-mia3-3.cdninstagram.com/v/t51.82787-15/639841708_18575119648045232_6796301454967320590_n.jpg?stp=dst-jpg_e35_p1080x1080_sh0.08_tt6&amp;_nc_ht=scontent-mia3-3.cdninstagram.com&amp;_nc_cat=108&amp;_nc_oc=Q6cZ2QF0egrTUaL-O3pRtcGM0Lel8VSFzMxkGhrrKxvlpk_5L-_2ieWsyH0hrpDv4l58ktY&amp;_nc_ohc=xU6ySj8DsbUQ7kNvwHUcVQr&amp;_nc_gid=_Nds2SmXFjOnM9N3NCflXA&amp;edm=AOQ1c0wBAAAA&amp;ccb=7-5&amp;ig_cache_key=MzgzNjk4Mzg5OTMxNTIwMjMxNw%3D%3D.3-ccb7-5&amp;oh=00_AfziC72yUd0pksWube4dOKz4FYpFH56sMnY1TZXoiePHYg&amp;oe=69BD9E9A&amp;_nc_sid=8b3546, https://scontent-mia3-3.cdninstagram.com/v/t51.82787-15/639750606_18575119639045232_4005492748108670919_n.jpg?stp=dst-jpg_e35_p1080x1080_sh0.08_tt6&amp;_nc_ht=scontent-mia3-3.cdninstagram.com&amp;_nc_cat=108&amp;_nc_oc=Q6cZ2QF0egrTUaL-O3pRtcGM0Lel8VSFzMxkGhrrKxvlpk_5L-_2ieWsyH0hrpDv4l58ktY&amp;_nc_ohc=UR2iY8gesa0Q7kNvwFF4xJz&amp;_nc_gid=_Nds2SmXFjOnM9N3NCflXA&amp;edm=AOQ1c0wBAAAA&amp;ccb=7-5&amp;ig_cache_key=MzgzNjk4Mzg5OTgzNTMwMDgyOQ%3D%3D.3-ccb7-5&amp;oh=00_AfwTAntvdQtr13fu1r1EVKYdfWbFvTMCH-5s4KTV538oPA&amp;oe=69BDAB85&amp;_nc_sid=8b3546, https://scontent-mia3-3.cdninstagram.com/v/t51.82787-15/639831012_18575119663045232_6568740628353394700_n.jpg?stp=dst-jpg_e35_p1080x1080_sh0.08_tt6&amp;_nc_ht=scontent-mia3-3.cdninstagram.com&amp;_nc_cat=108&amp;_nc_oc=Q6cZ2QF0egrTUaL-O3pRtcGM0Lel8VSFzMxkGhrrKxvlpk_5L-_2ieWsyH0hrpDv4l58ktY&amp;_nc_ohc=8Bn60sHEjI4Q7kNvwH95ouE&amp;_nc_gid=_Nds2SmXFjOnM9N3NCflXA&amp;edm=AOQ1c0wBAAAA&amp;ccb=7-5&amp;ig_cache_key=MzgzNjk4MzkwNDQ2NTgzMDUxMA%3D%3D.3-ccb7-5&amp;oh=00_AfxcQrmC0x0TXgsfRXSikwVo1h_Fl1zEnnyiRyrRYPM4bw&amp;oe=69BDAB21&amp;_nc_sid=8b3546, https://scontent-mia3-3.cdninstagram.com/v/t51.82787-15/639615912_18575119675045232_6651154431825284710_n.jpg?stp=dst-jpg_e35_p1080x1080_sh0.08_tt6&amp;_nc_ht=scontent-mia3-3.cdninstagram.com&amp;_nc_cat=108&amp;_nc_oc=Q6cZ2QF0egrTUaL-O3pRtcGM0Lel8VSFzMxkGhrrKxvlpk_5L-_2ieWsyH0hrpDv4l58ktY&amp;_nc_ohc=Is-4LsZ40QIQ7kNvwGsIq-Q&amp;_nc_gid=_Nds2SmXFjOnM9N3NCflXA&amp;edm=AOQ1c0wBAAAA&amp;ccb=7-5&amp;ig_cache_key=MzgzNjk4MzkwNDg0MzI3NDcxNg%3D%3D.3-ccb7-5&amp;oh=00_Afwi3lJy-ruiQ8dpkXw41hNcXnz9QXja2Ut-d-DVJ-qQQw&amp;oe=69BD9B36&amp;_nc_sid=8b3546, https://scontent-mia3-3.cdninstagram.com/v/t51.82787-15/639814265_18575119711045232_9083844231620439411_n.jpg?stp=dst-jpg_e35_p1080x1080_sh0.08_tt6&amp;_nc_ht=scontent-mia3-3.cdninstagram.com&amp;_nc_cat=108&amp;_nc_oc=Q6cZ2QF0egrTUaL-O3pRtcGM0Lel8VSFzMxkGhrrKxvlpk_5L-_2ieWsyH0hrpDv4l58ktY&amp;_nc_ohc=R2z-WgdG3ZcQ7kNvwHDaLGw&amp;_nc_gid=_Nds2SmXFjOnM9N3NCflXA&amp;edm=AOQ1c0wBAAAA&amp;ccb=7-5&amp;ig_cache_key=MzgzNjk4MzkxMjQ5MzcyMjcyOQ%3D%3D.3-ccb7-5&amp;oh=00_AfzPJjPmhohmAOsS_wf4sm7Vnug3PWaYOKrhW9IJbjo6ng&amp;oe=69BD9FEF&amp;_nc_sid=8b3546, https://scontent-mia3-3.cdninstagram.com/v/t51.82787-15/639806480_18575119720045232_2212289829243404229_n.jpg?stp=dst-jpg_e35_p1080x1080_sh0.08_tt6&amp;_nc_ht=scontent-mia3-3.cdninstagram.com&amp;_nc_cat=108&amp;_nc_oc=Q6cZ2QF0egrTUaL-O3pRtcGM0Lel8VSFzMxkGhrrKxvlpk_5L-_2ieWsyH0hrpDv4l58ktY&amp;_nc_ohc=mmeerYA1PXAQ7kNvwHqQur8&amp;_nc_gid=_Nds2SmXFjOnM9N3NCflXA&amp;edm=AOQ1c0wBAAAA&amp;ccb=7-5&amp;ig_cache_key=MzgzNjk4MzkxNzk1NDcxOTE3NA%3D%3D.3-ccb7-5&amp;oh=00_Afw-caVrUHRQ5BTVQiNAIFFjFaeNahKJcxE4H6g9YKR1SA&amp;oe=69BDBDDD&amp;_nc_sid=8b3546, https://scontent-mia3-3.cdninstagram.com/v/t51.82787-15/639740365_18575119738045232_572156930686507133_n.jpg?stp=dst-jpg_e15_tt6&amp;_nc_ht=scontent-mia3-3.cdninstagram.com&amp;_nc_cat=108&amp;_nc_oc=Q6cZ2QF0egrTUaL-O3pRtcGM0Lel8VSFzMxkGhrrKxvlpk_5L-_2ieWsyH0hrpDv4l58ktY&amp;_nc_ohc=61-OaXJEOzwQ7kNvwHJr4TI&amp;_nc_gid=_Nds2SmXFjOnM9N3NCflXA&amp;edm=AOQ1c0wBAAAA&amp;ccb=7-5&amp;ig_cache_key=MzgzNjk4MzkxOTg3NTY2NzUyMw%3D%3D.3-ccb7-5&amp;oh=00_Afwus5ue8WXQXzNvJpj7GbJXzX31_Xb75YbECInKrvpSLg&amp;oe=69BD9F8C&amp;_nc_sid=8b3546, https://scontent-mia3-3.cdninstagram.com/v/t51.82787-15/639728576_18575119729045232_3368179068514661200_n.jpg?stp=dst-jpg_e15_tt6&amp;_nc_ht=scontent-mia3-3.cdninstagram.com&amp;_nc_cat=108&amp;_nc_oc=Q6cZ2QF0egrTUaL-O3pRtcGM0Lel8VSFzMxkGhrrKxvlpk_5L-_2ieWsyH0hrpDv4l58ktY&amp;_nc_ohc=PSGK_EWwTmsQ7kNvwE6Ojn_&amp;_nc_gid=_Nds2SmXFjOnM9N3NCflXA&amp;edm=AOQ1c0wBAAAA&amp;ccb=7-5&amp;ig_cache_key=MzgzNjk4MzkyMDAzNTA3MTY3NQ%3D%3D.3-ccb7-5&amp;oh=00_Afx00SNsRh_UOIUUr2VDyRmrElHYI6Op1OOKOlGTYDG6kA&amp;oe=69BD9881&amp;_nc_sid=8b3546, https:/</t>
  </si>
  <si>
    <t>https://scontent-mia3-1.cdninstagram.com/o1/v/t16/f2/m69/AQPQhUCcr4e42-S7vMS8O-wzibX8DEpDfOV8OYn8w-4nbyexm1u82IdgNWh3amXq3ST0XJSqDkqu7mLvulFlN5jJ.mp4?strext=1&amp;_nc_cat=106&amp;_nc_sid=5e9851&amp;_nc_ht=scontent-mia3-1.cdninstagram.com&amp;_nc_ohc=61oCClCuk68Q7kNvwEmjtQJ&amp;efg=eyJ2ZW5jb2RlX3RhZyI6Inhwdl9wcm9ncmVzc2l2ZS5JTlNUQUdSQU0uQ0xJUFMuQzMuNzIwLmRhc2hfYmFzZWxpbmVfMV92MSIsInhwdl9hc3NldF9pZCI6MTc4NzM0MDkxODY1NDM5NDIsImFzc2V0X2FnZV9kYXlzIjoxNSwidmlfdXNlY2FzZV9pZCI6MTAwOTksImR1cmF0aW9uX3MiOjI2LCJ1cmxnZW5fc291cmNlIjoid3d3In0%3D&amp;ccb=17-1&amp;_nc_gid=_Nds2SmXFjOnM9N3NCflXA&amp;_nc_ss=1a&amp;_nc_zt=28&amp;vs=c20a5ca06f812931&amp;_nc_vs=HBksFQIYOnBhc3N0aHJvdWdoX2V2ZXJzdG9yZS9HTjhmY2lZRVlSdlZaWE1IQU1LMlJoWU5sZDFJYnNwVEFRQUYVAALIARIAFQIYUWlnX3hwdl9wbGFjZW1lbnRfcGVybWFuZW50X3YyLzEyNDUzRTQ4RUJDQ0JCNTNGQzFFMTExNzBGRkJDNjk5X2F1ZGlvX2Rhc2hpbml0Lm1wNBUCAsgBEgAoABgAGwKIB3VzZV9vaWwBMRJwcm9ncmVzc2l2ZV9yZWNpcGUBMRUAACaM5enXq_G_PxUCKAJDMywXQDq7peNT988YEmRhc2hfYmFzZWxpbmVfMV92MREAdf4HZeadAQA&amp;oh=00_AfzzRT6wmru7ctiAxODvww0lwAVMpulw6WFk4mqBoUbWOw&amp;oe=69BDB7CA, https://scontent-mia3-1.cdninstagram.com/o1/v/t16/f2/m69/AQOZf5b67ijI16fRkUOkNmtdQFjHPvfmyAqkt3yulpgxKANd_ggfPRG6IUpFPQeogeYxQI0UVfK8Q5cMqjNl-eKP.mp4?strext=1&amp;_nc_cat=111&amp;_nc_sid=5e9851&amp;_nc_ht=scontent-mia3-1.cdninstagram.com&amp;_nc_ohc=AlVE08jO9ysQ7kNvwGQazLg&amp;efg=eyJ2ZW5jb2RlX3RhZyI6Inhwdl9wcm9ncmVzc2l2ZS5JTlNUQUdSQU0uQ0xJUFMuQzMuNzIwLmRhc2hfYmFzZWxpbmVfMV92MSIsInhwdl9hc3NldF9pZCI6MTc4NjgwMDMzODQ1NDM5NDIsImFzc2V0X2FnZV9kYXlzIjo1MiwidmlfdXNlY2FzZV9pZCI6MTAwOTksImR1cmF0aW9uX3MiOjIzLCJ1cmxnZW5fc291cmNlIjoid3d3In0%3D&amp;ccb=17-1&amp;_nc_gid=_Nds2SmXFjOnM9N3NCflXA&amp;_nc_ss=1a&amp;_nc_zt=28&amp;vs=e35b86f31b2405c8&amp;_nc_vs=HBksFQIYOnBhc3N0aHJvdWdoX2V2ZXJzdG9yZS9HQWFuMlNTbXdpWTR1Sk1JQUZoUkFweXRDWndfYnNwVEFRQUYVAALIARIAFQIYUWlnX3hwdl9wbGFjZW1lbnRfcGVybWFuZW50X3YyL0ZFNEVFQ0Y3Q0FGQzMwRjdGOUI5NEI5RjQ1ODE4Q0EyX2F1ZGlvX2Rhc2hpbml0Lm1wNBUCAsgBEgAoABgAGwKIB3VzZV9vaWwBMRJwcm9ncmVzc2l2ZV9yZWNpcGUBMRUAACaMq6ap17a9PxUCKAJDMywXQDdMzMzMzM0YEmRhc2hfYmFzZWxpbmVfMV92MREAdf4HZeadAQA&amp;oh=00_AfyfhowtTHarDiaZu3H76yq_Q5-GKn2Ooc0aqGV1XslCjQ&amp;oe=69BDAF21, https://scontent-mia3-3.cdninstagram.com/o1/v/t16/f2/m69/AQM5XdY8uBQi7NEXrC0r4HGlFatrB9Es5vTsoNI8Ij0pwQXQenqUIx7cyNwaYWFJVc6uAzn-RHUMAQvrOdveyRbL.mp4?strext=1&amp;_nc_cat=108&amp;_nc_sid=5e9851&amp;_nc_ht=scontent-mia3-3.cdninstagram.com&amp;_nc_ohc=m6Fi2TIgyjwQ7kNvwGRywVD&amp;efg=eyJ2ZW5jb2RlX3RhZyI6Inhwdl9wcm9ncmVzc2l2ZS5JTlNUQUdSQU0uQ0xJUFMuQzMuNzIwLmRhc2hfYmFzZWxpbmVfMV92MSIsInhwdl9hc3NldF9pZCI6MTc4NzEyMzA5NjE1NDM5NDIsImFzc2V0X2FnZV9kYXlzIjozMCwidmlfdXNlY2FzZV9pZCI6MTAwOTksImR1cmF0aW9uX3MiOjgxLCJ1cmxnZW5fc291cmNlIjoid3d3In0%3D&amp;ccb=17-1&amp;_nc_gid=_Nds2SmXFjOnM9N3NCflXA&amp;_nc_ss=1a&amp;_nc_zt=28&amp;vs=5e32317f79e9f921&amp;_nc_vs=HBksFQIYOnBhc3N0aHJvdWdoX2V2ZXJzdG9yZS9HQlA0N3lXMnpfWk13OWtDQUdmVThLTC1UREplYnNwVEFRQUYVAALIARIAFQIYUWlnX3hwdl9wbGFjZW1lbnRfcGVybWFuZW50X3YyLzQyNDY3RjhGN0ZFMUVBOUZEOTFBMDVGQTNCNTcxMTlCX2F1ZGlvX2Rhc2hpbml0Lm1wNBUCAsgBEgAoABgAGwKIB3VzZV9vaWwBMRJwcm9ncmVzc2l2ZV9yZWNpcGUBMRUAACaMrMvSxvK-PxUCKAJDMywXQFRIgxJul40YEmRhc2hfYmFzZWxpbmVfMV92MREAdf4HZeadAQA&amp;oh=00_AfxKhHeuXT0OrkEC_Sxxv1URQSAtINcEJbkmWGobCHar1w&amp;oe=69BD9504, https://scontent-mia3-3.cdninstagram.com/o1/v/t2/f2/m86/AQMf7aFZyIoIjS14WVlVZgIMq364VRABH_2zxN5fzKwy7KyK2VP16S8re9gMqgbo9w7w2Rmg-hH9DGuIR8EoZUZLlOBtm7bzKR8m13A.mp4?_nc_cat=110&amp;_nc_sid=5e9851&amp;_nc_ht=scontent-mia3-3.cdninstagram.com&amp;_nc_ohc=Ea7diw0n9pYQ7kNvwHOcrn2&amp;efg=eyJ2ZW5jb2RlX3RhZyI6Inhwdl9wcm9ncmVzc2l2ZS5JTlNUQUdSQU0uQ0xJUFMuQzMuMTI3Ni5kYXNoX2Jhc2VsaW5lXzFfdjEiLCJ4cHZfYXNzZXRfaWQiOjEzOTA2MDM3MzI3ODkwMDYsImFzc2V0X2FnZV9kYXlzIjo2MywidmlfdXNlY2FzZV9pZCI6MTAwOTksImR1cmF0aW9uX3MiOjI0LCJ1cmxnZW5fc291cmNlIjoid3d3In0%3D&amp;ccb=17-1&amp;_nc_gid=_Nds2SmXFjOnM9N3NCflXA&amp;_nc_ss=1a&amp;_nc_zt=28&amp;vs=8cc57333484db2cd&amp;_nc_vs=HBksFQIYUmlnX3hwdl9yZWVsc19wZXJtYW5lbnRfc3JfcHJvZC83NTREM0Y1NjhENDM3OTg5MDM2MEI2QkNCRTI1M0NCMV92aWRlb19kYXNoaW5pdC5tcDQVAALIARIAFQIYR2lnX3hwdl9yZWVsc19wZXJtYW5lbnRfc3JfcHJvZC8xODM5Njk5NjA2NjgyODcyXzMyNzM4NjI4NTg5MDAyNjQyNzIubXA0FQICyAESACgAGAAbAogHdXNlX29pbAExEnByb2dyZXNzaXZlX3JlY2lwZQExFQAAJpycoZjlr_gEFQIoAkMzLBdAOLul41P3zxgSZGFzaF9iYXNlbGluZV8xX3YxEQB1_gdl5p0BAA&amp;oh=00_AfwhGN5-0fOK_dNpkHagNdfmkA6mLjQgpiGVkmq0n_8-Zg&amp;oe=69B99717, https://scontent-mia3-1.cdninstagram.com/o1/v/t16/f2/m69/AQP4uKW-TJlyyAvAGtgDyKYy_Vri-4rnUFX8t4oOqAvrtRaT5dH68cWndiKdV1LphfDrfXTwkCWDWl8UTnbUyC0m.mp4?strext=1&amp;_nc_cat=106&amp;_nc_sid=5e9851&amp;_nc_ht=scontent-mia3-1.cdninstagram.com&amp;_nc_ohc=upQAmsanMcMQ7kNvwFSIy4i&amp;efg=eyJ2ZW5jb2RlX3RhZyI6Inhwdl9wcm9ncmVzc2l2ZS5JTlNUQUdSQU0uQ0xJUFMuQzMuNzIwLmRhc2hfYmFzZWxpbmVfMV92MSIsInhwdl9hc3NldF9pZCI6MTc4NzEyMjEyMDg1NDM5NDIsImFzc2V0X2FnZV9kYXlzIjozMCwidmlfdXNlY2FzZV9pZCI6MTAwOTksImR1cmF0aW9uX3MiOjE1NiwidXJsZ2VuX3NvdXJjZSI6Ind3dyJ9&amp;ccb=17-1&amp;_nc_gid=_Nds2SmXFjOnM9N3NCflXA&amp;_nc_ss=1a&amp;_nc_zt=28&amp;vs=9a988f0cc79a016a&amp;_nc_vs=HBksFQIYOnBhc3N0aHJvdWdoX2V2ZXJzdG9yZS9HRnBnc1NYUHRYZXhvNkVGQVBOQzNDMi1JMVZMYnNwVEFRQUYVAALIARIAFQIYUWlnX3hwdl9wbGFjZW1lbnRfcGVybWFuZW50X3YyL0Y1NDE5MUFFRjJCMDRGQTQyMjExMzI1RjdFMDEyQkFFX2F1ZGlvX2Rhc2hpbml0Lm1wNBUCAsgBEgAoABgAGwKIB3VzZV9vaWwBMRJwcm9ncmVzc2l2ZV9yZWNpcGUBMRUAACaMy7P9_fG-PxUCKAJDMywXQGOZmZ</t>
  </si>
  <si>
    <t>https://www.instagram.com/lowstyle2025</t>
  </si>
  <si>
    <t>shine20000605</t>
  </si>
  <si>
    <t>ＳＨＩＮＥ</t>
  </si>
  <si>
    <t>From China🐉| Now in Tokyo🇯🇵 
| The future is in Okinawa🌺
Graffiti writer🖌️/Amusement park designer
一生懸命勉強します！中国大連から東京へ、
そして沖縄へ！世界中で絵を描きたいと思っています</t>
  </si>
  <si>
    <t>https://instagram.fwzy1-1.fna.fbcdn.net/v/t51.2885-19/78774865_2486307968251206_257865880786960384_n.jpg?stp=dst-jpg_e0_s150x150_tt6&amp;efg=eyJ2ZW5jb2RlX3RhZyI6InByb2ZpbGVfcGljLmRqYW5nby4xMDgwLmMyIn0&amp;_nc_ht=instagram.fwzy1-1.fna.fbcdn.net&amp;_nc_cat=106&amp;_nc_oc=Q6cZ2QGnP1kJcCWhwkXYxKJqSEcJSMGVChRKATXbFYAlkJh_UcHwwjILMZYka-H5YHeB828&amp;_nc_ohc=hPOy3wJ3arsQ7kNvwGSAJZq&amp;_nc_gid=EkvK6BEPcup8fRVba8YFOw&amp;edm=AOQ1c0wBAAAA&amp;ccb=7-5&amp;oh=00_AfzGN4WXeBHvEZDCrzaxMTdfkQ4Ev6Ffccets-_mdVUATA&amp;oe=69BDACC7&amp;_nc_sid=8b3546</t>
  </si>
  <si>
    <t>嘻哈般若 | 🐍🐍🐍🐍是龙哦 | Try a new style, mix different colors, and hide the font inside the picture! A new attempt! 🔬🧪
これは新しいスタイルです
#okinawagraffiti #graffitijapan #graffitilove #graffitis | 大阪で初めて、正式に壁にグラフィティを描きました。
関西は本当に面白い場所で、美味しいものをたくさん食べて、
おしゃべりが大好きな人たちと、たくさん話して、たくさん笑いました。
今年は午年。
みんな“馬”に乗って、一緒に一気に運気もお金も上がりますように。
⸻
这是我第一次在大阪，正式在墙面上画涂鸦。
关西真的是一个很有意思的地方，
吃了好多好吃的，也和很多爱聊天的人聊了很久。
今年是马年，
希望我们都能“马上发财”，一路向前。
#グラフィティ
#ストリートアート
#graffiti
#streetart
#graffitiart
muralart
urbanart
spraypaint
s | 沖縄の歴史と魂が息づくコザストリートにある、最高にクールなスニーカーショップで、自分のグラフィティを描き直すことができて本当に光栄です。
ご協力いただいた皆さん、本当にありがとうございます。
It’s truly an honor to repaint my graffiti artwork at one of the coolest sneaker stores in Koza Street — a place full of Okinawa’s history and soul.
Much love to everyone who made this possible.
#沖縄 #沖縄アー | 中国と沖縄の友人が協力してユニークなストリートアートを制作 Shine/rich/saku #graffiti #okinawa | #okinawagraffiti | 今後、東京で私と友人たちの作品をご覧いただければ幸いです。 | 少し前に東京でアイドルと絵を描きました！彼は自分の作品に私のタグを書いた
至今都觉得那天是我最幸运的一天，感谢andc哥哥！
他在他的作品上写了我的tag是我最开心的事！
期待下次我们再冲绳见面！ | これは私が沖縄で初めて描いた絵です。皆さんの協力に感謝します。私は沖縄での生活を真剣に楽しみ、この土地を好きになるように努力しています。#移民冲绳 #okinawagraffiti #okinawa #graffitijapan #graffitistyle</t>
  </si>
  <si>
    <t>#okinawagraffiti, #graffitijapan, #graffitilove, #graffitis, #graffiti, #streetart, #graffitiart, #okinawa, #graffitistyle</t>
  </si>
  <si>
    <t>https://instagram.com/p/CFnwSHAJd-C, https://instagram.com/p/CFnv8PMp97D, https://instagram.com/p/C-B6HfoPbVF, https://instagram.com/p/DVBfx_jkaQy, https://instagram.com/p/DT-YAyZEaDr, https://instagram.com/p/DT91PvkkRxf, https://instagram.com/p/DLB351APus2, https://instagram.com/p/DLANoc4vShT, https://instagram.com/p/DJwhRYTPJfd, https://instagram.com/p/DIS04_nvoGg, https://instagram.com/p/DIS0hejvI4C, https://instagram.com/p/DDy_RGUvysb</t>
  </si>
  <si>
    <t>179, 120, 74, 21, 105, 62, 102, 87, 21, 66, 99, 131</t>
  </si>
  <si>
    <t>1, 2, 0, 0, 4, 2, 3, 0, 0, 1, 10, 1</t>
  </si>
  <si>
    <t>2020-09-27, 2020-09-27, 2024-07-30, 2026-02-21, 2026-01-26, 2026-01-26, 2025-06-18, 2025-06-17, 2025-05-17, 2025-04-11, 2025-04-11, 2024-12-20</t>
  </si>
  <si>
    <t>Dalian University, 中國遼寧省沈阳市, Ikebukuro Tokyo, Osaka, コザ一番街, Okinawa, Japan, 东京银座 Ginza, Tokyo</t>
  </si>
  <si>
    <t>Image, Image, Sidecar, Image, Sidecar, Video, Sidecar, Sidecar, Video, Sidecar, Sidecar, Sidecar</t>
  </si>
  <si>
    <t>https://instagram.fwzy1-2.fna.fbcdn.net/v/t51.82787-15/619246613_18086130200116344_8987315265596341593_n.jpg?stp=dst-jpg_e15_fr_s1080x1080_tt6&amp;_nc_ht=instagram.fwzy1-2.fna.fbcdn.net&amp;_nc_cat=100&amp;_nc_oc=Q6cZ2QGnP1kJcCWhwkXYxKJqSEcJSMGVChRKATXbFYAlkJh_UcHwwjILMZYka-H5YHeB828&amp;_nc_ohc=BS30Fd5KsqcQ7kNvwGLBa5B&amp;_nc_gid=EkvK6BEPcup8fRVba8YFOw&amp;edm=AOQ1c0wBAAAA&amp;ccb=7-5&amp;ig_cache_key=MjQwNzEwNDg3NjU1NDYwODUxNA%3D%3D.3-ccb7-5&amp;oh=00_AfxmWa3a4LRMslIzRHcZTuInGl2FZknYBLDFkO5onr2CJQ&amp;oe=69BD97D3&amp;_nc_sid=8b3546, https://instagram.fwzy1-2.fna.fbcdn.net/v/t51.82787-15/621440259_18170134306388212_9050344206015466413_n.jpg?stp=dst-jpg_e15_fr_s1080x1080_tt6&amp;_nc_ht=instagram.fwzy1-2.fna.fbcdn.net&amp;_nc_cat=104&amp;_nc_oc=Q6cZ2QGnP1kJcCWhwkXYxKJqSEcJSMGVChRKATXbFYAlkJh_UcHwwjILMZYka-H5YHeB828&amp;_nc_ohc=7QDHT6UhsXYQ7kNvwGEZJSo&amp;_nc_gid=EkvK6BEPcup8fRVba8YFOw&amp;edm=AOQ1c0wBAAAA&amp;ccb=7-5&amp;ig_cache_key=MjQwNzEwMzM3MzUyNTkwMDk5NQ%3D%3D.3-ccb7-5&amp;oh=00_AfzgFSr0dkGtbiX4zCIfXb9WTn-B-oPERCwzvxFaRxJ2gw&amp;oe=69BD9ED8&amp;_nc_sid=8b3546, https://instagram.fwzy1-1.fna.fbcdn.net/v/t51.29350-15/453429209_473022678987975_7354792776680376402_n.jpg?stp=dst-jpg_e35_s1080x1080_tt6&amp;_nc_ht=instagram.fwzy1-1.fna.fbcdn.net&amp;_nc_cat=103&amp;_nc_oc=Q6cZ2QGnP1kJcCWhwkXYxKJqSEcJSMGVChRKATXbFYAlkJh_UcHwwjILMZYka-H5YHeB828&amp;_nc_ohc=bkCJcQhhf_oQ7kNvwH0gEFx&amp;_nc_gid=EkvK6BEPcup8fRVba8YFOw&amp;edm=AOQ1c0wBAAAA&amp;ccb=7-5&amp;ig_cache_key=MzQyMzI3Mjc4MDY4MDkwNzMxMA%3D%3D.3-ccb7-5&amp;oh=00_AfxneLnWkEno-BYS7Hs0C0wgWz60VBQpInE3f_OmOLZhtw&amp;oe=69BDBBA5&amp;_nc_sid=8b3546, https://instagram.fwzy1-1.fna.fbcdn.net/v/t51.29350-15/453429209_473022678987975_7354792776680376402_n.jpg?stp=dst-jpg_e35_s1080x1080_tt6&amp;_nc_ht=instagram.fwzy1-1.fna.fbcdn.net&amp;_nc_cat=103&amp;_nc_oc=Q6cZ2QGnP1kJcCWhwkXYxKJqSEcJSMGVChRKATXbFYAlkJh_UcHwwjILMZYka-H5YHeB828&amp;_nc_ohc=bkCJcQhhf_oQ7kNvwH0gEFx&amp;_nc_gid=EkvK6BEPcup8fRVba8YFOw&amp;edm=AOQ1c0wBAAAA&amp;ccb=7-5&amp;ig_cache_key=MzQyMzI3Mjc4MDY4MDkwNzMxMA%3D%3D.3-ccb7-5&amp;oh=00_AfxneLnWkEno-BYS7Hs0C0wgWz60VBQpInE3f_OmOLZhtw&amp;oe=69BDBBA5&amp;_nc_sid=8b3546, https://instagram.fwzy1-2.fna.fbcdn.net/v/t51.29350-15/453487841_467314686166022_6455146627771062934_n.jpg?stp=dst-jpg_e35_s1080x1080_tt6&amp;_nc_ht=instagram.fwzy1-2.fna.fbcdn.net&amp;_nc_cat=102&amp;_nc_oc=Q6cZ2QGnP1kJcCWhwkXYxKJqSEcJSMGVChRKATXbFYAlkJh_UcHwwjILMZYka-H5YHeB828&amp;_nc_ohc=qvs0liIneQcQ7kNvwEj74Yf&amp;_nc_gid=EkvK6BEPcup8fRVba8YFOw&amp;edm=AOQ1c0wBAAAA&amp;ccb=7-5&amp;ig_cache_key=MzQyMzI3Mjc4MjAzMTM5NzQ2NA%3D%3D.3-ccb7-5&amp;oh=00_AfzErjxfbCT9WbPdPARLJUcxIlyCRj1bYao3aDTRyQv00g&amp;oe=69BDB64A&amp;_nc_sid=8b3546, https://instagram.fwzy1-1.fna.fbcdn.net/v/t51.29350-15/453473379_481633958144791_212893752345883670_n.jpg?stp=dst-jpg_e35_s1080x1080_tt6&amp;_nc_ht=instagram.fwzy1-1.fna.fbcdn.net&amp;_nc_cat=107&amp;_nc_oc=Q6cZ2QGnP1kJcCWhwkXYxKJqSEcJSMGVChRKATXbFYAlkJh_UcHwwjILMZYka-H5YHeB828&amp;_nc_ohc=QDJkjrrv2mIQ7kNvwG194Tx&amp;_nc_gid=EkvK6BEPcup8fRVba8YFOw&amp;edm=AOQ1c0wBAAAA&amp;ccb=7-5&amp;ig_cache_key=MzQyMzI3Mjc4MDY4OTI0MTMxNw%3D%3D.3-ccb7-5&amp;oh=00_AfzZausFPCK0ysyupclFlLLfXTK_ThUKWD1PIAMlSvrF_w&amp;oe=69BD99EC&amp;_nc_sid=8b3546, https://instagram.fwzy1-2.fna.fbcdn.net/v/t51.29350-15/453493509_804650024831769_5293764132316919778_n.jpg?stp=dst-jpg_e35_s1080x1080_tt6&amp;_nc_ht=instagram.fwzy1-2.fna.fbcdn.net&amp;_nc_cat=109&amp;_nc_oc=Q6cZ2QGnP1kJcCWhwkXYxKJqSEcJSMGVChRKATXbFYAlkJh_UcHwwjILMZYka-H5YHeB828&amp;_nc_ohc=bK85FIDAObEQ7kNvwEfEKWR&amp;_nc_gid=EkvK6BEPcup8fRVba8YFOw&amp;edm=AOQ1c0wBAAAA&amp;ccb=7-5&amp;ig_cache_key=MzQyMzI3Mjc4MDgxNTA0MTk4OQ%3D%3D.3-ccb7-5&amp;oh=00_AfzFQAOhvcwTBFPW51geJ1W2ztBir-kmA8fYXC41yokhDg&amp;oe=69BDAF5A&amp;_nc_sid=8b3546, https://instagram.fwzy1-2.fna.fbcdn.net/v/t51.82787-15/650705611_17996773493879880_1112481624921363393_n.jpg?stp=dst-jpg_e35_s1080x1080_sh0.08_tt6&amp;_nc_ht=instagram.fwzy1-2.fna.fbcdn.net&amp;_nc_cat=100&amp;_nc_oc=Q6cZ2QGnP1kJcCWhwkXYxKJqSEcJSMGVChRKATXbFYAlkJh_UcHwwjILMZYka-H5YHeB828&amp;_nc_ohc=O_IteWV6vboQ7kNvwH6-o72&amp;_nc_gid=EkvK6BEPcup8fRVba8YFOw&amp;edm=AOQ1c0wBAAAA&amp;ccb=7-5&amp;ig_cache_key=MzQyMzI3Mjc4MDcwNjA2Mjk1OA%3D%3D.3-ccb7-5&amp;oh=00_AfyoTWLmkSeUitjoJbYez41LNsRASBsz4fzd5hi9IjcpVQ&amp;oe=69BD8EE5&amp;_nc_sid=8b3546, https://instagram.fwzy1-2.fna.fbcdn.net/v/t51.29350-15/453399250_1023936255979408_1218115594491761107_n.jpg?stp=dst-jpg_e35_s1080x1080_tt6&amp;_nc_ht=instagram.fwzy1-2.fna.fbcdn.net&amp;_nc_cat=104&amp;_nc_oc=Q6cZ2QGnP1kJcCWhwkXYxKJqSEcJSMGVChRKATXbFYAlkJh_UcHwwjILMZYka-H5YHeB828&amp;_nc_ohc=bNxaUk0vQwAQ7kNvwE9E9R7&amp;_nc_gid=EkvK6BEPcup8fRVba8YFOw&amp;edm=AOQ1c0wBAAAA&amp;ccb=7-5&amp;ig_cache_key=MzQyMzI3Mjc4MDY4MDgwMTc3MA%3D%3D.3-ccb7-5&amp;oh=00_Afxo8kVHaouNrQLlFdiFuPsR8s3vtZ1LJI1kDTUPePEQsg&amp;oe=69BDA2C4&amp;_nc_sid=8b3546, https://instagram.fwzy1-2.fna.fbcdn.net/v/t51.82787-15/639717264_18100858147907749_3616789456691791603_n.jpg?stp=dst-jpg_e35_p1080x1080_sh0.08_tt6&amp;_nc_ht=instagram.fwzy1-2.fna.fbcdn.net&amp;_nc_cat=101&amp;_nc_oc=Q6cZ2QGnP1kJcCWhwkXYxKJqSEcJSMGVChRKATXbFYAlkJh_UcHwwjILMZYka-H5YHeB828&amp;_nc_ohc=3n2iCcEa47gQ7kNvwEkoEjK&amp;_nc_gid=EkvK6BEPcup8fRVba8YFOw&amp;edm=AOQ1c0wBAAAA&amp;ccb=7-5&amp;ig_cache_key=MzgzNzQ4ODEzMjQzNTA1OTc2Mg%3D%3D.3-ccb7-5&amp;oh=00_Afz6WK4pVqR3Ht0QVRxAoIaFMIFPF1gNcs6gu3Kidr0NYA&amp;oe=69BDAD40&amp;_nc_sid=8b3546, https://instagram.fwzy1-2.fna.fbcdn.net/v/t51.82787-</t>
  </si>
  <si>
    <t>https://instagram.fwzy1-2.fna.fbcdn.net/o1/v/t2/f2/m86/AQP4UDQOdBDIrHm-BPQzBpcjM9KHnh7M7_e56HVs4C8gVPAMOR_NQmu4ZRnnd6nqcYiIdUZ7wPM72YSP5TiqhRQW1uHRrotNcYwi0RI.mp4?_nc_cat=102&amp;_nc_oc=AdnSa-Neeuhjg0aTHg6vydx2InGI-0upE2uBroBeXns7QoI7TniDTWe2grGD_VTZcNU&amp;_nc_sid=5e9851&amp;_nc_ht=instagram.fwzy1-2.fna.fbcdn.net&amp;_nc_ohc=iN2Us9phUzkQ7kNvwHz3AJk&amp;efg=eyJ2ZW5jb2RlX3RhZyI6Inhwdl9wcm9ncmVzc2l2ZS5JTlNUQUdSQU0uQ0xJUFMuQzMuNzIwLmRhc2hfYmFzZWxpbmVfMV92MSIsInhwdl9hc3NldF9pZCI6MTc5Mzc5ODg5MDUxMTQ4ODIsImFzc2V0X2FnZV9kYXlzIjo0OSwidmlfdXNlY2FzZV9pZCI6MTAwOTksImR1cmF0aW9uX3MiOjEzLCJ1cmxnZW5fc291cmNlIjoid3d3In0%3D&amp;ccb=17-1&amp;_nc_gid=EkvK6BEPcup8fRVba8YFOw&amp;_nc_ss=1a&amp;_nc_zt=28&amp;vs=145ff1a63b9c9628&amp;_nc_vs=HBksFQIYUmlnX3hwdl9yZWVsc19wZXJtYW5lbnRfc3JfcHJvZC8wMTRFRkY1MjJBOEI3OTk4MDVBNEQyNTk1REI4RUNBQl92aWRlb19kYXNoaW5pdC5tcDQVAALIARIAFQIYUWlnX3hwdl9wbGFjZW1lbnRfcGVybWFuZW50X3YyL0U4NEI1ODRBNTM0OTJBQzJBNkRGRkZENkI5NEMzRTg5X2F1ZGlvX2Rhc2hpbml0Lm1wNBUCAsgBEgAoABgAGwKIB3VzZV9vaWwBMRJwcm9ncmVzc2l2ZV9yZWNpcGUBMRUAACaE9OSKsKDdPxUCKAJDMywXQCvMzMzMzM0YEmRhc2hfYmFzZWxpbmVfMV92MREAdf4HZeadAQA&amp;oh=00_AfzilHmfMTigEGQAWOrAoQ10q_ko1g_Hwx4NZ_CkN4EIOw&amp;oe=69B9B73B, https://instagram.fwzy1-2.fna.fbcdn.net/o1/v/t2/f2/m367/AQMIXWIhshzUnnGZjaYzu6KrER1rzCAm6Am8oRG83RWE2W-vb2q_NE_XzIhIo9BZSznZdLHxPhfuQVjLH4wAwZneSA--bjc7Xn11sCs.mp4?_nc_cat=109&amp;_nc_oc=AdlLcwBViz_50tPDJgNeuNTaIDCi0Mgzb07aHMX0ZeOg0vNc4FWz7ROAEeWxgR83tKI&amp;_nc_sid=5e9851&amp;_nc_ht=instagram.fwzy1-2.fna.fbcdn.net&amp;_nc_ohc=ec_KJ_D9zkUQ7kNvwGELi2B&amp;efg=eyJ2ZW5jb2RlX3RhZyI6Inhwdl9wcm9ncmVzc2l2ZS5JTlNUQUdSQU0uQ0xJUFMuQzIuNzIwLmRhc2hfYmFzZWxpbmVfMV92MSIsInhwdl9hc3NldF9pZCI6NTc4NzI5NTM0Nzg1MDA3LCJhc3NldF9hZ2VfZGF5cyI6MzAyLCJ2aV91c2VjYXNlX2lkIjoxMDA5OSwiZHVyYXRpb25fcyI6MzEsInVybGdlbl9zb3VyY2UiOiJ3d3cifQ%3D%3D&amp;ccb=17-1&amp;vs=99dbe9db52efbac8&amp;_nc_vs=HBksFQIYQGlnX2VwaGVtZXJhbC9DMTQ4QTQ4NkJERkNGNzMwNDI1MzYyQUFCNDQxQTJCRl92aWRlb19kYXNoaW5pdC5tcDQVAALIARIAFQIYSGlnX3hwdl9yZWVsc19wZXJtYW5lbnRfc3JfcHJvZC8yMzg4NDg0Nzc3NDQ4OTEzNV8zODU4NjM0MjM1ODI3MTc4MDY5Lm1wNBUCAsgBEgAoABgAGwKIB3VzZV9vaWwBMRJwcm9ncmVzc2l2ZV9yZWNpcGUBMRUAACbel7yFv5aHAhUCKAJDMiwXQD82yLQ5WBAYEmRhc2hfYmFzZWxpbmVfMV92MREAdf4HZeadAQA&amp;_nc_gid=EkvK6BEPcup8fRVba8YFOw&amp;_nc_ss=1a&amp;_nc_zt=28&amp;oh=00_AfzR-pPM3TmnBcIcMMA_RccsGRBQRw-qBTvzHCWJNRqZ0g&amp;oe=69BDA17E</t>
  </si>
  <si>
    <t>https://www.instagram.com/shine20000605</t>
  </si>
  <si>
    <t>rihan_vilan_315</t>
  </si>
  <si>
    <t>×͜× ʀᴇʜᴀɴ</t>
  </si>
  <si>
    <t>❤️Ham Aaj bhi ⚔️
🚨Apne hunar me🚨
👑Dam rakhte Hain 👀
💪logo ki gand fat jaati Hai 😈
🤬jab Ham mehfil  m 🫵
😎kadam rakhte Hai😎</t>
  </si>
  <si>
    <t>https://scontent-lga3-2.cdninstagram.com/v/t51.82787-19/641771398_17915973219299023_6698104285166516998_n.jpg?stp=dst-jpg_e0_s150x150_tt6&amp;efg=eyJ2ZW5jb2RlX3RhZyI6InByb2ZpbGVfcGljLmRqYW5nby4xMDgwLmMyIn0&amp;_nc_ht=scontent-lga3-2.cdninstagram.com&amp;_nc_cat=107&amp;_nc_oc=Q6cZ2QEYLWsDQWiyf6e8nLJ-0dAYITbv0kTWqIRlGWMeh4nlHT-p4ewQ8fjXxmoJ4Dn6PbY&amp;_nc_ohc=uocjsG9tAmsQ7kNvwF0rzhp&amp;_nc_gid=nNxMOmSk-32XVODRLOLFxQ&amp;edm=AOQ1c0wBAAAA&amp;ccb=7-5&amp;oh=00_AfyyTkCFiTMvB0HUOtFLuPTeF9-5St3NntSyouCnz8qOEg&amp;oe=69BD9D12&amp;_nc_sid=8b3546</t>
  </si>
  <si>
    <t>🩷🪽
.
.
.
. 
. 
. 
. 
. 
#seattle #seoul 
#instatravel 
#fitnessmotivation | Alhamdulillah for anything 😌👆
.
.
.
.
.
.
.
.
.
.
#alhamdulillah #insta 
#vairal #muslim
  #reelstrending | #😈😎🦁🐯हमे_किसीकी_बराबरी_नही_करनी_हम_जैसे_भी_है_लाजवाब_हैा_😈😈 | Kuch fjule beter fylaii pe full wait Mar k apne app ko 
Heavy lifter kehte h 😂 
Ramzan Ramzan tk ruko fjulo 
Ok krduga 
. 
. 
. 
. 
. 
. 
. 
. 
. 
. 
. 
. 
. 
. 
. 
. 
#instalike #reels #fitnessmotivation 
#ᴠᴀɪʀᴀʟ #instagood | 😚😅
.
.
.
.
.
.
.
.
.
#ootd #reels 
#fitnessmotivation #gym 
#reels | Bauuu ji bauuu jii 
. 
. 
. 
. 
. 
. 
. 
. 
#fitnessmotivation #me 
#instalike #havylifting 
#instamood | Meri Umar ma ko lg jayeee 💖
.
.
.
.
.
.
.
.
.
#kids #like4like #maa 
#instagood #gymrat</t>
  </si>
  <si>
    <t>#seattle, #seoul, #instatravel, #fitnessmotivation, #alhamdulillah, #insta, #vairal, #muslim, #reelstrending, #instalike, #reels, #instagood, #ootd, #gym, #me, #havylifting, #instamood, #kids, #like4like, #maa, #gymrat</t>
  </si>
  <si>
    <t>https://instagram.com/p/DVk2DUEkvdu, https://instagram.com/p/DUuipYkEtn-, https://instagram.com/p/DV7UJoEktUx, https://instagram.com/p/DV5KhNhEx2r, https://instagram.com/p/DVr9ZEdE1kb, https://instagram.com/p/DVoKA29kmDE, https://instagram.com/p/DVl2f0HErkO, https://instagram.com/p/DVk-hVoEzOd, https://instagram.com/p/DU-DdESkmY8, https://instagram.com/p/DU8PKEiErLq, https://instagram.com/p/DU5CDj0Ener, https://instagram.com/p/DUzw4nBErA9</t>
  </si>
  <si>
    <t>73, 35, 38, 75, 42, 64, 60, 79, 47, 77, 47, 68</t>
  </si>
  <si>
    <t>9, 9, 2, 4, 1, 9, 10, 1, 17, 14, 11, 9</t>
  </si>
  <si>
    <t>2026-03-07, 2026-02-14, 2026-03-16, 2026-03-15, 2026-03-10, 2026-03-08, 2026-03-07, 2026-03-07, 2026-02-20, 2026-02-19, 2026-02-18, 2026-02-16</t>
  </si>
  <si>
    <t>Up. 83 अपना जिला फिरोजाबाद, Swaroop Nagar Delhi, Bagpat, Baghpat Up 17, Delhi, India</t>
  </si>
  <si>
    <t>Sidecar, Sidecar, Video, Video, Video, Sidecar, Sidecar, Video, Video, Video, Video, Video</t>
  </si>
  <si>
    <t>https://scontent-lga3-2.cdninstagram.com/v/t51.82787-15/642962655_17916074049299023_810302901588685254_n.webp?stp=dst-jpg_e15_fr_s1080x1080_tt6&amp;_nc_ht=scontent-lga3-2.cdninstagram.com&amp;_nc_cat=107&amp;_nc_oc=Q6cZ2QEYLWsDQWiyf6e8nLJ-0dAYITbv0kTWqIRlGWMeh4nlHT-p4ewQ8fjXxmoJ4Dn6PbY&amp;_nc_ohc=Gy8WKutK4ScQ7kNvwG2vruT&amp;_nc_gid=nNxMOmSk-32XVODRLOLFxQ&amp;edm=AOQ1c0wBAAAA&amp;ccb=7-5&amp;ig_cache_key=Mzg0NzQzNjkxOTYyNjY3MjU3Mg%3D%3D.3-ccb7-5&amp;oh=00_AfxtN6ryEPfSPBnn8LJwcvYHeMTqg9Yke2i7HaLKX5IZRA&amp;oe=69BD9730&amp;_nc_sid=8b3546, https://scontent-lga3-2.cdninstagram.com/v/t51.82787-15/642962655_17916074049299023_810302901588685254_n.webp?stp=dst-jpg_e15_fr_s1080x1080_tt6&amp;_nc_ht=scontent-lga3-2.cdninstagram.com&amp;_nc_cat=107&amp;_nc_oc=Q6cZ2QEYLWsDQWiyf6e8nLJ-0dAYITbv0kTWqIRlGWMeh4nlHT-p4ewQ8fjXxmoJ4Dn6PbY&amp;_nc_ohc=Gy8WKutK4ScQ7kNvwG2vruT&amp;_nc_gid=nNxMOmSk-32XVODRLOLFxQ&amp;edm=AOQ1c0wBAAAA&amp;ccb=7-5&amp;ig_cache_key=Mzg0NzQzNjkxOTYyNjY3MjU3Mg%3D%3D.3-ccb7-5&amp;oh=00_AfxtN6ryEPfSPBnn8LJwcvYHeMTqg9Yke2i7HaLKX5IZRA&amp;oe=69BD9730&amp;_nc_sid=8b3546, https://scontent-lga3-2.cdninstagram.com/v/t51.82787-15/648398461_17916074058299023_3185743659955812714_n.webp?stp=dst-jpg_e15_fr_s1080x1080_tt6&amp;_nc_ht=scontent-lga3-2.cdninstagram.com&amp;_nc_cat=107&amp;_nc_oc=Q6cZ2QEYLWsDQWiyf6e8nLJ-0dAYITbv0kTWqIRlGWMeh4nlHT-p4ewQ8fjXxmoJ4Dn6PbY&amp;_nc_ohc=-Otly4aFZuQQ7kNvwFHNaPn&amp;_nc_gid=nNxMOmSk-32XVODRLOLFxQ&amp;edm=AOQ1c0wBAAAA&amp;ccb=7-5&amp;ig_cache_key=Mzg0NzQzNjkyMjI0MzkyMTMxMg%3D%3D.3-ccb7-5&amp;oh=00_AfwvIhy3PJdVo15qPoZhflLQfR4b6ngQ-xJJDNG1IN6p-Q&amp;oe=69BD97B4&amp;_nc_sid=8b3546, https://scontent-lga3-2.cdninstagram.com/v/t51.82787-15/642536671_17916074076299023_3049256718418378780_n.webp?stp=dst-jpg_e15_fr_s1080x1080_tt6&amp;_nc_ht=scontent-lga3-2.cdninstagram.com&amp;_nc_cat=107&amp;_nc_oc=Q6cZ2QEYLWsDQWiyf6e8nLJ-0dAYITbv0kTWqIRlGWMeh4nlHT-p4ewQ8fjXxmoJ4Dn6PbY&amp;_nc_ohc=_s3-fXtN7soQ7kNvwFy3Svb&amp;_nc_gid=nNxMOmSk-32XVODRLOLFxQ&amp;edm=AOQ1c0wBAAAA&amp;ccb=7-5&amp;ig_cache_key=Mzg0NzQzNjkzMDA4NzI3MDg1Mw%3D%3D.3-ccb7-5&amp;oh=00_AfwB7IVrLRO7ZNyil-Fufhad4NwldIJwOj7b-wENqs6k3g&amp;oe=69BDB07A&amp;_nc_sid=8b3546, https://scontent-lga3-2.cdninstagram.com/v/t51.82787-15/642533410_17916074067299023_6428233397304893403_n.webp?stp=dst-jpg_e15_fr_s1080x1080_tt6&amp;_nc_ht=scontent-lga3-2.cdninstagram.com&amp;_nc_cat=107&amp;_nc_oc=Q6cZ2QEYLWsDQWiyf6e8nLJ-0dAYITbv0kTWqIRlGWMeh4nlHT-p4ewQ8fjXxmoJ4Dn6PbY&amp;_nc_ohc=-PG7JiCtZbgQ7kNvwEqjBjU&amp;_nc_gid=nNxMOmSk-32XVODRLOLFxQ&amp;edm=AOQ1c0wBAAAA&amp;ccb=7-5&amp;ig_cache_key=Mzg0NzQzNjkyODIxNjYxOTY3OQ%3D%3D.3-ccb7-5&amp;oh=00_Afypp4vse4zJAj58Bj7kAHYeQ6GefSLUowGrRz3psruopw&amp;oe=69BD9C0B&amp;_nc_sid=8b3546, https://scontent-lga3-2.cdninstagram.com/v/t51.82787-15/629226467_17912970702299023_2883040182506691471_n.webp?stp=dst-jpg_e15_fr_s1080x1080_tt6&amp;_nc_ht=scontent-lga3-2.cdninstagram.com&amp;_nc_cat=107&amp;_nc_oc=Q6cZ2QEYLWsDQWiyf6e8nLJ-0dAYITbv0kTWqIRlGWMeh4nlHT-p4ewQ8fjXxmoJ4Dn6PbY&amp;_nc_ohc=y8HHs7DxetQQ7kNvwFb534A&amp;_nc_gid=nNxMOmSk-32XVODRLOLFxQ&amp;edm=AOQ1c0wBAAAA&amp;ccb=7-5&amp;ig_cache_key=MzgzMjE1MjEwODg4MDI0OTgwOQ%3D%3D.3-ccb7-5&amp;oh=00_Afwb6DFOti7iw50N_8oZk1kcPj30kkvg8u1avUx_dR6jeg&amp;oe=69BDA76A&amp;_nc_sid=8b3546, https://scontent-lga3-2.cdninstagram.com/v/t51.82787-15/629226467_17912970702299023_2883040182506691471_n.webp?stp=dst-jpg_e15_fr_s1080x1080_tt6&amp;_nc_ht=scontent-lga3-2.cdninstagram.com&amp;_nc_cat=107&amp;_nc_oc=Q6cZ2QEYLWsDQWiyf6e8nLJ-0dAYITbv0kTWqIRlGWMeh4nlHT-p4ewQ8fjXxmoJ4Dn6PbY&amp;_nc_ohc=y8HHs7DxetQQ7kNvwFb534A&amp;_nc_gid=nNxMOmSk-32XVODRLOLFxQ&amp;edm=AOQ1c0wBAAAA&amp;ccb=7-5&amp;ig_cache_key=MzgzMjE1MjEwODg4MDI0OTgwOQ%3D%3D.3-ccb7-5&amp;oh=00_Afwb6DFOti7iw50N_8oZk1kcPj30kkvg8u1avUx_dR6jeg&amp;oe=69BDA76A&amp;_nc_sid=8b3546, https://scontent-lga3-2.cdninstagram.com/v/t51.82787-15/630627424_17912970714299023_46484031085192181_n.webp?stp=dst-jpg_e15_fr_s1080x1080_tt6&amp;_nc_ht=scontent-lga3-2.cdninstagram.com&amp;_nc_cat=107&amp;_nc_oc=Q6cZ2QEYLWsDQWiyf6e8nLJ-0dAYITbv0kTWqIRlGWMeh4nlHT-p4ewQ8fjXxmoJ4Dn6PbY&amp;_nc_ohc=eg7zVIOAFMQQ7kNvwHs_NI8&amp;_nc_gid=nNxMOmSk-32XVODRLOLFxQ&amp;edm=AOQ1c0wBAAAA&amp;ccb=7-5&amp;ig_cache_key=MzgzMjE1MjExMTU1NjIzMTU4OA%3D%3D.3-ccb7-5&amp;oh=00_Afwbk0RJ9v22R1X323w8Vlo6pjIRmmUhLUfWdu2Xqy_zpA&amp;oe=69BDA7ED&amp;_nc_sid=8b3546, https://scontent-lga3-1.cdninstagram.com/v/t51.82787-15/649240661_17920422045264202_6398564399482654415_n.heic?stp=dst-jpg_e35_p1080x1080_sh0.08_tt6&amp;_nc_ht=scontent-lga3-1.cdninstagram.com&amp;_nc_cat=110&amp;_nc_oc=Q6cZ2QEYLWsDQWiyf6e8nLJ-0dAYITbv0kTWqIRlGWMeh4nlHT-p4ewQ8fjXxmoJ4Dn6PbY&amp;_nc_ohc=DqlLW59gnl4Q7kNvwE2jrN1&amp;_nc_gid=nNxMOmSk-32XVODRLOLFxQ&amp;edm=AOQ1c0wBAAAA&amp;ccb=7-5&amp;ig_cache_key=Mzg0ODM2ODA2NDc4Njc2NTU2Mw%3D%3D.3-ccb7-5&amp;oh=00_AfxBFXTbT_RDRn77MzaGbKAyij9SzoLw_6aOfC6txkYetw&amp;oe=69BD9658&amp;_nc_sid=8b3546, https://scontent-lga3-1.cdninstagram.com/v/t51.82787-15/649240661_17920422045264202_6398564399482654415_n.heic?stp=dst-jpg_e35_p1080x1080_sh0.08_tt6&amp;_nc_ht=scontent-lga3-1.cdninstagram.com&amp;_nc_cat=110&amp;_nc_oc=Q6cZ2QEYLWsDQWiyf6e8nLJ-0dAYITbv0kTWqIRlGWMeh4nlHT-p4ewQ8fjXxmoJ4Dn6PbY&amp;_nc_ohc=DqlLW59gnl4Q7kNvwE2jrN1&amp;_nc_gid=nNxMOmSk-32XVODRLOLFxQ&amp;edm=AOQ1c0wBAAAA&amp;ccb=7-5&amp;ig_cache_key=Mzg0ODM2ODA2NDc4Njc2NTU2Mw%3D%3D.3-ccb7-5&amp;oh=00_AfxBFXTbT_RDRn77MzaGbKAyij9SzoLw_6aOfC6txkYetw&amp;oe=69BD9658&amp;_nc_sid=8b35</t>
  </si>
  <si>
    <t>https://scontent-lga3-3.cdninstagram.com/o1/v/t16/f2/m69/AQMsJmFt7y1NCflyqkvqw1gcYGsKGKJSrjVlPohzqCUslpF0NxuZrRFmfrkN3LzzoprCy2yHszbPkzOecdLeL3su.mp4?strext=1&amp;_nc_cat=104&amp;_nc_sid=5e9851&amp;_nc_ht=scontent-lga3-3.cdninstagram.com&amp;_nc_ohc=S2J3reYOlwcQ7kNvwGiaXzI&amp;efg=eyJ2ZW5jb2RlX3RhZyI6Inhwdl9wcm9ncmVzc2l2ZS5JTlNUQUdSQU0uQ0xJUFMuQzMuNzIwLmRhc2hfYmFzZWxpbmVfMV92MSIsInhwdl9hc3NldF9pZCI6MTc4OTQ1MzY3NzM0MjU3NDIsImFzc2V0X2FnZV9kYXlzIjowLCJ2aV91c2VjYXNlX2lkIjoxMDA5OSwiZHVyYXRpb25fcyI6MTksInVybGdlbl9zb3VyY2UiOiJ3d3cifQ%3D%3D&amp;ccb=17-1&amp;vs=f929c616f484da0d&amp;_nc_vs=HBksFQIYOnBhc3N0aHJvdWdoX2V2ZXJzdG9yZS9HRUdEN2labFFjQUwxOWtPQUtKMS0tUlJnMmxrYnNwVEFRQUYVAALIARIAFQIYUWlnX3hwdl9wbGFjZW1lbnRfcGVybWFuZW50X3YyLzRGNDg5MDI5MzM0QTJGMDY5NDZFNDQ0RjNENzREMjk0X2F1ZGlvX2Rhc2hpbml0Lm1wNBUCAsgBEgAoABgAGwKIB3VzZV9vaWwBMRJwcm9ncmVzc2l2ZV9yZWNpcGUBMRUAACac6ea8kL_JPxUCKAJDMywXQDMeuFHrhR8YEmRhc2hfYmFzZWxpbmVfMV92MREAdf4HZeadAQA&amp;_nc_gid=nNxMOmSk-32XVODRLOLFxQ&amp;_nc_ss=1a&amp;_nc_zt=28&amp;oh=00_Afz830W3Q5EZGvpEKbsYVK4DyMWh6sP3rHbJ-R43NERH3A&amp;oe=69BD9DF4, https://scontent-lga3-2.cdninstagram.com/o1/v/t16/f2/m69/AQPCwgrMgu0iLqX-ZBqER4mZ_QLg93HHHQZYQ0ktBYFqnF0tkPbKVVb5HGDT2FpAOjgupM3tK_SdD3lrisDCdv0g.mp4?strext=1&amp;_nc_cat=101&amp;_nc_sid=5e9851&amp;_nc_ht=scontent-lga3-2.cdninstagram.com&amp;_nc_ohc=gFXV5XNky0MQ7kNvwFxYzAd&amp;efg=eyJ2ZW5jb2RlX3RhZyI6Inhwdl9wcm9ncmVzc2l2ZS5JTlNUQUdSQU0uQ0xJUFMuQzMuNzIwLmRhc2hfYmFzZWxpbmVfMV92MSIsInhwdl9hc3NldF9pZCI6MTc5MDUxMDUyNzgzNjY2NDgsImFzc2V0X2FnZV9kYXlzIjoxLCJ2aV91c2VjYXNlX2lkIjoxMDA5OSwiZHVyYXRpb25fcyI6MTksInVybGdlbl9zb3VyY2UiOiJ3d3cifQ%3D%3D&amp;ccb=17-1&amp;_nc_gid=nNxMOmSk-32XVODRLOLFxQ&amp;_nc_ss=1a&amp;_nc_zt=28&amp;vs=2a3858afa9d7351f&amp;_nc_vs=HBksFQIYOnBhc3N0aHJvdWdoX2V2ZXJzdG9yZS9HTTEyc3lhdDdNc2VrZ2tGQUNtNHVjNkpIdDlmYnNwVEFRQUYVAALIARIAFQIYUWlnX3hwdl9wbGFjZW1lbnRfcGVybWFuZW50X3YyL0NGNDA5MUU4MzhFNzU0NjVGQTREQjEzMDA2MTE5RjkzX2F1ZGlvX2Rhc2hpbml0Lm1wNBUCAsgBEgAoABgAGwKIB3VzZV9vaWwBMRJwcm9ncmVzc2l2ZV9yZWNpcGUBMRUAACbwzsP8pabOPxUCKAJDMywXQDNQ5WBBiTcYEmRhc2hfYmFzZWxpbmVfMV92MREAdf4HZeadAQA&amp;oh=00_AfxEFmO0K9nZdM4IA1RklGkjdWsZmBR_Z3pZl8JSWnsrRA&amp;oe=69BDA123, https://scontent-lga3-1.cdninstagram.com/o1/v/t16/f2/m69/AQMN7utPljCljcLZic_AfHx3xmVVjRm0bMyqhtGCGDISHqPfCvDMVB6wS4apfaAP0z_OX-RrkpDZhk9QlB9oyvFV.mp4?strext=1&amp;_nc_cat=109&amp;_nc_sid=5e9851&amp;_nc_ht=scontent-lga3-1.cdninstagram.com&amp;_nc_ohc=X2qaiyjH7T4Q7kNvwGG5jdy&amp;efg=eyJ2ZW5jb2RlX3RhZyI6Inhwdl9wcm9ncmVzc2l2ZS5JTlNUQUdSQU0uQ0xJUFMuQzMuNzIwLmRhc2hfYmFzZWxpbmVfMV92MSIsInhwdl9hc3NldF9pZCI6MTc5MDQzNTA2MjgzNjY2NDgsImFzc2V0X2FnZV9kYXlzIjo2LCJ2aV91c2VjYXNlX2lkIjoxMDA5OSwiZHVyYXRpb25fcyI6MTQsInVybGdlbl9zb3VyY2UiOiJ3d3cifQ%3D%3D&amp;ccb=17-1&amp;vs=54c6fe5c96dcbccc&amp;_nc_vs=HBksFQIYOnBhc3N0aHJvdWdoX2V2ZXJzdG9yZS9HSkpWbGlhcUFBMFFmbGdEQUQ3RHpUYXlzTEU3YnNwVEFRQUYVAALIARIAFQIYUWlnX3hwdl9wbGFjZW1lbnRfcGVybWFuZW50X3YyLzM5NDQ1Nzk2NUI4Q0U1Mjg4M0VDMUJDMzZGM0Q2M0IyX2F1ZGlvX2Rhc2hpbml0Lm1wNBUCAsgBEgAoABgAGwKIB3VzZV9vaWwBMRJwcm9ncmVzc2l2ZV9yZWNpcGUBMRUAACbwpJqyr_rNPxUCKAJDMywXQCwzMzMzMzMYEmRhc2hfYmFzZWxpbmVfMV92MREAdf4HZeadAQA&amp;_nc_gid=nNxMOmSk-32XVODRLOLFxQ&amp;_nc_ss=1a&amp;_nc_zt=28&amp;oh=00_AfyRmb3FCm8XCuQaxJFDzPStDtM-jg4wXOrMlHl4RLuVVQ&amp;oe=69BDA0A3, https://scontent-lga3-2.cdninstagram.com/o1/v/t16/f2/m69/AQMMQPMh3fjE1ziqu_z23knSANXNRdaj-Oz_hSOXHi3uh8o1DXPcNQTDCFOzWR3HUcc41PPqk73ZC82ZUX4pmNSC.mp4?strext=1&amp;_nc_cat=105&amp;_nc_sid=5e9851&amp;_nc_ht=scontent-lga3-2.cdninstagram.com&amp;_nc_ohc=031mwoNTdoQQ7kNvwHnISop&amp;efg=eyJ2ZW5jb2RlX3RhZyI6Inhwdl9wcm9ncmVzc2l2ZS5JTlNUQUdSQU0uQ0xJUFMuQzMuNzIwLmRhc2hfYmFzZWxpbmVfMV92MSIsInhwdl9hc3NldF9pZCI6MTc5MDM5MDQ3MjMzNjY2NDgsImFzc2V0X2FnZV9kYXlzIjo5LCJ2aV91c2VjYXNlX2lkIjoxMDA5OSwiZHVyYXRpb25fcyI6MTYsInVybGdlbl9zb3VyY2UiOiJ3d3cifQ%3D%3D&amp;ccb=17-1&amp;_nc_gid=nNxMOmSk-32XVODRLOLFxQ&amp;_nc_ss=1a&amp;_nc_zt=28&amp;vs=8f457a8a12062f33&amp;_nc_vs=HBksFQIYOnBhc3N0aHJvdWdoX2V2ZXJzdG9yZS9HS0tmb1NiVldpMlpuMmtFQUJtSGtuMFFtd3dsYnNwVEFRQUYVAALIARIAFQIYUWlnX3hwdl9wbGFjZW1lbnRfcGVybWFuZW50X3YyLzQ3NDdBNjhCMjgzN0YzRjE3Nzk0NTc0ODQ3RjdFNEI5X2F1ZGlvX2Rhc2hpbml0Lm1wNBUCAsgBEgAoABgAGwKIB3VzZV9vaWwBMRJwcm9ncmVzc2l2ZV9yZWNpcGUBMRUAACbwy4eSteDNPxUCKAJDMywXQDCkm6XjU_gYEmRhc2hfYmFzZWxpbmVfMV92MREAdf4HZeadAQA&amp;oh=00_AfyuQVxJ5CTJdhW94EOT0r1LLhx6AYwlwJveHXYTy05D4g&amp;oe=69BDA49B, https://scontent-lga3-3.cdninstagram.com/o1/v/t16/f2/m69/AQNaZc8vgKyxG3D06YcD5t2Yp_IsTIEWGsG_SeP-y7qjBloTsg_0kqyQVgalY3SJIy07mp0I5twqcRX5NI0oixPs.mp4?strext=1&amp;_nc_cat=108&amp;_nc_sid=5e9851&amp;_nc_ht=scontent-lga3-3.cdninstagram.com&amp;_nc_ohc=3jH-xTydnqwQ7kNvwGebm06&amp;efg=eyJ2ZW5jb2RlX3RhZyI6Inhwdl9wcm9ncmVzc2l2ZS5JTlNUQUdSQU0uQ0xJUFMuQzMuNzIwLmRhc2hfYmFzZWxpbmVfMV92MSIsInhwdl9hc3NldF9pZCI6MTc4NDcxMjkyMDE2ODc3OTksImFzc2V0X2FnZV9kYXlzIjoyNCwidmlfdXNlY2FzZV9pZCI6MTAwOTksImR1cmF0aW9uX3MiOjE3LCJ1cmxnZW5fc291cmNlIjoid3d3In0%3D&amp;ccb=17-1&amp;vs=38366cba3cf7925e&amp;_nc_vs=HBksFQIYOnBhc3N0aHJvdWdoX2V2ZXJzdG9yZS9HRl9HOVNXbHBjNzNkRUFEQUFrSVc3aUtIVTEzYnNwVEFRQUYVAALIARIAFQIYUWlnX3hwdl9wbGFjZW1lbnRfcGVybWFuZW50X3YyLzk3NEM4NTI2NDgwQUQwNDA0OTM1NEM0N0Y0MUYwMzhDX2F1ZGlvX2Rhc2hpbml0Lm1wNBUCAsgBEgAoABgAGwKIB3VzZV9vaWwBMRJwcm9ncmVzc2l2ZV9yZWNpcGUBMRUAACbu853F0vezPxUCKAJDMywXQDFMzMzMzM0YEmRhc2hfYmFzZWxpbmVfMV92MREAdf4HZeadAQA&amp;_nc_gid=nNxMOmSk-32</t>
  </si>
  <si>
    <t>https://www.instagram.com/rihan_vilan_315</t>
  </si>
  <si>
    <t>373days</t>
  </si>
  <si>
    <t>Minami☀️</t>
  </si>
  <si>
    <t>📍los angeles, ca /🇯🇵</t>
  </si>
  <si>
    <t>https://scontent-lax3-2.cdninstagram.com/v/t51.2885-19/317010253_812480746780891_3064048296815903899_n.jpg?stp=dst-jpg_e0_s150x150_tt6&amp;efg=eyJ2ZW5jb2RlX3RhZyI6InByb2ZpbGVfcGljLmRqYW5nby44MTYuYzIifQ&amp;_nc_ht=scontent-lax3-2.cdninstagram.com&amp;_nc_cat=107&amp;_nc_oc=Q6cZ2QHkbIe2omjY89BGwC-DARtJv-MtHwbnB4avgmBf8NftmPIflJUooSu9vBusnHmUA52UuSRyyswztOMR89PlEMCc&amp;_nc_ohc=vL-bpTXDiMwQ7kNvwHWmTCf&amp;_nc_gid=mkA_-I6foJu0eHlXRoIpmg&amp;edm=AOQ1c0wBAAAA&amp;ccb=7-5&amp;oh=00_AfwxqqW1inyVr41eyt9fpRFH3mpK0Fbi3zHckPZO-beiIA&amp;oe=69BD9973&amp;_nc_sid=8b3546</t>
  </si>
  <si>
    <t>Capri 🍋🇮🇹 The most beautiful place I've been to so far 🏝️ | 🇲🇽❤️ #mexico #cancun #grancenote | Venezia 🇮🇹 | Amalfi と Positano 素敵すぎた🇮🇹 | 戻りたーい🇲🇽🌊🍹🏝️ | Bye bye 2022 | With my San Diego buddy 😈👼 #ucsd #sandiego #sd | 1 million ⭐️🌟✨💫 #deathvalley #deathvalleynationalpark #nevada #stars | Brunch 🇮🇹🍕🍝 #sandiego #littleitaly #sd #サンディエゴ #アメリカ #カリフォルニア | Do you want some🦪 ?#sandiego #downtown #sd #sandiegofood | Trying to be San Diegan 🧜🏼‍♂️🔱
#sunsetcliffs #sandiego #ucsd #may31st | We look like nice people🍷🦪🤪#ありがとう親友 #sandiego #サンディエゴ #coronadoisland #haveasafeflight</t>
  </si>
  <si>
    <t>#mexico, #cancun, #grancenote, #ucsd, #sandiego, #sd, #deathvalley, #deathvalleynationalpark, #nevada, #stars, #littleitaly, #downtown, #sandiegofood, #sunsetcliffs, #may31st, #coronadoisland, #haveasafeflight</t>
  </si>
  <si>
    <t>https://instagram.com/p/C9Dzqn-oqNy, https://instagram.com/p/CuvesL9rO43, https://instagram.com/p/C9KhbKwNTRn, https://instagram.com/p/C9H9_gJtDnZ, https://instagram.com/p/Cu0hxDTLdq9, https://instagram.com/p/Cm1WXeUrzVh, https://instagram.com/p/Cgk2JUPJYH_, https://instagram.com/p/CfsKdLEpdQI, https://instagram.com/p/CfC4wn7PwNu, https://instagram.com/p/Ce2tJyDLw7e, https://instagram.com/p/CehRRAVvR-R, https://instagram.com/p/CabwgYqr88q</t>
  </si>
  <si>
    <t>83, 70, 71, 59, 59, 46, 101, 59, 75, 86, 129, 130</t>
  </si>
  <si>
    <t>0, 3, 4, 0, 1, 0, 6, 3, 2, 2, 5, 3</t>
  </si>
  <si>
    <t>2024-07-05, 2023-07-16, 2024-07-08, 2024-07-07, 2023-07-18, 2022-12-31, 2022-07-29, 2022-07-06, 2022-06-20, 2022-06-16, 2022-06-07, 2022-02-26</t>
  </si>
  <si>
    <t>Capri.com, Grand Cenote, Venezia, Italia, Positano, Amalfi Coast, Italy, Mexico, UC San Diego Library, Death Valley, Seneca's, San Diego, California, Sunset Cliffs, Coronado Islands</t>
  </si>
  <si>
    <t>Sidecar, Sidecar, Sidecar, Sidecar, Sidecar, Image, Sidecar, Sidecar, Image, Image, Image, Image</t>
  </si>
  <si>
    <t>https://scontent-lax3-1.cdninstagram.com/v/t51.82787-15/643596395_17921206587256198_620640003727733993_n.jpg?stp=dst-jpg_e35_p1080x1080_sh0.08_tt6&amp;_nc_ht=scontent-lax3-1.cdninstagram.com&amp;_nc_cat=110&amp;_nc_oc=Q6cZ2QHkbIe2omjY89BGwC-DARtJv-MtHwbnB4avgmBf8NftmPIflJUooSu9vBusnHmUA52UuSRyyswztOMR89PlEMCc&amp;_nc_ohc=njNgBK9G5GUQ7kNvwGG0Qck&amp;_nc_gid=mkA_-I6foJu0eHlXRoIpmg&amp;edm=AOQ1c0wBAAAA&amp;ccb=7-5&amp;ig_cache_key=MzQwNTc5Mjk2MTU5MDY3ODQ3OQ%3D%3D.3-ccb7-5&amp;oh=00_Afw2taWhOx79B5BBivs5bYPleu-M-Q0OP0J3Wn0yOvnCXQ&amp;oe=69BD9FCD&amp;_nc_sid=8b3546, https://scontent-lax3-1.cdninstagram.com/v/t51.82787-15/643596395_17921206587256198_620640003727733993_n.jpg?stp=dst-jpg_e35_p1080x1080_sh0.08_tt6&amp;_nc_ht=scontent-lax3-1.cdninstagram.com&amp;_nc_cat=110&amp;_nc_oc=Q6cZ2QHkbIe2omjY89BGwC-DARtJv-MtHwbnB4avgmBf8NftmPIflJUooSu9vBusnHmUA52UuSRyyswztOMR89PlEMCc&amp;_nc_ohc=njNgBK9G5GUQ7kNvwGG0Qck&amp;_nc_gid=mkA_-I6foJu0eHlXRoIpmg&amp;edm=AOQ1c0wBAAAA&amp;ccb=7-5&amp;ig_cache_key=MzQwNTc5Mjk2MTU5MDY3ODQ3OQ%3D%3D.3-ccb7-5&amp;oh=00_Afw2taWhOx79B5BBivs5bYPleu-M-Q0OP0J3Wn0yOvnCXQ&amp;oe=69BD9FCD&amp;_nc_sid=8b3546, https://scontent-lax3-2.cdninstagram.com/v/t51.29350-15/449786219_7310450642389335_3839721403718458312_n.jpg?stp=dst-jpg_e35_p1080x1080_tt6&amp;_nc_ht=scontent-lax3-2.cdninstagram.com&amp;_nc_cat=103&amp;_nc_oc=Q6cZ2QHkbIe2omjY89BGwC-DARtJv-MtHwbnB4avgmBf8NftmPIflJUooSu9vBusnHmUA52UuSRyyswztOMR89PlEMCc&amp;_nc_ohc=p1O2cp70nvMQ7kNvwEjpOeS&amp;_nc_gid=mkA_-I6foJu0eHlXRoIpmg&amp;edm=AOQ1c0wBAAAA&amp;ccb=7-5&amp;ig_cache_key=MzQwNTc5Mjk2MTU4MjA3OTc4OA%3D%3D.3-ccb7-5&amp;oh=00_AfwcTylEhF-23KPyGhvB21W3tbQvw-X-jQ41QhmB6Ox-bg&amp;oe=69BD8C2D&amp;_nc_sid=8b3546, https://scontent-lax3-1.cdninstagram.com/v/t51.29350-15/449753545_1666888264114214_3452073186846436603_n.jpg?stp=dst-jpg_e35_p1080x1080_tt6&amp;_nc_ht=scontent-lax3-1.cdninstagram.com&amp;_nc_cat=102&amp;_nc_oc=Q6cZ2QHkbIe2omjY89BGwC-DARtJv-MtHwbnB4avgmBf8NftmPIflJUooSu9vBusnHmUA52UuSRyyswztOMR89PlEMCc&amp;_nc_ohc=x5bbo-bpmQIQ7kNvwFMBXOp&amp;_nc_gid=mkA_-I6foJu0eHlXRoIpmg&amp;edm=AOQ1c0wBAAAA&amp;ccb=7-5&amp;ig_cache_key=MzQwNTc5Mjk2MTkwMDkyNDUwNw%3D%3D.3-ccb7-5&amp;oh=00_AfwZxtyZhqRCxQkT4-jJnMqzOJZYR7pzKc_zpxZJKEBN8w&amp;oe=69BD890B&amp;_nc_sid=8b3546, https://scontent-lax7-1.cdninstagram.com/v/t51.29350-15/449755564_844798243730471_3920254566150941997_n.jpg?stp=dst-jpg_e35_p1080x1080_tt6&amp;_nc_ht=scontent-lax7-1.cdninstagram.com&amp;_nc_cat=111&amp;_nc_oc=Q6cZ2QHkbIe2omjY89BGwC-DARtJv-MtHwbnB4avgmBf8NftmPIflJUooSu9vBusnHmUA52UuSRyyswztOMR89PlEMCc&amp;_nc_ohc=0vGZn8KrXGoQ7kNvwEMHd9u&amp;_nc_gid=mkA_-I6foJu0eHlXRoIpmg&amp;edm=AOQ1c0wBAAAA&amp;ccb=7-5&amp;ig_cache_key=MzQwNTc5Mjk2MTU4MjE5MjQwOA%3D%3D.3-ccb7-5&amp;oh=00_AfySJLgdhxC7cVkEvOe8dpcVCgFLpvME-RJb6sflH-BQ3g&amp;oe=69BD9E1E&amp;_nc_sid=8b3546, https://scontent-lax7-1.cdninstagram.com/v/t51.82787-15/653294494_17978856509826179_288638315014333793_n.jpg?stp=dst-jpg_e35_p1080x1080_sh0.08_tt6&amp;_nc_ht=scontent-lax7-1.cdninstagram.com&amp;_nc_cat=111&amp;_nc_oc=Q6cZ2QHkbIe2omjY89BGwC-DARtJv-MtHwbnB4avgmBf8NftmPIflJUooSu9vBusnHmUA52UuSRyyswztOMR89PlEMCc&amp;_nc_ohc=9YCLN1UOTr4Q7kNvwFkWDej&amp;_nc_gid=mkA_-I6foJu0eHlXRoIpmg&amp;edm=AOQ1c0wBAAAA&amp;ccb=7-5&amp;ig_cache_key=MzQwNTc5Mjk2MTU4MjI0MDIyMw%3D%3D.3-ccb7-5&amp;oh=00_Afy4ZY7wbQ8VYMCXD-25cCQeJ2I7uWElDHEzgmXMm8hDlg&amp;oe=69BD9615&amp;_nc_sid=8b3546, https://scontent-lax7-1.cdninstagram.com/v/t51.29350-15/449718704_1178042433613541_2098761117036401408_n.jpg?stp=dst-jpg_e35_p1080x1080_tt6&amp;_nc_ht=scontent-lax7-1.cdninstagram.com&amp;_nc_cat=105&amp;_nc_oc=Q6cZ2QHkbIe2omjY89BGwC-DARtJv-MtHwbnB4avgmBf8NftmPIflJUooSu9vBusnHmUA52UuSRyyswztOMR89PlEMCc&amp;_nc_ohc=Vj5acJ-nvqIQ7kNvwFZgQ4d&amp;_nc_gid=mkA_-I6foJu0eHlXRoIpmg&amp;edm=AOQ1c0wBAAAA&amp;ccb=7-5&amp;ig_cache_key=MzQwNTc5Mjk2MTU4MjE1MzUwNw%3D%3D.3-ccb7-5&amp;oh=00_AfwuxO2jlmI9iO5vCvf8w6bSrebxBtx3SIGo6Wc8ST5nqg&amp;oe=69BDB079&amp;_nc_sid=8b3546, https://scontent-lax3-2.cdninstagram.com/v/t51.29350-15/449840321_1018273023054354_7113964123817050551_n.jpg?stp=dst-jpg_e35_p1080x1080_tt6&amp;_nc_ht=scontent-lax3-2.cdninstagram.com&amp;_nc_cat=106&amp;_nc_oc=Q6cZ2QHkbIe2omjY89BGwC-DARtJv-MtHwbnB4avgmBf8NftmPIflJUooSu9vBusnHmUA52UuSRyyswztOMR89PlEMCc&amp;_nc_ohc=MvXNNpAPysgQ7kNvwEMpKm5&amp;_nc_gid=mkA_-I6foJu0eHlXRoIpmg&amp;edm=AOQ1c0wBAAAA&amp;ccb=7-5&amp;ig_cache_key=MzQwNTc5Mjk2MTU4MjI2MzYyMg%3D%3D.3-ccb7-5&amp;oh=00_AfyPyGiYrpeJ9LaPxXiKXKF1UZEBBXL0Qct_LvpxRWUBmg&amp;oe=69BDAFD7&amp;_nc_sid=8b3546, https://scontent-lax3-1.cdninstagram.com/v/t51.29350-15/449820358_1652497245603944_3017495602624735273_n.jpg?stp=dst-jpg_e35_p1080x1080_tt6&amp;_nc_ht=scontent-lax3-1.cdninstagram.com&amp;_nc_cat=108&amp;_nc_oc=Q6cZ2QHkbIe2omjY89BGwC-DARtJv-MtHwbnB4avgmBf8NftmPIflJUooSu9vBusnHmUA52UuSRyyswztOMR89PlEMCc&amp;_nc_ohc=LlbzQ7XJBpMQ7kNvwFtoYVl&amp;_nc_gid=mkA_-I6foJu0eHlXRoIpmg&amp;edm=AOQ1c0wBAAAA&amp;ccb=7-5&amp;ig_cache_key=MzQwNTc5Mjk2MTU4MjIzNDcxNg%3D%3D.3-ccb7-5&amp;oh=00_Afw7lgLbBVYGWWQj_RBDOk8U19AozGQNoBoVymv5APIyVA&amp;oe=69BD9175&amp;_nc_sid=8b3546, https://scontent-lax3-2.cdninstagram.com/v/t51.29350-15/360047983_1069901810645559_2026233668562338303_n.jpg?stp=dst-jpg_e35_p1080x1080_tt6&amp;_nc_ht=scontent-lax3-2.cdninstagram.com&amp;_nc_cat=103&amp;_nc_oc=Q6cZ2QHkbIe2omjY89BGwC-DARtJv-MtHwbnB4avgmBf8NftmPIflJUooSu9vBusnHmUA52UuSRyyswztOMR89PlEMCc&amp;_nc_ohc=YLrFg7PLLh8Q7kNvwG6tK4w&amp;_nc_gid=mkA_</t>
  </si>
  <si>
    <t>https://scontent-lax3-1.cdninstagram.com/o1/v/t16/f2/m69/AQPom5drUBQUnLgUyQoyGPk4GMR5BDG6148YxDEdyNXx4dZ7w1vgbpO7XoTI6poHIgTzZNNpm8srQDX9wQiXKkC6.mp4?strext=1&amp;_nc_cat=109&amp;_nc_sid=5e9851&amp;_nc_ht=scontent-lax3-1.cdninstagram.com&amp;_nc_ohc=W0n9Vwqb3cMQ7kNvwGqe-Dd&amp;efg=eyJ2ZW5jb2RlX3RhZyI6Inhwdl9wcm9ncmVzc2l2ZS5JTlNUQUdSQU0uQ0FST1VTRUxfSVRFTS5DMy43MjAuZGFzaF9iYXNlbGluZV8xX3YxIiwieHB2X2Fzc2V0X2lkIjo0Njc1NTQ4MTkzNDk5NjksImFzc2V0X2FnZV9kYXlzIjo2MTUsInZpX3VzZWNhc2VfaWQiOjEwMTQ2LCJkdXJhdGlvbl9zIjo1LCJ1cmxnZW5fc291cmNlIjoid3d3In0%3D&amp;ccb=17-1&amp;_nc_gid=mkA_-I6foJu0eHlXRoIpmg&amp;_nc_ss=1a&amp;_nc_zt=28&amp;vs=ab797d622568fbae&amp;_nc_vs=HBksFQIYOnBhc3N0aHJvdWdoX2V2ZXJzdG9yZS9HSVo3MkJyNWRYX3RmZjREQU5OdGpYcXkycE40YmtZTEFBQUYVAALIARIAFQIYOnBhc3N0aHJvdWdoX2V2ZXJzdG9yZS9HRTBtMlJvTmY5T1hOUVFEQUdfSFBlV0U2cGdjYmtZTEFBQUYVAgLIARIAKAAYABsCiAd1c2Vfb2lsATEScHJvZ3Jlc3NpdmVfcmVjaXBlATEVAAAmovfc7qLP1AEVAigCQzMsF0AV3S8an753GBJkYXNoX2Jhc2VsaW5lXzFfdjERAHXuB2XEngEA&amp;oh=00_AfyEQidsOq_48W8JWJgvRAZh_1FeTZ9WLaA663IDECOoPQ&amp;oe=69BD9C77, https://scontent-lax7-1.cdninstagram.com/o1/v/t16/f2/m69/AQOV-njSsnii77s3IrlNWNS1djYhasVnLJ0m935r4LhrEMM7tYwXeT4s5Q81oprvqm8Rj1eudt_98W2TnwbRthmE.mp4?strext=1&amp;_nc_cat=111&amp;_nc_sid=5e9851&amp;_nc_ht=scontent-lax7-1.cdninstagram.com&amp;_nc_ohc=0KnBTXax8YoQ7kNvwFYCTDv&amp;efg=eyJ2ZW5jb2RlX3RhZyI6Inhwdl9wcm9ncmVzc2l2ZS5JTlNUQUdSQU0uQ0FST1VTRUxfSVRFTS5DMy43MjAuZGFzaF9iYXNlbGluZV8xX3YxIiwieHB2X2Fzc2V0X2lkIjo0NDEyNTM1ODUzODkzMDEsImFzc2V0X2FnZV9kYXlzIjo2MTUsInZpX3VzZWNhc2VfaWQiOjEwMTQ2LCJkdXJhdGlvbl9zIjo1LCJ1cmxnZW5fc291cmNlIjoid3d3In0%3D&amp;ccb=17-1&amp;_nc_gid=mkA_-I6foJu0eHlXRoIpmg&amp;_nc_ss=1a&amp;_nc_zt=28&amp;vs=2b866dd1a785cf43&amp;_nc_vs=HBksFQIYOnBhc3N0aHJvdWdoX2V2ZXJzdG9yZS9HSko0MkJya05Ic3RmZXNDQU9id19FVlRQRWdtYmtZTEFBQUYVAALIARIAFQIYOnBhc3N0aHJvdWdoX2V2ZXJzdG9yZS9HQnVYMVJxNDBCYnZKc2dCQUYzQzA3QVFtOE5XYmtZTEFBQUYVAgLIARIAKAAYABsCiAd1c2Vfb2lsATEScHJvZ3Jlc3NpdmVfcmVjaXBlATEVAAAm6pu0s6vUyAEVAigCQzMsF0AWQ5WBBiTdGBJkYXNoX2Jhc2VsaW5lXzFfdjERAHXuB2XEngEA&amp;oh=00_AfwRPDkC-6pVTmtusR-r99URM1yHczyi-piu2TF0djmBeg&amp;oe=69BDAFC1, https://scontent-lax3-1.cdninstagram.com/o1/v/t16/f2/m69/AQOrN6UTY_PiPQMT2yTVSrk7lUsvHGOrQBQ-_-Z-9LdsKboCJGhjEJjPKkh5RQjLaYNU7VUKi7tCXCRYkRYFJepq.mp4?strext=1&amp;_nc_cat=104&amp;_nc_sid=5e9851&amp;_nc_ht=scontent-lax3-1.cdninstagram.com&amp;_nc_ohc=NG7s-snQC0MQ7kNvwH7Sa0O&amp;efg=eyJ2ZW5jb2RlX3RhZyI6Inhwdl9wcm9ncmVzc2l2ZS5JTlNUQUdSQU0uQ0FST1VTRUxfSVRFTS5DMy43MjAuZGFzaF9iYXNlbGluZV8xX3YxIiwieHB2X2Fzc2V0X2lkIjo2NjEzMDc0MTI2ODU4NDksImFzc2V0X2FnZV9kYXlzIjo5NzIsInZpX3VzZWNhc2VfaWQiOjEwMTQ2LCJkdXJhdGlvbl9zIjo1LCJ1cmxnZW5fc291cmNlIjoid3d3In0%3D&amp;ccb=17-1&amp;_nc_gid=mkA_-I6foJu0eHlXRoIpmg&amp;_nc_ss=1a&amp;_nc_zt=28&amp;vs=6991d388717a0326&amp;_nc_vs=HBksFQIYOnBhc3N0aHJvdWdoX2V2ZXJzdG9yZS9HUFVTamhVbGZlaV8yMzRBQUs0NUU4aWNFNE01YmtZTEFBQUYVAALIARIAFQIYRmlnX3hwdl9yZWVsc19wZXJtYW5lbnRfc3JfcHJvZC85OTIzNTgyODg3NzkwMTVfNjM3MzI5MDQ4NTEwOTc2NjI3OS5tcDQVAgLIARIAKAAYABsCiAd1c2Vfb2lsATEScHJvZ3Jlc3NpdmVfcmVjaXBlATEVAAAmspDdlpTdrAIVAigCQzMsF0AWiDEm6XjVGBJkYXNoX2Jhc2VsaW5lXzFfdjERAHXuB2XEngEA&amp;oh=00_AfxFYzQWx9OXwnkMlhTVLzZPMbntJUUemUQH5w8IN-mwmQ&amp;oe=69BD8A8C</t>
  </si>
  <si>
    <t>https://www.instagram.com/373days</t>
  </si>
  <si>
    <t>tom__977</t>
  </si>
  <si>
    <t>https://scontent-sjc6-1.cdninstagram.com/v/t51.2885-19/23421678_371227069982589_6078528155872657408_n.jpg?stp=dst-jpg_e0_s150x150_tt6&amp;efg=eyJ2ZW5jb2RlX3RhZyI6InByb2ZpbGVfcGljLmRqYW5nby4xMDgwLmMyIn0&amp;_nc_ht=scontent-sjc6-1.cdninstagram.com&amp;_nc_cat=109&amp;_nc_oc=Q6cZ2QEOmJHIlaG6k9SNcGhzpkAQneOMezB8aZtWZlN5pdH4EsTc0HUTo2MJ6qoNeG_ZRC4&amp;_nc_ohc=Wqge3DCBnXUQ7kNvwF1cZ_Y&amp;_nc_gid=LUakuneJQ01g7i40NrKodg&amp;edm=AOQ1c0wBAAAA&amp;ccb=7-5&amp;oh=00_AfwObmaTPfQJ7sWWZcvJh2hjQPwCqZFGqqoTBFWPlpXNdw&amp;oe=69BD91E0&amp;_nc_sid=8b3546</t>
  </si>
  <si>
    <t>家族が増えました☺️よろしくお願いします🤲3ヶ月です！
#チワワ×ボストンテリア#ぼすとんてりあ #ぼすちわ #チワワ #チワトンテリア #チワトン #チワトンテリア #パピー #ボスチワ | #三渓園 より猫 | #ねずみ年 #子年 #もちより #子どもたち喜んでた | #かき氷 #はやりにのってみた #今はタピオカ か？#後悔 #胃痛との戦い #まるごとにっぽん #おすすめ | #そうだ京都行こう #ベタ #瑠璃光院 #拝観料 #お高い #日本庭園 #kyoto #kyotojapan | #六ノ七 #遅めの #お祝い#kさんごめーん #日本酒 #日本酒専門店 #ずっといたい 笑
#日本酒はどれでも一杯500円 #こんな素敵なことがあっていいのか #川中島幻舞 #kamakura #kamakurajapan #タクシードライバー も#オススメだよ | #目的は これ #登釜 #益子焼 | #真岡鉄道 #真岡鉄道sl #のらないよ #てつこ #ではない #slもおか号 | #今朝到着#もう帰ります #さよなら #富士山 #御殿場プレミアムアウトレット #よりたいなぁ | #鎌倉 #さんぽ #やっぱり #ここ が #おちつく #夫 #曰く #わたしは #この土地から #ぱわー を#貰ってるんだって #たしかにー #明月院 #ロウバイ #flowers #花 #花のある暮らし | #ばーちー #ようろうけいこく #江ノ電みたい だが#かなり飛ばす #じぇっとこーすたー#みなみぼうそう#小湊鉄道 #一枚目の写真加工してまへん#偶然の #しあがり #千葉県 | #鎌倉 #くるみっこ #紅谷</t>
  </si>
  <si>
    <t>#kyoto, #kyotojapan, #k, #kamakura, #kamakurajapan, #sl, #flowers</t>
  </si>
  <si>
    <t>https://instagram.com/p/CgoqQF-vFfY, https://instagram.com/p/CHPzs-rDZ2l, https://instagram.com/p/B62RswijBJ8, https://instagram.com/p/B1bEUuIgryu, https://instagram.com/p/Bx95ZfUAxbz, https://instagram.com/p/Bx81gR9Avyw, https://instagram.com/p/BiVgwgAj9J6, https://instagram.com/p/BiS-98KF03A, https://instagram.com/p/Bg98wQWF3fw, https://instagram.com/p/Bdpoil6hp8M, https://instagram.com/p/BX7sYGmhijR, https://instagram.com/p/vgUVOURx_O</t>
  </si>
  <si>
    <t>57, 48, 48, 40, 41, 21, 29, 22, 20, 25, 18, 17</t>
  </si>
  <si>
    <t>0, 0, 5, 3, 0, 5, 1, 1, 0, 0, 0, 1</t>
  </si>
  <si>
    <t>2022-07-30, 2020-11-06, 2020-01-03, 2019-08-21, 2019-05-27, 2019-05-27, 2018-05-04, 2018-05-03, 2018-03-31, 2018-01-07, 2017-08-18, 2014-11-17</t>
  </si>
  <si>
    <t>本牧 三渓園, Gotemba, Shizuoka</t>
  </si>
  <si>
    <t>Image, Image, Image, Image, Sidecar, Sidecar, Sidecar, Image, Image, Image, Sidecar, Image</t>
  </si>
  <si>
    <t>https://scontent-sjc6-1.cdninstagram.com/v/t51.82787-15/625209605_18030156872593024_2528723404427910410_n.jpg?stp=dst-jpg_e35_p1080x1080_sh0.08_tt6&amp;_nc_ht=scontent-sjc6-1.cdninstagram.com&amp;_nc_cat=104&amp;_nc_oc=Q6cZ2QEOmJHIlaG6k9SNcGhzpkAQneOMezB8aZtWZlN5pdH4EsTc0HUTo2MJ6qoNeG_ZRC4&amp;_nc_ohc=SQgGA4CjoK8Q7kNvwH2wBS6&amp;_nc_gid=LUakuneJQ01g7i40NrKodg&amp;edm=AOQ1c0wBAAAA&amp;ccb=7-5&amp;ig_cache_key=Mjg5Mzc0ODU4NDQ3MTg3NzU5Mg%3D%3D.3-ccb7-5&amp;oh=00_AfwTnaksHk3XcKE184b-Sq-a5KNXdHTLFsqBcdaXV8vZRw&amp;oe=69BD947E&amp;_nc_sid=8b3546, https://scontent-sjc6-1.cdninstagram.com/v/t51.82787-15/625363888_18338458021211423_476019274131026361_n.jpg?stp=dst-jpg_e15_fr_p1080x1080_tt6&amp;_nc_ht=scontent-sjc6-1.cdninstagram.com&amp;_nc_cat=111&amp;_nc_oc=Q6cZ2QEOmJHIlaG6k9SNcGhzpkAQneOMezB8aZtWZlN5pdH4EsTc0HUTo2MJ6qoNeG_ZRC4&amp;_nc_ohc=atBUFHsw8F4Q7kNvwHxv-DD&amp;_nc_gid=LUakuneJQ01g7i40NrKodg&amp;edm=AOQ1c0wBAAAA&amp;ccb=7-5&amp;ig_cache_key=MjQzNjM5MzMxNDc1NDA3NjA2OQ%3D%3D.3-ccb7-5&amp;oh=00_AfwWsskQ1juw6eJwAqBLXa43tzSVZcBIHxGgXxGL8v94kQ&amp;oe=69BDBCAB&amp;_nc_sid=8b3546, https://scontent-sjc3-1.cdninstagram.com/v/t51.82787-15/619841979_18109763374730206_7345797147376219091_n.jpg?stp=dst-jpg_e15_fr_s1080x1080_tt6&amp;_nc_ht=scontent-sjc3-1.cdninstagram.com&amp;_nc_cat=110&amp;_nc_oc=Q6cZ2QEOmJHIlaG6k9SNcGhzpkAQneOMezB8aZtWZlN5pdH4EsTc0HUTo2MJ6qoNeG_ZRC4&amp;_nc_ohc=Xyl8blXQp-4Q7kNvwHLhqXT&amp;_nc_gid=LUakuneJQ01g7i40NrKodg&amp;edm=AOQ1c0wBAAAA&amp;ccb=7-5&amp;ig_cache_key=MjIxMzAzNDEwOTQ2NjA1NTI5Mg%3D%3D.3-ccb7-5&amp;oh=00_AfxVKIIS62o4TZIjDYwEAqDpuouR6WpWUeGIoRzFVJb_SA&amp;oe=69BD9825&amp;_nc_sid=8b3546, https://scontent-sjc3-1.cdninstagram.com/v/t51.82787-15/623010724_18143109526457306_4593238083848958695_n.jpg?stp=dst-jpg_e15_fr_p1080x1080_tt6&amp;_nc_ht=scontent-sjc3-1.cdninstagram.com&amp;_nc_cat=102&amp;_nc_oc=Q6cZ2QEOmJHIlaG6k9SNcGhzpkAQneOMezB8aZtWZlN5pdH4EsTc0HUTo2MJ6qoNeG_ZRC4&amp;_nc_ohc=2sCCa5YabFkQ7kNvwFMyz2d&amp;_nc_gid=LUakuneJQ01g7i40NrKodg&amp;edm=AOQ1c0wBAAAA&amp;ccb=7-5&amp;ig_cache_key=MjExNTMwMzQ2NjA5MTA2ODU5MA%3D%3D.3-ccb7-5&amp;oh=00_Afwr61-NBhRWbmyjtdGl05qabajfLdjseBYW9heBUcto-g&amp;oe=69BDB17A&amp;_nc_sid=8b3546, https://scontent-sjc3-1.cdninstagram.com/v/t51.82787-15/642971150_18160135162420882_819965693138985267_n.jpg?stp=dst-jpg_e15_fr_s1080x1080_tt6&amp;_nc_ht=scontent-sjc3-1.cdninstagram.com&amp;_nc_cat=110&amp;_nc_oc=Q6cZ2QEOmJHIlaG6k9SNcGhzpkAQneOMezB8aZtWZlN5pdH4EsTc0HUTo2MJ6qoNeG_ZRC4&amp;_nc_ohc=nBB_r8CpmMgQ7kNvwH2DR85&amp;_nc_gid=LUakuneJQ01g7i40NrKodg&amp;edm=AOQ1c0wBAAAA&amp;ccb=7-5&amp;ig_cache_key=MjA1MzA0OTQzMDQ3MDM5MDQ4NA%3D%3D.3-ccb7-5&amp;oh=00_AfzcXSVk1Q4vNWKdo_SOoC0O-a7Q9ZdeILqrlbNUGj_izw&amp;oe=69BDB0A7&amp;_nc_sid=8b3546, https://scontent-sjc3-1.cdninstagram.com/v/t51.82787-15/642971150_18160135162420882_819965693138985267_n.jpg?stp=dst-jpg_e15_fr_s1080x1080_tt6&amp;_nc_ht=scontent-sjc3-1.cdninstagram.com&amp;_nc_cat=110&amp;_nc_oc=Q6cZ2QEOmJHIlaG6k9SNcGhzpkAQneOMezB8aZtWZlN5pdH4EsTc0HUTo2MJ6qoNeG_ZRC4&amp;_nc_ohc=nBB_r8CpmMgQ7kNvwH2DR85&amp;_nc_gid=LUakuneJQ01g7i40NrKodg&amp;edm=AOQ1c0wBAAAA&amp;ccb=7-5&amp;ig_cache_key=MjA1MzA0OTQzMDQ3MDM5MDQ4NA%3D%3D.3-ccb7-5&amp;oh=00_AfzcXSVk1Q4vNWKdo_SOoC0O-a7Q9ZdeILqrlbNUGj_izw&amp;oe=69BDB0A7&amp;_nc_sid=8b3546, https://scontent-sjc3-1.cdninstagram.com/v/t51.82787-15/651020874_18177579073375661_6690549456606448570_n.jpg?stp=dst-jpg_e15_fr_s1080x1080_tt6&amp;_nc_ht=scontent-sjc3-1.cdninstagram.com&amp;_nc_cat=105&amp;_nc_oc=Q6cZ2QEOmJHIlaG6k9SNcGhzpkAQneOMezB8aZtWZlN5pdH4EsTc0HUTo2MJ6qoNeG_ZRC4&amp;_nc_ohc=I0yL95BThhkQ7kNvwErJCjT&amp;_nc_gid=LUakuneJQ01g7i40NrKodg&amp;edm=AOQ1c0wBAAAA&amp;ccb=7-5&amp;ig_cache_key=MjA1MzA0OTQzMDQ4NzMyNTU3OA%3D%3D.3-ccb7-5&amp;oh=00_Afxc_XxA29PysIO6k7b_M-1UPRtu9VJAShc5AQyqYJG6Sw&amp;oe=69BD919B&amp;_nc_sid=8b3546, https://scontent-sjc6-1.cdninstagram.com/v/t51.82787-15/642651588_18156666322390927_1492716073111512598_n.jpg?stp=dst-jpg_e15_fr_s1080x1080_tt6&amp;_nc_ht=scontent-sjc6-1.cdninstagram.com&amp;_nc_cat=107&amp;_nc_oc=Q6cZ2QEOmJHIlaG6k9SNcGhzpkAQneOMezB8aZtWZlN5pdH4EsTc0HUTo2MJ6qoNeG_ZRC4&amp;_nc_ohc=c0VmLNd_uB0Q7kNvwEZrEEp&amp;_nc_gid=LUakuneJQ01g7i40NrKodg&amp;edm=AOQ1c0wBAAAA&amp;ccb=7-5&amp;ig_cache_key=MjA1MzA0OTQzMDQ4NzIwMTYwOQ%3D%3D.3-ccb7-5&amp;oh=00_AfwluUPHZ-y8BwMQESWXVZDwjIn3bLzVbG5-iNFYwBFNtQ&amp;oe=69BDACE3&amp;_nc_sid=8b3546, https://scontent-sjc6-1.cdninstagram.com/v/t51.82787-15/649867778_18182314189373224_2301976918327476630_n.jpg?stp=dst-jpg_e15_fr_s1080x1080_tt6&amp;_nc_ht=scontent-sjc6-1.cdninstagram.com&amp;_nc_cat=104&amp;_nc_oc=Q6cZ2QEOmJHIlaG6k9SNcGhzpkAQneOMezB8aZtWZlN5pdH4EsTc0HUTo2MJ6qoNeG_ZRC4&amp;_nc_ohc=-dLrP_RSVH0Q7kNvwEMqu1Z&amp;_nc_gid=LUakuneJQ01g7i40NrKodg&amp;edm=AOQ1c0wBAAAA&amp;ccb=7-5&amp;ig_cache_key=MjA1Mjc1MDgzMTMwODA0NTcwMQ%3D%3D.3-ccb7-5&amp;oh=00_AfyWC8BqaLJoQYz2sTw3mAjpBntn32NNnAnLmLO63G0Ixg&amp;oe=69BD9DD2&amp;_nc_sid=8b3546, https://scontent-sjc6-1.cdninstagram.com/v/t51.82787-15/649867778_18182314189373224_2301976918327476630_n.jpg?stp=dst-jpg_e15_fr_s1080x1080_tt6&amp;_nc_ht=scontent-sjc6-1.cdninstagram.com&amp;_nc_cat=104&amp;_nc_oc=Q6cZ2QEOmJHIlaG6k9SNcGhzpkAQneOMezB8aZtWZlN5pdH4EsTc0HUTo2MJ6qoNeG_ZRC4&amp;_nc_ohc=-dLrP_RSVH0Q7kNvwEMqu1Z&amp;_nc_gid=LUakuneJQ01g7i40NrKodg&amp;edm=AOQ1c0wBAAAA&amp;ccb=7-5&amp;ig_cache_key=MjA1Mjc1MDgzMTMwODA0NTcwMQ%3D%3D.3-ccb7-5&amp;oh=00_AfyWC8BqaLJoQYz2sTw3mAjpBntn32NNnAnLmLO63G0Ixg&amp;oe=69BD9DD2&amp;_nc_sid=8b3546, https://s</t>
  </si>
  <si>
    <t>https://www.instagram.com/tom__977</t>
  </si>
  <si>
    <t>brasserie_axty</t>
  </si>
  <si>
    <t>brasserie axty</t>
  </si>
  <si>
    <t>地場野菜を中心に美味しいお料理とベルギービールのお店
営業時間
【Lunch】11:00〜14:30
【Dinner】18:00〜23:00
【定休日】水曜日
049-287-9191</t>
  </si>
  <si>
    <t>https://m.facebook.com/brasserie.axty/</t>
  </si>
  <si>
    <t>https://scontent-sea5-1.cdninstagram.com/v/t51.2885-19/85065400_189561638936302_4568874548925038592_n.jpg?stp=dst-jpg_e0_s150x150_tt6&amp;efg=eyJ2ZW5jb2RlX3RhZyI6InByb2ZpbGVfcGljLmRqYW5nby45NzUuYzIifQ&amp;_nc_ht=scontent-sea5-1.cdninstagram.com&amp;_nc_cat=110&amp;_nc_oc=Q6cZ2QGaBveSP9hoU6G1DqGPo1DxnHyCTrcgwo_cByUcfRhvD2yFq2dGmBpYSnSO09VsQNI&amp;_nc_ohc=79XT6O5nsNUQ7kNvwF6C0ZQ&amp;_nc_gid=GRgnAQpK4lfpVQdWLzXypg&amp;edm=AOQ1c0wBAAAA&amp;ccb=7-5&amp;oh=00_AfwPUek4U_yhUSAwewP2n2bQyKColtrJrfhLMsk4fjWUaw&amp;oe=69BDAD10&amp;_nc_sid=8b3546</t>
  </si>
  <si>
    <t>049-287-9191</t>
  </si>
  <si>
    <t>日本では2回目の鑑賞でした。
素敵な作品です。
#アート #美術館 | 夏限定 [夏野菜のとろっとぶっかけうどん]
夏野菜ととろろでつるっと召し上がってください。
暑い夏にピッタリです！
もちろんVEGANになります。
うつわはアキノヨーコさんの吹きガラスの器。
夏を感じる涼しい器です。
#讃岐うどん #ぶっかけうどん #夏野菜 #VEGAN ⁉️#ビーガン #茄子料理  #鶴ヶ島ランチ #鶴ヶ島うどん #brasserie axty #アキノヨーコ #うつわ楓 | 彩り野菜サラダ、、、野菜をいっぱい召し上がれます！
ご予約にて！お電話ください！
049-287-9191
#生野菜サラダ #カラフルサラダ #健康野菜 #鶴ヶ島テイクアウト #お持ち帰り #テイクアウト #パーティー料理 #大切な人への贈り物 #地場野菜サラダ #体がよろこぶ食事 | テイクアウトでご注文いただけます！
ご希望予算などでテイクアウトのアラカルトお作りします。お電話ください。
彩り野菜サラダ
#テイクアウト #takeoutfood #お持ち帰り #お持ち帰りサラダ  #地場野菜サラダ #鶴ヶ島テイクアウト #鶴ヶ島ランチ #鶴ヶ島お持ち帰り #カラフル野菜サラダ #カラフル野菜 #art #美しいサラダ #takeout #お電話お待ちしております #健康サラダ #からだに優しい | ご迷惑をお掛けいたしますが
新型コロナウイルス感染対策の為
9月12日まで休業いたします。
よろしくお願いします。 | 限定テイクアウトメニューのご案内
2021年度　今年も竹の子の季節です。
明日4月4日(日)スタート！
地元で取れた竹の子を使った
美味しい炊き込みごはん
300円(税込)
お電話で予約も承ります。
049-287-9191
こだわりの原材料で作っています。
川越、狭山、坂戸、鶴ヶ島の竹の子
坂戸産のお米
地元の太田豆腐店さんの厚揚げ
特別栽培の丸大豆天然醸造醤油
北海道の日高昆布
#竹の子 #竹の子ご飯 #竹の子ごはん #地元野菜 #vegan #ビーガン #川越産 #狭山産 #鶴ヶ島ランチ #鶴ヶ島 #テイクアウト #テイクアウトランチ #テイクアウト弁当 #鶴ヶ島テイクアウ | お花見できます。
きれいな桜の切り枝をいただきました。
春のそよ風を感じながら、お時間をお過ごし下さい。
皆様のお越しをお待ちしてます。
#桜 #お花見 #鶴ヶ島カフェ #鶴ヶ島ランチ #空気が綺麗 #鶴ヶ島美味しいテイクアウト | お持ち帰りメニュー
&lt;veganそぼろ丼&gt;
350円　
大豆ミートとお豆腐を使ったヘルシー丼です。
お持ち帰りメニューもリニューアルして皆様のご自宅での食事を楽しみに。
#vegan #veganfood #大豆ミート #ビーガン料理 #そぼろ丼 #鶴ヶ島テイクアウト　#鶴ヶ島ランチ #お持ち帰り #takeout #takeoutfood #テイクアウト #ヴィーガン料理 | お持ち帰りメニューで^_^
うま過ぎもつ煮込み　500円(税込)
Veganではないですが、柔らかく煮たもつが絶品です。
お渡し時は長ネギを添えて盛りつけ致します。
お酒やご飯が進みます！！
#お持ち帰り #お持ち帰りもできます #テイクアウト #takeout #もつ煮込み #鶴ヶ島テイクアウト　#鶴ヶ島グルメ #鶴ヶ島お持ち帰り #今夜のおかず | お持ち帰りメニューが再スタートします！
お電話ください。
049-287-9191
「里いもの白だし ゆず風味」300円(税込)
体にやさしい食材を使ってます。
今夜のおかずにいかがでしょう^_^
川越産里いも
日高昆布
グルテンフリー醤油
三河みりん
坂戸産無農薬ゆず
#里いもの煮物 #無農薬野菜 #地場やさい #鶴ヶ島テイクアウト #鶴ヶ島お持ち帰り #お持ち帰りメニュー #鶴ヶ島ランチ　#体にやさしいごはん ##野菜が美味しい #野菜大好き #テイクアウト #お惣菜　#お惣菜お持ち帰り | お持ち帰りメニューが再スタートします！
お電話ください。
049-287-9191
「有機きんぴらごぼう」300円(税込)
体にやさしい食材を使ってます。
ご飯のお供にいかがでしょう^_^
川越産有機ごぼう
狭山産人参　京くれない
三河みりん
有機黒ゴマ
グルテンフリー醤油
飛騨まろみ料理酒
菜種油
国産圧搾ごま油
#きんぴらごぼう #有機野菜 #地場やさい #鶴ヶ島テイクアウト #鶴ヶ島お持ち帰り #お持ち帰りメニュー #鶴ヶ島ランチ　#体にやさしいごはん ##野菜が美味しい #野菜大好き #テイクアウト #お惣菜　#お惣菜お持ち帰り　#ごぼう大好き  #お持ち帰り | お持ち帰りメニューが再スタートします！
お電話ください。
049-287-9191
「しらたきとにんじんのいり煮」300円(税込)
体にやさしい食材を使ってます。
ご飯のお供にいかがでしょう^_^
狭山産にんじん　ベータキャロット
秩父産こんにゃく芋のこんにゃく
沖縄きび糖
三河みりん
グルテンフリー醤油
飛騨まろみ料理酒
#しらたきレシピ  #地場やさい #鶴ヶ島テイクアウト #鶴ヶ島お持ち帰り #お持ち帰りメニュー #鶴ヶ島ランチ　#体にやさしいごはん ##野菜が美味しい #野菜大好き #テイクアウト #お惣菜　#お惣菜お持ち帰り</t>
  </si>
  <si>
    <t>#VEGAN, #brasserie, #takeoutfood, #art, #takeout, #vegan, #veganfood</t>
  </si>
  <si>
    <t>https://instagram.com/p/CndiQozvnoj, https://instagram.com/p/CgLn8ssPNYo, https://instagram.com/p/CajM1NwPwbh, https://instagram.com/p/CZ0gpr7PRk-, https://instagram.com/p/CTd7ty2vSs6, https://instagram.com/p/CNM-O3XDvb9, https://instagram.com/p/CM53RtZDrrA, https://instagram.com/p/CLN4mI_DreJ, https://instagram.com/p/CJ7HuSXna4D, https://instagram.com/p/CJ47TiIn964, https://instagram.com/p/CJ46dcTHdId, https://instagram.com/p/CJ45mZCnZR8</t>
  </si>
  <si>
    <t>9, 28, 21, 15, 11, 14, 25, 25, 16, 14, 11, 12</t>
  </si>
  <si>
    <t>0, 4, 4, 0, 0, 0, 0, 0, 0, 0, 0, 0</t>
  </si>
  <si>
    <t>2023-01-16, 2022-07-19, 2022-03-01, 2022-02-11, 2021-09-06, 2021-04-03, 2021-03-27, 2021-02-13, 2021-01-11, 2021-01-11, 2021-01-11, 2021-01-11</t>
  </si>
  <si>
    <t>Mori Art Museum 森美術館, brasserie AXTY</t>
  </si>
  <si>
    <t>https://scontent-sea5-1.cdninstagram.com/v/t51.82787-15/623518859_18072955718409927_3071729226855943335_n.jpg?stp=dst-jpg_e35_s1080x1080_sh0.08_tt6&amp;_nc_ht=scontent-sea5-1.cdninstagram.com&amp;_nc_cat=103&amp;_nc_oc=Q6cZ2QGaBveSP9hoU6G1DqGPo1DxnHyCTrcgwo_cByUcfRhvD2yFq2dGmBpYSnSO09VsQNI&amp;_nc_ohc=3xToevouVvkQ7kNvwENJRoy&amp;_nc_gid=GRgnAQpK4lfpVQdWLzXypg&amp;edm=AOQ1c0wBAAAA&amp;ccb=7-5&amp;ig_cache_key=MzAxNjcxODAwMjMxODg5OTc0Nw%3D%3D.3-ccb7-5&amp;oh=00_AfwG2-y83EZnImpLIthJGeSYZcQqmJi3Hium4rno8f5eKw&amp;oe=69BD91E0&amp;_nc_sid=8b3546, https://scontent-sea5-1.cdninstagram.com/v/t51.82787-15/622671956_18093826930785869_6747975373144817568_n.jpg?stp=dst-jpg_e35_p1080x1080_sh0.08_tt6&amp;_nc_ht=scontent-sea5-1.cdninstagram.com&amp;_nc_cat=105&amp;_nc_oc=Q6cZ2QGaBveSP9hoU6G1DqGPo1DxnHyCTrcgwo_cByUcfRhvD2yFq2dGmBpYSnSO09VsQNI&amp;_nc_ohc=l7Jc-ES0G_4Q7kNvwHH4kQl&amp;_nc_gid=GRgnAQpK4lfpVQdWLzXypg&amp;edm=AOQ1c0wBAAAA&amp;ccb=7-5&amp;ig_cache_key=Mjg4NTU3NTY4MTIzMDI5NjYxNg%3D%3D.3-ccb7-5&amp;oh=00_AfzGlYi9e-Zg_yHkIf_AU36a5LRHRCknP4EcqiZX0GRPsg&amp;oe=69BD8A4C&amp;_nc_sid=8b3546, https://scontent-sea1-1.cdninstagram.com/v/t51.82787-15/640396782_18565126183047712_6691209806597586281_n.jpg?stp=dst-jpg_e35_p1080x1080_sh0.08_tt6&amp;_nc_ht=scontent-sea1-1.cdninstagram.com&amp;_nc_cat=104&amp;_nc_oc=Q6cZ2QGaBveSP9hoU6G1DqGPo1DxnHyCTrcgwo_cByUcfRhvD2yFq2dGmBpYSnSO09VsQNI&amp;_nc_ohc=P4Bef3hOh38Q7kNvwEn7Px7&amp;_nc_gid=GRgnAQpK4lfpVQdWLzXypg&amp;edm=AOQ1c0wBAAAA&amp;ccb=7-5&amp;ig_cache_key=Mjc4NDEyNTQyODEwMzU3OTM2MQ%3D%3D.3-ccb7-5&amp;oh=00_AfzEvVRu3qreOnHDzdwyewX-vc4Iu1XYzNu01Xk2Ye2_dg&amp;oe=69BD9232&amp;_nc_sid=8b3546, https://scontent-sea1-1.cdninstagram.com/v/t51.82787-15/626633187_18313998169249556_2261739396774588950_n.jpg?stp=dst-jpg_e35_p1080x1080_sh0.08_tt6&amp;_nc_ht=scontent-sea1-1.cdninstagram.com&amp;_nc_cat=108&amp;_nc_oc=Q6cZ2QGaBveSP9hoU6G1DqGPo1DxnHyCTrcgwo_cByUcfRhvD2yFq2dGmBpYSnSO09VsQNI&amp;_nc_ohc=r7CtAG-65cIQ7kNvwFrSDJJ&amp;_nc_gid=GRgnAQpK4lfpVQdWLzXypg&amp;edm=AOQ1c0wBAAAA&amp;ccb=7-5&amp;ig_cache_key=Mjc3MDk4MzI3Mjg5MTM1NzUwMg%3D%3D.3-ccb7-5&amp;oh=00_AfwmVvbAnq3S5YyVAf_BM0q1lus0B-gCTvntAcKE5fbJXA&amp;oe=69BDAC89&amp;_nc_sid=8b3546, https://scontent-sea5-1.cdninstagram.com/v/t51.82787-15/620935192_18092616601792899_3410197840150530315_n.jpg?stp=dst-jpg_e35_s1080x1080_sh0.08_tt6&amp;_nc_ht=scontent-sea5-1.cdninstagram.com&amp;_nc_cat=103&amp;_nc_oc=Q6cZ2QGaBveSP9hoU6G1DqGPo1DxnHyCTrcgwo_cByUcfRhvD2yFq2dGmBpYSnSO09VsQNI&amp;_nc_ohc=F0zgMDkqAaUQ7kNvwGOnxTA&amp;_nc_gid=GRgnAQpK4lfpVQdWLzXypg&amp;edm=AOQ1c0wBAAAA&amp;ccb=7-5&amp;ig_cache_key=MjY1NjU0MTk4Njk0NDUyNzE2Mg%3D%3D.3-ccb7-5&amp;oh=00_AfzsmeMBNH_Fdld8g4nrjUU9oFh383QVlhl3Z8skryy77Q&amp;oe=69BDAE56&amp;_nc_sid=8b3546, https://scontent-sea5-1.cdninstagram.com/v/t51.82787-15/621349219_18092128949056007_932995607913280768_n.jpg?stp=dst-jpg_e35_s1080x1080_sh0.08_tt6&amp;_nc_ht=scontent-sea5-1.cdninstagram.com&amp;_nc_cat=111&amp;_nc_oc=Q6cZ2QGaBveSP9hoU6G1DqGPo1DxnHyCTrcgwo_cByUcfRhvD2yFq2dGmBpYSnSO09VsQNI&amp;_nc_ohc=ej9DNx2emwEQ7kNvwGZlqKP&amp;_nc_gid=GRgnAQpK4lfpVQdWLzXypg&amp;edm=AOQ1c0wBAAAA&amp;ccb=7-5&amp;ig_cache_key=MjU0MzY4MTU4OTk1NjUwNzM4OQ%3D%3D.3-ccb7-5&amp;oh=00_AfxikwXa_6l_rNYK7z8A4F4DU0g7lPp172Eofb147lhfSw&amp;oe=69BD90D1&amp;_nc_sid=8b3546, https://scontent-sea5-1.cdninstagram.com/v/t51.82787-15/626158738_18356052841204007_3857485137482753768_n.jpg?stp=dst-jpg_e35_s1080x1080_sh0.08_tt6&amp;_nc_ht=scontent-sea5-1.cdninstagram.com&amp;_nc_cat=111&amp;_nc_oc=Q6cZ2QGaBveSP9hoU6G1DqGPo1DxnHyCTrcgwo_cByUcfRhvD2yFq2dGmBpYSnSO09VsQNI&amp;_nc_ohc=BKbdhdNobjcQ7kNvwHItaFZ&amp;_nc_gid=GRgnAQpK4lfpVQdWLzXypg&amp;edm=AOQ1c0wBAAAA&amp;ccb=7-5&amp;ig_cache_key=MjUzODMwMjk3NDUyNzk3ODE3Ng%3D%3D.3-ccb7-5&amp;oh=00_AfygEnswk7N-HxWkTDSopvmWE1CpOuX5932o2YVGzy8p6w&amp;oe=69BDAE75&amp;_nc_sid=8b3546, https://scontent-sea5-1.cdninstagram.com/v/t51.82787-15/621411560_18105777178753649_5650562669192204118_n.jpg?stp=dst-jpg_e35_s1080x1080_sh0.08_tt6&amp;_nc_ht=scontent-sea5-1.cdninstagram.com&amp;_nc_cat=105&amp;_nc_oc=Q6cZ2QGaBveSP9hoU6G1DqGPo1DxnHyCTrcgwo_cByUcfRhvD2yFq2dGmBpYSnSO09VsQNI&amp;_nc_ohc=SsSMWo3-xHMQ7kNvwFI8x-a&amp;_nc_gid=GRgnAQpK4lfpVQdWLzXypg&amp;edm=AOQ1c0wBAAAA&amp;ccb=7-5&amp;ig_cache_key=MjUwNzkwOTQ3OTEwNzgzNTc4NQ%3D%3D.3-ccb7-5&amp;oh=00_AfzG3SQnk-rJg7ctboixkX23MBPxW7PngXKVhsdYbVVfog&amp;oe=69BDB345&amp;_nc_sid=8b3546, https://scontent-sea1-1.cdninstagram.com/v/t51.82787-15/625002319_18166213315360636_2035519528649831348_n.jpg?stp=dst-jpg_e35_s1080x1080_sh0.08_tt6&amp;_nc_ht=scontent-sea1-1.cdninstagram.com&amp;_nc_cat=104&amp;_nc_oc=Q6cZ2QGaBveSP9hoU6G1DqGPo1DxnHyCTrcgwo_cByUcfRhvD2yFq2dGmBpYSnSO09VsQNI&amp;_nc_ohc=7DMHwHgNEocQ7kNvwGRlp04&amp;_nc_gid=GRgnAQpK4lfpVQdWLzXypg&amp;edm=AOQ1c0wBAAAA&amp;ccb=7-5&amp;ig_cache_key=MjQ4NDYxMzU4NjU3MDAzMDU5NQ%3D%3D.3-ccb7-5&amp;oh=00_Afw75DR1VkJw-7jQ7ZDfWv4ER8PryyW6vF6JKRGUD2MNfQ&amp;oe=69BD8C1C&amp;_nc_sid=8b3546, https://scontent-sea1-1.cdninstagram.com/v/t51.82787-15/629891630_18327921712219225_7841858425940280705_n.jpg?stp=dst-jpg_e35_s1080x1080_sh0.08_tt6&amp;_nc_ht=scontent-sea1-1.cdninstagram.com&amp;_nc_cat=101&amp;_nc_oc=Q6cZ2QGaBveSP9hoU6G1DqGPo1DxnHyCTrcgwo_cByUcfRhvD2yFq2dGmBpYSnSO09VsQNI&amp;_nc_ohc=Xq2PT8ITXL0Q7kNvwFgoK5r&amp;_nc_gid=GRgnAQpK4lfpVQdWLzXypg&amp;edm=AOQ1c0wBAAAA&amp;ccb=7-5&amp;ig_cache_key=MjQ4Mzk5NjAyMTU2MDk1ODY0OA%3D%3D.3-ccb7-5&amp;oh=00_AfxGBIx-R1ij4Yw5j9qWagO_OVGkBTsyPDDsJqsp4-PFfQ</t>
  </si>
  <si>
    <t>https://www.instagram.com/brasserie_axty</t>
  </si>
  <si>
    <t>da_nny0509</t>
  </si>
  <si>
    <t>TAKAFUMI</t>
  </si>
  <si>
    <t>👑KING OF WCC 覇者👑
【青森WANTKEYオジさん aka ねぶたニキ】
キャンプ⛺️酒🍺美味い物🍣ラジコン🛻からの〜最高チャンネルよ🤩
#wantkeycamp  #wantkey</t>
  </si>
  <si>
    <t>https://youtu.be/nRbHNoG9jYA?si=HjeAyH39iuzp3BMI</t>
  </si>
  <si>
    <t>https://scontent-atl3-3.cdninstagram.com/v/t51.2885-19/475023061_914762943979581_1018152943527277398_n.jpg?stp=dst-jpg_e0_s150x150_tt6&amp;efg=eyJ2ZW5jb2RlX3RhZyI6InByb2ZpbGVfcGljLmRqYW5nby4xMDgwLmMyIn0&amp;_nc_ht=scontent-atl3-3.cdninstagram.com&amp;_nc_cat=109&amp;_nc_oc=Q6cZ2QFTHURrbj3CKma_j3LZ0LNWj7ndQnluExL0xgXoMQVU3xsTKrA2oOfoyggrb9rOtHk&amp;_nc_ohc=2U3feD7n0bgQ7kNvwGT7UFW&amp;_nc_gid=wl1lGkTAHX9IkR6Vn1QAaw&amp;edm=AOQ1c0wBAAAA&amp;ccb=7-5&amp;oh=00_AfwsaEaNC25koq1d9X6J3p0knkhs4gdM16EVjco0JTQxkg&amp;oe=69BDB2D6&amp;_nc_sid=8b3546</t>
  </si>
  <si>
    <t>2026初の雪中グルキャンWANTKEY CAMPフル展開していくぅ〜⛺️
今年もWANTKEY脳で全開爆速モードぞっ🤩笑 | 2025 12/28~29  年末ラスト遠征Camp inゆめ牧場
Camp納めという事で青森勢×関東勢コラボCampがまたまた実現⛺️
青森の大雪とは一転、晴天にも恵まれ美味い酒、美味い飯をくらい最高の仲間で〆キャンにふさわしい最高の時間🤗NICE Camp〜笑
2025はほんといろんな人とCampを通じて出会い充実した1年でしたなっ🤩
2026はもっともっとWANTKEYな年にしていきたいな✨
@ezacamp 
@daaakun.camp 
@wagoneer1979 
@okeya1988 
@hironori_ts 
@take_zow.camp 
@yudai_taki | WCC After Connect Camp Camp【非公認】
Connect  Camp、WCCで出会ったメンバーで念願のまったりCampが実現🤩　なんとっスペシャルゲストでドヤおじさんでお馴染みのコイさん夫婦が参戦 🥹　生ドヤとおでん、お土産までありがとうございました😭
もはや恒例行事と化したイクラハラスメント🤭皆さん通風大丈夫かしら？
 WANTKEYCAMPと出会いそこから輪が広がり気の合う仲間とまたCAMPできる事最高ですなっ😆
是非またやりましょ⛺️次回はもうちょいそっち行くぞ🛻
@ezacamp 
@daaakun.camp 
@camp___1102 
@k | 2025/09/12.13.14  WANTKEY CAMP CAMP Vol 2
青森WNTKEYおじさんconnect campに続き今回前泊参戦🤩
あいにくの雨でのスタートだったが周りにはまたしてもWANTKEY愛溢れるヤバいサイトがずら〜り⛺️
物販、ベルさんレーザー、シルクスリーン、フードどれをとっても大満足😍
夜には大好きAPOLO君、ひっさん、NGさんによるspecial Liveでバイブス全開〜足つりまくり🔥
今回サイトコンテストではなななんとっWANTKEY猛者を差し置きKING OF WCC覇者に👑
沢山の祝福と乾杯歓迎ありがとうございました🙇‍♂️
野営 | YouTube第2弾　108%camp
YouTube動画🎥➡︎プロフィール欄リンクからどうぞ
#wantkey
#wantkeycamp
#ウォンキーキャンプ
#wcc
#wantkey camp好きな人と繋がりたい
#wantkeycamp愛が止まらない
#wantkeyオジさん
#ラジオジ
#じゅうすこ | 2025/07.19-20 AOMORI CAMP MEETING episode4 | 2025/06/07.08  WANTKEY CONNECT CAMP IN KANTO
WANTKEYおじさん満おじして青森から参戦🔥
WANTKEY愛溢れるWANTKEYジャンキーな皆さんには圧巻の一言🤩
亀さん始めとする豪華スペシャルゲストの面々にはテンション爆上がりで車のバッテリーも上げてしまうポンコツぶりを発揮🤣
運営四天王の方や関わって下さったスタッフの方々には感謝感謝🥹
最高…いやっほんと最高チャンネルな1日になりました🤩
connectして下さった皆様ありがとうございました😭
#aomoricamper
#wantkey
#wantkeycamp
#ウォ | @wantkey_connect_camp 
遥々青森からの参加の有名人😍✨
まさかYouTube出てるヤバい人とご一緒出来るとは思っても居なかった😵✨
@da_nny0509 
ありがとうございました🏕️ | #初めてのYouTube撮影　
YouTube動画➡︎プロフィール欄リンクからどうぞ
#マダツボミキャンプ
#wantkeycamp  #wantkeyオジさん
#ウォンキーキャンプ
#wantkeycamp好きな人と繋がりたい
#ｗａｎｔｋｅｙｃａｍｐ愛が止まらない | #wantkeycamp 
#wantkeycamp好きな人と繋がりたい 
#wantkeyオジさん 
#wantkycamp愛が止まらない 
#まだつぼみキャンプ　#とろみ君かわちぃ | 🎃Halloween Camp🎃オヤジの本気☠️
#aomoricamper
#wantkey
#wantkeycamp
#ウォンキーキャンプ
#wantkeycamp好きな人と繋がりたい
#wantkeycamp愛が止まらない
#青森wantkey会会長
#wantkeyオジさん
#ラジオジ
#ハロウィンキャンプ
#ハロウィン飯 | #wantkeycamp #wantkycamp愛が止まらない #ウォンキーキャンプ
#撮影写りたがりおじさん達</t>
  </si>
  <si>
    <t>#wantkey, #wantkeycamp, #wcc, #aomoricamper, #wantkycamp</t>
  </si>
  <si>
    <t>@ezacamp, @daaakun.camp, @wagoneer1979, @okeya1988, @hironori_ts, @take_zow.camp, @yudai_takimoto, @camp___1102, @k.m.camp_2022, @muscle_medaka, @dice_basecamp, @wantkey_connect_camp, @da_nny0509</t>
  </si>
  <si>
    <t>https://instagram.com/p/DUKtSmyj7AB, https://instagram.com/p/DTNZ0kqjyJc, https://instagram.com/p/DReiEcsDx89, https://instagram.com/p/DOy97Lyk_QL, https://instagram.com/p/DOD6cBhj3cV, https://instagram.com/p/DMkCgijP963, https://instagram.com/p/DK7BmFhvVF5, https://instagram.com/p/DKwnZxwP3-H, https://instagram.com/p/DJT0UY0vchQ, https://instagram.com/p/DItfQCTvtGm, https://instagram.com/p/DBnm77dPsul, https://instagram.com/p/DBGbcA7PlJn</t>
  </si>
  <si>
    <t>477, 195, 165, 220, 149, 122, 184, 264, 145, 120, 143, 166</t>
  </si>
  <si>
    <t>14, 6, 12, 21, 0, 0, 10, 2, 0, 0, 4, 2</t>
  </si>
  <si>
    <t>2026-01-31, 2026-01-07, 2025-11-25, 2025-09-19, 2025-09-01, 2025-07-26, 2025-06-15, 2025-06-11, 2025-05-06, 2025-04-21, 2024-10-27, 2024-10-14</t>
  </si>
  <si>
    <t>Video, Sidecar, Sidecar, Sidecar, Sidecar, Sidecar, Sidecar, Image, Sidecar, Video, Sidecar, Video</t>
  </si>
  <si>
    <t>https://scontent-atl3-3.cdninstagram.com/v/t51.82787-15/610783678_18302586985283146_1497154118279772225_n.jpg?stp=dst-jpg_e15_tt6&amp;_nc_ht=scontent-atl3-3.cdninstagram.com&amp;_nc_cat=110&amp;_nc_oc=Q6cZ2QFTHURrbj3CKma_j3LZ0LNWj7ndQnluExL0xgXoMQVU3xsTKrA2oOfoyggrb9rOtHk&amp;_nc_ohc=UJPrCu87iXUQ7kNvwGt1YnV&amp;_nc_gid=wl1lGkTAHX9IkR6Vn1QAaw&amp;edm=AOQ1c0wBAAAA&amp;ccb=7-5&amp;ig_cache_key=MzgwNDgxMDgwMzI3MTM5NTA4MQ%3D%3D.3-ccb7-5&amp;oh=00_Afwqr0h9x2yjI5XqKdCWrYc-UhKrLZiq52SBxdAx51oJgQ&amp;oe=69BD9A1A&amp;_nc_sid=8b3546, https://scontent-atl3-3.cdninstagram.com/v/t51.82787-15/610783678_18302586985283146_1497154118279772225_n.jpg?stp=dst-jpg_e15_tt6&amp;_nc_ht=scontent-atl3-3.cdninstagram.com&amp;_nc_cat=110&amp;_nc_oc=Q6cZ2QFTHURrbj3CKma_j3LZ0LNWj7ndQnluExL0xgXoMQVU3xsTKrA2oOfoyggrb9rOtHk&amp;_nc_ohc=UJPrCu87iXUQ7kNvwGt1YnV&amp;_nc_gid=wl1lGkTAHX9IkR6Vn1QAaw&amp;edm=AOQ1c0wBAAAA&amp;ccb=7-5&amp;ig_cache_key=MzgwNDgxMDgwMzI3MTM5NTA4MQ%3D%3D.3-ccb7-5&amp;oh=00_Afwqr0h9x2yjI5XqKdCWrYc-UhKrLZiq52SBxdAx51oJgQ&amp;oe=69BD9A1A&amp;_nc_sid=8b3546, https://scontent-atl3-3.cdninstagram.com/v/t51.82787-15/609012397_18302587003283146_7229095356176824213_n.jpg?stp=dst-jpg_e35_s1080x1080_sh0.08_tt6&amp;_nc_ht=scontent-atl3-3.cdninstagram.com&amp;_nc_cat=110&amp;_nc_oc=Q6cZ2QFTHURrbj3CKma_j3LZ0LNWj7ndQnluExL0xgXoMQVU3xsTKrA2oOfoyggrb9rOtHk&amp;_nc_ohc=IRz9ONpV00gQ7kNvwFe3yCu&amp;_nc_gid=wl1lGkTAHX9IkR6Vn1QAaw&amp;edm=AOQ1c0wBAAAA&amp;ccb=7-5&amp;ig_cache_key=MzgwNDgxMDgwMzEwMzY0MjA5Mw%3D%3D.3-ccb7-5&amp;oh=00_Afyyyg6sLVsTmNIXeip7UDuE5wrxMJzr-1hD345wnDO7fw&amp;oe=69BDA25C&amp;_nc_sid=8b3546, https://scontent-atl3-3.cdninstagram.com/v/t51.82787-15/612409447_18302587006283146_5961475164309628390_n.jpg?stp=dst-jpg_e35_s1080x1080_sh0.08_tt6&amp;_nc_ht=scontent-atl3-3.cdninstagram.com&amp;_nc_cat=110&amp;_nc_oc=Q6cZ2QFTHURrbj3CKma_j3LZ0LNWj7ndQnluExL0xgXoMQVU3xsTKrA2oOfoyggrb9rOtHk&amp;_nc_ohc=kskIQO6IpXMQ7kNvwFLJWTk&amp;_nc_gid=wl1lGkTAHX9IkR6Vn1QAaw&amp;edm=AOQ1c0wBAAAA&amp;ccb=7-5&amp;ig_cache_key=MzgwNDgxMDgwMzMxMzMxNzg3NQ%3D%3D.3-ccb7-5&amp;oh=00_AfzWyOS26P4Q9aH7PcG0fEhDPhYtVMLAW4nwhvEBfS8t4Q&amp;oe=69BDB191&amp;_nc_sid=8b3546, https://scontent-atl3-3.cdninstagram.com/v/t51.82787-15/610795174_18302587015283146_4922346784363093579_n.jpg?stp=dst-jpg_e35_s1080x1080_sh0.08_tt6&amp;_nc_ht=scontent-atl3-3.cdninstagram.com&amp;_nc_cat=110&amp;_nc_oc=Q6cZ2QFTHURrbj3CKma_j3LZ0LNWj7ndQnluExL0xgXoMQVU3xsTKrA2oOfoyggrb9rOtHk&amp;_nc_ohc=Uy8oUuReLpIQ7kNvwG-ec_U&amp;_nc_gid=wl1lGkTAHX9IkR6Vn1QAaw&amp;edm=AOQ1c0wBAAAA&amp;ccb=7-5&amp;ig_cache_key=MzgwNDgxMDgwMzMxMzM1NTU5OA%3D%3D.3-ccb7-5&amp;oh=00_AfwtB1y9qxJs7iDQBzbBXqMUZ1itP_hRXoaKpV-tGlgY_Q&amp;oe=69BD8B18&amp;_nc_sid=8b3546, https://scontent-atl3-3.cdninstagram.com/v/t51.82787-15/610977727_18302587024283146_3673969986683777798_n.jpg?stp=dst-jpg_e35_s1080x1080_sh0.08_tt6&amp;_nc_ht=scontent-atl3-3.cdninstagram.com&amp;_nc_cat=110&amp;_nc_oc=Q6cZ2QFTHURrbj3CKma_j3LZ0LNWj7ndQnluExL0xgXoMQVU3xsTKrA2oOfoyggrb9rOtHk&amp;_nc_ohc=vUjnOUqgW0YQ7kNvwFs4Bsc&amp;_nc_gid=wl1lGkTAHX9IkR6Vn1QAaw&amp;edm=AOQ1c0wBAAAA&amp;ccb=7-5&amp;ig_cache_key=MzgwNDgxMDgwMzExMTk5NjE4OQ%3D%3D.3-ccb7-5&amp;oh=00_AfwCA2B0I30rjh17RLd2M3vR_a3f_sjZ31D4vhJ2cbxejQ&amp;oe=69BDB4F4&amp;_nc_sid=8b3546, https://scontent-atl3-3.cdninstagram.com/v/t51.82787-15/610551394_18302587033283146_6275544396616063551_n.jpg?stp=dst-jpg_e35_s1080x1080_sh0.08_tt6&amp;_nc_ht=scontent-atl3-3.cdninstagram.com&amp;_nc_cat=110&amp;_nc_oc=Q6cZ2QFTHURrbj3CKma_j3LZ0LNWj7ndQnluExL0xgXoMQVU3xsTKrA2oOfoyggrb9rOtHk&amp;_nc_ohc=GlGxN2D6r8IQ7kNvwGG_Cmw&amp;_nc_gid=wl1lGkTAHX9IkR6Vn1QAaw&amp;edm=AOQ1c0wBAAAA&amp;ccb=7-5&amp;ig_cache_key=MzgwNDgxMDgwMzIyMTA5ODAyNA%3D%3D.3-ccb7-5&amp;oh=00_AfyEN1CbZIoSc8KZhP4yXfaJl7WIx-PcHGRQVJHtX29JOw&amp;oe=69BDA5F2&amp;_nc_sid=8b3546, https://scontent-atl3-3.cdninstagram.com/v/t51.82787-15/610546319_18302587042283146_7986266417538956148_n.jpg?stp=dst-jpg_e35_s1080x1080_sh0.08_tt6&amp;_nc_ht=scontent-atl3-3.cdninstagram.com&amp;_nc_cat=110&amp;_nc_oc=Q6cZ2QFTHURrbj3CKma_j3LZ0LNWj7ndQnluExL0xgXoMQVU3xsTKrA2oOfoyggrb9rOtHk&amp;_nc_ohc=3VXuu_RZnn4Q7kNvwG-C_Do&amp;_nc_gid=wl1lGkTAHX9IkR6Vn1QAaw&amp;edm=AOQ1c0wBAAAA&amp;ccb=7-5&amp;ig_cache_key=MzgwNDgxMDgwMzMzMDExMzc0MA%3D%3D.3-ccb7-5&amp;oh=00_AfxIzcA74zh3PH1JQSHEMo519jJsSxFBu7-tFasxntHJAA&amp;oe=69BDAA2B&amp;_nc_sid=8b3546, https://scontent-atl3-3.cdninstagram.com/v/t51.82787-15/612521184_18302587057283146_5126640754820748747_n.jpg?stp=dst-jpg_e35_s1080x1080_sh0.08_tt6&amp;_nc_ht=scontent-atl3-3.cdninstagram.com&amp;_nc_cat=110&amp;_nc_oc=Q6cZ2QFTHURrbj3CKma_j3LZ0LNWj7ndQnluExL0xgXoMQVU3xsTKrA2oOfoyggrb9rOtHk&amp;_nc_ohc=pg2029Csc34Q7kNvwFQFYMA&amp;_nc_gid=wl1lGkTAHX9IkR6Vn1QAaw&amp;edm=AOQ1c0wBAAAA&amp;ccb=7-5&amp;ig_cache_key=MzgwNDgxMDgwMzIxMjY2ODA1OQ%3D%3D.3-ccb7-5&amp;oh=00_AfzkvqIq8BMnIoWm23JBFIh9alTznVLt7u_BmGXTOZGV5A&amp;oe=69BD88AE&amp;_nc_sid=8b3546, https://scontent-atl3-3.cdninstagram.com/v/t51.82787-15/610735758_18302587060283146_1013069981288440054_n.jpg?stp=dst-jpg_e35_s1080x1080_sh0.08_tt6&amp;_nc_ht=scontent-atl3-3.cdninstagram.com&amp;_nc_cat=110&amp;_nc_oc=Q6cZ2QFTHURrbj3CKma_j3LZ0LNWj7ndQnluExL0xgXoMQVU3xsTKrA2oOfoyggrb9rOtHk&amp;_nc_ohc=AXSP41HYmTUQ7kNvwEk2uZu&amp;_nc_gid=wl1lGkTAHX9IkR6Vn1QAaw&amp;edm=AOQ1c0wBAAAA&amp;ccb=7-5&amp;ig_cache_key=MzgwNDgxMDgwMzEwMzYzODQ5Mg%3D%3D.3-ccb7-5&amp;oh=00_Afw4b6kUb3xzOCL6cjWVHPhqR-W2lFqWBujpKmeEsNfYmw&amp;oe=69BD8714&amp;_nc_sid=8b3546, https:</t>
  </si>
  <si>
    <t>https://scontent-atl3-3.cdninstagram.com/o1/v/t2/f2/m86/AQOaXhx3_XfXBiaiTHu5f9l_zV3a37Tis6xjElgA7pYv9oi9CZ7f8GPU2HzI6dOCl7s6i4mtMJTXpg1uKzXA93YshhqcgLuVyVFAjMM.mp4?_nc_cat=111&amp;_nc_sid=5e9851&amp;_nc_ht=scontent-atl3-3.cdninstagram.com&amp;_nc_ohc=e1UqhETBhJUQ7kNvwGe_lxy&amp;efg=eyJ2ZW5jb2RlX3RhZyI6Inhwdl9wcm9ncmVzc2l2ZS5JTlNUQUdSQU0uQ0xJUFMuQzMuNzIwLmRhc2hfYmFzZWxpbmVfMV92MSIsInhwdl9hc3NldF9pZCI6MTc4NjE5MTIwNjc1ODk4OTUsImFzc2V0X2FnZV9kYXlzIjo0NCwidmlfdXNlY2FzZV9pZCI6MTAwOTksImR1cmF0aW9uX3MiOjM2LCJ1cmxnZW5fc291cmNlIjoid3d3In0%3D&amp;ccb=17-1&amp;vs=3f6a4ffe1140ed5&amp;_nc_vs=HBksFQIYUmlnX3hwdl9yZWVsc19wZXJtYW5lbnRfc3JfcHJvZC85OTRDNDA0NUVBNkY3RjBCNTQwNDIwMjkxOTAxNjVCQ192aWRlb19kYXNoaW5pdC5tcDQVAALIARIAFQIYUWlnX3hwdl9wbGFjZW1lbnRfcGVybWFuZW50X3YyL0M4NDY2NDczOTYwNzBEQTk5Qjc5NzlFRjk1ODBCMEE3X2F1ZGlvX2Rhc2hpbml0Lm1wNBUCAsgBEgAoABgAGwKIB3VzZV9vaWwBMRJwcm9ncmVzc2l2ZV9yZWNpcGUBMRUAACaOnOK8j9S6PxUCKAJDMywXQEJEOVgQYk4YEmRhc2hfYmFzZWxpbmVfMV92MREAdf4HZeadAQA&amp;_nc_gid=wl1lGkTAHX9IkR6Vn1QAaw&amp;_nc_ss=1a&amp;_nc_zt=28&amp;oh=00_AfxJqQ9_sGgnL_g5DGSvnE9oDtveeIk7eTNEtW5Q0FHytA&amp;oe=69B9B480, https://scontent-atl3-3.cdninstagram.com/o1/v/t16/f2/m84/AQNfDJkgWsgrlZ45v2TQQoFhj6CKDgtttqW5QG3JVGUtb71LHpyXoTAUf-Zup5heV25ZX6y4FRLE1aXvmXxAJAdSbn6RcOyx5WRl-l8.mp4?_nc_cat=110&amp;_nc_sid=5e9851&amp;_nc_ht=scontent-atl3-3.cdninstagram.com&amp;_nc_ohc=nYQrnD3T5NwQ7kNvwEtOEoX&amp;efg=eyJ2ZW5jb2RlX3RhZyI6Inhwdl9wcm9ncmVzc2l2ZS5JTlNUQUdSQU0uQ0FST1VTRUxfSVRFTS5DMy43OTYuZGFzaF9iYXNlbGluZV8xX3YxIiwieHB2X2Fzc2V0X2lkIjoxMjAyNTYzNzQ4Njc5MjA5LCJhc3NldF9hZ2VfZGF5cyI6NjcsInZpX3VzZWNhc2VfaWQiOjEwMTQ2LCJkdXJhdGlvbl9zIjozMiwidXJsZ2VuX3NvdXJjZSI6Ind3dyJ9&amp;ccb=17-1&amp;_nc_gid=wl1lGkTAHX9IkR6Vn1QAaw&amp;_nc_ss=1a&amp;_nc_zt=28&amp;vs=d32645b8e54308ee&amp;_nc_vs=HBksFQIYTGlnX2JhY2tmaWxsX3RpbWVsaW5lX3ZvZC9GRTQyMjAxRTIzRUNDRDlDNzhBQzk0NjQyRTAyQTI5RV92aWRlb19kYXNoaW5pdC5tcDQVAALIARIAFQIYOnBhc3N0aHJvdWdoX2V2ZXJzdG9yZS9HTU1lZmlUUk16OExiQndGQUFaUnAzYjVJLUlNYnNwVEFRQUYVAgLIARIAKAAYABsCiAd1c2Vfb2lsATEScHJvZ3Jlc3NpdmVfcmVjaXBlATEVAAAm0rj6kLbuogQVAigCQzMsF0BAZmZmZmZmGBJkYXNoX2Jhc2VsaW5lXzFfdjERAHXuB2XEngEA&amp;oh=00_AfzG4Eq7q3Dld2IUEuImqRGRBZ396xkHWgqUKB4quqnBYA&amp;oe=69B99B1E, https://scontent-atl3-2.cdninstagram.com/o1/v/t16/f2/m84/AQP7G-HLnskEvQ1OfpGnICFhRgzeoT7WADnSAMQI1BQmsI5XKsFz_YypwJafLpOTaUE0D3dHbMPTYNi8Pnrh6JVTn1eQzliLS8d5DDU.mp4?_nc_cat=101&amp;_nc_sid=5e9851&amp;_nc_ht=scontent-atl3-2.cdninstagram.com&amp;_nc_ohc=mwU31WkQgk8Q7kNvwGOsell&amp;efg=eyJ2ZW5jb2RlX3RhZyI6Inhwdl9wcm9ncmVzc2l2ZS5JTlNUQUdSQU0uQ0FST1VTRUxfSVRFTS5DMy43OTYuZGFzaF9iYXNlbGluZV8xX3YxIiwieHB2X2Fzc2V0X2lkIjoxMzg0NTQ0NjI2NzE3MDY0LCJhc3NldF9hZ2VfZGF5cyI6NjcsInZpX3VzZWNhc2VfaWQiOjEwMTQ2LCJkdXJhdGlvbl9zIjoyMSwidXJsZ2VuX3NvdXJjZSI6Ind3dyJ9&amp;ccb=17-1&amp;_nc_gid=wl1lGkTAHX9IkR6Vn1QAaw&amp;_nc_ss=1a&amp;_nc_zt=28&amp;vs=a394b9830f491b48&amp;_nc_vs=HBksFQIYTGlnX2JhY2tmaWxsX3RpbWVsaW5lX3ZvZC9FOTRCNUEzQzQ0RjA2NjNEMEU0MEEyNzY0NDZGMUI4NF92aWRlb19kYXNoaW5pdC5tcDQVAALIARIAFQIYOnBhc3N0aHJvdWdoX2V2ZXJzdG9yZS9HTHFTY1NSa19YSEYxUUlGQUlLMno0b2daUFFLYnNwVEFRQUYVAgLIARIAKAAYABsCiAd1c2Vfb2lsATEScHJvZ3Jlc3NpdmVfcmVjaXBlATEVAAAmkMa1qo3P9QQVAigCQzMsF0A1O6XjU_fPGBJkYXNoX2Jhc2VsaW5lXzFfdjERAHXuB2XEngEA&amp;oh=00_AfxiF4_-GjQO-1aTIvBRWdgLixht5M-av2zlQPdNQjC4-g&amp;oe=69B997B3, https://scontent-atl3-3.cdninstagram.com/o1/v/t2/f2/m367/AQNzDrT2N-efb7-JUPw95pyvi1UncuaqTEgb_nRT-3Tv3AWQTNsf9cN6HF_JiFgR4ouzbF_08Jm19RuhkBQ94gRuFYP0gqv7fGa2lek.mp4?_nc_cat=107&amp;_nc_sid=5e9851&amp;_nc_ht=scontent-atl3-3.cdninstagram.com&amp;_nc_ohc=y-DiJREZkm4Q7kNvwHB2wO9&amp;efg=eyJ2ZW5jb2RlX3RhZyI6Inhwdl9wcm9ncmVzc2l2ZS5JTlNUQUdSQU0uQ0FST1VTRUxfSVRFTS5DMy45NjAuZGFzaF9iYXNlbGluZV8xX3YxIiwieHB2X2Fzc2V0X2lkIjoxMDk2NzUyNDcyNTcyMjgwLCJhc3NldF9hZ2VfZGF5cyI6MTc3LCJ2aV91c2VjYXNlX2lkIjoxMDE0NiwiZHVyYXRpb25fcyI6MTEsInVybGdlbl9zb3VyY2UiOiJ3d3cifQ%3D%3D&amp;ccb=17-1&amp;_nc_gid=wl1lGkTAHX9IkR6Vn1QAaw&amp;_nc_ss=1a&amp;_nc_zt=28&amp;vs=8a88d8800f1d9e3d&amp;_nc_vs=HBksFQIYQGlnX2VwaGVtZXJhbC84MDQwMEU0NEExOTFDNzY3MEExM0JDREQxMkY5MjA5N192aWRlb19kYXNoaW5pdC5tcDQVAALIARIAFQIYOnBhc3N0aHJvdWdoX2V2ZXJzdG9yZS9HR2JiMmlCUi1fX2p6UElEQUpWcGI3ZV85eGxYYmtZTEFBQUYVAgLIARIAKAAYABsCiAd1c2Vfb2lsATEScHJvZ3Jlc3NpdmVfcmVjaXBlATEVAAAm8IXG2LLf8gMVAigCQzMsF0AnZmZmZmZmGBJkYXNoX2Jhc2VsaW5lXzFfdjERAHXuB2XEngEA&amp;oh=00_Afxcf-wx5CY-zcLF3nOuisf9dd1Kz5owMIGlxP5KVnb3tw&amp;oe=69BDACCC, https://scontent-atl3-3.cdninstagram.com/o1/v/t2/f2/m367/AQO-372f4ibqL8-wpx3BfJ4xCz2nNXcG6e6K91g9K7bfj8P_-42y2wlfYgWg6XxDH4XTNqH_bow85vFEhiwytwefXFuXRQqm7LTJLYk.mp4?_nc_cat=107&amp;_nc_sid=5e9851&amp;_nc_ht=scontent-atl3-3.cdninstagram.com&amp;_nc_ohc=RZLbGhhzPtgQ7kNvwGLAA0r&amp;efg=eyJ2ZW5jb2RlX3RhZyI6Inhwdl9wcm9ncmVzc2l2ZS5JTlNUQUdSQU0uQ0FST1VTRUxfSVRFTS5DMy43MTYuZGFzaF9iYXNlbGluZV8xX3YxIiwieHB2X2Fzc2V0X2lkIjoxODE3NzY5OTQ4ODY4Njc2LCJhc3NldF9hZ2VfZGF5cyI6MTc3LCJ2aV91c2VjYXNlX2lkIjoxMDE0NiwiZHVyYXRpb25fcyI6MzksInVybGdlbl9zb3VyY2UiOiJ3d3cifQ%3D%3D&amp;ccb=17-1&amp;_nc_gid=wl1lGkTAHX9IkR6Vn1QAaw&amp;_nc_ss=1a&amp;_nc_zt=28&amp;vs=926f0ff590d93e83&amp;_nc_vs=HBksFQIYQGlnX2VwaGVtZXJhbC84NDQwQ0VDOTQ0OUE1NDNEQzM1NTkwRkU3NEI5ODFBMl92aWRlb19kYXNoaW5pdC5tcDQVAALIARIAFQIYOnBhc3N0aHJvdWdoX2V2ZXJzdG9yZS9HRjdYenlDc2d4dXM1YXNFQUFTVm1FaTlBczRMYmtZTEFBQUYVAgLIARIAKAAYABsCiAd1c2Vfb2lsATEScHJvZ3Jlc3NpdmVfcmVjaXBlATEVAAAmiMGvwZHQu</t>
  </si>
  <si>
    <t>https://www.instagram.com/da_nny0509</t>
  </si>
  <si>
    <t>the_boring_concept</t>
  </si>
  <si>
    <t>THE BORING CONCEPT</t>
  </si>
  <si>
    <t>Hello… I’m boring
CoolCarshow 3.20-23</t>
  </si>
  <si>
    <t>https://theboringconcept.co/</t>
  </si>
  <si>
    <t>https://scontent-lga3-1.cdninstagram.com/v/t51.2885-19/444139429_7338437669617665_4071486621943053955_n.jpg?stp=dst-jpg_e0_s150x150_tt6&amp;efg=eyJ2ZW5jb2RlX3RhZyI6InByb2ZpbGVfcGljLmRqYW5nby44NDIuYzIifQ&amp;_nc_ht=scontent-lga3-1.cdninstagram.com&amp;_nc_cat=109&amp;_nc_oc=Q6cZ2QEUHT5nh4XH7a_V9dHuFbIfMSKDzx16obZhf7QuKKMrnY6ujZCLonCmv3SMrSvBfp0&amp;_nc_ohc=Zmr09XvHUgAQ7kNvwG_veKt&amp;_nc_gid=SZ3pV90oocSQbV8HTKNCgw&amp;edm=AOQ1c0wBAAAA&amp;ccb=7-5&amp;oh=00_AfwQob_h5IQCfpFrYhTb596qzaTfTnJwR4wfbPyfNisyAA&amp;oe=69BD9D09&amp;_nc_sid=8b3546</t>
  </si>
  <si>
    <t>ALL UNITS.
THE BORING CONE IS CALLING.
3.20-23 Shenzhen @coolcarshow_official 
TBC （Hall 15 No.151533）
TBC x INOZETEK x LBWK （Hall 16 No.14460）
@bbcicecream 
@bbcicecream_hongkong 
@inozetek 
@inozetekasia 
@inozetek.china 
@michael.lee_____ 
@hanavocado_ 
@_lbwk_ 
@libertywalk_toshi 
@hyuma.k 
@l | Not everyone breathes above water.
TBC x INOZETEK x LBWK @coolcarshow_official 
3.20-3.23 Hall 16 14460
@the_boring_concept 
@inozetek 
@inozetekasia 
@inozetek.china 
@_lbwk_ 
@hyuma.k 
@libertywalkkato 
@libertywalk_toshi 
#theboringconcept 
#inozetek 
#lbwk 
#gtrr35 
#coolcarshow | Get in already! Let’s go for a ride :3 
.
My nyoom nyoooom car @the_boring_concept 
.
.
#fyp #explore #korean #mclaren #720s | It’s not just about speed
@the_boring_concept x @inozetek x @_lbwk_ x @minigtofficial 
#720s #tbc #lbwk #minigt
📸: @tiggie_3110 | Missing my LBWK TBC 720s 😭😭 
I’ll see u guys at the cool car show on the 20-23rd in Shenzhen China 🇨🇳 
.
@the_boring_concept X @inozetek X @_lbwk_  X @minigtofficial 
.
.
📸: @tiggie_3110 .
.
#explore #fyp #mclaren #720s | A century of standards ，one boring witness.
Boring things with Cadillac F1🏁
@the_boring_concept 
@cadillac 
@cadillacf1 
#theboringconcept 
#theboringcar 
#cadillac 
#cadillacf1 
#cadillacf1team | Liberty Walk Aventador - @the_boring_concept x @thelowdown x @inozetek x @_lbwk_ 
📍Guangzhou China
#libertywalk #theboringconcept #thelowdown #inozetek | La Ferrari - THE FERRARI 
@the_boring_concept Year of THE HORSE 🧧
More than you could afford, pal
#ferrari #bigfive #laferrai #1of499 | China… I’m honestly still in shock!🐉🥵🪭🇨🇳
Two trips in six months, four cities, and some of the most outrageous car culture and next-level hospitality I’ve ever experienced. Going behind the scenes with @the_boring_concept gang has opened my eyes to a whole new world of passion, precision and p | Happy Chinese New Year 🧧
Thank you for being part of our 2025 highlights.
In 2026, we’ll create even more exciting moments for you.
#theboringconcept 
#theboringcar 
#theboring 
#tbc 
#chinesenewyear | Blessings have arrived — would you be willing to prepare a red envelope for me！！！🧧
@the_boring_concept 
#theboringconcept
#theboringcar 
#theboring 
#chinesenewyear 
#laferrari | THE BORING CONCEPT X BILLIONAIRE BOYS CLUB FIT CHECK Vol.5
@the_boring_concept 
@bbcicecream_hongkong
@bbcicecream
@kpee 
#theboringconcept
#theboringcar
#billionaireboysclub
#bbc
#bugatti</t>
  </si>
  <si>
    <t>#theboringconcept, #inozetek, #lbwk, #gtrr35, #coolcarshow, #fyp, #explore, #korean, #mclaren, #720s, #tbc, #minigt, #theboringcar, #cadillac, #cadillacf1, #cadillacf1team, #libertywalk, #thelowdown, #ferrari, #bigfive, #laferrai, #1of499, #theboring, #chinesenewyear, #laferrari, #billionaireboysclub, #bbc, #bugatti</t>
  </si>
  <si>
    <t>@coolcarshow_official, @bbcicecream, @bbcicecream_hongkong, @inozetek, @inozetekasia, @inozetek.china, @michael.lee_____, @hanavocado_, @_lbwk_, @libertywalk_toshi, @hyuma.k, @libertywalkkato, @the_boring_concept, @minigtofficial, @tiggie_3110, @cadillac, @cadillacf1, @thelowdown, @kpee</t>
  </si>
  <si>
    <t>https://instagram.com/p/DV3F6zLAYGf, https://instagram.com/p/DVxBiCiAQu_, https://instagram.com/p/DVsuJVxkwb-, https://instagram.com/p/DVsQEUoiXQu, https://instagram.com/p/DVsNPfkE3If, https://instagram.com/p/DVrP7kIk3mq, https://instagram.com/p/DViRhf2CQbQ, https://instagram.com/p/DVcrDb5icO5, https://instagram.com/p/DVbik2xkuPN, https://instagram.com/p/DU4zk3agXGF, https://instagram.com/p/DUyWJzLgSVG, https://instagram.com/p/DUu1ICgkZIL</t>
  </si>
  <si>
    <t>799, 208, 41910, 4533, 97385, 907, 717, 386, 3058, 257, 195, 84</t>
  </si>
  <si>
    <t>21, 5, 144, 17, 231, 3, 10, 4, 37, 8, 6, 1</t>
  </si>
  <si>
    <t>2026-03-14, 2026-03-12, 2026-03-10, 2026-03-10, 2026-03-10, 2026-03-09, 2026-03-06, 2026-03-04, 2026-03-01, 2026-02-18, 2026-02-15, 2026-02-14</t>
  </si>
  <si>
    <t>深圳国际会展中心, Guangzhou, China, China中国</t>
  </si>
  <si>
    <t>Video, Video, Sidecar, Sidecar, Sidecar, Sidecar, Sidecar, Sidecar, Sidecar, Video, Video, Video</t>
  </si>
  <si>
    <t>https://scontent-lga3-1.cdninstagram.com/v/t51.82787-15/649221728_18572891668014862_5384353702162594804_n.jpg?stp=dst-jpg_e35_p1080x1080_sh0.08_tt6&amp;_nc_ht=scontent-lga3-1.cdninstagram.com&amp;_nc_cat=110&amp;_nc_oc=Q6cZ2QEUHT5nh4XH7a_V9dHuFbIfMSKDzx16obZhf7QuKKMrnY6ujZCLonCmv3SMrSvBfp0&amp;_nc_ohc=ruCdO1rRwnYQ7kNvwFi0z5F&amp;_nc_gid=SZ3pV90oocSQbV8HTKNCgw&amp;edm=AOQ1c0wBAAAA&amp;ccb=7-5&amp;ig_cache_key=Mzg0OTY1MjYzNzk1NzAzNzYyMw%3D%3D.3-ccb7-5&amp;oh=00_Afyq4dpSVzv-d1g0w2mrM0oQ9vFGEopE6S5yvRAJ1U-Byw&amp;oe=69BD9C0A&amp;_nc_sid=8b3546, https://scontent-lga3-1.cdninstagram.com/v/t51.82787-15/649221728_18572891668014862_5384353702162594804_n.jpg?stp=dst-jpg_e35_p1080x1080_sh0.08_tt6&amp;_nc_ht=scontent-lga3-1.cdninstagram.com&amp;_nc_cat=110&amp;_nc_oc=Q6cZ2QEUHT5nh4XH7a_V9dHuFbIfMSKDzx16obZhf7QuKKMrnY6ujZCLonCmv3SMrSvBfp0&amp;_nc_ohc=ruCdO1rRwnYQ7kNvwFi0z5F&amp;_nc_gid=SZ3pV90oocSQbV8HTKNCgw&amp;edm=AOQ1c0wBAAAA&amp;ccb=7-5&amp;ig_cache_key=Mzg0OTY1MjYzNzk1NzAzNzYyMw%3D%3D.3-ccb7-5&amp;oh=00_Afyq4dpSVzv-d1g0w2mrM0oQ9vFGEopE6S5yvRAJ1U-Byw&amp;oe=69BD9C0A&amp;_nc_sid=8b3546, https://scontent-lga3-1.cdninstagram.com/v/t51.82787-15/650063364_18572891677014862_5691346837022906256_n.jpg?stp=dst-jpg_e35_p1080x1080_sh0.08_tt6&amp;_nc_ht=scontent-lga3-1.cdninstagram.com&amp;_nc_cat=110&amp;_nc_oc=Q6cZ2QEUHT5nh4XH7a_V9dHuFbIfMSKDzx16obZhf7QuKKMrnY6ujZCLonCmv3SMrSvBfp0&amp;_nc_ohc=ZTSm1Yj9GmUQ7kNvwHKBmip&amp;_nc_gid=SZ3pV90oocSQbV8HTKNCgw&amp;edm=AOQ1c0wBAAAA&amp;ccb=7-5&amp;ig_cache_key=Mzg0OTY1MjY0OTgzNTMwNzI5OQ%3D%3D.3-ccb7-5&amp;oh=00_AfzuYjEoWvZk7tYrVxibXwVhNNXaOdZGIrzl334IGS6KJw&amp;oe=69BDA5D8&amp;_nc_sid=8b3546, https://scontent-lga3-1.cdninstagram.com/v/t51.82787-15/649230205_18572891701014862_1740699375732160310_n.jpg?stp=dst-jpg_e35_p1080x1080_sh0.08_tt6&amp;_nc_ht=scontent-lga3-1.cdninstagram.com&amp;_nc_cat=110&amp;_nc_oc=Q6cZ2QEUHT5nh4XH7a_V9dHuFbIfMSKDzx16obZhf7QuKKMrnY6ujZCLonCmv3SMrSvBfp0&amp;_nc_ohc=1GL_te1j_8kQ7kNvwFneusE&amp;_nc_gid=SZ3pV90oocSQbV8HTKNCgw&amp;edm=AOQ1c0wBAAAA&amp;ccb=7-5&amp;ig_cache_key=Mzg0OTY1MjY1MzYzNTM4MzQ2Mg%3D%3D.3-ccb7-5&amp;oh=00_AfxLvZQOL8SHvYa1BNoZ7ilTfvxbyeONxqNGSgq0Rqkovw&amp;oe=69BD8782&amp;_nc_sid=8b3546, https://scontent-lga3-1.cdninstagram.com/v/t51.82787-15/649236887_18572891704014862_1457041016587411855_n.jpg?stp=dst-jpg_e35_p1080x1080_sh0.08_tt6&amp;_nc_ht=scontent-lga3-1.cdninstagram.com&amp;_nc_cat=110&amp;_nc_oc=Q6cZ2QEUHT5nh4XH7a_V9dHuFbIfMSKDzx16obZhf7QuKKMrnY6ujZCLonCmv3SMrSvBfp0&amp;_nc_ohc=-sTxBjbKE4oQ7kNvwEbtO9V&amp;_nc_gid=SZ3pV90oocSQbV8HTKNCgw&amp;edm=AOQ1c0wBAAAA&amp;ccb=7-5&amp;ig_cache_key=Mzg0OTY1MjY1MzkyODk3MTg2OA%3D%3D.3-ccb7-5&amp;oh=00_AfykkRNzbteaDzXKGKECksEk8dpV0GvuWcRaqn1TlU5oqw&amp;oe=69BDA05E&amp;_nc_sid=8b3546, https://scontent-lga3-1.cdninstagram.com/v/t51.82787-15/649237288_18572891695014862_2925355883147933118_n.jpg?stp=dst-jpg_e35_p1080x1080_sh0.08_tt6&amp;_nc_ht=scontent-lga3-1.cdninstagram.com&amp;_nc_cat=110&amp;_nc_oc=Q6cZ2QEUHT5nh4XH7a_V9dHuFbIfMSKDzx16obZhf7QuKKMrnY6ujZCLonCmv3SMrSvBfp0&amp;_nc_ohc=2YdP1AwQHB4Q7kNvwEpM1PL&amp;_nc_gid=SZ3pV90oocSQbV8HTKNCgw&amp;edm=AOQ1c0wBAAAA&amp;ccb=7-5&amp;ig_cache_key=Mzg0OTY1MjY1NTY3Mzc5MzkwOQ%3D%3D.3-ccb7-5&amp;oh=00_AfxR_beUv-9SJlhA5OXM0mbffLDP2ohdGopn7V97vYr5Iw&amp;oe=69BDBB5B&amp;_nc_sid=8b3546, https://scontent-lga3-1.cdninstagram.com/v/t51.82787-15/650223206_18572891713014862_9032244131330499958_n.jpg?stp=dst-jpg_e35_p1080x1080_sh0.08_tt6&amp;_nc_ht=scontent-lga3-1.cdninstagram.com&amp;_nc_cat=110&amp;_nc_oc=Q6cZ2QEUHT5nh4XH7a_V9dHuFbIfMSKDzx16obZhf7QuKKMrnY6ujZCLonCmv3SMrSvBfp0&amp;_nc_ohc=advhYyuqbwAQ7kNvwHp4FT9&amp;_nc_gid=SZ3pV90oocSQbV8HTKNCgw&amp;edm=AOQ1c0wBAAAA&amp;ccb=7-5&amp;ig_cache_key=Mzg0OTY1MjY1Nzc2MjU3MDU1NA%3D%3D.3-ccb7-5&amp;oh=00_AfydLAJsOEcy0De37uPmDzLdmDmQNKpwi3yXRX1ZMZ68wg&amp;oe=69BDA94C&amp;_nc_sid=8b3546, https://scontent-lga3-1.cdninstagram.com/v/t51.82787-15/649200309_18572891725014862_1842870288052806654_n.jpg?stp=dst-jpg_e35_p1080x1080_sh0.08_tt6&amp;_nc_ht=scontent-lga3-1.cdninstagram.com&amp;_nc_cat=110&amp;_nc_oc=Q6cZ2QEUHT5nh4XH7a_V9dHuFbIfMSKDzx16obZhf7QuKKMrnY6ujZCLonCmv3SMrSvBfp0&amp;_nc_ohc=9BclIuKMes4Q7kNvwGDyjH7&amp;_nc_gid=SZ3pV90oocSQbV8HTKNCgw&amp;edm=AOQ1c0wBAAAA&amp;ccb=7-5&amp;ig_cache_key=Mzg0OTY1MjY2MDY3MzM5ODY2Mg%3D%3D.3-ccb7-5&amp;oh=00_AfwfMRQnCSLlQSof1o_dVoZyKlVynF925Q8AINt2JcinGQ&amp;oe=69BDA2D6&amp;_nc_sid=8b3546, https://scontent-lga3-2.cdninstagram.com/v/t51.82787-15/649591931_18065252309650663_5898322330607123892_n.jpg?stp=dst-jpg_e35_p1080x1080_sh0.08_tt6&amp;_nc_ht=scontent-lga3-2.cdninstagram.com&amp;_nc_cat=107&amp;_nc_oc=Q6cZ2QEUHT5nh4XH7a_V9dHuFbIfMSKDzx16obZhf7QuKKMrnY6ujZCLonCmv3SMrSvBfp0&amp;_nc_ohc=E_Yvz6Y2SScQ7kNvwFzThDx&amp;_nc_gid=SZ3pV90oocSQbV8HTKNCgw&amp;edm=AOQ1c0wBAAAA&amp;ccb=7-5&amp;ig_cache_key=Mzg0OTUyMTQ0MjI3NDc0MTYwNA%3D%3D.3-ccb7-5&amp;oh=00_AfxdE6dzuIMTft2LWWWHbgq1rTXTM8yWcrLx-q7dc8fZyA&amp;oe=69BDB7E2&amp;_nc_sid=8b3546, https://scontent-lga3-2.cdninstagram.com/v/t51.82787-15/649591931_18065252309650663_5898322330607123892_n.jpg?stp=dst-jpg_e35_p1080x1080_sh0.08_tt6&amp;_nc_ht=scontent-lga3-2.cdninstagram.com&amp;_nc_cat=107&amp;_nc_oc=Q6cZ2QEUHT5nh4XH7a_V9dHuFbIfMSKDzx16obZhf7QuKKMrnY6ujZCLonCmv3SMrSvBfp0&amp;_nc_ohc=E_Yvz6Y2SScQ7kNvwFzThDx&amp;_nc_gid=SZ3pV90oocSQbV8HTKNCgw&amp;edm=AOQ1c0wBAAAA&amp;ccb=7-5&amp;ig_cache_key=Mzg0OTUyMTQ0MjI3NDc0MTYwNA%3D%3D.3-ccb7-5&amp;oh=00_AfxdE6dzuIMTft2LWWWHbgq1rTXTM8yWcrLx-q7dc8fZy</t>
  </si>
  <si>
    <t>https://scontent-lga3-1.cdninstagram.com/o1/v/t16/f2/m69/AQOeC0VvqkdIAdTOXNlsgsJ98Fpg18clQ99ExFx4yFYbHorCDwxp5HzEzF1DFaQk8BC1DIxiWjuJ1MIKMkm-4G4F.mp4?strext=1&amp;_nc_cat=111&amp;_nc_sid=5e9851&amp;_nc_ht=scontent-lga3-1.cdninstagram.com&amp;_nc_ohc=ByvZy5BVQu4Q7kNvwE8hoY2&amp;efg=eyJ2ZW5jb2RlX3RhZyI6Inhwdl9wcm9ncmVzc2l2ZS5JTlNUQUdSQU0uQ0xJUFMuQzMuNzIwLmRhc2hfYmFzZWxpbmVfMV92MSIsInhwdl9hc3NldF9pZCI6MTc5Mjk1ODY3OTMyMTUwNjYsImFzc2V0X2FnZV9kYXlzIjoxLCJ2aV91c2VjYXNlX2lkIjoxMDA5OSwiZHVyYXRpb25fcyI6MTMsInVybGdlbl9zb3VyY2UiOiJ3d3cifQ%3D%3D&amp;ccb=17-1&amp;_nc_gid=SZ3pV90oocSQbV8HTKNCgw&amp;_nc_ss=1a&amp;_nc_zt=28&amp;vs=e87c3eae8465dfd5&amp;_nc_vs=HBksFQIYOnBhc3N0aHJvdWdoX2V2ZXJzdG9yZS9HTHlLdHlhZXB4RlBFU01EQU8xTDV5LS1TRXBoYnNwVEFRQUYVAALIARIAFQIYUWlnX3hwdl9wbGFjZW1lbnRfcGVybWFuZW50X3YyLzVDNDJGOEUzODRBNTBBQ0U1NzZBQ0M4Njg5MzRFMjlCX2F1ZGlvX2Rhc2hpbml0Lm1wNBUCAsgBEgAoABgAGwKIB3VzZV9vaWwBMRJwcm9ncmVzc2l2ZV9yZWNpcGUBMRUAACa00bu8p7fZPxUCKAJDMywXQCsQ5WBBiTcYEmRhc2hfYmFzZWxpbmVfMV92MREAdf4HZeadAQA&amp;oh=00_AfysP-mdqz0QpH1DxQhBjzp3oJpJ921hn7U0NIZzhMEUQQ&amp;oe=69BDB87D, https://scontent-lga3-1.cdninstagram.com/o1/v/t16/f2/m69/AQPzC9_wyCiixhOBzOuojYcKxBX081eJKx1-QgJXL0dBlrFxlXLZsn2C32TprlFM-1Q-9Ky0Jl-d5oRAk-RbVX_z.mp4?strext=1&amp;_nc_cat=109&amp;_nc_sid=5e9851&amp;_nc_ht=scontent-lga3-1.cdninstagram.com&amp;_nc_ohc=-reD0aP4wkEQ7kNvwFUFOKb&amp;efg=eyJ2ZW5jb2RlX3RhZyI6Inhwdl9wcm9ncmVzc2l2ZS5JTlNUQUdSQU0uQ0xJUFMuQzMuNzIwLmRhc2hfYmFzZWxpbmVfMV92MSIsInhwdl9hc3NldF9pZCI6MTc5MjkyNTg0NjQyMTUwNjYsImFzc2V0X2FnZV9kYXlzIjo0LCJ2aV91c2VjYXNlX2lkIjoxMDA5OSwiZHVyYXRpb25fcyI6OSwidXJsZ2VuX3NvdXJjZSI6Ind3dyJ9&amp;ccb=17-1&amp;_nc_gid=SZ3pV90oocSQbV8HTKNCgw&amp;_nc_ss=1a&amp;_nc_zt=28&amp;vs=5371630ef8645c55&amp;_nc_vs=HBksFQIYOnBhc3N0aHJvdWdoX2V2ZXJzdG9yZS9HSktodHlhR0Z2TnRzeDRFQUdWNGFHMUZZSGhoYnNwVEFRQUYVAALIARIAFQIYUWlnX3hwdl9wbGFjZW1lbnRfcGVybWFuZW50X3YyLzYwNDRBQUU0RTgyNzhBODYyNDZDREZFRjUzOTE3MEE5X2F1ZGlvX2Rhc2hpbml0Lm1wNBUCAsgBEgAoABgAGwKIB3VzZV9vaWwBMRJwcm9ncmVzc2l2ZV9yZWNpcGUBMRUAACa0gMSdmaTZPxUCKAJDMywXQCN3S8an754YEmRhc2hfYmFzZWxpbmVfMV92MREAdf4HZeadAQA&amp;oh=00_Afw_vSSv4L7Swo4HrvlyvUgvx1Vk8gCdimQyonmXRWodHw&amp;oe=69BD98CF, https://scontent-lga3-3.cdninstagram.com/o1/v/t16/f2/m69/AQPF17h3c1ehj-NZUWXaoIAgpOLVQ-MM1eDNEYrmlLKVGVROMAjLr7lz2Bxcfj-3ut-vdpimwAJH701feT_OSVl2.mp4?strext=1&amp;_nc_cat=104&amp;_nc_sid=5e9851&amp;_nc_ht=scontent-lga3-3.cdninstagram.com&amp;_nc_ohc=KVnZjAjOEaUQ7kNvwH51PwF&amp;efg=eyJ2ZW5jb2RlX3RhZyI6Inhwdl9wcm9ncmVzc2l2ZS5JTlNUQUdSQU0uQ0xJUFMuQzMuNzIwLmRhc2hfYmFzZWxpbmVfMV92MSIsInhwdl9hc3NldF9pZCI6MTc5MjYyMjg0OTEyMTUwNjYsImFzc2V0X2FnZV9kYXlzIjoyNiwidmlfdXNlY2FzZV9pZCI6MTAwOTksImR1cmF0aW9uX3MiOjcyLCJ1cmxnZW5fc291cmNlIjoid3d3In0%3D&amp;ccb=17-1&amp;_nc_gid=SZ3pV90oocSQbV8HTKNCgw&amp;_nc_ss=1a&amp;_nc_zt=28&amp;vs=58b55aed5d5a9d31&amp;_nc_vs=HBksFQIYOnBhc3N0aHJvdWdoX2V2ZXJzdG9yZS9HRXBodkNRTVVGRW1QS0FPQURtUHpJNVZkT1VQYnNwVEFRQUYVAALIARIAFQIYUWlnX3hwdl9wbGFjZW1lbnRfcGVybWFuZW50X3YyLzA5NEU0MzI3MTc1QkM0RTQ5NDU5MDQxNTE4MTU5NkFCX2F1ZGlvX2Rhc2hpbml0Lm1wNBUCAsgBEgAoABgAGwKIB3VzZV9vaWwBMRJwcm9ncmVzc2l2ZV9yZWNpcGUBMRUAACa0g42W6vPXPxUCKAJDMywXQFIifvnbItEYEmRhc2hfYmFzZWxpbmVfMV92MREAdf4HZeadAQA&amp;oh=00_AfzyRi-Jh5PoCTU9B9Hoihzqv7Tdw7fF_y-nIHO8hOXZRQ&amp;oe=69BDA328, https://scontent-lga3-1.cdninstagram.com/o1/v/t16/f2/m69/AQP_rz1wH6iFK3zBMxqT7O7yNOxBqHmKwaorIj3C9whxP5n27iI-QSD4RhF4FfX75CVts5Fw6eC0QNRIIK3a7enZ.mp4?strext=1&amp;_nc_cat=111&amp;_nc_sid=5e9851&amp;_nc_ht=scontent-lga3-1.cdninstagram.com&amp;_nc_ohc=2HYnkaGIkL4Q7kNvwEX6p9D&amp;efg=eyJ2ZW5jb2RlX3RhZyI6Inhwdl9wcm9ncmVzc2l2ZS5JTlNUQUdSQU0uQ0xJUFMuQzMuNzIwLmRhc2hfYmFzZWxpbmVfMV92MSIsInhwdl9hc3NldF9pZCI6MTc5MjU5NDAxMDcyMTUwNjYsImFzc2V0X2FnZV9kYXlzIjoyOCwidmlfdXNlY2FzZV9pZCI6MTAwOTksImR1cmF0aW9uX3MiOjEyLCJ1cmxnZW5fc291cmNlIjoid3d3In0%3D&amp;ccb=17-1&amp;vs=bcc9eb69cba69d7c&amp;_nc_vs=HBksFQIYOnBhc3N0aHJvdWdoX2V2ZXJzdG9yZS9HRC13dmlVbzdib01POUFHQUhncHhDd1BxWE45YnNwVEFRQUYVAALIARIAFQIYUWlnX3hwdl9wbGFjZW1lbnRfcGVybWFuZW50X3YyL0RFNDVCNzQyNEM4MkNCNjZBNzFCNDgxNzE1MjJCQzkzX2F1ZGlvX2Rhc2hpbml0Lm1wNBUCAsgBEgAoABgAGwKIB3VzZV9vaWwBMRJwcm9ncmVzc2l2ZV9yZWNpcGUBMRUAACa0g9jFhePXPxUCKAJDMywXQCnS8an7520YEmRhc2hfYmFzZWxpbmVfMV92MREAdf4HZeadAQA&amp;_nc_gid=SZ3pV90oocSQbV8HTKNCgw&amp;_nc_ss=1a&amp;_nc_zt=28&amp;oh=00_AfxeccDpxsXOaUeRgGHsP_kdABbYNS-61o2VzjgtWNrezg&amp;oe=69BDAF99, https://scontent-lga3-1.cdninstagram.com/o1/v/t16/f2/m69/AQOG2kVpdIJTAo-sGBHjrKAB6s3PewtBUSDlZAKug7MNAeoXRl2sSmQ1SEHCEAtFFiJxgmqC8swUtouALQLAwi7g.mp4?strext=1&amp;_nc_cat=110&amp;_nc_sid=5e9851&amp;_nc_ht=scontent-lga3-1.cdninstagram.com&amp;_nc_ohc=tFceCIfYJIEQ7kNvwEq1zbM&amp;efg=eyJ2ZW5jb2RlX3RhZyI6Inhwdl9wcm9ncmVzc2l2ZS5JTlNUQUdSQU0uQ0xJUFMuQzMuNzIwLmRhc2hfYmFzZWxpbmVfMV92MSIsInhwdl9hc3NldF9pZCI6MTc5MjU3NDE0NTkyMTUwNjYsImFzc2V0X2FnZV9kYXlzIjozMCwidmlfdXNlY2FzZV9pZCI6MTAwOTksImR1cmF0aW9uX3MiOjEzLCJ1cmxnZW5fc291cmNlIjoid3d3In0%3D&amp;ccb=17-1&amp;_nc_gid=SZ3pV90oocSQbV8HTKNCgw&amp;_nc_ss=1a&amp;_nc_zt=28&amp;vs=e9d706029fb11cc2&amp;_nc_vs=HBksFQIYOnBhc3N0aHJvdWdoX2V2ZXJzdG9yZS9HS1JRc3lYTU5uOW9MTk1HQUx2SHFveTVvcnRNYnNwVEFRQUYVAALIARIAFQIYUWlnX3hwdl9wbGFjZW1lbnRfcGVybWFuZW50X3YyL0NDNDI0MzA2NzQ4NUYxNjM3NjM3MEYwODJGMTdEQkJDX2F1ZGlvX2Rhc2hpbml0Lm1wNBUCAsgBEgAoABgAGwKIB3VzZV9vaWwBMRJwcm9ncmVzc2l2ZV9yZWNpcGUBMRUAACa0y5jAvdfXPxUCKAJDMywXQCrkWhysCDEYEmRhc2hfYmFzZWxpbmVf</t>
  </si>
  <si>
    <t>https://www.instagram.com/the_boring_concept</t>
  </si>
  <si>
    <t>standrepairworks</t>
  </si>
  <si>
    <t>Yu Arai</t>
  </si>
  <si>
    <t>出張や打ち合わせの都合により、通販の発送までお時間をいただく場合がございます。
現在オーダーはシートのみ承っておりますが、作業はショップ様を優先しております。お問い合わせはDMよりお願いいたします。</t>
  </si>
  <si>
    <t>https://standrepair.thebase.in/</t>
  </si>
  <si>
    <t>https://scontent-iad3-2.cdninstagram.com/v/t51.2885-19/384016418_1665718720571298_580318714205348525_n.jpg?stp=dst-jpg_e0_s150x150_tt6&amp;efg=eyJ2ZW5jb2RlX3RhZyI6InByb2ZpbGVfcGljLmRqYW5nby43NTAuYzIifQ&amp;_nc_ht=scontent-iad3-2.cdninstagram.com&amp;_nc_cat=106&amp;_nc_oc=Q6cZ2QHM-AjiGU0xuwm_MA9_t7OWwTSukTXE8IMr7ELKxdS1RkBX_0JN-T-0qx66oy8t46s&amp;_nc_ohc=0kbPgx6at8QQ7kNvwENGhW5&amp;_nc_gid=dfajz6As2z53M0nHoCRqrg&amp;edm=AOQ1c0wBAAAA&amp;ccb=7-5&amp;oh=00_Afy_cP8dO78w3_AkqVVR00T4UV3DFhmPJEVTLnTFvfGW7g&amp;oe=69BD932B&amp;_nc_sid=8b3546</t>
  </si>
  <si>
    <t>マネークリップにばね口型コインケース、
三枚以上収納可能なカードポケットが二段。
コンパクトながらこれ一つで財布として機能します。
革はイタリアのバダラッシィ・カルロ社製最高級バケッタレザーを使用しました。
目の詰まった肩の部分の革は頑丈かつしなやかで、味わい深いエイジングが楽しめます。
SIZE: W11.5×W8.5cm | 約6インチのミドルトラッカーウォレットですが、お札を折り畳むことなくスムーズに出し入れ出来るので普通の二つ折り財布のように使えます。
正面のカードポケットの他にカードが入るポケットが3カ所、札入れの間に隠しポケットが2ヶ所あり見た目以上に収納力があります。
革はイタリアのバダラッシィ・カルロ社製の最高級バケッタレザーを使用しておりますり
目の詰まった肩の部分の革は頑丈かつしなやかで、味わい深いエイジングが楽しめます。
size: W15cm×H9.5cm | .
腰を痛めてるマイフレンドタナカさんの腰を労るフカフカシート
このナナニー、分厚いシートとサイドカバーに光る彌市の文字が最高にCOOLだぜ
次はCDですね
@teru__tan 
#c72 | .
キングアンドクイーン
@mcs_barn1013 | .
ユニットトライアンフの65年までのスタイル
オーナーの脚が長すぎるから厚めにという事でこのボリュームです
@lodge_357 
@juntyansunshock | .
@thundermotorcycle.japan 様からの受注アイテムです
お手頃ながらしっかりハイクオリティなのでThunderの車両以外にもソロシートで困ったらオススメです | .
ローリーからの初オーダー品
財布も買ってくれてご満悦な様子とともに👛
@mcshanecraft | .
2 tone moquette 
@mcs_barn1013 | .
BLACK BIRD🐦‍⬛
@libertaria | .
先端はステーが溶接してあって縫えなかったので色々考えて頑張ってまとめました
久しぶりのダブルステッチでした | HOTROD CUSTOM SHOW2025
@eccentric_mc 
The seats I worked on
#hcs2025
#hrcs2025
@mooneyesjp | HOTROD CUSTOM SHOW2025
@mcshanecraft 
The seats I worked on
#hcs2025
#hrcs2025
@mooneyesjp</t>
  </si>
  <si>
    <t>#c72, #hcs2025, #hrcs2025</t>
  </si>
  <si>
    <t>@teru__tan, @mcs_barn1013, @lodge_357, @juntyansunshock, @thundermotorcycle.japan, @mcshanecraft, @libertaria, @eccentric_mc, @mooneyesjp</t>
  </si>
  <si>
    <t>https://instagram.com/p/DOmwx_TD4h0, https://instagram.com/p/DOnWXjYj1F4, https://instagram.com/p/DUumHrKD-cI, https://instagram.com/p/DUsDCxjD7Lc, https://instagram.com/p/DUpcf-xj66-, https://instagram.com/p/DUm2hEVjzq7, https://instagram.com/p/DUkJvuEjwr1, https://instagram.com/p/DUhqpZNj6J6, https://instagram.com/p/DUfFWcPD54L, https://instagram.com/p/DUcbanJD2A9, https://instagram.com/p/DSW6gulE-Be, https://instagram.com/p/DSUcEnoD0-G</t>
  </si>
  <si>
    <t>102, 116, 149, 120, 124, 99, 121, 83, 85, 95, 192, 104</t>
  </si>
  <si>
    <t>0, 0, 1, 0, 2, 0, 2, 0, 0, 0, 0, 0</t>
  </si>
  <si>
    <t>2025-09-15, 2025-09-15, 2026-02-14, 2026-02-13, 2026-02-12, 2026-02-11, 2026-02-10, 2026-02-09, 2026-02-08, 2026-02-07, 2025-12-17, 2025-12-16</t>
  </si>
  <si>
    <t>パシフィコ横浜 Pacifico Yokohama</t>
  </si>
  <si>
    <t>https://scontent-iad3-1.cdninstagram.com/v/t51.82787-15/549154856_18522719065008777_7575690390467570855_n.jpg?stp=dst-jpg_e35_s1080x1080_sh0.08_tt6&amp;_nc_ht=scontent-iad3-1.cdninstagram.com&amp;_nc_cat=109&amp;_nc_oc=Q6cZ2QHM-AjiGU0xuwm_MA9_t7OWwTSukTXE8IMr7ELKxdS1RkBX_0JN-T-0qx66oy8t46s&amp;_nc_ohc=z36E3nWm7KAQ7kNvwEP6ObX&amp;_nc_gid=dfajz6As2z53M0nHoCRqrg&amp;edm=AOQ1c0wBAAAA&amp;ccb=7-5&amp;ig_cache_key=MzcyMTg3NjY3Mzg5MDU4MTg1Nw%3D%3D.3-ccb7-5&amp;oh=00_AfwrzGqV6pCL2lMEdjoWBXVf_CP2Wsy8kv9lhveue0ED9w&amp;oe=69BD9596&amp;_nc_sid=8b3546, https://scontent-iad3-1.cdninstagram.com/v/t51.82787-15/549154856_18522719065008777_7575690390467570855_n.jpg?stp=dst-jpg_e35_s1080x1080_sh0.08_tt6&amp;_nc_ht=scontent-iad3-1.cdninstagram.com&amp;_nc_cat=109&amp;_nc_oc=Q6cZ2QHM-AjiGU0xuwm_MA9_t7OWwTSukTXE8IMr7ELKxdS1RkBX_0JN-T-0qx66oy8t46s&amp;_nc_ohc=z36E3nWm7KAQ7kNvwEP6ObX&amp;_nc_gid=dfajz6As2z53M0nHoCRqrg&amp;edm=AOQ1c0wBAAAA&amp;ccb=7-5&amp;ig_cache_key=MzcyMTg3NjY3Mzg5MDU4MTg1Nw%3D%3D.3-ccb7-5&amp;oh=00_AfwrzGqV6pCL2lMEdjoWBXVf_CP2Wsy8kv9lhveue0ED9w&amp;oe=69BD9596&amp;_nc_sid=8b3546, https://scontent-iad3-1.cdninstagram.com/v/t51.82787-15/548163519_18522719074008777_8054577374370982660_n.jpg?stp=dst-jpg_e35_s1080x1080_sh0.08_tt6&amp;_nc_ht=scontent-iad3-1.cdninstagram.com&amp;_nc_cat=109&amp;_nc_oc=Q6cZ2QHM-AjiGU0xuwm_MA9_t7OWwTSukTXE8IMr7ELKxdS1RkBX_0JN-T-0qx66oy8t46s&amp;_nc_ohc=1rgutgQzfIcQ7kNvwE0g25h&amp;_nc_gid=dfajz6As2z53M0nHoCRqrg&amp;edm=AOQ1c0wBAAAA&amp;ccb=7-5&amp;ig_cache_key=MzcyMTg3NjY3Mzg4MjIwNzk4MA%3D%3D.3-ccb7-5&amp;oh=00_AfxIKo1hIF8W6Lndi1Jp4p2Blfcb2oIam4GYpUeeTuIWoA&amp;oe=69BDB5FE&amp;_nc_sid=8b3546, https://scontent-iad3-1.cdninstagram.com/v/t51.82787-15/548903057_18522719083008777_6662857263179603746_n.jpg?stp=dst-jpg_e35_s1080x1080_sh0.08_tt6&amp;_nc_ht=scontent-iad3-1.cdninstagram.com&amp;_nc_cat=109&amp;_nc_oc=Q6cZ2QHM-AjiGU0xuwm_MA9_t7OWwTSukTXE8IMr7ELKxdS1RkBX_0JN-T-0qx66oy8t46s&amp;_nc_ohc=fIEBtNHqDHIQ7kNvwGqIunh&amp;_nc_gid=dfajz6As2z53M0nHoCRqrg&amp;edm=AOQ1c0wBAAAA&amp;ccb=7-5&amp;ig_cache_key=MzcyMTg3NjY3MzkzMjUyMTM5MA%3D%3D.3-ccb7-5&amp;oh=00_AfykNRi2GGQafrwC3PJBPEd_U_JkDNNF6K3GKoqxclCLqw&amp;oe=69BD9403&amp;_nc_sid=8b3546, https://scontent-iad3-1.cdninstagram.com/v/t51.82787-15/548868692_18522719092008777_6976887312017860783_n.jpg?stp=dst-jpg_e35_s1080x1080_sh0.08_tt6&amp;_nc_ht=scontent-iad3-1.cdninstagram.com&amp;_nc_cat=109&amp;_nc_oc=Q6cZ2QHM-AjiGU0xuwm_MA9_t7OWwTSukTXE8IMr7ELKxdS1RkBX_0JN-T-0qx66oy8t46s&amp;_nc_ohc=QNmLC9QxrTEQ7kNvwEMGdgv&amp;_nc_gid=dfajz6As2z53M0nHoCRqrg&amp;edm=AOQ1c0wBAAAA&amp;ccb=7-5&amp;ig_cache_key=MzcyMTg3NjY3Mzk0MDg4Njc3MQ%3D%3D.3-ccb7-5&amp;oh=00_AfxWiCJXPAtitaXFzAjCiLeR2msD5ljN1hnxe2IpPxkBhw&amp;oe=69BDAF00&amp;_nc_sid=8b3546, https://scontent-iad3-1.cdninstagram.com/v/t51.82787-15/548629344_18522719614008777_7429575186455875044_n.jpg?stp=dst-jpg_e35_s1080x1080_sh0.08_tt6&amp;_nc_ht=scontent-iad3-1.cdninstagram.com&amp;_nc_cat=109&amp;_nc_oc=Q6cZ2QHM-AjiGU0xuwm_MA9_t7OWwTSukTXE8IMr7ELKxdS1RkBX_0JN-T-0qx66oy8t46s&amp;_nc_ohc=DxfqNETWd4AQ7kNvwHSV65U&amp;_nc_gid=dfajz6As2z53M0nHoCRqrg&amp;edm=AOQ1c0wBAAAA&amp;ccb=7-5&amp;ig_cache_key=MzcyMTg3ODkwNjMxNzI1NTIxMA%3D%3D.3-ccb7-5&amp;oh=00_Afzw7_Bw46i-Wu2OJTpATdKCwPjaH4dSNp0Wc2xcqFe89A&amp;oe=69BD9F9B&amp;_nc_sid=8b3546, https://scontent-iad3-1.cdninstagram.com/v/t51.82787-15/548629344_18522719614008777_7429575186455875044_n.jpg?stp=dst-jpg_e35_s1080x1080_sh0.08_tt6&amp;_nc_ht=scontent-iad3-1.cdninstagram.com&amp;_nc_cat=109&amp;_nc_oc=Q6cZ2QHM-AjiGU0xuwm_MA9_t7OWwTSukTXE8IMr7ELKxdS1RkBX_0JN-T-0qx66oy8t46s&amp;_nc_ohc=DxfqNETWd4AQ7kNvwHSV65U&amp;_nc_gid=dfajz6As2z53M0nHoCRqrg&amp;edm=AOQ1c0wBAAAA&amp;ccb=7-5&amp;ig_cache_key=MzcyMTg3ODkwNjMxNzI1NTIxMA%3D%3D.3-ccb7-5&amp;oh=00_Afzw7_Bw46i-Wu2OJTpATdKCwPjaH4dSNp0Wc2xcqFe89A&amp;oe=69BD9F9B&amp;_nc_sid=8b3546, https://scontent-iad3-1.cdninstagram.com/v/t51.82787-15/547970774_18522719623008777_9061819650180211313_n.jpg?stp=dst-jpg_e35_s1080x1080_sh0.08_tt6&amp;_nc_ht=scontent-iad3-1.cdninstagram.com&amp;_nc_cat=109&amp;_nc_oc=Q6cZ2QHM-AjiGU0xuwm_MA9_t7OWwTSukTXE8IMr7ELKxdS1RkBX_0JN-T-0qx66oy8t46s&amp;_nc_ohc=3KNoEje_aGAQ7kNvwFTn-0u&amp;_nc_gid=dfajz6As2z53M0nHoCRqrg&amp;edm=AOQ1c0wBAAAA&amp;ccb=7-5&amp;ig_cache_key=MzcyMTg3ODkwNjMxNzMwNDkyNg%3D%3D.3-ccb7-5&amp;oh=00_Afy9V9rQxmTQZxi_UrA5Jgkt3zIWkaEuXBxTGhHDK_dMYA&amp;oe=69BDAD3F&amp;_nc_sid=8b3546, https://scontent-iad3-1.cdninstagram.com/v/t51.82787-15/547839488_18522719632008777_6991994435201882600_n.jpg?stp=dst-jpg_e35_s1080x1080_sh0.08_tt6&amp;_nc_ht=scontent-iad3-1.cdninstagram.com&amp;_nc_cat=109&amp;_nc_oc=Q6cZ2QHM-AjiGU0xuwm_MA9_t7OWwTSukTXE8IMr7ELKxdS1RkBX_0JN-T-0qx66oy8t46s&amp;_nc_ohc=e221d0FBzbIQ7kNvwFL2MTC&amp;_nc_gid=dfajz6As2z53M0nHoCRqrg&amp;edm=AOQ1c0wBAAAA&amp;ccb=7-5&amp;ig_cache_key=MzcyMTg3ODkwNjMyNTYzNzMwMg%3D%3D.3-ccb7-5&amp;oh=00_AfzlmKUHUogKBUlg6IuHkE3RAotVj740YtNz1kzSu27g_Q&amp;oe=69BDB6C1&amp;_nc_sid=8b3546, https://scontent-iad3-1.cdninstagram.com/v/t51.82787-15/548900799_18522719641008777_5016842116848094815_n.jpg?stp=dst-jpg_e35_s1080x1080_sh0.08_tt6&amp;_nc_ht=scontent-iad3-1.cdninstagram.com&amp;_nc_cat=109&amp;_nc_oc=Q6cZ2QHM-AjiGU0xuwm_MA9_t7OWwTSukTXE8IMr7ELKxdS1RkBX_0JN-T-0qx66oy8t46s&amp;_nc_ohc=bEkFbPOmtS4Q7kNvwHjMoLO&amp;_nc_gid=dfajz6As2z53M0nHoCRqrg&amp;edm=AOQ1c0wBAAAA&amp;ccb=7-5&amp;ig_cache_key=MzcyMTg3ODkwNjQ2ODI2NDkyMQ%3D%3D.3-ccb7-5&amp;oh=00_AfyiRuZE-n8-LwfT0PyvBp_QPJ7LPzp6lhL-FSlY7Fq47</t>
  </si>
  <si>
    <t>https://www.instagram.com/standrepairworks</t>
  </si>
  <si>
    <t>dzulfadhli_84</t>
  </si>
  <si>
    <t>Bong Brigade</t>
  </si>
  <si>
    <t>https://scontent-phl2-1.cdninstagram.com/v/t51.2885-19/149073204_1139043623193015_2446898356412127605_n.jpg?stp=dst-jpg_e0_s150x150_tt6&amp;efg=eyJ2ZW5jb2RlX3RhZyI6InByb2ZpbGVfcGljLmRqYW5nby45NDcuYzIifQ&amp;_nc_ht=scontent-phl2-1.cdninstagram.com&amp;_nc_cat=103&amp;_nc_oc=Q6cZ2QFutpUOfaOYPCZBrNCmVOJh_IhY4ZU1yTKfZEp0aTWaA8tvSBM-sodQHDKekHyBWZA&amp;_nc_ohc=octmnQ_VNM4Q7kNvwGcDRD2&amp;_nc_gid=IEVpNdvpDZENovB8lRgpAA&amp;edm=AOQ1c0wBAAAA&amp;ccb=7-5&amp;oh=00_Afx1AJcxqwoecJ4nGfx2H7vtAwUd8aUuBGlmWshiPQHXIQ&amp;oe=69BD9CDB&amp;_nc_sid=8b3546</t>
  </si>
  <si>
    <t>Boca Juniors Jersey by Nike
condition masih cantik
ada sebiji pinehole
made in Argentina 
Sila rujuk gambar 
size L pd tag
armpit 24 inchi Labuh 29/30 inchi
harga rm388 siap pos 
cod Bangi/Putrajaya shja
#liverpoolfc 
#manchesterunited 
#arsenal 
#realmadridcf 
#acmilan | Evangelion Anime by Uniqlo 
condition new
made in china 
Sila rujuk gambar 
Saiz XL pd tag 
armpit 29.5 inchi labuh 30 inchi
harga rm128 siap pos 
cod Bangi/Putrajaya shja
#Akira
#anime
#Gundam
#mospeada
#freedomProject | Vintage Chanel luxury brand bootleg hoodie 
condition masih cantik 
made in usa
sila rujuk gmbar 
saiz xl pg tag
armpit 27.5 inchi labuh 28 inchi
harga rm268 termasuk pos
cod Bangi/Putrajaya shja | Vintage Gorilla Rwanda hoodies
Condition Masih cantik 
Made in usa
sila rujuk gmbr
saiz L pd tag
armpit 24 labuh 28 inches
harga  rm110 termasuk pos
cod putrajaya shja.....tq
#vintage made in usa
#Discus Athletic 
#Gorilla Rwanda 
#Hanes
#FOTL | Vintage Tommy Kaira Tuning Factory Sweashirt 
Masih cantik 
sila rujuk gmbr
saiz L pd tag
armpit 24 labuh 26.5 inches
harga  rm188 termasuk pos
cod putrajaya shja.....tq
#Nissan Skyline GT-R
#tommykaira
#Subaru Impreza 
#JDM
#hondamugen | Vintage Polo Ralph Lauren short pants
Condition masih cantik 
Made in taiwan
sila rujuk gmbr
saiz XL pd tag
Saiz 33 inches
harga  rm88 termasuk pos
cod putrajaya shja.....tq | Vintage Polo Ralph Lauren American Flag Knitwear Vest
condition masih cantik
made in Hong Kong 
Sila rujuk gambar 
Saiz M pd tag 
armpit 22.5 inchi labuh 28 inchi
harga rm158 siap pos 
cod Bangi/Putrajaya shja
#rrl
#coogi
#nigelcabourn 
#levisbige 
#chanel | Polo Ralph Lauren Denim &amp; Supply Indian Head Sweatshirt
condition masih cantik
made in India 
Sila rujuk gambar 
Saiz L pd tag
armpit 24 inchi labuh 27 inchi
harga rm288 siap pos 
cod Bangi/Putrajaya shja
#RRL
#denimhead 
#westernwears 
#flathead 
#evisu | Vintage 90s GAP Athletic Fleece Hoodies
condition masih cantik
made in korea
Sila rujuk gambar 
saiz M  pd tag
armpit 24.5 inchi labuh 26.5 inchi
harga rm68 siap pos 
cod Bangi/Putrajaya shja
#abercrombieandfitch 
#hollister 
#ralphlauren 
#supreme 
#New era | Vintage GAP Anorak Hooded Jacket
condition masih cantik 
belah dalam dah tanggal tp masih ok
sila rujuk gmbar 
saiz S/P pd tag
armpit 25 inchi labuh 28  inchi
harga rm98 termasuk pos
cod Bangi/Putrajaya shja
#carhatt
#baggy
#dickies
#vans
#oakley | Vintage GAP Crossbody Sling Bag
condition masih cantik
made in Philippines 
Sila rujuk gambar 
harga rm168 siap pos 
cod Bangi/Putrajaya shja
#CP Company
#vintage
#nike
#stussy
#streetwear | Vintage Polo Sport by Polo Ralph Lauren canvas tote bag
condition masih cantik
Sila rujuk gambar 
harga rm268 siap pos 
cod Bangi/Putrajaya shja
dm : 01127079282
#RRL
#tommyhilfiger 
#carhatt
#goros
#supreme</t>
  </si>
  <si>
    <t>#liverpoolfc, #manchesterunited, #arsenal, #realmadridcf, #acmilan, #Akira, #anime, #Gundam, #mospeada, #freedomProject, #vintage, #Discus, #Gorilla, #Hanes, #FOTL, #Nissan, #tommykaira, #Subaru, #JDM, #hondamugen, #rrl, #coogi, #nigelcabourn, #levisbige, #chanel, #RRL, #denimhead, #westernwears, #flathead, #evisu, #abercrombieandfitch, #hollister, #ralphlauren, #supreme, #New, #carhatt, #baggy, #dickies, #vans, #oakley, #CP, #nike, #stussy, #streetwear, #tommyhilfiger, #goros</t>
  </si>
  <si>
    <t>https://instagram.com/p/DVoj7zAE8vj, https://instagram.com/p/DVkA9urk_CI, https://instagram.com/p/DVfh6H0E3OD, https://instagram.com/p/DVfgn3uk-VT, https://instagram.com/p/DVfd7eQE9hT, https://instagram.com/p/DVfc3QAk_hj, https://instagram.com/p/DVfWlODE1c6, https://instagram.com/p/DVfV1Wzk53W, https://instagram.com/p/DVfU-ETk4sP, https://instagram.com/p/DVfURSkk8cP, https://instagram.com/p/DVfTd4kE5BD, https://instagram.com/p/DVfSvgYEyCl</t>
  </si>
  <si>
    <t>5, 2, 1, 1, 0, 4, 0, 1, 1, 0, 1, 1</t>
  </si>
  <si>
    <t>2026-03-08, 2026-03-07, 2026-03-05, 2026-03-05, 2026-03-05, 2026-03-05, 2026-03-05, 2026-03-05, 2026-03-05, 2026-03-05, 2026-03-05, 2026-03-05</t>
  </si>
  <si>
    <t>https://scontent-phl2-1.cdninstagram.com/v/t51.82787-15/648986747_18363750661164045_3308657437442888871_n.heic?stp=dst-jpg_e35_s1080x1080_sh0.08_tt6&amp;_nc_ht=scontent-phl2-1.cdninstagram.com&amp;_nc_cat=109&amp;_nc_oc=Q6cZ2QFutpUOfaOYPCZBrNCmVOJh_IhY4ZU1yTKfZEp0aTWaA8tvSBM-sodQHDKekHyBWZA&amp;_nc_ohc=c93mMH6moAAQ7kNvwGPTZZA&amp;_nc_gid=IEVpNdvpDZENovB8lRgpAA&amp;edm=AOQ1c0wBAAAA&amp;ccb=7-5&amp;ig_cache_key=Mzg0ODQ4MTY4ODI3MjQ2Njg5MA%3D%3D.3-ccb7-5&amp;oh=00_Afw7GZBeT-0GaDQgO9X-0PYlZKSA4Ka2Q40kkpKdU5_1pg&amp;oe=69BDB6C3&amp;_nc_sid=8b3546, https://scontent-phl2-1.cdninstagram.com/v/t51.82787-15/648986747_18363750661164045_3308657437442888871_n.heic?stp=dst-jpg_e35_s1080x1080_sh0.08_tt6&amp;_nc_ht=scontent-phl2-1.cdninstagram.com&amp;_nc_cat=109&amp;_nc_oc=Q6cZ2QFutpUOfaOYPCZBrNCmVOJh_IhY4ZU1yTKfZEp0aTWaA8tvSBM-sodQHDKekHyBWZA&amp;_nc_ohc=c93mMH6moAAQ7kNvwGPTZZA&amp;_nc_gid=IEVpNdvpDZENovB8lRgpAA&amp;edm=AOQ1c0wBAAAA&amp;ccb=7-5&amp;ig_cache_key=Mzg0ODQ4MTY4ODI3MjQ2Njg5MA%3D%3D.3-ccb7-5&amp;oh=00_Afw7GZBeT-0GaDQgO9X-0PYlZKSA4Ka2Q40kkpKdU5_1pg&amp;oe=69BDB6C3&amp;_nc_sid=8b3546, https://scontent-phl2-1.cdninstagram.com/v/t51.82787-15/649239591_18363750670164045_7235245321118435064_n.heic?stp=dst-jpg_e35_s1080x1080_sh0.08_tt6&amp;_nc_ht=scontent-phl2-1.cdninstagram.com&amp;_nc_cat=109&amp;_nc_oc=Q6cZ2QFutpUOfaOYPCZBrNCmVOJh_IhY4ZU1yTKfZEp0aTWaA8tvSBM-sodQHDKekHyBWZA&amp;_nc_ohc=Ee79pG8urfIQ7kNvwE9Mrzg&amp;_nc_gid=IEVpNdvpDZENovB8lRgpAA&amp;edm=AOQ1c0wBAAAA&amp;ccb=7-5&amp;ig_cache_key=Mzg0ODQ4MTY5NDkyNDYxNDI0MQ%3D%3D.3-ccb7-5&amp;oh=00_Afy___pDAOv-ggBujq6-fBy_g0ecj85vpvphcQBwTlrY_w&amp;oe=69BD9CE7&amp;_nc_sid=8b3546, https://scontent-phl2-1.cdninstagram.com/v/t51.82787-15/645553743_18363750679164045_689213404018035646_n.heic?stp=dst-jpg_e35_s1080x1080_sh0.08_tt6&amp;_nc_ht=scontent-phl2-1.cdninstagram.com&amp;_nc_cat=109&amp;_nc_oc=Q6cZ2QFutpUOfaOYPCZBrNCmVOJh_IhY4ZU1yTKfZEp0aTWaA8tvSBM-sodQHDKekHyBWZA&amp;_nc_ohc=HOcie6EbsxAQ7kNvwGk_dOe&amp;_nc_gid=IEVpNdvpDZENovB8lRgpAA&amp;edm=AOQ1c0wBAAAA&amp;ccb=7-5&amp;ig_cache_key=Mzg0ODQ4MTcwMjU0OTg3NjEzMA%3D%3D.3-ccb7-5&amp;oh=00_Afy0qlmzzk3pdhk1MU6Oy6PWki3B7zunGTWkbCyFs3RW1A&amp;oe=69BDAFAE&amp;_nc_sid=8b3546, https://scontent-phl2-1.cdninstagram.com/v/t51.82787-15/649218980_18363750688164045_4876371111522446447_n.heic?stp=dst-jpg_e35_s1080x1080_sh0.08_tt6&amp;_nc_ht=scontent-phl2-1.cdninstagram.com&amp;_nc_cat=109&amp;_nc_oc=Q6cZ2QFutpUOfaOYPCZBrNCmVOJh_IhY4ZU1yTKfZEp0aTWaA8tvSBM-sodQHDKekHyBWZA&amp;_nc_ohc=fatGfHwcWs4Q7kNvwG4E-DG&amp;_nc_gid=IEVpNdvpDZENovB8lRgpAA&amp;edm=AOQ1c0wBAAAA&amp;ccb=7-5&amp;ig_cache_key=Mzg0ODQ4MTcxMTUwMDU1Njg5Ng%3D%3D.3-ccb7-5&amp;oh=00_Afx04RG50P5SUjofQUsjXqcaagE7WPJgj9EuuA-h4c1TIw&amp;oe=69BD9CD4&amp;_nc_sid=8b3546, https://scontent-phl2-1.cdninstagram.com/v/t51.82787-15/649224105_18363750697164045_3610112807085386941_n.heic?stp=dst-jpg_e35_s1080x1080_sh0.08_tt6&amp;_nc_ht=scontent-phl2-1.cdninstagram.com&amp;_nc_cat=109&amp;_nc_oc=Q6cZ2QFutpUOfaOYPCZBrNCmVOJh_IhY4ZU1yTKfZEp0aTWaA8tvSBM-sodQHDKekHyBWZA&amp;_nc_ohc=Pa03BrFbSp8Q7kNvwExF-r-&amp;_nc_gid=IEVpNdvpDZENovB8lRgpAA&amp;edm=AOQ1c0wBAAAA&amp;ccb=7-5&amp;ig_cache_key=Mzg0ODQ4MTcxODM4NzU0MzQwOQ%3D%3D.3-ccb7-5&amp;oh=00_AfwS2sCRHKGFsC07MD_5RcJCLHIxaITvHONn62WJiXq6AA&amp;oe=69BDB7B6&amp;_nc_sid=8b3546, https://scontent-phl2-1.cdninstagram.com/v/t51.82787-15/649218111_18363750706164045_4930683034118515613_n.heic?stp=dst-jpg_e35_s1080x1080_sh0.08_tt6&amp;_nc_ht=scontent-phl2-1.cdninstagram.com&amp;_nc_cat=109&amp;_nc_oc=Q6cZ2QFutpUOfaOYPCZBrNCmVOJh_IhY4ZU1yTKfZEp0aTWaA8tvSBM-sodQHDKekHyBWZA&amp;_nc_ohc=1kiM7mFmAUEQ7kNvwGqY7G6&amp;_nc_gid=IEVpNdvpDZENovB8lRgpAA&amp;edm=AOQ1c0wBAAAA&amp;ccb=7-5&amp;ig_cache_key=Mzg0ODQ4MTcyNjg0MzI2NTcxNQ%3D%3D.3-ccb7-5&amp;oh=00_AfyVtnXGCRuui-7HEXErlCuALCexry8voWsvlH74h3OcRg&amp;oe=69BD89DD&amp;_nc_sid=8b3546, https://scontent-phl2-1.cdninstagram.com/v/t51.82787-15/645982983_18363750715164045_2804363837981763353_n.heic?stp=dst-jpg_e35_s1080x1080_sh0.08_tt6&amp;_nc_ht=scontent-phl2-1.cdninstagram.com&amp;_nc_cat=109&amp;_nc_oc=Q6cZ2QFutpUOfaOYPCZBrNCmVOJh_IhY4ZU1yTKfZEp0aTWaA8tvSBM-sodQHDKekHyBWZA&amp;_nc_ohc=TwRpdVTEqHkQ7kNvwGYPiZD&amp;_nc_gid=IEVpNdvpDZENovB8lRgpAA&amp;edm=AOQ1c0wBAAAA&amp;ccb=7-5&amp;ig_cache_key=Mzg0ODQ4MTczNTgyNzUxODM5NQ%3D%3D.3-ccb7-5&amp;oh=00_AfyEXiXDpo4wE-ieMF4AVcVXVKG0PBKVM60ve5aEapd9iQ&amp;oe=69BD896D&amp;_nc_sid=8b3546, https://scontent-phl2-1.cdninstagram.com/v/t51.82787-15/649046018_18363750724164045_2879856060090502448_n.heic?stp=dst-jpg_e35_s1080x1080_sh0.08_tt6&amp;_nc_ht=scontent-phl2-1.cdninstagram.com&amp;_nc_cat=109&amp;_nc_oc=Q6cZ2QFutpUOfaOYPCZBrNCmVOJh_IhY4ZU1yTKfZEp0aTWaA8tvSBM-sodQHDKekHyBWZA&amp;_nc_ohc=76KJLqrYovMQ7kNvwH26hPg&amp;_nc_gid=IEVpNdvpDZENovB8lRgpAA&amp;edm=AOQ1c0wBAAAA&amp;ccb=7-5&amp;ig_cache_key=Mzg0ODQ4MTc0NDU3Njc4NzYyMA%3D%3D.3-ccb7-5&amp;oh=00_Afw6-02eKhJe8M8FHqG1v1C8w70KN4GRINrmCzvzR2Cjwg&amp;oe=69BD8A4E&amp;_nc_sid=8b3546, https://scontent-phl2-1.cdninstagram.com/v/t51.82787-15/649217647_18363750733164045_3012125568816175367_n.heic?stp=dst-jpg_e35_s1080x1080_sh0.08_tt6&amp;_nc_ht=scontent-phl2-1.cdninstagram.com&amp;_nc_cat=109&amp;_nc_oc=Q6cZ2QFutpUOfaOYPCZBrNCmVOJh_IhY4ZU1yTKfZEp0aTWaA8tvSBM-sodQHDKekHyBWZA&amp;_nc_ohc=9D-eorG7fHEQ7kNvwFSHQeC&amp;_nc_gid=IEVpNdvpDZENovB8lRgpAA&amp;edm=AOQ1c0wBAAAA&amp;ccb=7-5&amp;ig_cache_key=Mzg0ODQ4MTc1MjAwOTE0MjgwMQ%3D%3D.3-ccb7-5&amp;oh=00_Afxcd5YGQWRh8mP7kDV5kzHcIW7_iOIhp3oo</t>
  </si>
  <si>
    <t>https://www.instagram.com/dzulfadhli_84</t>
  </si>
  <si>
    <t>koji_ikuma</t>
  </si>
  <si>
    <t>koji ikuma</t>
  </si>
  <si>
    <t>🇯🇵 toyohashi irago 
1992年式
サーフィンとお酒　ときどきラーメン
#餃子は正義
#育てるシリーズ</t>
  </si>
  <si>
    <t>https://scontent-lga3-3.cdninstagram.com/v/t51.2885-19/87642025_251354955877326_8923313861935759360_n.jpg?stp=dst-jpg_e0_s150x150_tt6&amp;efg=eyJ2ZW5jb2RlX3RhZyI6InByb2ZpbGVfcGljLmRqYW5nby4xMDgwLmMyIn0&amp;_nc_ht=scontent-lga3-3.cdninstagram.com&amp;_nc_cat=106&amp;_nc_oc=Q6cZ2QFYBQO3eats8vqawGbyJItha1JOcUhRX9Q9U-RRSwdqZ_sR6wUq7IkaRMT3X7vH0uY&amp;_nc_ohc=kagVrf0e7AEQ7kNvwGX3FIJ&amp;_nc_gid=BIDPmh-6zCHMVG8-9dNo8A&amp;edm=AOQ1c0wBAAAA&amp;ccb=7-5&amp;oh=00_Afz6PZeu71DpyU_SveFLq9D6F0xaLRxbw-hBuMgigB4oZw&amp;oe=69BDBDE9&amp;_nc_sid=8b3546</t>
  </si>
  <si>
    <t>SORAVee 7.0 ２＋1
“C'est la vie”(セラヴィ)はフランス人がしばしば口にする慣用句。 日本語に直訳すると「これが人生だ」
ミッドレングスだからシングルフィンじゃないの？って思うよね。
シングルスタビなの。2＋1
それがまたいいよね。
いつも有難うございます
@eishindesigns 
@3dimensionsurfboards 
@eishindesigns 
@surfers9_2019 
@photo_epg99 
@tera_tomo28 | 漢は何故アメリカ製に惹かれるのか
#LEVIS
#アメリカバレンシア製
#ホワイトタブ 
#コーディロイジャケット
#育てるシリーズ
2000年代　新品 | 黒田屋
納め2025年
@kurodaya_ramen 
今年は何回行ったのか？
来年は回数を数えてみる。
脂少なめ
薬味多め
トッピングは揚げネギ
ニンニク2杯
辛いやつ3杯
#黒田屋 | 餃子🥟
優勝
王将の餃子
壺屋の餃子
五味八珍の餃子
#餃子 | 2025パークフェス
俺の大好きな先輩達
#パークフェス | 第２回KSGGカップ
微力ながら今年もＭＣを任命され達兄とＭＣをやりました。
達兄のＭＣは最高でした！
とにかく笑顔が絶えない大会でした。
勝っても負けても笑顔。
最高な大会でした。
粂会長と話すと毎回言われる事があるんです。
おじさん達と若手が交流できる場を作りたいって。
去年から大会をやって
海の中でも陸でもおじさん達と若手が挨拶したり
今のライディング良かったです！とか
そんな会話が生まれてる気がします！
大会のおかげです。
また来年もできたらいいな。
粂会長はじめ
イタ君
達兄
ジャッジたかしさん
ツヅキさん
朝大雨の中設営してくれた先輩達
試合の合間にずっとジャッジをしてくれた | まほろば
2025 6/28
@natsumi_taoka 
@nachos.san 
in豊橋
@garage_toyohashi 
なっちゃんとナチョスの上映会が豊橋のgarageで！
めっちゃ良かった！
サーフィンってやっぱりいいね☺︎
なっちゃんとナチョスの旅をまたみたい〜！
次はどこに行くのかな？
6/29
in あかしろ
@3292koyama 
豊橋に来たらあかしろ！
みんなで行けてよかった〜🍖🍺
兄さん、いつもありがとございます。
毎度毎度最高です。
なっちゃんがまた豊橋に行きたい〜！
みんなに会いたい〜って思ってくれたら嬉しい限り！
今度はサーフィン一緒にし | タイヤのホイールを磨いてスプレーを吹いてみたり
ヘッドライトが黄色に変わってたから磨いてガラスコーティングしたり
ヘッドライトをLEDに交換してみたり
グリルを黒にスプレー吹いてみたり！
綺麗になりました。
#ランクル200
#間違え探し | #2023
@devon_howard | respectする人が波を触ってたから真似してみた。
いつかの写真
@photo_epg99 
@surfers9_2019 
@eishindesigns 
@eishinsato | バンダナ
COTTON100％
アメリカ製
俺のマストアイテム　
#バンダナ#madeinusa #アメリカ製 | コルジリネ レッドスター 
#コルジリネレッドスター 
#枯れない
#garage</t>
  </si>
  <si>
    <t>#LEVIS, #2023, #madeinusa, #garage</t>
  </si>
  <si>
    <t>@eishindesigns, @3dimensionsurfboards, @surfers9_2019, @photo_epg99, @tera_tomo28, @kurodaya_ramen, @natsumi_taoka, @nachos.san, @garage_toyohashi, @3292koyama, @devon_howard, @eishinsato</t>
  </si>
  <si>
    <t>https://instagram.com/p/DULDqtgETB-, https://instagram.com/p/DT7sesgEWey, https://instagram.com/p/DSzTAUWEWlM, https://instagram.com/p/DQdw-kgEXXK, https://instagram.com/p/DP1mMfHEiwC, https://instagram.com/p/DO8aTYikdC4, https://instagram.com/p/DNDAF2Gvgdp, https://instagram.com/p/DM5TeM9vv1p, https://instagram.com/p/DKeS5TFv7kD, https://instagram.com/p/DGS-8A2vkHi, https://instagram.com/p/DGFtYlpvXHv, https://instagram.com/p/DF-HRAmvGh-</t>
  </si>
  <si>
    <t>171, 90, 96, 115, 126, 203, 139, 163, 91, 151, 82, 76</t>
  </si>
  <si>
    <t>10, 0, 0, 5, 0, 6, 0, 9, 1, 0, 0, 0</t>
  </si>
  <si>
    <t>2026-01-31, 2026-01-25, 2025-12-28, 2025-10-31, 2025-10-15, 2025-09-23, 2025-08-07, 2025-08-03, 2025-06-04, 2025-02-20, 2025-02-15, 2025-02-12</t>
  </si>
  <si>
    <t>Surfers9</t>
  </si>
  <si>
    <t>Sidecar, Image, Image, Sidecar, Sidecar, Sidecar, Sidecar, Sidecar, Image, Image, Image, Image</t>
  </si>
  <si>
    <t>https://scontent-lga3-2.cdninstagram.com/v/t51.82787-15/626350459_18560051293022839_2552063456055835060_n.jpg?stp=dst-jpg_e35_p1080x1080_sh0.08_tt6&amp;_nc_ht=scontent-lga3-2.cdninstagram.com&amp;_nc_cat=107&amp;_nc_oc=Q6cZ2QFYBQO3eats8vqawGbyJItha1JOcUhRX9Q9U-RRSwdqZ_sR6wUq7IkaRMT3X7vH0uY&amp;_nc_ohc=q3WSyktnsoYQ7kNvwHwvtCX&amp;_nc_gid=BIDPmh-6zCHMVG8-9dNo8A&amp;edm=AOQ1c0wBAAAA&amp;ccb=7-5&amp;ig_cache_key=MzgyMjE1NjI5MzE3MjQ2MTk0MQ%3D%3D.3-ccb7-5&amp;oh=00_Afywt06ZMUix5-54wLEFPCdGPRpWIVoMZl1BJyVAQio55g&amp;oe=69BDB85B&amp;_nc_sid=8b3546, https://scontent-lga3-2.cdninstagram.com/v/t51.82787-15/626350459_18560051293022839_2552063456055835060_n.jpg?stp=dst-jpg_e35_p1080x1080_sh0.08_tt6&amp;_nc_ht=scontent-lga3-2.cdninstagram.com&amp;_nc_cat=107&amp;_nc_oc=Q6cZ2QFYBQO3eats8vqawGbyJItha1JOcUhRX9Q9U-RRSwdqZ_sR6wUq7IkaRMT3X7vH0uY&amp;_nc_ohc=q3WSyktnsoYQ7kNvwHwvtCX&amp;_nc_gid=BIDPmh-6zCHMVG8-9dNo8A&amp;edm=AOQ1c0wBAAAA&amp;ccb=7-5&amp;ig_cache_key=MzgyMjE1NjI5MzE3MjQ2MTk0MQ%3D%3D.3-ccb7-5&amp;oh=00_Afywt06ZMUix5-54wLEFPCdGPRpWIVoMZl1BJyVAQio55g&amp;oe=69BDB85B&amp;_nc_sid=8b3546, https://scontent-lga3-2.cdninstagram.com/v/t51.82787-15/623913877_18560051317022839_1925350037492032731_n.jpg?stp=dst-jpg_e35_p1080x1080_sh0.08_tt6&amp;_nc_ht=scontent-lga3-2.cdninstagram.com&amp;_nc_cat=107&amp;_nc_oc=Q6cZ2QFYBQO3eats8vqawGbyJItha1JOcUhRX9Q9U-RRSwdqZ_sR6wUq7IkaRMT3X7vH0uY&amp;_nc_ohc=rQP3B-PxFk8Q7kNvwE4kuWa&amp;_nc_gid=BIDPmh-6zCHMVG8-9dNo8A&amp;edm=AOQ1c0wBAAAA&amp;ccb=7-5&amp;ig_cache_key=MzgyMjE1NjMxNjI0OTUyNzI4Mg%3D%3D.3-ccb7-5&amp;oh=00_AfwrOAXJacbegge8x7w9AuvFBfq5PmJlXoAIlCC1ukQNkA&amp;oe=69BDB92C&amp;_nc_sid=8b3546, https://scontent-lga3-2.cdninstagram.com/v/t51.82787-15/625508130_18560051329022839_8003628053019829836_n.jpg?stp=dst-jpg_e35_p1080x1080_sh0.08_tt6&amp;_nc_ht=scontent-lga3-2.cdninstagram.com&amp;_nc_cat=107&amp;_nc_oc=Q6cZ2QFYBQO3eats8vqawGbyJItha1JOcUhRX9Q9U-RRSwdqZ_sR6wUq7IkaRMT3X7vH0uY&amp;_nc_ohc=zxcIOY7hOOoQ7kNvwGPIh4x&amp;_nc_gid=BIDPmh-6zCHMVG8-9dNo8A&amp;edm=AOQ1c0wBAAAA&amp;ccb=7-5&amp;ig_cache_key=MzgyMjE1NjMyOTg3MjYzOTIyMQ%3D%3D.3-ccb7-5&amp;oh=00_Afxbq6RMsZAXYT15dzXjldOxVZu1jdOmnSLDb6up9_1NYg&amp;oe=69BDBDC6&amp;_nc_sid=8b3546, https://scontent-lga3-2.cdninstagram.com/v/t51.82787-15/625017388_18560051341022839_6641927867259951719_n.jpg?stp=dst-jpg_e35_p1080x1080_sh0.08_tt6&amp;_nc_ht=scontent-lga3-2.cdninstagram.com&amp;_nc_cat=107&amp;_nc_oc=Q6cZ2QFYBQO3eats8vqawGbyJItha1JOcUhRX9Q9U-RRSwdqZ_sR6wUq7IkaRMT3X7vH0uY&amp;_nc_ohc=bPDC-25vOhcQ7kNvwGo_bHp&amp;_nc_gid=BIDPmh-6zCHMVG8-9dNo8A&amp;edm=AOQ1c0wBAAAA&amp;ccb=7-5&amp;ig_cache_key=MzgyMjE1NjMzODYxMzU0Nzg1Mw%3D%3D.3-ccb7-5&amp;oh=00_AfxGyXEQ6YqhP3eVFfMIa_XvklGfEfjOUNQVqESElmqL8w&amp;oe=69BD8C51&amp;_nc_sid=8b3546, https://scontent-lga3-2.cdninstagram.com/v/t51.82787-15/625768192_18560051350022839_1035649207650636113_n.jpg?stp=dst-jpg_e35_p1080x1080_sh0.08_tt6&amp;_nc_ht=scontent-lga3-2.cdninstagram.com&amp;_nc_cat=107&amp;_nc_oc=Q6cZ2QFYBQO3eats8vqawGbyJItha1JOcUhRX9Q9U-RRSwdqZ_sR6wUq7IkaRMT3X7vH0uY&amp;_nc_ohc=79UiL_Y7tS0Q7kNvwHf7QQA&amp;_nc_gid=BIDPmh-6zCHMVG8-9dNo8A&amp;edm=AOQ1c0wBAAAA&amp;ccb=7-5&amp;ig_cache_key=MzgyMjE1NjM0MTAwNDI5ODkwMg%3D%3D.3-ccb7-5&amp;oh=00_AfwKNwPQ7phcaEwCjaHEoZxDW-galiN8X6uHyFPdhijrBQ&amp;oe=69BD9A12&amp;_nc_sid=8b3546, https://scontent-lga3-2.cdninstagram.com/v/t51.82787-15/622434711_18558461038022839_1269401674305137939_n.jpg?stp=dst-jpg_e35_s1080x1080_sh0.08_tt6&amp;_nc_ht=scontent-lga3-2.cdninstagram.com&amp;_nc_cat=107&amp;_nc_oc=Q6cZ2QFYBQO3eats8vqawGbyJItha1JOcUhRX9Q9U-RRSwdqZ_sR6wUq7IkaRMT3X7vH0uY&amp;_nc_ohc=mrXjOkbh0bIQ7kNvwE0qPv2&amp;_nc_gid=BIDPmh-6zCHMVG8-9dNo8A&amp;edm=AOQ1c0wBAAAA&amp;ccb=7-5&amp;ig_cache_key=MzgxNzg0MDczMjU0MDA2OTgxMA%3D%3D.3-ccb7-5&amp;oh=00_AfxvFGm_0J8qSgeIXdCJdJX_GDgLtJshCDBR9GK4TrE8rA&amp;oe=69BDB842&amp;_nc_sid=8b3546, https://scontent-lga3-2.cdninstagram.com/v/t51.82787-15/607711079_18553083010022839_3312937728454150444_n.jpg?stp=dst-jpg_e35_s1080x1080_sh0.08_tt6&amp;_nc_ht=scontent-lga3-2.cdninstagram.com&amp;_nc_cat=107&amp;_nc_oc=Q6cZ2QFYBQO3eats8vqawGbyJItha1JOcUhRX9Q9U-RRSwdqZ_sR6wUq7IkaRMT3X7vH0uY&amp;_nc_ohc=tAShfh8A21YQ7kNvwFXvcQE&amp;_nc_gid=BIDPmh-6zCHMVG8-9dNo8A&amp;edm=AOQ1c0wBAAAA&amp;ccb=7-5&amp;ig_cache_key=Mzc5NzQ2MjQ5NTUzMjI0NzM3Mg%3D%3D.3-ccb7-5&amp;oh=00_Afy1V6Rx7MXklBTxle0ubxItSGivAcGlWv8bOGmEj6b9QA&amp;oe=69BDB450&amp;_nc_sid=8b3546, https://scontent-lga3-2.cdninstagram.com/v/t51.82787-15/570108962_18541841458022839_9138899333502870683_n.jpg?stp=dst-jpg_e35_p1080x1080_sh0.08_tt6&amp;_nc_ht=scontent-lga3-2.cdninstagram.com&amp;_nc_cat=107&amp;_nc_oc=Q6cZ2QFYBQO3eats8vqawGbyJItha1JOcUhRX9Q9U-RRSwdqZ_sR6wUq7IkaRMT3X7vH0uY&amp;_nc_ohc=QqzzvRFu2CEQ7kNvwFwbpLF&amp;_nc_gid=BIDPmh-6zCHMVG8-9dNo8A&amp;edm=AOQ1c0wBAAAA&amp;ccb=7-5&amp;ig_cache_key=Mzc1NTM3MzA2MjA1ODQ5NzAzNQ%3D%3D.3-ccb7-5&amp;oh=00_AfxiH54EFmT0TAdEV1gBc7IWPaQvPuOdkrqA1tfKT9BSVA&amp;oe=69BD9F78&amp;_nc_sid=8b3546, https://scontent-lga3-2.cdninstagram.com/v/t51.82787-15/570108962_18541841458022839_9138899333502870683_n.jpg?stp=dst-jpg_e35_p1080x1080_sh0.08_tt6&amp;_nc_ht=scontent-lga3-2.cdninstagram.com&amp;_nc_cat=107&amp;_nc_oc=Q6cZ2QFYBQO3eats8vqawGbyJItha1JOcUhRX9Q9U-RRSwdqZ_sR6wUq7IkaRMT3X7vH0uY&amp;_nc_ohc=QqzzvRFu2CEQ7kNvwFwbpLF&amp;_nc_gid=BIDPmh-6zCHMVG8-9dNo8A&amp;edm=AOQ1c0wBAAAA&amp;ccb=7-5&amp;ig_cache_key=Mzc1NTM3MzA2MjA1ODQ5NzAzNQ%3D%3D.3-ccb7-5&amp;oh=00_AfxiH54EFmT0TAdEV1gBc7IWPaQvPuOdkrqA1tfKT9BSV</t>
  </si>
  <si>
    <t>https://scontent-lga3-2.cdninstagram.com/o1/v/t2/f2/m367/AQO5eJOSpeS-CJ2uMNxfk7mWV4sDl7pB4Ghv5z4t903z9BnDYROts9GwH0WoS-xTEo-CrXyjI0NdMsyFPJrdkvt5LEVSBphIJb8LvxI.mp4?_nc_cat=105&amp;_nc_sid=5e9851&amp;_nc_ht=scontent-lga3-2.cdninstagram.com&amp;_nc_ohc=SuIJXJO8cdIQ7kNvwEJWHDp&amp;efg=eyJ2ZW5jb2RlX3RhZyI6Inhwdl9wcm9ncmVzc2l2ZS5JTlNUQUdSQU0uQ0FST1VTRUxfSVRFTS5DMy43MjAuZGFzaF9iYXNlbGluZV8xX3YxIiwieHB2X2Fzc2V0X2lkIjoyNjIwODk3MDg4MjY3NDI5LCJhc3NldF9hZ2VfZGF5cyI6MTUxLCJ2aV91c2VjYXNlX2lkIjoxMDE0NiwiZHVyYXRpb25fcyI6MzAsInVybGdlbl9zb3VyY2UiOiJ3d3cifQ%3D%3D&amp;ccb=17-1&amp;vs=1f81ee30adc0aeb6&amp;_nc_vs=HBksFQIYQGlnX2VwaGVtZXJhbC9CNDRFRUU4NUFDNDEyQzM1MzQwNjY1NzBEQzhBNTFBMl92aWRlb19kYXNoaW5pdC5tcDQVAALIARIAFQIYOnBhc3N0aHJvdWdoX2V2ZXJzdG9yZS9HT1dEb0NFNXlvOGNkRGdFQUVacW5jODA2NUU3YnNwVEFRQUYVAgLIARIAKAAYABsCiAd1c2Vfb2lsATEScHJvZ3Jlc3NpdmVfcmVjaXBlATEVAAAmypKD_6TspwkVAigCQzMsF0A-90vGp--eGBJkYXNoX2Jhc2VsaW5lXzFfdjERAHXuB2XEngEA&amp;_nc_gid=BIDPmh-6zCHMVG8-9dNo8A&amp;_nc_ss=1a&amp;_nc_zt=28&amp;oh=00_AfzB7us07cs4DOUEQ5K0YyeMY6Drcw5c6eAO6PH9HhT1Nw&amp;oe=69BD9C4A, https://scontent-lga3-3.cdninstagram.com/o1/v/t2/f2/m367/AQM0tYNztQy2YqJjtNufpNB92hBcncBozGc_W8OhZ4vbifCZ3McgCoNZZw07D8FlwiUTLtgsRf_omJxqH2BRw-A1rlCUSVm86fd3ASY.mp4?_nc_cat=104&amp;_nc_sid=5e9851&amp;_nc_ht=scontent-lga3-3.cdninstagram.com&amp;_nc_ohc=YoIcE25bkAwQ7kNvwHZGVNz&amp;efg=eyJ2ZW5jb2RlX3RhZyI6Inhwdl9wcm9ncmVzc2l2ZS5JTlNUQUdSQU0uQ0FST1VTRUxfSVRFTS5DMy43MjAuZGFzaF9iYXNlbGluZV8xX3YxIiwieHB2X2Fzc2V0X2lkIjoxNTE3NTIzMDQ5NDMwMjkzLCJhc3NldF9hZ2VfZGF5cyI6MTUxLCJ2aV91c2VjYXNlX2lkIjoxMDE0NiwiZHVyYXRpb25fcyI6MTIsInVybGdlbl9zb3VyY2UiOiJ3d3cifQ%3D%3D&amp;ccb=17-1&amp;vs=6172fa15f85264cf&amp;_nc_vs=HBksFQIYQGlnX2VwaGVtZXJhbC9ERTQ2RjAxQzI1QUI1N0JBRDhERENGQTRCNzdEQTRCOF92aWRlb19kYXNoaW5pdC5tcDQVAALIARIAFQIYOnBhc3N0aHJvdWdoX2V2ZXJzdG9yZS9HT0habFNFWU5CeGpyUnhiQUhMcGNZR1lZbVp2YnNwVEFRQUYVAgLIARIAKAAYABsCiAd1c2Vfb2lsATEScHJvZ3Jlc3NpdmVfcmVjaXBlATEVAAAmqvTl5LuLsgUVAigCQzMsF0Apu2RaHKwIGBJkYXNoX2Jhc2VsaW5lXzFfdjERAHXuB2XEngEA&amp;_nc_gid=BIDPmh-6zCHMVG8-9dNo8A&amp;_nc_ss=1a&amp;_nc_zt=28&amp;oh=00_AfzVZIAVONucWrLZ66Ji1pfwuZUPnfFmJLd1MCyiMQs1cA&amp;oe=69BDA81D, https://scontent-lga3-2.cdninstagram.com/o1/v/t2/f2/m367/AQMpfiQA9OMV-sBmDWh8G1TegjjGX5qHPMMun0vPaYO0KoWMZy3b0hYHUfgIBKPWnXNzt_Us2irwIOmMbXkcPsm0IsPYsUkloL2pJHA.mp4?_nc_cat=101&amp;_nc_sid=5e9851&amp;_nc_ht=scontent-lga3-2.cdninstagram.com&amp;_nc_ohc=Qyjg2RQju90Q7kNvwH1tmjX&amp;efg=eyJ2ZW5jb2RlX3RhZyI6Inhwdl9wcm9ncmVzc2l2ZS5JTlNUQUdSQU0uQ0FST1VTRUxfSVRFTS5DMi45NjAuZGFzaF9iYXNlbGluZV8xX3YxIiwieHB2X2Fzc2V0X2lkIjo2MzQzMDM5Mjk1NDMxOTgsImFzc2V0X2FnZV9kYXlzIjoxNzMsInZpX3VzZWNhc2VfaWQiOjEwMTQ2LCJkdXJhdGlvbl9zIjoyNCwidXJsZ2VuX3NvdXJjZSI6Ind3dyJ9&amp;ccb=17-1&amp;vs=d9b77f14ab60063c&amp;_nc_vs=HBksFQIYQGlnX2VwaGVtZXJhbC9GMTQzMDgzM0U3N0QyNDE1ODY1M0NENzAyM0U2QjdCRV92aWRlb19kYXNoaW5pdC5tcDQVAALIARIAFQIYOnBhc3N0aHJvdWdoX2V2ZXJzdG9yZS9HTTI5OENCdDNHdkJuTGdDQUsta1NnMHNOSFF2YmtZTEFBQUYVAgLIARIAKAAYABsCiAd1c2Vfb2lsATEScHJvZ3Jlc3NpdmVfcmVjaXBlATEVAAAmvKizxqy5oAIVAigCQzIsF0A4ZmZmZmZmGBJkYXNoX2Jhc2VsaW5lXzFfdjERAHXuB2XEngEA&amp;_nc_gid=BIDPmh-6zCHMVG8-9dNo8A&amp;_nc_ss=1a&amp;_nc_zt=28&amp;oh=00_Afw0DF28sfjWp2eee6hTDupJgDvCyBbv4vc-aqEDEVQhSg&amp;oe=69BD9FEE, https://scontent-lga3-3.cdninstagram.com/o1/v/t2/f2/m367/AQNlbCr_GuU9b1jKAkfzNY8uEce6ENJSphNTp4BnVUkBRSJ5bXvvMWiVbBSACSYquRMAOluTJIOGdnSSC1LPAWnJIlejfts3eUBAISI.mp4?_nc_cat=106&amp;_nc_sid=5e9851&amp;_nc_ht=scontent-lga3-3.cdninstagram.com&amp;_nc_ohc=pMw3L1eJWmoQ7kNvwEpgNdM&amp;efg=eyJ2ZW5jb2RlX3RhZyI6Inhwdl9wcm9ncmVzc2l2ZS5JTlNUQUdSQU0uQ0FST1VTRUxfSVRFTS5DMy45NjAuZGFzaF9iYXNlbGluZV8xX3YxIiwieHB2X2Fzc2V0X2lkIjoxMzQzMTA4Njk3NDgyNjg1LCJhc3NldF9hZ2VfZGF5cyI6MTczLCJ2aV91c2VjYXNlX2lkIjoxMDE0NiwiZHVyYXRpb25fcyI6MTYsInVybGdlbl9zb3VyY2UiOiJ3d3cifQ%3D%3D&amp;ccb=17-1&amp;vs=64865a6a9957db7d&amp;_nc_vs=HBksFQIYQGlnX2VwaGVtZXJhbC8yQzQyRDAzNjU4RjRDOTBGOUJFNzJFNDgzNzdBN0VCN192aWRlb19kYXNoaW5pdC5tcDQVAALIARIAFQIYOnBhc3N0aHJvdWdoX2V2ZXJzdG9yZS9HQUNmMHlEWUlFM016STBFQUpPLWxLR3p4eXhUYmtZTEFBQUYVAgLIARIAKAAYABsCiAd1c2Vfb2lsATEScHJvZ3Jlc3NpdmVfcmVjaXBlATEVAAAm-pb3zJvj4gQVAigCQzMsF0AwO6XjU_fPGBJkYXNoX2Jhc2VsaW5lXzFfdjERAHXuB2XEngEA&amp;_nc_gid=BIDPmh-6zCHMVG8-9dNo8A&amp;_nc_ss=1a&amp;_nc_zt=28&amp;oh=00_AfwwP1f9mErfMwDOjJdkOCJd5GxYNS7PX1oz3SzeF3OKeg&amp;oe=69BD8FB3, https://scontent-lga3-1.cdninstagram.com/o1/v/t2/f2/m367/AQNcUDUbw0MsSqpmy48D-kOVBhj3PNbI_N-GIKSFRisXe4NMNjWtNHiE_4k_IsFxcd8bSDTq8xaso4NkhBIGgXyxYx0Njf5qvv3rzxY.mp4?_nc_cat=109&amp;_nc_sid=5e9851&amp;_nc_ht=scontent-lga3-1.cdninstagram.com&amp;_nc_ohc=dGg0m3PppeEQ7kNvwG9NRpQ&amp;efg=eyJ2ZW5jb2RlX3RhZyI6Inhwdl9wcm9ncmVzc2l2ZS5JTlNUQUdSQU0uQ0FST1VTRUxfSVRFTS5DMy45NjAuZGFzaF9iYXNlbGluZV8xX3YxIiwieHB2X2Fzc2V0X2lkIjoxOTY4OTAzNTc2OTg0MDk5LCJhc3NldF9hZ2VfZGF5cyI6MTczLCJ2aV91c2VjYXNlX2lkIjoxMDE0NiwiZHVyYXRpb25fcyI6MjIsInVybGdlbl9zb3VyY2UiOiJ3d3cifQ%3D%3D&amp;ccb=17-1&amp;vs=1d7add5703759103&amp;_nc_vs=HBksFQIYQGlnX2VwaGVtZXJhbC85RTQ3MjU2QTU2RTc4MEY2RDNDNjJGNTE5NEJEQjA4Rl92aWRlb19kYXNoaW5pdC5tcDQVAALIARIAFQIYOnBhc3N0aHJvdWdoX2V2ZXJzdG9yZS9HRExLOENEZ2cyLVJGc0VHQUNmVlNqdVNLcXc1YmtZTEFBQUYVAgLIARIAKAAYABsCiAd1c2Vfb2lsATEScHJvZ3Jlc3NpdmVfcmVjaXBlATEVAAAmxujs5KKt_wYVAigCQzMsF0A290vGp--eGBJkYXNoX2Jhc2VsaW5lXzFfdjERAHXuB2XEngEA&amp;_nc_gid=BIDPmh-6zCHMVG8-9dNo8A&amp;_nc_ss=1a&amp;_nc_zt=28</t>
  </si>
  <si>
    <t>https://www.instagram.com/koji_ikuma</t>
  </si>
  <si>
    <t>ko_slang</t>
  </si>
  <si>
    <t>KO_SLANG</t>
  </si>
  <si>
    <t>SLANGのVocalのKOです／SAPPORO CITY HARD CORE／www.slang1988.com／#MHB4120／#ashiharakarate  
SLANG Web Shop ↓</t>
  </si>
  <si>
    <t>http://webshop.slang1988.com/</t>
  </si>
  <si>
    <t>https://scontent-atl3-2.cdninstagram.com/v/t51.82787-19/628232402_18559650964047866_8577480060920122329_n.jpg?stp=dst-jpg_e0_s150x150_tt6&amp;efg=eyJ2ZW5jb2RlX3RhZyI6InByb2ZpbGVfcGljLmRqYW5nby4xMDI0LmMyIn0&amp;_nc_ht=scontent-atl3-2.cdninstagram.com&amp;_nc_cat=102&amp;_nc_oc=Q6cZ2QH9UPGgbRy4lNJIWqIVUMgGg7kLqKx85Ee0Bx4M-ajUfeX97YyYQ6qLy9R12bBkDXY&amp;_nc_ohc=tvcXF9BIajgQ7kNvwFFhBVe&amp;_nc_gid=yL5q2KbPo5kO67l3G9MtGA&amp;edm=AOQ1c0wBAAAA&amp;ccb=7-5&amp;oh=00_AfyZVw6T117b9gOCAvIgOTnmXMNeWqakb2Uy2bNmfXtCyQ&amp;oe=69BDA5E7&amp;_nc_sid=8b3546</t>
  </si>
  <si>
    <t>【ブッキング受付中】移転オープン🎉
札幌のライブハウス「KLUB COUNTER ACTION」ではイベント・ツアーブッキング等の受付を行ってます。
様々なスタイルに対してご相談に応じますので、お気軽にお問い合わせ下さい。
KLUB COUNTER ACTION
札幌市中央区南3条西2丁目3-2 WALL HALL1階
@klub_counter_action_sapporo 
⁡
お問い合わせ
klubcounteraction@gmail.com | 【終わらないハードコア】石井恵梨子著
北海道・札幌を拠点とするハードコアバンド・SLANGのボーカリストにして、札幌の音楽シーンを語る上で欠かせないライブハウス「KLUB COUNTER ACTION」のオーナーとしても知られるKOの半生に迫った自伝的ノンフィクション。
1970年に北海道の日高地方、浦河町に生まれた少年 KOは、いかにしてハードコアに出会い、魅了されていったのか。いまや札幌の老舗ライブハウスとなった「KLUB COUNTER ACTION」はどのように誕生したのか。bloodthirsty butchers、eastern youth、怒髪天といった先輩バンドとの交流。SL | ライブ全てキャンセルって結成以来はじめて。
毎日お気楽な投稿してたけど、膝関節と声帯ポリープ（ #ポリープ様声帯）の悪化が主な原因で（他にもいろいろあるんだけど）、折れた骨はまだ数ヶ月はくっつかないし、おれと会ったり話したりした人はわかると思うけど、話す声ですら声がもう明らかにダメで、ちょっと今は骨折のリハビリで他の手術はする気になれないし、そもそもポリープ様声帯は元には戻らないし、先の見えない日々で一つまた一つとギリギリでライブをキャンセルするより、もういま決まってるライブは全てキャンセルさせてもらって、とりあえず今は薬でなんとか様子見ながら、先ずは骨折の完治とリハビリ。もう少し動けるよう | あー、我が家はいつこの病院通いの日々から解放されるのだろうか😺 | #Motörhead
#motörheadbangers | 本日のマルゲリータくん | #Motörhead
#Motörheadbangers 
#MHB
#MHB4120</t>
  </si>
  <si>
    <t>#Mot, #mot, #MHB, #MHB4120</t>
  </si>
  <si>
    <t>@klub_counter_action_sapporo, @gmail.com</t>
  </si>
  <si>
    <t>https://instagram.com/p/CtqoaQmoFGD, https://instagram.com/p/DSElmE7E2aG, https://instagram.com/p/DMIFtF4R8V3, https://instagram.com/p/DV7309uExZ6, https://instagram.com/p/DV7wt1dEzms, https://instagram.com/p/DV7wBBZkyvj, https://instagram.com/p/DV59FvSkxr6, https://instagram.com/p/DV59E8zE8Dz, https://instagram.com/p/DV58FveE95N, https://instagram.com/p/DV5Et1OEzkD, https://instagram.com/p/DV5Din8k2rZ, https://instagram.com/p/DV3aeodk3PI</t>
  </si>
  <si>
    <t>830, 690, 1706, 116, 62, 123, 85, 80, 111, 172, 282, 146</t>
  </si>
  <si>
    <t>0, 0, 25, 0, 0, 0, 0, 0, 0, 0, 0, 0</t>
  </si>
  <si>
    <t>2023-06-19, 2025-12-10, 2025-07-15, 2026-03-16, 2026-03-16, 2026-03-16, 2026-03-15, 2026-03-15, 2026-03-15, 2026-03-15, 2026-03-15, 2026-03-14</t>
  </si>
  <si>
    <t>https://scontent-atl3-2.cdninstagram.com/v/t51.82787-15/590755754_18547248241047866_4464946878591044618_n.jpg?stp=dst-jpg_e35_p1080x1080_sh0.08_tt6&amp;_nc_ht=scontent-atl3-2.cdninstagram.com&amp;_nc_cat=102&amp;_nc_oc=Q6cZ2QH9UPGgbRy4lNJIWqIVUMgGg7kLqKx85Ee0Bx4M-ajUfeX97YyYQ6qLy9R12bBkDXY&amp;_nc_ohc=OTM9O2MWzGcQ7kNvwH64ADc&amp;_nc_gid=yL5q2KbPo5kO67l3G9MtGA&amp;edm=AOQ1c0wBAAAA&amp;ccb=7-5&amp;ig_cache_key=Mzc4NDMxNDkzMTI0NTE4MDU1MA%3D%3D.3-ccb7-5&amp;oh=00_AfwakGZi3UdfnGL__LKEJYJJFrxdfUqrr28_6GOnHpEnjw&amp;oe=69BD8EB1&amp;_nc_sid=8b3546, https://scontent-atl3-2.cdninstagram.com/v/t51.82787-15/519436201_18517925815047866_8812170374794554498_n.jpg?stp=dst-jpg_e35_s1080x1080_sh0.08_tt6&amp;_nc_ht=scontent-atl3-2.cdninstagram.com&amp;_nc_cat=102&amp;_nc_oc=Q6cZ2QH9UPGgbRy4lNJIWqIVUMgGg7kLqKx85Ee0Bx4M-ajUfeX97YyYQ6qLy9R12bBkDXY&amp;_nc_ohc=VEavE1eNp-cQ7kNvwEfPskZ&amp;_nc_gid=yL5q2KbPo5kO67l3G9MtGA&amp;edm=AOQ1c0wBAAAA&amp;ccb=7-5&amp;ig_cache_key=MzY3NzIxNDE4NDY2OTk1NTQ0Nw%3D%3D.3-ccb7-5&amp;oh=00_AfzSp6SVq5KKqBsmObDdvOk4c6anZjBKNoCckHC5m_Q4gg&amp;oe=69BDBD04&amp;_nc_sid=8b3546, https://scontent-atl3-2.cdninstagram.com/v/t51.82787-15/653568112_18572283832047866_7155992620542961228_n.jpg?stp=dst-jpg_e35_s1080x1080_sh0.08_tt6&amp;_nc_ht=scontent-atl3-2.cdninstagram.com&amp;_nc_cat=102&amp;_nc_oc=Q6cZ2QH9UPGgbRy4lNJIWqIVUMgGg7kLqKx85Ee0Bx4M-ajUfeX97YyYQ6qLy9R12bBkDXY&amp;_nc_ohc=6HXCIXrN_WQQ7kNvwHlF1ho&amp;_nc_gid=yL5q2KbPo5kO67l3G9MtGA&amp;edm=AOQ1c0wBAAAA&amp;ccb=7-5&amp;ig_cache_key=Mzg1MzkxOTQzODM4Nzc0NjQyNg%3D%3D.3-ccb7-5&amp;oh=00_Afx_X3P0IbMvYJq4x9a1ilUQlWQd_t8Fn9g6mhKv3h7Orw&amp;oe=69BD8D12&amp;_nc_sid=8b3546, https://scontent-atl3-2.cdninstagram.com/v/t51.82787-15/651936245_18572276173047866_6873293566822905318_n.jpg?stp=dst-jpg_e35_s1080x1080_sh0.08_tt6&amp;_nc_ht=scontent-atl3-2.cdninstagram.com&amp;_nc_cat=102&amp;_nc_oc=Q6cZ2QH9UPGgbRy4lNJIWqIVUMgGg7kLqKx85Ee0Bx4M-ajUfeX97YyYQ6qLy9R12bBkDXY&amp;_nc_ohc=xcjJ_y-xWUYQ7kNvwF2T-SQ&amp;_nc_gid=yL5q2KbPo5kO67l3G9MtGA&amp;edm=AOQ1c0wBAAAA&amp;ccb=7-5&amp;ig_cache_key=Mzg1Mzg4ODE2MjE1MDY5MzI5Mg%3D%3D.3-ccb7-5&amp;oh=00_Afw7uV8S4PhLK9Z0tAc_pWBFVkUAs5V5S8DXiAbRNwWJCg&amp;oe=69BDA802&amp;_nc_sid=8b3546, https://scontent-atl3-2.cdninstagram.com/v/t51.82787-15/652769760_18572275336047866_5222823717249132709_n.jpg?stp=dst-jpg_e15_tt6&amp;_nc_ht=scontent-atl3-2.cdninstagram.com&amp;_nc_cat=102&amp;_nc_oc=Q6cZ2QH9UPGgbRy4lNJIWqIVUMgGg7kLqKx85Ee0Bx4M-ajUfeX97YyYQ6qLy9R12bBkDXY&amp;_nc_ohc=xRk43kiHVUcQ7kNvwG7d7tV&amp;_nc_gid=yL5q2KbPo5kO67l3G9MtGA&amp;edm=AOQ1c0wBAAAA&amp;ccb=7-5&amp;ig_cache_key=Mzg1Mzg4NTA4MjYwMDQxODI3NQ%3D%3D.3-ccb7-5&amp;oh=00_AfxqMbDe0AVnW4oqJ_6iIUQosYMDB_0-jM84lgsVULfE-Q&amp;oe=69BDB1BC&amp;_nc_sid=8b3546, https://scontent-atl3-2.cdninstagram.com/v/t51.82787-15/651411353_18572065678047866_4209906458181109540_n.jpg?stp=dst-jpg_e15_tt6&amp;_nc_ht=scontent-atl3-2.cdninstagram.com&amp;_nc_cat=102&amp;_nc_oc=Q6cZ2QH9UPGgbRy4lNJIWqIVUMgGg7kLqKx85Ee0Bx4M-ajUfeX97YyYQ6qLy9R12bBkDXY&amp;_nc_ohc=MDn64HlhPzIQ7kNvwFxFRgY&amp;_nc_gid=yL5q2KbPo5kO67l3G9MtGA&amp;edm=AOQ1c0wBAAAA&amp;ccb=7-5&amp;ig_cache_key=Mzg1MzM3OTYzMTQwNDIyNzMyMg%3D%3D.3-ccb7-5&amp;oh=00_AfytyExh3DnWIOO1mZgOx-XpS1W5qV3Ru1XwzauyeIe_9Q&amp;oe=69BDA712&amp;_nc_sid=8b3546, https://scontent-atl3-2.cdninstagram.com/v/t51.82787-15/652114119_18572065663047866_7616420846536119040_n.jpg?stp=dst-jpg_e15_tt6&amp;_nc_ht=scontent-atl3-2.cdninstagram.com&amp;_nc_cat=102&amp;_nc_oc=Q6cZ2QH9UPGgbRy4lNJIWqIVUMgGg7kLqKx85Ee0Bx4M-ajUfeX97YyYQ6qLy9R12bBkDXY&amp;_nc_ohc=qnEGGm530B4Q7kNvwFBfl08&amp;_nc_gid=yL5q2KbPo5kO67l3G9MtGA&amp;edm=AOQ1c0wBAAAA&amp;ccb=7-5&amp;ig_cache_key=Mzg1MzM3OTU3NzE4ODY5NjMwNw%3D%3D.3-ccb7-5&amp;oh=00_AfxXiZVvBQCmptKvE_eolkuDGY2GD6LCw5C1MXGb1U3-uA&amp;oe=69BDB7D4&amp;_nc_sid=8b3546, https://scontent-atl3-2.cdninstagram.com/v/t51.82787-15/652747319_18572064106047866_2447033532002220902_n.jpg?stp=dst-jpg_e35_s1080x1080_sh0.08_tt6&amp;_nc_ht=scontent-atl3-2.cdninstagram.com&amp;_nc_cat=102&amp;_nc_oc=Q6cZ2QH9UPGgbRy4lNJIWqIVUMgGg7kLqKx85Ee0Bx4M-ajUfeX97YyYQ6qLy9R12bBkDXY&amp;_nc_ohc=dZ4xtB5oRioQ7kNvwE0FU6M&amp;_nc_gid=yL5q2KbPo5kO67l3G9MtGA&amp;edm=AOQ1c0wBAAAA&amp;ccb=7-5&amp;ig_cache_key=Mzg1MzM3NTIzMzU1MDcwNDIwNQ%3D%3D.3-ccb7-5&amp;oh=00_AfyAm_Vt300bdBu9pSe6nx-0Q7Sbv5EkrDkCn3D58Y26gg&amp;oe=69BDBC1C&amp;_nc_sid=8b3546, https://scontent-atl3-2.cdninstagram.com/v/t51.82787-15/652010703_18572000245047866_780436543399783814_n.jpg?stp=dst-jpg_e35_s1080x1080_sh0.08_tt6&amp;_nc_ht=scontent-atl3-2.cdninstagram.com&amp;_nc_cat=102&amp;_nc_oc=Q6cZ2QH9UPGgbRy4lNJIWqIVUMgGg7kLqKx85Ee0Bx4M-ajUfeX97YyYQ6qLy9R12bBkDXY&amp;_nc_ohc=bxwyPdJyjYQQ7kNvwEvdTg5&amp;_nc_gid=yL5q2KbPo5kO67l3G9MtGA&amp;edm=AOQ1c0wBAAAA&amp;ccb=7-5&amp;ig_cache_key=Mzg1MzEzMTY5Nzg5OTEyNDk5NQ%3D%3D.3-ccb7-5&amp;oh=00_AfzOSKkSQYhCyOJDO35fgrfdcwEdYLF6xKytFLGAaPVxOA&amp;oe=69BD91CF&amp;_nc_sid=8b3546, https://scontent-atl3-2.cdninstagram.com/v/t51.82787-15/652019256_18571998445047866_820269251184028102_n.jpg?stp=dst-jpg_e35_s1080x1080_sh0.08_tt6&amp;_nc_ht=scontent-atl3-2.cdninstagram.com&amp;_nc_cat=102&amp;_nc_oc=Q6cZ2QH9UPGgbRy4lNJIWqIVUMgGg7kLqKx85Ee0Bx4M-ajUfeX97YyYQ6qLy9R12bBkDXY&amp;_nc_ohc=D3unGYxuaT0Q7kNvwGoJ7Ld&amp;_nc_gid=yL5q2KbPo5kO67l3G9MtGA&amp;edm=AOQ1c0wBAAAA&amp;ccb=7-5&amp;ig_cache_key=Mzg1MzEyNjUyOTY4NjEzNzU2MQ%3D%3D.3-ccb7-5&amp;oh=00_AfzcVjaJn9DU5FEZ-7qlbRadx9EgDdNxdloiP-rEQJqQ-w&amp;oe=69BDBC4A&amp;_nc_sid=8b3546, https://scontent-atl3-2.cd</t>
  </si>
  <si>
    <t>https://scontent-atl3-1.cdninstagram.com/o1/v/t2/f2/m82/AQPU-ic7qWJWoVOr1vTQ0Tqa--Xd6sE7WpsO_O43TFvw-bmpd9Auxpt-yd3aOd528VmW4jwqVYIOuUDCO-lDSCzALPBT8rlShIX_Yig.mp4?_nc_cat=103&amp;_nc_sid=5e9851&amp;_nc_ht=scontent-atl3-1.cdninstagram.com&amp;_nc_ohc=OAcGTf-q7n4Q7kNvwF6gZeH&amp;efg=eyJ2ZW5jb2RlX3RhZyI6Inhwdl9wcm9ncmVzc2l2ZS5JTlNUQUdSQU0uQ0xJUFMuQzMuNzIwLmRhc2hfYmFzZWxpbmVfMV92MSIsInhwdl9hc3NldF9pZCI6MjczODE0ODY4NTE4NzgzLCJhc3NldF9hZ2VfZGF5cyI6MTAwMSwidmlfdXNlY2FzZV9pZCI6MTAwOTksImR1cmF0aW9uX3MiOjI5LCJ1cmxnZW5fc291cmNlIjoid3d3In0%3D&amp;ccb=17-1&amp;_nc_gid=yL5q2KbPo5kO67l3G9MtGA&amp;_nc_ss=1a&amp;_nc_zt=28&amp;vs=1e28ac7a9ea176bb&amp;_nc_vs=HBksFQIYT2lnX3hwdl9yZWVsc19wZXJtYW5lbnRfcHJvZC8zNDQ2ODQyODlGODc0NTU0QkIzNzZENDRFMTgxQ0ZBNl92aWRlb19kYXNoaW5pdC5tcDQVAALIARIAFQIYOnBhc3N0aHJvdWdoX2V2ZXJzdG9yZS9HQ1VqQ2hVRDBmaGhZMVVEQUpiUUJsaFpyRzkzYnFfRUFBQUYVAgLIARIAKAAYABsCiAd1c2Vfb2lsATEScHJvZ3Jlc3NpdmVfcmVjaXBlATEVAAAm_p3H34_CfBUCKAJDMywXQD0ZmZmZmZoYEmRhc2hfYmFzZWxpbmVfMV92MREAdf4HZeadAQA&amp;oh=00_AfymhjPVAmdGlkbGgfhMXMPgBw4Jstvdv78EtCfGmP6uqw&amp;oe=69B9C740</t>
  </si>
  <si>
    <t>https://www.instagram.com/ko_slang</t>
  </si>
  <si>
    <t>mayagolf87</t>
  </si>
  <si>
    <t>ただのまや</t>
  </si>
  <si>
    <t>2026はリールやってみます笑
🧘‍♀️⛳️🤸🎹🎤🏐...多趣味の母ですがフォロしてねん🎵
163センチ💕46キロ💕🐕‍🦺イタグレ愛好家💕
自宅飼育員🐢🐢🐦🦜🐟🐟🦡もいます💕
ベスト🔴71、最近は飽きて月1ゴルファー。笑
@kitchenmayaco←何年も更新してない料理垢ww</t>
  </si>
  <si>
    <t>https://scontent-atl3-2.cdninstagram.com/v/t51.2885-19/476507749_1333456840929257_6803128786188712428_n.jpg?stp=dst-jpg_e0_s150x150_tt6&amp;efg=eyJ2ZW5jb2RlX3RhZyI6InByb2ZpbGVfcGljLmRqYW5nby4xMDgwLmMyIn0&amp;_nc_ht=scontent-atl3-2.cdninstagram.com&amp;_nc_cat=105&amp;_nc_oc=Q6cZ2QGHZoo5Cpmtf7q771ZRA5fVbXwgg7C5JFpUWxfHYFMBudnpgiSMapc4ocksfct_4Yg&amp;_nc_ohc=y6kEbQMGHGUQ7kNvwE7TP4M&amp;_nc_gid=VFyB2Iel9-RUaTl6WIQf2Q&amp;edm=AOQ1c0wBAAAA&amp;ccb=7-5&amp;oh=00_AfyrrqgOT6d76uT4UKZFYCarBjCh2sPj3xCkX0yTQ4-xHQ&amp;oe=69BDA0A4&amp;_nc_sid=8b3546</t>
  </si>
  <si>
    <t>鳥を飼っていない頃は鳥？！？！って思ってたけど、
ご縁があってお迎えして一緒に暮らすと、こんなにも賢くて感情豊かで陽気で規則正しい生活の最高の相棒になってくれるなんて思ってもいませんでした。
世の中にはまだまだ知らない事ってたくさんあるんだなぁと思わせてくれた相棒です笑
#鳥のさえずり#ウロコインコ#セキセイインコ#鳥スタグラム | 1人発表会開催中www
家のは電子で味気ないのでグランド借りれる時にここに弾いた曲、記録していこうかな。
20年ぶりに再開。
#大人のピアノ#ピアノ#ショパン#nocturne#ピアノクラシック | 2024ごるふ
#ゴルフ#ゴルフスイング | 尻育の日
追い込みかけすぎて動画の最後動けなくなってる奴多々ww
#筋トレ女子#筋トレ動画#ゴルフ女子#中洲#ホステス#尻トレ女子# | あけましておめ、2024もよろしく♡ | なぜか筋トレブームまたきたぁ🤤ピラティスもはじめました♪
パーソナルは個人ジム
有酸素と筋膜ストレッチはエニタイム
楽しいなー♡
運を動かすと書いて運動😌
セロトニンも出て最高💕
#筋トレ女子#パーソナル#ピラティス#エニタイム#ゴルフ#中洲 | @taylormade_golf_japan_apparel_ 
#ゴルフ女子#中洲#ホステス#ゴルフウェア#スイング動画 | @fidesgolf 推し
#フィデス#ゴルフウェア | #着物#中洲# ホステス#ゴルフ女子#kimono | #ゴルフ#ゴルフ女子#ゴルフウェア#スイング#福岡 | ドレスとゴルフウェアとジャージの日々。私服着る場面ない。。
#ゴルフウェア#ドレス#中洲#ゴルフ女子#福岡 | 動画たまりすぎてて泣いてる
夏の日のしましーさいど
#ゴルフ#スイング#ゴルフ女子#ゴルフ場#福岡#golf</t>
  </si>
  <si>
    <t>#nocturne, #kimono, #golf</t>
  </si>
  <si>
    <t>@taylormade_golf_japan_apparel_, @fidesgolf</t>
  </si>
  <si>
    <t>https://instagram.com/p/DVn3X5KEjzF, https://instagram.com/p/DVUxeIFEiuK, https://instagram.com/p/DBvLoZSTTA0, https://instagram.com/p/C3ccLmAvbCF, https://instagram.com/p/C128L1Vvbx4, https://instagram.com/p/C0gNgyJPmbv, https://instagram.com/p/Cz5y6_MvRkH, https://instagram.com/p/CzxQfruP7zs, https://instagram.com/p/Czq4dASvdq7, https://instagram.com/p/Cznw5NpPnQB, https://instagram.com/p/CzXTA4sPVTe, https://instagram.com/p/CzSoYDSPnIL</t>
  </si>
  <si>
    <t>806, 277, 1048, 1286, 950, 680, 957, 852, 440, 906, 950, 1119</t>
  </si>
  <si>
    <t>0, 6, 6, 11, 5, 3, 5, 3, 2, 1, 11, 8</t>
  </si>
  <si>
    <t>2026-03-08, 2026-03-01, 2024-10-30, 2024-02-17, 2024-01-08, 2023-12-06, 2023-11-21, 2023-11-18, 2023-11-15, 2023-11-14, 2023-11-07, 2023-11-06</t>
  </si>
  <si>
    <t>Video, Video, Sidecar, Sidecar, Image, Sidecar, Sidecar, Sidecar, Video, Sidecar, Image, Sidecar</t>
  </si>
  <si>
    <t>https://scontent-atl3-1.cdninstagram.com/v/t51.71878-15/625005367_889896053924004_4122802888106040892_n.jpg?stp=dst-jpg_e15_tt6&amp;_nc_ht=scontent-atl3-1.cdninstagram.com&amp;_nc_cat=100&amp;_nc_oc=Q6cZ2QGHZoo5Cpmtf7q771ZRA5fVbXwgg7C5JFpUWxfHYFMBudnpgiSMapc4ocksfct_4Yg&amp;_nc_ohc=SfPlRZ2X1bYQ7kNvwHYgKId&amp;_nc_gid=VFyB2Iel9-RUaTl6WIQf2Q&amp;edm=AOQ1c0wBAAAA&amp;ccb=7-5&amp;oh=00_AfzEk3SltgP__wbDj4QitdGBH0p5kOxDISz8TY9bUxpHSg&amp;oe=69BDB5E2&amp;_nc_sid=8b3546, https://scontent-atl3-1.cdninstagram.com/v/t51.71878-15/624159578_1021379551048440_5982025906500538351_n.jpg?stp=dst-jpg_e15_tt6&amp;_nc_ht=scontent-atl3-1.cdninstagram.com&amp;_nc_cat=100&amp;_nc_oc=Q6cZ2QGHZoo5Cpmtf7q771ZRA5fVbXwgg7C5JFpUWxfHYFMBudnpgiSMapc4ocksfct_4Yg&amp;_nc_ohc=yFky77C2hFMQ7kNvwHtglcz&amp;_nc_gid=VFyB2Iel9-RUaTl6WIQf2Q&amp;edm=AOQ1c0wBAAAA&amp;ccb=7-5&amp;oh=00_AfwV5y3I8YFWmcxjOKusG-xiUCIU7Jl8kPOCgkXvBevvAw&amp;oe=69BD8FF9&amp;_nc_sid=8b3546, https://scontent-atl3-3.cdninstagram.com/v/t51.29350-15/426613310_929592295213485_4999595148616993106_n.jpg?stp=dst-jpg_e35_p1080x1080_tt6&amp;_nc_ht=scontent-atl3-3.cdninstagram.com&amp;_nc_cat=109&amp;_nc_oc=Q6cZ2QGHZoo5Cpmtf7q771ZRA5fVbXwgg7C5JFpUWxfHYFMBudnpgiSMapc4ocksfct_4Yg&amp;_nc_ohc=cZrqSR8QWSoQ7kNvwFITIba&amp;_nc_gid=VFyB2Iel9-RUaTl6WIQf2Q&amp;edm=AOQ1c0wBAAAA&amp;ccb=7-5&amp;ig_cache_key=MzMwNDY0MDE2MjkxODUyNTc0MA%3D%3D.3-ccb7-5&amp;oh=00_AfwVQmmH-FNzPZ2yESo27xlNt2EH3EgaO7K5r_3SzmesGw&amp;oe=69BD98C4&amp;_nc_sid=8b3546, https://scontent-atl3-3.cdninstagram.com/v/t51.29350-15/428084155_1063466531573779_2623660803924478025_n.jpg?stp=dst-jpg_e35_p1080x1080_tt6&amp;_nc_ht=scontent-atl3-3.cdninstagram.com&amp;_nc_cat=107&amp;_nc_oc=Q6cZ2QGHZoo5Cpmtf7q771ZRA5fVbXwgg7C5JFpUWxfHYFMBudnpgiSMapc4ocksfct_4Yg&amp;_nc_ohc=IVO_8tl-ZW4Q7kNvwHC7AEC&amp;_nc_gid=VFyB2Iel9-RUaTl6WIQf2Q&amp;edm=AOQ1c0wBAAAA&amp;ccb=7-5&amp;ig_cache_key=MzMwNDY0MDE2MzA4NjMwNzE5MQ%3D%3D.3-ccb7-5&amp;oh=00_Afyy5DzTOjq3aLGJ8P5ZE-Xi-G2x71u0pUZvjjIX046yxg&amp;oe=69BD8A47&amp;_nc_sid=8b3546, https://scontent-atl3-3.cdninstagram.com/v/t51.82787-15/623134102_18129320743521250_3549470467398440313_n.jpg?stp=dst-jpg_e35_p1080x1080_sh0.08_tt6&amp;_nc_ht=scontent-atl3-3.cdninstagram.com&amp;_nc_cat=110&amp;_nc_oc=Q6cZ2QGHZoo5Cpmtf7q771ZRA5fVbXwgg7C5JFpUWxfHYFMBudnpgiSMapc4ocksfct_4Yg&amp;_nc_ohc=hQ26cCVa4WsQ7kNvwFcINtL&amp;_nc_gid=VFyB2Iel9-RUaTl6WIQf2Q&amp;edm=AOQ1c0wBAAAA&amp;ccb=7-5&amp;ig_cache_key=MzI3NjA3MDQ3NDkzNjU5NzYyNA%3D%3D.3-ccb7-5&amp;oh=00_AfyY0q6obrBB91nfafSeCQTVb0K6t8NZdWOlu7K4ydD57g&amp;oe=69BDB203&amp;_nc_sid=8b3546, https://scontent-atl3-1.cdninstagram.com/v/t51.71878-15/624815542_1597558228337511_5589877608368836395_n.jpg?stp=dst-jpg_e15_tt6&amp;_nc_ht=scontent-atl3-1.cdninstagram.com&amp;_nc_cat=103&amp;_nc_oc=Q6cZ2QGHZoo5Cpmtf7q771ZRA5fVbXwgg7C5JFpUWxfHYFMBudnpgiSMapc4ocksfct_4Yg&amp;_nc_ohc=7_vuoy-QyVMQ7kNvwGB7zRW&amp;_nc_gid=VFyB2Iel9-RUaTl6WIQf2Q&amp;edm=AOQ1c0wBAAAA&amp;ccb=7-5&amp;oh=00_Afzb1tVo-33NBv7sJ2j_jUY52pbS6RWwJK8h2PuCnw7m6A&amp;oe=69BDA546&amp;_nc_sid=8b3546, https://scontent-atl3-3.cdninstagram.com/v/t51.29350-15/407636024_708617084531671_1246516265002877158_n.jpg?stp=dst-jpg_e35_p1080x1080_tt6&amp;_nc_ht=scontent-atl3-3.cdninstagram.com&amp;_nc_cat=107&amp;_nc_oc=Q6cZ2QGHZoo5Cpmtf7q771ZRA5fVbXwgg7C5JFpUWxfHYFMBudnpgiSMapc4ocksfct_4Yg&amp;_nc_ohc=3vkICk4xw5IQ7kNvwG0YfrL&amp;_nc_gid=VFyB2Iel9-RUaTl6WIQf2Q&amp;edm=AOQ1c0wBAAAA&amp;ccb=7-5&amp;ig_cache_key=MzI1MTY1ODM1MjkyMDMxNTcwNg%3D%3D.3-ccb7-5&amp;oh=00_Afzn91UOH0ry_NpndbP8Q6cj6j4gU0F6qN4Cyh9b4k2-uA&amp;oe=69BD99D6&amp;_nc_sid=8b3546, https://scontent-atl3-2.cdninstagram.com/v/t51.29350-15/407509672_683147657241434_6026862776324783112_n.jpg?stp=dst-jpg_e35_p1080x1080_tt6&amp;_nc_ht=scontent-atl3-2.cdninstagram.com&amp;_nc_cat=102&amp;_nc_oc=Q6cZ2QGHZoo5Cpmtf7q771ZRA5fVbXwgg7C5JFpUWxfHYFMBudnpgiSMapc4ocksfct_4Yg&amp;_nc_ohc=g8bN-v6VLAgQ7kNvwGa3bcQ&amp;_nc_gid=VFyB2Iel9-RUaTl6WIQf2Q&amp;edm=AOQ1c0wBAAAA&amp;ccb=7-5&amp;ig_cache_key=MzI1MTY1ODM1MjkyMDE4MjY5NQ%3D%3D.3-ccb7-5&amp;oh=00_AfwfKfhcaCBrb_eAEm4Ozn4AFcQWG_TN1kDNF4M1rchC8A&amp;oe=69BD9100&amp;_nc_sid=8b3546, https://scontent-atl3-3.cdninstagram.com/v/t51.29350-15/408254916_740615994592341_1034835404176590843_n.jpg?stp=dst-jpg_e35_p1080x1080_tt6&amp;_nc_ht=scontent-atl3-3.cdninstagram.com&amp;_nc_cat=109&amp;_nc_oc=Q6cZ2QGHZoo5Cpmtf7q771ZRA5fVbXwgg7C5JFpUWxfHYFMBudnpgiSMapc4ocksfct_4Yg&amp;_nc_ohc=6V1lItDzU14Q7kNvwHevo3j&amp;_nc_gid=VFyB2Iel9-RUaTl6WIQf2Q&amp;edm=AOQ1c0wBAAAA&amp;ccb=7-5&amp;ig_cache_key=MzI1MTY1ODM1MjkxMTkzNzg2NQ%3D%3D.3-ccb7-5&amp;oh=00_AfwbykKGc-EUAg-3RpKVOJbbXYqTkDIi67WMmcFUbD7mgA&amp;oe=69BD9ABE&amp;_nc_sid=8b3546, https://scontent-atl3-3.cdninstagram.com/v/t51.71878-15/624671981_1293560902569285_6250159885194043041_n.jpg?stp=dst-jpg_e15_tt6&amp;_nc_ht=scontent-atl3-3.cdninstagram.com&amp;_nc_cat=109&amp;_nc_oc=Q6cZ2QGHZoo5Cpmtf7q771ZRA5fVbXwgg7C5JFpUWxfHYFMBudnpgiSMapc4ocksfct_4Yg&amp;_nc_ohc=_elwPJnW0xQQ7kNvwE3OWvN&amp;_nc_gid=VFyB2Iel9-RUaTl6WIQf2Q&amp;edm=AOQ1c0wBAAAA&amp;ccb=7-5&amp;oh=00_AfwE6Bv7omLMrjErFlh7aql-_yBpI8GIpwPiKj3BvwB7Pw&amp;oe=69BD9C07&amp;_nc_sid=8b3546, https://scontent-atl3-1.cdninstagram.com/v/t51.29350-15/402791915_884111753224995_130257361251805204_n.jpg?stp=dst-jpg_e35_p1080x1080_tt6&amp;_nc_ht=scontent-atl3-1.cdninstagram.com&amp;_nc_cat=103&amp;_nc_oc=Q6cZ2QGHZoo5Cpmtf7q771ZRA5fVbXwgg7C5JFpUWxfHYFMBudnpgiSMapc4ocksfct_4Yg&amp;_nc_ohc=92mtKIYk2VgQ7kNvwGXRarn&amp;_nc_gid=VF</t>
  </si>
  <si>
    <t>https://scontent-atl3-3.cdninstagram.com/o1/v/t16/f2/m69/AQNFiZAB0B4JZYi5ii7Jz818GKbI_-DoUo6vh5sg5og0ulekx37hi4Zl7zEP-rU2PVp6X2_HLVbTrNKcxCgI8siB.mp4?strext=1&amp;_nc_cat=109&amp;_nc_sid=5e9851&amp;_nc_ht=scontent-atl3-3.cdninstagram.com&amp;_nc_ohc=rFJJKTOVPPsQ7kNvwFwUGxJ&amp;efg=eyJ2ZW5jb2RlX3RhZyI6Inhwdl9wcm9ncmVzc2l2ZS5JTlNUQUdSQU0uQ0xJUFMuQzMuNzIwLmRhc2hfYmFzZWxpbmVfMV92MSIsInhwdl9hc3NldF9pZCI6MTc5MTA5MTA4MzMzNDkyODIsImFzc2V0X2FnZV9kYXlzIjo3LCJ2aV91c2VjYXNlX2lkIjoxMDA5OSwiZHVyYXRpb25fcyI6NjgsInVybGdlbl9zb3VyY2UiOiJ3d3cifQ%3D%3D&amp;ccb=17-1&amp;_nc_gid=VFyB2Iel9-RUaTl6WIQf2Q&amp;_nc_ss=1a&amp;_nc_zt=28&amp;vs=3b2047ed61f47080&amp;_nc_vs=HBksFQIYOnBhc3N0aHJvdWdoX2V2ZXJzdG9yZS9HQkVjcXlieGNUS2VYOThGQUZQeHlBRy1tT2RhYnNwVEFRQUYVAALIARIAFQIYUWlnX3hwdl9wbGFjZW1lbnRfcGVybWFuZW50X3YyL0NCNDg1MkIxN0ZCNkI3NkRDNUJBNEU3QTc3NDdCQjk4X2F1ZGlvX2Rhc2hpbml0Lm1wNBUCAsgBEgAoABgAGwKIB3VzZV9vaWwBMRJwcm9ncmVzc2l2ZV9yZWNpcGUBMRUAACbEyprdnPjQPxUCKAJDMywXQFEu6XjU_fQYEmRhc2hfYmFzZWxpbmVfMV92MREAdf4HZeadAQA&amp;oh=00_AfxEdXkvNAWic_u9_9XTBL5_CeXemp2RkyxAFLkD_YiefA&amp;oe=69BD8F9F, https://scontent-atl3-1.cdninstagram.com/o1/v/t16/f2/m69/AQPZ075xCYDCaDIjWJ5ig10Oe5wywN-S8RIYwcUbdzDMS-R6-iw83rp53bUIC8FtBdDy8X61BvWCAIXNvtgzUcIM.mp4?strext=1&amp;_nc_cat=100&amp;_nc_sid=5e9851&amp;_nc_ht=scontent-atl3-1.cdninstagram.com&amp;_nc_ohc=Qh4dpOrOEv4Q7kNvwEeLn84&amp;efg=eyJ2ZW5jb2RlX3RhZyI6Inhwdl9wcm9ncmVzc2l2ZS5JTlNUQUdSQU0uQ0xJUFMuQzMuNzIwLmRhc2hfYmFzZWxpbmVfMV92MSIsInhwdl9hc3NldF9pZCI6MTc5MDk2Mjg5NDUzNDkyODIsImFzc2V0X2FnZV9kYXlzIjoxNSwidmlfdXNlY2FzZV9pZCI6MTAwOTksImR1cmF0aW9uX3MiOjE2MywidXJsZ2VuX3NvdXJjZSI6Ind3dyJ9&amp;ccb=17-1&amp;_nc_gid=VFyB2Iel9-RUaTl6WIQf2Q&amp;_nc_ss=1a&amp;_nc_zt=28&amp;vs=708fb91ae8de0744&amp;_nc_vs=HBksFQIYOnBhc3N0aHJvdWdoX2V2ZXJzdG9yZS9HRG1DSnlabWVUblZROVVGQU9VcC1oMmgtdFJuYnNwVEFRQUYVAALIARIAFQIYUWlnX3hwdl9wbGFjZW1lbnRfcGVybWFuZW50X3YyL0E5NEQ4OTc2MUIwRkIyNkNGQjhEMjQ4RTI0NTY3MkFBX2F1ZGlvX2Rhc2hpbml0Lm1wNBUCAsgBEgAoABgAGwKIB3VzZV9vaWwBMRJwcm9ncmVzc2l2ZV9yZWNpcGUBMRUAACbE6sX1za3QPxUCKAJDMywXQGRt2yLQ5WAYEmRhc2hfYmFzZWxpbmVfMV92MREAdf4HZeadAQA&amp;oh=00_AfwMzo8r0DQBtt2x61XYQGzV0_iCPYT7zIbwzehp8JtrpA&amp;oe=69BDACA8, https://scontent-atl3-2.cdninstagram.com/o1/v/t2/f2/m367/AQOePRO-clWmNbYl9gYt0h0RVlJGaDNpWEEasO2eXyBJNa696OShcAIEIrTlRVqqF6fdAlbT8YLrsnceLZmKtTZ5oEhv5k4LOpZOQzU.mp4?_nc_cat=104&amp;_nc_sid=5e9851&amp;_nc_ht=scontent-atl3-2.cdninstagram.com&amp;_nc_ohc=cup2UOltU1YQ7kNvwHdDHXA&amp;efg=eyJ2ZW5jb2RlX3RhZyI6Inhwdl9wcm9ncmVzc2l2ZS5JTlNUQUdSQU0uQ0FST1VTRUxfSVRFTS5DMy43MjAuZGFzaF9iYXNlbGluZV8xX3YxIiwieHB2X2Fzc2V0X2lkIjo1Mjc4OTcxNjM0NTcyMzAsImFzc2V0X2FnZV9kYXlzIjo1MDIsInZpX3VzZWNhc2VfaWQiOjEwMTQ2LCJkdXJhdGlvbl9zIjo5LCJ1cmxnZW5fc291cmNlIjoid3d3In0%3D&amp;ccb=17-1&amp;vs=66f67d8e0ea89ea3&amp;_nc_vs=HBksFQIYQGlnX2VwaGVtZXJhbC80QjQwNzU1MzA2MzkxREE4Qjg5QzkwQTE0MDJBQ0U4N192aWRlb19kYXNoaW5pdC5tcDQVAALIARIAFQIYOnBhc3N0aHJvdWdoX2V2ZXJzdG9yZS9HQ0x1dVJ0UWxGM1RMZjRCQU51YVpCZ2FpRG9YYmtZTEFBQUYVAgLIARIAKAAYABsCiAd1c2Vfb2lsATEScHJvZ3Jlc3NpdmVfcmVjaXBlATEVAAAmnIu_rtSH8AEVAigCQzMsF0Ajci0OVgQZGBJkYXNoX2Jhc2VsaW5lXzFfdjERAHXuB2XEngEA&amp;_nc_gid=VFyB2Iel9-RUaTl6WIQf2Q&amp;_nc_ss=1a&amp;_nc_zt=28&amp;oh=00_Afyu8NdoVahG-Gi7pObOQ04CChB1C0jrnah358deNw_ANg&amp;oe=69BD86C9, https://scontent-atl3-2.cdninstagram.com/o1/v/t2/f2/m367/AQMKQr3q8kjz30oDxF4io0n5X-eeDutk1j6ULUGxkui2ztqgkRMLbdgFho7kBEgWxfz4iOga9FhNcnDSp9Th6rzEtaFs1pDq-UGwfPo.mp4?_nc_cat=104&amp;_nc_sid=5e9851&amp;_nc_ht=scontent-atl3-2.cdninstagram.com&amp;_nc_ohc=Xm_CvueNHzAQ7kNvwHOqedK&amp;efg=eyJ2ZW5jb2RlX3RhZyI6Inhwdl9wcm9ncmVzc2l2ZS5JTlNUQUdSQU0uQ0FST1VTRUxfSVRFTS5DMy43MjAuZGFzaF9iYXNlbGluZV8xX3YxIiwieHB2X2Fzc2V0X2lkIjo1MzY4MzQ4ODU2NTE4MTksImFzc2V0X2FnZV9kYXlzIjo1MDIsInZpX3VzZWNhc2VfaWQiOjEwMTQ2LCJkdXJhdGlvbl9zIjoxMSwidXJsZ2VuX3NvdXJjZSI6Ind3dyJ9&amp;ccb=17-1&amp;vs=51d62cb39384fdd3&amp;_nc_vs=HBksFQIYQGlnX2VwaGVtZXJhbC8zQTRDREFFMEY5MTYyNDYxMTM0QzE3MkU1OUJCMkM5RF92aWRlb19kYXNoaW5pdC5tcDQVAALIARIAFQIYOnBhc3N0aHJvdWdoX2V2ZXJzdG9yZS9HS2N0dHhzNkNwRjBfQU1DQUN2TDdBaUtiQ0ZNYmtZTEFBQUYVAgLIARIAKAAYABsCiAd1c2Vfb2lsATEScHJvZ3Jlc3NpdmVfcmVjaXBlATEVAAAm1rXMyvOP9AEVAigCQzMsF0Am7hR64UeuGBJkYXNoX2Jhc2VsaW5lXzFfdjERAHXuB2XEngEA&amp;_nc_gid=VFyB2Iel9-RUaTl6WIQf2Q&amp;_nc_ss=1a&amp;_nc_zt=28&amp;oh=00_AfwDcRxDQMSlhgtgd3O0g4mVYYK8OyrOqAQBU_mnYk7f3Q&amp;oe=69BDA45D, https://scontent-atl3-2.cdninstagram.com/o1/v/t2/f2/m367/AQOzrc5eTGDp988ccbGC7qAavN1krNheOMlixBJAEIwCsEVlZvqrV58awpMM0-Qk2wpDDvhUilVug66WlGrpBhmSiXT52xTWwuo8DXI.mp4?_nc_cat=101&amp;_nc_sid=5e9851&amp;_nc_ht=scontent-atl3-2.cdninstagram.com&amp;_nc_ohc=nguZLH4ILNIQ7kNvwGBvs62&amp;efg=eyJ2ZW5jb2RlX3RhZyI6Inhwdl9wcm9ncmVzc2l2ZS5JTlNUQUdSQU0uQ0FST1VTRUxfSVRFTS5DMy43MjAuZGFzaF9iYXNlbGluZV8xX3YxIiwieHB2X2Fzc2V0X2lkIjoxNzgwMDgyMjk5NDI4OTExLCJhc3NldF9hZ2VfZGF5cyI6NTAyLCJ2aV91c2VjYXNlX2lkIjoxMDE0NiwiZHVyYXRpb25fcyI6MTUsInVybGdlbl9zb3VyY2UiOiJ3d3cifQ%3D%3D&amp;ccb=17-1&amp;vs=899193c90efd16f5&amp;_nc_vs=HBksFQIYQGlnX2VwaGVtZXJhbC8zMDQwMUYzMTBEREU4NzE0RDQwOURBQTc2MUY1QjQ5Q192aWRlb19kYXNoaW5pdC5tcDQVAALIARIAFQIYOnBhc3N0aHJvdWdoX2V2ZXJzdG9yZS9HRkVjdFJ0em5MeVR0Ym9lQUR6RlR0NERzcFJuYmtZTEFBQUYVAgLIARIAKAAYABsCiAd1c2Vfb2lsATEScHJvZ3Jlc3NpdmVfcmVjaXBlATEVAAAm3oCH0ra-qQYVAigCQzMsF0AuRaHKwIMSGBJkYXNoX2Jhc2VsaW5lXzFfdjERAHXuB2XEngEA&amp;_nc_gid=VFyB2Iel9-RUaTl6WIQf2Q&amp;_nc_ss=1a&amp;_nc_zt=28</t>
  </si>
  <si>
    <t>https://www.instagram.com/mayagolf87</t>
  </si>
  <si>
    <t>adam_makes_noise</t>
  </si>
  <si>
    <t>Adam Bat</t>
  </si>
  <si>
    <t>Writing, yapping, making. Some creative stuff at @STUDIOKRAFTWERD, most in other places. Current thing: MF DOOM: Long Island To Leeds for BBC Sounds.</t>
  </si>
  <si>
    <t>https://www.bbc.co.uk/sounds/brand/m002rkh9</t>
  </si>
  <si>
    <t>https://scontent-den2-1.cdninstagram.com/v/t51.82787-19/628444949_18558467419016934_2669829838235309124_n.jpg?stp=dst-jpg_e0_s150x150_tt6&amp;efg=eyJ2ZW5jb2RlX3RhZyI6InByb2ZpbGVfcGljLmRqYW5nby4xMDgwLmMyIn0&amp;_nc_ht=scontent-den2-1.cdninstagram.com&amp;_nc_cat=106&amp;_nc_oc=Q6cZ2QF3oZi_qcEf35dLEg7EZ2gB2jm_5l0McyFn6GCTE-2HjCmNlG3qHb9qmCRLemUUzTQ&amp;_nc_ohc=VBbRoHZwTiEQ7kNvwFHEvoJ&amp;_nc_gid=NU6eY5E44zeWjy4jH-xSmQ&amp;edm=AOQ1c0wBAAAA&amp;ccb=7-5&amp;oh=00_AfwOi77sJ8bScH698Ej93vNRILv95-IAkb_Xmn846JQ1pg&amp;oe=69BD886C&amp;_nc_sid=8b3546</t>
  </si>
  <si>
    <t>How did one of hip-hop’s most revered artists end up living - and dying - in Leeds?
MF DOOM: Long Island to Leeds | Listen on BBC Sounds | The past couple of weeks have been an absolute whirlwind. 
It’s been so humbling to see how positively MF DOOM: Long Island To Leeds has been embraced, and by audiences of all kinds. 
The show was a true labour of love. In making it I wanted to celebrate DOOM’s life and work, and attempt to shed s | Uncovering MF DOOM’s legacy from a record shop in Leeds…⁣
⁣
MF DOOM: Long Island to Leeds | Listen on BBC Sounds | “It was somebody that was doing something completely different”
@romeshranga breaks down MF DOOM’s unique place in hip hop history.
MF DOOM: Long Island to Leeds | Listen on BBC Sounds | Soulwax, Manchester, January 2026, the All Systems Are Lying tour. An exhilarating live act, the absolute best since 1996. | I feel like I’ve spent most of the past three months in a recording studio. The DOOM project is nearly there. The plan is to deliver it in the next week or so. It’s been a blast. I can’t wait to reveal all. 2025 has been a real year of two halves. Professionally it’s been unbelievable; to realise a  | I didn’t share these at the time. Black Star, Manchester in November, 2025. Amazing show. @yasiinbey @talibkweli67 | Picked up a painting that we commissioned @jackwilliamweller to make for us for our wedding anniversary. I’ve been a big fan of Jack’s work since first seeing it last year at @2323coffee, and it feels like a real honour that we get to hang one in our own home. When speaking to Jack in the early days | In the presence of greatness. Erykah Badu, Manchester, October 2025. | It’s DOOMSDAY, so what better time to give an update of how progress with the MF DOOM project for BBC Sounds is going. It’s been a very busy month. It began with the news that we’d secured an original score from an A-list musical talent, which the pushed us into reevaluating the format of the whole  | Whitby. Great for a long weekend, unfortunately we were there for a week. | billy woods, Leeds, October 2025.</t>
  </si>
  <si>
    <t>@afrodeutsche, @khaliq_meer, @bbcsounds, @dinosofos, @ellieclifford, @jarek_zaba, @persephonicahq, @jack.suddaby, @matthelders, @aleeminati, @quiddortz, @robconlon25, @digestor, @mcpaulbarman, @maddifearn, @romeshranga, @alexdemora, @harryjayrobinson, @abakerillustration, @katie.bridget.murphy, @keekydeeks, @777kod_, @josephanderton, @crashrecords, @scoty_doo, @jedmountain, @yasiinbey, @talibkweli67, @jackwilliamweller, @2323coffee</t>
  </si>
  <si>
    <t>https://instagram.com/p/DUlbmC8iE_V, https://instagram.com/p/DVoYiwQDHZn, https://instagram.com/p/DU0yB45CEVD, https://instagram.com/p/DUnc2RACEv4, https://instagram.com/p/DUjf657jNgL, https://instagram.com/p/DS_BtOrDMDp, https://instagram.com/p/DSlNphODACk, https://instagram.com/p/DRZrx2vjK9P, https://instagram.com/p/DQ-UNhMDCNA, https://instagram.com/p/DQfUcK0jG9K, https://instagram.com/p/DQVEeimDIUT, https://instagram.com/p/DP9r3WxjCfv</t>
  </si>
  <si>
    <t>42202, 89, 10768, 1565, 7, 39, 10, 34, 10, 42, 25, 6</t>
  </si>
  <si>
    <t>415, 5, 103, 35, 0, 4, 2, 2, 0, 4, 0, 0</t>
  </si>
  <si>
    <t>2026-02-10, 2026-03-08, 2026-02-16, 2026-02-11, 2026-02-09, 2026-01-01, 2025-12-22, 2025-11-23, 2025-11-12, 2025-10-31, 2025-10-27, 2025-10-18</t>
  </si>
  <si>
    <t>O2 Victoria Warehouse Manchester, O2 Apollo Manchester, Belgrave Music Hall &amp; Canteen</t>
  </si>
  <si>
    <t>Video, Sidecar, Video, Video, Sidecar, Sidecar, Sidecar, Sidecar, Sidecar, Sidecar, Sidecar, Sidecar</t>
  </si>
  <si>
    <t>https://scontent-den2-1.cdninstagram.com/v/t51.82787-15/649227858_18569897224016934_6674615219861363721_n.jpg?stp=dst-jpg_e15_tt6&amp;_nc_ht=scontent-den2-1.cdninstagram.com&amp;_nc_cat=106&amp;_nc_oc=Q6cZ2QF3oZi_qcEf35dLEg7EZ2gB2jm_5l0McyFn6GCTE-2HjCmNlG3qHb9qmCRLemUUzTQ&amp;_nc_ohc=6n-Rzi1Ql44Q7kNvwHw8Jq4&amp;_nc_gid=NU6eY5E44zeWjy4jH-xSmQ&amp;edm=AOQ1c0wBAAAA&amp;ccb=7-5&amp;ig_cache_key=Mzg0ODQzMzYwMDE5MDc2MjM5NQ%3D%3D.3-ccb7-5&amp;oh=00_AfwHOsoXLHZRm1Lppe1QO2LAmSL1G7hXZUUnia1pBwMcFw&amp;oe=69BDBBB8&amp;_nc_sid=8b3546, https://scontent-den2-1.cdninstagram.com/v/t51.82787-15/649227858_18569897224016934_6674615219861363721_n.jpg?stp=dst-jpg_e15_tt6&amp;_nc_ht=scontent-den2-1.cdninstagram.com&amp;_nc_cat=106&amp;_nc_oc=Q6cZ2QF3oZi_qcEf35dLEg7EZ2gB2jm_5l0McyFn6GCTE-2HjCmNlG3qHb9qmCRLemUUzTQ&amp;_nc_ohc=6n-Rzi1Ql44Q7kNvwHw8Jq4&amp;_nc_gid=NU6eY5E44zeWjy4jH-xSmQ&amp;edm=AOQ1c0wBAAAA&amp;ccb=7-5&amp;ig_cache_key=Mzg0ODQzMzYwMDE5MDc2MjM5NQ%3D%3D.3-ccb7-5&amp;oh=00_AfwHOsoXLHZRm1Lppe1QO2LAmSL1G7hXZUUnia1pBwMcFw&amp;oe=69BDBBB8&amp;_nc_sid=8b3546, https://scontent-den2-1.cdninstagram.com/v/t51.82787-15/648805826_18569897206016934_8870955762921880996_n.jpg?stp=dst-jpg_e35_p1080x1080_sh0.08_tt6&amp;_nc_ht=scontent-den2-1.cdninstagram.com&amp;_nc_cat=106&amp;_nc_oc=Q6cZ2QF3oZi_qcEf35dLEg7EZ2gB2jm_5l0McyFn6GCTE-2HjCmNlG3qHb9qmCRLemUUzTQ&amp;_nc_ohc=xpidt02-_E0Q7kNvwGONhc7&amp;_nc_gid=NU6eY5E44zeWjy4jH-xSmQ&amp;edm=AOQ1c0wBAAAA&amp;ccb=7-5&amp;ig_cache_key=Mzg0ODQzMzYwMDI4MzA2NDA2NQ%3D%3D.3-ccb7-5&amp;oh=00_Afyg0fgb7V3XGUY3TjaN5OKPhPiHYeXZA5Av-BOzvKsXNQ&amp;oe=69BDB8C3&amp;_nc_sid=8b3546, https://scontent-den2-1.cdninstagram.com/v/t51.82787-15/649225785_18569897215016934_5787590824662664214_n.jpg?stp=dst-jpg_e35_p1080x1080_sh0.08_tt6&amp;_nc_ht=scontent-den2-1.cdninstagram.com&amp;_nc_cat=106&amp;_nc_oc=Q6cZ2QF3oZi_qcEf35dLEg7EZ2gB2jm_5l0McyFn6GCTE-2HjCmNlG3qHb9qmCRLemUUzTQ&amp;_nc_ohc=_hCkg1utvjgQ7kNvwGp6RcB&amp;_nc_gid=NU6eY5E44zeWjy4jH-xSmQ&amp;edm=AOQ1c0wBAAAA&amp;ccb=7-5&amp;ig_cache_key=Mzg0ODQzMzYwMjY2NTM4NTMzMA%3D%3D.3-ccb7-5&amp;oh=00_Afw9P9LTNAdXy9WV7AWaCny3AlNkLlB__NWYBj-VpJpsAQ&amp;oe=69BDA7B7&amp;_nc_sid=8b3546, https://scontent-den2-1.cdninstagram.com/v/t51.82787-15/649219881_18569897242016934_6460250089538767685_n.jpg?stp=dst-jpg_e35_p1080x1080_sh0.08_tt6&amp;_nc_ht=scontent-den2-1.cdninstagram.com&amp;_nc_cat=106&amp;_nc_oc=Q6cZ2QF3oZi_qcEf35dLEg7EZ2gB2jm_5l0McyFn6GCTE-2HjCmNlG3qHb9qmCRLemUUzTQ&amp;_nc_ohc=r_PQZL6AiPoQ7kNvwHoA9QM&amp;_nc_gid=NU6eY5E44zeWjy4jH-xSmQ&amp;edm=AOQ1c0wBAAAA&amp;ccb=7-5&amp;ig_cache_key=Mzg0ODQzMzYwNzg4MzEzMzI3OQ%3D%3D.3-ccb7-5&amp;oh=00_Afz2-nr0E3OrRKSP0iG2UVTfBcxOI8A_BhXvjGJPWrZNnw&amp;oe=69BDA453&amp;_nc_sid=8b3546, https://scontent-den2-1.cdninstagram.com/v/t51.82787-15/649547874_18569897245016934_5683898224936369784_n.jpg?stp=dst-jpg_e35_p1080x1080_sh0.08_tt6&amp;_nc_ht=scontent-den2-1.cdninstagram.com&amp;_nc_cat=106&amp;_nc_oc=Q6cZ2QF3oZi_qcEf35dLEg7EZ2gB2jm_5l0McyFn6GCTE-2HjCmNlG3qHb9qmCRLemUUzTQ&amp;_nc_ohc=r_NhmTAgdcEQ7kNvwFpq1uj&amp;_nc_gid=NU6eY5E44zeWjy4jH-xSmQ&amp;edm=AOQ1c0wBAAAA&amp;ccb=7-5&amp;ig_cache_key=Mzg0ODQzMzYwNzc4MjQ0NDY2MA%3D%3D.3-ccb7-5&amp;oh=00_Afz_aeHeTY4AeLBuEqXIrbMMcnSazzTbxHLC8o5V3KLD1Q&amp;oe=69BDB980&amp;_nc_sid=8b3546, https://scontent-den2-1.cdninstagram.com/v/t51.82787-15/649248119_18569897254016934_7737914010312226560_n.jpg?stp=dst-jpg_e35_p1080x1080_sh0.08_tt6&amp;_nc_ht=scontent-den2-1.cdninstagram.com&amp;_nc_cat=106&amp;_nc_oc=Q6cZ2QF3oZi_qcEf35dLEg7EZ2gB2jm_5l0McyFn6GCTE-2HjCmNlG3qHb9qmCRLemUUzTQ&amp;_nc_ohc=9ZtdNkFRaUEQ7kNvwHdgmqy&amp;_nc_gid=NU6eY5E44zeWjy4jH-xSmQ&amp;edm=AOQ1c0wBAAAA&amp;ccb=7-5&amp;ig_cache_key=Mzg0ODQzMzYwNzQyMTc2MDY1Nw%3D%3D.3-ccb7-5&amp;oh=00_Afz2-mQdk0jPU6qYlNxRKamHi12j6oVUFIVh49FYrdgLeg&amp;oe=69BDB267&amp;_nc_sid=8b3546, https://scontent-den2-1.cdninstagram.com/v/t51.82787-15/649155083_18569897281016934_584272059521638117_n.jpg?stp=dst-jpg_e35_p1080x1080_sh0.08_tt6&amp;_nc_ht=scontent-den2-1.cdninstagram.com&amp;_nc_cat=106&amp;_nc_oc=Q6cZ2QF3oZi_qcEf35dLEg7EZ2gB2jm_5l0McyFn6GCTE-2HjCmNlG3qHb9qmCRLemUUzTQ&amp;_nc_ohc=-evWS1GfNqkQ7kNvwH6O3AC&amp;_nc_gid=NU6eY5E44zeWjy4jH-xSmQ&amp;edm=AOQ1c0wBAAAA&amp;ccb=7-5&amp;ig_cache_key=Mzg0ODQzMzYwODM1Mjg5NjIzOQ%3D%3D.3-ccb7-5&amp;oh=00_Afx9j8_ApfjnXApIlhjuFJG1g_DramXLNuaOsGaJANvPPA&amp;oe=69BD89BD&amp;_nc_sid=8b3546, https://scontent-den2-1.cdninstagram.com/v/t51.82787-15/649520817_18569897269016934_8369082779146603915_n.jpg?stp=dst-jpg_e35_p1080x1080_sh0.08_tt6&amp;_nc_ht=scontent-den2-1.cdninstagram.com&amp;_nc_cat=106&amp;_nc_oc=Q6cZ2QF3oZi_qcEf35dLEg7EZ2gB2jm_5l0McyFn6GCTE-2HjCmNlG3qHb9qmCRLemUUzTQ&amp;_nc_ohc=doRLfKUwjuAQ7kNvwGKJYeE&amp;_nc_gid=NU6eY5E44zeWjy4jH-xSmQ&amp;edm=AOQ1c0wBAAAA&amp;ccb=7-5&amp;ig_cache_key=Mzg0ODQzMzYxMTA3OTIxMzYwOA%3D%3D.3-ccb7-5&amp;oh=00_AfzTy2tPC9RINumHA2Qoe7PSlIgBW7MFP82EinKwBJoAqw&amp;oe=69BD9805&amp;_nc_sid=8b3546, https://scontent-den2-1.cdninstagram.com/v/t51.82787-15/649187155_18569897272016934_8217006048813966426_n.jpg?stp=dst-jpg_e35_p1080x1080_sh0.08_tt6&amp;_nc_ht=scontent-den2-1.cdninstagram.com&amp;_nc_cat=106&amp;_nc_oc=Q6cZ2QF3oZi_qcEf35dLEg7EZ2gB2jm_5l0McyFn6GCTE-2HjCmNlG3qHb9qmCRLemUUzTQ&amp;_nc_ohc=wsB4fegUP0MQ7kNvwGULcNs&amp;_nc_gid=NU6eY5E44zeWjy4jH-xSmQ&amp;edm=AOQ1c0wBAAAA&amp;ccb=7-5&amp;ig_cache_key=Mzg0ODQzMzYxMjQxMjk4NzY4OQ%3D%3D.3-ccb7-5&amp;oh=00_AfyjayUR_S40ukwVy2xVFRwU7EarAn3k3bR046RgQ98TRw&amp;oe=69BDA92A&amp;_nc_sid=8b3546, https:/</t>
  </si>
  <si>
    <t>https://scontent-den2-1.cdninstagram.com/o1/v/t16/f2/m69/AQN1lU6DasnqGN6tIK9oGldaQPLrDO_cLhNxpHDBmaHn2hBnQTz-j-X7edLFOFa2IKsDyojoL-iuG07aDD3ql2x0.mp4?strext=1&amp;_nc_cat=100&amp;_nc_sid=5e9851&amp;_nc_ht=scontent-den2-1.cdninstagram.com&amp;_nc_ohc=Zq2PmrmEZd8Q7kNvwHrJzXz&amp;efg=eyJ2ZW5jb2RlX3RhZyI6Inhwdl9wcm9ncmVzc2l2ZS5JTlNUQUdSQU0uQ0xJUFMuQzMuNzIwLmRhc2hfYmFzZWxpbmVfMV92MSIsInhwdl9hc3NldF9pZCI6MTc5NDA4MzMyODAxMTg0NjUsImFzc2V0X2FnZV9kYXlzIjozMywidmlfdXNlY2FzZV9pZCI6MTAwOTksImR1cmF0aW9uX3MiOjkwLCJ1cmxnZW5fc291cmNlIjoid3d3In0%3D&amp;ccb=17-1&amp;vs=13c448f85cf513ed&amp;_nc_vs=HBksFQIYOnBhc3N0aHJvdWdoX2V2ZXJzdG9yZS9HTjg0bUNYN3JkTHdJeGNGQURmaWl0SWQyZnRCYnNwVEFRQUYVAALIARIAFQIYUWlnX3hwdl9wbGFjZW1lbnRfcGVybWFuZW50X3YyLzQ4NDI4QzFDM0IwQjU2MTc0N0RERTc0NDZEODEyRTkxX2F1ZGlvX2Rhc2hpbml0Lm1wNBUCAsgBEgAoABgAGwKIB3VzZV9vaWwBMRJwcm9ncmVzc2l2ZV9yZWNpcGUBMRUAACaCu5aq-MXePxUCKAJDMywXQFaPXCj1wo8YEmRhc2hfYmFzZWxpbmVfMV92MREAdf4HZeadAQA&amp;_nc_gid=NU6eY5E44zeWjy4jH-xSmQ&amp;_nc_ss=1a&amp;_nc_zt=28&amp;oh=00_AfzcBsKzxCWqsWsm_Vqry5pymI8-YHtS_GM5vnMPHpHxiA&amp;oe=69BD9518, https://scontent-den2-1.cdninstagram.com/o1/v/t16/f2/m69/AQM-_Zb9a_UMVzbjgTtNy5mspudVtqtmbWG4OOOtrwyhNS1Li3nqGY_1PyB_I2t5nsWJ8MVLSDKJIZ_UXoHKnhHA.mp4?strext=1&amp;_nc_cat=111&amp;_nc_sid=5e9851&amp;_nc_ht=scontent-den2-1.cdninstagram.com&amp;_nc_ohc=Pt6fFYzi-B4Q7kNvwHhVnDO&amp;efg=eyJ2ZW5jb2RlX3RhZyI6Inhwdl9wcm9ncmVzc2l2ZS5JTlNUQUdSQU0uQ0FST1VTRUxfSVRFTS5DMy41ODguZGFzaF9iYXNlbGluZV8xX3YxIiwieHB2X2Fzc2V0X2lkIjoxNzk0NjQ1NjQ0NzExODM1NCwiYXNzZXRfYWdlX2RheXMiOjcsInZpX3VzZWNhc2VfaWQiOjEwMTQ2LCJkdXJhdGlvbl9zIjo0NSwidXJsZ2VuX3NvdXJjZSI6Ind3dyJ9&amp;ccb=17-1&amp;_nc_gid=NU6eY5E44zeWjy4jH-xSmQ&amp;_nc_ss=1a&amp;_nc_zt=28&amp;vs=533b7784ae94ee6b&amp;_nc_vs=HBkcFQIYOnBhc3N0aHJvdWdoX2V2ZXJzdG9yZS9HSmZHZkNaNmFwTDNHbllEQUZma3JCRmNwZ29oYnNwVEFRQUYVAALIARIAKAAYABsCiAd1c2Vfb2lsATEScHJvZ3Jlc3NpdmVfcmVjaXBlATEVAAAmpLCPmKCN4T8VAigCQzMsF0BGu6XjU_fPGBJkYXNoX2Jhc2VsaW5lXzFfdjERAHXuB2XEngEA&amp;oh=00_AfyKNGq4JZw6PtNgoPLOvDoYTEyO3BWRLCwWU4m1OKZyVg&amp;oe=69BDA30D, https://scontent-den2-1.cdninstagram.com/o1/v/t16/f2/m69/AQPO_0A5SMdZnZfwXryZ_VMCVjsPwG20dd7bem_vzcfhcBkIxNW7JlyBdvrbmH-i76c4z1eNEhHRiQaraRTuxrn6.mp4?strext=1&amp;_nc_cat=110&amp;_nc_sid=5e9851&amp;_nc_ht=scontent-den2-1.cdninstagram.com&amp;_nc_ohc=8fygaIyb8kQQ7kNvwFpNGsh&amp;efg=eyJ2ZW5jb2RlX3RhZyI6Inhwdl9wcm9ncmVzc2l2ZS5JTlNUQUdSQU0uQ0FST1VTRUxfSVRFTS5DMy41ODguZGFzaF9iYXNlbGluZV8xX3YxIiwieHB2X2Fzc2V0X2lkIjoxNzk0NjQ1NjQ3MTExODM1NCwiYXNzZXRfYWdlX2RheXMiOjcsInZpX3VzZWNhc2VfaWQiOjEwMTQ2LCJkdXJhdGlvbl9zIjoyNiwidXJsZ2VuX3NvdXJjZSI6Ind3dyJ9&amp;ccb=17-1&amp;_nc_gid=NU6eY5E44zeWjy4jH-xSmQ&amp;_nc_ss=1a&amp;_nc_zt=28&amp;vs=2d203a0769c3bf74&amp;_nc_vs=HBkcFQIYOnBhc3N0aHJvdWdoX2V2ZXJzdG9yZS9HQmNqamlhN2xBWFc3dGtIQUVEa01XRDVQcTQ2YnNwVEFRQUYVAALIARIAKAAYABsCiAd1c2Vfb2lsATEScHJvZ3Jlc3NpdmVfcmVjaXBlATEVAAAmpIiBr6CN4T8VAigCQzMsF0A6qn752yLRGBJkYXNoX2Jhc2VsaW5lXzFfdjERAHXuB2XEngEA&amp;oh=00_AfxDKRBWhwQ1aoehKXs3H2ZfVXYzS67ZBdwb6CaB1YIZDQ&amp;oe=69BDBCB2, https://scontent-den2-1.cdninstagram.com/o1/v/t2/f2/m86/AQN1y6MtHldJspPJLzk45cIlGEtBCjqDWtWAQ-12cXgr_kEOQfHTkgeLGkbIn6mrbwrmkxqofBePWChEb94E2g1TiLgCwqPrBvVsC1k.mp4?_nc_cat=109&amp;_nc_sid=5e9851&amp;_nc_ht=scontent-den2-1.cdninstagram.com&amp;_nc_ohc=uedOXdlRyZ8Q7kNvwGa9g9b&amp;efg=eyJ2ZW5jb2RlX3RhZyI6Inhwdl9wcm9ncmVzc2l2ZS5JTlNUQUdSQU0uQ0xJUFMuQzMuNzIwLmRhc2hfYmFzZWxpbmVfMV92MSIsInhwdl9hc3NldF9pZCI6MTc5NDIxMjgyMTUxMTg0NjUsImFzc2V0X2FnZV9kYXlzIjoyNywidmlfdXNlY2FzZV9pZCI6MTAwOTksImR1cmF0aW9uX3MiOjQ1LCJ1cmxnZW5fc291cmNlIjoid3d3In0%3D&amp;ccb=17-1&amp;_nc_gid=NU6eY5E44zeWjy4jH-xSmQ&amp;_nc_ss=1a&amp;_nc_zt=28&amp;vs=100e3a536f890300&amp;_nc_vs=HBksFQIYUmlnX3hwdl9yZWVsc19wZXJtYW5lbnRfc3JfcHJvZC82MTREMTc1Q0QwQ0NDREVFNTUxM0FFMzQ3OUNFRDhBOV92aWRlb19kYXNoaW5pdC5tcDQVAALIARIAFQIYUWlnX3hwdl9wbGFjZW1lbnRfcGVybWFuZW50X3YyL0QwNDI0QUNDMjI1RTJGQzU3QzE0NTQ3M0Y3RDk1NUExX2F1ZGlvX2Rhc2hpbml0Lm1wNBUCAsgBEgAoABgAGwKIB3VzZV9vaWwBMRJwcm9ncmVzc2l2ZV9yZWNpcGUBMRUAACaCyrasqJHfPxUCKAJDMywXQEaiDEm6XjUYEmRhc2hfYmFzZWxpbmVfMV92MREAdf4HZeadAQA&amp;oh=00_Afxq9ok80ChuxQJhlXBVdTN9aR4Q3ezHixOWAQ9PWb507A&amp;oe=69B9A4AA, https://scontent-den2-1.cdninstagram.com/o1/v/t16/f2/m69/AQPlF90NLCIzfb4yT6LlNigWktp7hPT5sJhNIyTguFhNR17lJ7EI1aU20LBcE2q2PvRMMUiWScBPqYfJmuQBhgEU.mp4?strext=1&amp;_nc_cat=100&amp;_nc_sid=5e9851&amp;_nc_ht=scontent-den2-1.cdninstagram.com&amp;_nc_ohc=ToRQeyoZKr0Q7kNvwFv2P_R&amp;efg=eyJ2ZW5jb2RlX3RhZyI6Inhwdl9wcm9ncmVzc2l2ZS5JTlNUQUdSQU0uQ0xJUFMuQzMuNzIwLmRhc2hfYmFzZWxpbmVfMV92MSIsInhwdl9hc3NldF9pZCI6MTc5NDA5NjY5MjQxMTg0NjUsImFzc2V0X2FnZV9kYXlzIjozMiwidmlfdXNlY2FzZV9pZCI6MTAwOTksImR1cmF0aW9uX3MiOjQzLCJ1cmxnZW5fc291cmNlIjoid3d3In0%3D&amp;ccb=17-1&amp;_nc_gid=NU6eY5E44zeWjy4jH-xSmQ&amp;_nc_ss=1a&amp;_nc_zt=28&amp;vs=a6ad0ea57cdc87bd&amp;_nc_vs=HBksFQIYOnBhc3N0aHJvdWdoX2V2ZXJzdG9yZS9HQlI0a3lYS2Q0TFcteFlGQVBfVVUxekVEcmdyYnNwVEFRQUYVAALIARIAFQIYUWlnX3hwdl9wbGFjZW1lbnRfcGVybWFuZW50X3YyL0JGNEE4QjkzRDE0NDdBNEJGRjExMDYxRTIwMTU0M0JCX2F1ZGlvX2Rhc2hpbml0Lm1wNBUCAsgBEgAoABgAGwKIB3VzZV9vaWwBMRJwcm9ncmVzc2l2ZV9yZWNpcGUBMRUAACaCp4OH3M3ePxUCKAJDMywXQEXzMzMzMzMYEmRhc2hfYmFzZWxpbmVfMV92MREAdf4HZeadAQA&amp;oh=00_AfzrG4cIRo-fNYrzERG7NK7kWqNMAH0nn8UEG8qIdpFe8A&amp;oe=69BDA394</t>
  </si>
  <si>
    <t>https://www.instagram.com/adam_makes_noise</t>
  </si>
  <si>
    <t>mayu.1128</t>
  </si>
  <si>
    <t>mayu</t>
  </si>
  <si>
    <t>日々の色々。
美味しい物😋大好きな物😍
家族とペルシャ猫のブリちゃん🐈と
日々の生活</t>
  </si>
  <si>
    <t>https://scontent-lax3-1.cdninstagram.com/v/t51.2885-19/10616888_1580473092182152_690126998_a.jpg?stp=dst-jpg_e0_s150x150_tt6&amp;efg=eyJ2ZW5jb2RlX3RhZyI6InByb2ZpbGVfcGljLmRqYW5nby4xNTAuYzIifQ&amp;_nc_ht=scontent-lax3-1.cdninstagram.com&amp;_nc_cat=104&amp;_nc_oc=Q6cZ2QFxroLK_LYagKjHtsFm23Sa3fI6Q0xPIN_QOrmgtRsrM0sBAWN1eAZhOd2LL6sM_dU&amp;_nc_ohc=Xm2UXa74ukEQ7kNvwHv2PQY&amp;_nc_gid=toUo3t41yDQXGAT6rlLZAA&amp;edm=AOQ1c0wBAAAA&amp;ccb=7-5&amp;oh=00_AfyhFVTaTuej8ys0KAb-IRlik9XxddZFStvxfEXq1ka9rQ&amp;oe=69BDAED6&amp;_nc_sid=8b3546</t>
  </si>
  <si>
    <t>2026.03.14  sat
春の訪れを告げる
ミモザの黄色。
ふんわり優しい色に
心まで明るくなる季節。
忙しい日々の中でも
こうして季節の花を楽しめる時間は
贅沢✨
小さな幸せを感じる
#ミモザ
#ミモザの季節
#春の花
#大人女子ライフ
#花のある暮らし | 2026.03.07
𝐇𝐚𝐩𝐩𝐲 𝐁𝐢𝐫𝐭𝐡𝐝𝐚𝐲 🥂
息子の彼女のお誕生日ディナー🎂
神戸から宮崎へ。
息子を支えてくれていることに
心から感謝✨
私たち家族との出会いにもありがとう。
沢山の「ありがとう」を込めて
全部が感謝です。
「人との出会いは宝物」
そんなことを改めて感じた
幸せな夜でした🍷
誕プレはCHANELのコスメ
きっと似合うと思う💖
素敵な一年になりますように✨
#誕生日ディナー
#happybirthday
#イタリアンディナー
#フライデーナイト
#大人女子ライフ | 2026.03.01
「最近の学び📚」
一流の継続力
人は話し方が9割 
仕事ができる人の当たり前
ビジネス書や自己啓発本が好きで
時間を見つけては読んでいます📖
3冊に共通して感じたこと。
特別な才能より
特別な環境より
未来を変えるのは
「毎日の当たり前」
を続けること。
伝え方を磨くこと。
小さな積み重ねを、甘く見ないこと
読んで終わりにしない👏
本は、人生をアップデートしてくれます🫶
#読書記録 #自己投資 #学びの時間#本#人は話し方が9割 | 2026.02.22 𝑆𝑎𝑡𝑢𝑟𝑑𝑎𝑦
今日は #猫の日 🐈‍⬛
ブリちゃん、今日も安定のご機嫌ニャ✨
朝から癒し
久しぶりのパンモーニング🍞
いただいたあんバターで
ちょっと贅沢な朝。
パン屋の我が家に
今朝はパンが無いので…
乃が美 🍞✨購入
🍞切り込みを入れてカリッとトースト。
バターをじゅわっと塗って、
あんこをたっぷり。
仕上げにもう一度チョイトースト🧈
甘さと塩気のバランスが最高すぎた🫶
猫の日に🐈‍⬛
猫と過ごす朝と、
ちょっと贅沢なあんバター。
幸せ🤍
#食パン
#あんバタートースト
#朝食
#ペルシャ猫 | 2026.02.21 𝘚𝘢𝘵𝘶𝘳𝘥𝘢𝘺
福岡ショッピング第2弾🛍️✨
ついにお迎えした
PRADA Beauty
リヴィール メッシュクッションファンデーション
ひと塗りで、内側から発光するツヤ肌。
リップカラー🩵
リップバーム🩷
グライディング アイペンシル
こちらも💓
そして何より…
BAさんが素敵すぎて即決🤍
“似合う”を引き出してくれる瞬間って
やっぱり特別でテンション上がる
大人の透明感、仕込みました✨
#PRADA #PRADABeauty
#クッションファンデ #デパコス購入品
#福岡ショッピング | 2026.02.15
ブリちゃん 𝟙𝟘𝕥𝕙 Birthday 🖤👑
10歳になりました🐈‍⬛✨
人間でいうと56歳。
いつの間にか、追い越されちゃったね😿
毎日そばにいてくれること。
何も言わずに寄り添ってくれること。
その全部が、私の宝物。
いつも沢山の愛をありがとう。
これからも、ゆっくり穏やかに
健康で長生きしてね🫶
ずっと、ずっと大切な家族。
#cat
#ネコの誕生日
#ねこのいる暮らし
#ペルシャ猫
#catlife | 2026.02.14
体調を崩して寝込んでいた日。
何も言わず家に来て
冷蔵庫を開けて
サッと夕飯を作ってくれた息子。
魯肉飯と明太パスタ
いつの間にか
守る側から、守ってくれる存在に。
当たり前じゃないこの時間に
ただ、ありがとう😢
#母の幸せ
#息子の成長
#何気ない幸せ
#感謝の気持ち
#魯肉飯 | 2026.02.07  Saturday
新しい香りを迎えました🖤
PRADAの世界観に一瞬で引き込まれた✨
Paradoxe
ラディカル エッセンス パルファム
芯のある大人の色気をまとえる香り🤍
ふとした仕草まで綺麗に見せてくれるのが、
本当に好き。
甘すぎないのに女性らしい。
軽やかだけど記憶に残る…ここが“Paradox”。
「今日は自分をアップデートしたい日」に🫶
⁡
#PRADA
#Paradoxe
#香水 
#香りのある暮らし
#大人女子 | 2026.1.25 sun
⁡
お家 lunch 🍽️
⁡
珍しく
旦那様が家にいる休日。
⁡
先日、道の駅で食べた
あの味が忘れられなくて
⁡
だご汁 × しらす丼
記憶を頼りに再現してみた日。
⁡
思った以上に
ちゃんと美味しくできて
満足🫶
何でもない時間が
いちばん贅沢だったりする。
感謝🫶
⁡
#だご汁 #しらす丼
#お昼ごはん #家ご飯
#大人女子ランチ 休日の食卓
休日の過ごし方
白菜漬け ひじき煮 | 2026.1.24 sat
最近のベストコスメは
やっぱり SUQQU 🤍
肌は、つくるより
「透けさせる」が今の気分。
セッティングパウダーは
光だけを残して、崩れない。
シグニチャーカラーアイズ
✔︎ 14 夕琥珀
✔︎ 04 純撫子
重ねるほどに上品で、色気は控えめ。
ブラシでふんわり、
ジェルライナーで意志のある目元に。
こだわると、
メイクはちゃんと味方になる✨
毎日が楽しい♡♡
⁡
#SUQQU
#大人女子メイク
#透明感メイク
#デパコス購入品
#福岡ショッピング | ⁡2026.01.18 sun
⁡
毎年恒例、尺間神社へ⛩
昨年への感謝と
新しい一年のはじまりに祈りを込めて。
⁡
商売繁盛、家内安全。
本殿でのご祈祷と玉串奉奠に
背筋がすっと伸びる時間。
⁡
おみくじは
今年2度目の大吉✨️
⁡
静かな決意とともに、
今年も一歩ずつ丁寧に
頑張ります。
⁡
#尺間神社
#神社参拝
#大分
#祈りの時間
#心を整える | 2026  01.17  𝙎𝙖𝙩𝙪𝙧𝙙𝙖𝙮
⁡
新しい年は、肌から整える。
新春キャンペーンで届いた
Mローション・Mクリーム・Mミスト2本
＋クリーム10日分パウチ
＋オリジナルバックインポーチ🎁
⁡
開けた瞬間、可愛い…♡
この充実感は反則レベル🫶
⁡
Mはもう欠かせない存在。
肌に触れるたび
内側からエネルギーが満ちていく感覚✨
⁡
“続ける”ことで
肌はちゃんと応えてくれる。
⁡
自分を大切にする選択を
今年も✨
⁡
#Mプロフェッショナルスキンケアプログラム
#Mスキンケア
#小柴恵美
#イデアルーチェ 
#自分磨き
⁡</t>
  </si>
  <si>
    <t>#happybirthday, #PRADA, #PRADABeauty, #cat, #catlife, #Paradoxe, #SUQQU, #M</t>
  </si>
  <si>
    <t>https://instagram.com/p/DV2-V1okYo6, https://instagram.com/p/DVkTD60kxoY, https://instagram.com/p/DVVImK5ketd, https://instagram.com/p/DVC3eG0E4x9, https://instagram.com/p/DVAX1fbkyB0, https://instagram.com/p/DUxgviPkfLa, https://instagram.com/p/DUtzeeHk4RX, https://instagram.com/p/DUcycsXESLI, https://instagram.com/p/DT7iULhER-k, https://instagram.com/p/DT5RH70kzmV, https://instagram.com/p/DTpNVQLkQjB, https://instagram.com/p/DTnNWnpE28O</t>
  </si>
  <si>
    <t>8, 11, 13, 21, 15, 17, 16, 10, 16, 16, 16, 10</t>
  </si>
  <si>
    <t>2026-03-14, 2026-03-07, 2026-03-01, 2026-02-22, 2026-02-21, 2026-02-15, 2026-02-13, 2026-02-07, 2026-01-25, 2026-01-24, 2026-01-18, 2026-01-17</t>
  </si>
  <si>
    <t>天神岩田屋本館, 尺間神社</t>
  </si>
  <si>
    <t>https://scontent-lax3-1.cdninstagram.com/o1/v/t16/f2/m69/AQPpgfKxsyXTGZWN9xrcBFGCTs5ts3zrQYDpcB5GKMB4MbVltvvNDYTLJ2pYGErk3PE08X9P5wRch4ln30yXbOjd.mp4?strext=1&amp;_nc_cat=110&amp;_nc_sid=5e9851&amp;_nc_ht=scontent-lax3-1.cdninstagram.com&amp;_nc_ohc=il9TBAli1PIQ7kNvwH4XPVZ&amp;efg=eyJ2ZW5jb2RlX3RhZyI6Inhwdl9wcm9ncmVzc2l2ZS5JTlNUQUdSQU0uQ0xJUFMuQzMuNzIwLmRhc2hfYmFzZWxpbmVfMV92MSIsInhwdl9hc3NldF9pZCI6MTc5MzUyOTY1MjgxOTQ1MjIsImFzc2V0X2FnZV9kYXlzIjoyLCJ2aV91c2VjYXNlX2lkIjoxMDA5OSwiZHVyYXRpb25fcyI6MTIsInVybGdlbl9zb3VyY2UiOiJ3d3cifQ%3D%3D&amp;ccb=17-1&amp;_nc_gid=toUo3t41yDQXGAT6rlLZAA&amp;_nc_ss=1a&amp;_nc_zt=28&amp;vs=b72a3237e1af7122&amp;_nc_vs=HBksFQIYOnBhc3N0aHJvdWdoX2V2ZXJzdG9yZS9HQmRmdHlibWNMdWRTN0lHQU9ZNl9WZWRoWnN6YnNwVEFRQUYVAALIARIAFQIYUWlnX3hwdl9wbGFjZW1lbnRfcGVybWFuZW50X3YyL0M3NDYyNkUyQTdENDU1QTE4NDE4M0E5NDgxM0ZCNjlEX2F1ZGlvX2Rhc2hpbml0Lm1wNBUCAsgBEgAoABgAGwKIB3VzZV9vaWwBMRJwcm9ncmVzc2l2ZV9yZWNpcGUBMRUAACa074io1IPcPxUCKAJDMywXQCgzMzMzMzMYEmRhc2hfYmFzZWxpbmVfMV92MREAdf4HZeadAQA&amp;oh=00_AfwIpN0t-w0nKRc8xcTYV1GJ_T27RYENcs2pk6QkdLyz1w&amp;oe=69BDA486, https://scontent-lax3-1.cdninstagram.com/o1/v/t16/f2/m69/AQMymYIMZW8kyqPHGJzneLeKi4QnTGk89hal-6I5b0QyFqBNJGu1MBucLSMhLN31AwdIXeOSTYiJZR2nqvCrSXeJ.mp4?strext=1&amp;_nc_cat=108&amp;_nc_sid=5e9851&amp;_nc_ht=scontent-lax3-1.cdninstagram.com&amp;_nc_ohc=vaJ-9MZ_zMUQ7kNvwHI_ZDy&amp;efg=eyJ2ZW5jb2RlX3RhZyI6Inhwdl9wcm9ncmVzc2l2ZS5JTlNUQUdSQU0uQ0xJUFMuQzMuNzIwLmRhc2hfYmFzZWxpbmVfMV92MSIsInhwdl9hc3NldF9pZCI6MTc5MzQyNjcyMjIxOTQ1MjIsImFzc2V0X2FnZV9kYXlzIjo5LCJ2aV91c2VjYXNlX2lkIjoxMDA5OSwiZHVyYXRpb25fcyI6MjQsInVybGdlbl9zb3VyY2UiOiJ3d3cifQ%3D%3D&amp;ccb=17-1&amp;_nc_gid=toUo3t41yDQXGAT6rlLZAA&amp;_nc_ss=1a&amp;_nc_zt=28&amp;vs=15e4636f7361b3a1&amp;_nc_vs=HBksFQIYOnBhc3N0aHJvdWdoX2V2ZXJzdG9yZS9HSlZ0a2laYXBLeUJfekVGQU5CM09uTHNFczFRYnNwVEFRQUYVAALIARIAFQIYUWlnX3hwdl9wbGFjZW1lbnRfcGVybWFuZW50X3YyLzA2NEM1N0Y3M0ExM0JGQ0FFMEY2RDU5NUMzQTI1N0ExX2F1ZGlvX2Rhc2hpbml0Lm1wNBUCAsgBEgAoABgAGwKIB3VzZV9vaWwBMRJwcm9ncmVzc2l2ZV9yZWNpcGUBMRUAACa05a-x38fbPxUCKAJDMywXQDgAAAAAAAAYEmRhc2hfYmFzZWxpbmVfMV92MREAdf4HZeadAQA&amp;oh=00_Afw7hBFIM0vBp0suXzQfwsXP7hdmuGVYKvMbkcv00uTjqg&amp;oe=69BDBDF0, https://scontent-lax3-2.cdninstagram.com/o1/v/t16/f2/m69/AQO8uSmbca-jhAAKDC3uKaAwjsvWEQ0b1hVhAyaC-j8Qgb9oJgQ4qUTYvqr2jlqtS1LXkyorUS6FROm9_HkaaDGg.mp4?strext=1&amp;_nc_cat=103&amp;_nc_sid=5e9851&amp;_nc_ht=scontent-lax3-2.cdninstagram.com&amp;_nc_ohc=J1mcovx5dJ4Q7kNvwExH_tQ&amp;efg=eyJ2ZW5jb2RlX3RhZyI6Inhwdl9wcm9ncmVzc2l2ZS5JTlNUQUdSQU0uQ0xJUFMuQzMuNzIwLmRhc2hfYmFzZWxpbmVfMV92MSIsInhwdl9hc3NldF9pZCI6MTc5MzM0NTUwMjAxOTQ1MjIsImFzc2V0X2FnZV9kYXlzIjoxNSwidmlfdXNlY2FzZV9pZCI6MTAwOTksImR1cmF0aW9uX3MiOjI5LCJ1cmxnZW5fc291cmNlIjoid3d3In0%3D&amp;ccb=17-1&amp;vs=749d6c942550dd7&amp;_nc_vs=HBksFQIYOnBhc3N0aHJvdWdoX2V2ZXJzdG9yZS9HUG0zZUNhWDBJc1pkNmtMQURNUUh3eV9nVEltYnNwVEFRQUYVAALIARIAFQIYUWlnX3hwdl9wbGFjZW1lbnRfcGVybWFuZW50X3YyLzI0NDY3NDU1NUFBRDBFM0E3NDlGMDRBMzc3MTYyQTg4X2F1ZGlvX2Rhc2hpbml0Lm1wNBUCAsgBEgAoABgAGwKIB3VzZV9vaWwBMRJwcm9ncmVzc2l2ZV9yZWNpcGUBMRUAACa065eBvJjbPxUCKAJDMywXQD0iDEm6XjUYEmRhc2hfYmFzZWxpbmVfMV92MREAdf4HZeadAQA&amp;_nc_gid=toUo3t41yDQXGAT6rlLZAA&amp;_nc_ss=1a&amp;_nc_zt=28&amp;oh=00_AfwoVMV7LXQT_G5se58_jODwJt8MgAdXBBgzbfUh2hrZsQ&amp;oe=69BDA539, https://scontent-lax3-2.cdninstagram.com/o1/v/t16/f2/m69/AQMZAns6PnJBe136MCSbqTZWnyJfdbleUDC_JSiPG7AOdz9Wggqul4zXt5C3c7Y1ihPUei7FUCWnu8x7-R1--Opl.mp4?strext=1&amp;_nc_cat=107&amp;_nc_sid=5e9851&amp;_nc_ht=scontent-lax3-2.cdninstagram.com&amp;_nc_ohc=YKwDXifY6i0Q7kNvwEGRCp5&amp;efg=eyJ2ZW5jb2RlX3RhZyI6Inhwdl9wcm9ncmVzc2l2ZS5JTlNUQUdSQU0uQ0xJUFMuQzMuNzIwLmRhc2hfYmFzZWxpbmVfMV92MSIsInhwdl9hc3NldF9pZCI6MTc5MzI1NjA5MjExOTQ1MjIsImFzc2V0X2FnZV9kYXlzIjoyMiwidmlfdXNlY2FzZV9pZCI6MTAwOTksImR1cmF0aW9uX3MiOjE0LCJ1cmxnZW5fc291cmNlIjoid3d3In0%3D&amp;ccb=17-1&amp;_nc_gid=toUo3t41yDQXGAT6rlLZAA&amp;_nc_ss=1a&amp;_nc_zt=28&amp;vs=8bb1079ee2e5acea&amp;_nc_vs=HBksFQIYOnBhc3N0aHJvdWdoX2V2ZXJzdG9yZS9HRUVVQWlZYnhyUndGamdGQUVvb0FaNzRQa0VvYnNwVEFRQUYVAALIARIAFQIYUWlnX3hwdl9wbGFjZW1lbnRfcGVybWFuZW50X3YyLzFENDc5MjRBQUY0RTdEQzU3ODQyMkQ2NTI2NDIzNDkzX2F1ZGlvX2Rhc2hpbml0Lm1wNBUCAsgBEgAoABgAGwKIB3VzZV9vaWwBMRJwcm9ncmVzc2l2ZV9yZWNpcGUBMRUAACa0wPe5tuTaPxUCKAJDMywXQC27ZFocrAgYEmRhc2hfYmFzZWxpbmVfMV92MREAdf4HZeadAQA&amp;oh=00_AfzKjTF6n4W2l3CdiCyrJC6p5IN1p2CikAbGmNTk6UMTfQ&amp;oe=69BDA3D9, https://scontent-lax7-1.cdninstagram.com/o1/v/t2/f2/m86/AQMJcD0qm7tBRNQzYQNT0AbXLEXqXXO0BAKrxkb3y4IETgCvP7dAfWcQdn34ymQg5AHwy-CgIXrN5Kmd2ASp6fNT2MxgEhNayx_gO4Y.mp4?_nc_cat=111&amp;_nc_sid=5e9851&amp;_nc_ht=scontent-lax7-1.cdninstagram.com&amp;_nc_ohc=qlnl1lC5920Q7kNvwFRfCPE&amp;efg=eyJ2ZW5jb2RlX3RhZyI6Inhwdl9wcm9ncmVzc2l2ZS5JTlNUQUdSQU0uQ0xJUFMuQzMuNzIwLmRhc2hfYmFzZWxpbmVfMV92MSIsInhwdl9hc3NldF9pZCI6MTc5MzI0Mzg5ODkxOTQ1MjIsImFzc2V0X2FnZV9kYXlzIjoyMywidmlfdXNlY2FzZV9pZCI6MTA4MjcsImR1cmF0aW9uX3MiOjEzLCJ1cmxnZW5fc291cmNlIjoid3d3In0%3D&amp;ccb=17-1&amp;_nc_gid=toUo3t41yDQXGAT6rlLZAA&amp;_nc_ss=1a&amp;_nc_zt=28&amp;vs=6a6fe803f4499cab&amp;_nc_vs=HBksFQIYUmlnX3hwdl9yZWVsc19wZXJtYW5lbnRfc3JfcHJvZC8yMjQwNjAyODdBMTAzMURFMDFEMzU4REVGRERBRTZCM192aWRlb19kYXNoaW5pdC5tcDQVAALIARIAFQIYUWlnX3hwdl9wbGFjZW1lbnRfcGVybWFuZW50X3YyLzQ3NEE5NzhCQjE4RENEQkUzMzFDOTcyRkZGNzAyMDhCX2F1ZGlvX2Rhc2hpbml0Lm1wNBUCAsgBEgAoABgAGwKIB3VzZV9vaWwBMRJwcm9ncmVzc2l2ZV9yZWNpcGUBMRUAACa0lML-qd3a</t>
  </si>
  <si>
    <t>https://www.instagram.com/mayu.1128</t>
  </si>
  <si>
    <t>leejyunyen.aka</t>
  </si>
  <si>
    <t>小李子 Lee りっちゃん 이준예</t>
  </si>
  <si>
    <t>池田哲俊也 🇨🇳🇯🇵🇰🇷</t>
  </si>
  <si>
    <t>https://x.com/mc_ljy_lucky</t>
  </si>
  <si>
    <t>https://scontent-lax7-1.cdninstagram.com/v/t51.82787-19/649235413_17980927106978029_68926619953753806_n.jpg?stp=dst-jpg_e0_s150x150_tt6&amp;efg=eyJ2ZW5jb2RlX3RhZyI6InByb2ZpbGVfcGljLmRqYW5nby4xMDY3LmMyIn0&amp;_nc_ht=scontent-lax7-1.cdninstagram.com&amp;_nc_cat=101&amp;_nc_oc=Q6cZ2QHRAXAPOkDfppEzWrOuKvRjYKcH6x2YBOJJFpw0JnPvprbBg20BlL2JA8scZo3h09dYwKqfOQNRtw4NEogcaEVI&amp;_nc_ohc=Vh5-4d0g5U4Q7kNvwGj93-U&amp;_nc_gid=sF9gqC8BstfGL4x1rp6YcA&amp;edm=AOQ1c0wBAAAA&amp;ccb=7-5&amp;oh=00_Afypga2lhooC4-C_edRdYTZt3K_BmCUxJ_wgQPmNekZyqw&amp;oe=69BDB7A0&amp;_nc_sid=8b3546</t>
  </si>
  <si>
    <t>20嬉しい20 | low low low 🌟🖤🤍
#low #dance #fyp #jenni̇e #chiquita | First love Cover 宇多田ヒカル
#cover #fyp #唱歌 #jpop #宇多田ヒカル | 元宵快乐 | 私の日常 | 怀念特别的人
#唱歌 #cover #fyp #方大同 #特别的人 | HAPPY CHINESE NEW YEAR 🧧🐎
祝大家马年大吉，马到成功！
#cny2026 | Happy Valentine’s Day💌🍫 | 头发寸头长着胡子的男人还以为现在是2025年，就这样生活着。 | 家里的绿色心情
自己很难
但是冷静下来 | 哈 动起来 跳起来吧 | 🇭🇰😋</t>
  </si>
  <si>
    <t>#low, #dance, #fyp, #jenni, #chiquita, #cover, #jpop, #cny2026</t>
  </si>
  <si>
    <t>https://instagram.com/p/DV6BW6bjo8q, https://instagram.com/p/DViV8cmjtBX, https://instagram.com/p/DVco4wFDhep, https://instagram.com/p/DVZoLh0Dl7a, https://instagram.com/p/DVUdAsKDuEP, https://instagram.com/p/DU99GVBjgtL, https://instagram.com/p/DUzI75UjqVb, https://instagram.com/p/DUt6zyYDije, https://instagram.com/p/DUj_LYKDv03, https://instagram.com/p/DUhgbHSjhiw, https://instagram.com/p/DUaMFKsDsY2, https://instagram.com/p/DUPcgUPFFg6</t>
  </si>
  <si>
    <t>7, 11, 7, 7, 6, 8, 4, 5, 6, 12, 13, 17</t>
  </si>
  <si>
    <t>2026-03-15, 2026-03-06, 2026-03-04, 2026-03-02, 2026-02-28, 2026-02-20, 2026-02-16, 2026-02-14, 2026-02-10, 2026-02-09, 2026-02-06, 2026-02-02</t>
  </si>
  <si>
    <t>Sidecar, Video, Video, Image, Sidecar, Video, Image, Sidecar, Image, Image, Video, Sidecar</t>
  </si>
  <si>
    <t>https://scontent-lax7-1.cdninstagram.com/v/t51.82787-15/651326659_17981462870978029_8957090816019962302_n.jpg?stp=dst-jpg_e35_s1080x1080_sh0.08_tt6&amp;_nc_ht=scontent-lax7-1.cdninstagram.com&amp;_nc_cat=101&amp;_nc_oc=Q6cZ2QHRAXAPOkDfppEzWrOuKvRjYKcH6x2YBOJJFpw0JnPvprbBg20BlL2JA8scZo3h09dYwKqfOQNRtw4NEogcaEVI&amp;_nc_ohc=-5xGsKiboeAQ7kNvwFvZQcf&amp;_nc_gid=sF9gqC8BstfGL4x1rp6YcA&amp;edm=AOQ1c0wBAAAA&amp;ccb=7-5&amp;ig_cache_key=Mzg1MzM5NzEwOTY3MjY4MTE2MA%3D%3D.3-ccb7-5&amp;oh=00_AfzNDXWqTypQIwBg6M21Ixu0dMzSNX_5Pb7m7MlnA0SpEQ&amp;oe=69BDB706&amp;_nc_sid=8b3546, https://scontent-lax7-1.cdninstagram.com/v/t51.82787-15/651326659_17981462870978029_8957090816019962302_n.jpg?stp=dst-jpg_e35_s1080x1080_sh0.08_tt6&amp;_nc_ht=scontent-lax7-1.cdninstagram.com&amp;_nc_cat=101&amp;_nc_oc=Q6cZ2QHRAXAPOkDfppEzWrOuKvRjYKcH6x2YBOJJFpw0JnPvprbBg20BlL2JA8scZo3h09dYwKqfOQNRtw4NEogcaEVI&amp;_nc_ohc=-5xGsKiboeAQ7kNvwFvZQcf&amp;_nc_gid=sF9gqC8BstfGL4x1rp6YcA&amp;edm=AOQ1c0wBAAAA&amp;ccb=7-5&amp;ig_cache_key=Mzg1MzM5NzEwOTY3MjY4MTE2MA%3D%3D.3-ccb7-5&amp;oh=00_AfzNDXWqTypQIwBg6M21Ixu0dMzSNX_5Pb7m7MlnA0SpEQ&amp;oe=69BDB706&amp;_nc_sid=8b3546, https://scontent-lax7-1.cdninstagram.com/v/t51.82787-15/652693875_17981462879978029_2067975610213924513_n.jpg?stp=dst-jpg_e35_s1080x1080_sh0.08_tt6&amp;_nc_ht=scontent-lax7-1.cdninstagram.com&amp;_nc_cat=101&amp;_nc_oc=Q6cZ2QHRAXAPOkDfppEzWrOuKvRjYKcH6x2YBOJJFpw0JnPvprbBg20BlL2JA8scZo3h09dYwKqfOQNRtw4NEogcaEVI&amp;_nc_ohc=tyfUt6qGvVgQ7kNvwFKtydR&amp;_nc_gid=sF9gqC8BstfGL4x1rp6YcA&amp;edm=AOQ1c0wBAAAA&amp;ccb=7-5&amp;ig_cache_key=Mzg1MzM5NzExNDE2ODk1NTYxNA%3D%3D.3-ccb7-5&amp;oh=00_AfwkQllAwsq2jfm4zgLoF17Kn242SElkpMAi2XzbQpCEgw&amp;oe=69BD8729&amp;_nc_sid=8b3546, https://scontent-lax7-1.cdninstagram.com/v/t51.82787-15/641856544_17979774437978029_2108349154903370913_n.jpg?stp=dst-jpg_e35_p1080x1080_sh0.08_tt6&amp;_nc_ht=scontent-lax7-1.cdninstagram.com&amp;_nc_cat=101&amp;_nc_oc=Q6cZ2QHRAXAPOkDfppEzWrOuKvRjYKcH6x2YBOJJFpw0JnPvprbBg20BlL2JA8scZo3h09dYwKqfOQNRtw4NEogcaEVI&amp;_nc_ohc=7J8MKw-BpnsQ7kNvwGOCwJC&amp;_nc_gid=sF9gqC8BstfGL4x1rp6YcA&amp;edm=AOQ1c0wBAAAA&amp;ccb=7-5&amp;ig_cache_key=Mzg0NDI4MDQ3MTAxODk1NDQ1OA%3D%3D.3-ccb7-5&amp;oh=00_AfzUSl-tR7b5jgwIMQogDgwiB2dQ6UKcS0ep8_zpqm8lBw&amp;oe=69BD989D&amp;_nc_sid=8b3546, https://scontent-lax7-1.cdninstagram.com/v/t51.82787-15/641784623_17979509870978029_7457239691174739081_n.jpg?stp=dst-jpg_e35_p1080x1080_sh0.08_tt6&amp;_nc_ht=scontent-lax7-1.cdninstagram.com&amp;_nc_cat=101&amp;_nc_oc=Q6cZ2QHRAXAPOkDfppEzWrOuKvRjYKcH6x2YBOJJFpw0JnPvprbBg20BlL2JA8scZo3h09dYwKqfOQNRtw4NEogcaEVI&amp;_nc_ohc=43MF2x1iaowQ7kNvwH5PhUn&amp;_nc_gid=sF9gqC8BstfGL4x1rp6YcA&amp;edm=AOQ1c0wBAAAA&amp;ccb=7-5&amp;ig_cache_key=Mzg0MjgyMzEyMTkzNDM4MTUyNg%3D%3D.3-ccb7-5&amp;oh=00_AfzLCZONeEp7YCg9PRzhGq6sciiQ7p_zwzmwQvU1UIOXmw&amp;oe=69BD9D9B&amp;_nc_sid=8b3546, https://scontent-lax7-1.cdninstagram.com/v/t51.82787-15/641784623_17979509870978029_7457239691174739081_n.jpg?stp=dst-jpg_e35_p1080x1080_sh0.08_tt6&amp;_nc_ht=scontent-lax7-1.cdninstagram.com&amp;_nc_cat=101&amp;_nc_oc=Q6cZ2QHRAXAPOkDfppEzWrOuKvRjYKcH6x2YBOJJFpw0JnPvprbBg20BlL2JA8scZo3h09dYwKqfOQNRtw4NEogcaEVI&amp;_nc_ohc=43MF2x1iaowQ7kNvwH5PhUn&amp;_nc_gid=sF9gqC8BstfGL4x1rp6YcA&amp;edm=AOQ1c0wBAAAA&amp;ccb=7-5&amp;ig_cache_key=Mzg0MjgyMzEyMTkzNDM4MTUyNg%3D%3D.3-ccb7-5&amp;oh=00_AfzLCZONeEp7YCg9PRzhGq6sciiQ7p_zwzmwQvU1UIOXmw&amp;oe=69BD9D9B&amp;_nc_sid=8b3546, https://scontent-lax7-1.cdninstagram.com/v/t51.82787-15/641845181_17979509879978029_8409141279544900777_n.jpg?stp=dst-jpg_e35_p1080x1080_sh0.08_tt6&amp;_nc_ht=scontent-lax7-1.cdninstagram.com&amp;_nc_cat=101&amp;_nc_oc=Q6cZ2QHRAXAPOkDfppEzWrOuKvRjYKcH6x2YBOJJFpw0JnPvprbBg20BlL2JA8scZo3h09dYwKqfOQNRtw4NEogcaEVI&amp;_nc_ohc=xQ_lnDSN2gkQ7kNvwHg0ZHb&amp;_nc_gid=sF9gqC8BstfGL4x1rp6YcA&amp;edm=AOQ1c0wBAAAA&amp;ccb=7-5&amp;ig_cache_key=Mzg0MjgyMzEzNjIxMTc4MzUyNw%3D%3D.3-ccb7-5&amp;oh=00_Afyk917jCy_eSceMEk7REoRuQ7kAQnXKfXe9L8EpMSpGUw&amp;oe=69BDB4BA&amp;_nc_sid=8b3546, https://scontent-lax7-1.cdninstagram.com/v/t51.82787-15/640550249_17979509861978029_9026938625177397737_n.jpg?stp=dst-jpg_e35_p1080x1080_sh0.08_tt6&amp;_nc_ht=scontent-lax7-1.cdninstagram.com&amp;_nc_cat=101&amp;_nc_oc=Q6cZ2QHRAXAPOkDfppEzWrOuKvRjYKcH6x2YBOJJFpw0JnPvprbBg20BlL2JA8scZo3h09dYwKqfOQNRtw4NEogcaEVI&amp;_nc_ohc=j_p32oXyjlUQ7kNvwHhVBDu&amp;_nc_gid=sF9gqC8BstfGL4x1rp6YcA&amp;edm=AOQ1c0wBAAAA&amp;ccb=7-5&amp;ig_cache_key=Mzg0MjgyMzE0NjUwNDYzNDA2NA%3D%3D.3-ccb7-5&amp;oh=00_AfyzbnJOHfEb9RwJT76HWTnNDCAjVfME79GG4a5efVaYFw&amp;oe=69BDBC4F&amp;_nc_sid=8b3546, https://scontent-lax7-1.cdninstagram.com/v/t51.82787-15/641471303_17979509891978029_8037048496417764956_n.jpg?stp=dst-jpg_e35_p1080x1080_sh0.08_tt6&amp;_nc_ht=scontent-lax7-1.cdninstagram.com&amp;_nc_cat=101&amp;_nc_oc=Q6cZ2QHRAXAPOkDfppEzWrOuKvRjYKcH6x2YBOJJFpw0JnPvprbBg20BlL2JA8scZo3h09dYwKqfOQNRtw4NEogcaEVI&amp;_nc_ohc=Ve9dnonAkwIQ7kNvwFD9FWX&amp;_nc_gid=sF9gqC8BstfGL4x1rp6YcA&amp;edm=AOQ1c0wBAAAA&amp;ccb=7-5&amp;ig_cache_key=Mzg0MjgyMzE1NzA0MDcyMDk2Nw%3D%3D.3-ccb7-5&amp;oh=00_AfyfxySOlj3is2OwvnB-AEIrgyRltkko2VGP7bGsgf50Xg&amp;oe=69BDBE9F&amp;_nc_sid=8b3546, https://scontent-lax7-1.cdninstagram.com/v/t51.82787-15/641761904_17979509900978029_6867629128198764714_n.jpg?stp=dst-jpg_e35_p1080x1080_sh0.08_tt6&amp;_nc_ht=scontent-lax7-1.cdninstagram.com&amp;_nc_cat=101&amp;_nc_oc=Q6cZ2QHRAXAPOkDfppEzWrOuKvRjYKcH6x2YBOJJFpw0JnPvprbBg20BlL2JA8scZo3h09dYwKqfO</t>
  </si>
  <si>
    <t>https://scontent-lax3-2.cdninstagram.com/o1/v/t16/f2/m69/AQN_vE-ooh7jntDHUY15Nfek6Ul8KlLYCgWukwcS4LyIfFq7oiiV0nNIZ6xmd0uXZ1Rm4N-9Zfe-7lpuHWOGcDrH.mp4?strext=1&amp;_nc_cat=103&amp;_nc_sid=5e9851&amp;_nc_ht=scontent-lax3-2.cdninstagram.com&amp;_nc_ohc=NqWCzW1wm8MQ7kNvwFk3PCc&amp;efg=eyJ2ZW5jb2RlX3RhZyI6Inhwdl9wcm9ncmVzc2l2ZS5JTlNUQUdSQU0uQ0xJUFMuQzMuNzIwLmRhc2hfYmFzZWxpbmVfMV92MSIsInhwdl9hc3NldF9pZCI6MTc5NDcwNjY3ODIxMTcwMTcsImFzc2V0X2FnZV9kYXlzIjoxMCwidmlfdXNlY2FzZV9pZCI6MTAwOTksImR1cmF0aW9uX3MiOjE3LCJ1cmxnZW5fc291cmNlIjoid3d3In0%3D&amp;ccb=17-1&amp;vs=c19e61510f26a02f&amp;_nc_vs=HBksFQIYOnBhc3N0aHJvdWdoX2V2ZXJzdG9yZS9HTTVwbGlZM3lrbjZfRFVIQUo2ZGVpTVNLRWtmYnNwVEFRQUYVAALIARIAFQIYUWlnX3hwdl9wbGFjZW1lbnRfcGVybWFuZW50X3YyLzRCNDg1MjJDREUzRUJDN0UxMjk5MkVCQzQxNTlCMTlBX2F1ZGlvX2Rhc2hpbml0Lm1wNBUCAsgBEgAoABgAGwKIB3VzZV9vaWwBMRJwcm9ncmVzc2l2ZV9yZWNpcGUBMRUAACaysvfE47DhPxUCKAJDMywXQDGIcrAgxJwYEmRhc2hfYmFzZWxpbmVfMV92MREAdf4HZeadAQA&amp;_nc_gid=sF9gqC8BstfGL4x1rp6YcA&amp;_nc_ss=1a&amp;_nc_zt=28&amp;oh=00_AfxRISz-g_GhhRQK0MBzkxRx7cV7myznq1Unyctvu27DEQ&amp;oe=69BD94F1, https://scontent-lax3-1.cdninstagram.com/o1/v/t16/f2/m69/AQOT9wJJJ9y_HvEiexomvTVSdSYIkozZQPRpOMci_PlHwupTZ8Cd6fJ3l2p8nYYZMgiVSgoNK-s0a7NicJdetCld.mp4?strext=1&amp;_nc_cat=109&amp;_nc_sid=5e9851&amp;_nc_ht=scontent-lax3-1.cdninstagram.com&amp;_nc_ohc=rgxbQI3tDQkQ7kNvwGXlSJW&amp;efg=eyJ2ZW5jb2RlX3RhZyI6Inhwdl9wcm9ncmVzc2l2ZS5JTlNUQUdSQU0uQ0xJUFMuQzMuNzIwLmRhc2hfYmFzZWxpbmVfMV92MSIsInhwdl9hc3NldF9pZCI6MTc5NDY0NzI5NzExMTcwMTcsImFzc2V0X2FnZV9kYXlzIjoxMiwidmlfdXNlY2FzZV9pZCI6MTAwOTksImR1cmF0aW9uX3MiOjQ4LCJ1cmxnZW5fc291cmNlIjoid3d3In0%3D&amp;ccb=17-1&amp;_nc_gid=sF9gqC8BstfGL4x1rp6YcA&amp;_nc_ss=1a&amp;_nc_zt=28&amp;vs=99e82c3202ecb67e&amp;_nc_vs=HBksFQIYOnBhc3N0aHJvdWdoX2V2ZXJzdG9yZS9HT0tVYmlhUlVJZUxIRmNEQU1XM3l2WC1jbTh5YnNwVEFRQUYVAALIARIAFQIYUWlnX3hwdl9wbGFjZW1lbnRfcGVybWFuZW50X3YyLzdGNDk3Q0MzNUM5RTZFOTU1MUM4OUQ1QzQwMjg1Mzk3X2F1ZGlvX2Rhc2hpbml0Lm1wNBUCAsgBEgAoABgAGwKIB3VzZV9vaWwBMRJwcm9ncmVzc2l2ZV9yZWNpcGUBMRUAACayh9Gmm47hPxUCKAJDMywXQEgu2RaHKwIYEmRhc2hfYmFzZWxpbmVfMV92MREAdf4HZeadAQA&amp;oh=00_AfwGAjl9p1ODJlla6P31lXCxDRZ3ezmZ0kIe2zvjn5yMUA&amp;oe=69BD8C33, https://scontent-lax7-1.cdninstagram.com/o1/v/t16/f2/m69/AQN5LcV-mL-vCyAHhlxPV3TiTbGbO0oIGMr9gF6d4LsvP0AnuccVR7Djt3K1BjKDV7x_Rvw7p6QFjZEadNW86cO9.mp4?strext=1&amp;_nc_cat=111&amp;_nc_sid=5e9851&amp;_nc_ht=scontent-lax7-1.cdninstagram.com&amp;_nc_ohc=kH0wPMN2NAEQ7kNvwGhZL8_&amp;efg=eyJ2ZW5jb2RlX3RhZyI6Inhwdl9wcm9ncmVzc2l2ZS5JTlNUQUdSQU0uQ0xJUFMuQzMuNzIwLmRhc2hfYmFzZWxpbmVfMV92MSIsInhwdl9hc3NldF9pZCI6MTc5NDM2NTkyOTgxMTcwMTcsImFzc2V0X2FnZV9kYXlzIjoyNCwidmlfdXNlY2FzZV9pZCI6MTAwOTksImR1cmF0aW9uX3MiOjM5LCJ1cmxnZW5fc291cmNlIjoid3d3In0%3D&amp;ccb=17-1&amp;_nc_gid=sF9gqC8BstfGL4x1rp6YcA&amp;_nc_ss=1a&amp;_nc_zt=28&amp;vs=4d76c1a9eb6d980e&amp;_nc_vs=HBksFQIYOnBhc3N0aHJvdWdoX2V2ZXJzdG9yZS9HT3RwLXlWNGtEcjhQSlFGQUJZNnNHaHNoT2RjYnNwVEFRQUYVAALIARIAFQIYUWlnX3hwdl9wbGFjZW1lbnRfcGVybWFuZW50X3YyL0EwNEREOUQ0RDUyNDY3MkIxNTVCMzg4OTg3MDVCM0E5X2F1ZGlvX2Rhc2hpbml0Lm1wNBUCAsgBEgAoABgAGwKIB3VzZV9vaWwBMRJwcm9ncmVzc2l2ZV9yZWNpcGUBMRUAACay1vrmt-rfPxUCKAJDMywXQEPqn752yLQYEmRhc2hfYmFzZWxpbmVfMV92MREAdf4HZeadAQA&amp;oh=00_AfwpXlcsy024ImnGPCYSBNMVB2cJ0NjdRt-dASK4V8J4yA&amp;oe=69BDA89D, https://scontent-lax7-1.cdninstagram.com/o1/v/t16/f2/m69/AQNkzHw0ZdCkuex8mZQbIf-Ss8VKA7KPV95xbLQVLpl20vYl0mZpWEejNzAhn6h9ibPS9dm_zwceT1NB6NuHnGuy.mp4?strext=1&amp;_nc_cat=101&amp;_nc_sid=5e9851&amp;_nc_ht=scontent-lax7-1.cdninstagram.com&amp;_nc_ohc=GwOYOnYwQ3kQ7kNvwFsqVAz&amp;efg=eyJ2ZW5jb2RlX3RhZyI6Inhwdl9wcm9ncmVzc2l2ZS5JTlNUQUdSQU0uQ0xJUFMuQzMuNTQwLmRhc2hfYmFzZWxpbmVfMV92MSIsInhwdl9hc3NldF9pZCI6MTc5NDA3ODI2ODUxMTcwMTcsImFzc2V0X2FnZV9kYXlzIjozOCwidmlfdXNlY2FzZV9pZCI6MTAwOTksImR1cmF0aW9uX3MiOjEzLCJ1cmxnZW5fc291cmNlIjoid3d3In0%3D&amp;ccb=17-1&amp;vs=5aadfa4d3d3fd3d0&amp;_nc_vs=HBksFQIYOnBhc3N0aHJvdWdoX2V2ZXJzdG9yZS9HR1ZDWENYb21LYTZtbllHQUh4MWg2RVY0UklSYnNwVEFRQUYVAALIARIAFQIYUWlnX3hwdl9wbGFjZW1lbnRfcGVybWFuZW50X3YyL0Q4NDcyMDJEQzA2NUQ4QjkzNjNDRTc1NDQ1NDVBNkE3X2F1ZGlvX2Rhc2hpbml0Lm1wNBUCAsgBEgAoABgAGwKIB3VzZV9vaWwBMRJwcm9ncmVzc2l2ZV9yZWNpcGUBMRUAACay6YKv_8LePxUCKAJDMywXQCun752yLQ4YEmRhc2hfYmFzZWxpbmVfMV92MREAdf4HZeadAQA&amp;_nc_gid=sF9gqC8BstfGL4x1rp6YcA&amp;_nc_ss=1a&amp;_nc_zt=28&amp;oh=00_Afwhlc5yroDSNuR4PAZECY0HkK8I4HQV4zgFMHr4hfTuNg&amp;oe=69BD9B33</t>
  </si>
  <si>
    <t>https://www.instagram.com/leejyunyen.aka</t>
  </si>
  <si>
    <t>zmetcarbon</t>
  </si>
  <si>
    <t>陳富</t>
  </si>
  <si>
    <t>｛寬工廠｝
碳纖維製作
碳纖維開模
碳纖維修復
碳纖維打樣
碳纖維產品問題歡迎詢問</t>
  </si>
  <si>
    <t>http://shopee.tw/akai1234</t>
  </si>
  <si>
    <t>https://scontent-mia3-1.cdninstagram.com/v/t51.82787-19/531060062_18369905647196166_2969198060854060920_n.jpg?stp=dst-jpg_e0_s150x150_tt6&amp;efg=eyJ2ZW5jb2RlX3RhZyI6InByb2ZpbGVfcGljLmRqYW5nby4xMDgwLmMyIn0&amp;_nc_ht=scontent-mia3-1.cdninstagram.com&amp;_nc_cat=106&amp;_nc_oc=Q6cZ2QG2MGIwfprNGvwu3jn8AgidIZOOGN0s9jFUOwWoQLb6P-R3JRAf4-rUkPBXkPrfxsQ&amp;_nc_ohc=OQ3bfGm523kQ7kNvwFo8ove&amp;_nc_gid=c1u1tRmlVpUPgeeeL1t4rA&amp;edm=AOQ1c0wBAAAA&amp;ccb=7-5&amp;oh=00_AfyDRAghHqOae9JdCHFh1SWheWhE0aKcX4I6bvqfOl0aGQ&amp;oe=69BDB52F&amp;_nc_sid=8b3546</t>
  </si>
  <si>
    <t>遊覽車的大哥 各個實力派
整個儀表座鍛造碳外
方向盤跟飾蓋也不放過
期待alcantra皮包覆完後的整體質感
#寬工廠
#zmetcarbon
#鍛造碳纖維 | 2/24又到小弟生日🎂的這天
感謝各位大哥大姐的祝福跟送禮🎁
祝各位業績長紅、馬上發財
Chen Smallh | 開工就來些帥氣開場
鍛造碳+雙色色絲 
整體亮度提升不止一倍
現在加色絲都不用加錢
鍛造碳業界唯一保固一年
要品質要保固 找我們就對了
#寬工廠
#zmetcarbon
#鍛造碳 | 售環球影城 庫巴背包
整個質感跟造型都非常讚 小朋友背超可愛
整體9成新只有在日本旅遊那幾天有背過
物品很大件、代購回來應該要賣4000以上
上方有一小塊需要細看才能發現的磨損不影響使用
售2800元
台中可面交
外縣市郵寄運費100 | 一早再開個2個半小時山路就為了看個阿蘇火山、景色確實很棒、還有高森田樂之里這家有濃濃日式風味的燒烤 我絕對不會說很好吃 因為就很原味 但是沒來過的還是強烈推薦來一次、然後每個外國人士吃完站起來都沒辦法走 因為腳麻了🤣
再開個2個小時的車到熊本、第一次來感覺熊本的街景跟交通跟台灣很像
晚餐簡單桂花拉麵解決 | 九州動物園 景色好美 自駕好好玩
三立鷗遊樂園屁孩開心
ㄧ日二行程 結束這一天
Chen Smallh | 福岡最後一天 、明天換區域
一大早自己出門排隊 3大品牌少少買理性消費、這次來的重點哭臉褲還是要包色買、香蕉意外的搶手、全店3根被我包了2根 質感不錯、福岡人少 但是量都不多實在也不好下手 、接著自駕有人一直怕我自駕會一直打雨刷 走錯線還畫了一張圖貼在方向盤少 殊不知我都用右手開車完全不會打錯方向燈。還解鎖在日本按三寶喇叭的成就 矽島美食不錯吃 風景有不錯 晚上再來拼個光觀客手羽先 打完收工
Chen Smallh | 穿著福岡限定 出發福岡
果然平日BAPE HUMAN都沒什麼好買
不過有入手一件羊毛真皮刺繡棒球外套也不賴、 其他就等週六再戰 
#bape
#humanmade
#fukuokajapan | 雖然人在國外爽
該處理的事還是安排的妥妥當當
GT63s burbus前下巴維修完畢交貨
相信這亮度跟透度比起新品應該毫無破綻
#寬工廠
#zmetcarbon
#GT63s
#碳纖維修復 | 全新改款 6/7代勁戰 HYPER土除
改款重點
1、寬度更符合6/7代勁戰寬度 不需要撐開安裝
2、土除後方角度更貼合輪胎、不會有其他品牌後方翹很
  高的情形
HYPER土除能閃高胎
全碳纖維至
碳纖維亮度透部都是一拜
多種紋路 開孔可選
碳纖維可選亮/消光
產品保固一年
歡迎至各大經銷商購買
#寬工廠
#zmetcarbon
#七代勁戰 | 認真把作品完成讓客人滿意比開假帳號來出一張嘴重要
、對自己有自信就不用對號入座、更何況我根本不知道那組扶手是誰做的、客人也沒說
我比較開心的是我只有被客人嫌貴但是沒被嫌產品爛過
SKODA OCTAVIA RS引擎飾蓋 功夫龍紅碳搭3k斜紋碳纖維完工
這亮度跟透度老話一句 不怕比較
#寬工廠
#zmetcarbon | 今年實在不是很好做的一年
市場越差 妖魔鬼怪越多 
做了16年遇到不變的套路就是靠低價來吸引客人的廠商
常常遇到客人問為什麼你們的價格比較高、跟誰誰誰的有什麼不同、有時候想多解釋又怕被注射、所以客人如果能在現場、車上又剛好有他說的比較便宜廠商的產品、那直接跟我們的產品放在一起話也不用多說了 直接看就知道差異性 客人再也不會問為什麼我們的比較貴 
直接整套下單 感謝賞飯吃
（影片ㄧ鍛造金是我們的產品/扶手是別的廠商）
（影片二扶手是我們的產品）
#寬工廠
#zmetcarbon</t>
  </si>
  <si>
    <t>#zmetcarbon, #bape, #humanmade, #fukuokajapan, #GT63s</t>
  </si>
  <si>
    <t>https://instagram.com/p/DV0ZH8oDdn0, https://instagram.com/p/DVI-kDODC4W, https://instagram.com/p/DVGmRdFkuIL, https://instagram.com/p/DVDmFuPjHTa, https://instagram.com/p/DUTG3u5mDGx, https://instagram.com/p/DUQdykUkpz7, https://instagram.com/p/DULYMUtDZcQ, https://instagram.com/p/DUDnTYJCFWe, https://instagram.com/p/DUDbZfEgOxL, https://instagram.com/p/DTfgnxmkkQv, https://instagram.com/p/DSm6YAVEt5M, https://instagram.com/p/DSkGGlMkv-n</t>
  </si>
  <si>
    <t>5, 25, 125, 9, 4, 8, 15, 7, 22, 153, 85, 115</t>
  </si>
  <si>
    <t>0, 3, 0, 0, 0, 0, 0, 0, 1, 0, 0, 0</t>
  </si>
  <si>
    <t>2026-03-13, 2026-02-24, 2026-02-23, 2026-02-22, 2026-02-03, 2026-02-02, 2026-01-31, 2026-01-28, 2026-01-28, 2026-01-14, 2025-12-23, 2025-12-22</t>
  </si>
  <si>
    <t>Kumamoto, Kumamoto, 別府亀の井ホテル, Fukuoka-shi, Fukuoka, Japan</t>
  </si>
  <si>
    <t>Video, Image, Sidecar, Sidecar, Video, Video, Video, Video, Video, Sidecar, Sidecar, Sidecar</t>
  </si>
  <si>
    <t>https://scontent-mia5-1.cdninstagram.com/v/t39.30808-6/641449804_25986163771050853_4677962275961432520_n.jpg?stp=dst-jpg_e35_s1080x1080_sh0.08_tt6&amp;_nc_ht=scontent-mia5-1.cdninstagram.com&amp;_nc_cat=101&amp;_nc_oc=Q6cZ2QG2MGIwfprNGvwu3jn8AgidIZOOGN0s9jFUOwWoQLb6P-R3JRAf4-rUkPBXkPrfxsQ&amp;_nc_ohc=p2ZJEvkb4jUQ7kNvwEIXQ31&amp;_nc_gid=c1u1tRmlVpUPgeeeL1t4rA&amp;edm=AOQ1c0wAAAAA&amp;ccb=7-5&amp;ig_cache_key=MzgzOTU5MzgzODU3NTEwMzUxMA%3D%3D.3-ccb7-5&amp;oh=00_AfxJEh6fBp3FydHlFz_OsB7brwXmUE1RuXKhAYtmmxR_gg&amp;oe=69BDB83D&amp;_nc_sid=8b3546, https://scontent-mia3-1.cdninstagram.com/v/t51.82787-15/642364076_18397795072196166_5518108136087892415_n.jpg?stp=dst-jpg_e15_tt6&amp;_nc_ht=scontent-mia3-1.cdninstagram.com&amp;_nc_cat=106&amp;_nc_oc=Q6cZ2QG2MGIwfprNGvwu3jn8AgidIZOOGN0s9jFUOwWoQLb6P-R3JRAf4-rUkPBXkPrfxsQ&amp;_nc_ohc=hGSGe7AN7dsQ7kNvwHUuqpa&amp;_nc_gid=c1u1tRmlVpUPgeeeL1t4rA&amp;edm=AOQ1c0wBAAAA&amp;ccb=7-5&amp;oh=00_Afw4sycp5m9RtPoqe-jR3gBZgMhpG501EL3vBa66O6tL3A&amp;oe=69BDB49E&amp;_nc_sid=8b3546, https://scontent-mia5-1.cdninstagram.com/v/t39.30808-6/641387509_25967340719599825_2763969590235620546_n.jpg?stp=dst-jpg_e15_tt6&amp;_nc_ht=scontent-mia5-1.cdninstagram.com&amp;_nc_cat=101&amp;_nc_oc=Q6cZ2QG2MGIwfprNGvwu3jn8AgidIZOOGN0s9jFUOwWoQLb6P-R3JRAf4-rUkPBXkPrfxsQ&amp;_nc_ohc=PTeebcyJoNEQ7kNvwEosGs8&amp;_nc_gid=c1u1tRmlVpUPgeeeL1t4rA&amp;edm=AOQ1c0wAAAAA&amp;ccb=7-5&amp;ig_cache_key=MzgzODA3ODgxMDk0MDI3NTU0OQ%3D%3D.3-ccb7-5&amp;oh=00_Afw3Z9fTSyugOefvzVr-ofETEaU2TRgvQz9dIgLijxenOw&amp;oe=69BDB22B&amp;_nc_sid=8b3546, https://scontent-mia5-1.cdninstagram.com/v/t39.30808-6/641387509_25967340719599825_2763969590235620546_n.jpg?stp=dst-jpg_e15_tt6&amp;_nc_ht=scontent-mia5-1.cdninstagram.com&amp;_nc_cat=101&amp;_nc_oc=Q6cZ2QG2MGIwfprNGvwu3jn8AgidIZOOGN0s9jFUOwWoQLb6P-R3JRAf4-rUkPBXkPrfxsQ&amp;_nc_ohc=PTeebcyJoNEQ7kNvwEosGs8&amp;_nc_gid=c1u1tRmlVpUPgeeeL1t4rA&amp;edm=AOQ1c0wAAAAA&amp;ccb=7-5&amp;ig_cache_key=MzgzODA3ODgxMDk0MDI3NTU0OQ%3D%3D.3-ccb7-5&amp;oh=00_Afw3Z9fTSyugOefvzVr-ofETEaU2TRgvQz9dIgLijxenOw&amp;oe=69BDB22B&amp;_nc_sid=8b3546, https://scontent-mia3-3.cdninstagram.com/v/t39.30808-6/638039494_25967343096266254_1789918489709535650_n.jpg?stp=dst-jpg_e35_p1080x1080_sh0.08_tt6&amp;_nc_ht=scontent-mia3-3.cdninstagram.com&amp;_nc_cat=110&amp;_nc_oc=Q6cZ2QG2MGIwfprNGvwu3jn8AgidIZOOGN0s9jFUOwWoQLb6P-R3JRAf4-rUkPBXkPrfxsQ&amp;_nc_ohc=5o0EM8qp_gkQ7kNvwGeKghQ&amp;_nc_gid=c1u1tRmlVpUPgeeeL1t4rA&amp;edm=AOQ1c0wAAAAA&amp;ccb=7-5&amp;ig_cache_key=MzgzODA3ODgxMTgyOTQ3MDEyMA%3D%3D.3-ccb7-5&amp;oh=00_Afyay_e2myNO82fX0rOF_oKIgzDV-yyCn2qVk_4kcj0i_Q&amp;oe=69BDA7FB&amp;_nc_sid=8b3546, https://scontent-mia5-1.cdninstagram.com/v/t39.30808-6/638091217_25967342769599620_7197181503523538661_n.jpg?stp=dst-jpg_e35_p1080x1080_sh0.08_tt6&amp;_nc_ht=scontent-mia5-1.cdninstagram.com&amp;_nc_cat=104&amp;_nc_oc=Q6cZ2QG2MGIwfprNGvwu3jn8AgidIZOOGN0s9jFUOwWoQLb6P-R3JRAf4-rUkPBXkPrfxsQ&amp;_nc_ohc=6XoV_AfJ3DMQ7kNvwFq8bhI&amp;_nc_gid=c1u1tRmlVpUPgeeeL1t4rA&amp;edm=AOQ1c0wAAAAA&amp;ccb=7-5&amp;ig_cache_key=MzgzODA3ODgxMjIwNjk4MTczNA%3D%3D.3-ccb7-5&amp;oh=00_AfwYcxyFZYdD0w-KwAY0N2OAl3a1nZeGySd56MFq4QUOIg&amp;oe=69BDAA69&amp;_nc_sid=8b3546, https://scontent-mia5-1.cdninstagram.com/v/t39.30808-6/639678932_25967340932933137_5217489047857287346_n.jpg?stp=dst-jpg_e15_tt6&amp;_nc_ht=scontent-mia5-1.cdninstagram.com&amp;_nc_cat=101&amp;_nc_oc=Q6cZ2QG2MGIwfprNGvwu3jn8AgidIZOOGN0s9jFUOwWoQLb6P-R3JRAf4-rUkPBXkPrfxsQ&amp;_nc_ohc=hP9Pvf9t2T4Q7kNvwEOWHZn&amp;_nc_gid=c1u1tRmlVpUPgeeeL1t4rA&amp;edm=AOQ1c0wAAAAA&amp;ccb=7-5&amp;ig_cache_key=MzgzODA3ODgxMjI0MDUzMjEzMQ%3D%3D.3-ccb7-5&amp;oh=00_Afy3UOCF5z8DBcpjhhbQ1yWZ3PR2EgwP9QyOFz9cnWV6OA&amp;oe=69BD8B69&amp;_nc_sid=8b3546, https://scontent-mia3-1.cdninstagram.com/v/t51.82787-15/613547802_18391506190196166_1929105638891367517_n.jpg?stp=dst-jpg_e35_p1080x1080_sh0.08_tt6&amp;_nc_ht=scontent-mia3-1.cdninstagram.com&amp;_nc_cat=106&amp;_nc_oc=Q6cZ2QG2MGIwfprNGvwu3jn8AgidIZOOGN0s9jFUOwWoQLb6P-R3JRAf4-rUkPBXkPrfxsQ&amp;_nc_ohc=BYPAVnNs9bsQ7kNvwHCWdFo&amp;_nc_gid=c1u1tRmlVpUPgeeeL1t4rA&amp;edm=AOQ1c0wBAAAA&amp;ccb=7-5&amp;ig_cache_key=MzgwOTkwNzI2MTIwMTA1ODM3Mw%3D%3D.3-ccb7-5&amp;oh=00_AfzOwCiXHHfWv9ACvIbrkf7XC6S3LhjjhWo408B3nXgzYw&amp;oe=69BDABAC&amp;_nc_sid=8b3546, https://scontent-mia3-1.cdninstagram.com/v/t51.82787-15/613547802_18391506190196166_1929105638891367517_n.jpg?stp=dst-jpg_e35_p1080x1080_sh0.08_tt6&amp;_nc_ht=scontent-mia3-1.cdninstagram.com&amp;_nc_cat=106&amp;_nc_oc=Q6cZ2QG2MGIwfprNGvwu3jn8AgidIZOOGN0s9jFUOwWoQLb6P-R3JRAf4-rUkPBXkPrfxsQ&amp;_nc_ohc=BYPAVnNs9bsQ7kNvwHCWdFo&amp;_nc_gid=c1u1tRmlVpUPgeeeL1t4rA&amp;edm=AOQ1c0wBAAAA&amp;ccb=7-5&amp;ig_cache_key=MzgwOTkwNzI2MTIwMTA1ODM3Mw%3D%3D.3-ccb7-5&amp;oh=00_AfzOwCiXHHfWv9ACvIbrkf7XC6S3LhjjhWo408B3nXgzYw&amp;oe=69BDABAC&amp;_nc_sid=8b3546, https://scontent-mia3-1.cdninstagram.com/v/t51.82787-15/613543598_18391506208196166_2516331155039625870_n.jpg?stp=dst-jpg_e35_p1080x1080_sh0.08_tt6&amp;_nc_ht=scontent-mia3-1.cdninstagram.com&amp;_nc_cat=106&amp;_nc_oc=Q6cZ2QG2MGIwfprNGvwu3jn8AgidIZOOGN0s9jFUOwWoQLb6P-R3JRAf4-rUkPBXkPrfxsQ&amp;_nc_ohc=H5VnlpufGisQ7kNvwHFWTZx&amp;_nc_gid=c1u1tRmlVpUPgeeeL1t4rA&amp;edm=AOQ1c0wBAAAA&amp;ccb=7-5&amp;ig_cache_key=MzgwOTkwNzI2MTUxMTQ2MTk0Nw%3D%3D.3-ccb7-5&amp;oh=00_AfzgIZgVs7IKUTT1YbLeSYIqKhtmqN9-xDJsmpNSggVB8A&amp;oe=69BDA0DF&amp;_nc_sid=8b3546, https://scontent-mia3-1.cdninstagram.com/v/t51.82787-15/613296029_18391506199196166_5331696540227071188</t>
  </si>
  <si>
    <t>https://scontent-mia5-1.cdninstagram.com/o1/v/t2/f2/m366/AQNCqjBqPHOQcBATdcZCndk88j6FIeo6liiT6BBYhw7P_Os3ia2Sa1ErjAGXh2MH1lfDscimJy0KMP2MfTvB84OcvCVAMeeirgLjOjeBQmr7lQ.mp4?_nc_cat=104&amp;_nc_sid=5e9851&amp;_nc_ht=scontent-mia5-1.cdninstagram.com&amp;_nc_ohc=28heNo2mOPIQ7kNvwFac10q&amp;efg=eyJ2ZW5jb2RlX3RhZyI6Inhwdl9wcm9ncmVzc2l2ZS5JTlNUQUdSQU0uQ0xJUFMuQzMuNzIwLmRhc2hfaDI2NC1iYXNpYy1nZW4yXzcyMHAiLCJ4cHZfYXNzZXRfaWQiOjIwOTcxODY1OTc3OTY1NTAsImFzc2V0X2FnZV9kYXlzIjozLCJ2aV91c2VjYXNlX2lkIjoxMDEyMywiZHVyYXRpb25fcyI6MTAsInVybGdlbl9zb3VyY2UiOiJ3d3cifQ%3D%3D&amp;ccb=17-1&amp;_nc_gid=c1u1tRmlVpUPgeeeL1t4rA&amp;_nc_ss=1a&amp;_nc_zt=28&amp;vs=99dedb6f7dab4d7&amp;_nc_vs=HBksFQIYRWZiX2VwaGVtZXJhbC9GOTRCNTAxQ0I5RkM4MzBFNEIwQ0NDMjI5QzlBRjI5Ql9tdF8xX3ZpZGVvX2Rhc2hpbml0Lm1wNBUAAsgBEgAVAhhAZmJfcGVybWFuZW50LzgwNEE3MDI4MDIwNDhBMjZEMTYyNEVDODU1RDlEMkJFX2F1ZGlvX2Rhc2hpbml0Lm1wNBUCAsgBEgAoABgAGwKIB3VzZV9vaWwBMRJwcm9ncmVzc2l2ZV9yZWNpcGUBMRUAACaM64Pjqdi5BxUCKAJDMywXQCTdsi0OVgQYGWRhc2hfaDI2NC1iYXNpYy1nZW4yXzcyMHARAHX-B2WWngEA&amp;oh=00_Afz_saJhikdyTLJMWgKqkLg_a0CCUaqKiftiFAkakgrRhA&amp;oe=69BDB2A4, https://scontent-mia3-2.cdninstagram.com/o1/v/t16/f2/m84/AQM8ki1X6gVFf2uuzCwnTA-5qqeyiMVFi1Um33oIGhYiQ18Oh4SMW0Glg2Cvui9ZqGZrdlH90-ThL79_KjjmxYX6PbcbXpl6DqkDjSU.mp4?_nc_cat=103&amp;_nc_sid=5e9851&amp;_nc_ht=scontent-mia3-2.cdninstagram.com&amp;_nc_ohc=_yYK3fu1s3cQ7kNvwEfBS39&amp;efg=eyJ2ZW5jb2RlX3RhZyI6Inhwdl9wcm9ncmVzc2l2ZS5JTlNUQUdSQU0uQ0FST1VTRUxfSVRFTS5DMy4xMjc2LmRhc2hfYmFzZWxpbmVfMV92MSIsInhwdl9hc3NldF9pZCI6MTc5Mzc1NTMwNDQxNzk3ODgsImFzc2V0X2FnZV9kYXlzIjoyMCwidmlfdXNlY2FzZV9pZCI6MTAxNDYsImR1cmF0aW9uX3MiOjEwLCJ1cmxnZW5fc291cmNlIjoid3d3In0%3D&amp;ccb=17-1&amp;_nc_gid=c1u1tRmlVpUPgeeeL1t4rA&amp;_nc_ss=1a&amp;_nc_zt=28&amp;vs=e5ed25f8bc40c7e7&amp;_nc_vs=HBkcFQIYTGlnX2JhY2tmaWxsX3RpbWVsaW5lX3ZvZC82NTRGRjc0OTAxMTg2QzY0MTY3NTAxNjEwQjhDRUFBMl92aWRlb19kYXNoaW5pdC5tcDQVAALIARIAKAAYABsCiAd1c2Vfb2lsATEScHJvZ3Jlc3NpdmVfcmVjaXBlATEVAAAmmK201YCH3T8VAigCQzMsF0Akqn752yLRGBJkYXNoX2Jhc2VsaW5lXzFfdjERAHXuB2XEngEA&amp;oh=00_AfyRHMqx_jd7J--mspQAXkl5MO1BgSrS-596SKQ90RtHdA&amp;oe=69B9C41D, https://scontent-mia5-1.cdninstagram.com/o1/v/t16/f2/m84/AQN0oKIpSHOgZoigytWC18eDAUHDz1-k11eG9cTqW2zzV5FiawVg8JIhnM0kLLKRV6wt75WhkmoFm0ZyZ4wUasieakWsTlNoKnHaNiE.mp4?_nc_cat=101&amp;_nc_sid=5e9851&amp;_nc_ht=scontent-mia5-1.cdninstagram.com&amp;_nc_ohc=Ofm72ukUl4wQ7kNvwF8Qwzb&amp;efg=eyJ2ZW5jb2RlX3RhZyI6Inhwdl9wcm9ncmVzc2l2ZS5JTlNUQUdSQU0uQ0FST1VTRUxfSVRFTS5DMy4xMjc2LmRhc2hfYmFzZWxpbmVfMV92MSIsInhwdl9hc3NldF9pZCI6MTc5Mzc1NTMxMTkxNzk3ODgsImFzc2V0X2FnZV9kYXlzIjoyMCwidmlfdXNlY2FzZV9pZCI6MTAxNDYsImR1cmF0aW9uX3MiOjIzLCJ1cmxnZW5fc291cmNlIjoid3d3In0%3D&amp;ccb=17-1&amp;_nc_gid=c1u1tRmlVpUPgeeeL1t4rA&amp;_nc_ss=1a&amp;_nc_zt=28&amp;vs=f2d20720f3369507&amp;_nc_vs=HBkcFQIYTGlnX2JhY2tmaWxsX3RpbWVsaW5lX3ZvZC9FMzQyQjBGOUVEQzgxMDg0NEM5QzI4RjBCQzQ1NUE4RV92aWRlb19kYXNoaW5pdC5tcDQVAALIARIAKAAYABsCiAd1c2Vfb2lsATEScHJvZ3Jlc3NpdmVfcmVjaXBlATEVAAAmmND3nIGH3T8VAigCQzMsF0A35mZmZmZmGBJkYXNoX2Jhc2VsaW5lXzFfdjERAHXuB2XEngEA&amp;oh=00_AfzWe6cNcy3ETfJv7wDozMEjfqqbLnAycrNpgBKiYRLJKw&amp;oe=69B9B667, https://scontent-mia3-2.cdninstagram.com/o1/v/t16/f2/m84/AQM1VBseAB3iIvO_CzzZ-6_qlk1T_0D7bJeSNSJrVYBNdi0iKsK33K2191IBp__UHAotyklV1zRKnZwXcor2LugdN8cWOSum4qyDAh0.mp4?_nc_cat=103&amp;_nc_sid=5e9851&amp;_nc_ht=scontent-mia3-2.cdninstagram.com&amp;_nc_ohc=SBPdhv3rK_wQ7kNvwEzf8hf&amp;efg=eyJ2ZW5jb2RlX3RhZyI6Inhwdl9wcm9ncmVzc2l2ZS5JTlNUQUdSQU0uQ0FST1VTRUxfSVRFTS5DMy4xMjc2LmRhc2hfYmFzZWxpbmVfMV92MSIsInhwdl9hc3NldF9pZCI6MTc5Mzc1NTMwNTMxNzk3ODgsImFzc2V0X2FnZV9kYXlzIjoyMCwidmlfdXNlY2FzZV9pZCI6MTAxNDYsImR1cmF0aW9uX3MiOjIwLCJ1cmxnZW5fc291cmNlIjoid3d3In0%3D&amp;ccb=17-1&amp;_nc_gid=c1u1tRmlVpUPgeeeL1t4rA&amp;_nc_ss=1a&amp;_nc_zt=28&amp;vs=513262ba3013bc74&amp;_nc_vs=HBkcFQIYTGlnX2JhY2tmaWxsX3RpbWVsaW5lX3ZvZC8wRDQxNTBGOEJCRUI5MzJBODc2NThERjhDODQ4MDc5Nl92aWRlb19kYXNoaW5pdC5tcDQVAALIARIAKAAYABsCiAd1c2Vfb2lsATEScHJvZ3Jlc3NpdmVfcmVjaXBlATEVAAAmmP7-3YCH3T8VAigCQzMsF0A07tkWhysCGBJkYXNoX2Jhc2VsaW5lXzFfdjERAHXuB2XEngEA&amp;oh=00_AfxYxsvfYMS1LiijGmI79Z7TYR4jRMcW_qTr-vWs0RtIMA&amp;oe=69B9A1F9, https://scontent-mia3-3.cdninstagram.com/o1/v/t16/f2/m84/AQM_o_6WQC4fQyndmYeEE2xlSN5c7UreRt6CnJywK5oIRGJK43kHWFt7LTR7rrI6Q2jCd5f16Wgu10X59VbDCBe2umKb7ZcVKaqGzu0.mp4?_nc_cat=109&amp;_nc_sid=5e9851&amp;_nc_ht=scontent-mia3-3.cdninstagram.com&amp;_nc_ohc=kA91SQuUmSoQ7kNvwFWL7hP&amp;efg=eyJ2ZW5jb2RlX3RhZyI6Inhwdl9wcm9ncmVzc2l2ZS5JTlNUQUdSQU0uQ0FST1VTRUxfSVRFTS5DMy4xMjc2LmRhc2hfYmFzZWxpbmVfMV92MSIsInhwdl9hc3NldF9pZCI6MTc5Mzc1NTMxMTAxNzk3ODgsImFzc2V0X2FnZV9kYXlzIjoyMCwidmlfdXNlY2FzZV9pZCI6MTAxNDYsImR1cmF0aW9uX3MiOjksInVybGdlbl9zb3VyY2UiOiJ3d3cifQ%3D%3D&amp;ccb=17-1&amp;_nc_gid=c1u1tRmlVpUPgeeeL1t4rA&amp;_nc_ss=1a&amp;_nc_zt=28&amp;vs=9bb666e3f9f59a5b&amp;_nc_vs=HBkcFQIYTGlnX2JhY2tmaWxsX3RpbWVsaW5lX3ZvZC80MDQ3MUE0QzkzQzMzNUZGMTQ4OThBRjI3OEM2M0E4Ml92aWRlb19kYXNoaW5pdC5tcDQVAALIARIAKAAYABsCiAd1c2Vfb2lsATEScHJvZ3Jlc3NpdmVfcmVjaXBlATEVAAAmmP-slIGH3T8VAigCQzMsF0Aiqn752yLRGBJkYXNoX2Jhc2VsaW5lXzFfdjERAHXuB2XEngEA&amp;oh=00_Afw7ATPNVKXAJ1fbH9l2wUP3p8GVl9O9qzaNmy2xA-d2iQ&amp;oe=69B99CC7</t>
  </si>
  <si>
    <t>https://www.instagram.com/zmetcarbon</t>
  </si>
  <si>
    <t>bdcfamilia</t>
  </si>
  <si>
    <t>BDC</t>
  </si>
  <si>
    <t>• Est 2005  | cars, bikes, life etc. | content by us | Sunny Finland • 
@artobdc
@albanzo
@lauri.paasio
@apsilen
www.bdcfamilia.com</t>
  </si>
  <si>
    <t>http://www.youtube.com/bdcfamilia</t>
  </si>
  <si>
    <t>https://scontent-det1-1.cdninstagram.com/v/t51.82787-19/515258832_18513604879062928_2238577418449474269_n.jpg?stp=dst-jpg_e0_s150x150_tt6&amp;efg=eyJ2ZW5jb2RlX3RhZyI6InByb2ZpbGVfcGljLmRqYW5nby43MzAuYzIifQ&amp;_nc_ht=scontent-det1-1.cdninstagram.com&amp;_nc_cat=104&amp;_nc_oc=Q6cZ2QEKphkS_e-FOGS4Wwgv0bOxmh1YKn5EGx6tHLLYEhAyqN2B3cnNzKtHxYj5VTftiZ0&amp;_nc_ohc=9P6b1932KugQ7kNvwECd8Jg&amp;_nc_gid=H0f98JkunC0WsQ_c8oAFuQ&amp;edm=AOQ1c0wBAAAA&amp;ccb=7-5&amp;oh=00_AfzwpTmdstlD_9Rbq1TkTh45Pce_dWWVUUAFIqUyIVBphQ&amp;oe=69BD98B2&amp;_nc_sid=8b3546</t>
  </si>
  <si>
    <t xml:space="preserve">Throwback to @cdlc.co @fittedfest '24
#porsche964 #fittedfest #cdlccommunity #bdcfamilia | Winter photo dump. Thought about writing a long caption but let's just say real life has been too busy to give a **** about social media 🤷‍♂️ | Memories...
#porsche #porsche911 #911turbo #porsche991 #991turbo  @accuair @rotiform @the911page @elferspot @type7 | Couple telephone shots from @juiceheadzup New Years event in Key Biscayne with the boys. 
#c10 #c10trucks #chevy | In this edition of the BDC Book Club™: One of One. Thanks @benbertucci for this amazing documentation of @naitoengineering. I don't think there has ever been an automotive book that has had as much devotion and passion go into creating it, and the result is awesome. 傑作! 🙌
#naitoengineering
#oneofo | Miss this car 😔
#porsche911 #911turbo #porsche991 #991turbo #rotiform #accuair #bdcdesignworks @accuair @rotiform @the911page @elferspot @type7 | 🙌
@fvd_brombacher @accuair @bbs.wheels @toyotires @the964page @the911page @bagriders @stanceworks @loweredlifestyle @type7 @porscheclassics911 @ultrace_official @elferspot #porsche #porsche964 #porsche911 #ultrace2024 #bdcfamilia #bagrides #accuair #airrex #bbswheels #bbsrs2 #toyotires #the964page | ✌️
#porsche911 #porsche964 #bbswheels #toyotires #accuair #fvdbrombacher #porscheclub @the964page @elferspot @porschekultur @porscheclassics911 @911legendsneverdie | Ever feel like you're in a game or movie?
Photos: @artobdc 
Car: @albo.media 
#hondas2000 #s2000 #tokyocars #jdm #spoonsports #jdmlifestyle #jdmgram | #Gwagon #mercedesg @mercedesbenzgclass @mrcedes.gwagon @rotiform @mercedesbenz @mbsuomi @mercedesbenz_de #w463 #mercedesbenz #rotiform #goodyear | The comment section got real ya'll 🫶😂 | Skyline ケンメリ in Umihotaru PA. 
The owner of this GT 2000 has had the car for over 40 years! It has gone through many phases, from an all out widebody Bosozoku streetracer to the rather classic current look with Hayashi Techno wheels. 
Owner not tagged because he only uses instagram for his cat 😸
</t>
  </si>
  <si>
    <t>#porsche964, #fittedfest, #cdlccommunity, #bdcfamilia, #porsche, #porsche911, #911turbo, #porsche991, #991turbo, #c10, #c10trucks, #chevy, #naitoengineering, #oneofo, #rotiform, #accuair, #bdcdesignworks, #ultrace2024, #bagrides, #airrex, #bbswheels, #bbsrs2, #toyotires, #the964page, #fvdbrombacher, #porscheclub, #hondas2000, #s2000, #tokyocars, #jdm, #spoonsports, #jdmlifestyle, #jdmgram, #Gwagon, #mercedesg, #w463, #mercedesbenz, #goodyear</t>
  </si>
  <si>
    <t>@cdlc.co, @fittedfest, @accuair, @rotiform, @the911page, @elferspot, @type7, @juiceheadzup, @benbertucci, @naitoengineering., @oneofone_film, @so_naitoo, @fvd_brombacher, @bbs.wheels, @toyotires, @the964page, @bagriders, @stanceworks, @loweredlifestyle, @porscheclassics911, @ultrace_official, @porschekultur, @911legendsneverdie, @artobdc, @albo.media, @mercedesbenzgclass, @mrcedes.gwagon, @mercedesbenz, @mbsuomi, @mercedesbenz_de</t>
  </si>
  <si>
    <t>https://instagram.com/p/DVY06BOiI92, https://instagram.com/p/DVTz5ADCEfF, https://instagram.com/p/DU_QPLICNtM, https://instagram.com/p/DTA4bWtDawv, https://instagram.com/p/DSHu9roCD3J, https://instagram.com/p/DPUDk6FCAec, https://instagram.com/p/DO_Z5D0CKZ1, https://instagram.com/p/DOoaj2XCLEd, https://instagram.com/p/DOgDiRvCE02, https://instagram.com/p/DNf3AVkIAzv, https://instagram.com/p/DNS-7d1IW9E, https://instagram.com/p/DNGmA0dtVsF</t>
  </si>
  <si>
    <t>1435, 218, 105, 1502, 336, 1298, 3156, 13193, 1385, 85, 430, 61</t>
  </si>
  <si>
    <t>16, 1, 3, 32, 11, 9, 16, 48, 12, 0, 18, 0</t>
  </si>
  <si>
    <t>2026-03-02, 2026-02-28, 2026-02-20, 2026-01-02, 2025-12-11, 2025-10-02, 2025-09-24, 2025-09-15, 2025-09-12, 2025-08-18, 2025-08-13, 2025-08-08</t>
  </si>
  <si>
    <t>Image, Sidecar, Image, Sidecar, Video, Sidecar, Image, Sidecar, Sidecar, Sidecar, Video, Sidecar</t>
  </si>
  <si>
    <t>https://scontent-det1-1.cdninstagram.com/v/t51.82787-15/643498302_18568284097062928_1425574304359426695_n.webp?stp=dst-jpg_e35_p1080x1080_sh0.08_tt6&amp;_nc_ht=scontent-det1-1.cdninstagram.com&amp;_nc_cat=104&amp;_nc_oc=Q6cZ2QEKphkS_e-FOGS4Wwgv0bOxmh1YKn5EGx6tHLLYEhAyqN2B3cnNzKtHxYj5VTftiZ0&amp;_nc_ohc=SUDH_AsP2ykQ7kNvwENyLiR&amp;_nc_gid=H0f98JkunC0WsQ_c8oAFuQ&amp;edm=AOQ1c0wBAAAA&amp;ccb=7-5&amp;ig_cache_key=Mzg0NDA1NDk2NzQyNjUxODkwMg%3D%3D.3-ccb7-5&amp;oh=00_AfwHnEtmkn5D1uNLy6gzJTc_XKFrWylrKsLw3lVT_t_rXw&amp;oe=69BD9075&amp;_nc_sid=8b3546, https://scontent-det1-1.cdninstagram.com/v/t51.82787-15/641543446_18567895111062928_5022700073518760743_n.webp?stp=dst-jpg_e35_p1080x1080_sh0.08_tt6&amp;_nc_ht=scontent-det1-1.cdninstagram.com&amp;_nc_cat=104&amp;_nc_oc=Q6cZ2QEKphkS_e-FOGS4Wwgv0bOxmh1YKn5EGx6tHLLYEhAyqN2B3cnNzKtHxYj5VTftiZ0&amp;_nc_ohc=pV1ew0h_PaMQ7kNvwElzEOq&amp;_nc_gid=H0f98JkunC0WsQ_c8oAFuQ&amp;edm=AOQ1c0wBAAAA&amp;ccb=7-5&amp;ig_cache_key=Mzg0MjYyNzE0NzE1NjQ1Mzc5NA%3D%3D.3-ccb7-5&amp;oh=00_AfxtTlRDinQUA7k2-aSHBDITg1m2J5pMZnHkg4KlgjmW9g&amp;oe=69BDB0AB&amp;_nc_sid=8b3546, https://scontent-det1-1.cdninstagram.com/v/t51.82787-15/641543446_18567895111062928_5022700073518760743_n.webp?stp=dst-jpg_e35_p1080x1080_sh0.08_tt6&amp;_nc_ht=scontent-det1-1.cdninstagram.com&amp;_nc_cat=104&amp;_nc_oc=Q6cZ2QEKphkS_e-FOGS4Wwgv0bOxmh1YKn5EGx6tHLLYEhAyqN2B3cnNzKtHxYj5VTftiZ0&amp;_nc_ohc=pV1ew0h_PaMQ7kNvwElzEOq&amp;_nc_gid=H0f98JkunC0WsQ_c8oAFuQ&amp;edm=AOQ1c0wBAAAA&amp;ccb=7-5&amp;ig_cache_key=Mzg0MjYyNzE0NzE1NjQ1Mzc5NA%3D%3D.3-ccb7-5&amp;oh=00_AfxtTlRDinQUA7k2-aSHBDITg1m2J5pMZnHkg4KlgjmW9g&amp;oe=69BDB0AB&amp;_nc_sid=8b3546, https://scontent-det1-1.cdninstagram.com/v/t51.82787-15/640286885_18567895123062928_388013573578479073_n.webp?stp=dst-jpg_e35_p1080x1080_sh0.08_tt6&amp;_nc_ht=scontent-det1-1.cdninstagram.com&amp;_nc_cat=104&amp;_nc_oc=Q6cZ2QEKphkS_e-FOGS4Wwgv0bOxmh1YKn5EGx6tHLLYEhAyqN2B3cnNzKtHxYj5VTftiZ0&amp;_nc_ohc=ux8w8s84-y4Q7kNvwH9irfr&amp;_nc_gid=H0f98JkunC0WsQ_c8oAFuQ&amp;edm=AOQ1c0wBAAAA&amp;ccb=7-5&amp;ig_cache_key=Mzg0MjYyNzE0NzEzMTI3NDAxMg%3D%3D.3-ccb7-5&amp;oh=00_Afzq7_P3W1Pj2f29-CY-CMjFZO6seqmWwf9Dt3e7XssZMw&amp;oe=69BD9330&amp;_nc_sid=8b3546, https://scontent-det1-1.cdninstagram.com/v/t51.82787-15/642518110_18567895114062928_9007897069109471598_n.webp?stp=dst-jpg_e35_p1080x1080_sh0.08_tt6&amp;_nc_ht=scontent-det1-1.cdninstagram.com&amp;_nc_cat=104&amp;_nc_oc=Q6cZ2QEKphkS_e-FOGS4Wwgv0bOxmh1YKn5EGx6tHLLYEhAyqN2B3cnNzKtHxYj5VTftiZ0&amp;_nc_ohc=betADGtHFT4Q7kNvwGBqlEo&amp;_nc_gid=H0f98JkunC0WsQ_c8oAFuQ&amp;edm=AOQ1c0wBAAAA&amp;ccb=7-5&amp;ig_cache_key=Mzg0MjYyNzE1NjE2NTg1MjAxMg%3D%3D.3-ccb7-5&amp;oh=00_AfzOsfp4oQ8AMIJIZ2tyqT7w5vK2af2SWsOqIEDMJj9ZYA&amp;oe=69BD8816&amp;_nc_sid=8b3546, https://scontent-det1-1.cdninstagram.com/v/t51.82787-15/642181248_18567895132062928_7399506377644960780_n.webp?stp=dst-jpg_e35_p1080x1080_sh0.08_tt6&amp;_nc_ht=scontent-det1-1.cdninstagram.com&amp;_nc_cat=104&amp;_nc_oc=Q6cZ2QEKphkS_e-FOGS4Wwgv0bOxmh1YKn5EGx6tHLLYEhAyqN2B3cnNzKtHxYj5VTftiZ0&amp;_nc_ohc=67DBmk-6PS4Q7kNvwHRINOO&amp;_nc_gid=H0f98JkunC0WsQ_c8oAFuQ&amp;edm=AOQ1c0wBAAAA&amp;ccb=7-5&amp;ig_cache_key=Mzg0MjYyNzE1NDA5MzgyMzM2MQ%3D%3D.3-ccb7-5&amp;oh=00_AfztigpMhPTu5oNHZG79ZtBIb2ZAgZgMVi-AEzt8C0mDpA&amp;oe=69BDA73F&amp;_nc_sid=8b3546, https://scontent-det1-1.cdninstagram.com/v/t51.82787-15/641834009_18567895147062928_7469722897423657292_n.webp?stp=dst-jpg_e35_p1080x1080_sh0.08_tt6&amp;_nc_ht=scontent-det1-1.cdninstagram.com&amp;_nc_cat=104&amp;_nc_oc=Q6cZ2QEKphkS_e-FOGS4Wwgv0bOxmh1YKn5EGx6tHLLYEhAyqN2B3cnNzKtHxYj5VTftiZ0&amp;_nc_ohc=169TAbz-2AoQ7kNvwGwbcIf&amp;_nc_gid=H0f98JkunC0WsQ_c8oAFuQ&amp;edm=AOQ1c0wBAAAA&amp;ccb=7-5&amp;ig_cache_key=Mzg0MjYzNDI5ODkzOTcwMzE4Mw%3D%3D.3-ccb7-5&amp;oh=00_Afwpt1emcMXEnsndG3ZOzShIsJOPy8raLLoPytQCqeDPYg&amp;oe=69BDBB82&amp;_nc_sid=8b3546, https://scontent-det1-1.cdninstagram.com/v/t51.82787-15/641809272_18567895150062928_5719305291816287693_n.webp?stp=dst-jpg_e35_p1080x1080_sh0.08_tt6&amp;_nc_ht=scontent-det1-1.cdninstagram.com&amp;_nc_cat=104&amp;_nc_oc=Q6cZ2QEKphkS_e-FOGS4Wwgv0bOxmh1YKn5EGx6tHLLYEhAyqN2B3cnNzKtHxYj5VTftiZ0&amp;_nc_ohc=dX-O0mdOIr0Q7kNvwFg7Edv&amp;_nc_gid=H0f98JkunC0WsQ_c8oAFuQ&amp;edm=AOQ1c0wBAAAA&amp;ccb=7-5&amp;ig_cache_key=Mzg0MjYyNzE1OTY2Mzg0MzcyNA%3D%3D.3-ccb7-5&amp;oh=00_AfztjrlyR4o7KL1A4sgrQCBUWo-y1pOEC5iWITzvaEDKMQ&amp;oe=69BDB0B0&amp;_nc_sid=8b3546, https://scontent-det1-1.cdninstagram.com/v/t51.82787-15/641267445_18567895174062928_4115916234844391248_n.webp?stp=dst-jpg_e35_p1080x1080_sh0.08_tt6&amp;_nc_ht=scontent-det1-1.cdninstagram.com&amp;_nc_cat=104&amp;_nc_oc=Q6cZ2QEKphkS_e-FOGS4Wwgv0bOxmh1YKn5EGx6tHLLYEhAyqN2B3cnNzKtHxYj5VTftiZ0&amp;_nc_ohc=DKmAG8EpYYEQ7kNvwF_FfUZ&amp;_nc_gid=H0f98JkunC0WsQ_c8oAFuQ&amp;edm=AOQ1c0wBAAAA&amp;ccb=7-5&amp;ig_cache_key=Mzg0MjYyNzE2MzAxOTMxNzk5Mw%3D%3D.3-ccb7-5&amp;oh=00_AfzENTCRofFqDvRddsPmDMouFnb8wSMLgcNnQs1R8IBqmQ&amp;oe=69BD9737&amp;_nc_sid=8b3546, https://scontent-det1-1.cdninstagram.com/v/t51.82787-15/640407826_18567895159062928_4552061299056753735_n.webp?stp=dst-jpg_e35_p1080x1080_sh0.08_tt6&amp;_nc_ht=scontent-det1-1.cdninstagram.com&amp;_nc_cat=104&amp;_nc_oc=Q6cZ2QEKphkS_e-FOGS4Wwgv0bOxmh1YKn5EGx6tHLLYEhAyqN2B3cnNzKtHxYj5VTftiZ0&amp;_nc_ohc=sf_lUPToCOwQ7kNvwEeX7x6&amp;_nc_gid=H0f98JkunC0WsQ_c8oAFuQ&amp;edm=AOQ1c0wBAAAA&amp;ccb=7-5&amp;ig_cache_key=Mzg0MjYyNzE2NTQzNTIyODY2Ng%3D%3D.3-ccb7-5&amp;oh=00_AfzMKV_XZ65q6uWY42aA5QUKqSn_Gy4-DY5c</t>
  </si>
  <si>
    <t>https://scontent-det1-1.cdninstagram.com/o1/v/t2/f2/m86/AQOc6UitoCjFlfmPimF7wm_H_p6tHOgOLDD1iKKci8pD2N11pLLHRCKIDq0NOGUlMGn0xKpR08Or4Z1yvtcllWNZf3Rn48OU40dsNrQ.mp4?_nc_cat=107&amp;_nc_sid=5e9851&amp;_nc_ht=scontent-det1-1.cdninstagram.com&amp;_nc_ohc=WhGUIhOmM5AQ7kNvwEpwpta&amp;efg=eyJ2ZW5jb2RlX3RhZyI6Inhwdl9wcm9ncmVzc2l2ZS5JTlNUQUdSQU0uQ0xJUFMuQzMuNzIwLmRhc2hfYmFzZWxpbmVfMV92MSIsInhwdl9hc3NldF9pZCI6MTYxMzg2OTg4OTc5MjEwMywiYXNzZXRfYWdlX2RheXMiOjk0LCJ2aV91c2VjYXNlX2lkIjoxMDA5OSwiZHVyYXRpb25fcyI6MjksInVybGdlbl9zb3VyY2UiOiJ3d3cifQ%3D%3D&amp;ccb=17-1&amp;_nc_gid=H0f98JkunC0WsQ_c8oAFuQ&amp;_nc_ss=1a&amp;_nc_zt=28&amp;vs=316f1c1a641ab25d&amp;_nc_vs=HBksFQIYUmlnX3hwdl9yZWVsc19wZXJtYW5lbnRfc3JfcHJvZC80NzRCNTRGRTE0QTIwMTI1NkY1MDIyQ0QwRkI1QzlBRl92aWRlb19kYXNoaW5pdC5tcDQVAALIARIAFQIYRmlnX3hwdl9yZWVsc19wZXJtYW5lbnRfc3JfcHJvZC84NTcyOTA5ODM3NDc1MTJfNDgwMjIyMjE0MDIzNzM4MDc3Ni5tcDQVAgLIARIAKAAYABsCiAd1c2Vfb2lsATEScHJvZ3Jlc3NpdmVfcmVjaXBlATEVAAAmzqH118vz3QUVAigCQzMsF0A9R64UeuFIGBJkYXNoX2Jhc2VsaW5lXzFfdjERAHX-B2XmnQEA&amp;oh=00_Afx26J5__OpqNOf6RoXFiSz__cM58YmIH6ILe6Kr-uVKZg&amp;oe=69B9996C, https://scontent-det1-1.cdninstagram.com/o1/v/t2/f2/m367/AQNmwvxwGBAILXHYOabilPNPWV58iA6IOECUr9lQxnSpkta--Yi3_duKKhr1OQS_pOeAZhtAN8p5tUmmiEaIxEPk6zVjZnKzgexld0U.mp4?_nc_cat=108&amp;_nc_sid=5e9851&amp;_nc_ht=scontent-det1-1.cdninstagram.com&amp;_nc_ohc=x9q0W-YNGaAQ7kNvwHsddma&amp;efg=eyJ2ZW5jb2RlX3RhZyI6Inhwdl9wcm9ncmVzc2l2ZS5JTlNUQUdSQU0uQ0xJUFMuQzMuNzIwLmRhc2hfYmFzZWxpbmVfMV92MSIsInhwdl9hc3NldF9pZCI6MTkxMjEzNjkyNjAzMzg0OCwiYXNzZXRfYWdlX2RheXMiOjIxNCwidmlfdXNlY2FzZV9pZCI6MTAwOTksImR1cmF0aW9uX3MiOjUyLCJ1cmxnZW5fc291cmNlIjoid3d3In0%3D&amp;ccb=17-1&amp;vs=e30597af54a6c439&amp;_nc_vs=HBksFQIYQGlnX2VwaGVtZXJhbC9FRDQyNzUxMERFRTg3RjUyOUQ4RjVCOUExMEI5NkRBMF92aWRlb19kYXNoaW5pdC5tcDQVAALIARIAFQIYR2lnX3hwdl9yZWVsc19wZXJtYW5lbnRfc3JfcHJvZC8yMjYzNTExMjAwNzQxNDA4XzM3MjY5MDAxODQ1NzI5NzA2MTMubXA0FQICyAESACgAGAAbAogHdXNlX29pbAExEnByb2dyZXNzaXZlX3JlY2lwZQExFQAAJvDe56OCxeUGFQIoAkMzLBdASmZmZmZmZhgSZGFzaF9iYXNlbGluZV8xX3YxEQB1_gdl5p0BAA&amp;_nc_gid=H0f98JkunC0WsQ_c8oAFuQ&amp;_nc_ss=1a&amp;_nc_zt=28&amp;oh=00_AfxQeh-s4RUDjB-CxC6FzoHxW4L6ejF6xMZQt8wNcYUCYw&amp;oe=69BDA685</t>
  </si>
  <si>
    <t>https://www.instagram.com/bdcfamilia</t>
  </si>
  <si>
    <t>gyovieputra</t>
  </si>
  <si>
    <t>CGO</t>
  </si>
  <si>
    <t>Art.
@__tjoy 
@duck.duckan
@cageandempty
@vengo.bdo
@vespagio.garage</t>
  </si>
  <si>
    <t>https://instagram.fsac1-1.fna.fbcdn.net/v/t51.82787-19/573818277_18537261409047899_5779651239573358177_n.jpg?stp=dst-jpg_e0_s150x150_tt6&amp;efg=eyJ2ZW5jb2RlX3RhZyI6InByb2ZpbGVfcGljLmRqYW5nby4xMDgwLmMyIn0&amp;_nc_ht=instagram.fsac1-1.fna.fbcdn.net&amp;_nc_cat=111&amp;_nc_oc=Q6cZ2QFB3ufmDJG-k53d6O43FoWrnGJVOukOVT_6I7smg5enAsljKqwvVzGlySGNkYWlhgk&amp;_nc_ohc=wrL2JdoK0z4Q7kNvwG1iJ27&amp;_nc_gid=2vBn-PLUAgQTC3RoOMCXsQ&amp;edm=AOQ1c0wBAAAA&amp;ccb=7-5&amp;oh=00_Afw8p-l9zEmjovgMx-4EotWlA-XccuICSzuPjTzhcNmhUg&amp;oe=69BDA29F&amp;_nc_sid=8b3546</t>
  </si>
  <si>
    <t>#pxskena, #vespapx, #vespapxmk1, #vespapxseries, #pxseries, #pxmkid, #vespa, #cageandempty, #camp, #comuterbike, #federalold, #federalbike, #federal, #wildcat, #federalwildcat, #cityboy, #cityboyootd, #pxmk1</t>
  </si>
  <si>
    <t>@febyfebriyadi, @adamfmy, @imthecalories, @_hadifishairi_</t>
  </si>
  <si>
    <t>https://instagram.com/p/DQ6TgQoiRB6, https://instagram.com/p/DP-tQ8BAB8Q, https://instagram.com/p/DMsCIfSpnGA, https://instagram.com/p/DK6d9-5ReaH, https://instagram.com/p/DKceCHST21O, https://instagram.com/p/DFXBp9wSjk1, https://instagram.com/p/DCQrueSpY0M, https://instagram.com/p/DBlWB0HT_0V, https://instagram.com/p/DANjT8GSquz, https://instagram.com/p/C8hU0M_yECc, https://instagram.com/p/C6lt9JxxgU_, https://instagram.com/p/C5ipTX8RzjP</t>
  </si>
  <si>
    <t>272, 253, 301, 1150, 216, 438, 211, 385, 226, 96, 179, 701</t>
  </si>
  <si>
    <t>36, 49, 8, 26, 1, 18, 21, 28, 25, 7, 13, 22</t>
  </si>
  <si>
    <t>2025-11-11, 2025-10-19, 2025-07-29, 2025-06-15, 2025-06-03, 2025-01-28, 2024-11-12, 2024-10-26, 2024-09-22, 2024-06-22, 2024-05-05, 2024-04-09</t>
  </si>
  <si>
    <t>Kuala Lumpur, Malaysia, Bandung, Ciwidey, Jawa Barat, Indonesia, Batu Karas Beach, Von Dutch Melrose, Bandung, Indonesia</t>
  </si>
  <si>
    <t>https://instagram.fsac1-1.fna.fbcdn.net/v/t51.82787-15/580197846_18538406725047899_4766477578935619992_n.jpg?stp=dst-jpg_e35_p1080x1080_sh0.08_tt6&amp;_nc_ht=instagram.fsac1-1.fna.fbcdn.net&amp;_nc_cat=111&amp;_nc_oc=Q6cZ2QFB3ufmDJG-k53d6O43FoWrnGJVOukOVT_6I7smg5enAsljKqwvVzGlySGNkYWlhgk&amp;_nc_ohc=qbt2U2fA-w4Q7kNvwGkH3G2&amp;_nc_gid=2vBn-PLUAgQTC3RoOMCXsQ&amp;edm=AOQ1c0wBAAAA&amp;ccb=7-5&amp;ig_cache_key=Mzc2MzQwNjE5NTc4MTA4NDEwOQ%3D%3D.3-ccb7-5&amp;oh=00_AfwdbcZIP-gqf5byDrRQYTtnQod4ko2L6AAU6_HfgFhhpQ&amp;oe=69BD8CBE&amp;_nc_sid=8b3546, https://instagram.fsac1-1.fna.fbcdn.net/v/t51.82787-15/580197846_18538406725047899_4766477578935619992_n.jpg?stp=dst-jpg_e35_p1080x1080_sh0.08_tt6&amp;_nc_ht=instagram.fsac1-1.fna.fbcdn.net&amp;_nc_cat=111&amp;_nc_oc=Q6cZ2QFB3ufmDJG-k53d6O43FoWrnGJVOukOVT_6I7smg5enAsljKqwvVzGlySGNkYWlhgk&amp;_nc_ohc=qbt2U2fA-w4Q7kNvwGkH3G2&amp;_nc_gid=2vBn-PLUAgQTC3RoOMCXsQ&amp;edm=AOQ1c0wBAAAA&amp;ccb=7-5&amp;ig_cache_key=Mzc2MzQwNjE5NTc4MTA4NDEwOQ%3D%3D.3-ccb7-5&amp;oh=00_AfwdbcZIP-gqf5byDrRQYTtnQod4ko2L6AAU6_HfgFhhpQ&amp;oe=69BD8CBE&amp;_nc_sid=8b3546, https://instagram.fsac1-1.fna.fbcdn.net/v/t51.82787-15/579696176_18538406797047899_1249288800028199829_n.jpg?stp=dst-jpg_e35_p1080x1080_sh0.08_tt6&amp;_nc_ht=instagram.fsac1-1.fna.fbcdn.net&amp;_nc_cat=111&amp;_nc_oc=Q6cZ2QFB3ufmDJG-k53d6O43FoWrnGJVOukOVT_6I7smg5enAsljKqwvVzGlySGNkYWlhgk&amp;_nc_ohc=OMRt1EQLOtUQ7kNvwEnnb31&amp;_nc_gid=2vBn-PLUAgQTC3RoOMCXsQ&amp;edm=AOQ1c0wBAAAA&amp;ccb=7-5&amp;ig_cache_key=Mzc2MzQwNjE5NTcwNTYyODkzMg%3D%3D.3-ccb7-5&amp;oh=00_AfwQyXqLEVD_Q2g7J3U5H98zsNCZKP66JfcjinVz13_gtw&amp;oe=69BDA666&amp;_nc_sid=8b3546, https://instagram.fsac1-1.fna.fbcdn.net/v/t51.82787-15/579705774_18538406815047899_3328185372005908031_n.jpg?stp=dst-jpg_e35_p1080x1080_sh0.08_tt6&amp;_nc_ht=instagram.fsac1-1.fna.fbcdn.net&amp;_nc_cat=111&amp;_nc_oc=Q6cZ2QFB3ufmDJG-k53d6O43FoWrnGJVOukOVT_6I7smg5enAsljKqwvVzGlySGNkYWlhgk&amp;_nc_ohc=sTxX1OtGCAQQ7kNvwE5ANsy&amp;_nc_gid=2vBn-PLUAgQTC3RoOMCXsQ&amp;edm=AOQ1c0wBAAAA&amp;ccb=7-5&amp;ig_cache_key=Mzc2MzQwNjE5NTgxNDY5MDk3OQ%3D%3D.3-ccb7-5&amp;oh=00_AfywK_FbMO5B7u9N52j0JHMNL389_KAk2Owu-smt-OGC9w&amp;oe=69BDAC00&amp;_nc_sid=8b3546, https://instagram.fsac1-1.fna.fbcdn.net/v/t51.82787-15/580806484_18538406824047899_7339473267914686454_n.jpg?stp=dst-jpg_e35_p1080x1080_sh0.08_tt6&amp;_nc_ht=instagram.fsac1-1.fna.fbcdn.net&amp;_nc_cat=111&amp;_nc_oc=Q6cZ2QFB3ufmDJG-k53d6O43FoWrnGJVOukOVT_6I7smg5enAsljKqwvVzGlySGNkYWlhgk&amp;_nc_ohc=tPmCWvn0HQQQ7kNvwGfD07h&amp;_nc_gid=2vBn-PLUAgQTC3RoOMCXsQ&amp;edm=AOQ1c0wBAAAA&amp;ccb=7-5&amp;ig_cache_key=Mzc2MzQwNjE5NTc5Nzg2NzUzMA%3D%3D.3-ccb7-5&amp;oh=00_AfzJbhV9XkSvnNOgraOb7VW330L0P5qAVkY97KeI1epXRg&amp;oe=69BDA99A&amp;_nc_sid=8b3546, https://instagram.fsac1-1.fna.fbcdn.net/v/t51.82787-15/581032830_18538406833047899_1653503482636642046_n.jpg?stp=dst-jpg_e35_p1080x1080_sh0.08_tt6&amp;_nc_ht=instagram.fsac1-1.fna.fbcdn.net&amp;_nc_cat=111&amp;_nc_oc=Q6cZ2QFB3ufmDJG-k53d6O43FoWrnGJVOukOVT_6I7smg5enAsljKqwvVzGlySGNkYWlhgk&amp;_nc_ohc=RwAdvmg8z5MQ7kNvwFvLIV4&amp;_nc_gid=2vBn-PLUAgQTC3RoOMCXsQ&amp;edm=AOQ1c0wBAAAA&amp;ccb=7-5&amp;ig_cache_key=Mzc2MzQwNjE5NTcxNDAxODAyOA%3D%3D.3-ccb7-5&amp;oh=00_AfzsFKOXIIcX79np_YougTJN3WMl9AOUwa6E9LMX5nU0eQ&amp;oe=69BDA29E&amp;_nc_sid=8b3546, https://instagram.fsac1-1.fna.fbcdn.net/v/t51.82787-15/581728785_18538406851047899_8903560228242080089_n.jpg?stp=dst-jpg_e35_p1080x1080_sh0.08_tt6&amp;_nc_ht=instagram.fsac1-1.fna.fbcdn.net&amp;_nc_cat=111&amp;_nc_oc=Q6cZ2QFB3ufmDJG-k53d6O43FoWrnGJVOukOVT_6I7smg5enAsljKqwvVzGlySGNkYWlhgk&amp;_nc_ohc=TsymOYHv4vMQ7kNvwHWtdr5&amp;_nc_gid=2vBn-PLUAgQTC3RoOMCXsQ&amp;edm=AOQ1c0wBAAAA&amp;ccb=7-5&amp;ig_cache_key=Mzc2MzQwNjE5NTgxNDY4MzcxNg%3D%3D.3-ccb7-5&amp;oh=00_AfzRRi91YPX0tMDlFdAw1Eul5V42DNrMYIkUHPsXBupYyw&amp;oe=69BDA623&amp;_nc_sid=8b3546, https://instagram.fsac1-1.fna.fbcdn.net/v/t51.82787-15/580706304_18538406863047899_4351269675771540135_n.jpg?stp=dst-jpg_e35_p1080x1080_sh0.08_tt6&amp;_nc_ht=instagram.fsac1-1.fna.fbcdn.net&amp;_nc_cat=111&amp;_nc_oc=Q6cZ2QFB3ufmDJG-k53d6O43FoWrnGJVOukOVT_6I7smg5enAsljKqwvVzGlySGNkYWlhgk&amp;_nc_ohc=8FDrAqFo-LIQ7kNvwGc3OYT&amp;_nc_gid=2vBn-PLUAgQTC3RoOMCXsQ&amp;edm=AOQ1c0wBAAAA&amp;ccb=7-5&amp;ig_cache_key=Mzc2MzQwNjE5NTcxNDAxODM1Mw%3D%3D.3-ccb7-5&amp;oh=00_AfwwhW1U1Z3MfUXS2_uj6K83fv1lIq178s6uYDzMSN9B8w&amp;oe=69BD8FC5&amp;_nc_sid=8b3546, https://instagram.fsac1-1.fna.fbcdn.net/v/t51.82787-15/580343775_18538406872047899_7315741950905652680_n.jpg?stp=dst-jpg_e35_p1080x1080_sh0.08_tt6&amp;_nc_ht=instagram.fsac1-1.fna.fbcdn.net&amp;_nc_cat=111&amp;_nc_oc=Q6cZ2QFB3ufmDJG-k53d6O43FoWrnGJVOukOVT_6I7smg5enAsljKqwvVzGlySGNkYWlhgk&amp;_nc_ohc=YzXUNDjN2m0Q7kNvwF-rlNW&amp;_nc_gid=2vBn-PLUAgQTC3RoOMCXsQ&amp;edm=AOQ1c0wBAAAA&amp;ccb=7-5&amp;ig_cache_key=Mzc2MzQwNjE5NTgxNDY0NjgwMA%3D%3D.3-ccb7-5&amp;oh=00_AfwbOiEwp70nzRXGk4Ss3FERpoffTrNONwYa2UbkZBIW4g&amp;oe=69BDBA48&amp;_nc_sid=8b3546, https://instagram.fsac1-1.fna.fbcdn.net/v/t51.82787-15/579604663_18538406881047899_9177632651225601891_n.jpg?stp=dst-jpg_e35_p1080x1080_sh0.08_tt6&amp;_nc_ht=instagram.fsac1-1.fna.fbcdn.net&amp;_nc_cat=111&amp;_nc_oc=Q6cZ2QFB3ufmDJG-k53d6O43FoWrnGJVOukOVT_6I7smg5enAsljKqwvVzGlySGNkYWlhgk&amp;_nc_ohc=fVE1AqUPh0MQ7kNvwEnMrDC&amp;_nc_gid=2vBn-PLUAgQTC3RoOMCXsQ&amp;edm=AOQ1c0wBAAAA&amp;ccb=7-5&amp;ig_cache_key=Mzc2MzQwNjE5NTgwNjI0NTAyMw%3D%3D.3-ccb7-5&amp;oh=00_Afz9S-fbxRyQT84JuaKrmY6y9wLE_jjAJnrk1f4uCVjJlQ&amp;oe=69BD99C6&amp;_nc_si</t>
  </si>
  <si>
    <t>https://instagram.fsac1-1.fna.fbcdn.net/o1/v/t2/f2/m367/AQMH3aWPJErzBQfjs965_EhZ211os9LcZuQrDPnYqev6BWE8ZNftG7XvWLmsczNmIz9fM6gappqfnkJdeXvE41N2jRWeoZ_QK-zEn-c.mp4?_nc_cat=106&amp;_nc_oc=AdngwrG6yTgc9Q0RPfNB8K02gmYVSv8K7l61Zdf3yab9oGw8WqdipEXDOQEEdAKLHM0&amp;_nc_sid=5e9851&amp;_nc_ht=instagram.fsac1-1.fna.fbcdn.net&amp;_nc_ohc=Z0EkgjOT340Q7kNvwFRm3VB&amp;efg=eyJ2ZW5jb2RlX3RhZyI6Inhwdl9wcm9ncmVzc2l2ZS5JTlNUQUdSQU0uQ0FST1VTRUxfSVRFTS5DMy43MjAuZGFzaF9iYXNlbGluZV8xX3YxIiwieHB2X2Fzc2V0X2lkIjozMDYxNjAwOTUwNjc4OTkyLCJhc3NldF9hZ2VfZGF5cyI6MTI1LCJ2aV91c2VjYXNlX2lkIjoxMDE0NiwiZHVyYXRpb25fcyI6MzAsInVybGdlbl9zb3VyY2UiOiJ3d3cifQ%3D%3D&amp;ccb=17-1&amp;vs=61a01cbdb023931c&amp;_nc_vs=HBksFQIYQGlnX2VwaGVtZXJhbC9EQTQ1NDYxNEU5MTJCNjgzMEE5OEVERTA1NTYwNTE4Nl92aWRlb19kYXNoaW5pdC5tcDQVAALIARIAFQIYOnBhc3N0aHJvdWdoX2V2ZXJzdG9yZS9HSzZjZmlLeEp4UHFGNjRGQUVmN3BvZ1YzMzAxYnNwVEFRQUYVAgLIARIAKAAYABsCiAd1c2Vfb2lsATEScHJvZ3Jlc3NpdmVfcmVjaXBlATEVAAAmoNff0dCg8AoVAigCQzMsF0A-ogxJul41GBJkYXNoX2Jhc2VsaW5lXzFfdjERAHXuB2XEngEA&amp;_nc_gid=2vBn-PLUAgQTC3RoOMCXsQ&amp;_nc_ss=1a&amp;_nc_zt=28&amp;oh=00_Afz_L7gKCfnfK2jVPaGhH0_qYSE97Dd8i-Qd2N1zE0B47w&amp;oe=69BD91E3, https://instagram.fsac1-2.fna.fbcdn.net/o1/v/t2/f2/m367/AQOfWrU0Zo3h9GLsAv9BdDIyYSjQhdtW_eiFwZzZl-Y5bOOlR0k5947MCpCJqpfJnbTu9hJnTd1yHqwTYDrYChewHJpaWCpxmVIsAw8.mp4?_nc_cat=109&amp;_nc_oc=Adk0sAEWZ5JDfe1vNL6qp2uDXDWn1iJW9x_jWG7kXXSWEN2vbcxYjbZBApIA-wxRqvg&amp;_nc_sid=5e9851&amp;_nc_ht=instagram.fsac1-2.fna.fbcdn.net&amp;_nc_ohc=aEy-5D5pv_oQ7kNvwHB0dVX&amp;efg=eyJ2ZW5jb2RlX3RhZyI6Inhwdl9wcm9ncmVzc2l2ZS5JTlNUQUdSQU0uQ0FST1VTRUxfSVRFTS5DMy43MjAuZGFzaF9iYXNlbGluZV8xX3YxIiwieHB2X2Fzc2V0X2lkIjoyMzEzMjM5NTk5MTk0NDA0LCJhc3NldF9hZ2VfZGF5cyI6MTI1LCJ2aV91c2VjYXNlX2lkIjoxMDE0NiwiZHVyYXRpb25fcyI6MTUsInVybGdlbl9zb3VyY2UiOiJ3d3cifQ%3D%3D&amp;ccb=17-1&amp;vs=32d5acd20b959aba&amp;_nc_vs=HBksFQIYQGlnX2VwaGVtZXJhbC8yODQ5OTU5MjZBNUE4NzExQzg4MTEyMEU5RjdFRjFBQV92aWRlb19kYXNoaW5pdC5tcDQVAALIARIAFQIYOnBhc3N0aHJvdWdoX2V2ZXJzdG9yZS9HR3Y2cXlLZFNMY1BveTBJQURTaUpHcWVPZHhLYnNwVEFRQUYVAgLIARIAKAAYABsCiAd1c2Vfb2lsATEScHJvZ3Jlc3NpdmVfcmVjaXBlATEVAAAmyIS5iaL4mwgVAigCQzMsF0AuzMzMzMzNGBJkYXNoX2Jhc2VsaW5lXzFfdjERAHXuB2XEngEA&amp;_nc_gid=2vBn-PLUAgQTC3RoOMCXsQ&amp;_nc_ss=1a&amp;_nc_zt=28&amp;oh=00_Afwlek4PQAjrAttSUvT_N6j-qUkLuM2fHegdVQU1Cpn2_w&amp;oe=69BDB41A, https://instagram.fsac1-2.fna.fbcdn.net/o1/v/t2/f2/m367/AQO0IPCJZ4jTD860s2lLCF5N7pLCQzJ_cHnjGYvmSa_cpzlJ7xaG9IrddWbpuWxchuLBChw-1jfu0iTHmgFSel4Cj0_MkjfgY4IMm5w.mp4?_nc_cat=102&amp;_nc_oc=AdnVltqzYXhqp5qzswKOpGij7Fyplj7ZXDKCAInpdBBOz3Q7F_FP1PtXiWKy19gbmAw&amp;_nc_sid=5e9851&amp;_nc_ht=instagram.fsac1-2.fna.fbcdn.net&amp;_nc_ohc=3J5BtGKBjB8Q7kNvwFWtkzD&amp;efg=eyJ2ZW5jb2RlX3RhZyI6Inhwdl9wcm9ncmVzc2l2ZS5JTlNUQUdSQU0uQ0FST1VTRUxfSVRFTS5DMy43MjAuZGFzaF9iYXNlbGluZV8xX3YxIiwieHB2X2Fzc2V0X2lkIjoyMjYxMzQyMzE0Mzg2NDgxLCJhc3NldF9hZ2VfZGF5cyI6MTI1LCJ2aV91c2VjYXNlX2lkIjoxMDE0NiwiZHVyYXRpb25fcyI6MTMsInVybGdlbl9zb3VyY2UiOiJ3d3cifQ%3D%3D&amp;ccb=17-1&amp;vs=67e46f233c137020&amp;_nc_vs=HBksFQIYQGlnX2VwaGVtZXJhbC83RTQyQkY5RUJCREQ5OTk3MzRFODA5REYyNEQwNzBBM192aWRlb19kYXNoaW5pdC5tcDQVAALIARIAFQIYOnBhc3N0aHJvdWdoX2V2ZXJzdG9yZS9HS0dCa3lJeHA1RFQyOGtDQUlXem1WRTNiQkpTYnNwVEFRQUYVAgLIARIAKAAYABsCiAd1c2Vfb2lsATEScHJvZ3Jlc3NpdmVfcmVjaXBlATEVAAAm4tDqlbmrhAgVAigCQzMsF0AqRBiTdLxqGBJkYXNoX2Jhc2VsaW5lXzFfdjERAHXuB2XEngEA&amp;_nc_gid=2vBn-PLUAgQTC3RoOMCXsQ&amp;_nc_ss=1a&amp;_nc_zt=28&amp;oh=00_Afx6TUr0F4m1rN-kMHs4vLjDRBTv1cqxYWuCTkpOf0wDNA&amp;oe=69BDA8AF, https://instagram.fsac1-1.fna.fbcdn.net/o1/v/t2/f2/m367/AQNxuGDZWIXtoj5i0PA8qMO5TmU9A6nnA7QXpgKZS2ydKqdhBHEACDjg8kUM4Yg25HWFduuZCcPVTtLE4qGiT0mZFM-AkQwbZRn2IcI.mp4?_nc_cat=106&amp;_nc_oc=AdnDdrqbJ0Ugtw37xNuhCL2QCmtEJGhvSBdQ3vqwlCnBmW9ZK1Cg9xGpLvmWFE4aQ2w&amp;_nc_sid=5e9851&amp;_nc_ht=instagram.fsac1-1.fna.fbcdn.net&amp;_nc_ohc=F_xQo3i-hRUQ7kNvwEXjeQv&amp;efg=eyJ2ZW5jb2RlX3RhZyI6Inhwdl9wcm9ncmVzc2l2ZS5JTlNUQUdSQU0uQ0FST1VTRUxfSVRFTS5DMy43MjAuZGFzaF9iYXNlbGluZV8xX3YxIiwieHB2X2Fzc2V0X2lkIjoxNDM4MDMxNTQ3NzIzODY5LCJhc3NldF9hZ2VfZGF5cyI6MTI1LCJ2aV91c2VjYXNlX2lkIjoxMDE0NiwiZHVyYXRpb25fcyI6MTAsInVybGdlbl9zb3VyY2UiOiJ3d3cifQ%3D%3D&amp;ccb=17-1&amp;vs=73dd7d1e6a52b6a7&amp;_nc_vs=HBksFQIYQGlnX2VwaGVtZXJhbC9GRTQxNTk2QkIzMDZGRjc3MDgxM0Q3NUNDM0ZERjZBOF92aWRlb19kYXNoaW5pdC5tcDQVAALIARIAFQIYOnBhc3N0aHJvdWdoX2V2ZXJzdG9yZS9HSzNmY0NKWnhGZEdnODRFQUJEakxsLXV0VmQ4YnNwVEFRQUYVAgLIARIAKAAYABsCiAd1c2Vfb2lsATEScHJvZ3Jlc3NpdmVfcmVjaXBlATEVAAAmusGf-bn4jQUVAigCQzMsF0AlEOVgQYk3GBJkYXNoX2Jhc2VsaW5lXzFfdjERAHXuB2XEngEA&amp;_nc_gid=2vBn-PLUAgQTC3RoOMCXsQ&amp;_nc_ss=1a&amp;_nc_zt=28&amp;oh=00_Afx7Djk7zlFff10YbAWULTNd2boDaOM__qhm7vfhR51x6A&amp;oe=69BDBBD3, https://instagram.fsac1-1.fna.fbcdn.net/o1/v/t2/f2/m367/AQP-iDDzOWrxV6MRWyZlg94KDkZkmjqMA_n4Hb2nj7Rr6xWzpivu0azcl7BEc8GOHpHjIvOLQGXY3cWoyTFvQts00VPoVb8sYwgCDVw.mp4?_nc_cat=101&amp;_nc_oc=AdnV3Gqlm0LpL3fTjx8ylFCsk_V320skzd3OG_ENsmSc23CVxQQAt-Pe_nvb0VnAr1c&amp;_nc_sid=5e9851&amp;_nc_ht=instagram.fsac1-1.fna.fbcdn.net&amp;_nc_ohc=Fv7s6HP47pMQ7kNvwF7nw-8&amp;efg=eyJ2ZW5jb2RlX3RhZyI6Inhwdl9wcm9ncmVzc2l2ZS5JTlNUQUdSQU0uQ0FST1VTRUxfSVRFTS5DMy43MjAuZGFzaF9iYXNlbGluZV8xX3YxIiwieHB2X2Fzc2V0X2lkIjo4MTExMTUxNTE4MTEyMzEsImFzc2V0X2FnZV9kYXlzIjoxMjUsInZpX3VzZWNhc2VfaWQiOjEwMTQ2LCJkdXJhdGlvbl9zIjo0LCJ1cmxnZW5fc291cmNlIjoid3d3In0%3D&amp;ccb=17-1&amp;vs=94e427b8b7a327c0&amp;_nc_vs=HBksFQIY</t>
  </si>
  <si>
    <t>https://www.instagram.com/gyovieputra</t>
  </si>
  <si>
    <t>toshi_laueve</t>
  </si>
  <si>
    <t>Toshi</t>
  </si>
  <si>
    <t>ウェディングカメラマンの日常
•Pre wedding | Videographer | Photographer 
Director @laueve_wedding 
English available TOEIC 920
※お仕事のご依頼はDMまで宜しくお願いいたします。</t>
  </si>
  <si>
    <t>https://scontent-dfw5-2.cdninstagram.com/v/t51.2885-19/213698980_101368282204735_1206151668807347321_n.jpg?stp=dst-jpg_e0_s150x150_tt6&amp;efg=eyJ2ZW5jb2RlX3RhZyI6InByb2ZpbGVfcGljLmRqYW5nby43NTAuYzIifQ&amp;_nc_ht=scontent-dfw5-2.cdninstagram.com&amp;_nc_cat=107&amp;_nc_oc=Q6cZ2QFLUG33FqoEV-qxFMp1MHTxnVJTm1uoGEKT7liugjURrrVETV9zB3H3R9iqi4vNBSY&amp;_nc_ohc=xfHdFVEA0R8Q7kNvwEGa3UG&amp;_nc_gid=OSpg-MGpadMU6xgk-zhfGw&amp;edm=AOQ1c0wBAAAA&amp;ccb=7-5&amp;oh=00_Afw8Z55DqO1fZ6-UjZ5gapzG1bTjHeIegbWDoRtJ4Emwxw&amp;oe=69BD928E&amp;_nc_sid=8b3546</t>
  </si>
  <si>
    <t>𓄃𓈒𓏸𓐍
撮影の様子を伝えたくて、
この映像は本編とは別、アイホンで撮影、編集をしてみました𓍯
これから撮影にいどむ新郎新婦様にも、
その場の空気感を、
できるだけ邪魔せずに残したかった。
大きなカメラを向ける前の、
少し力が抜けた時間。
会話があって、
笑い声があって、
静かな間があって。
Lauéveの撮影は、
「撮る時間」も、
思い出になるように進めています。
カメラが苦手でも大丈夫。
自然な空気の中で撮影しています。
◎撮影のご相談・ご予約はDMより承っております。
Movie: @laueve_wedding 
hm: @rina.hairmake_ 
b | 𓄃𓈒𓏸𓐍
思い出𓈒𓏸𓐍
Photo: @laueve_wedding 
Produce: @keiya_uesugi 
Flower: @eda.flowers_____ 
Hair: @miyuki_____________ 
Model: @_oharunoharu_ 
Supporting: @tsukino_78 | 𓄃𓈒𓏸𓐍
思い出𓈒𓏸𓐍
Photo: @laueve_wedding 
Produce: @keiya_uesugi 
Flower: @eda.flowers_____ 
Hair: @miyuki_____________ 
Model: @_oharunoharu_ 
Supporting: @tsukino_78 | 𓄃𓈒𓏸𓐍
結婚式はしないけれど、
今のふたりを、ちゃんと形に残したい。
かしこまったポーズや作られた笑顔ではなく、
会話の流れや、その日の空気ごと残せたら──
前撮りは、もっと自然で心地いいものになると思っています。
撮影後によくいただくのは、
「緊張していたのに、気づいたら楽しかったです」
という言葉。
Lauéveでは、
“撮ること”よりも、“一緒に時間を過ごすこと”を大切にしています。
写真も映像も、あとから見返したときに、
その日の気持ちまで思い出せるよう、物語として残します。
前撮りが初めてで、
「何から決めればいいか分からない」
そんな段階でも大丈夫です。
ご相 | .
.
.
とっても寒かったけど、皆んな頑張ったね✨
宮崎まで呼んでくれてありがとう𓈒𓏸𓐍 | あけましておめでとうございます🎍
⁡
2025年は本当に濃い一年でした。
出会ってくれた人、関わってくれた人に感謝です。
⁡
2026年も、マイペースに、でも一歩ずつ。
楽しみながら進んでいきたいと思います。
⁡
今年もよろしくお願いします。
⁡
ーーーーーーーーーーーーーー
Lauéveでの撮影にご興味ありましたら、お気軽にDMくださいね𓍯
⁡
Video: @laueve_wedding 
Groom: @no.tell_000 
Bride: @__07tee 
Hm: @aco2210 
Creator: @toshi_laueve 
#オープニングムービー #cinematog | ・
・
・
終わりでも、始まりでもない
その曖昧さが、
いちばん美しく見える時間。
青に包まれる数分間
ブルーアワー
ふぁーーーーーってなる
割と寒かった。
#ふぁーってなる
#ブルーアワー | 𓈒𓏸𓐍
2026年春のお問合せが増えてきております𓍯
ウェディング前撮り撮影のご依頼はDMより宜しくお願いいたします𓄃
Photo: @laueve_wedding 
#前撮り #オープニングムービー #ウェディング前撮り | 𓄃𓈒𓏸𓐍
今日は “いい夫婦の日”。
@nanaho_yoshida さんと @yuta.haus さん夫婦の撮影をさせて頂きました𓄃
ふたりで歩む毎日は、特別な記念日だけじゃなく、
小さな瞬間の積み重ねが、何より尊い。
出会った日、初めて手を繋いだ日、
未来について語り合った夜、
そして、ふたりで選んだこの景色。
愛の形は人それぞれだけど、
“一緒に笑えること、一緒に悩めること、
そしてどんなときも味方でいること”
それが、夫婦として生きる美しさだと思う。
この作品が
ふたりのこれまでと、これからの扉をそっと照らしますように。
Happy Couple’s Day —  | .
.
.
撮影中はただ楽しくて、
ふたりが笑うたびに景色までやわらかく見える。
カメラの前なのに気取らなくてよくて、
その“素のまま”が一番美しい。
仕上がった映像を見ると、
あの日の何気ない仕草や目線が、
映画のワンシーンみたいに深く残っている。
This is how ordinary moments turn into a story.
Not staged, just beautifully real.
撮影の裏側はこんなに自然体で、
完成はこんなにおしゃれになるんだと、
少しでも感じてもらえたら嬉しいです。
ご予約やご相談はお気軽にDMへ📩
Movie: @laueve</t>
  </si>
  <si>
    <t>#cinematog</t>
  </si>
  <si>
    <t>@laueve_wedding, @rina.hairmake_, @eda.flowers_____, @keiya_uesugi, @miyuki_____________, @_oharunoharu_, @tsukino_78, @no.tell_000, @__07tee, @aco2210, @toshi_laueve, @nanaho_yoshida, @yuta.haus, @soi.tokyo, @ayana___369, @stack.momone</t>
  </si>
  <si>
    <t>https://instagram.com/p/DUvQK8SiQ4P, https://instagram.com/p/DUayMl3E0PI, https://instagram.com/p/DUayDhbk2hI, https://instagram.com/p/DUax0nPkxfA, https://instagram.com/p/DTXiCA8k4K9, https://instagram.com/p/DTXhw18k_tV, https://instagram.com/p/DTXhpBjE3xK, https://instagram.com/p/DS92MAdk3of, https://instagram.com/p/DSprkAKk0L4, https://instagram.com/p/DR_-JFkExP6, https://instagram.com/p/DRWwQ5wie4A, https://instagram.com/p/DRJtTSiEo5A</t>
  </si>
  <si>
    <t>50, 21, 26, 19, 33, 34, 60, 49, 70, 32, 52, 35</t>
  </si>
  <si>
    <t>0, 0, 0, 0, 5, 0, 0, 0, 0, 0, 0, 0</t>
  </si>
  <si>
    <t>2026-02-14, 2026-02-06, 2026-02-06, 2026-02-06, 2026-01-11, 2026-01-11, 2026-01-11, 2026-01-01, 2025-12-24, 2025-12-08, 2025-11-22, 2025-11-17</t>
  </si>
  <si>
    <t>Japan</t>
  </si>
  <si>
    <t>Video, Image, Image, Image, Image, Sidecar, Sidecar, Video, Video, Image, Video, Video</t>
  </si>
  <si>
    <t>https://scontent-dfw6-1.cdninstagram.com/v/t51.82787-15/627189794_18070743239550326_3897874636568885292_n.jpg?stp=dst-jpg_e35_s1080x1080_sh0.08_tt6&amp;_nc_ht=scontent-dfw6-1.cdninstagram.com&amp;_nc_cat=102&amp;_nc_oc=Q6cZ2QFLUG33FqoEV-qxFMp1MHTxnVJTm1uoGEKT7liugjURrrVETV9zB3H3R9iqi4vNBSY&amp;_nc_ohc=-RJBZDkaphMQ7kNvwG_Lyer&amp;_nc_gid=OSpg-MGpadMU6xgk-zhfGw&amp;edm=AOQ1c0wBAAAA&amp;ccb=7-5&amp;ig_cache_key=MzgyNjU5MTYwMTAxNjM5MDYwMA%3D%3D.3-ccb7-5&amp;oh=00_Afy94B-RXmoXquIKctkO0eq5NDpRfkPybT4iUwwAckrSgQ&amp;oe=69BDB874&amp;_nc_sid=8b3546, https://scontent-dfw6-1.cdninstagram.com/v/t51.82787-15/630049114_18070743035550326_3620537823838930862_n.jpg?stp=dst-jpg_e35_s1080x1080_sh0.08_tt6&amp;_nc_ht=scontent-dfw6-1.cdninstagram.com&amp;_nc_cat=102&amp;_nc_oc=Q6cZ2QFLUG33FqoEV-qxFMp1MHTxnVJTm1uoGEKT7liugjURrrVETV9zB3H3R9iqi4vNBSY&amp;_nc_ohc=t4jqyXunWQcQ7kNvwHkp1hm&amp;_nc_gid=OSpg-MGpadMU6xgk-zhfGw&amp;edm=AOQ1c0wBAAAA&amp;ccb=7-5&amp;ig_cache_key=MzgyNjU5MDk3Nzc4NDc2ODU4NA%3D%3D.3-ccb7-5&amp;oh=00_AfwXZWQJRx4K1AEW0q8DhMTtZR7BknOCOjDb5hi5Pg7BBQ&amp;oe=69BDB0D4&amp;_nc_sid=8b3546, https://scontent-dfw6-1.cdninstagram.com/v/t51.82787-15/630033264_18070742813550326_5072561322675090105_n.jpg?stp=dst-jpg_e35_s1080x1080_sh0.08_tt6&amp;_nc_ht=scontent-dfw6-1.cdninstagram.com&amp;_nc_cat=102&amp;_nc_oc=Q6cZ2QFLUG33FqoEV-qxFMp1MHTxnVJTm1uoGEKT7liugjURrrVETV9zB3H3R9iqi4vNBSY&amp;_nc_ohc=ItO9HTgat8oQ7kNvwFmZa7d&amp;_nc_gid=OSpg-MGpadMU6xgk-zhfGw&amp;edm=AOQ1c0wBAAAA&amp;ccb=7-5&amp;ig_cache_key=MzgyNjU4OTk1MzIzMzcyMTI4MA%3D%3D.3-ccb7-5&amp;oh=00_AfwoCb4gkw2WnVBHubY6Ufntzj6l_h1hlOGZxkr1cXrXcg&amp;oe=69BDA666&amp;_nc_sid=8b3546, https://scontent-dfw6-1.cdninstagram.com/v/t51.82787-15/611364165_18068026253550326_3356545066326718587_n.jpg?stp=dst-jpg_e35_p1080x1080_sh0.08_tt6&amp;_nc_ht=scontent-dfw6-1.cdninstagram.com&amp;_nc_cat=102&amp;_nc_oc=Q6cZ2QFLUG33FqoEV-qxFMp1MHTxnVJTm1uoGEKT7liugjURrrVETV9zB3H3R9iqi4vNBSY&amp;_nc_ohc=t6KAQ3hkTZcQ7kNvwE9DMP9&amp;_nc_gid=OSpg-MGpadMU6xgk-zhfGw&amp;edm=AOQ1c0wBAAAA&amp;ccb=7-5&amp;ig_cache_key=MzgwNzY2MTY4MjAwMTY3NDk0MQ%3D%3D.3-ccb7-5&amp;oh=00_Afx9xv31_7tRhzmn9BQIcJJULbFCxQYBg_YVwRe7OYpIKw&amp;oe=69BD9A0C&amp;_nc_sid=8b3546, https://scontent-dfw6-1.cdninstagram.com/v/t51.82787-15/612548779_18068025767550326_2790468463091415431_n.jpg?stp=dst-jpg_e35_p1080x1080_sh0.08_tt6&amp;_nc_ht=scontent-dfw6-1.cdninstagram.com&amp;_nc_cat=102&amp;_nc_oc=Q6cZ2QFLUG33FqoEV-qxFMp1MHTxnVJTm1uoGEKT7liugjURrrVETV9zB3H3R9iqi4vNBSY&amp;_nc_ohc=FzMH890v258Q7kNvwHAE6Ws&amp;_nc_gid=OSpg-MGpadMU6xgk-zhfGw&amp;edm=AOQ1c0wBAAAA&amp;ccb=7-5&amp;ig_cache_key=MzgwNzY2MDQ5NDc2MTk3NzkyMw%3D%3D.3-ccb7-5&amp;oh=00_AfwhQnKbiHQ23UswlDXdaIsWOe_cI0LdPoJ9Y9TNhw07AQ&amp;oe=69BD9E0E&amp;_nc_sid=8b3546, https://scontent-dfw6-1.cdninstagram.com/v/t51.82787-15/612548779_18068025767550326_2790468463091415431_n.jpg?stp=dst-jpg_e35_p1080x1080_sh0.08_tt6&amp;_nc_ht=scontent-dfw6-1.cdninstagram.com&amp;_nc_cat=102&amp;_nc_oc=Q6cZ2QFLUG33FqoEV-qxFMp1MHTxnVJTm1uoGEKT7liugjURrrVETV9zB3H3R9iqi4vNBSY&amp;_nc_ohc=FzMH890v258Q7kNvwHAE6Ws&amp;_nc_gid=OSpg-MGpadMU6xgk-zhfGw&amp;edm=AOQ1c0wBAAAA&amp;ccb=7-5&amp;ig_cache_key=MzgwNzY2MDQ5NDc2MTk3NzkyMw%3D%3D.3-ccb7-5&amp;oh=00_AfwhQnKbiHQ23UswlDXdaIsWOe_cI0LdPoJ9Y9TNhw07AQ&amp;oe=69BD9E0E&amp;_nc_sid=8b3546, https://scontent-dfw6-1.cdninstagram.com/v/t51.82787-15/612231132_18068025776550326_1565155126703661927_n.jpg?stp=dst-jpg_e35_p1080x1080_sh0.08_tt6&amp;_nc_ht=scontent-dfw6-1.cdninstagram.com&amp;_nc_cat=102&amp;_nc_oc=Q6cZ2QFLUG33FqoEV-qxFMp1MHTxnVJTm1uoGEKT7liugjURrrVETV9zB3H3R9iqi4vNBSY&amp;_nc_ohc=2eHX-qjsKbgQ7kNvwHCmRMj&amp;_nc_gid=OSpg-MGpadMU6xgk-zhfGw&amp;edm=AOQ1c0wBAAAA&amp;ccb=7-5&amp;ig_cache_key=MzgwNzY2MDQ5NDQ1MTU5NTk2MQ%3D%3D.3-ccb7-5&amp;oh=00_Afy0_ZXShdh_XeYRVppnf_XbaWkegayU91CZUg6jHIQFIw&amp;oe=69BDB546&amp;_nc_sid=8b3546, https://scontent-dfw6-1.cdninstagram.com/v/t51.82787-15/611281162_18068025608550326_3662187363537695972_n.jpg?stp=dst-jpg_e35_p1080x1080_sh0.08_tt6&amp;_nc_ht=scontent-dfw6-1.cdninstagram.com&amp;_nc_cat=102&amp;_nc_oc=Q6cZ2QFLUG33FqoEV-qxFMp1MHTxnVJTm1uoGEKT7liugjURrrVETV9zB3H3R9iqi4vNBSY&amp;_nc_ohc=PXEe1uAVLP0Q7kNvwFC-P5o&amp;_nc_gid=OSpg-MGpadMU6xgk-zhfGw&amp;edm=AOQ1c0wBAAAA&amp;ccb=7-5&amp;ig_cache_key=MzgwNzY1OTk0NDEwODYwMDY2Mw%3D%3D.3-ccb7-5&amp;oh=00_AfyxR_OiK_Lsq29hRW7LvZDqXgTtnTBTpHnQTY3XyYftDQ&amp;oe=69BDB66D&amp;_nc_sid=8b3546, https://scontent-dfw6-1.cdninstagram.com/v/t51.82787-15/611281162_18068025608550326_3662187363537695972_n.jpg?stp=dst-jpg_e35_p1080x1080_sh0.08_tt6&amp;_nc_ht=scontent-dfw6-1.cdninstagram.com&amp;_nc_cat=102&amp;_nc_oc=Q6cZ2QFLUG33FqoEV-qxFMp1MHTxnVJTm1uoGEKT7liugjURrrVETV9zB3H3R9iqi4vNBSY&amp;_nc_ohc=PXEe1uAVLP0Q7kNvwFC-P5o&amp;_nc_gid=OSpg-MGpadMU6xgk-zhfGw&amp;edm=AOQ1c0wBAAAA&amp;ccb=7-5&amp;ig_cache_key=MzgwNzY1OTk0NDEwODYwMDY2Mw%3D%3D.3-ccb7-5&amp;oh=00_AfyxR_OiK_Lsq29hRW7LvZDqXgTtnTBTpHnQTY3XyYftDQ&amp;oe=69BDB66D&amp;_nc_sid=8b3546, https://scontent-dfw6-1.cdninstagram.com/v/t51.82787-15/613576327_18068025620550326_1949629625660381963_n.jpg?stp=dst-jpg_e35_p1080x1080_sh0.08_tt6&amp;_nc_ht=scontent-dfw6-1.cdninstagram.com&amp;_nc_cat=102&amp;_nc_oc=Q6cZ2QFLUG33FqoEV-qxFMp1MHTxnVJTm1uoGEKT7liugjURrrVETV9zB3H3R9iqi4vNBSY&amp;_nc_ohc=FoRuj19h4rcQ7kNvwH289_L&amp;_nc_gid=OSpg-MGpadMU6xgk-zhfGw&amp;edm=AOQ1c0wBAAAA&amp;ccb=7-5&amp;ig_cache_key=MzgwNzY1OTk0NDE2NzMxNTE4NA%3D%3D.3-ccb7-5&amp;oh=00_AfybopYtmW8qphkg83pB_MEobCi45Bm5lCVEhM3JNfK4W</t>
  </si>
  <si>
    <t>https://scontent-dfw6-1.cdninstagram.com/o1/v/t16/f2/m69/AQOWH8J3_Vjcdm5xIQYzRfhsjrg8ui49DbU2FkYxjbEjlzv7C_0VNl6T8q70aJImU6k-mIFArM0nr4jevTZ3g7mm.mp4?strext=1&amp;_nc_cat=103&amp;_nc_sid=5e9851&amp;_nc_ht=scontent-dfw6-1.cdninstagram.com&amp;_nc_ohc=KL13F1pD9dAQ7kNvwHEMpUb&amp;efg=eyJ2ZW5jb2RlX3RhZyI6Inhwdl9wcm9ncmVzc2l2ZS5JTlNUQUdSQU0uQ0xJUFMuQzMuMTI3Ni5kYXNoX2Jhc2VsaW5lXzFfdjEiLCJ4cHZfYXNzZXRfaWQiOjE3ODYzNDg1ODgyNTkxMTIxLCJhc3NldF9hZ2VfZGF5cyI6MjksInZpX3VzZWNhc2VfaWQiOjEwMDk5LCJkdXJhdGlvbl9zIjozMSwidXJsZ2VuX3NvdXJjZSI6Ind3dyJ9&amp;ccb=17-1&amp;_nc_gid=OSpg-MGpadMU6xgk-zhfGw&amp;_nc_ss=1a&amp;_nc_zt=28&amp;vs=ca823d4190e8d205&amp;_nc_vs=HBksFQIYOnBhc3N0aHJvdWdoX2V2ZXJzdG9yZS9HSi1mekNVSG9LQ2JudWdFQUhLS1Q5aTFNZFZFYnNwVEFRQUYVAALIARIAFQIYUWlnX3hwdl9wbGFjZW1lbnRfcGVybWFuZW50X3YyL0MxNDYyOUY4MDlDNjY5OUYzQjQxRTAzQzUyQzM3Qzg0X2F1ZGlvX2Rhc2hpbml0Lm1wNBUCAsgBEgAoABgAGwKIB3VzZV9vaWwBMRJwcm9ncmVzc2l2ZV9yZWNpcGUBMRUAACaintun3a-7PxUCKAJDMywXQD-qfvnbItEYEmRhc2hfYmFzZWxpbmVfMV92MREAdf4HZeadAQA&amp;oh=00_AfzUFzZYlQdKpTtNNmCsYjtol0dwoT2Qv53cWblc1yxMIg&amp;oe=69BD8C1D, https://scontent-dfw6-1.cdninstagram.com/o1/v/t16/f2/m84/AQPTH9vq4_NIb_ADv9473scpU8QTkrsgHF5TvRYltEFqOHvPUsgD1ZwaJPbNRyuzElcl9QBgcD38uDj4IyLbE7XKlvRIjLkqd48DAMo.mp4?_nc_cat=106&amp;_nc_sid=5e9851&amp;_nc_ht=scontent-dfw6-1.cdninstagram.com&amp;_nc_ohc=uGqIh4anUZwQ7kNvwEL-O02&amp;efg=eyJ2ZW5jb2RlX3RhZyI6Inhwdl9wcm9ncmVzc2l2ZS5JTlNUQUdSQU0uQ0FST1VTRUxfSVRFTS5DMy43MjAuZGFzaF9iYXNlbGluZV8xX3YxIiwieHB2X2Fzc2V0X2lkIjoxNDA0ODgxNzAxNjQ3NTEyLCJhc3NldF9hZ2VfZGF5cyI6NjMsInZpX3VzZWNhc2VfaWQiOjEwMTQ2LCJkdXJhdGlvbl9zIjoxLCJ1cmxnZW5fc291cmNlIjoid3d3In0%3D&amp;ccb=17-1&amp;_nc_gid=OSpg-MGpadMU6xgk-zhfGw&amp;_nc_ss=1a&amp;_nc_zt=28&amp;vs=5be17a63f4700ef6&amp;_nc_vs=HBkcFQIYTGlnX2JhY2tmaWxsX3RpbWVsaW5lX3ZvZC81MzQ4OTMxNzBGMzI3NTY3NjZFNTlDODgxODdCOUE5RF92aWRlb19kYXNoaW5pdC5tcDQVAALIARIAKAAYABsCiAd1c2Vfb2lsATEScHJvZ3Jlc3NpdmVfcmVjaXBlATEVAAAmsNK5rPDu_gQVAigCQzMsFz_-7ZFocrAhGBJkYXNoX2Jhc2VsaW5lXzFfdjERAHXuB2XEngEA&amp;oh=00_AfyJCkOHW8wupAIPNxiYkwte_08V36TdlJ9d-yEGt0lBjg&amp;oe=69B9C88E, https://scontent-dfw5-2.cdninstagram.com/o1/v/t2/f2/m86/AQNK5P6hce2E0CiC3sfVIEya4F7iSexGqMKZUJ30vNah35Ck3z_RlzhlUWBJbNTP5GoJ0b-i-bcPABwWk1ahW237ucXZfFCwLkuSrDE.mp4?_nc_cat=104&amp;_nc_sid=5e9851&amp;_nc_ht=scontent-dfw5-2.cdninstagram.com&amp;_nc_ohc=ij4kjd9uczsQ7kNvwFWtl6Q&amp;efg=eyJ2ZW5jb2RlX3RhZyI6Inhwdl9wcm9ncmVzc2l2ZS5JTlNUQUdSQU0uQ0xJUFMuQzMuMTI3Ni5kYXNoX2Jhc2VsaW5lXzFfdjEiLCJ4cHZfYXNzZXRfaWQiOjg1MDQ4NTY2NDUzODM4NiwiYXNzZXRfYWdlX2RheXMiOjczLCJ2aV91c2VjYXNlX2lkIjoxMDA5OSwiZHVyYXRpb25fcyI6ODcsInVybGdlbl9zb3VyY2UiOiJ3d3cifQ%3D%3D&amp;ccb=17-1&amp;vs=6c4fbca12490d1c7&amp;_nc_vs=HBksFQIYUmlnX3hwdl9yZWVsc19wZXJtYW5lbnRfc3JfcHJvZC9GMTQzQ0NFMzZBRDI4RUNGMTZFQTgxMzZDOEJDMUY4RV92aWRlb19kYXNoaW5pdC5tcDQVAALIARIAFQIYR2lnX3hwdl9yZWVsc19wZXJtYW5lbnRfc3JfcHJvZC80NDQ1NDgwMTQ1NzEwODE5XzQxMzA4Nzk4NzcyNzk2NTY1NDkubXA0FQICyAESACgAGAAbAogHdXNlX29pbAExEnByb2dyZXNzaXZlX3JlY2lwZQExFQAAJqT83v7j4IIDFQIoAkMzLBdAVfVP3ztkWhgSZGFzaF9iYXNlbGluZV8xX3YxEQB1_gdl5p0BAA&amp;_nc_gid=OSpg-MGpadMU6xgk-zhfGw&amp;_nc_ss=1a&amp;_nc_zt=28&amp;oh=00_Afw81oT-2DXzibErro8HAMA3mKRWLrv5B5qnt5Yep17gYg&amp;oe=69B9BBA1, https://scontent-dfw6-1.cdninstagram.com/o1/v/t2/f2/m86/AQN467JcEYgpefOlKt3OQQ20akRzdMM4qYpRb6BTI1PYDwMfUt_6z4nB2wlZs_3Oe-VNw4Fup-tBVLLuioQe85-zOdJCvButdXtm_Co.mp4?_nc_cat=101&amp;_nc_sid=5e9851&amp;_nc_ht=scontent-dfw6-1.cdninstagram.com&amp;_nc_ohc=kSQujTdD_GYQ7kNvwEMU7FD&amp;efg=eyJ2ZW5jb2RlX3RhZyI6Inhwdl9wcm9ncmVzc2l2ZS5JTlNUQUdSQU0uQ0xJUFMuQzMuMTI3Ni5kYXNoX2Jhc2VsaW5lXzFfdjEiLCJ4cHZfYXNzZXRfaWQiOjIyNjc4NDIwMDcwMzAwMzYsImFzc2V0X2FnZV9kYXlzIjo4MSwidmlfdXNlY2FzZV9pZCI6MTAwOTksImR1cmF0aW9uX3MiOjM1LCJ1cmxnZW5fc291cmNlIjoid3d3In0%3D&amp;ccb=17-1&amp;_nc_gid=OSpg-MGpadMU6xgk-zhfGw&amp;_nc_ss=1a&amp;_nc_zt=28&amp;vs=8f62930f3be606ff&amp;_nc_vs=HBksFQIYUmlnX3hwdl9yZWVsc19wZXJtYW5lbnRfc3JfcHJvZC9CNDRERUVBNzc0QTdGNDc5QTUwODU3NTJBMDA5QjE5RV92aWRlb19kYXNoaW5pdC5tcDQVAALIARIAFQIYRWlnX3hwdl9yZWVsc19wZXJtYW5lbnRfc3JfcHJvZC84NzgwOTUxMzgwMzAxNjRfMTQwNjM4MjYzNjE5MzM0OTgwLm1wNBUCAsgBEgAoABgAGwKIB3VzZV9vaWwBMRJwcm9ncmVzc2l2ZV9yZWNpcGUBMRUAACao5OLT46WHCBUCKAJDMywXQEHan752yLQYEmRhc2hfYmFzZWxpbmVfMV92MREAdf4HZeadAQA&amp;oh=00_AfxRa4nrJeluUw8PP6YQXd50Z2OvTIuCKNdcHUuSLSqsfg&amp;oe=69B99372, https://scontent-dfw5-1.cdninstagram.com/o1/v/t2/f2/m86/AQMaABngxtzsGFVPKrIVJszehX8LZccB7nqr8yVwezLP67TvXy_cuf0_8UdCKCpGdsnKF78H8CtVNyQpiXlBca32T1SrsOg4IzFin-4.mp4?_nc_cat=110&amp;_nc_sid=5e9851&amp;_nc_ht=scontent-dfw5-1.cdninstagram.com&amp;_nc_ohc=M20K086WFfEQ7kNvwEPE5fR&amp;efg=eyJ2ZW5jb2RlX3RhZyI6Inhwdl9wcm9ncmVzc2l2ZS5JTlNUQUdSQU0uQ0xJUFMuQzMuMTI3Ni5kYXNoX2Jhc2VsaW5lXzFfdjEiLCJ4cHZfYXNzZXRfaWQiOjExODIwNDg0ODA1MDM0OTIsImFzc2V0X2FnZV9kYXlzIjoxMTMsInZpX3VzZWNhc2VfaWQiOjEwMDk5LCJkdXJhdGlvbl9zIjoxMDksInVybGdlbl9zb3VyY2UiOiJ3d3cifQ%3D%3D&amp;ccb=17-1&amp;_nc_gid=OSpg-MGpadMU6xgk-zhfGw&amp;_nc_ss=1a&amp;_nc_zt=28&amp;vs=1072a51af55b1a0e&amp;_nc_vs=HBksFQIYUmlnX3hwdl9yZWVsc19wZXJtYW5lbnRfc3JfcHJvZC81ODQ2QzkyMkFDNDgzQUZBNzQ1M0E2MUU5MTIyMEY4Ql92aWRlb19kYXNoaW5pdC5tcDQVAALIARIAFQIYR2lnX3hwdl9yZWVsc19wZXJtYW5lbnRfc3JfcHJvZC85NjQxNTk0MTIyNjMxMDM1XzE1NDkzODcyOTI3ODI0MzQxMDQubXA0FQICyAESACgAGAAbAogHdXNlX29pbAExEnByb2dyZXNzaXZlX3JlY2lwZQExFQAAJoibzbyjxJkEFQIoAkMzLBdAW1AAAAAAABgSZGFzaF9iYXNlbGluZV8xX3YxE</t>
  </si>
  <si>
    <t>https://www.instagram.com/toshi_laueve</t>
  </si>
  <si>
    <t>takeuchi_kosuke</t>
  </si>
  <si>
    <t>竹内 孜介</t>
  </si>
  <si>
    <t>https://scontent-atl3-3.cdninstagram.com/v/t51.82787-19/651221357_18572059900048930_8662676570995257929_n.jpg?stp=dst-jpg_e0_s150x150_tt6&amp;efg=eyJ2ZW5jb2RlX3RhZyI6InByb2ZpbGVfcGljLmRqYW5nby4xMDgwLmMyIn0&amp;_nc_ht=scontent-atl3-3.cdninstagram.com&amp;_nc_cat=110&amp;_nc_oc=Q6cZ2QGKxHvNdgNLXJizkCqSVFYm8QQHHu_WqIMpRzMZE_sG_fP4-8a6HKFfCZK9UCSIHY4&amp;_nc_ohc=9suYIhw_WWgQ7kNvwHEmHo-&amp;_nc_gid=2jb97TCPLOjL7XybjtRwDQ&amp;edm=AOQ1c0wBAAAA&amp;ccb=7-5&amp;oh=00_Afw-uVRSChWdi92RMv7k_CoD_48Fgt31yYguibtkpg1ofg&amp;oe=69BDA7A8&amp;_nc_sid=8b3546</t>
  </si>
  <si>
    <t>オープンおめでとうございます㊗️
関西圏の皆様是非。
優しい甘みと口あたり。
新しい日本茶のカタチ。
自然と口から出た言葉は、
ありがとう。
#chabakka #chabakkateaparks 
#ドラフトティー #tokyobase#chanomistand | ただのええ顔。
おめでとう。
認めよう。
#佐伯結婚式 | 感情の芽生え。
憤怒その2。
#怒りの矛先はたこ焼き内部#タコが小さかったらしい | 新たに。
目覚めし感情は。
憤怒。
#2歳2ヵ月
#なんでや#何故睨むんや
#其処に答えは無かった | サンタさんから貰ったらしい。
掃除に次いで料理を習得。
#飯担当#キッチンセット 
#サンタさん次は組立済みのヤツ頼みます | 傘は外せんとこやさけ、
と言うとる。
#2歳児 #男の子コーデ 
#最近パパという単語会得 | 普通にエエもん残とる。
自分が買ったやつも…
そうか。
これが、
掘り出しもん…
#掘り出し物はスタッフに聞いてください
#僕はゴム屋やさけ
#Repost @studious_official (@get_repost)
・・・
〈EVENT info.: SALE〉﻿
﻿
本日14日よりSTUDIOUS MENS ONLINESTOREでは2018awセールを開催。﻿
最大60%offでこれから着れるアイテムが手に入るチャンスになります。
プロフィール欄URLにて﻿セールページへ移動できます。
﻿
明日15日からはリアル店舗のメンズ商品でもセールを開催。﻿
﻿
皆様のお越しをこころよ | 新たな睡眠スタイルを習得。
#男の子 #寝方文豪#2歳児 | 齢は二歳。
誕生を祝う。
健やかであれ。
#二歳#プレゼント大量か#我儘に生きる気か#そうなんか#まぁ勝手にせい
#矢部夫妻出産おめでとうございます | やたらハイエンドカジュアルな匂いする思たら、明日open。
#publictokyo #tokyobase#新業態#ルクア5階 #極#行こ | 久々エキスポ。
しかし君。
飯を食いながら何故回るんや。
#エキスポシティ #unitedtokyo #有田不在 | プールを要求後、パピコを要求。
欲にまみれとる。
#1歳10カ月 #男の子#勝手に冷蔵庫開けよる#何故アイスのありかを知っとる</t>
  </si>
  <si>
    <t>#chabakka, #chabakkateaparks, #tokyobase, #chanomistand, #2, #Repost, #publictokyo, #unitedtokyo, #1</t>
  </si>
  <si>
    <t>@studious_official, @get_repost</t>
  </si>
  <si>
    <t>https://instagram.com/p/B6pBHE_Hb1N, https://instagram.com/p/BxTzUi8HsVy, https://instagram.com/p/BsppnP_Bwhw, https://instagram.com/p/Br9ubZ0h3LU, https://instagram.com/p/BrwyiQKh37m, https://instagram.com/p/Brt_iFgB9L6, https://instagram.com/p/BrXgjekHEzg, https://instagram.com/p/BqRXmRnBhwc, https://instagram.com/p/BpHn2MYBVOI, https://instagram.com/p/BoJR49Lgiph, https://instagram.com/p/BnLKw3sAklL, https://instagram.com/p/BnK3jRmAHs7</t>
  </si>
  <si>
    <t>95, 121, 93, 64, 70, 74, 33, 72, 97, 62, 50, 76</t>
  </si>
  <si>
    <t>0, 2, 2, 0, 3, 2, 18, 0, 18, 9, 6, 3</t>
  </si>
  <si>
    <t>2019-12-29, 2019-05-11, 2019-01-15, 2018-12-29, 2018-12-24, 2018-12-23, 2018-12-14, 2018-11-17, 2018-10-19, 2018-09-25, 2018-09-01, 2018-09-01</t>
  </si>
  <si>
    <t>兵庫県神戸市中央区元町通り, AKAGANE RESORT KYOTO HIGASHIYAMA 1925, Toyonaka, Osaka, ルクア (LUCUA), Expocity</t>
  </si>
  <si>
    <t>Sidecar, Image, Image, Image, Sidecar, Image, Image, Image, Sidecar, Image, Video, Image</t>
  </si>
  <si>
    <t>https://scontent-atl3-3.cdninstagram.com/v/t51.2885-15/79035791_141378360620396_8526855449852976794_n.jpg?stp=dst-jpg_e35_s1080x1080_tt6&amp;_nc_ht=scontent-atl3-3.cdninstagram.com&amp;_nc_cat=108&amp;_nc_oc=Q6cZ2QGKxHvNdgNLXJizkCqSVFYm8QQHHu_WqIMpRzMZE_sG_fP4-8a6HKFfCZK9UCSIHY4&amp;_nc_ohc=UwQDIyHARTUQ7kNvwGLVMrg&amp;_nc_gid=2jb97TCPLOjL7XybjtRwDQ&amp;edm=AOQ1c0wBAAAA&amp;ccb=7-5&amp;ig_cache_key=MjIwOTMwMTk3NDMwNjc0NTAwMQ%3D%3D.3-ccb7-5&amp;oh=00_AfxeHQAZtZj-X72amoSdMUsih8-LEA4nzLZVCkTaPxZ1Rg&amp;oe=69BDA82D&amp;_nc_sid=8b3546, https://scontent-atl3-3.cdninstagram.com/v/t51.2885-15/79035791_141378360620396_8526855449852976794_n.jpg?stp=dst-jpg_e35_s1080x1080_tt6&amp;_nc_ht=scontent-atl3-3.cdninstagram.com&amp;_nc_cat=108&amp;_nc_oc=Q6cZ2QGKxHvNdgNLXJizkCqSVFYm8QQHHu_WqIMpRzMZE_sG_fP4-8a6HKFfCZK9UCSIHY4&amp;_nc_ohc=UwQDIyHARTUQ7kNvwGLVMrg&amp;_nc_gid=2jb97TCPLOjL7XybjtRwDQ&amp;edm=AOQ1c0wBAAAA&amp;ccb=7-5&amp;ig_cache_key=MjIwOTMwMTk3NDMwNjc0NTAwMQ%3D%3D.3-ccb7-5&amp;oh=00_AfxeHQAZtZj-X72amoSdMUsih8-LEA4nzLZVCkTaPxZ1Rg&amp;oe=69BDA82D&amp;_nc_sid=8b3546, https://scontent-atl3-3.cdninstagram.com/v/t51.82787-15/649231140_18109422511813569_7394911282058659598_n.jpg?stp=dst-jpg_e35_s1080x1080_sh0.08_tt6&amp;_nc_ht=scontent-atl3-3.cdninstagram.com&amp;_nc_cat=109&amp;_nc_oc=Q6cZ2QGKxHvNdgNLXJizkCqSVFYm8QQHHu_WqIMpRzMZE_sG_fP4-8a6HKFfCZK9UCSIHY4&amp;_nc_ohc=MqIyHm4RBzkQ7kNvwGqZrTz&amp;_nc_gid=2jb97TCPLOjL7XybjtRwDQ&amp;edm=AOQ1c0wBAAAA&amp;ccb=7-5&amp;ig_cache_key=MjIwOTMwMTk3NDI4OTk3ODg0OA%3D%3D.3-ccb7-5&amp;oh=00_Afwevfa4Z9sd9rUse671HRsP3AW-YMDZ961ws7pLTVHrWg&amp;oe=69BDB4A0&amp;_nc_sid=8b3546, https://scontent-atl3-2.cdninstagram.com/v/t51.82787-15/649227577_18104873377859045_9175113398110882338_n.jpg?stp=dst-jpg_e35_s1080x1080_sh0.08_tt6&amp;_nc_ht=scontent-atl3-2.cdninstagram.com&amp;_nc_cat=105&amp;_nc_oc=Q6cZ2QGKxHvNdgNLXJizkCqSVFYm8QQHHu_WqIMpRzMZE_sG_fP4-8a6HKFfCZK9UCSIHY4&amp;_nc_ohc=ytXtK61mM2oQ7kNvwGjlp8z&amp;_nc_gid=2jb97TCPLOjL7XybjtRwDQ&amp;edm=AOQ1c0wBAAAA&amp;ccb=7-5&amp;ig_cache_key=MjIwOTMwMTk3NDMxNTE2MzIyMQ%3D%3D.3-ccb7-5&amp;oh=00_AfzdRLvjTpF_9UhdsYynWKM953a6Qsf8MdgPyVXPj3yn8Q&amp;oe=69BD8CED&amp;_nc_sid=8b3546, https://scontent-atl3-2.cdninstagram.com/v/t51.82787-15/626638506_18338702179211989_6044612141709019126_n.jpg?stp=dst-jpg_e15_fr_s1080x1080_tt6&amp;_nc_ht=scontent-atl3-2.cdninstagram.com&amp;_nc_cat=101&amp;_nc_oc=Q6cZ2QGKxHvNdgNLXJizkCqSVFYm8QQHHu_WqIMpRzMZE_sG_fP4-8a6HKFfCZK9UCSIHY4&amp;_nc_ohc=pHZ2RryUQAkQ7kNvwEx2jjW&amp;_nc_gid=2jb97TCPLOjL7XybjtRwDQ&amp;edm=AOQ1c0wBAAAA&amp;ccb=7-5&amp;ig_cache_key=MjA0MTIwMDc2ODQwNjQzOTI4Mg%3D%3D.3-ccb7-5&amp;oh=00_AfzA7PUzkaWPWV432AtWOmXSMOohHmSHAu7jpaYP3pWofQ&amp;oe=69BD99B9&amp;_nc_sid=8b3546, https://scontent-atl3-1.cdninstagram.com/v/t51.82787-15/642299696_18562984531008795_7355196391726146009_n.jpg?stp=dst-jpg_e15_tt6&amp;_nc_ht=scontent-atl3-1.cdninstagram.com&amp;_nc_cat=103&amp;_nc_oc=Q6cZ2QGKxHvNdgNLXJizkCqSVFYm8QQHHu_WqIMpRzMZE_sG_fP4-8a6HKFfCZK9UCSIHY4&amp;_nc_ohc=8I2wrxTG-M8Q7kNvwEd_WPd&amp;_nc_gid=2jb97TCPLOjL7XybjtRwDQ&amp;edm=AOQ1c0wBAAAA&amp;ccb=7-5&amp;ig_cache_key=MTk1NzI3ODUzMDE5OTI5MjAxNg%3D%3D.3-ccb7-5&amp;oh=00_AfwlQNc-Y-yarFbdNNNO-kobaVVrBEkerr_Attz6Qdjm6Q&amp;oe=69BD8A81&amp;_nc_sid=8b3546, https://scontent-atl3-1.cdninstagram.com/v/t51.82787-15/626191033_18384104848155675_63014445490223000_n.jpg?stp=dst-jpg_e15_tt6&amp;_nc_ht=scontent-atl3-1.cdninstagram.com&amp;_nc_cat=103&amp;_nc_oc=Q6cZ2QGKxHvNdgNLXJizkCqSVFYm8QQHHu_WqIMpRzMZE_sG_fP4-8a6HKFfCZK9UCSIHY4&amp;_nc_ohc=-_kV8R9I5M0Q7kNvwFQHMcN&amp;_nc_gid=2jb97TCPLOjL7XybjtRwDQ&amp;edm=AOQ1c0wBAAAA&amp;ccb=7-5&amp;ig_cache_key=MTk0NDkxNDgwNzM4NDE0MjU0OA%3D%3D.3-ccb7-5&amp;oh=00_AfzD5KkjW3hpISndmgA2EoUuBDdFCjHm52TXXfAXixjPOQ&amp;oe=69BDAB2B&amp;_nc_sid=8b3546, https://scontent-atl3-1.cdninstagram.com/v/t51.2885-15/46687793_443694779495208_2273952038659378278_n.jpg?se=7&amp;stp=dst-jpg_e35_tt6&amp;_nc_ht=scontent-atl3-1.cdninstagram.com&amp;_nc_cat=100&amp;_nc_oc=Q6cZ2QGKxHvNdgNLXJizkCqSVFYm8QQHHu_WqIMpRzMZE_sG_fP4-8a6HKFfCZK9UCSIHY4&amp;_nc_ohc=1shZwDLplI8Q7kNvwHQ6wlX&amp;_nc_gid=2jb97TCPLOjL7XybjtRwDQ&amp;edm=AOQ1c0wBAAAA&amp;ccb=7-5&amp;ig_cache_key=MTk0MTI3MzY5MTA0NDU1MTQzNg%3D%3D.3-ccb7-5&amp;oh=00_Afw9S0dXtMIqCGmkWWPu7Zb1sIxbz4gmeex--R_h3qu1mA&amp;oe=69BD8CA8&amp;_nc_sid=8b3546, https://scontent-atl3-1.cdninstagram.com/v/t51.2885-15/46687793_443694779495208_2273952038659378278_n.jpg?se=7&amp;stp=dst-jpg_e35_tt6&amp;_nc_ht=scontent-atl3-1.cdninstagram.com&amp;_nc_cat=100&amp;_nc_oc=Q6cZ2QGKxHvNdgNLXJizkCqSVFYm8QQHHu_WqIMpRzMZE_sG_fP4-8a6HKFfCZK9UCSIHY4&amp;_nc_ohc=1shZwDLplI8Q7kNvwHQ6wlX&amp;_nc_gid=2jb97TCPLOjL7XybjtRwDQ&amp;edm=AOQ1c0wBAAAA&amp;ccb=7-5&amp;ig_cache_key=MTk0MTI3MzY5MTA0NDU1MTQzNg%3D%3D.3-ccb7-5&amp;oh=00_Afw9S0dXtMIqCGmkWWPu7Zb1sIxbz4gmeex--R_h3qu1mA&amp;oe=69BD8CA8&amp;_nc_sid=8b3546, https://scontent-atl3-2.cdninstagram.com/v/t51.2885-15/47584470_348360495995585_2668606819836073145_n.jpg?se=7&amp;stp=dst-jpg_e35_tt6&amp;_nc_ht=scontent-atl3-2.cdninstagram.com&amp;_nc_cat=105&amp;_nc_oc=Q6cZ2QGKxHvNdgNLXJizkCqSVFYm8QQHHu_WqIMpRzMZE_sG_fP4-8a6HKFfCZK9UCSIHY4&amp;_nc_ohc=2fyiSKTt9sUQ7kNvwEUi4hs&amp;_nc_gid=2jb97TCPLOjL7XybjtRwDQ&amp;edm=AOQ1c0wBAAAA&amp;ccb=7-5&amp;ig_cache_key=MTk0MTI3MzY5MTA2MTI2MzE0NA%3D%3D.3-ccb7-5&amp;oh=00_Afy3RDFN7GHQDaKWx6xH4hbeq_oq1l8ty1UV03RJjpWe8w&amp;oe=69BD8C79&amp;_nc_sid=8b3546, https://scontent-atl3-3.cdninstagram.com/v/t51.2885-15/46846831_370265510414540_66779</t>
  </si>
  <si>
    <t>https://scontent-atl3-3.cdninstagram.com/o1/v/t16/f2/m84/AQNts-Cwimql3L-pTP0WcQ4AXmWkJRzZJDPT4nrZBGoAB2CNBQ9Gg3ZXHcg6cocMgxtCP11DyfdfCUcnh2PDy8tngJsr6QDszptG2kk.mp4?_nc_cat=107&amp;_nc_sid=5e9851&amp;_nc_ht=scontent-atl3-3.cdninstagram.com&amp;_nc_ohc=-U2BAK0J8CwQ7kNvwGYrkpC&amp;efg=eyJ2ZW5jb2RlX3RhZyI6Inhwdl9wcm9ncmVzc2l2ZS5JTlNUQUdSQU0uRkVFRC5DMy42NDAuZGFzaF9iYXNlbGluZV8xX3YxIiwieHB2X2Fzc2V0X2lkIjoxMjUwMjcxOTY2MTEzMDkyLCJhc3NldF9hZ2VfZGF5cyI6MjY1MSwidmlfdXNlY2FzZV9pZCI6MTAxNDYsImR1cmF0aW9uX3MiOjQsInVybGdlbl9zb3VyY2UiOiJ3d3cifQ%3D%3D&amp;ccb=17-1&amp;_nc_gid=2jb97TCPLOjL7XybjtRwDQ&amp;_nc_ss=1a&amp;_nc_zt=28&amp;vs=d135dd67a0646959&amp;_nc_vs=HBksFQIYTGlnX2JhY2tmaWxsX3RpbWVsaW5lX3ZvZC8yRTQyNDNFQzMyQ0FDREU3RkZEQzVBMjYwMjJENjRBOV92aWRlb19kYXNoaW5pdC5tcDQVAALIARIAFQIYOnBhc3N0aHJvdWdoX2V2ZXJzdG9yZS9HSk8tYlJ0eXZJVml0RTBEQUhMazF4b0VtMGRNYnBrd0FBQUYVAgLIARIAKAAYABsCiAd1c2Vfb2lsATEScHJvZ3Jlc3NpdmVfcmVjaXBlATEVAAAmiLXNhrTHuAQVAigCQzMsF0ASZmZmZmZmGBJkYXNoX2Jhc2VsaW5lXzFfdjERAHXqB2XEngEA&amp;oh=00_AfyaN8TAiwJgpvwBqdATsw6p29u1G6If93mHy8bjAC7prg&amp;oe=69B9C5D9</t>
  </si>
  <si>
    <t>https://www.instagram.com/takeuchi_kosuke</t>
  </si>
  <si>
    <t>vvvsyotarovvv</t>
  </si>
  <si>
    <t>Shotaro</t>
  </si>
  <si>
    <t>#Japan</t>
  </si>
  <si>
    <t>https://shochan.fashionstore.jp/</t>
  </si>
  <si>
    <t>https://scontent-det1-1.cdninstagram.com/v/t51.2885-19/26866499_2244545658905126_6774190481321492480_n.jpg?stp=dst-jpg_e0_s150x150_tt6&amp;efg=eyJ2ZW5jb2RlX3RhZyI6InByb2ZpbGVfcGljLmRqYW5nby4xMDgwLmMyIn0&amp;_nc_ht=scontent-det1-1.cdninstagram.com&amp;_nc_cat=102&amp;_nc_oc=Q6cZ2QEr_lX_KGqVI0MOcz34UPM8wc2NN7HYuwlFpCEdfyK-tx52hsoMGDlG-uJYwA5KBRU&amp;_nc_ohc=Hc8ultWIVqQQ7kNvwGDWVgH&amp;_nc_gid=qjnhKb1zPiBaMbrmc7uyuA&amp;edm=AOQ1c0wBAAAA&amp;ccb=7-5&amp;oh=00_AfxjJdPqkHwDSpaoVDqWQ2d-whYQh5hDy43JlrNrcN3-oQ&amp;oe=69BD9228&amp;_nc_sid=8b3546</t>
  </si>
  <si>
    <t>#セロリ #にんじんレシピ  #懐メロ
#酒 | マンボウ終わったんで🎶
明日から天神店も再開しまーす🥳
天神店電話080-4014-7117
住所:堺市堺区熊野町東1-2-11
翁橋店電話080 4403 2480
住所:堺市堺区翁橋町1丁10-2
@tachinomi.syouchan 
www.tiktok.com/@tathinomi.shochan
＃立ち呑みしょうちゃん　#立ち呑み
＃立ち飲み　#堺　#堺東　#翁橋　#乾杯 | 堺で呑むなら是非🍻
天神店2階席ございます🎶
天神店電話080-4014-7117
住所:堺市堺区熊野町東1-2-11
翁橋店電話080 4403 2480
住所:堺市堺区翁橋町1丁10-2
@tachinomi.syouchan 
www.tiktok.com/@tathinomi.shochan
＃立ち呑みしょうちゃん　#立ち呑み
＃立ち飲み　#堺　#堺東　#翁橋　#乾杯 | いよいよ明日グランドオープンとなります✨
営業時間は17時〜4時となります🎶
少しでも覗いてくれると嬉しいです😊✨
どうぞ宜しくお願いします🙇🏻‍♂️✨
店電話👉080-4014-7117
#立ち呑みしょうちゃん
#堺#堺東#翁橋#立ち飲み#立ち呑み | #香川西野球部忘年会 | 立ち呑み　しょうちゃん
立ち呑みやってみたかったんよね😄
オープンから2週間経ちました✨
毎日色んな人が来てくれる✨
楽しい✨
ちなみにバイト募集中✨
#立ち呑み#居酒屋
#堺#堺東#翁橋#バイト募集 | #誕生日パーティー | 🇹🇭 #tai 
#サムイ島
#samui 
#rich 
#gta | 人生は映画と一緒
自分の観たくない映画にはしたくない🏄‍♂️</t>
  </si>
  <si>
    <t>#tai, #samui, #rich, #gta</t>
  </si>
  <si>
    <t>@tachinomi.syouchan, @tathinomi.shochan</t>
  </si>
  <si>
    <t>https://instagram.com/p/DVsl-mHk_wS, https://instagram.com/p/Cwt7T_9RHFh, https://instagram.com/p/CkghN_ev81l, https://instagram.com/p/CbddngaB7xl, https://instagram.com/p/Cab_4dlJoCc, https://instagram.com/p/CVaMgbOpL5-, https://instagram.com/p/CJujTVkpEBG, https://instagram.com/p/CIF0E2Gpu0d, https://instagram.com/p/CG6pef7JNLQ, https://instagram.com/p/CFZ-30OpWXL, https://instagram.com/p/B8vbzdspLAy, https://instagram.com/p/B7mrYaUpezn</t>
  </si>
  <si>
    <t>25, 39, 97, 104, 67, 51, 97, 122, 62, 66, 91, 92</t>
  </si>
  <si>
    <t>0, 0, 0, 0, 2, 3, 0, 0, 0, 0, 2, 0</t>
  </si>
  <si>
    <t>2026-03-10, 2023-09-03, 2022-11-03, 2022-03-23, 2022-02-26, 2021-10-24, 2021-01-07, 2020-11-27, 2020-10-29, 2020-09-21, 2020-02-19, 2020-01-22</t>
  </si>
  <si>
    <t>Sakai-shi, Osaka, Japan, Okinabashicho, Sakai-ku, Villa Orchid, Koh Samui, Thailand</t>
  </si>
  <si>
    <t>Image, Image, Sidecar, Image, Sidecar, Image, Image, Sidecar, Video, Image, Image, Image</t>
  </si>
  <si>
    <t>https://scontent-det1-1.cdninstagram.com/v/t51.82787-15/649243339_18564672124041697_3893506561214920856_n.jpg?stp=dst-jpg_e35_p1080x1080_sh0.08_tt6&amp;_nc_ht=scontent-det1-1.cdninstagram.com&amp;_nc_cat=101&amp;_nc_oc=Q6cZ2QEr_lX_KGqVI0MOcz34UPM8wc2NN7HYuwlFpCEdfyK-tx52hsoMGDlG-uJYwA5KBRU&amp;_nc_ohc=WAtGXW8cztQQ7kNvwE06tF3&amp;_nc_gid=qjnhKb1zPiBaMbrmc7uyuA&amp;edm=AOQ1c0wBAAAA&amp;ccb=7-5&amp;ig_cache_key=Mzg0OTYxODgxMDc1MjcyODA4Mg%3D%3D.3-ccb7-5&amp;oh=00_AfwZyr_hLOR1XwJpoOZFrbbmoh_0Gx8Nlz6Z9wi2wF9QOg&amp;oe=69BD899D&amp;_nc_sid=8b3546, https://scontent-det1-1.cdninstagram.com/v/t39.30808-6/467212266_18465454144041697_5306202747137462291_n.jpg?stp=dst-jpg_e35_s1080x1080_sh0.08_tt6&amp;_nc_ht=scontent-det1-1.cdninstagram.com&amp;_nc_cat=101&amp;_nc_oc=Q6cZ2QEr_lX_KGqVI0MOcz34UPM8wc2NN7HYuwlFpCEdfyK-tx52hsoMGDlG-uJYwA5KBRU&amp;_nc_ohc=gQrJ59bjA-EQ7kNvwHoWkBi&amp;_nc_gid=qjnhKb1zPiBaMbrmc7uyuA&amp;edm=AOQ1c0wAAAAA&amp;ccb=7-5&amp;ig_cache_key=MzE4MzQ2MTM3MDcwODY1MjM4NQ%3D%3D.3-ccb7-5&amp;oh=00_AfxnZYlSOnmo0sg2bZQsPa3y6eoArbNDHwwUbeb_QfkGWw&amp;oe=69BD8A7A&amp;_nc_sid=8b3546, https://scontent-det1-1.cdninstagram.com/v/t51.29350-15/313819683_1548722245587885_2573345775801423805_n.jpg?stp=dst-jpg_e35_s1080x1080_tt6&amp;_nc_ht=scontent-det1-1.cdninstagram.com&amp;_nc_cat=109&amp;_nc_oc=Q6cZ2QEr_lX_KGqVI0MOcz34UPM8wc2NN7HYuwlFpCEdfyK-tx52hsoMGDlG-uJYwA5KBRU&amp;_nc_ohc=BgwtYC-hG8oQ7kNvwHSsUcW&amp;_nc_gid=qjnhKb1zPiBaMbrmc7uyuA&amp;edm=AOQ1c0wBAAAA&amp;ccb=7-5&amp;ig_cache_key=Mjk2MzUxNDY0ODU0NTk3ODIxMQ%3D%3D.3-ccb7-5&amp;oh=00_AfxFO2vnI0IoOSKwXS7nKCUGTBfceybI4BSqR21ZDkq0DQ&amp;oe=69BD93B3&amp;_nc_sid=8b3546, https://scontent-det1-1.cdninstagram.com/v/t51.29350-15/313819683_1548722245587885_2573345775801423805_n.jpg?stp=dst-jpg_e35_s1080x1080_tt6&amp;_nc_ht=scontent-det1-1.cdninstagram.com&amp;_nc_cat=109&amp;_nc_oc=Q6cZ2QEr_lX_KGqVI0MOcz34UPM8wc2NN7HYuwlFpCEdfyK-tx52hsoMGDlG-uJYwA5KBRU&amp;_nc_ohc=BgwtYC-hG8oQ7kNvwHSsUcW&amp;_nc_gid=qjnhKb1zPiBaMbrmc7uyuA&amp;edm=AOQ1c0wBAAAA&amp;ccb=7-5&amp;ig_cache_key=Mjk2MzUxNDY0ODU0NTk3ODIxMQ%3D%3D.3-ccb7-5&amp;oh=00_AfxFO2vnI0IoOSKwXS7nKCUGTBfceybI4BSqR21ZDkq0DQ&amp;oe=69BD93B3&amp;_nc_sid=8b3546, https://scontent-det1-1.cdninstagram.com/v/t51.29350-15/313853502_139166015550867_8194678853300723395_n.jpg?stp=dst-jpg_e35_s1080x1080_tt6&amp;_nc_ht=scontent-det1-1.cdninstagram.com&amp;_nc_cat=103&amp;_nc_oc=Q6cZ2QEr_lX_KGqVI0MOcz34UPM8wc2NN7HYuwlFpCEdfyK-tx52hsoMGDlG-uJYwA5KBRU&amp;_nc_ohc=0aqCecLeotUQ7kNvwGjJ-Gh&amp;_nc_gid=qjnhKb1zPiBaMbrmc7uyuA&amp;edm=AOQ1c0wBAAAA&amp;ccb=7-5&amp;ig_cache_key=Mjk2MzUxNDY0ODY3MTY2OTM3OA%3D%3D.3-ccb7-5&amp;oh=00_AfxlVCY34nxURTGppO50MgRqZnvSbmlvNazJXDvJ4gvvBw&amp;oe=69BDAAEE&amp;_nc_sid=8b3546, https://scontent-det1-1.cdninstagram.com/v/t51.82787-15/625969447_18240650344305471_7345391390814008851_n.jpg?stp=dst-jpg_e35_s1080x1080_sh0.08_tt6&amp;_nc_ht=scontent-det1-1.cdninstagram.com&amp;_nc_cat=103&amp;_nc_oc=Q6cZ2QEr_lX_KGqVI0MOcz34UPM8wc2NN7HYuwlFpCEdfyK-tx52hsoMGDlG-uJYwA5KBRU&amp;_nc_ohc=hvoZ13o46xAQ7kNvwFXMFfT&amp;_nc_gid=qjnhKb1zPiBaMbrmc7uyuA&amp;edm=AOQ1c0wBAAAA&amp;ccb=7-5&amp;ig_cache_key=MjgwMDUyNDgwMTQ5OTE4NDIyOQ%3D%3D.3-ccb7-5&amp;oh=00_AfyX76nv1An_4EmErm3I67qOSFHWOS4JOFlM4qlFXY6eOA&amp;oe=69BDB849&amp;_nc_sid=8b3546, https://scontent-det1-1.cdninstagram.com/v/t51.29350-15/274649641_561834118999409_5157713762129991081_n.jpg?se=7&amp;stp=dst-jpg_e35_tt6&amp;_nc_ht=scontent-det1-1.cdninstagram.com&amp;_nc_cat=105&amp;_nc_oc=Q6cZ2QEr_lX_KGqVI0MOcz34UPM8wc2NN7HYuwlFpCEdfyK-tx52hsoMGDlG-uJYwA5KBRU&amp;_nc_ohc=NsKZIhDUKaEQ7kNvwEx5XUL&amp;_nc_gid=qjnhKb1zPiBaMbrmc7uyuA&amp;edm=AOQ1c0wBAAAA&amp;ccb=7-5&amp;ig_cache_key=Mjc4MjA5ODE0ODM3NDc2ODYzOA%3D%3D.3-ccb7-5&amp;oh=00_AfyDUK7ViElUnR1iO1E1ggIIh2n0ga7nhbg_IJ2oaaSRaA&amp;oe=69BD8B59&amp;_nc_sid=8b3546, https://scontent-det1-1.cdninstagram.com/v/t51.29350-15/274649641_561834118999409_5157713762129991081_n.jpg?se=7&amp;stp=dst-jpg_e35_tt6&amp;_nc_ht=scontent-det1-1.cdninstagram.com&amp;_nc_cat=105&amp;_nc_oc=Q6cZ2QEr_lX_KGqVI0MOcz34UPM8wc2NN7HYuwlFpCEdfyK-tx52hsoMGDlG-uJYwA5KBRU&amp;_nc_ohc=NsKZIhDUKaEQ7kNvwEx5XUL&amp;_nc_gid=qjnhKb1zPiBaMbrmc7uyuA&amp;edm=AOQ1c0wBAAAA&amp;ccb=7-5&amp;ig_cache_key=Mjc4MjA5ODE0ODM3NDc2ODYzOA%3D%3D.3-ccb7-5&amp;oh=00_AfyDUK7ViElUnR1iO1E1ggIIh2n0ga7nhbg_IJ2oaaSRaA&amp;oe=69BD8B59&amp;_nc_sid=8b3546, https://scontent-det1-1.cdninstagram.com/v/t51.29350-15/274695795_635452184402654_1376608654000954366_n.jpg?stp=dst-jpg_e35_s1080x1080_tt6&amp;_nc_ht=scontent-det1-1.cdninstagram.com&amp;_nc_cat=102&amp;_nc_oc=Q6cZ2QEr_lX_KGqVI0MOcz34UPM8wc2NN7HYuwlFpCEdfyK-tx52hsoMGDlG-uJYwA5KBRU&amp;_nc_ohc=pBS1J_7l_A4Q7kNvwHGNwBI&amp;_nc_gid=qjnhKb1zPiBaMbrmc7uyuA&amp;edm=AOQ1c0wBAAAA&amp;ccb=7-5&amp;ig_cache_key=Mjc4MjA5ODE0ODM4MzAwNTU4OQ%3D%3D.3-ccb7-5&amp;oh=00_AfwmXldzJc-COFx9XFgYH0XUMkgvEjMlU-Rv5FbmrusHDg&amp;oe=69BD9428&amp;_nc_sid=8b3546, https://scontent-det1-1.cdninstagram.com/v/t51.82787-15/625359406_18198865888336846_2443524494340630980_n.jpg?stp=dst-jpg_e35_p1080x1080_sh0.08_tt6&amp;_nc_ht=scontent-det1-1.cdninstagram.com&amp;_nc_cat=110&amp;_nc_oc=Q6cZ2QEr_lX_KGqVI0MOcz34UPM8wc2NN7HYuwlFpCEdfyK-tx52hsoMGDlG-uJYwA5KBRU&amp;_nc_ohc=FTf_PII1rD4Q7kNvwF3IyR5&amp;_nc_gid=qjnhKb1zPiBaMbrmc7uyuA&amp;edm=AOQ1c0wBAAAA&amp;ccb=7-5&amp;ig_cache_key=MjY5MTUxODczMjEyNTM4ODQxNA%3D%3D.3-ccb7-5&amp;oh=00_Afy6Dm14j-JQayaQ0vZ_zPstCtlXRO22FgqTYn-4GQTdwA&amp;oe=69BD9BEF&amp;_nc_sid=8b3546, https://scontent-det1-1.cdninstagra</t>
  </si>
  <si>
    <t>https://scontent-det1-1.cdninstagram.com/o1/v/t16/f2/m84/AQOJDJxZzhMHcm9TjW7VTYwZjimtPqZ2hexsfj8MBLNjdZAWcncHO50D1X9Y-3QAqCdF26er1J_nHhF2qlYrHa0xKDLpn6m_KQ7vPkA.mp4?_nc_cat=109&amp;_nc_sid=5e9851&amp;_nc_ht=scontent-det1-1.cdninstagram.com&amp;_nc_ohc=N5PecZcGwWkQ7kNvwFKh37e&amp;efg=eyJ2ZW5jb2RlX3RhZyI6Inhwdl9wcm9ncmVzc2l2ZS5JTlNUQUdSQU0uQ0FST1VTRUxfSVRFTS5DMy43MjAuZGFzaF9iYXNlbGluZV8xX3YxIiwieHB2X2Fzc2V0X2lkIjozMjE3NTc1ODcyMTg5NjYsImFzc2V0X2FnZV9kYXlzIjoxNDc4LCJ2aV91c2VjYXNlX2lkIjoxMDE0NiwiZHVyYXRpb25fcyI6NCwidXJsZ2VuX3NvdXJjZSI6Ind3dyJ9&amp;ccb=17-1&amp;vs=1642a0026ebbff4f&amp;_nc_vs=HBkcFQIYTGlnX2JhY2tmaWxsX3RpbWVsaW5lX3ZvZC8xNTRFRUE0MTY1NTcyNDAzNDVENkRBQUVGMkMwMjk5Rl92aWRlb19kYXNoaW5pdC5tcDQVAALIARIAKAAYABsCiAd1c2Vfb2lsATEScHJvZ3Jlc3NpdmVfcmVjaXBlATEVAAAmrIiF6-CokgEVAigCQzMsF0ASAAAAAAAAGBJkYXNoX2Jhc2VsaW5lXzFfdjERAHXuB2XEngEA&amp;_nc_gid=qjnhKb1zPiBaMbrmc7uyuA&amp;_nc_ss=1a&amp;_nc_zt=28&amp;oh=00_AfyJCJ8kfXKQ2eprrLHamX1Qp3VRHd1KIGF3c0KWH5YqSQ&amp;oe=69B9A0CB, https://scontent-det1-1.cdninstagram.com/o1/v/t2/f2/m86/AQOU-tO75Z0MOIYE0vFdrz5h7-pZuKeYqEPzsaD1j43gdhwQ6i_MUOsaQy_rjER2mosdMcSO6MvR76X44LItXufRFEJGPuZHJO56zK8.mp4?_nc_cat=106&amp;_nc_sid=5e9851&amp;_nc_ht=scontent-det1-1.cdninstagram.com&amp;_nc_ohc=K8rlSXK4dWsQ7kNvwEkPzvZ&amp;efg=eyJ2ZW5jb2RlX3RhZyI6Inhwdl9wcm9ncmVzc2l2ZS5JTlNUQUdSQU0uQ0xJUFMuQzMuNzIwLmRhc2hfYmFzZWxpbmVfMV92MSIsInhwdl9hc3NldF9pZCI6OTI1MzIzMzQ2MDk4MDcxLCJhc3NldF9hZ2VfZGF5cyI6MTk2NCwidmlfdXNlY2FzZV9pZCI6MTAxMDEsImR1cmF0aW9uX3MiOjE1LCJ1cmxnZW5fc291cmNlIjoid3d3In0%3D&amp;ccb=17-1&amp;_nc_gid=qjnhKb1zPiBaMbrmc7uyuA&amp;_nc_ss=1a&amp;_nc_zt=28&amp;vs=cdbaa57450726842&amp;_nc_vs=HBksFQIYUmlnX3hwdl9yZWVsc19wZXJtYW5lbnRfc3JfcHJvZC9FNDRDNENFNUE3RkI0QTM5NTQ4QTMyN0FGNEM2MjdBRF92aWRlb19kYXNoaW5pdC5tcDQVAALIARIAFQIYOnBhc3N0aHJvdWdoX2V2ZXJzdG9yZS9HQnU1Ymh0UDQ4R3EyQk1EQU9rV2ozZGVhbk0yYnBrd0FBQUYVAgLIARIAKAAYABsCiAd1c2Vfb2lsATEScHJvZ3Jlc3NpdmVfcmVjaXBlATEVAAAmrt7FlfTkpAMVAigCQzMsF0AuAAAAAAAAGBJkYXNoX2Jhc2VsaW5lXzFfdjERAHX-B2XqnQEA&amp;oh=00_Afxue77Qo9UVH30kFEGNtfqwPNjX72eNVMbdDl71xsKg0g&amp;oe=69B99F8F</t>
  </si>
  <si>
    <t>https://www.instagram.com/vvvsyotarovvv</t>
  </si>
  <si>
    <t>oldcarsocialclub</t>
  </si>
  <si>
    <t>Old Car Social Club</t>
  </si>
  <si>
    <t>Old Cars, New Friends.</t>
  </si>
  <si>
    <t>None,Social Club</t>
  </si>
  <si>
    <t>https://scontent-atl3-3.cdninstagram.com/v/t51.2885-19/439240020_842260971049197_971180936309462506_n.jpg?stp=dst-jpg_e0_s150x150_tt6&amp;efg=eyJ2ZW5jb2RlX3RhZyI6InByb2ZpbGVfcGljLmRqYW5nby4xMDIxLmMyIn0&amp;_nc_ht=scontent-atl3-3.cdninstagram.com&amp;_nc_cat=109&amp;_nc_oc=Q6cZ2QER29-jJ_y6Fy1S6IChZ-FuYk4CSMQ3Bp-R7oQgEOtBxvR9E-TDsPckgkkvzIxiaOs&amp;_nc_ohc=tIXmc2ucj7MQ7kNvwEELZp5&amp;_nc_gid=cZO6ZPDFwfQvEDRBvQcVLw&amp;edm=AOQ1c0wBAAAA&amp;ccb=7-5&amp;oh=00_AfzY-10eamqrhIIRuxKeJ9iPJeymxekYvFDXWmBx1FUa_A&amp;oe=69BD9FDF&amp;_nc_sid=8b3546</t>
  </si>
  <si>
    <t>Bags and Benzes. 
•
•
•
#tokyo #cars #baggedlife #mercedes #lowrider | Luft Tokyo. 🇯🇵
•
•
•
#porsche #lufttokyo #luftgekuhlt #porschemoment #aircooledporsche @luftgekuhlt | Beached Brick. 
📷: @vancouvereuropean 
#volvo #volvobrick #volvo240 #swedespeed #volvo245 | Who’s going to be at Luft Tokyo? 🇯🇵 | Seasons change / Drives change.
•
•
•
#overlanding #camping #mercedes #gelandewagen #gwagen #landrover #lr3 #lr4 #ineos #ineosgrenadier #classiccars #offroad | This car feels at home in the fall. 
•
•
•
#volvo #volvo240 #volvo245 #volvobrick #bricksquad #wagonwednesday #wagonsdaily #classiccars #swedespeed #wagon | Lion’s Gate Mornings. 
•
•
•
#Porsche #Porsche912 #912Porsche #Classic912 #AirCooled912 #AirCooled #PorscheClassic #VintagePorsche #PorscheLife #FlatFour #ClassicCar #VintageCar #Drivetastefully #CarsofInstagram #Zuffenhausen #912 #porschemoment | Beautiful Backroads of British Columbia.
•
•
•
#carsofinstagram #carphotography #carlifestyle #Porsche #Porsche911 #BMW #bmwe36 #carmeet #carswithoutlimits #automotivephotography #sportscar #railroadphotography #petrolhead #trackday | Turbo Twisties. 
•
•
•
#porsche #996Turbo #Porsche996Turbo #996 #Porsche996 #911Turbo #Porsche911Turbo #Porsche911 #PorscheLife #PorscheLove #PorschePassion #PorscheMoments #PorscheGram #Turbo #Supercar #Sportscar #CarsofInstagram #CarPhotography #Drivetastefully #Petrolhead #GetOutAndDrive #Instaca | An open road and some Germans. 
•
•
•
#e36 #bmwe36 #e36coupe #e36m3 #e36fanatics #e36build #porsche #porsche911 #911gt3touring #992gt3touring #porschegt3 #porsche992 #savethemanuals #bmw #porschelove #bmwlife #porschelife #carsofinstagram #carlifestyle #carphotography #supercar #instacars #carswitho | G Body. 
•
•
•
#911Carrera #Porsche911 #911Gbody #AirCooled #FlatSix #Gbody #PorscheClassic #VintagePorsche #Pcar #Rennsport #CarsofInstagram #PorscheLife #DriveTastefully #GetOutAndDrive #AutomotivePhotography #PorscheLove #CarGram #Instacar #Classic911 #porsche | *spoiler alert*
•
•
•
#E30M3 #BMWM3 #BMW #Bimmer #E30Owners #DTM #S14 #BMWMotorsport #CarsofInstagram #ClassicCar #VintageBMW #ProjectCar #CarCulture #CarGram #BMWLife</t>
  </si>
  <si>
    <t>#tokyo, #cars, #baggedlife, #mercedes, #lowrider, #porsche, #lufttokyo, #luftgekuhlt, #porschemoment, #aircooledporsche, #volvo, #volvobrick, #volvo240, #swedespeed, #volvo245, #overlanding, #camping, #gelandewagen, #gwagen, #landrover, #lr3, #lr4, #ineos, #ineosgrenadier, #classiccars, #offroad, #bricksquad, #wagonwednesday, #wagonsdaily, #wagon, #Porsche, #Porsche912, #912Porsche, #Classic912, #AirCooled912, #AirCooled, #PorscheClassic, #VintagePorsche, #PorscheLife, #FlatFour, #ClassicCar, #V</t>
  </si>
  <si>
    <t>@luftgekuhlt, @vancouvereuropean</t>
  </si>
  <si>
    <t>https://instagram.com/p/DV7L1dfjeM-, https://instagram.com/p/DV3Y2Cok01m, https://instagram.com/p/DVo5dvRE6g5, https://instagram.com/p/DVmsVX-jWI4, https://instagram.com/p/DSBXARFkmd8, https://instagram.com/p/DQrjVBYCenH, https://instagram.com/p/DQCmPh8DyT0, https://instagram.com/p/DPruNFHkjMf, https://instagram.com/p/DPCJogNjzrz, https://instagram.com/p/DO9XFaEk58b, https://instagram.com/p/DO6a1_uD2Yw, https://instagram.com/p/DOWgFtqgXG4</t>
  </si>
  <si>
    <t>7, 38, 32, 21, 32, 34, 54, 36, 25, 17, 47, 27</t>
  </si>
  <si>
    <t>0, 2, 0, 0, 0, 3, 2, 9, 0, 0, 1, 1</t>
  </si>
  <si>
    <t>2026-03-16, 2026-03-14, 2026-03-08, 2026-03-08, 2025-12-08, 2025-11-05, 2025-10-20, 2025-10-11, 2025-09-25, 2025-09-23, 2025-09-22, 2025-09-08</t>
  </si>
  <si>
    <t>Ginza, Tokyo, Japan, British Columbia</t>
  </si>
  <si>
    <t>Image, Sidecar, Sidecar, Image, Sidecar, Image, Image, Image, Image, Image, Sidecar, Image</t>
  </si>
  <si>
    <t>https://scontent-atl3-2.cdninstagram.com/v/t51.82787-15/652677567_17963365212054748_5873802420237479559_n.jpg?stp=dst-jpg_e35_s1080x1080_sh0.08_tt6&amp;_nc_ht=scontent-atl3-2.cdninstagram.com&amp;_nc_cat=104&amp;_nc_oc=Q6cZ2QER29-jJ_y6Fy1S6IChZ-FuYk4CSMQ3Bp-R7oQgEOtBxvR9E-TDsPckgkkvzIxiaOs&amp;_nc_ohc=kVJYZ2Whko4Q7kNvwFOYncs&amp;_nc_gid=cZO6ZPDFwfQvEDRBvQcVLw&amp;edm=AOQ1c0wBAAAA&amp;ccb=7-5&amp;ig_cache_key=Mzg1MzcyNTk1ODQ1NzM4NTc5MA%3D%3D.3-ccb7-5&amp;oh=00_AfxsYVS-QopKfAC_UivsKfkhbkgWYGYhVQX4LG0XisF5OQ&amp;oe=69BDBE36&amp;_nc_sid=8b3546, https://scontent-atl3-2.cdninstagram.com/v/t51.82787-15/652502965_17963173530054748_556060485601496923_n.jpg?stp=dst-jpg_e35_p1080x1080_sh0.08_tt6&amp;_nc_ht=scontent-atl3-2.cdninstagram.com&amp;_nc_cat=104&amp;_nc_oc=Q6cZ2QER29-jJ_y6Fy1S6IChZ-FuYk4CSMQ3Bp-R7oQgEOtBxvR9E-TDsPckgkkvzIxiaOs&amp;_nc_ohc=TmRASlZLLbYQ7kNvwEcFvHX&amp;_nc_gid=cZO6ZPDFwfQvEDRBvQcVLw&amp;edm=AOQ1c0wBAAAA&amp;ccb=7-5&amp;ig_cache_key=Mzg1MjY1NjQ4MjAyMjg0MzQ2MA%3D%3D.3-ccb7-5&amp;oh=00_AfxHOo6Mzsf5Ajla_YXl8aAEKZIDg2h-7_LwDnjCSrRJXA&amp;oe=69BDA186&amp;_nc_sid=8b3546, https://scontent-atl3-2.cdninstagram.com/v/t51.82787-15/652502965_17963173530054748_556060485601496923_n.jpg?stp=dst-jpg_e35_p1080x1080_sh0.08_tt6&amp;_nc_ht=scontent-atl3-2.cdninstagram.com&amp;_nc_cat=104&amp;_nc_oc=Q6cZ2QER29-jJ_y6Fy1S6IChZ-FuYk4CSMQ3Bp-R7oQgEOtBxvR9E-TDsPckgkkvzIxiaOs&amp;_nc_ohc=TmRASlZLLbYQ7kNvwEcFvHX&amp;_nc_gid=cZO6ZPDFwfQvEDRBvQcVLw&amp;edm=AOQ1c0wBAAAA&amp;ccb=7-5&amp;ig_cache_key=Mzg1MjY1NjQ4MjAyMjg0MzQ2MA%3D%3D.3-ccb7-5&amp;oh=00_AfxHOo6Mzsf5Ajla_YXl8aAEKZIDg2h-7_LwDnjCSrRJXA&amp;oe=69BDA186&amp;_nc_sid=8b3546, https://scontent-atl3-2.cdninstagram.com/v/t51.82787-15/651095701_17963173611054748_4301462997202944505_n.jpg?stp=dst-jpg_e35_p1080x1080_sh0.08_tt6&amp;_nc_ht=scontent-atl3-2.cdninstagram.com&amp;_nc_cat=104&amp;_nc_oc=Q6cZ2QER29-jJ_y6Fy1S6IChZ-FuYk4CSMQ3Bp-R7oQgEOtBxvR9E-TDsPckgkkvzIxiaOs&amp;_nc_ohc=k9jV4CeyHkkQ7kNvwFnqRcy&amp;_nc_gid=cZO6ZPDFwfQvEDRBvQcVLw&amp;edm=AOQ1c0wBAAAA&amp;ccb=7-5&amp;ig_cache_key=Mzg1MjY1NjQ4NDQ5NzQyODI4MQ%3D%3D.3-ccb7-5&amp;oh=00_AfzIk7I-wuFcxqo_W5swe5Di3FVxOSZ24KvdOs2iGkBDOg&amp;oe=69BDBA1D&amp;_nc_sid=8b3546, https://scontent-atl3-2.cdninstagram.com/v/t51.82787-15/651898783_17963173539054748_1501772146253626887_n.jpg?stp=dst-jpg_e35_p1080x1080_sh0.08_tt6&amp;_nc_ht=scontent-atl3-2.cdninstagram.com&amp;_nc_cat=104&amp;_nc_oc=Q6cZ2QER29-jJ_y6Fy1S6IChZ-FuYk4CSMQ3Bp-R7oQgEOtBxvR9E-TDsPckgkkvzIxiaOs&amp;_nc_ohc=P8Chn7lQZ2IQ7kNvwECkJcQ&amp;_nc_gid=cZO6ZPDFwfQvEDRBvQcVLw&amp;edm=AOQ1c0wBAAAA&amp;ccb=7-5&amp;ig_cache_key=Mzg1MjY1NjQ4Nzg4NjQ1NjYzNA%3D%3D.3-ccb7-5&amp;oh=00_Afxb3UXFBTZ-rIFi8E3_ezsNKXFgpkSR8lUdiS5KxLq6Rg&amp;oe=69BDA954&amp;_nc_sid=8b3546, https://scontent-atl3-2.cdninstagram.com/v/t51.82787-15/650039485_17963173548054748_2391485893712446847_n.jpg?stp=dst-jpg_e35_p1080x1080_sh0.08_tt6&amp;_nc_ht=scontent-atl3-2.cdninstagram.com&amp;_nc_cat=104&amp;_nc_oc=Q6cZ2QER29-jJ_y6Fy1S6IChZ-FuYk4CSMQ3Bp-R7oQgEOtBxvR9E-TDsPckgkkvzIxiaOs&amp;_nc_ohc=4xI6i_uAqckQ7kNvwFG98ww&amp;_nc_gid=cZO6ZPDFwfQvEDRBvQcVLw&amp;edm=AOQ1c0wBAAAA&amp;ccb=7-5&amp;ig_cache_key=Mzg1MjY1NjQ5MTE5OTk0ODUyNA%3D%3D.3-ccb7-5&amp;oh=00_AfwAHgOEBvPxQdXTCcsNPkGvyEbYXNaSjaB80OjPd5hdLA&amp;oe=69BD98C9&amp;_nc_sid=8b3546, https://scontent-atl3-2.cdninstagram.com/v/t51.82787-15/651354162_17963173557054748_4624704116381290269_n.jpg?stp=dst-jpg_e35_p1080x1080_sh0.08_tt6&amp;_nc_ht=scontent-atl3-2.cdninstagram.com&amp;_nc_cat=104&amp;_nc_oc=Q6cZ2QER29-jJ_y6Fy1S6IChZ-FuYk4CSMQ3Bp-R7oQgEOtBxvR9E-TDsPckgkkvzIxiaOs&amp;_nc_ohc=5vqadqwVq5UQ7kNvwHcBE8W&amp;_nc_gid=cZO6ZPDFwfQvEDRBvQcVLw&amp;edm=AOQ1c0wBAAAA&amp;ccb=7-5&amp;ig_cache_key=Mzg1MjY1NjQ5NDExOTE4NjYwNQ%3D%3D.3-ccb7-5&amp;oh=00_Afx1m6Nd2u7Tt1cY39yyuHoMObo-PF-FsfP5-u-xmySkKg&amp;oe=69BDB068&amp;_nc_sid=8b3546, https://scontent-atl3-2.cdninstagram.com/v/t51.82787-15/650816522_17963173566054748_4277079126346796529_n.jpg?stp=dst-jpg_e35_p1080x1080_sh0.08_tt6&amp;_nc_ht=scontent-atl3-2.cdninstagram.com&amp;_nc_cat=104&amp;_nc_oc=Q6cZ2QER29-jJ_y6Fy1S6IChZ-FuYk4CSMQ3Bp-R7oQgEOtBxvR9E-TDsPckgkkvzIxiaOs&amp;_nc_ohc=OMZ1d8PIJY4Q7kNvwF2cGxp&amp;_nc_gid=cZO6ZPDFwfQvEDRBvQcVLw&amp;edm=AOQ1c0wBAAAA&amp;ccb=7-5&amp;ig_cache_key=Mzg1MjY1NjQ5NTkzOTUyMDAwOQ%3D%3D.3-ccb7-5&amp;oh=00_AfyyHYAQyzR9p5mLPtfQdn_atWv27guv1vhndi2clRoQWA&amp;oe=69BDAED8&amp;_nc_sid=8b3546, https://scontent-atl3-2.cdninstagram.com/v/t51.82787-15/650980554_17963173575054748_4604044461230491865_n.jpg?stp=dst-jpg_e35_p1080x1080_sh0.08_tt6&amp;_nc_ht=scontent-atl3-2.cdninstagram.com&amp;_nc_cat=104&amp;_nc_oc=Q6cZ2QER29-jJ_y6Fy1S6IChZ-FuYk4CSMQ3Bp-R7oQgEOtBxvR9E-TDsPckgkkvzIxiaOs&amp;_nc_ohc=MVzm69VcWLQQ7kNvwGEnlit&amp;_nc_gid=cZO6ZPDFwfQvEDRBvQcVLw&amp;edm=AOQ1c0wBAAAA&amp;ccb=7-5&amp;ig_cache_key=Mzg1MjY1NjQ5NzM0ODc5NjI4Mg%3D%3D.3-ccb7-5&amp;oh=00_Afx4-vSNfSfOaGyqD51UQnArqE9fKC9yjJ8oSr-X7DBJ3g&amp;oe=69BD8E2F&amp;_nc_sid=8b3546, https://scontent-atl3-2.cdninstagram.com/v/t51.82787-15/651004803_17963173584054748_3057068807776011908_n.jpg?stp=dst-jpg_e35_p1080x1080_sh0.08_tt6&amp;_nc_ht=scontent-atl3-2.cdninstagram.com&amp;_nc_cat=104&amp;_nc_oc=Q6cZ2QER29-jJ_y6Fy1S6IChZ-FuYk4CSMQ3Bp-R7oQgEOtBxvR9E-TDsPckgkkvzIxiaOs&amp;_nc_ohc=_DZO3CpZWQcQ7kNvwENKRdd&amp;_nc_gid=cZO6ZPDFwfQvEDRBvQcVLw&amp;edm=AOQ1c0wBAAAA&amp;ccb=7-5&amp;ig_cache_key=Mzg1MjY1NjUwMDc2Mjk1OTc1NA%3D%3D.3-ccb7-5&amp;oh=00_AfwCbWkEVeKwZdVSrC381-SDsBZVB0BX6Cu0TAdf9HIzEA&amp;</t>
  </si>
  <si>
    <t>https://www.instagram.com/oldcarsocialclub</t>
  </si>
  <si>
    <t>amidawson</t>
  </si>
  <si>
    <t>Ami エミ</t>
  </si>
  <si>
    <t>Pilates … 4 times a week🧚🏻‍♀️
Hammock yoga … Once 2 weeks🦋
Golf … Once a week🏌🏻‍♀️</t>
  </si>
  <si>
    <t>https://scontent-atl3-1.cdninstagram.com/v/t51.2885-19/69332312_697234814080464_1522486874738786304_n.jpg?stp=dst-jpg_e0_s150x150_tt6&amp;efg=eyJ2ZW5jb2RlX3RhZyI6InByb2ZpbGVfcGljLmRqYW5nby4xMDgwLmMyIn0&amp;_nc_ht=scontent-atl3-1.cdninstagram.com&amp;_nc_cat=100&amp;_nc_oc=Q6cZ2QHsb_lUrFYZ8n9HgaJbdQy_w9CUf2Ydd7VBlt83RizPHy885ZXgn7K2aJojCznktbA&amp;_nc_ohc=YoB5Bm09A0MQ7kNvwHJvGI3&amp;_nc_gid=vDFqAPLCOhOPyTuERPOMdA&amp;edm=AOQ1c0wBAAAA&amp;ccb=7-5&amp;oh=00_AfwJml0QUUL01CbBWs_eoVZ8Ge8W8A_odyqxvjrJPn0-6Q&amp;oe=69BD9AF8&amp;_nc_sid=8b3546</t>
  </si>
  <si>
    <t>A new my family 🐾 | 世論の騒がしさを書き消してくれる、癒しと忙しさを与えてくれるpuppyが我が家に来てくれた！☻
Hello! My name is Raymond🇦🇺 a.k.a Ray kun🇯🇵 #australianlabradoodle #miniature  #chocolate #wool | 息子の大学の入学式👨🏻‍🎓
キャンパスライフ楽しそうで羨ましいなー。
これからグッと社会と繋がっていく成長を楽しみにしてるよ🎈
#autumnmatriculation2019 #令和元年入学#ミレニアムベイビーくん #アルバイトは英語の先生 #septem | I’m here in Singapore for my son’s graduation ceremony. He diligently studied alone in a foreign country for 3 years. I know this experience will greatly benefit him in the future. I’m looking forward to your leap into your next chapter!
My children are very dear to me. I’m so proud of them. Maybe  | 今日は娘の20歳のお誕生日

自分が41歳である事よりも我が子が20歳という事がおどろき

あまりお母さんらしくないけど、わたしをお母さんにしてくれてありがとう。未熟でごめんね

子供達が立派すぎて、わたしが教えられることなんてお酒くらいしかないから、これからはガシガシ一緒に飲みたいな。っていうか、いつまでも仲良しでいたいな👯‍♀️
#happybirthdaytomydaughter #繊細眠り姫 | 母と娘とご飯行く時に運転してもらいました！
去年車の免許を取得してから〜〜〜の初運転で都内を走れたのはスバラシイ💮👏🏻
近い未来はわたしがお酒飲んでもお出かけできるようになっていることでしょう😋
#助手席でエアブレーキ3回踏んだけどね🔰 | 娘と息子から全く同じ内容のLINEが届いた。
ふたりして母の育った町田好きとモヤさま(三村さん)好きが伝わるわ！#我が子 #離れてるけどやること似てる #性格は真逆 | #プランターカバー としてオーダーしたけども #ワインストッカー としてもいけるかも😎🍷
#唯一無二商品大大大好き #ワイン好き#植物好き | #myson #大人になったね 
#Repost @taka___jin with @get_repost
・・・
SEA Cup 2018⚽️ At least we got the sportsmanship award🏆🤣 | I resumed pilates for the first time in ten years. My muscle are sore every day. I’ll continue doing it because it’s so much fun🏳️‍🌈#pilates #yougetwhatyougive | #ヤマメ釣れた #イワナいない #骨酒残念 | ⚽️🌸🌸🌸#myson</t>
  </si>
  <si>
    <t>#australianlabradoodle, #miniature, #chocolate, #wool, #autumnmatriculation2019, #septem, #happybirthdaytomydaughter, #myson, #Repost, #pilates, #yougetwhatyougive</t>
  </si>
  <si>
    <t>@taka___jin, @get_repost</t>
  </si>
  <si>
    <t>https://instagram.com/p/CJNiKNUF-9Y, https://instagram.com/p/B-9nfMHF6rf, https://instagram.com/p/B18J6vVlj1i, https://instagram.com/p/ByKgq31F_TR, https://instagram.com/p/BkuHM2wHVex, https://instagram.com/p/Bi3XiVOnHtZ, https://instagram.com/p/Bh3sIPen5nf, https://instagram.com/p/BhOV6tul8KI, https://instagram.com/p/Bg8MepNFCXV, https://instagram.com/p/BgFrbwJjToI, https://instagram.com/p/BgBF_-GD7g6, https://instagram.com/p/BeSYo4dFB0J</t>
  </si>
  <si>
    <t>18, 12, 15, 12, 11, 9, 7, 20, 15, 11, 13, 6</t>
  </si>
  <si>
    <t>0, 0, 4, 0, 7, 4, 4, 1, 0, 0, 0, 0</t>
  </si>
  <si>
    <t>2020-12-25, 2020-04-14, 2019-09-03, 2019-06-01, 2018-07-02, 2018-05-17, 2018-04-22, 2018-04-06, 2018-03-30, 2018-03-09, 2018-03-07, 2018-01-23</t>
  </si>
  <si>
    <t>Sidecar, Sidecar, Image, Sidecar, Sidecar, Sidecar, Image, Image, Image, Image, Image, Video</t>
  </si>
  <si>
    <t>https://scontent-atl3-3.cdninstagram.com/v/t51.82787-15/649225136_18064349030323367_6826537911939365430_n.jpg?stp=dst-jpg_e35_s1080x1080_sh0.08_tt6&amp;_nc_ht=scontent-atl3-3.cdninstagram.com&amp;_nc_cat=111&amp;_nc_oc=Q6cZ2QHsb_lUrFYZ8n9HgaJbdQy_w9CUf2Ydd7VBlt83RizPHy885ZXgn7K2aJojCznktbA&amp;_nc_ohc=ITeYYZgifmkQ7kNvwHdMivH&amp;_nc_gid=vDFqAPLCOhOPyTuERPOMdA&amp;edm=AOQ1c0wBAAAA&amp;ccb=7-5&amp;ig_cache_key=MjQ3MTc4MjAwMjU4OTk4NzUzNg%3D%3D.3-ccb7-5&amp;oh=00_AfyYCg4mnCW1zCZ4ZE6eUhDFuddFVM0_KekYZxAe-FgvtQ&amp;oe=69BDA323&amp;_nc_sid=8b3546, https://scontent-atl3-3.cdninstagram.com/v/t51.82787-15/649225136_18064349030323367_6826537911939365430_n.jpg?stp=dst-jpg_e35_s1080x1080_sh0.08_tt6&amp;_nc_ht=scontent-atl3-3.cdninstagram.com&amp;_nc_cat=111&amp;_nc_oc=Q6cZ2QHsb_lUrFYZ8n9HgaJbdQy_w9CUf2Ydd7VBlt83RizPHy885ZXgn7K2aJojCznktbA&amp;_nc_ohc=ITeYYZgifmkQ7kNvwHdMivH&amp;_nc_gid=vDFqAPLCOhOPyTuERPOMdA&amp;edm=AOQ1c0wBAAAA&amp;ccb=7-5&amp;ig_cache_key=MjQ3MTc4MjAwMjU4OTk4NzUzNg%3D%3D.3-ccb7-5&amp;oh=00_AfyYCg4mnCW1zCZ4ZE6eUhDFuddFVM0_KekYZxAe-FgvtQ&amp;oe=69BDA323&amp;_nc_sid=8b3546, https://scontent-atl3-1.cdninstagram.com/v/t51.82787-15/651268857_18113395603639278_1691187122020551121_n.jpg?stp=dst-jpg_e35_s1080x1080_sh0.08_tt6&amp;_nc_ht=scontent-atl3-1.cdninstagram.com&amp;_nc_cat=106&amp;_nc_oc=Q6cZ2QHsb_lUrFYZ8n9HgaJbdQy_w9CUf2Ydd7VBlt83RizPHy885ZXgn7K2aJojCznktbA&amp;_nc_ohc=XTdwElj__7gQ7kNvwHk2v3D&amp;_nc_gid=vDFqAPLCOhOPyTuERPOMdA&amp;edm=AOQ1c0wBAAAA&amp;ccb=7-5&amp;ig_cache_key=MjQ3MTc4MjAwMjQ3Mjc1NjY2NQ%3D%3D.3-ccb7-5&amp;oh=00_Afx-_Y6kMCwUNgXIUBC7V2NqWz5F1dbMrJtskTjr9agmGA&amp;oe=69BDB136&amp;_nc_sid=8b3546, https://scontent-atl3-3.cdninstagram.com/v/t51.29350-15/133102040_211045364031801_3725369589216343393_n.jpg?stp=dst-jpg_e35_s1080x1080_tt6&amp;_nc_ht=scontent-atl3-3.cdninstagram.com&amp;_nc_cat=109&amp;_nc_oc=Q6cZ2QHsb_lUrFYZ8n9HgaJbdQy_w9CUf2Ydd7VBlt83RizPHy885ZXgn7K2aJojCznktbA&amp;_nc_ohc=tJ8UrhRoUjwQ7kNvwHIKqnK&amp;_nc_gid=vDFqAPLCOhOPyTuERPOMdA&amp;edm=AOQ1c0wBAAAA&amp;ccb=7-5&amp;ig_cache_key=MjQ3MTc4MjAwMjU5ODUxMzMyNA%3D%3D.3-ccb7-5&amp;oh=00_Afya8eDX4SltATBpEmQo029VsBexpJckC5zVo7ydwF70KA&amp;oe=69BD88F9&amp;_nc_sid=8b3546, https://scontent-atl3-1.cdninstagram.com/v/t51.82787-15/641776231_18075858605119287_8110704381059340083_n.jpg?stp=dst-jpg_e35_s1080x1080_sh0.08_tt6&amp;_nc_ht=scontent-atl3-1.cdninstagram.com&amp;_nc_cat=103&amp;_nc_oc=Q6cZ2QHsb_lUrFYZ8n9HgaJbdQy_w9CUf2Ydd7VBlt83RizPHy885ZXgn7K2aJojCznktbA&amp;_nc_ohc=jCGn63IB7gcQ7kNvwGvKFxw&amp;_nc_gid=vDFqAPLCOhOPyTuERPOMdA&amp;edm=AOQ1c0wBAAAA&amp;ccb=7-5&amp;ig_cache_key=MjI4NzE1Nzg1MDIwMjg3NTE4OQ%3D%3D.3-ccb7-5&amp;oh=00_AfwOUtqB12rIhMI-eusnC_67y6RaKsYK6kMiVl3i-CQ4-Q&amp;oe=69BD8BED&amp;_nc_sid=8b3546, https://scontent-atl3-1.cdninstagram.com/v/t51.82787-15/641776231_18075858605119287_8110704381059340083_n.jpg?stp=dst-jpg_e35_s1080x1080_sh0.08_tt6&amp;_nc_ht=scontent-atl3-1.cdninstagram.com&amp;_nc_cat=103&amp;_nc_oc=Q6cZ2QHsb_lUrFYZ8n9HgaJbdQy_w9CUf2Ydd7VBlt83RizPHy885ZXgn7K2aJojCznktbA&amp;_nc_ohc=jCGn63IB7gcQ7kNvwGvKFxw&amp;_nc_gid=vDFqAPLCOhOPyTuERPOMdA&amp;edm=AOQ1c0wBAAAA&amp;ccb=7-5&amp;ig_cache_key=MjI4NzE1Nzg1MDIwMjg3NTE4OQ%3D%3D.3-ccb7-5&amp;oh=00_AfwOUtqB12rIhMI-eusnC_67y6RaKsYK6kMiVl3i-CQ4-Q&amp;oe=69BD8BED&amp;_nc_sid=8b3546, https://scontent-atl3-2.cdninstagram.com/v/t51.82787-15/652799381_18197652862340537_6277942961071119236_n.jpg?stp=dst-jpg_e35_s1080x1080_sh0.08_tt6&amp;_nc_ht=scontent-atl3-2.cdninstagram.com&amp;_nc_cat=105&amp;_nc_oc=Q6cZ2QHsb_lUrFYZ8n9HgaJbdQy_w9CUf2Ydd7VBlt83RizPHy885ZXgn7K2aJojCznktbA&amp;_nc_ohc=lbAh8UBAYTEQ7kNvwHQtvEp&amp;_nc_gid=vDFqAPLCOhOPyTuERPOMdA&amp;edm=AOQ1c0wBAAAA&amp;ccb=7-5&amp;ig_cache_key=MjI4NzE1Nzg1MDIxOTUyNjA3Mg%3D%3D.3-ccb7-5&amp;oh=00_AfwogaXmnfR2pb3bUaGcy3fx7o2eayhAi_abYHezhYanXg&amp;oe=69BDBC3E&amp;_nc_sid=8b3546, https://scontent-atl3-2.cdninstagram.com/v/t51.82787-15/649209587_18114593404643653_9115894994819239870_n.jpg?stp=dst-jpg_e35_s1080x1080_sh0.08_tt6&amp;_nc_ht=scontent-atl3-2.cdninstagram.com&amp;_nc_cat=101&amp;_nc_oc=Q6cZ2QHsb_lUrFYZ8n9HgaJbdQy_w9CUf2Ydd7VBlt83RizPHy885ZXgn7K2aJojCznktbA&amp;_nc_ohc=6dq1oTSjwLIQ7kNvwHv4SK-&amp;_nc_gid=vDFqAPLCOhOPyTuERPOMdA&amp;edm=AOQ1c0wBAAAA&amp;ccb=7-5&amp;ig_cache_key=MjI4NzE1Nzg1MDIxMTI3MTc5Mg%3D%3D.3-ccb7-5&amp;oh=00_AfwWAiVFLPvw-yJzv86hD4sHedIh5bGRgMbw0mcZuqTl1w&amp;oe=69BDB13C&amp;_nc_sid=8b3546, https://scontent-atl3-2.cdninstagram.com/v/t51.82787-15/622675391_18300460837274729_6923220029691011848_n.jpg?stp=dst-jpg_e35_s1080x1080_sh0.08_tt6&amp;_nc_ht=scontent-atl3-2.cdninstagram.com&amp;_nc_cat=105&amp;_nc_oc=Q6cZ2QHsb_lUrFYZ8n9HgaJbdQy_w9CUf2Ydd7VBlt83RizPHy885ZXgn7K2aJojCznktbA&amp;_nc_ohc=C_CwJHeUwJkQ7kNvwGf4_mf&amp;_nc_gid=vDFqAPLCOhOPyTuERPOMdA&amp;edm=AOQ1c0wBAAAA&amp;ccb=7-5&amp;ig_cache_key=MjEyNDYxNjc0MzE4ODMxNTQ5MA%3D%3D.3-ccb7-5&amp;oh=00_Afw0cDI2GsnVEa6cV6Q2Y5XVmvqTjUYZbIZTrXKH56yGOg&amp;oe=69BDB700&amp;_nc_sid=8b3546, https://scontent-atl3-1.cdninstagram.com/v/t51.2885-15/61427407_140920553685099_5465809891485790415_n.jpg?stp=dst-jpg_e35_s1080x1080_tt6&amp;_nc_ht=scontent-atl3-1.cdninstagram.com&amp;_nc_cat=103&amp;_nc_oc=Q6cZ2QHsb_lUrFYZ8n9HgaJbdQy_w9CUf2Ydd7VBlt83RizPHy885ZXgn7K2aJojCznktbA&amp;_nc_ohc=5TMXHa4R5ZoQ7kNvwGuWpnX&amp;_nc_gid=vDFqAPLCOhOPyTuERPOMdA&amp;edm=AOQ1c0wBAAAA&amp;ccb=7-5&amp;ig_cache_key=MjA1NjU5OTg1MTgzMjIwMTg0OQ%3D%3D.3-ccb7-5&amp;oh=00_AfyGQy2DOM8sF4_Z0LG7i7fiWPDyCwDw0Y5nc9NXqNJPFg&amp;oe=69BDB603&amp;_nc_si</t>
  </si>
  <si>
    <t>https://scontent-atl3-3.cdninstagram.com/o1/v/t16/f2/m84/AQOHC5uAE6SHYw_ZuW-c2YGxNWWaUv7eOqfan7KObUyeGZre_P54rcmqkglrZD7sZqjyYlIvdAAsY-hi2mtSAFH2z-p01BdFZgTX2UA.mp4?_nc_cat=108&amp;_nc_sid=5e9851&amp;_nc_ht=scontent-atl3-3.cdninstagram.com&amp;_nc_ohc=kOzBbH0W1O4Q7kNvwE71T4V&amp;efg=eyJ2ZW5jb2RlX3RhZyI6Inhwdl9wcm9ncmVzc2l2ZS5JTlNUQUdSQU0uQ0FST1VTRUxfSVRFTS5DMy43MjAuZGFzaF9iYXNlbGluZV8xX3YxIiwieHB2X2Fzc2V0X2lkIjo2MTg4NjA5NTcwNzg2MzEsImFzc2V0X2FnZV9kYXlzIjoyMTYxLCJ2aV91c2VjYXNlX2lkIjoxMDE0NiwiZHVyYXRpb25fcyI6NDgsInVybGdlbl9zb3VyY2UiOiJ3d3cifQ%3D%3D&amp;ccb=17-1&amp;vs=b081b346c1b9241d&amp;_nc_vs=HBkcFQIYTGlnX2JhY2tmaWxsX3RpbWVsaW5lX3ZvZC85RjQwQzY2QkE5RkU0MzI2NENBODdDMzdGOUMyRDdBM192aWRlb19kYXNoaW5pdC5tcDQVAALIARIAKAAYABsCiAd1c2Vfb2lsATEScHJvZ3Jlc3NpdmVfcmVjaXBlATEVAAAmztGYuLm2mQIVAigCQzMsF0BIap--dsi0GBJkYXNoX2Jhc2VsaW5lXzFfdjERAHXuB2XEngEA&amp;_nc_gid=vDFqAPLCOhOPyTuERPOMdA&amp;_nc_ss=1a&amp;_nc_zt=28&amp;oh=00_Afx10JMefu1FM750HFtEv2ettNBAI9kcKpTWbplvCHGysA&amp;oe=69B9B638, https://scontent-atl3-3.cdninstagram.com/o1/v/t16/f2/m84/AQO4kCKCd-pEtUv87ZMJlgrtqLvqmxOPkb9dSJtswEsa9lwlmKfqZIFRVROfZSgRUFEiIEN2EnFiZNhcKb3yco136OnNRnAjXS4DYgc.mp4?_nc_cat=111&amp;_nc_sid=5e9851&amp;_nc_ht=scontent-atl3-3.cdninstagram.com&amp;_nc_ohc=bX0cQnCvaBcQ7kNvwHhLAM8&amp;efg=eyJ2ZW5jb2RlX3RhZyI6Inhwdl9wcm9ncmVzc2l2ZS5JTlNUQUdSQU0uQ0FST1VTRUxfSVRFTS5DMy43MjAuZGFzaF9iYXNlbGluZV8xX3YxIiwieHB2X2Fzc2V0X2lkIjoxMzUxNTg5Njk1NDM3ODc5LCJhc3NldF9hZ2VfZGF5cyI6MjE2MSwidmlfdXNlY2FzZV9pZCI6MTAxNDYsImR1cmF0aW9uX3MiOjQwLCJ1cmxnZW5fc291cmNlIjoid3d3In0%3D&amp;ccb=17-1&amp;_nc_gid=vDFqAPLCOhOPyTuERPOMdA&amp;_nc_ss=1a&amp;_nc_zt=28&amp;vs=111413950400846f&amp;_nc_vs=HBkcFQIYTGlnX2JhY2tmaWxsX3RpbWVsaW5lX3ZvZC81NzQ2NjM0OEFBMEQ3NTc3ODFDM0JGRkMwRTM4MzZCNV92aWRlb19kYXNoaW5pdC5tcDQVAALIARIAKAAYABsCiAd1c2Vfb2lsATEScHJvZ3Jlc3NpdmVfcmVjaXBlATEVAAAm7vDt-u_Q5gQVAigCQzMsF0BECHKwIMScGBJkYXNoX2Jhc2VsaW5lXzFfdjERAHXuB2XEngEA&amp;oh=00_AfyQgKda4wu566ycCJ7FeGnquaVrpZTUciIiT73G41Vl2w&amp;oe=69B9B449, https://scontent-atl3-3.cdninstagram.com/o1/v/t16/f2/m84/AQOD44VyqwnXbZjf1aKLOb_riK4Te7XA-vJAaRZfceL1fvqgDYinRTpGCMmx4NNa1b8Ykq7t8FCtmn9ffgHsM27AGx_kbUQ0EDK_qKc.mp4?_nc_cat=110&amp;_nc_sid=5e9851&amp;_nc_ht=scontent-atl3-3.cdninstagram.com&amp;_nc_ohc=3PRrrCgKckYQ7kNvwHIiaiq&amp;efg=eyJ2ZW5jb2RlX3RhZyI6Inhwdl9wcm9ncmVzc2l2ZS5JTlNUQUdSQU0uQ0FST1VTRUxfSVRFTS5DMy43MjAuZGFzaF9iYXNlbGluZV8xX3YxIiwieHB2X2Fzc2V0X2lkIjoxNTE0MjY2MjU1OTk5MjIxLCJhc3NldF9hZ2VfZGF5cyI6MjE2MSwidmlfdXNlY2FzZV9pZCI6MTAxNDYsImR1cmF0aW9uX3MiOjEzLCJ1cmxnZW5fc291cmNlIjoid3d3In0%3D&amp;ccb=17-1&amp;_nc_gid=vDFqAPLCOhOPyTuERPOMdA&amp;_nc_ss=1a&amp;_nc_zt=28&amp;vs=92aa5a072ba1bdd7&amp;_nc_vs=HBkcFQIYTGlnX2JhY2tmaWxsX3RpbWVsaW5lX3ZvZC84QTRCQjEyQUZFQjk4REU2QzRDNENEOTA3RkM3Q0Y4OF92aWRlb19kYXNoaW5pdC5tcDQVAALIARIAKAAYABsCiAd1c2Vfb2lsATEScHJvZ3Jlc3NpdmVfcmVjaXBlATEVAAAm6oPG5PLNsAUVAigCQzMsF0Aq3bItDlYEGBJkYXNoX2Jhc2VsaW5lXzFfdjERAHXuB2XEngEA&amp;oh=00_AfyyprSJOMine7rtQ2d1U6MlcvZoLa_YlKjeURzTXXLcTg&amp;oe=69B9AC16, https://scontent-atl3-2.cdninstagram.com/o1/v/t16/f2/m84/AQNF7ej4p7yFkueIU3b-r6NOb3Em2WD6x7HDsucltGox_0Bir3yznG6AmXdBFtY2-WRKuslXkUICRgpd6N8i5cfoi5_LpNpKZ7RVNWo.mp4?_nc_cat=101&amp;_nc_sid=5e9851&amp;_nc_ht=scontent-atl3-2.cdninstagram.com&amp;_nc_ohc=CdnmxnynbwMQ7kNvwHuXvRb&amp;efg=eyJ2ZW5jb2RlX3RhZyI6Inhwdl9wcm9ncmVzc2l2ZS5JTlNUQUdSQU0uQ0FST1VTRUxfSVRFTS5DMy43MjAuZGFzaF9iYXNlbGluZV8xX3YxIiwieHB2X2Fzc2V0X2lkIjo3OTkzMjIwNzE5NDY4NzYsImFzc2V0X2FnZV9kYXlzIjoyNDc5LCJ2aV91c2VjYXNlX2lkIjoxMDE0NiwiZHVyYXRpb25fcyI6MjIsInVybGdlbl9zb3VyY2UiOiJ3d3cifQ%3D%3D&amp;ccb=17-1&amp;_nc_gid=vDFqAPLCOhOPyTuERPOMdA&amp;_nc_ss=1a&amp;_nc_zt=28&amp;vs=e3259b0042111040&amp;_nc_vs=HBksFQIYTGlnX2JhY2tmaWxsX3RpbWVsaW5lX3ZvZC9ENTQ1OUZBOUY1QjlCQUY1MzI0M0QxNUQxMkYwRTJBOV92aWRlb19kYXNoaW5pdC5tcDQVAALIARIAFQIYOnBhc3N0aHJvdWdoX2V2ZXJzdG9yZS9HRTU0Z3hjdm9mUnJnNG9DQUZ1UVR3a0hreW9lYnBrd0FBQUYVAgLIARIAKAAYABsCiAd1c2Vfb2lsATEScHJvZ3Jlc3NpdmVfcmVjaXBlATEVAAAm-NnGwtW-6wIVAigCQzMsF0A2VT987ZFoGBJkYXNoX2Jhc2VsaW5lXzFfdjERAHXuB2XEngEA&amp;oh=00_AfzyoieTiPOLO5IPuNWW95sMDr-Lp-Q_hPek1PY6RQkrwQ&amp;oe=69B9A657, https://scontent-atl3-3.cdninstagram.com/o1/v/t16/f2/m84/AQObLLvm0pU1Yo-jGnnhbhMVQGahYbE5Kt1vTP3GWWspnMTDfWyNn8fbgWaxf1XOy9ezg8mgLLe8x5fksQXEmkIaH8kmkexNRMan6wM.mp4?_nc_cat=110&amp;_nc_sid=5e9851&amp;_nc_ht=scontent-atl3-3.cdninstagram.com&amp;_nc_ohc=FuJAtIAdwtUQ7kNvwEJ7UtC&amp;efg=eyJ2ZW5jb2RlX3RhZyI6Inhwdl9wcm9ncmVzc2l2ZS5JTlNUQUdSQU0uQ0FST1VTRUxfSVRFTS5DMy43MjAuZGFzaF9iYXNlbGluZV8xX3YxIiwieHB2X2Fzc2V0X2lkIjo3NzMzMzQwMzEyMzE3OTYsImFzc2V0X2FnZV9kYXlzIjoyNDc5LCJ2aV91c2VjYXNlX2lkIjoxMDE0NiwiZHVyYXRpb25fcyI6MjUsInVybGdlbl9zb3VyY2UiOiJ3d3cifQ%3D%3D&amp;ccb=17-1&amp;_nc_gid=vDFqAPLCOhOPyTuERPOMdA&amp;_nc_ss=1a&amp;_nc_zt=28&amp;vs=83e55b9b598e7c14&amp;_nc_vs=HBksFQIYTGlnX2JhY2tmaWxsX3RpbWVsaW5lX3ZvZC85MTQ1RERCODcwQUYyQjZGOTA4N0NDMzMxQjEwMTNCMV92aWRlb19kYXNoaW5pdC5tcDQVAALIARIAFQIYOnBhc3N0aHJvdWdoX2V2ZXJzdG9yZS9HRVlrN3hZUzVPTlBjNzhEQVBTYzhzRzF5cUE4YnBrd0FBQUYVAgLIARIAKAAYABsCiAd1c2Vfb2lsATEScHJvZ3Jlc3NpdmVfcmVjaXBlATEVAAAm6KzLw_vV3wIVAigCQzMsF0A5ogxJul41GBJkYXNoX2Jhc2VsaW5lXzFfdjERAHXuB2XEngEA&amp;oh=00_AfwTEwvnNQhnOrUBHEezv-iktPUf8G4-PODY_9OPh_CdwA&amp;oe=69B9A64E</t>
  </si>
  <si>
    <t>https://www.instagram.com/amidawson</t>
  </si>
  <si>
    <t>morimotoyooki</t>
  </si>
  <si>
    <t>morimoto yooki 森本悠義</t>
  </si>
  <si>
    <t>日々の記録/建築•アート•食べ物…
Architect / Theater Architects Co.,Ltd. 
(株)シアター建設 / 執行役員 / [ デザイン / 設計 / 施工(建設) / 不動産 ] @大阪
デザイン•設計•施工のご依頼は私のアカウントへDMにてお問い合わせ下さい。</t>
  </si>
  <si>
    <t>http://theater.ne.jp/</t>
  </si>
  <si>
    <t>https://scontent-hou1-1.cdninstagram.com/v/t51.82787-19/515608449_18517038715011732_6839460716877715521_n.jpg?stp=dst-jpg_e0_s150x150_tt6&amp;efg=eyJ2ZW5jb2RlX3RhZyI6InByb2ZpbGVfcGljLmRqYW5nby4xMDgwLmMyIn0&amp;_nc_ht=scontent-hou1-1.cdninstagram.com&amp;_nc_cat=100&amp;_nc_oc=Q6cZ2QH5IGzLox6TgYTMMcYgxCZKkC0oc5je0Sfacu6_tviRGqm3hEUmJIfFm5dAUqq219M&amp;_nc_ohc=1aSMNiVvV4AQ7kNvwHOL1vA&amp;_nc_gid=oDW61EG1ApRGXhuimo_hug&amp;edm=AOQ1c0wBAAAA&amp;ccb=7-5&amp;oh=00_AfzHPJQk5cWbjIhp_cMiPCqz4GnJ2z5_d7KQxZHhPTRAAQ&amp;oe=69BDA0F6&amp;_nc_sid=8b3546</t>
  </si>
  <si>
    <t>整形のボリュームに秩序立てられた幾何学模様、それぞれのバランスがとても良い建築。それぞれの幾何学が上手いことアクセントになっている。最初は、球体や四角のシルバーのボリュームに目を引くのだが、敷地に入るとランドスケープ的に地面に描かれた幾何学模様に目を奪われる。そして、ガラスの波波ファサードが球体と四角のボリュームを引き立たせながらも、この建築のアクセントになっていることに気づかされる。素敵な建築。
プログラム的にも面白く、来館者がミュージアムの裏方を覗ける動線があり、裏方とメインの間をすり抜けれる。
奇抜な形状では終わらないOMAの良いところなのかな。
#台北パフォーミングアーツセンター
#建 | 🤍
スニーカー好きのポーズで
パシャリ📸
洒落乙1歳女子
トップスはMARKEY’S(マーキーズ)
ボトムはH&amp;M
スニーカーはニューバランス996
兄の996も吟味中…
#fashion #girl #kidsfashion #girlfashion #markeys  #newbalance #newbalance996 #handm
 #女の子 #ファッション#ファッションコーデ #マーキーズ #マーキーズコーデ　#ニューバランス#ニューバランス996 #1歳 #１歳コーデ | 先日の初ハーフ、
久保師匠に教えてもらいながら、
素敵なゴルフ⛳️ 
最高でした‼️
#ゴルフ#golf #大阪 #デザイン #建築 #不動産 #土地取得 #土地売買 #土地 #設計 #設計事務所  #設計事務所大阪 #建設 #建設会社 #建設会社大阪 #デザインビルド #インテリア #部屋 #仲介 #1人暮らし #2人暮らし #ペット可賃貸  #賃貸マンション暮らし #インテリア #部屋  #ペット#仲介 #2DK #1LDK #1DK #1K | Golf⛳️ 
11月の人生初ラウンドに向けて、小学校ぶりの打ちっぱなし！
思いの外、難しい😭
びっくりするくらい飛んでない😂笑
11月の初ラウンドに間に合う気がしない。
僕の初めてのゴルフの先生は、久保くん
#golf  #architecture #house #apartment #interior #design #ゴルフ #インテリア #家 #マイホーム #リノベーション #分譲 #分譲マンションリノベーション #分譲マンション #デザイン #建築 #不動産 #土地取得 #土地売買 #土地 #設計 #設計事務所  #設計事務所大阪 #建設 #建設会社 #建設会社大阪 # | 💙
服の油シミ落とし
大抵、ハウトゥ的な感じで、オキシクリーンで落ちましたとのアップですが、最後は重曹で洗濯機洗いを繰り返し行って、油のシミがおちました。
もちろん、オキシクリーンも効果はありました💛
#oxiclean #服 #洋服 #アパレル　 
#art #architecture #house #apartment #interior #design #お家時間 #インテリア #家 #マイホーム #リノベーション #分譲 #分譲マンションリノベーション #分譲マンション #デザイン #建築 #不動産 #土地取得 #土地売買 #土地 #設計 #設計事務所  #設計事務所大阪  | 💙
遠浅の素敵なビーチ…
大阪市内から車で1時間
西広海岸🌊
先日、和歌山に行き、その後立ち寄ったビーチ…息子は、長靴で走り回って、後ろはドロドロ…その後、薄着だったせいか風邪ひいてダウン🫧
夏、また行こ🚶
#beach #海 #house #apartment #interior #design #お家時間 #インテリア #家 #マイホーム #リノベーション #分譲 #分譲マンションリノベーション #分譲マンション #デザイン #建築 #不動産 #土地取得 #土地売買 #土地 #設計 #設計事務所  #設計事務所大阪 #建設 #建設会社 #建設会社大阪 #デザインビルド # | 💙
お家…たまにレコード…
ゴジラ鑑賞…
ひな祭り…ええかんげんにしまわないと🫧
壁面収納…
#art #architecture #house #apartment #interior #design #お家時間 #インテリア #家 #マイホーム #リノベーション #分譲 #分譲マンションリノベーション #分譲マンション #デザイン #建築 #不動産 #土地取得 #土地売買 #土地 #設計 #設計事務所  #設計事務所大阪 #建設 #建設会社 #建設会社大阪 #デザインビルド #部屋 #部屋 #2LDK #不動産仲介 | 🟡
おそばせながら、寅年なので…
サファリワールド ケニア🇰🇪号にて
アムールトラ🐅🐅🐅
#トラ #tiger #アドベンチャーワールド #寅年 #動物 #animal #art #architecture #house #apartment #interior #design #インテリア #家 #マイホーム #リノベーション #分譲 #分譲マンションリノベーション #分譲マンション #デザイン #建築 #不動産 #土地取得 #土地売買 #土地 #設計 #設計事務所  #設計事務所大阪 #建設 #建設会社 | 🍄
ダイニングに飾っているお気に入り🤍
RIVA Christophe
リヴァ・クリストフ氏
によるアート…
心斎橋のパルコで出会ってから、弊社のマンションのエントランスなどで壁画などを描いてもらっていたりとお世話になっていて🚀
彼のアートは、不思議でユーモアがあり、ストーリーがある...
#リヴァクリストフ #art #architecture #house #apartment #interior #design #インテリア #家 #マイホーム #リノベーション #分譲 #分譲マンションリノベーション #分譲マンション #デザイン #建築 #不動産 #土地取得 #土地売買  | 🟤
先日、小豆島で食べたジェラート
「MINORI GELATO」…
選んだ味は、
•オリーブ
•チョコレート
•島レモンチーズタルト
•小豆島STONES〜豆乳黒ゴマきなこ〜
どれも美味しかった。
帰阪前に車で食べたので、次はゆっくりと海を眺めながら、食べたいな🔵
#ミノリジェラート#gelato #ジェラート #sweets スイーツ #design #デザイン #小豆島 #フェリー #島 #island #ferry #大阪 #建築 #不動産 #土地取得 #土地売買 #土地 #設計 #設計事務所  #設計事務所大阪 #建設 #建設会社 #建設会社大阪 #デザインビルド #イン | 🤍
本日は1日お家時間
旅疲れか、お家でゆっくりと…
光がベンチに美しく入り込み、まったりした時間…
夕飯、何食べようかと🤔
#art #architecture #house #apartment #interior #design #お家時間 #インテリア #家 #マイホーム #リノベーション #分譲 #分譲マンションリノベーション #分譲マンション #デザイン #建築 #不動産 #部屋 #土地売買 #土地 #設計 #設計事務所  #設計事務所大阪 #建設 #建設会社 #建設会社大阪 #デザインビルド #リフォーム #2LDK #不動産仲介 | 🤍
瀬戸内国際芸術祭作品
「愛のボラード」
清水久和氏
ポラードとは船を乗り場などにつなぐ際に、ロープをひっかけるための物体…
大きなツルピカの物体、海沿いにありスケールアウトしたボラードは、可愛らしくもありながら、威圧感もある。
スケールの操作とマテリアル操作を変えて、もとの小さなボラードの機能(船をつなぎやすいなどといった機能)を失わせ、巨大化させることにより受ける印象や体験に変化を与えていた。
モノが持つ形状のポテンシャルを別の角度からみせるという点で、興味深かった。
また、小学校のイスが置かれていました。
スケールの比較にもなるし、対峙してるようで、素敵だなと🚀
ちなみに、</t>
  </si>
  <si>
    <t>#fashion, #girl, #kidsfashion, #girlfashion, #markeys, #newbalance, #newbalance996, #handm, #1, #golf, #2, #2DK, #1LDK, #1DK, #1K, #architecture, #house, #apartment, #interior, #design, #oxiclean, #art, #beach, #2LDK, #tiger, #animal, #gelato, #sweets, #island, #ferry</t>
  </si>
  <si>
    <t>https://instagram.com/p/DEe5mPAyem8, https://instagram.com/p/CmEUSjkSsyA, https://instagram.com/p/CklE07jybe5, https://instagram.com/p/CiC5bIELGnH, https://instagram.com/p/Cc5tL-SPZ4r, https://instagram.com/p/Cb-LuUyvtTR, https://instagram.com/p/Cb1Wq5tP1vB, https://instagram.com/p/Cbjykr_OMU2, https://instagram.com/p/CbfFLC9hfcZ, https://instagram.com/p/CbZ5owxvuCs, https://instagram.com/p/CbW_LbhLt8F, https://instagram.com/p/CbWWH1nvPmu</t>
  </si>
  <si>
    <t>24, 64, 39, 52, 27, 52, 35, 40, 34, 43, 39, 33</t>
  </si>
  <si>
    <t>0, 0, 1, 4, 1, 4, 0, 1, 4, 0, 0, 0</t>
  </si>
  <si>
    <t>2025-01-06, 2022-12-12, 2022-11-05, 2022-09-03, 2022-04-28, 2022-04-05, 2022-04-02, 2022-03-26, 2022-03-24, 2022-03-22, 2022-03-21, 2022-03-21</t>
  </si>
  <si>
    <t>Osaka, 西広海岸, アドベンチャーワールド（Adventure world）, MINORI GELATO　ミノリジェラート, 二十四の瞳映画村</t>
  </si>
  <si>
    <t>https://scontent-hou1-1.cdninstagram.com/v/t51.2885-15/472543434_18482892283011732_1553099159713572624_n.jpg?stp=dst-jpg_e35_p1080x1080_sh0.08_tt6&amp;_nc_ht=scontent-hou1-1.cdninstagram.com&amp;_nc_cat=100&amp;_nc_oc=Q6cZ2QH5IGzLox6TgYTMMcYgxCZKkC0oc5je0Sfacu6_tviRGqm3hEUmJIfFm5dAUqq219M&amp;_nc_ohc=lebRf_NI8e4Q7kNvwH0P5wn&amp;_nc_gid=oDW61EG1ApRGXhuimo_hug&amp;edm=AOQ1c0wBAAAA&amp;ccb=7-5&amp;ig_cache_key=MzUzOTUxOTY2NTc0NTc4NTY0OA%3D%3D.3-ccb7-5&amp;oh=00_AfzskKuwN_HfXeNKQ4_ITz0c8XFJIRP7stBqPFRQF_6ZFA&amp;oe=69BD9198&amp;_nc_sid=8b3546, https://scontent-hou1-1.cdninstagram.com/v/t51.2885-15/472543434_18482892283011732_1553099159713572624_n.jpg?stp=dst-jpg_e35_p1080x1080_sh0.08_tt6&amp;_nc_ht=scontent-hou1-1.cdninstagram.com&amp;_nc_cat=100&amp;_nc_oc=Q6cZ2QH5IGzLox6TgYTMMcYgxCZKkC0oc5je0Sfacu6_tviRGqm3hEUmJIfFm5dAUqq219M&amp;_nc_ohc=lebRf_NI8e4Q7kNvwH0P5wn&amp;_nc_gid=oDW61EG1ApRGXhuimo_hug&amp;edm=AOQ1c0wBAAAA&amp;ccb=7-5&amp;ig_cache_key=MzUzOTUxOTY2NTc0NTc4NTY0OA%3D%3D.3-ccb7-5&amp;oh=00_AfzskKuwN_HfXeNKQ4_ITz0c8XFJIRP7stBqPFRQF_6ZFA&amp;oe=69BD9198&amp;_nc_sid=8b3546, https://scontent-hou1-1.cdninstagram.com/v/t51.2885-15/472851196_18482892301011732_4721551714811715643_n.jpg?stp=dst-jpg_e35_p1080x1080_sh0.08_tt6&amp;_nc_ht=scontent-hou1-1.cdninstagram.com&amp;_nc_cat=100&amp;_nc_oc=Q6cZ2QH5IGzLox6TgYTMMcYgxCZKkC0oc5je0Sfacu6_tviRGqm3hEUmJIfFm5dAUqq219M&amp;_nc_ohc=G1sKy2CGFg8Q7kNvwH7TyTa&amp;_nc_gid=oDW61EG1ApRGXhuimo_hug&amp;edm=AOQ1c0wBAAAA&amp;ccb=7-5&amp;ig_cache_key=MzUzOTUxOTY2NTc0NTc2MzQ4Nw%3D%3D.3-ccb7-5&amp;oh=00_AfzXntqsS0k19_hGK4ldmbb3cMD5cwBLrzsD4S8E13zT4Q&amp;oe=69BDA9B9&amp;_nc_sid=8b3546, https://scontent-hou1-1.cdninstagram.com/v/t51.2885-15/472922609_18482892310011732_6129997333176584916_n.jpg?stp=dst-jpg_e35_p1080x1080_sh0.08_tt6&amp;_nc_ht=scontent-hou1-1.cdninstagram.com&amp;_nc_cat=100&amp;_nc_oc=Q6cZ2QH5IGzLox6TgYTMMcYgxCZKkC0oc5je0Sfacu6_tviRGqm3hEUmJIfFm5dAUqq219M&amp;_nc_ohc=oSCmfRHtArsQ7kNvwGCGTuz&amp;_nc_gid=oDW61EG1ApRGXhuimo_hug&amp;edm=AOQ1c0wBAAAA&amp;ccb=7-5&amp;ig_cache_key=MzUzOTUxOTY2NjA4MTQ0NDY5Mg%3D%3D.3-ccb7-5&amp;oh=00_AfywWSHxynELPW0bPASkFSHeLm8mFFLCwhavAtLn0TwD5g&amp;oe=69BD891B&amp;_nc_sid=8b3546, https://scontent-hou1-1.cdninstagram.com/v/t51.29350-15/319296150_5541346972580352_1388310556027014060_n.jpg?stp=dst-jpg_e35_p1080x1080_tt6&amp;_nc_ht=scontent-hou1-1.cdninstagram.com&amp;_nc_cat=100&amp;_nc_oc=Q6cZ2QH5IGzLox6TgYTMMcYgxCZKkC0oc5je0Sfacu6_tviRGqm3hEUmJIfFm5dAUqq219M&amp;_nc_ohc=_iZsyYSDptMQ7kNvwE8yAym&amp;_nc_gid=oDW61EG1ApRGXhuimo_hug&amp;edm=AOQ1c0wBAAAA&amp;ccb=7-5&amp;ig_cache_key=Mjk5MTYwNTI4NDEzOTEwNzg1MQ%3D%3D.3-ccb7-5&amp;oh=00_Afx7UEFTH53NauALn3sNRNvT1I-rme79s2J5zHMScqe2Pg&amp;oe=69BD8DAB&amp;_nc_sid=8b3546, https://scontent-hou1-1.cdninstagram.com/v/t51.29350-15/319296150_5541346972580352_1388310556027014060_n.jpg?stp=dst-jpg_e35_p1080x1080_tt6&amp;_nc_ht=scontent-hou1-1.cdninstagram.com&amp;_nc_cat=100&amp;_nc_oc=Q6cZ2QH5IGzLox6TgYTMMcYgxCZKkC0oc5je0Sfacu6_tviRGqm3hEUmJIfFm5dAUqq219M&amp;_nc_ohc=_iZsyYSDptMQ7kNvwE8yAym&amp;_nc_gid=oDW61EG1ApRGXhuimo_hug&amp;edm=AOQ1c0wBAAAA&amp;ccb=7-5&amp;ig_cache_key=Mjk5MTYwNTI4NDEzOTEwNzg1MQ%3D%3D.3-ccb7-5&amp;oh=00_Afx7UEFTH53NauALn3sNRNvT1I-rme79s2J5zHMScqe2Pg&amp;oe=69BD8DAB&amp;_nc_sid=8b3546, https://scontent-hou1-1.cdninstagram.com/v/t51.29350-15/319079826_183374644345410_3161609140612920127_n.jpg?stp=dst-jpg_e35_p1080x1080_tt6&amp;_nc_ht=scontent-hou1-1.cdninstagram.com&amp;_nc_cat=106&amp;_nc_oc=Q6cZ2QH5IGzLox6TgYTMMcYgxCZKkC0oc5je0Sfacu6_tviRGqm3hEUmJIfFm5dAUqq219M&amp;_nc_ohc=08-yYR5-X5sQ7kNvwHycwS2&amp;_nc_gid=oDW61EG1ApRGXhuimo_hug&amp;edm=AOQ1c0wBAAAA&amp;ccb=7-5&amp;ig_cache_key=Mjk5MTYwNTI4NDEzOTA3NTY0Nw%3D%3D.3-ccb7-5&amp;oh=00_Afw-kzF1lIx4671u_k2tysbIWTr5R8c2Fo2fZRFfslyDQQ&amp;oe=69BDB48B&amp;_nc_sid=8b3546, https://scontent-hou1-1.cdninstagram.com/v/t51.29350-15/319568154_3951631985062483_5851836206100310609_n.jpg?stp=dst-jpg_e35_p1080x1080_tt6&amp;_nc_ht=scontent-hou1-1.cdninstagram.com&amp;_nc_cat=107&amp;_nc_oc=Q6cZ2QH5IGzLox6TgYTMMcYgxCZKkC0oc5je0Sfacu6_tviRGqm3hEUmJIfFm5dAUqq219M&amp;_nc_ohc=p1aPQmGg2IYQ7kNvwH_6MT7&amp;_nc_gid=oDW61EG1ApRGXhuimo_hug&amp;edm=AOQ1c0wBAAAA&amp;ccb=7-5&amp;ig_cache_key=Mjk5MTYwNTI4NDEzOTA3MDQ0Ng%3D%3D.3-ccb7-5&amp;oh=00_Afw1js7UjCFEQ-AqvGcuhIbtHAnAALh28kPu3ke4DdsYSw&amp;oe=69BDABE4&amp;_nc_sid=8b3546, https://scontent-hou1-1.cdninstagram.com/v/t51.29350-15/319806795_215005017622212_3234998662820917346_n.jpg?stp=dst-jpg_e35_p1080x1080_tt6&amp;_nc_ht=scontent-hou1-1.cdninstagram.com&amp;_nc_cat=100&amp;_nc_oc=Q6cZ2QH5IGzLox6TgYTMMcYgxCZKkC0oc5je0Sfacu6_tviRGqm3hEUmJIfFm5dAUqq219M&amp;_nc_ohc=p7LRDEOjdowQ7kNvwHETLeW&amp;_nc_gid=oDW61EG1ApRGXhuimo_hug&amp;edm=AOQ1c0wBAAAA&amp;ccb=7-5&amp;ig_cache_key=Mjk5MTYwNTI4Mzk5NjM3MTY2MA%3D%3D.3-ccb7-5&amp;oh=00_AfxoY8DSGQIXjqH6EKO6QI6nKLB8nUvx4KhQ51BVKtgj6A&amp;oe=69BDA741&amp;_nc_sid=8b3546, https://scontent-hou1-1.cdninstagram.com/v/t51.29350-15/313922081_657443305933360_4303661918511245524_n.jpg?stp=dst-jpg_e35_s1080x1080_tt6&amp;_nc_ht=scontent-hou1-1.cdninstagram.com&amp;_nc_cat=104&amp;_nc_oc=Q6cZ2QH5IGzLox6TgYTMMcYgxCZKkC0oc5je0Sfacu6_tviRGqm3hEUmJIfFm5dAUqq219M&amp;_nc_ohc=sb56bkJfosgQ7kNvwEUWKfa&amp;_nc_gid=oDW61EG1ApRGXhuimo_hug&amp;edm=AOQ1c0wBAAAA&amp;ccb=7-5&amp;ig_cache_key=Mjk2NDc5NzE1NTQ2ODU3OTk1Ng%3D%3D.3-ccb7-5&amp;oh=00_Afxa9nijmv3-l3h9yxP-9hOJOFMi8RinKhujNLgkPfC78A&amp;oe=69BD9C85&amp;_nc_sid=8b3546, https://scontent-hou1-1.c</t>
  </si>
  <si>
    <t>https://scontent-hou1-1.cdninstagram.com/o1/v/t16/f2/m69/AQPys5F_jAiLCbSRGLVcQzqFdZ4qWaFu3hOxrsq_XnIdc5-B2Eojf6WfDS2tRIY-ddR2vzLvpZzZc8ys0QfEzu8_.mp4?strext=1&amp;_nc_cat=100&amp;_nc_sid=5e9851&amp;_nc_ht=scontent-hou1-1.cdninstagram.com&amp;_nc_ohc=uhAxMWWciYkQ7kNvwFlHjAV&amp;efg=eyJ2ZW5jb2RlX3RhZyI6Inhwdl9wcm9ncmVzc2l2ZS5JTlNUQUdSQU0uQ0FST1VTRUxfSVRFTS5DMy41NDAuZGFzaF9iYXNlbGluZV8xX3YxIiwieHB2X2Fzc2V0X2lkIjo1NTE3MTkwMjk4MzQyMDQ4LCJhc3NldF9hZ2VfZGF5cyI6MTI4OSwidmlfdXNlY2FzZV9pZCI6MTAxMDQsImR1cmF0aW9uX3MiOjI1LCJ1cmxnZW5fc291cmNlIjoid3d3In0%3D&amp;ccb=17-1&amp;_nc_gid=oDW61EG1ApRGXhuimo_hug&amp;_nc_ss=1a&amp;_nc_zt=28&amp;vs=bf0a8fea518217dc&amp;_nc_vs=HBksFQIYOnBhc3N0aHJvdWdoX2V2ZXJzdG9yZS9HRVhqQnhLNVJzR1Rob2tBQUc2UUIwRlh0OEpzYmtZTEFBQUYVAALIARIAFQIYOnBhc3N0aHJvdWdoX2V2ZXJzdG9yZS9HTFNfTFJKMWNEMmREeklGQUc5STZYS0VBbDhwYmtZTEFBQUYVAgLIARIAKAAYABsCiAd1c2Vfb2lsATEScHJvZ3Jlc3NpdmVfcmVjaXBlATEVAAAmwMqg_t72zBMVAigCQzMsF0A5RBiTdLxqGBJkYXNoX2Jhc2VsaW5lXzFfdjERAHXuB2XwnQEA&amp;oh=00_Afzj9XK18CSbVDNpM9t9miLcT9_LZMaOBeqhO2EbtYFSug&amp;oe=69BDB214, https://scontent-hou1-1.cdninstagram.com/o1/v/t16/f2/m69/AQPb4wdej25vnVpKaabLN5cszoJfhNqpWgAiDNY809kzs1EONYmSAa_UPgS-5jV5fUviFKAdMBw3XTQUQqTgXBIN.mp4?strext=1&amp;_nc_cat=102&amp;_nc_sid=5e9851&amp;_nc_ht=scontent-hou1-1.cdninstagram.com&amp;_nc_ohc=yzOSviT3NvsQ7kNvwHdUpRr&amp;efg=eyJ2ZW5jb2RlX3RhZyI6Inhwdl9wcm9ncmVzc2l2ZS5JTlNUQUdSQU0uQ0FST1VTRUxfSVRFTS5DMy43MjAuZGFzaF9iYXNlbGluZV8xX3YxIiwieHB2X2Fzc2V0X2lkIjo3NzQ5NzE5MzM4MjY0ODQsImFzc2V0X2FnZV9kYXlzIjoxMjg5LCJ2aV91c2VjYXNlX2lkIjoxMDEwNCwiZHVyYXRpb25fcyI6MzQsInVybGdlbl9zb3VyY2UiOiJ3d3cifQ%3D%3D&amp;ccb=17-1&amp;_nc_gid=oDW61EG1ApRGXhuimo_hug&amp;_nc_ss=1a&amp;_nc_zt=28&amp;vs=43f2c9404b5fc499&amp;_nc_vs=HBksFQIYOnBhc3N0aHJvdWdoX2V2ZXJzdG9yZS9HRFJXTUJKSk1yekdTNmtCQUFyYTVubjVydzRJYmtZTEFBQUYVAALIARIAFQIYOnBhc3N0aHJvdWdoX2V2ZXJzdG9yZS9HQW5VRmhMTHo2R19GaHNFQVB5LW9nel80ZkZtYmtZTEFBQUYVAgLIARIAKAAYABsCiAd1c2Vfb2lsATEScHJvZ3Jlc3NpdmVfcmVjaXBlATEVAAAm6Pac7aa14AIVAigCQzMsF0BBLtkWhysCGBJkYXNoX2Jhc2VsaW5lXzFfdjERAHXuB2XwnQEA&amp;oh=00_AfxI0-NuEJOJQmxyv01VE3jg55PCxLbf7ziDk5n0xuSBkA&amp;oe=69BDB382</t>
  </si>
  <si>
    <t>https://www.instagram.com/morimotoyooki</t>
  </si>
  <si>
    <t>matcia827</t>
  </si>
  <si>
    <t>いえす、まさひこ</t>
  </si>
  <si>
    <t>https://scontent-mia3-1.cdninstagram.com/v/t51.2885-19/91931575_554572925167962_6011782762070016000_n.jpg?stp=dst-jpg_e0_s150x150_tt6&amp;efg=eyJ2ZW5jb2RlX3RhZyI6InByb2ZpbGVfcGljLmRqYW5nby4xMDgwLmMyIn0&amp;_nc_ht=scontent-mia3-1.cdninstagram.com&amp;_nc_cat=106&amp;_nc_oc=Q6cZ2QFW81EcMfVDXqqX-f3_rs4gKjwCEuhMn8fb46HZNORKeTz_s4VhyfdT26YgZX8SIzY&amp;_nc_ohc=25kpk7ajH7cQ7kNvwHMb1A-&amp;_nc_gid=VBpAeJP3Ep5RfRKYf9fdTg&amp;edm=AOQ1c0wBAAAA&amp;ccb=7-5&amp;oh=00_AfzqmfH6akf7rVqYOpQFu8b3AkuWo88HF9Ap6RDz_Jl6dA&amp;oe=69BD8B51&amp;_nc_sid=8b3546</t>
  </si>
  <si>
    <t>品川二郎完飲 | 今日ASHIPIN送別会やるから暇な人来てね
#vapormax #nike | AMAMI | 8/27 | OKINAWA | 鼻が高くなりました。
#nofilter | 岐阜いってらっしゃいっ😘☺️❤️💕💕帰るときはJR東海ねっ😉👌🏿🙈 | 開幕から決勝まで。
みんなどうもありがとうございました。 | イントゥ ザ スカート | 久しぶりに3人集まったのに、もう今は吉川は飛行機の中かと思うと、もっと日本で会いたかったなあと後悔しました。吉川眼鏡ださい | しーーんしゃーーーー！！！！^^ | NIKE太っ腹</t>
  </si>
  <si>
    <t>#vapormax, #nike, #nofilter</t>
  </si>
  <si>
    <t>https://instagram.com/p/BSJFgcABa0o, https://instagram.com/p/BSHyuRUhB0f, https://instagram.com/p/BKEnodRDk10, https://instagram.com/p/BKEiG_nDYBK, https://instagram.com/p/BKEfj5jDfwR, https://instagram.com/p/BI689nyDV0X, https://instagram.com/p/BDizkplyrW3, https://instagram.com/p/-OmJqHyrZK, https://instagram.com/p/9fTcOfyrba, https://instagram.com/p/1XpaaSyrcV, https://instagram.com/p/nkl9GyyrUP, https://instagram.com/p/lL6s_myrYJ</t>
  </si>
  <si>
    <t>94, 63, 66, 93, 97, 40, 73, 65, 63, 47, 23, 16</t>
  </si>
  <si>
    <t>16, 3, 0, 0, 9, 8, 6, 19, 10, 8, 1, 0</t>
  </si>
  <si>
    <t>2017-03-27, 2017-03-27, 2016-09-07, 2016-09-07, 2016-09-07, 2016-08-10, 2016-03-29, 2015-11-18, 2015-10-31, 2015-04-12, 2014-05-04, 2014-03-06</t>
  </si>
  <si>
    <t>ラーメン二郎 品川店, The Park・ing GINZA, よろにく, 沖縄県, Disney Sea Tokyo,Japan, Komazawa Olympic Park, 成田国際空港 (NRT) 第2ターミナル / Narita International Airport (NRT) Terminal 2</t>
  </si>
  <si>
    <t>https://scontent-mia3-2.cdninstagram.com/v/t51.82787-15/627382136_18419709055139559_2364370000761565916_n.jpg?stp=dst-jpg_e15_fr_s1080x1080_tt6&amp;_nc_ht=scontent-mia3-2.cdninstagram.com&amp;_nc_cat=103&amp;_nc_oc=Q6cZ2QFW81EcMfVDXqqX-f3_rs4gKjwCEuhMn8fb46HZNORKeTz_s4VhyfdT26YgZX8SIzY&amp;_nc_ohc=niZhlWYV9zsQ7kNvwHOsGNw&amp;_nc_gid=VBpAeJP3Ep5RfRKYf9fdTg&amp;edm=AOQ1c0wBAAAA&amp;ccb=7-5&amp;ig_cache_key=MTQ3OTczODE3MTg4ODg3Mjc0NA%3D%3D.3-ccb7-5&amp;oh=00_AfwJFx8xHqZg4W8ZkdhWg0MHEl98cbJbdxq-6HGVsMOFyg&amp;oe=69BD9C7B&amp;_nc_sid=8b3546, https://scontent-mia5-1.cdninstagram.com/v/t51.82787-15/639833874_18559880647047604_6426614552742036374_n.jpg?stp=dst-jpg_e15_fr_s1080x1080_tt6&amp;_nc_ht=scontent-mia5-1.cdninstagram.com&amp;_nc_cat=104&amp;_nc_oc=Q6cZ2QFW81EcMfVDXqqX-f3_rs4gKjwCEuhMn8fb46HZNORKeTz_s4VhyfdT26YgZX8SIzY&amp;_nc_ohc=-vX8PmzAQbMQ7kNvwG1s7eb&amp;_nc_gid=VBpAeJP3Ep5RfRKYf9fdTg&amp;edm=AOQ1c0wBAAAA&amp;ccb=7-5&amp;ig_cache_key=MTQ3OTM3NDA4NDYzMzc5NTg3MQ%3D%3D.3-ccb7-5&amp;oh=00_Afw0OqQGLifLdtFK7PMAbiwLoIh3a5e4-jviReGWZNgg8A&amp;oe=69BD9231&amp;_nc_sid=8b3546, https://scontent-mia5-2.cdninstagram.com/v/t51.82787-15/631838826_18566796196052928_4195009173981872983_n.jpg?stp=dst-jpg_e15_fr_s1080x1080_tt6&amp;_nc_ht=scontent-mia5-2.cdninstagram.com&amp;_nc_cat=100&amp;_nc_oc=Q6cZ2QFW81EcMfVDXqqX-f3_rs4gKjwCEuhMn8fb46HZNORKeTz_s4VhyfdT26YgZX8SIzY&amp;_nc_ohc=BDacXnEP4_MQ7kNvwGTj5VK&amp;_nc_gid=VBpAeJP3Ep5RfRKYf9fdTg&amp;edm=AOQ1c0wBAAAA&amp;ccb=7-5&amp;ig_cache_key=MTMzNDM2NTY5MzYyNjE3NDgzNg%3D%3D.3-ccb7-5&amp;oh=00_AfxCp6LEROeIc2Hy450RxNQo3AId-tN0xtGqwfmI6kRYBw&amp;oe=69BD9893&amp;_nc_sid=8b3546, https://scontent-mia3-3.cdninstagram.com/v/t51.82787-15/639746106_18570130495048570_49642330042771338_n.jpg?stp=dst-jpg_e15_fr_s1080x1080_tt6&amp;_nc_ht=scontent-mia3-3.cdninstagram.com&amp;_nc_cat=110&amp;_nc_oc=Q6cZ2QFW81EcMfVDXqqX-f3_rs4gKjwCEuhMn8fb46HZNORKeTz_s4VhyfdT26YgZX8SIzY&amp;_nc_ohc=ogDD24CvtIUQ7kNvwGcy5ZA&amp;_nc_gid=VBpAeJP3Ep5RfRKYf9fdTg&amp;edm=AOQ1c0wBAAAA&amp;ccb=7-5&amp;ig_cache_key=MTMzNDM0MTQwMzgwNzY3ODUzOA%3D%3D.3-ccb7-5&amp;oh=00_AfxoriUXqFxi8Z-RB6Tq1HH9oteiknDx1bd9hG-Z5qF3ew&amp;oe=69BD94DC&amp;_nc_sid=8b3546, https://scontent-mia3-2.cdninstagram.com/v/t51.82787-15/618686301_18324603937172091_1069709946115948227_n.jpg?stp=dst-jpg_e15_fr_s1080x1080_tt6&amp;_nc_ht=scontent-mia3-2.cdninstagram.com&amp;_nc_cat=103&amp;_nc_oc=Q6cZ2QFW81EcMfVDXqqX-f3_rs4gKjwCEuhMn8fb46HZNORKeTz_s4VhyfdT26YgZX8SIzY&amp;_nc_ohc=dfaistR7GLAQ7kNvwGDouYr&amp;_nc_gid=VBpAeJP3Ep5RfRKYf9fdTg&amp;edm=AOQ1c0wBAAAA&amp;ccb=7-5&amp;ig_cache_key=MTMzNDMzMDE5NjAyMzQ0MjQ0OQ%3D%3D.3-ccb7-5&amp;oh=00_AfwtQSOGZ_eCUUR1XE3gUySIXSf5asjAsWPJF2gvy0hrLg&amp;oe=69BD886F&amp;_nc_sid=8b3546, https://scontent-mia3-2.cdninstagram.com/v/t51.82787-15/626242969_18373232266094741_6562176610047486619_n.jpg?stp=dst-jpg_e15_tt6&amp;_nc_ht=scontent-mia3-2.cdninstagram.com&amp;_nc_cat=105&amp;_nc_oc=Q6cZ2QFW81EcMfVDXqqX-f3_rs4gKjwCEuhMn8fb46HZNORKeTz_s4VhyfdT26YgZX8SIzY&amp;_nc_ohc=gxfcs-H5Q4UQ7kNvwESrOCr&amp;_nc_gid=VBpAeJP3Ep5RfRKYf9fdTg&amp;edm=AOQ1c0wBAAAA&amp;ccb=7-5&amp;ig_cache_key=MTMxMzYzMDM1ODcyNjMzNTc2Nw%3D%3D.3-ccb7-5&amp;oh=00_AfwBRBkFj7I9yXLp9ogueGHlGhPGLmbyvFURmw7IPinyFQ&amp;oe=69BD9D9C&amp;_nc_sid=8b3546, https://scontent-mia5-1.cdninstagram.com/v/t51.82787-15/635875621_18561772024016428_5665325444836771004_n.jpg?stp=dst-jpg_e15_fr_s1080x1080_tt6&amp;_nc_ht=scontent-mia5-1.cdninstagram.com&amp;_nc_cat=104&amp;_nc_oc=Q6cZ2QFW81EcMfVDXqqX-f3_rs4gKjwCEuhMn8fb46HZNORKeTz_s4VhyfdT26YgZX8SIzY&amp;_nc_ohc=qIi4pXzD0DsQ7kNvwH4k_uk&amp;_nc_gid=VBpAeJP3Ep5RfRKYf9fdTg&amp;edm=AOQ1c0wBAAAA&amp;ccb=7-5&amp;ig_cache_key=MTIxNjc2MTY2ODI3NDE0MDU5OQ%3D%3D.3-ccb7-5&amp;oh=00_AfzvKAU4kBuGlv6YiGiT76WOQgaU3b4vjbJJjrf3SR9y7w&amp;oe=69BD932D&amp;_nc_sid=8b3546, https://scontent-mia5-1.cdninstagram.com/v/t51.82787-15/617597780_18428085775117501_8128624712154534058_n.jpg?stp=dst-jpg_e15_fr_s1080x1080_tt6&amp;_nc_ht=scontent-mia5-1.cdninstagram.com&amp;_nc_cat=101&amp;_nc_oc=Q6cZ2QFW81EcMfVDXqqX-f3_rs4gKjwCEuhMn8fb46HZNORKeTz_s4VhyfdT26YgZX8SIzY&amp;_nc_ohc=pLnHo4B4bDYQ7kNvwFZV5uX&amp;_nc_gid=VBpAeJP3Ep5RfRKYf9fdTg&amp;edm=AOQ1c0wBAAAA&amp;ccb=7-5&amp;ig_cache_key=MTEyMTAwMTE0NjczMjQyNjgyNg%3D%3D.3-ccb7-5&amp;oh=00_AfwY8mb3laxqKRCb33kiNzHypdVxmv2yqfpvWULefKWVpA&amp;oe=69BD9E12&amp;_nc_sid=8b3546, https://scontent-mia3-2.cdninstagram.com/v/t51.82787-15/640330847_18558294034006781_1931081962819844125_n.jpg?stp=dst-jpg_e15_tt6&amp;_nc_ht=scontent-mia3-2.cdninstagram.com&amp;_nc_cat=105&amp;_nc_oc=Q6cZ2QFW81EcMfVDXqqX-f3_rs4gKjwCEuhMn8fb46HZNORKeTz_s4VhyfdT26YgZX8SIzY&amp;_nc_ohc=Jwhod_EM4bYQ7kNvwFsOTQz&amp;_nc_gid=VBpAeJP3Ep5RfRKYf9fdTg&amp;edm=AOQ1c0wBAAAA&amp;ccb=7-5&amp;ig_cache_key=MTEwNzY4OTUzNTk1MTI1NTI1OA%3D%3D.3-ccb7-5&amp;oh=00_Afw8knHbxvP3IhUKk1SHQ6lXLjhxgDaK3qMsc1rnBL0mvw&amp;oe=69BDBEB0&amp;_nc_sid=8b3546, https://scontent-mia3-2.cdninstagram.com/v/t51.82787-15/620425400_18548658919006781_3805573587427589925_n.jpg?stp=dst-jpg_e15_tt6&amp;_nc_ht=scontent-mia3-2.cdninstagram.com&amp;_nc_cat=105&amp;_nc_oc=Q6cZ2QFW81EcMfVDXqqX-f3_rs4gKjwCEuhMn8fb46HZNORKeTz_s4VhyfdT26YgZX8SIzY&amp;_nc_ohc=ycLHYDL6W4UQ7kNvwHs4p1H&amp;_nc_gid=VBpAeJP3Ep5RfRKYf9fdTg&amp;edm=AOQ1c0wBAAAA&amp;ccb=7-5&amp;ig_cache_key=OTYxNDE5MTgwMzEyODAzMDkz.3-ccb7-5&amp;oh=00_AfxBs46mDtqiDEumHaKXyrYA1kMwl5000EA2iePVFFldFw&amp;oe=69BD8CFC&amp;_nc_sid=8b3546, https://scontent-mia3-2.cdninstagram.com/v/t51.82787-15/632793</t>
  </si>
  <si>
    <t>https://www.instagram.com/matcia827</t>
  </si>
  <si>
    <t>ooe.mm1403</t>
  </si>
  <si>
    <t>ooe.mika</t>
  </si>
  <si>
    <t>元都市銀行系会社員
名古屋↔︎東京</t>
  </si>
  <si>
    <t>https://scontent-det1-1.cdninstagram.com/v/t51.82787-19/624542484_17847543459672686_8599997385424449108_n.jpg?stp=dst-jpg_e0_s150x150_tt6&amp;efg=eyJ2ZW5jb2RlX3RhZyI6InByb2ZpbGVfcGljLmRqYW5nby43NTAuYzIifQ&amp;_nc_ht=scontent-det1-1.cdninstagram.com&amp;_nc_cat=102&amp;_nc_oc=Q6cZ2QEu_7oQHUMlxHZHAJ3uhJuiCGd7vwAid2J8AnvsWwncodOWXHBX1S1BLUA0ZelIBw0&amp;_nc_ohc=ZStVRuM-SvkQ7kNvwE3QbQR&amp;_nc_gid=Ysp-JAy67cWYcPtBl76GaQ&amp;edm=AOQ1c0wBAAAA&amp;ccb=7-5&amp;oh=00_AfyysPMSVR6kwRfi_OwYkXsJYLyTNKFHRS-TR--XJp14-g&amp;oe=69BDB8FA&amp;_nc_sid=8b3546</t>
  </si>
  <si>
    <t>ザック先生お昼寝✨^ ^
#ボストンテリア #bostonterrier 
#お昼寝 #dog #いぬのきもち | 夜のギター室
なんちゃって婦人画報✨第二弾^ ^
#gibson #marshall #guitar 
#ギター室 #夜の風景 | 夜のピアノ室
なんちゃって婦人画報風〜✨^ ^
#steinway #piano 
#ピアノ室 #夜の風景 | お風呂でシャキッとザック先生✨^ ^
#ボストンテリア #bostonterrier 
#お風呂に入るいぬ #dog #いぬのいる暮らし | お天気が良いので、お出かけ✨^ ^
#ferrari #aichi 
#porsche911 #フェラーリ | 西野壮平さんの作品✨^ ^
#西野壮平 #暖炉のある暮らし
#南知多 | 今日の南知多は晴天でした✨^ ^
#つぶて浦 #鳥居がある風景 
#伊勢湾 #パワースポット | ふりむけば日本海✨^ ^
#福井県 #日本海 
#ボストンテリア #porsche911 | おぼっちゃまザック先生^ ^✨
#ボストンテリア 
#bostonterrier #dog #いぬのいる暮らし | ＭＹパパりん✨
めちゃ怖い人😆
#昭和 #昭和ノスタルジー 
#アナログレコード #ちゃぶ台返し | 人生一度きりじゃない
自分が良いと思う道が正しい
失敗ではなく全て成功
どれ一つ同じ人生はない
良いことも悪いことも、そんなもんは無い
天使も悪魔もいて人間✨盛大に👍
#東京タワー | ザック先生とお出かけ✨新幹線大好き^ ^
#ボストンテリア #bostonterrier 
#新幹線 #麻布十番</t>
  </si>
  <si>
    <t>#bostonterrier, #dog, #gibson, #marshall, #guitar, #steinway, #piano, #ferrari, #aichi, #porsche911</t>
  </si>
  <si>
    <t>https://instagram.com/p/DVxabbdEz7_, https://instagram.com/p/DVub-e5E5MB, https://instagram.com/p/DVsKdVRE_K0, https://instagram.com/p/DVqZJazk7hO, https://instagram.com/p/DVm_lCjk-wV, https://instagram.com/p/DVleu6qD6HG, https://instagram.com/p/DVk6x_BEaLb, https://instagram.com/p/DVhQO1dkxpF, https://instagram.com/p/DVcnIqyEwI2, https://instagram.com/p/DVX6Y_HE9xb, https://instagram.com/p/DVRkTQ5E-i-, https://instagram.com/p/DVQTTfvk8rV</t>
  </si>
  <si>
    <t>21, 20, 27, 32, 33, 29, 29, 32, 39, 35, 49, 36</t>
  </si>
  <si>
    <t>1, 9, 3, 3, 3, 1, 1, 2, 2, 2, 0, 0</t>
  </si>
  <si>
    <t>2026-03-12, 2026-03-11, 2026-03-10, 2026-03-09, 2026-03-08, 2026-03-07, 2026-03-07, 2026-03-05, 2026-03-04, 2026-03-02, 2026-02-27, 2026-02-27</t>
  </si>
  <si>
    <t>Image, Image, Sidecar, Image, Sidecar, Image, Sidecar, Sidecar, Image, Image, Image, Sidecar</t>
  </si>
  <si>
    <t>https://scontent-det1-1.cdninstagram.com/v/t51.82787-15/651001771_17856865866672686_5149981089259894514_n.jpg?stp=dst-jpg_e15_tt6&amp;_nc_ht=scontent-det1-1.cdninstagram.com&amp;_nc_cat=102&amp;_nc_oc=Q6cZ2QEu_7oQHUMlxHZHAJ3uhJuiCGd7vwAid2J8AnvsWwncodOWXHBX1S1BLUA0ZelIBw0&amp;_nc_ohc=l4HF42amGkUQ7kNvwG5oa7H&amp;_nc_gid=Ysp-JAy67cWYcPtBl76GaQ&amp;edm=AOQ1c0wBAAAA&amp;ccb=7-5&amp;ig_cache_key=Mzg1MDk3NTM5MDQ5MjQ3NTEzNQ%3D%3D.3-ccb7-5&amp;oh=00_Afx02uu2gA-pYix6IJMhs-KOBq7T63ORd0HWviBu61EXsQ&amp;oe=69BDA599&amp;_nc_sid=8b3546, https://scontent-det1-1.cdninstagram.com/v/t51.82787-15/649228242_17856629868672686_4332662057018058664_n.jpg?stp=dst-jpg_e35_p1080x1080_sh0.08_tt6&amp;_nc_ht=scontent-det1-1.cdninstagram.com&amp;_nc_cat=102&amp;_nc_oc=Q6cZ2QEu_7oQHUMlxHZHAJ3uhJuiCGd7vwAid2J8AnvsWwncodOWXHBX1S1BLUA0ZelIBw0&amp;_nc_ohc=nkHXax70gCEQ7kNvwHcuHPt&amp;_nc_gid=Ysp-JAy67cWYcPtBl76GaQ&amp;edm=AOQ1c0wBAAAA&amp;ccb=7-5&amp;ig_cache_key=Mzg1MDEzNzc3MjQ4MTU0OTA1Nw%3D%3D.3-ccb7-5&amp;oh=00_AfyuJGzBXrH_8M4QEjpf_MWWCVkCaYYe8QRkjw_A8RFQkQ&amp;oe=69BD909F&amp;_nc_sid=8b3546, https://scontent-det1-1.cdninstagram.com/v/t51.82787-15/649223958_17856448014672686_4678777750569563703_n.jpg?stp=dst-jpg_e35_s1080x1080_sh0.08_tt6&amp;_nc_ht=scontent-det1-1.cdninstagram.com&amp;_nc_cat=102&amp;_nc_oc=Q6cZ2QEu_7oQHUMlxHZHAJ3uhJuiCGd7vwAid2J8AnvsWwncodOWXHBX1S1BLUA0ZelIBw0&amp;_nc_ohc=dN0TiiTVzJIQ7kNvwE_mJO0&amp;_nc_gid=Ysp-JAy67cWYcPtBl76GaQ&amp;edm=AOQ1c0wBAAAA&amp;ccb=7-5&amp;ig_cache_key=Mzg0OTQ5NjU0Nzk3MzkwNzE0OQ%3D%3D.3-ccb7-5&amp;oh=00_Afxio2uuriM1fMAXFq3GiZWPw3hehVvDRRu1UdgyABVekg&amp;oe=69BD8D8C&amp;_nc_sid=8b3546, https://scontent-det1-1.cdninstagram.com/v/t51.82787-15/649223958_17856448014672686_4678777750569563703_n.jpg?stp=dst-jpg_e35_s1080x1080_sh0.08_tt6&amp;_nc_ht=scontent-det1-1.cdninstagram.com&amp;_nc_cat=102&amp;_nc_oc=Q6cZ2QEu_7oQHUMlxHZHAJ3uhJuiCGd7vwAid2J8AnvsWwncodOWXHBX1S1BLUA0ZelIBw0&amp;_nc_ohc=dN0TiiTVzJIQ7kNvwE_mJO0&amp;_nc_gid=Ysp-JAy67cWYcPtBl76GaQ&amp;edm=AOQ1c0wBAAAA&amp;ccb=7-5&amp;ig_cache_key=Mzg0OTQ5NjU0Nzk3MzkwNzE0OQ%3D%3D.3-ccb7-5&amp;oh=00_Afxio2uuriM1fMAXFq3GiZWPw3hehVvDRRu1UdgyABVekg&amp;oe=69BD8D8C&amp;_nc_sid=8b3546, https://scontent-det1-1.cdninstagram.com/v/t51.82787-15/649215718_17856448023672686_7078287045781918952_n.jpg?stp=dst-jpg_e35_s1080x1080_sh0.08_tt6&amp;_nc_ht=scontent-det1-1.cdninstagram.com&amp;_nc_cat=102&amp;_nc_oc=Q6cZ2QEu_7oQHUMlxHZHAJ3uhJuiCGd7vwAid2J8AnvsWwncodOWXHBX1S1BLUA0ZelIBw0&amp;_nc_ohc=6au6E2Q9WLgQ7kNvwGtKSHS&amp;_nc_gid=Ysp-JAy67cWYcPtBl76GaQ&amp;edm=AOQ1c0wBAAAA&amp;ccb=7-5&amp;ig_cache_key=Mzg0OTQ5NjU0OTk5NTU0NzkzMw%3D%3D.3-ccb7-5&amp;oh=00_Afw7N6UUtwN_7Ad1wdBsLMHmm10br9y7-sgp2f2PGFJHTQ&amp;oe=69BD9172&amp;_nc_sid=8b3546, https://scontent-det1-1.cdninstagram.com/v/t51.82787-15/649227307_17856306420672686_5910989738391514648_n.jpg?stp=dst-jpg_e15_tt6&amp;_nc_ht=scontent-det1-1.cdninstagram.com&amp;_nc_cat=102&amp;_nc_oc=Q6cZ2QEu_7oQHUMlxHZHAJ3uhJuiCGd7vwAid2J8AnvsWwncodOWXHBX1S1BLUA0ZelIBw0&amp;_nc_ohc=whaJtFZpdZcQ7kNvwHa4e8b&amp;_nc_gid=Ysp-JAy67cWYcPtBl76GaQ&amp;edm=AOQ1c0wBAAAA&amp;ccb=7-5&amp;ig_cache_key=Mzg0ODk5OTQyOTk2MjE4NDc4Mg%3D%3D.3-ccb7-5&amp;oh=00_AfzkVwTc11XeqHwzrO7oBSZaEO-DIe5DymXlKguSJMkxwQ&amp;oe=69BDB0DD&amp;_nc_sid=8b3546, https://scontent-det1-1.cdninstagram.com/v/t51.82787-15/649092134_17856004632672686_3360824837676625905_n.jpg?stp=dst-jpg_e35_s1080x1080_sh0.08_tt6&amp;_nc_ht=scontent-det1-1.cdninstagram.com&amp;_nc_cat=102&amp;_nc_oc=Q6cZ2QEu_7oQHUMlxHZHAJ3uhJuiCGd7vwAid2J8AnvsWwncodOWXHBX1S1BLUA0ZelIBw0&amp;_nc_ohc=zCHgOEETWD8Q7kNvwF5Mg7m&amp;_nc_gid=Ysp-JAy67cWYcPtBl76GaQ&amp;edm=AOQ1c0wBAAAA&amp;ccb=7-5&amp;ig_cache_key=Mzg0ODA0MDA1NzExOTM5NzYyMw%3D%3D.3-ccb7-5&amp;oh=00_AfxGM2nXBtJbNAMkh5sr5m7ibrIzEgGyn9BVg6R6fOw0eQ&amp;oe=69BD8ADE&amp;_nc_sid=8b3546, https://scontent-det1-1.cdninstagram.com/v/t51.82787-15/649092134_17856004632672686_3360824837676625905_n.jpg?stp=dst-jpg_e35_s1080x1080_sh0.08_tt6&amp;_nc_ht=scontent-det1-1.cdninstagram.com&amp;_nc_cat=102&amp;_nc_oc=Q6cZ2QEu_7oQHUMlxHZHAJ3uhJuiCGd7vwAid2J8AnvsWwncodOWXHBX1S1BLUA0ZelIBw0&amp;_nc_ohc=zCHgOEETWD8Q7kNvwF5Mg7m&amp;_nc_gid=Ysp-JAy67cWYcPtBl76GaQ&amp;edm=AOQ1c0wBAAAA&amp;ccb=7-5&amp;ig_cache_key=Mzg0ODA0MDA1NzExOTM5NzYyMw%3D%3D.3-ccb7-5&amp;oh=00_AfxGM2nXBtJbNAMkh5sr5m7ibrIzEgGyn9BVg6R6fOw0eQ&amp;oe=69BD8ADE&amp;_nc_sid=8b3546, https://scontent-det1-1.cdninstagram.com/v/t51.82787-15/649237261_17856004641672686_4894142659412466472_n.jpg?stp=dst-jpg_e35_s1080x1080_sh0.08_tt6&amp;_nc_ht=scontent-det1-1.cdninstagram.com&amp;_nc_cat=102&amp;_nc_oc=Q6cZ2QEu_7oQHUMlxHZHAJ3uhJuiCGd7vwAid2J8AnvsWwncodOWXHBX1S1BLUA0ZelIBw0&amp;_nc_ohc=vkMTu_tGMlYQ7kNvwGlJ8Q6&amp;_nc_gid=Ysp-JAy67cWYcPtBl76GaQ&amp;edm=AOQ1c0wBAAAA&amp;ccb=7-5&amp;ig_cache_key=Mzg0ODA0MDA1OTY0NDM3NTM3NQ%3D%3D.3-ccb7-5&amp;oh=00_AfwG5fkIi5K1IgCbAiOnrha0_REh_dymZnp1BWlyIegD1A&amp;oe=69BDB6F0&amp;_nc_sid=8b3546, https://scontent-det1-1.cdninstagram.com/v/t51.82787-15/648983539_17855880756672686_3894737081707612570_n.jpg?stp=dst-jpg_e15_tt6&amp;_nc_ht=scontent-det1-1.cdninstagram.com&amp;_nc_cat=102&amp;_nc_oc=Q6cZ2QEu_7oQHUMlxHZHAJ3uhJuiCGd7vwAid2J8AnvsWwncodOWXHBX1S1BLUA0ZelIBw0&amp;_nc_ohc=fvABekXbHTMQ7kNvwHGqk84&amp;_nc_gid=Ysp-JAy67cWYcPtBl76GaQ&amp;edm=AOQ1c0wBAAAA&amp;ccb=7-5&amp;ig_cache_key=Mzg0NzYxNjYyMjEzMTkxMzE1OA%3D%3D.3-ccb7-5&amp;oh=00_AfwJ-9doXAwcSHJv1ADF1SrkmGGxEZ_CaQ4r8C2oG7FtEw&amp;oe=69BD9A96&amp;_nc_sid=8b3546, https://scontent-det1-1.</t>
  </si>
  <si>
    <t>https://www.instagram.com/ooe.mm1403</t>
  </si>
  <si>
    <t>baziroukiller</t>
  </si>
  <si>
    <t>📷</t>
  </si>
  <si>
    <t>https://scontent-lax3-1.cdninstagram.com/v/t51.2885-19/347455963_259687736597782_148966730898667984_n.jpg?stp=dst-jpg_e0_s150x150_tt6&amp;efg=eyJ2ZW5jb2RlX3RhZyI6InByb2ZpbGVfcGljLmRqYW5nby4xMDgwLmMyIn0&amp;_nc_ht=scontent-lax3-1.cdninstagram.com&amp;_nc_cat=110&amp;_nc_oc=Q6cZ2QGpHCsi7wc2zwlletEhtPgdk6v8Ra1wxQ1e2ORGzfN2ZjwB8Gx7qW9Urhu9ZVewxp4&amp;_nc_ohc=hrp4YAHY8qUQ7kNvwFVcjgu&amp;_nc_gid=bBn3q462ELBJf135uKYQ8g&amp;edm=AOQ1c0wBAAAA&amp;ccb=7-5&amp;oh=00_Afz2HKH4oiYmOgRiz4cZUQM77Xj66xyluhc75PxwJwZuYw&amp;oe=69BD8721&amp;_nc_sid=8b3546</t>
  </si>
  <si>
    <t>LUFT TOKYO</t>
  </si>
  <si>
    <t>https://instagram.com/p/DV3ge2RGSrS, https://instagram.com/p/DV1KbhZjcY9, https://instagram.com/p/DVnrmTojfJD, https://instagram.com/p/DVQq42VjXrT, https://instagram.com/p/DVC6KL8jcGA, https://instagram.com/p/DU5ly1HmRJA, https://instagram.com/p/DUve6jJDdBD, https://instagram.com/p/DUtTffik0CL, https://instagram.com/p/DUqpObwjbxq, https://instagram.com/p/DUix7KujaoS, https://instagram.com/p/DUYM8C2DcNn, https://instagram.com/p/DUK1UAMkXLx</t>
  </si>
  <si>
    <t>3, 0, 0, 2, 1, 1, 0, 1, 0, 1, 0, 0</t>
  </si>
  <si>
    <t>1, 0, 0, 0, 0, 0, 0, 0, 0, 1, 0, 0</t>
  </si>
  <si>
    <t>2026-03-14, 2026-03-13, 2026-03-08, 2026-02-27, 2026-02-22, 2026-02-18, 2026-02-14, 2026-02-13, 2026-02-12, 2026-02-09, 2026-02-05, 2026-01-31</t>
  </si>
  <si>
    <t>Tokyo, Japan, 汐入公園, 四门塔, Zuma Bangkok, Mia Resort Nha Trang, Curvistan Bangkok, The Westin Resort &amp; Spa Cam Ranh, Jewel Changi Airport, Singapore Zoo, 宮越屋珈琲 日本橋店</t>
  </si>
  <si>
    <t>https://scontent-lax3-1.cdninstagram.com/v/t51.82787-15/651919270_18573334090035044_7856369175499802197_n.jpg?stp=dst-jpg_e35_p1080x1080_sh0.08_tt6&amp;_nc_ht=scontent-lax3-1.cdninstagram.com&amp;_nc_cat=108&amp;_nc_oc=Q6cZ2QGpHCsi7wc2zwlletEhtPgdk6v8Ra1wxQ1e2ORGzfN2ZjwB8Gx7qW9Urhu9ZVewxp4&amp;_nc_ohc=D8rvFI3dJUEQ7kNvwGSnPWs&amp;_nc_gid=bBn3q462ELBJf135uKYQ8g&amp;edm=AOQ1c0wBAAAA&amp;ccb=7-5&amp;ig_cache_key=Mzg1MjY4ODYzNjExMDU1OTEyNg%3D%3D.3-ccb7-5&amp;oh=00_AfyYgVJLRbI82OtWoz_2G9vBwld5QDCkWgR9xkCLY-qqCA&amp;oe=69BDB05F&amp;_nc_sid=8b3546, https://scontent-lax3-1.cdninstagram.com/v/t51.82787-15/651919270_18573334090035044_7856369175499802197_n.jpg?stp=dst-jpg_e35_p1080x1080_sh0.08_tt6&amp;_nc_ht=scontent-lax3-1.cdninstagram.com&amp;_nc_cat=108&amp;_nc_oc=Q6cZ2QGpHCsi7wc2zwlletEhtPgdk6v8Ra1wxQ1e2ORGzfN2ZjwB8Gx7qW9Urhu9ZVewxp4&amp;_nc_ohc=D8rvFI3dJUEQ7kNvwGSnPWs&amp;_nc_gid=bBn3q462ELBJf135uKYQ8g&amp;edm=AOQ1c0wBAAAA&amp;ccb=7-5&amp;ig_cache_key=Mzg1MjY4ODYzNjExMDU1OTEyNg%3D%3D.3-ccb7-5&amp;oh=00_AfyYgVJLRbI82OtWoz_2G9vBwld5QDCkWgR9xkCLY-qqCA&amp;oe=69BDB05F&amp;_nc_sid=8b3546, https://scontent-lax3-1.cdninstagram.com/v/t51.82787-15/652817665_18573334102035044_1868902075800548315_n.jpg?stp=dst-jpg_e35_p1080x1080_sh0.08_tt6&amp;_nc_ht=scontent-lax3-1.cdninstagram.com&amp;_nc_cat=108&amp;_nc_oc=Q6cZ2QGpHCsi7wc2zwlletEhtPgdk6v8Ra1wxQ1e2ORGzfN2ZjwB8Gx7qW9Urhu9ZVewxp4&amp;_nc_ohc=eejAUSYdDlsQ7kNvwFsEep4&amp;_nc_gid=bBn3q462ELBJf135uKYQ8g&amp;edm=AOQ1c0wBAAAA&amp;ccb=7-5&amp;ig_cache_key=Mzg1MjY4ODY0ODM2NjI3NTA0NQ%3D%3D.3-ccb7-5&amp;oh=00_AfyEzUxkus6IpcroiN1yJ6aL5uCJTv9QNhUrZAOTHLGtrA&amp;oe=69BDB39A&amp;_nc_sid=8b3546, https://scontent-lax3-1.cdninstagram.com/v/t51.82787-15/651933990_18573334111035044_3768318762925059112_n.jpg?stp=dst-jpg_e35_p1080x1080_sh0.08_tt6&amp;_nc_ht=scontent-lax3-1.cdninstagram.com&amp;_nc_cat=108&amp;_nc_oc=Q6cZ2QGpHCsi7wc2zwlletEhtPgdk6v8Ra1wxQ1e2ORGzfN2ZjwB8Gx7qW9Urhu9ZVewxp4&amp;_nc_ohc=9uGCpfvzZ4AQ7kNvwHW02DL&amp;_nc_gid=bBn3q462ELBJf135uKYQ8g&amp;edm=AOQ1c0wBAAAA&amp;ccb=7-5&amp;ig_cache_key=Mzg1MjY4ODY1MzM0OTExMjgwOQ%3D%3D.3-ccb7-5&amp;oh=00_AfynUKlzSAcjvCq2H7H-AQkAOgFS85L9I_v-2j018b7NLQ&amp;oe=69BDB82B&amp;_nc_sid=8b3546, https://scontent-lax3-1.cdninstagram.com/v/t51.82787-15/651769837_18573334129035044_3987117287386136374_n.jpg?stp=dst-jpg_e35_p1080x1080_sh0.08_tt6&amp;_nc_ht=scontent-lax3-1.cdninstagram.com&amp;_nc_cat=108&amp;_nc_oc=Q6cZ2QGpHCsi7wc2zwlletEhtPgdk6v8Ra1wxQ1e2ORGzfN2ZjwB8Gx7qW9Urhu9ZVewxp4&amp;_nc_ohc=ABdXancvvUYQ7kNvwFySTpH&amp;_nc_gid=bBn3q462ELBJf135uKYQ8g&amp;edm=AOQ1c0wBAAAA&amp;ccb=7-5&amp;ig_cache_key=Mzg1MjY4ODY1NDM4OTMzMDEwMg%3D%3D.3-ccb7-5&amp;oh=00_AfzCHKrYcMN8NX422BDCo-M4mMOwSLpv-etIFDwaaIl0_w&amp;oe=69BDA687&amp;_nc_sid=8b3546, https://scontent-lax3-1.cdninstagram.com/v/t51.82787-15/652057286_18573334120035044_2338981853833876981_n.jpg?stp=dst-jpg_e35_p1080x1080_sh0.08_tt6&amp;_nc_ht=scontent-lax3-1.cdninstagram.com&amp;_nc_cat=108&amp;_nc_oc=Q6cZ2QGpHCsi7wc2zwlletEhtPgdk6v8Ra1wxQ1e2ORGzfN2ZjwB8Gx7qW9Urhu9ZVewxp4&amp;_nc_ohc=w8mt2pKhvg0Q7kNvwGWBWDY&amp;_nc_gid=bBn3q462ELBJf135uKYQ8g&amp;edm=AOQ1c0wBAAAA&amp;ccb=7-5&amp;ig_cache_key=Mzg1MjY4ODY1NjU3MDM0MjM0Nw%3D%3D.3-ccb7-5&amp;oh=00_AfxBvn-dkOtKqv7yLne2hIU_Klu-G3mmbqDHJOb7Fjf5Dw&amp;oe=69BD86FB&amp;_nc_sid=8b3546, https://scontent-lax3-1.cdninstagram.com/v/t51.82787-15/652295923_18573334138035044_4035010726919623866_n.jpg?stp=dst-jpg_e35_p1080x1080_sh0.08_tt6&amp;_nc_ht=scontent-lax3-1.cdninstagram.com&amp;_nc_cat=108&amp;_nc_oc=Q6cZ2QGpHCsi7wc2zwlletEhtPgdk6v8Ra1wxQ1e2ORGzfN2ZjwB8Gx7qW9Urhu9ZVewxp4&amp;_nc_ohc=oD5u0kp1JVcQ7kNvwFiJl0P&amp;_nc_gid=bBn3q462ELBJf135uKYQ8g&amp;edm=AOQ1c0wBAAAA&amp;ccb=7-5&amp;ig_cache_key=Mzg1MjY4ODY1ODM0ODczNDI0Mw%3D%3D.3-ccb7-5&amp;oh=00_AfyU7iRiwDETnMeHd0ZMemS5SE6wgZkiqlWTKZfTxStp0A&amp;oe=69BDB023&amp;_nc_sid=8b3546, https://scontent-lax3-1.cdninstagram.com/v/t51.82787-15/652311800_18573334147035044_5887028954956564162_n.jpg?stp=dst-jpg_e35_p1080x1080_sh0.08_tt6&amp;_nc_ht=scontent-lax3-1.cdninstagram.com&amp;_nc_cat=108&amp;_nc_oc=Q6cZ2QGpHCsi7wc2zwlletEhtPgdk6v8Ra1wxQ1e2ORGzfN2ZjwB8Gx7qW9Urhu9ZVewxp4&amp;_nc_ohc=6Ss2ZVOoImYQ7kNvwFNL0Ev&amp;_nc_gid=bBn3q462ELBJf135uKYQ8g&amp;edm=AOQ1c0wBAAAA&amp;ccb=7-5&amp;ig_cache_key=Mzg1MjY4ODY2MDM4NzE4MTg1MQ%3D%3D.3-ccb7-5&amp;oh=00_AfxNRYUIcka1c3FCHDTE8xdabmb_RZSIdCYWumYfinOUWA&amp;oe=69BD9E82&amp;_nc_sid=8b3546, https://scontent-lax3-1.cdninstagram.com/v/t51.82787-15/652794481_18573334162035044_8047067141320619263_n.jpg?stp=dst-jpg_e35_p1080x1080_sh0.08_tt6&amp;_nc_ht=scontent-lax3-1.cdninstagram.com&amp;_nc_cat=108&amp;_nc_oc=Q6cZ2QGpHCsi7wc2zwlletEhtPgdk6v8Ra1wxQ1e2ORGzfN2ZjwB8Gx7qW9Urhu9ZVewxp4&amp;_nc_ohc=9xMjLWHPcw0Q7kNvwGCDUrT&amp;_nc_gid=bBn3q462ELBJf135uKYQ8g&amp;edm=AOQ1c0wBAAAA&amp;ccb=7-5&amp;ig_cache_key=Mzg1MjY4ODY2NTQxMTkzOTI1Ng%3D%3D.3-ccb7-5&amp;oh=00_Afxs2HAYiZplW4F8SVSlKhE6XvJ6-mheAhVeiCeVrHYq_w&amp;oe=69BD8D71&amp;_nc_sid=8b3546, https://scontent-lax3-1.cdninstagram.com/v/t51.82787-15/651760114_18573334174035044_3625573599218373926_n.jpg?stp=dst-jpg_e35_p1080x1080_sh0.08_tt6&amp;_nc_ht=scontent-lax3-1.cdninstagram.com&amp;_nc_cat=108&amp;_nc_oc=Q6cZ2QGpHCsi7wc2zwlletEhtPgdk6v8Ra1wxQ1e2ORGzfN2ZjwB8Gx7qW9Urhu9ZVewxp4&amp;_nc_ohc=Gb2YG-iMVjUQ7kNvwGquulh&amp;_nc_gid=bBn3q462ELBJf135uKYQ8g&amp;edm=AOQ1c0wBAAAA&amp;ccb=7-5&amp;ig_cache_key=Mzg1MjY4ODY2NjExNjU4ODU3Nw%3D%3D.3-ccb7-5&amp;oh=00_AfygJtta7ywQ9BzP1DTmsQ2v75VuPPORuDW65RGerdGGc</t>
  </si>
  <si>
    <t>https://www.instagram.com/baziroukiller</t>
  </si>
  <si>
    <t>dai5656</t>
  </si>
  <si>
    <t>d5666</t>
  </si>
  <si>
    <t>oita　飽き性　気分屋</t>
  </si>
  <si>
    <t>https://scontent-dfw5-2.cdninstagram.com/v/t51.82787-19/580481746_18537370699015812_2173344264241591578_n.jpg?stp=dst-jpg_e0_s150x150_tt6&amp;efg=eyJ2ZW5jb2RlX3RhZyI6InByb2ZpbGVfcGljLmRqYW5nby4xMDgwLmMyIn0&amp;_nc_ht=scontent-dfw5-2.cdninstagram.com&amp;_nc_cat=100&amp;_nc_oc=Q6cZ2QH0F3chHwNq9a3o3JB1zo4UBVoiwCbTT4dYDPa2ytfV6RXIOWBSAnJf-6jew2CFuPY&amp;_nc_ohc=CoSiCG3mR5gQ7kNvwEJO2mh&amp;_nc_gid=jYfyVaJfcnYLEQemr6gxJA&amp;edm=AOQ1c0wBAAAA&amp;ccb=7-5&amp;oh=00_Afy20h7TW2bBUjfhTmOb99OOsIrswykRLawJjH0Q-jCmZg&amp;oe=69BDA63F&amp;_nc_sid=8b3546</t>
  </si>
  <si>
    <t>イッパツD | ロイヤルオークはいつになったら買えますか🥲
川口春奈になれば買えますか🥲
#カシオーク | 高低差 | ええやんええやんー
GEL NYC🇺🇸がイギリス🇬🇧から日本🇯🇵に到着です🏳️‍🌈 | 流行りのやつ
ハイブリッドのくせにゴツゴツ
有難う御座います | 納車されました(されていません) | さよならバイバイ！ | この子買いませんか
あなたもニノになれます。
サァ！ | チャリできた
月が綺麗だと聞いたもんで
近所の公園まで
違うか | ﾀﾝｼﾞｮﾋﾞｵﾄｺ
beautiful peopleのﾓﾃﾞﾙ撮影
iichiko ｽﾍﾟﾁｱｰﾚの撮影
ﾈﾓﾋﾗの撮影
違うか | 季節の花を見に行くのもいいけど
自分で育てるのもいいゾ〜
つぼみが開いたり
毎日変化があり
力強さと癒やしを感じるゾ〜
少しずつ増やして大事に育てます | hmmmmmmm</t>
  </si>
  <si>
    <t>https://instagram.com/p/DAOZzBEy6do, https://instagram.com/p/Cw-LmRkrz23, https://instagram.com/p/CtnD89-yAX_, https://instagram.com/p/CsWAEHSLWsR, https://instagram.com/p/Cj2c6lyruFV, https://instagram.com/p/Cg8JyKuJqsY, https://instagram.com/p/CfRMpRjrlsf, https://instagram.com/p/CeiHZMOLt-L, https://instagram.com/p/Ccc6ky4L38B, https://instagram.com/p/CcbxSPxh4N9, https://instagram.com/p/CcRb-lhB6el, https://instagram.com/p/CbCPjVTrGop</t>
  </si>
  <si>
    <t>14, 8, 8, 13, 12, 9, 14, 11, 8, 5, 8, 11</t>
  </si>
  <si>
    <t>0, 0, 0, 2, 0, 0, 8, 2, 0, 0, 2, 0</t>
  </si>
  <si>
    <t>2024-09-22, 2023-09-09, 2023-06-17, 2023-05-17, 2022-10-18, 2022-08-07, 2022-06-26, 2022-06-08, 2022-04-17, 2022-04-17, 2022-04-13, 2022-03-13</t>
  </si>
  <si>
    <t>Image, Image, Sidecar, Sidecar, Image, Sidecar, Sidecar, Sidecar, Sidecar, Sidecar, Sidecar, Sidecar</t>
  </si>
  <si>
    <t>https://scontent-dfw5-1.cdninstagram.com/v/t51.82787-15/618659427_17913039009272885_2921350556117541862_n.jpg?stp=dst-jpg_e35_s1080x1080_sh0.08_tt6&amp;_nc_ht=scontent-dfw5-1.cdninstagram.com&amp;_nc_cat=105&amp;_nc_oc=Q6cZ2QH0F3chHwNq9a3o3JB1zo4UBVoiwCbTT4dYDPa2ytfV6RXIOWBSAnJf-6jew2CFuPY&amp;_nc_ohc=dr47mhY67RIQ7kNvwEtPVzV&amp;_nc_gid=jYfyVaJfcnYLEQemr6gxJA&amp;edm=AOQ1c0wBAAAA&amp;ccb=7-5&amp;ig_cache_key=MzQ2MjgxODYyMDUwNDc3ODYwMA%3D%3D.3-ccb7-5&amp;oh=00_Afz2DoKIXM04ebknttYQ9na5e4woPZeriBwx5v6cGdF5oA&amp;oe=69BD926A&amp;_nc_sid=8b3546, https://scontent-dfw6-1.cdninstagram.com/v/t51.82787-15/622110196_18081142736192270_5961540706757665177_n.jpg?stp=dst-jpg_e35_p1080x1080_sh0.08_tt6&amp;_nc_ht=scontent-dfw6-1.cdninstagram.com&amp;_nc_cat=102&amp;_nc_oc=Q6cZ2QH0F3chHwNq9a3o3JB1zo4UBVoiwCbTT4dYDPa2ytfV6RXIOWBSAnJf-6jew2CFuPY&amp;_nc_ohc=tPcl6ZIFKjUQ7kNvwHfszhI&amp;_nc_gid=jYfyVaJfcnYLEQemr6gxJA&amp;edm=AOQ1c0wBAAAA&amp;ccb=7-5&amp;ig_cache_key=MzE4ODAzNjU5NDk0NTcwMzM1MQ%3D%3D.3-ccb7-5&amp;oh=00_AfwmQkz3mwSMl4iSPNlSgZ2zXvAPF7Lik2ChzQRAL5n3nQ&amp;oe=69BD9C75&amp;_nc_sid=8b3546, https://scontent-dfw6-1.cdninstagram.com/v/t51.29350-15/354142284_643005044545599_4308104969292643263_n.jpg?stp=dst-jpg_e35_s1080x1080_tt6&amp;_nc_ht=scontent-dfw6-1.cdninstagram.com&amp;_nc_cat=103&amp;_nc_oc=Q6cZ2QH0F3chHwNq9a3o3JB1zo4UBVoiwCbTT4dYDPa2ytfV6RXIOWBSAnJf-6jew2CFuPY&amp;_nc_ohc=BgXzMuzBhnwQ7kNvwEa2dDG&amp;_nc_gid=jYfyVaJfcnYLEQemr6gxJA&amp;edm=AOQ1c0wBAAAA&amp;ccb=7-5&amp;ig_cache_key=MzEyNzQ4NTg0Mzc5MjA0MTUwOA%3D%3D.3-ccb7-5&amp;oh=00_AfxquZqL3hVi3H_Fd98LSFv7lRfyqrBakt0wvIvRNFyJmg&amp;oe=69BDAE8C&amp;_nc_sid=8b3546, https://scontent-dfw6-1.cdninstagram.com/v/t51.29350-15/354142284_643005044545599_4308104969292643263_n.jpg?stp=dst-jpg_e35_s1080x1080_tt6&amp;_nc_ht=scontent-dfw6-1.cdninstagram.com&amp;_nc_cat=103&amp;_nc_oc=Q6cZ2QH0F3chHwNq9a3o3JB1zo4UBVoiwCbTT4dYDPa2ytfV6RXIOWBSAnJf-6jew2CFuPY&amp;_nc_ohc=BgXzMuzBhnwQ7kNvwEa2dDG&amp;_nc_gid=jYfyVaJfcnYLEQemr6gxJA&amp;edm=AOQ1c0wBAAAA&amp;ccb=7-5&amp;ig_cache_key=MzEyNzQ4NTg0Mzc5MjA0MTUwOA%3D%3D.3-ccb7-5&amp;oh=00_AfxquZqL3hVi3H_Fd98LSFv7lRfyqrBakt0wvIvRNFyJmg&amp;oe=69BDAE8C&amp;_nc_sid=8b3546, https://scontent-dfw5-2.cdninstagram.com/v/t51.29350-15/354381178_145042125254060_2042168168295919321_n.jpg?stp=dst-jpg_e35_s1080x1080_tt6&amp;_nc_ht=scontent-dfw5-2.cdninstagram.com&amp;_nc_cat=108&amp;_nc_oc=Q6cZ2QH0F3chHwNq9a3o3JB1zo4UBVoiwCbTT4dYDPa2ytfV6RXIOWBSAnJf-6jew2CFuPY&amp;_nc_ohc=nsfn5gXGoEgQ7kNvwG6jy_F&amp;_nc_gid=jYfyVaJfcnYLEQemr6gxJA&amp;edm=AOQ1c0wBAAAA&amp;ccb=7-5&amp;ig_cache_key=MzEyNzQ4NTg0MzY3NDcyNDc5Mg%3D%3D.3-ccb7-5&amp;oh=00_AfwAm0RjgAWKzAy20NADPEQ_XsTiZamN_He6HtlOZe-9gA&amp;oe=69BDBEA7&amp;_nc_sid=8b3546, https://scontent-dfw6-1.cdninstagram.com/v/t51.29350-15/347605141_1919540531752910_5247991220364004518_n.jpg?stp=dst-jpg_e35_s1080x1080_tt6&amp;_nc_ht=scontent-dfw6-1.cdninstagram.com&amp;_nc_cat=102&amp;_nc_oc=Q6cZ2QH0F3chHwNq9a3o3JB1zo4UBVoiwCbTT4dYDPa2ytfV6RXIOWBSAnJf-6jew2CFuPY&amp;_nc_ohc=n1Wn9t_5zxEQ7kNvwE8radH&amp;_nc_gid=jYfyVaJfcnYLEQemr6gxJA&amp;edm=AOQ1c0wBAAAA&amp;ccb=7-5&amp;ig_cache_key=MzEwNDY2OTI2OTE1NzA1NTI2NQ%3D%3D.3-ccb7-5&amp;oh=00_AfwIrHwlD2cqj5rAE4pC7fdRgIXC_aX7zgEoSk7uhA8O7A&amp;oe=69BDACCF&amp;_nc_sid=8b3546, https://scontent-dfw6-1.cdninstagram.com/v/t51.29350-15/347605141_1919540531752910_5247991220364004518_n.jpg?stp=dst-jpg_e35_s1080x1080_tt6&amp;_nc_ht=scontent-dfw6-1.cdninstagram.com&amp;_nc_cat=102&amp;_nc_oc=Q6cZ2QH0F3chHwNq9a3o3JB1zo4UBVoiwCbTT4dYDPa2ytfV6RXIOWBSAnJf-6jew2CFuPY&amp;_nc_ohc=n1Wn9t_5zxEQ7kNvwE8radH&amp;_nc_gid=jYfyVaJfcnYLEQemr6gxJA&amp;edm=AOQ1c0wBAAAA&amp;ccb=7-5&amp;ig_cache_key=MzEwNDY2OTI2OTE1NzA1NTI2NQ%3D%3D.3-ccb7-5&amp;oh=00_AfwIrHwlD2cqj5rAE4pC7fdRgIXC_aX7zgEoSk7uhA8O7A&amp;oe=69BDACCF&amp;_nc_sid=8b3546, https://scontent-dfw5-1.cdninstagram.com/v/t51.29350-15/347314642_1244311489539237_1670860657775625538_n.jpg?stp=dst-jpg_e35_s1080x1080_tt6&amp;_nc_ht=scontent-dfw5-1.cdninstagram.com&amp;_nc_cat=109&amp;_nc_oc=Q6cZ2QH0F3chHwNq9a3o3JB1zo4UBVoiwCbTT4dYDPa2ytfV6RXIOWBSAnJf-6jew2CFuPY&amp;_nc_ohc=vVeZg9looKEQ7kNvwHodR9s&amp;_nc_gid=jYfyVaJfcnYLEQemr6gxJA&amp;edm=AOQ1c0wBAAAA&amp;ccb=7-5&amp;ig_cache_key=MzEwNDY2OTI2OTE1NzE4MzY4OA%3D%3D.3-ccb7-5&amp;oh=00_AfzUTps4W3Dld2f_ug_akFdhk2o4j_TF1-SQ3Nra9Zun0w&amp;oe=69BD89EA&amp;_nc_sid=8b3546, https://scontent-dfw5-2.cdninstagram.com/v/t51.82787-15/625055593_18119837632514684_2149103260989267639_n.jpg?stp=dst-jpg_e35_s1080x1080_sh0.08_tt6&amp;_nc_ht=scontent-dfw5-2.cdninstagram.com&amp;_nc_cat=108&amp;_nc_oc=Q6cZ2QH0F3chHwNq9a3o3JB1zo4UBVoiwCbTT4dYDPa2ytfV6RXIOWBSAnJf-6jew2CFuPY&amp;_nc_ohc=baWJFP_xTbwQ7kNvwGFegDh&amp;_nc_gid=jYfyVaJfcnYLEQemr6gxJA&amp;edm=AOQ1c0wBAAAA&amp;ccb=7-5&amp;ig_cache_key=Mjk1MTY3Mzc3NzM5ODY2OTY1Mw%3D%3D.3-ccb7-5&amp;oh=00_AfzJh-Zj12LPJLIp_bfxCZyDmA4npcUHIY6Q-ez2zTBitg&amp;oe=69BDA07A&amp;_nc_sid=8b3546, https://scontent-dfw6-1.cdninstagram.com/v/t51.82787-15/649516566_18060780434693630_5024166972973893317_n.jpg?stp=dst-jpg_e15_tt6&amp;_nc_ht=scontent-dfw6-1.cdninstagram.com&amp;_nc_cat=102&amp;_nc_oc=Q6cZ2QH0F3chHwNq9a3o3JB1zo4UBVoiwCbTT4dYDPa2ytfV6RXIOWBSAnJf-6jew2CFuPY&amp;_nc_ohc=o8UddNNQwbkQ7kNvwHY9IPX&amp;_nc_gid=jYfyVaJfcnYLEQemr6gxJA&amp;edm=AOQ1c0wBAAAA&amp;ccb=7-5&amp;ig_cache_key=Mjg5OTIzNTI4MzczMjM4OTA1Nw%3D%3D.3-ccb7-5&amp;oh=00_Afw8PyatUC5IMHO-ze1YRi-EOdH5UZcKg51yJmDOCROBRg&amp;oe=69BD98D5&amp;_nc_sid=8b3546, https://scontent-dfw6-1.cdninstagram.co</t>
  </si>
  <si>
    <t>https://www.instagram.com/dai5656</t>
  </si>
  <si>
    <t>therollingmuseum</t>
  </si>
  <si>
    <t>The Rolling Museum</t>
  </si>
  <si>
    <t>Discover the Porsche's world from the driver seat. Drive our 15 classic Porsche through the best roads of Catalonia.
Book on our website ⤵️</t>
  </si>
  <si>
    <t>http://therollingmuseum.com/</t>
  </si>
  <si>
    <t>https://scontent-bos5-1.cdninstagram.com/v/t51.82787-19/517979665_18075151102940631_6055268296512973628_n.jpg?stp=dst-jpg_e0_s150x150_tt6&amp;efg=eyJ2ZW5jb2RlX3RhZyI6InByb2ZpbGVfcGljLmRqYW5nby4xMDgwLmMyIn0&amp;_nc_ht=scontent-bos5-1.cdninstagram.com&amp;_nc_cat=103&amp;_nc_oc=Q6cZ2QFZEJc4Rlync6QTkfW496cQYl-PnZ7w6efu9gzZhgj1VbAukQtGzmm4041XvaNLU4Y&amp;_nc_ohc=yVM1Yv3K5A4Q7kNvwEU0Pyj&amp;_nc_gid=HHZXKIpvIoYDwV1FZYWeow&amp;edm=AOQ1c0wBAAAA&amp;ccb=7-5&amp;oh=00_AfxuQqEmlwb9ilNsL2xxuUtSwnLkIc34dykTfRwpLJNlxQ&amp;oe=69BDAC6A&amp;_nc_sid=8b3546</t>
  </si>
  <si>
    <t>POV: when every corner reminds you why the 911 became a legend. Light steering, flat-six behind you, endless curves ahead.  #classicporsche #porscheclassic #drivingpleasure #flat6 #carpov | Not just about cars.
It’s about sharing memorable moments with people.
Morning drives through the vineyards.
Lunch in quiet Catalan villages.
Sunsets over the Mediterranean.
And a Porsche soundtrack all day long.
You drive.
We curate the journey.
That’s the Rolling Museum experience.
#therollin | Same angle. Different Porsche 
Pick yours 
#porsche911
#sportscar 
#therollingmuseum 
#carreels 
#classicporsche | Where every drive begins.
Before the engine starts.
Before the road unfolds.
Every Porsche seat tells a story.
The simple seats of the early 911s, built for pure connection.
The deep bolsters of a Turbo, ready to hold you through the surge.
The unique fabrics and materials that define each era.
At | A private sunset drive with a curated selection from The Rolling Museum collection.
Small group.
Exceptional roads.
Timeless machines.
This is how Porsche history is meant to be experienced — behind the wheel.
#TheRollingMuseum #PorscheExperience #ClassicPorsche #LuxuryTravel #DriveTheLegend | 930 Turbo 3.3 — Pure Thrill.
Some cars impress.
The 930 Turbo demands respect.
Part of The Rolling Museum collection, this 300hp icon is one of the most intense machines you will ever drive.
The turbo lag builds the tension…
Then it explodes.
Mechanical shifts. Floating front end. Rear pushing ha | A heartfelt thank you to @porschepanoramamagazine by @porscheclubofamerica for the beautiful 10-page feature on @therollingmuseum and our tours.
We’re truly honored and so happy to share our love for classic Porsche — creating memories and bringing smiles along the way. 🇺🇸
Discover more and chec | As the sun dipped behind the Catalan mountains, the roads emptied and the light turned golden.
Classic Porsche carving through quiet curves, engines echoing between the hills.
The winter sun is a gift — it lets us drive all year long.
No rush. No destination. Just the rhythm of the road.
This is  | A Magical Day with @therollingmuseum ✨
Where Colors, Classics &amp; Calm Collide 📼🎨
#thepattonway #therollingmuseum #porsche #porscheclassic #porsche930turbo #porsche911 #porsche356 #porsche964 #porsche944turbo #porsche914 #carreras30 #aircooledporsche #aircooledlife #vintagedrive #classiccarsdaily # | There’s something special about winter sun on Catalan roads.
Our latest private tour felt surreal: clear skies, soft light, and cabrios wide open in December.
A small group, a line-up of classics, and that calm winter glow that makes every moment feel cinematic.
Pure magic, all the way.
#TheRoll | Chasing golden light in a Porsche 930 Turbo with @therollingmuseum 
The Rolling Museum: a moving gallery where legendary cars stay alive on the road.
📸: Captured by the talent of @gauvin.pictures 
#therollingmuseum #thepattonway #porsche930turbo #930turbo #porscheclassic #aircooledporsche #airco | A heartfelt thank you to @flat6mag for the beautiful 12-page feature on @therollingmuseum and our tours.
We’re truly honored and so happy to share our love for classic Porsche — creating memories and bringing smiles along the way. 🇫🇷
Discover more and check out our tours at www.therollingmuseum.</t>
  </si>
  <si>
    <t>#classicporsche, #porscheclassic, #drivingpleasure, #flat6, #carpov, #therollin, #porsche911, #sportscar, #therollingmuseum, #carreels, #TheRollingMuseum, #PorscheExperience, #ClassicPorsche, #LuxuryTravel, #DriveTheLegend, #thepattonway, #porsche, #porsche930turbo, #porsche356, #porsche964, #porsche944turbo, #porsche914, #carreras30, #aircooledporsche, #aircooledlife, #vintagedrive, #classiccarsdaily, #TheRoll, #930turbo, #airco</t>
  </si>
  <si>
    <t>@porschepanoramamagazine, @porscheclubofamerica, @therollingmuseum, @gauvin.pictures, @flat6mag</t>
  </si>
  <si>
    <t>https://instagram.com/p/DV8K6FVDTrM, https://instagram.com/p/DVyAjuQjcow, https://instagram.com/p/DVgrUDEjYa5, https://instagram.com/p/DVd-6eLjRye, https://instagram.com/p/DVYK8UBigVs, https://instagram.com/p/DU0ynuFirtT, https://instagram.com/p/DT-Ul1CDd5Z, https://instagram.com/p/DSR1p23DTC3, https://instagram.com/p/DSIQwadjFI0, https://instagram.com/p/DR_8OYAjfdC, https://instagram.com/p/DR9kn6vjIoN, https://instagram.com/p/DQY8FcqjcZh</t>
  </si>
  <si>
    <t>3, 45, 48, 49, 80, 62, 49, 43, 204, 74, 141, 30</t>
  </si>
  <si>
    <t>1, 3, 1, 0, 2, 2, 1, 2, 33, 0, 5, 2</t>
  </si>
  <si>
    <t>2026-03-16, 2026-03-12, 2026-03-05, 2026-03-04, 2026-03-02, 2026-02-16, 2026-01-26, 2025-12-15, 2025-12-11, 2025-12-08, 2025-12-07, 2025-10-29</t>
  </si>
  <si>
    <t>Catalonia, Spain</t>
  </si>
  <si>
    <t>Video, Video, Video, Sidecar, Sidecar, Sidecar, Sidecar, Video, Video, Sidecar, Sidecar, Sidecar</t>
  </si>
  <si>
    <t>https://scontent-bos5-1.cdninstagram.com/v/t51.82787-15/645726223_18098641090940631_4825916574246610979_n.jpg?stp=dst-jpg_e35_s1080x1080_sh0.08_tt6&amp;_nc_ht=scontent-bos5-1.cdninstagram.com&amp;_nc_cat=103&amp;_nc_oc=Q6cZ2QFZEJc4Rlync6QTkfW496cQYl-PnZ7w6efu9gzZhgj1VbAukQtGzmm4041XvaNLU4Y&amp;_nc_ohc=CZBZyr12XLUQ7kNvwFU7uPw&amp;_nc_gid=HHZXKIpvIoYDwV1FZYWeow&amp;edm=AOQ1c0wBAAAA&amp;ccb=7-5&amp;ig_cache_key=Mzg0NTUwMjkyMjc4ODc3MjMzOA%3D%3D.3-ccb7-5&amp;oh=00_AfwUoR48nfcURo-sUvyjYXXBVyJxCI-zxVxeiZ9J7kFtPg&amp;oe=69BDACAB&amp;_nc_sid=8b3546, https://scontent-bos5-1.cdninstagram.com/v/t51.82787-15/645726223_18098641090940631_4825916574246610979_n.jpg?stp=dst-jpg_e35_s1080x1080_sh0.08_tt6&amp;_nc_ht=scontent-bos5-1.cdninstagram.com&amp;_nc_cat=103&amp;_nc_oc=Q6cZ2QFZEJc4Rlync6QTkfW496cQYl-PnZ7w6efu9gzZhgj1VbAukQtGzmm4041XvaNLU4Y&amp;_nc_ohc=CZBZyr12XLUQ7kNvwFU7uPw&amp;_nc_gid=HHZXKIpvIoYDwV1FZYWeow&amp;edm=AOQ1c0wBAAAA&amp;ccb=7-5&amp;ig_cache_key=Mzg0NTUwMjkyMjc4ODc3MjMzOA%3D%3D.3-ccb7-5&amp;oh=00_AfwUoR48nfcURo-sUvyjYXXBVyJxCI-zxVxeiZ9J7kFtPg&amp;oe=69BDACAB&amp;_nc_sid=8b3546, https://scontent-bos5-1.cdninstagram.com/v/t51.82787-15/645855338_18098641144940631_3358203929231896030_n.jpg?stp=dst-jpg_e35_s1080x1080_sh0.08_tt6&amp;_nc_ht=scontent-bos5-1.cdninstagram.com&amp;_nc_cat=103&amp;_nc_oc=Q6cZ2QFZEJc4Rlync6QTkfW496cQYl-PnZ7w6efu9gzZhgj1VbAukQtGzmm4041XvaNLU4Y&amp;_nc_ohc=iqx1gQPwkVAQ7kNvwH08pqA&amp;_nc_gid=HHZXKIpvIoYDwV1FZYWeow&amp;edm=AOQ1c0wBAAAA&amp;ccb=7-5&amp;ig_cache_key=Mzg0NTUwMjk1Njc3OTQ1MDk4Mg%3D%3D.3-ccb7-5&amp;oh=00_AfwqjlM8NLwju-C0_RejdHmjsNhF2VzQLuTBTS8XTTg0Dw&amp;oe=69BDA122&amp;_nc_sid=8b3546, https://scontent-bos5-1.cdninstagram.com/v/t51.82787-15/645724797_18098641096940631_2221069379285440461_n.jpg?stp=dst-jpg_e35_s1080x1080_sh0.08_tt6&amp;_nc_ht=scontent-bos5-1.cdninstagram.com&amp;_nc_cat=103&amp;_nc_oc=Q6cZ2QFZEJc4Rlync6QTkfW496cQYl-PnZ7w6efu9gzZhgj1VbAukQtGzmm4041XvaNLU4Y&amp;_nc_ohc=85cUF_sTUOkQ7kNvwH_RgCF&amp;_nc_gid=HHZXKIpvIoYDwV1FZYWeow&amp;edm=AOQ1c0wBAAAA&amp;ccb=7-5&amp;ig_cache_key=Mzg0NTUwMjk1NzI1NzYwMjU4MA%3D%3D.3-ccb7-5&amp;oh=00_AfwnfRWVX-sF53HHenxlsTKhv9wIzR47DIoE4J9-DDJveA&amp;oe=69BDBC7B&amp;_nc_sid=8b3546, https://scontent-bos5-1.cdninstagram.com/v/t51.82787-15/645816342_18098641162940631_7142649348118424835_n.jpg?stp=dst-jpg_e35_s1080x1080_sh0.08_tt6&amp;_nc_ht=scontent-bos5-1.cdninstagram.com&amp;_nc_cat=103&amp;_nc_oc=Q6cZ2QFZEJc4Rlync6QTkfW496cQYl-PnZ7w6efu9gzZhgj1VbAukQtGzmm4041XvaNLU4Y&amp;_nc_ohc=weUg1hdoh_cQ7kNvwE956EB&amp;_nc_gid=HHZXKIpvIoYDwV1FZYWeow&amp;edm=AOQ1c0wBAAAA&amp;ccb=7-5&amp;ig_cache_key=Mzg0NTUwMjk1NzU0Mjc3OTUxMQ%3D%3D.3-ccb7-5&amp;oh=00_AfwXw4QOVnkb7fpzRyWmeJkqEF9sguWFqzHLVZ2rA0OWpA&amp;oe=69BD9F12&amp;_nc_sid=8b3546, https://scontent-bos5-1.cdninstagram.com/v/t51.82787-15/645714098_18098641126940631_776879475884678029_n.jpg?stp=dst-jpg_e35_s1080x1080_sh0.08_tt6&amp;_nc_ht=scontent-bos5-1.cdninstagram.com&amp;_nc_cat=103&amp;_nc_oc=Q6cZ2QFZEJc4Rlync6QTkfW496cQYl-PnZ7w6efu9gzZhgj1VbAukQtGzmm4041XvaNLU4Y&amp;_nc_ohc=D762AZBH61oQ7kNvwF-Tywt&amp;_nc_gid=HHZXKIpvIoYDwV1FZYWeow&amp;edm=AOQ1c0wBAAAA&amp;ccb=7-5&amp;ig_cache_key=Mzg0NTUwMjk1NjkwNTI2NjgzOA%3D%3D.3-ccb7-5&amp;oh=00_AfxbTFWOcCC6-NysSnM550JjvNtOph3X0O68ZpTY6flfIg&amp;oe=69BD9B86&amp;_nc_sid=8b3546, https://scontent-bos5-1.cdninstagram.com/v/t51.82787-15/645758357_18098641108940631_6987783275292220829_n.jpg?stp=dst-jpg_e35_s1080x1080_sh0.08_tt6&amp;_nc_ht=scontent-bos5-1.cdninstagram.com&amp;_nc_cat=103&amp;_nc_oc=Q6cZ2QFZEJc4Rlync6QTkfW496cQYl-PnZ7w6efu9gzZhgj1VbAukQtGzmm4041XvaNLU4Y&amp;_nc_ohc=I7skgD7nPsAQ7kNvwG1DL5n&amp;_nc_gid=HHZXKIpvIoYDwV1FZYWeow&amp;edm=AOQ1c0wBAAAA&amp;ccb=7-5&amp;ig_cache_key=Mzg0NTUwMjk1NjcyMDY5NDUwNQ%3D%3D.3-ccb7-5&amp;oh=00_Afw19f7f2_t7xBC9A9P33r_uePkjSRduZM5K6Sjpq4d2IQ&amp;oe=69BDB3AB&amp;_nc_sid=8b3546, https://scontent-bos5-1.cdninstagram.com/v/t51.82787-15/645853137_18098641081940631_7543809215886100257_n.jpg?stp=dst-jpg_e35_s1080x1080_sh0.08_tt6&amp;_nc_ht=scontent-bos5-1.cdninstagram.com&amp;_nc_cat=103&amp;_nc_oc=Q6cZ2QFZEJc4Rlync6QTkfW496cQYl-PnZ7w6efu9gzZhgj1VbAukQtGzmm4041XvaNLU4Y&amp;_nc_ohc=JjAgmVb5uwEQ7kNvwHqzso9&amp;_nc_gid=HHZXKIpvIoYDwV1FZYWeow&amp;edm=AOQ1c0wBAAAA&amp;ccb=7-5&amp;ig_cache_key=Mzg0NTUwMjk1MjgzNjc5NzI4Mg%3D%3D.3-ccb7-5&amp;oh=00_Afw9YLjvcUhUHPL9FtougJFQFQ9kT9y1ApBi_X90Xe86Bg&amp;oe=69BDB8E2&amp;_nc_sid=8b3546, https://scontent-bos5-1.cdninstagram.com/v/t51.82787-15/645894828_18098641117940631_9003111413356860220_n.jpg?stp=dst-jpg_e35_s1080x1080_sh0.08_tt6&amp;_nc_ht=scontent-bos5-1.cdninstagram.com&amp;_nc_cat=103&amp;_nc_oc=Q6cZ2QFZEJc4Rlync6QTkfW496cQYl-PnZ7w6efu9gzZhgj1VbAukQtGzmm4041XvaNLU4Y&amp;_nc_ohc=ptjigK2HvqUQ7kNvwF78XQO&amp;_nc_gid=HHZXKIpvIoYDwV1FZYWeow&amp;edm=AOQ1c0wBAAAA&amp;ccb=7-5&amp;ig_cache_key=Mzg0NTUwMjk0OTM4MDY4NjExNw%3D%3D.3-ccb7-5&amp;oh=00_AfyAF8BXdkq3Lzk-rwHEXPYvrUApRVvgiuQR6VojbtmW5w&amp;oe=69BD998D&amp;_nc_sid=8b3546, https://scontent-bos5-1.cdninstagram.com/v/t51.82787-15/645727441_18098641135940631_8383541276032003187_n.jpg?stp=dst-jpg_e35_s1080x1080_sh0.08_tt6&amp;_nc_ht=scontent-bos5-1.cdninstagram.com&amp;_nc_cat=103&amp;_nc_oc=Q6cZ2QFZEJc4Rlync6QTkfW496cQYl-PnZ7w6efu9gzZhgj1VbAukQtGzmm4041XvaNLU4Y&amp;_nc_ohc=wl972jECAfkQ7kNvwHqFVt-&amp;_nc_gid=HHZXKIpvIoYDwV1FZYWeow&amp;edm=AOQ1c0wBAAAA&amp;ccb=7-5&amp;ig_cache_key=Mzg0NTUwMjk1Nzg4NjczOTg4Mg%3D%3D.3-ccb7-5&amp;oh=00_Afx1OApcGUstJbcIKgAbZbPnQOC9m14xAO315fHjl5H3FQ</t>
  </si>
  <si>
    <t>https://scontent-bos5-1.cdninstagram.com/o1/v/t16/f2/m69/AQNeS-hmNzSOuiybbi7xf2hwtqZldHa9ZKnXUeQBLwLctNBIkC6_CY6gVIWdn8XHWBmAONnHSsjqrHUHYyyxxbab.mp4?strext=1&amp;_nc_cat=111&amp;_nc_sid=5e9851&amp;_nc_ht=scontent-bos5-1.cdninstagram.com&amp;_nc_ohc=VqOGRi8QjvgQ7kNvwFouQJL&amp;efg=eyJ2ZW5jb2RlX3RhZyI6Inhwdl9wcm9ncmVzc2l2ZS5JTlNUQUdSQU0uQ0xJUFMuQzMuNzIwLmRhc2hfYmFzZWxpbmVfMV92MSIsInhwdl9hc3NldF9pZCI6MTgxMDAwNzQyNDc5NDA2MzEsImFzc2V0X2FnZV9kYXlzIjowLCJ2aV91c2VjYXNlX2lkIjoxMDg4NCwiZHVyYXRpb25fcyI6NDMsInVybGdlbl9zb3VyY2UiOiJ3d3cifQ%3D%3D&amp;ccb=17-1&amp;_nc_gid=HHZXKIpvIoYDwV1FZYWeow&amp;_nc_ss=1a&amp;_nc_zt=28&amp;vs=5454f19198ac3efc&amp;_nc_vs=HBksFQIYOnBhc3N0aHJvdWdoX2V2ZXJzdG9yZS9HUE02MlNZOFVJN3NGRDBGQUtfWFNjNG1fRklkYnNwVEFRQUYVAALIARIAFQIYUWlnX3hwdl9wbGFjZW1lbnRfcGVybWFuZW50X3YyL0U0NEY3RDNCNDQ4MzdBQTRBNkYzM0U5MThGOEE4RjlGX2F1ZGlvX2Rhc2hpbml0Lm1wNBUCAsgBEgAoABgAGwKIB3VzZV9vaWwBMRJwcm9ncmVzc2l2ZV9yZWNpcGUBMRUAACauqKf__fqmQBUCKAJDMywXQEXIcrAgxJwYEmRhc2hfYmFzZWxpbmVfMV92MREAdf4HZYiqAQA&amp;oh=00_AfzYhoWLEB5BbKQ3WuX5kFXJ8Iz52GjLsaY-q770ALCD4g&amp;oe=69BDB3A1, https://scontent-bos5-1.cdninstagram.com/o1/v/t16/f2/m69/AQNh9-DnqVPbmq6_Ob8Vs7iYDh4DS-sVQlUo1-pwnMktpfMScUI6IirxIwxft8ChCGS8IMStdanAM_bEhQi8X1uF.mp4?strext=1&amp;_nc_cat=108&amp;_nc_sid=5e9851&amp;_nc_ht=scontent-bos5-1.cdninstagram.com&amp;_nc_ohc=FJevhePop_EQ7kNvwHyLscl&amp;efg=eyJ2ZW5jb2RlX3RhZyI6Inhwdl9wcm9ncmVzc2l2ZS5JTlNUQUdSQU0uQ0xJUFMuQzMuNDgwLmRhc2hfYmFzZWxpbmVfMV92MSIsInhwdl9hc3NldF9pZCI6MTgwOTk1NjEwMzE5NDA2MzEsImFzc2V0X2FnZV9kYXlzIjozLCJ2aV91c2VjYXNlX2lkIjoxMDA5OSwiZHVyYXRpb25fcyI6NTIsInVybGdlbl9zb3VyY2UiOiJ3d3cifQ%3D%3D&amp;ccb=17-1&amp;_nc_gid=HHZXKIpvIoYDwV1FZYWeow&amp;_nc_ss=1a&amp;_nc_zt=28&amp;vs=583ca67637f26470&amp;_nc_vs=HBksFQIYOnBhc3N0aHJvdWdoX2V2ZXJzdG9yZS9HS2tvelNiMDV5ZEdZaVlIQUdZbTdab0cwZDlLYnNwVEFRQUYVAALIARIAFQIYUWlnX3hwdl9wbGFjZW1lbnRfcGVybWFuZW50X3YyL0VDNDIzNUZDNzFFNkM5QzExOTQ5NkRGMjMwRTREOUE0X2F1ZGlvX2Rhc2hpbml0Lm1wNBUCAsgBEgAoABgAGwKIB3VzZV9vaWwBMRJwcm9ncmVzc2l2ZV9yZWNpcGUBMRUAACau6LGejt2mQBUCKAJDMywXQEoZmZmZmZoYEmRhc2hfYmFzZWxpbmVfMV92MREAdf4HZeadAQA&amp;oh=00_Afwh1kNYmUw8Aux5I34XXmVDnVzkk4PCdv-YRpEasce6zA&amp;oe=69BDADF8, https://scontent-bos5-1.cdninstagram.com/o1/v/t16/f2/m69/AQP-pJ2JU_uwr3Nm_Q5dhgHAtd-ylk4HaufZlJv6QIwmumcQhvrAvl_RvnARUkCdoNLWC3-pJDjIFT0YX_pz8nKE.mp4?strext=1&amp;_nc_cat=106&amp;_nc_sid=5e9851&amp;_nc_ht=scontent-bos5-1.cdninstagram.com&amp;_nc_ohc=H4Y9gaxhzdYQ7kNvwEl4IAH&amp;efg=eyJ2ZW5jb2RlX3RhZyI6Inhwdl9wcm9ncmVzc2l2ZS5JTlNUQUdSQU0uQ0xJUFMuQzMuNzIwLmRhc2hfYmFzZWxpbmVfMV92MSIsInhwdl9hc3NldF9pZCI6MTgwOTg3MzIwNTY5NDA2MzEsImFzc2V0X2FnZV9kYXlzIjoxMCwidmlfdXNlY2FzZV9pZCI6MTAwOTksImR1cmF0aW9uX3MiOjQsInVybGdlbl9zb3VyY2UiOiJ3d3cifQ%3D%3D&amp;ccb=17-1&amp;_nc_gid=HHZXKIpvIoYDwV1FZYWeow&amp;_nc_ss=1a&amp;_nc_zt=28&amp;vs=2df83bda31ec7480&amp;_nc_vs=HBksFQIYOnBhc3N0aHJvdWdoX2V2ZXJzdG9yZS9HRDRiZUNid1Zwak9KMXNEQVBhUkJfVml1YlZFYnNwVEFRQUYVAALIARIAFQIYUWlnX3hwdl9wbGFjZW1lbnRfcGVybWFuZW50X3YyL0FENDJFOUUzMzY4RDZCNkQ5RkZCQTNBQTY4Q0UyMUI3X2F1ZGlvX2Rhc2hpbml0Lm1wNBUCAsgBEgAoABgAGwKIB3VzZV9vaWwBMRJwcm9ncmVzc2l2ZV9yZWNpcGUBMRUAACauwZzy7aymQBUCKAJDMywXQBBmZmZmZmYYEmRhc2hfYmFzZWxpbmVfMV92MREAdf4HZeadAQA&amp;oh=00_AfyhDrlhoO9mTeQqff_i-jHaBmIDZiiNYVt10OwuxFtXDw&amp;oe=69BDA64A, https://scontent-bos5-1.cdninstagram.com/o1/v/t16/f2/m84/AQPgrclxUkyQLeXOq78lZzQNc71wgOYw5VsmeN4fDVgWoO711rPKK-Mhu1DQY_s_xMapJ4pTnfMZpLYafM7GkrDsetrLEXplPZ688Kg.mp4?_nc_cat=105&amp;_nc_sid=5e9851&amp;_nc_ht=scontent-bos5-1.cdninstagram.com&amp;_nc_ohc=J-rIlCsuIAcQ7kNvwGWqPad&amp;efg=eyJ2ZW5jb2RlX3RhZyI6Inhwdl9wcm9ncmVzc2l2ZS5JTlNUQUdSQU0uQ0FST1VTRUxfSVRFTS5DMy43MjAuZGFzaF9iYXNlbGluZV8xX3YxIiwieHB2X2Fzc2V0X2lkIjo5MjQ4NTI4ODAyMTEyMjYsImFzc2V0X2FnZV9kYXlzIjo0OCwidmlfdXNlY2FzZV9pZCI6MTAxNDYsImR1cmF0aW9uX3MiOjM5LCJ1cmxnZW5fc291cmNlIjoid3d3In0%3D&amp;ccb=17-1&amp;_nc_gid=HHZXKIpvIoYDwV1FZYWeow&amp;_nc_ss=1a&amp;_nc_zt=28&amp;vs=fa9290cdd70d464d&amp;_nc_vs=HBkcFQIYTGlnX2JhY2tmaWxsX3RpbWVsaW5lX3ZvZC9CNjQ4NzZEOEU4MkUzMzcxOUUzQTk1N0ZGMTc0RUFBQl92aWRlb19kYXNoaW5pdC5tcDQVAALIARIAKAAYABsCiAd1c2Vfb2lsATEScHJvZ3Jlc3NpdmVfcmVjaXBlATEVAAAmtPSn9sLJpAMVAigCQzMsF0BD5mZmZmZmGBJkYXNoX2Jhc2VsaW5lXzFfdjERAHXuB2XEngEA&amp;oh=00_AfxpAH_-QcUhxI_7jsrCtbqVdTEKURkGmRStjM3N3HzEeQ&amp;oe=69B9AB63, https://scontent-bos5-1.cdninstagram.com/o1/v/t2/f2/m86/AQM_d7l-fewE2_yYavSNpIBKRHm6AFHPmXHRXMvywlzk26mQ17JkGDN2ARP2BpiZFGbBwFAvfllJ16g1QgITwx0jaV2H_jW78_9WDTg.mp4?_nc_cat=104&amp;_nc_sid=5e9851&amp;_nc_ht=scontent-bos5-1.cdninstagram.com&amp;_nc_ohc=5GsNTDmP2pwQ7kNvwEdEOvP&amp;efg=eyJ2ZW5jb2RlX3RhZyI6Inhwdl9wcm9ncmVzc2l2ZS5JTlNUQUdSQU0uQ0xJUFMuQzMuNzIwLmRhc2hfYmFzZWxpbmVfMV92MSIsInhwdl9hc3NldF9pZCI6MjAwMzcwNDc3NzA3Nzc3MiwiYXNzZXRfYWdlX2RheXMiOjkxLCJ2aV91c2VjYXNlX2lkIjoxMDA5OSwiZHVyYXRpb25fcyI6MzUsInVybGdlbl9zb3VyY2UiOiJ3d3cifQ%3D%3D&amp;ccb=17-1&amp;_nc_gid=HHZXKIpvIoYDwV1FZYWeow&amp;_nc_ss=1a&amp;_nc_zt=28&amp;vs=49fe7ad4d7bcd2fd&amp;_nc_vs=HBksFQIYUmlnX3hwdl9yZWVsc19wZXJtYW5lbnRfc3JfcHJvZC8yMzRDNTgyRkZGNzNBNDNBRTdDMzJDQkNFMkZCNzc5NV92aWRlb19kYXNoaW5pdC5tcDQVAALIARIAFQIYRmlnX3hwdl9yZWVsc19wZXJtYW5lbnRfc3JfcHJvZC84NDY3NzIzNjQ5MzI2ODZfODM0MjQ3NDcwOTEzMDg2MzM3MC5tcDQVAgLIARIAKAAYABsCiAd1c2Vfb2lsATEScHJvZ3Jlc3NpdmVfcmVjaXBlATEVAAAmmNDH9_uWjwcVAigCQzMsF0BBok3S8an8GBJkYXNoX2Jhc2VsaW5lXzFfdjERAHX-B2XmnQEA&amp;oh=00_Afxs1zOTtcpYb2cGTb7nez0iC</t>
  </si>
  <si>
    <t>https://www.instagram.com/therollingmuseum</t>
  </si>
  <si>
    <t>forrealinc</t>
  </si>
  <si>
    <t>amato garage</t>
  </si>
  <si>
    <t>amato garage
interior restration</t>
  </si>
  <si>
    <t>https://scontent-iad3-1.cdninstagram.com/v/t51.2885-19/312685784_1715149498885454_5202772716286770491_n.jpg?stp=dst-jpg_e0_s150x150_tt6&amp;efg=eyJ2ZW5jb2RlX3RhZyI6InByb2ZpbGVfcGljLmRqYW5nby4xMDgwLmMyIn0&amp;_nc_ht=scontent-iad3-1.cdninstagram.com&amp;_nc_cat=102&amp;_nc_oc=Q6cZ2QGtoe_zM_pu1Mps4Rc_PLre9Bax0W9kKQFrSiFwuv0dwOb6u4bc3LsBJ8QNX9V6VCk&amp;_nc_ohc=i0Z2LDq_C-gQ7kNvwF8BsOL&amp;_nc_gid=Vl0VoaiEA932qTZstAFBkQ&amp;edm=AOQ1c0wBAAAA&amp;ccb=7-5&amp;oh=00_AfwRbERY8DznAR8sV2TtnAfcbIpLsivHAwbqBJM71pu6Ow&amp;oe=69BDB5EB&amp;_nc_sid=8b3546</t>
  </si>
  <si>
    <t>porsche 911 993型の純正レカロシートを同じパターンで5台分制作させていただきました サイド部分 黒本革、センター部分、純正ファブリック(63-73まで使われていたfabric )後面 純正合皮を使用してます(^^) #porsche #porsche911 #porsche993 #911 #993 #carrera #turbo #gt2 #porscheinterior #custom #interior #interiordesign #life #recaro #ポルシェ #ポルシェ911 #レカロ #椅子 | #porscherestore #porsche911 #911s #restore #porsche #porsche #peita #momo #pmo #pmocarb #aircooled #msd #22 #1976 #ポルシェ | 89carrera🗻
#porsche #carrera #911 #interior #white #leather #4 #1989 #ポルシェ | 964 carrera
#porsche
#porsche911 
#porsche964
#porsche993
#porsche996
#porsche997
#porsche356 
#porschecayman 
#porschecayenne 
#porscheseats 
#porscheinterior 
#porscheclassic 
#porschegt3 
#porschemacan 
#porschedesign 
#ポルシェ | 993 recaro ☀︎
#porsche 
#porsche911
#porscherecaro 
#porscheinterior 
#ポルシェ | 1969年 911recaro.
治すのもったいないなー
このままがいいな〜
#porsche 
#ポルシェ
#porsche911 
#porsche901 
#narrowporsche 
#classicporsche 
#recaro 
#patina 
#patinaseat | targa☺︎
#porsche
#porsche911
#narrow
#targa
#targaflorio 
#oldporsche 
#interior
#タルガ
#ポルシェ 
#インテリア | あったかいストーブ
#100年前のストーブ　
#今冬もよろしくお願いします
#parfection 
#parfectionstove 
#oilheater 
#stove 
#no530 
#madeinusa 
#10/30 | 76🍊
#porsche
#porsche911
#porsche930
#porsche964
#porsche356
#porscheinterior 
#aircooled 
#ポルシェ 
#recaro 
#interior | #stihl #ax #薪ストーブ
今日はさむい🍊 | 74 carrera targa 🍊
#fuchs #fuchswheels #porsche911 #porschefabric #carrera #targa #targaflorio #interior #ポルシェ | rsrlook🌿
#juno #rsr #911rsr #ポルシェ #porsche #interior #911 #911carrera #911targa #930scr 930sc #930turbo #porscheinterior</t>
  </si>
  <si>
    <t>#porsche, #porsche911, #porsche993, #911, #993, #carrera, #turbo, #gt2, #porscheinterior, #custom, #interior, #interiordesign, #life, #recaro, #porscherestore, #911s, #restore, #peita, #momo, #pmo, #pmocarb, #aircooled, #msd, #22, #1976, #white, #leather, #4, #1989, #porsche964, #porsche996, #porsche997, #porsche356, #porschecayman, #porschecayenne, #porscheseats, #porscheclassic, #porschegt3, #porschemacan, #porschedesign, #porscherecaro, #porsche901, #narrowporsche, #classicporsche, #patina, #</t>
  </si>
  <si>
    <t>https://instagram.com/p/B6hHOLAl5S_, https://instagram.com/p/CWnzJGHl_Pj, https://instagram.com/p/CNrHZKVlsLO, https://instagram.com/p/ClpxYqKp6Hy, https://instagram.com/p/ClAXCDBJR_7, https://instagram.com/p/CkmZ5IhBvmC, https://instagram.com/p/CkZo7UGJ3g-, https://instagram.com/p/CkVf278p83E, https://instagram.com/p/CcVVNAKB2R7, https://instagram.com/p/CbrLw8GJbfg, https://instagram.com/p/CbXzW9jJdfJ, https://instagram.com/p/CZ-5KUvFPeD</t>
  </si>
  <si>
    <t>292, 344, 321, 190, 152, 170, 179, 161, 284, 34, 154, 266</t>
  </si>
  <si>
    <t>5, 1, 2, 1, 1, 2, 5, 2, 3, 0, 2, 2</t>
  </si>
  <si>
    <t>2019-12-26, 2021-11-23, 2021-04-15, 2022-12-02, 2022-11-16, 2022-11-06, 2022-11-01, 2022-10-30, 2022-04-14, 2022-03-29, 2022-03-21, 2022-02-15</t>
  </si>
  <si>
    <t>名古屋市鶴舞公園, 4real inc.</t>
  </si>
  <si>
    <t>Sidecar, Image, Sidecar, Sidecar, Image, Sidecar, Image, Sidecar, Sidecar, Image, Image, Sidecar</t>
  </si>
  <si>
    <t>https://scontent-iad3-1.cdninstagram.com/v/t51.2885-15/76807214_451690098838615_9125654252578927688_n.jpg?stp=dst-jpg_e35_s1080x1080_tt6&amp;_nc_ht=scontent-iad3-1.cdninstagram.com&amp;_nc_cat=107&amp;_nc_oc=Q6cZ2QGtoe_zM_pu1Mps4Rc_PLre9Bax0W9kKQFrSiFwuv0dwOb6u4bc3LsBJ8QNX9V6VCk&amp;_nc_ohc=MbFi2h4sWRwQ7kNvwHEW4VD&amp;_nc_gid=Vl0VoaiEA932qTZstAFBkQ&amp;edm=AOQ1c0wBAAAA&amp;ccb=7-5&amp;ig_cache_key=MjIwNzA3NzA0OTY0NjM5MDcyNw%3D%3D.3-ccb7-5&amp;oh=00_AfxLWJdTXSs6zmyPhMaLDnO4EsiRMRjEYqkxJ1N-exzwMA&amp;oe=69BD9F47&amp;_nc_sid=8b3546, https://scontent-iad3-1.cdninstagram.com/v/t51.2885-15/76807214_451690098838615_9125654252578927688_n.jpg?stp=dst-jpg_e35_s1080x1080_tt6&amp;_nc_ht=scontent-iad3-1.cdninstagram.com&amp;_nc_cat=107&amp;_nc_oc=Q6cZ2QGtoe_zM_pu1Mps4Rc_PLre9Bax0W9kKQFrSiFwuv0dwOb6u4bc3LsBJ8QNX9V6VCk&amp;_nc_ohc=MbFi2h4sWRwQ7kNvwHEW4VD&amp;_nc_gid=Vl0VoaiEA932qTZstAFBkQ&amp;edm=AOQ1c0wBAAAA&amp;ccb=7-5&amp;ig_cache_key=MjIwNzA3NzA0OTY0NjM5MDcyNw%3D%3D.3-ccb7-5&amp;oh=00_AfxLWJdTXSs6zmyPhMaLDnO4EsiRMRjEYqkxJ1N-exzwMA&amp;oe=69BD9F47&amp;_nc_sid=8b3546, https://scontent-iad3-1.cdninstagram.com/v/t51.82787-15/651006668_18176074054389496_1418846387153165663_n.jpg?stp=dst-jpg_e35_s1080x1080_sh0.08_tt6&amp;_nc_ht=scontent-iad3-1.cdninstagram.com&amp;_nc_cat=104&amp;_nc_oc=Q6cZ2QGtoe_zM_pu1Mps4Rc_PLre9Bax0W9kKQFrSiFwuv0dwOb6u4bc3LsBJ8QNX9V6VCk&amp;_nc_ohc=vXicfHCqBOUQ7kNvwF-sA9E&amp;_nc_gid=Vl0VoaiEA932qTZstAFBkQ&amp;edm=AOQ1c0wBAAAA&amp;ccb=7-5&amp;ig_cache_key=MjIwNzA3NzA0OTY4ODI0MzEyNQ%3D%3D.3-ccb7-5&amp;oh=00_Afxv6bJt0CAzBj0r7S4khF9nxhsL9cpAJJa5QhRFakWYxQ&amp;oe=69BDB48E&amp;_nc_sid=8b3546, https://scontent-iad3-2.cdninstagram.com/v/t51.2885-15/80071317_202206950822523_2047824710693843890_n.jpg?stp=dst-jpg_e35_s1080x1080_tt6&amp;_nc_ht=scontent-iad3-2.cdninstagram.com&amp;_nc_cat=103&amp;_nc_oc=Q6cZ2QGtoe_zM_pu1Mps4Rc_PLre9Bax0W9kKQFrSiFwuv0dwOb6u4bc3LsBJ8QNX9V6VCk&amp;_nc_ohc=A6nlbo6Og30Q7kNvwEXOoLn&amp;_nc_gid=Vl0VoaiEA932qTZstAFBkQ&amp;edm=AOQ1c0wBAAAA&amp;ccb=7-5&amp;ig_cache_key=MjIwNzA3NzA0OTY3OTc0MzMxMA%3D%3D.3-ccb7-5&amp;oh=00_Afz2Wn0IBamTBIopXvahvdRm5RRMi0vRv0uljI2AWtXgZg&amp;oe=69BD8CB4&amp;_nc_sid=8b3546, https://scontent-iad3-1.cdninstagram.com/v/t51.2885-15/79355033_150628809565724_4604387065935000899_n.jpg?stp=dst-jpg_e35_s1080x1080_tt6&amp;_nc_ht=scontent-iad3-1.cdninstagram.com&amp;_nc_cat=108&amp;_nc_oc=Q6cZ2QGtoe_zM_pu1Mps4Rc_PLre9Bax0W9kKQFrSiFwuv0dwOb6u4bc3LsBJ8QNX9V6VCk&amp;_nc_ohc=f_kOnBpXYy4Q7kNvwGTeAhq&amp;_nc_gid=Vl0VoaiEA932qTZstAFBkQ&amp;edm=AOQ1c0wBAAAA&amp;ccb=7-5&amp;ig_cache_key=MjIwNzA3NzA0OTY4ODIyNDM3MA%3D%3D.3-ccb7-5&amp;oh=00_AfwP3he3W6f7GAhfEWvTRQY3iTlj-ugdJ8s2oqeD0gwrqA&amp;oe=69BDB1B8&amp;_nc_sid=8b3546, https://scontent-iad3-1.cdninstagram.com/v/t51.82787-15/648712056_18118394143532349_645409131242770065_n.jpg?stp=dst-jpg_e35_s1080x1080_sh0.08_tt6&amp;_nc_ht=scontent-iad3-1.cdninstagram.com&amp;_nc_cat=109&amp;_nc_oc=Q6cZ2QGtoe_zM_pu1Mps4Rc_PLre9Bax0W9kKQFrSiFwuv0dwOb6u4bc3LsBJ8QNX9V6VCk&amp;_nc_ohc=4nS7_n7l0UQQ7kNvwHUXI1p&amp;_nc_gid=Vl0VoaiEA932qTZstAFBkQ&amp;edm=AOQ1c0wBAAAA&amp;ccb=7-5&amp;ig_cache_key=MjIwNzA3NzA0OTY3MTM3NjM2Ng%3D%3D.3-ccb7-5&amp;oh=00_AfxSbtyrVYADgOsq8Cc_75s-OHkpkaVKbswIHXolR_0l9w&amp;oe=69BDB19D&amp;_nc_sid=8b3546, https://scontent-iad3-1.cdninstagram.com/v/t51.82787-15/651015312_18165886600410727_8199499370009735269_n.jpg?stp=dst-jpg_e35_s1080x1080_sh0.08_tt6&amp;_nc_ht=scontent-iad3-1.cdninstagram.com&amp;_nc_cat=107&amp;_nc_oc=Q6cZ2QGtoe_zM_pu1Mps4Rc_PLre9Bax0W9kKQFrSiFwuv0dwOb6u4bc3LsBJ8QNX9V6VCk&amp;_nc_ohc=JDQZufxD41sQ7kNvwHdSzim&amp;_nc_gid=Vl0VoaiEA932qTZstAFBkQ&amp;edm=AOQ1c0wBAAAA&amp;ccb=7-5&amp;ig_cache_key=MjIwNzA3NzA0OTY3MTU0MjUwMQ%3D%3D.3-ccb7-5&amp;oh=00_AfwVfhub-ABXyKDw8yFtSMRxT8SL-RNmUVYFODefJdnfCA&amp;oe=69BDB571&amp;_nc_sid=8b3546, https://scontent-iad3-1.cdninstagram.com/v/t51.2885-15/80101587_201135714383272_5774530829405572820_n.jpg?stp=dst-jpg_e35_s1080x1080_tt6&amp;_nc_ht=scontent-iad3-1.cdninstagram.com&amp;_nc_cat=104&amp;_nc_oc=Q6cZ2QGtoe_zM_pu1Mps4Rc_PLre9Bax0W9kKQFrSiFwuv0dwOb6u4bc3LsBJ8QNX9V6VCk&amp;_nc_ohc=3N6a11RdqMsQ7kNvwE2Wqc7&amp;_nc_gid=Vl0VoaiEA932qTZstAFBkQ&amp;edm=AOQ1c0wBAAAA&amp;ccb=7-5&amp;ig_cache_key=MjIwNzA3NzA0OTY5NjczNDc2Nw%3D%3D.3-ccb7-5&amp;oh=00_AfwbrjNKtiDp0Wu8n9ZHavt8r54jBbxZZFLso4SpnKOXnQ&amp;oe=69BD869D&amp;_nc_sid=8b3546, https://scontent-iad3-1.cdninstagram.com/v/t51.82787-15/642947490_18106193143843634_2851847299310933483_n.jpg?stp=dst-jpg_e35_s1080x1080_sh0.08_tt6&amp;_nc_ht=scontent-iad3-1.cdninstagram.com&amp;_nc_cat=102&amp;_nc_oc=Q6cZ2QGtoe_zM_pu1Mps4Rc_PLre9Bax0W9kKQFrSiFwuv0dwOb6u4bc3LsBJ8QNX9V6VCk&amp;_nc_ohc=n-R_WLzdfYIQ7kNvwHLs-ts&amp;_nc_gid=Vl0VoaiEA932qTZstAFBkQ&amp;edm=AOQ1c0wBAAAA&amp;ccb=7-5&amp;ig_cache_key=MjIwNzA3NzA0OTY5NjY5MzQ1NQ%3D%3D.3-ccb7-5&amp;oh=00_AfzOAED3TjrhzdjOGifpTN3IK-U7jNr6nsrGqxW7xA8pJA&amp;oe=69BDBE48&amp;_nc_sid=8b3546, https://scontent-iad3-1.cdninstagram.com/v/t51.82787-15/619826905_18059645201330270_5083665090366718382_n.jpg?stp=dst-jpg_e35_s1080x1080_sh0.08_tt6&amp;_nc_ht=scontent-iad3-1.cdninstagram.com&amp;_nc_cat=102&amp;_nc_oc=Q6cZ2QGtoe_zM_pu1Mps4Rc_PLre9Bax0W9kKQFrSiFwuv0dwOb6u4bc3LsBJ8QNX9V6VCk&amp;_nc_ohc=ZTZOKqJlhWoQ7kNvwHeo9yu&amp;_nc_gid=Vl0VoaiEA932qTZstAFBkQ&amp;edm=AOQ1c0wBAAAA&amp;ccb=7-5&amp;ig_cache_key=MjcxMzM2MjIyNTkzMTIxOTkzOQ%3D%3D.3-ccb7-5&amp;oh=00_AfxpUJ_3uFA1YvAcclTNlaurDjbWUMW4K4UJTfzfGxDTHw&amp;oe=69BD9A32&amp;_nc_sid=8b3546, https://scontent-iad3-1.cd</t>
  </si>
  <si>
    <t>https://www.instagram.com/forrealinc</t>
  </si>
  <si>
    <t>bkk.streetwear</t>
  </si>
  <si>
    <t>ของแท้ พร้อมส่ง นัดรับ ส่งแมส</t>
  </si>
  <si>
    <t>https://bit.ly/2MAmysq</t>
  </si>
  <si>
    <t>https://scontent-atl3-1.cdninstagram.com/v/t51.2885-19/41762954_2252648331727446_2712778125283950592_n.jpg?stp=dst-jpg_e0_s150x150_tt6&amp;efg=eyJ2ZW5jb2RlX3RhZyI6InByb2ZpbGVfcGljLmRqYW5nby43NDEuYzIifQ&amp;_nc_ht=scontent-atl3-1.cdninstagram.com&amp;_nc_cat=106&amp;_nc_oc=Q6cZ2QEYrFUcBSjbyNzuC1z7rqVBgckAzbsLKUelBmLY_cirLCg23vBEGEEs4HL1XFQdg3o&amp;_nc_ohc=xt9Sm42iJcIQ7kNvwHwu0E1&amp;_nc_gid=ggnGOo8_VVmEUBYbiJTEoA&amp;edm=AOQ1c0wBAAAA&amp;ccb=7-5&amp;oh=00_Afz_s77QE0ZlFcHEMwM0vSysX-VGvlm9bM0YvhVosvX7Og&amp;oe=69BD8F6A&amp;_nc_sid=8b3546</t>
  </si>
  <si>
    <t>Bape camo red  SHARK MINI BAG ของใหม่ 
ราคา 3390
#bapethai #bapethailand #humanmadeมือสอง 
#bapeแท้ #bapeforsale | สีน้ำเงิน navy Human made 
หัวใจ ฟอนต์หลุยส์ ด้านหลัง
ของใหม่ มีถุง. Sz XL 
ขายแล้ว
#humanmadethai #humanmade #humanmadeมือสอง 
#bapethailand #bapeแท้และถูก | สี ดำ Human made เสื้อหัวใจ
ของใหม่ มีถุง. Sz XL 
ขายแล้ว
**รอบอก43นิ้ว ยาว 28.5 นิ้ว
#humanmadethai #humanmadeแท้ #humanmade® 
#bapethailand #bapeforsale | กางเกง bape camo multi  shark 
Sz L เอว 34-36 มือสองเหมือนของใหม่
 ราคา  ขายแล้ว
#bapeforsale #bapethailand #bapeแท้และถูก 
#humanmadethai #humanmade® | กางเกงbape camo red  shark 
Sz L เอว 34-36 มือสองสภาพดี
ตำหนิ สกรีนแตกนิดหน่อย ไม่มีเชือกดึง
ราคา 3900
 #bapeแท้และถูก #bapethailand #bapeshark 
#bapejapan #humanmade® | กางเกง bape abc camo green
 Shark ของใหม่. szXL 34-38 
 ราคา 7500
#bapethai #bapeแท้และถูก #bapeforsale 
#humanmadeแท้ #humanmadethai | Mastermind World ของใหม่ 
Sz L เอว 34 ยาว 42นิ้ว ปลายขา 8.5นิ้ว
ราคา 17,900 
#mastermindjapan #mastermindworld #bape 
#humanmadeแท้ #bapeforsale | Bape x mastermind jeans ของใหม่
Sz L เอว34 ยาว43นิ้ว ปลายขา 7นิ้ว
ราคา  ขายแล้ว
#bapethai #bapeแท้และถูก #bapemastermind 
#humanmade #bape | Bape camo yellow SHARK MINI BAG ของใหม่
ราคา 3390
#bapeแท้และถูก #bapethai #humanmadethai 
#niketravisscott #bapeforsale | jeans SLIM DENIM PANTS
 FUTURE  sz 34 เอวจริง 36 ของใหม่ 8900
size chart ดูในรูปครับ
**ราคารวมส่งนัดรับฟิวเจอร์ รังสิต
แมสต้นทางรังสิตคลอง2 ครับ
#humanmadethai #humanmadeแท้ #humanmade® 
#bapethai #bapeแท้และถูก | สีขาว Human-made ลายเสือด้านหลังเปิดshop เกาหลี apgujeong  ของใหม่มีถุง 
sz XL. ราคา ขายแล้ว
*รอบอก43 นิ้ว ยาว 28นิ้ว
 #humanmadethai #humanmade® #humanmadeแท้ 
#bapeแท้และถูก #bapethai | ขายเสื้อยึด human made 
**ราคารวมส่งนัดรับฟิวเจอร์ รังสิต
แมสต้นทางรังสิตคลอง2 ครับ
1. สีขาว Human made ลายงูด้านหลัง ของใหม่
มีถุง. Sz XL  ขายแล้ว
**รอบอก44นิ้ว ยาว 28 นิ้ว
#humanmadethai #humanmade® #humanmadeแท้ #bapethai #bapeแท้และถูกม</t>
  </si>
  <si>
    <t>#bapethai, #bapethailand, #humanmade, #bape, #bapeforsale, #humanmadethai, #bapeshark, #bapejapan, #mastermindjapan, #mastermindworld, #bapemastermind, #niketravisscott</t>
  </si>
  <si>
    <t>https://instagram.com/p/DV6TTfJkSVO, https://instagram.com/p/DVnUro2ETDw, https://instagram.com/p/DVnUFJekThS, https://instagram.com/p/DVPpDIlEY34, https://instagram.com/p/DVNODtyEQqN, https://instagram.com/p/DVNNwfkEb01, https://instagram.com/p/DVIVOh1Eeev, https://instagram.com/p/DVIUUdekR9q, https://instagram.com/p/DVF3wW5kVDL, https://instagram.com/p/DVF2v3hkZNJ, https://instagram.com/p/DVF2PjhESyp, https://instagram.com/p/DVF1XQcEYOL</t>
  </si>
  <si>
    <t>3, 2, 1, 1, 2, 4, 2, 2, 2, 1, 1, 1</t>
  </si>
  <si>
    <t>2026-03-15, 2026-03-08, 2026-03-08, 2026-02-27, 2026-02-26, 2026-02-26, 2026-02-24, 2026-02-24, 2026-02-23, 2026-02-23, 2026-02-23, 2026-02-23</t>
  </si>
  <si>
    <t>https://scontent-atl3-1.cdninstagram.com/v/t51.82787-15/652968897_18306360649287492_8163426568166402357_n.jpg?stp=dst-jpg_e35_s1080x1080_sh0.08_tt6&amp;_nc_ht=scontent-atl3-1.cdninstagram.com&amp;_nc_cat=100&amp;_nc_oc=Q6cZ2QEYrFUcBSjbyNzuC1z7rqVBgckAzbsLKUelBmLY_cirLCg23vBEGEEs4HL1XFQdg3o&amp;_nc_ohc=AtnJMelM2xAQ7kNvwFu6g84&amp;_nc_gid=ggnGOo8_VVmEUBYbiJTEoA&amp;edm=AOQ1c0wBAAAA&amp;ccb=7-5&amp;ig_cache_key=Mzg1MzQ3NjM4Njk0MjU4OTA5MQ%3D%3D.3-ccb7-5&amp;oh=00_AfwmL139cvmkQFvRhzTm5lX1U92kU1mvj-wGKErDLPq-SA&amp;oe=69BDAAD5&amp;_nc_sid=8b3546, https://scontent-atl3-1.cdninstagram.com/v/t51.82787-15/652968897_18306360649287492_8163426568166402357_n.jpg?stp=dst-jpg_e35_s1080x1080_sh0.08_tt6&amp;_nc_ht=scontent-atl3-1.cdninstagram.com&amp;_nc_cat=100&amp;_nc_oc=Q6cZ2QEYrFUcBSjbyNzuC1z7rqVBgckAzbsLKUelBmLY_cirLCg23vBEGEEs4HL1XFQdg3o&amp;_nc_ohc=AtnJMelM2xAQ7kNvwFu6g84&amp;_nc_gid=ggnGOo8_VVmEUBYbiJTEoA&amp;edm=AOQ1c0wBAAAA&amp;ccb=7-5&amp;ig_cache_key=Mzg1MzQ3NjM4Njk0MjU4OTA5MQ%3D%3D.3-ccb7-5&amp;oh=00_AfwmL139cvmkQFvRhzTm5lX1U92kU1mvj-wGKErDLPq-SA&amp;oe=69BDAAD5&amp;_nc_sid=8b3546, https://scontent-atl3-1.cdninstagram.com/v/t51.82787-15/653923348_18306360631287492_4547644973243749671_n.jpg?stp=dst-jpg_e35_s1080x1080_sh0.08_tt6&amp;_nc_ht=scontent-atl3-1.cdninstagram.com&amp;_nc_cat=100&amp;_nc_oc=Q6cZ2QEYrFUcBSjbyNzuC1z7rqVBgckAzbsLKUelBmLY_cirLCg23vBEGEEs4HL1XFQdg3o&amp;_nc_ohc=y2B5eMuepgIQ7kNvwE6kA2o&amp;_nc_gid=ggnGOo8_VVmEUBYbiJTEoA&amp;edm=AOQ1c0wBAAAA&amp;ccb=7-5&amp;ig_cache_key=Mzg1MzQ3NjM4ODU2MTU3MjczMA%3D%3D.3-ccb7-5&amp;oh=00_AfwQttZiMwT5esc2E5Z0hyF9JX76QIPIhUth7T4bgSZ_DA&amp;oe=69BD990C&amp;_nc_sid=8b3546, https://scontent-atl3-1.cdninstagram.com/v/t51.82787-15/652774917_18306360640287492_3426824506945612544_n.jpg?stp=dst-jpg_e35_s1080x1080_sh0.08_tt6&amp;_nc_ht=scontent-atl3-1.cdninstagram.com&amp;_nc_cat=100&amp;_nc_oc=Q6cZ2QEYrFUcBSjbyNzuC1z7rqVBgckAzbsLKUelBmLY_cirLCg23vBEGEEs4HL1XFQdg3o&amp;_nc_ohc=YXjkkbTZXdcQ7kNvwFGEIJp&amp;_nc_gid=ggnGOo8_VVmEUBYbiJTEoA&amp;edm=AOQ1c0wBAAAA&amp;ccb=7-5&amp;ig_cache_key=Mzg1MzQ3NjM5MDMxNDgyNDA2MQ%3D%3D.3-ccb7-5&amp;oh=00_Afz_AWdolchXtejPvfbf-zMXB135ECMmLPk9jWpPOB0EHQ&amp;oe=69BD998C&amp;_nc_sid=8b3546, https://scontent-atl3-1.cdninstagram.com/v/t51.82787-15/649228748_18305161759287492_5941693164643000050_n.webp?stp=dst-jpg_e35_s1080x1080_sh0.08_tt6&amp;_nc_ht=scontent-atl3-1.cdninstagram.com&amp;_nc_cat=100&amp;_nc_oc=Q6cZ2QEYrFUcBSjbyNzuC1z7rqVBgckAzbsLKUelBmLY_cirLCg23vBEGEEs4HL1XFQdg3o&amp;_nc_ohc=eMpQNNZGrXgQ7kNvwEyo1oq&amp;_nc_gid=ggnGOo8_VVmEUBYbiJTEoA&amp;edm=AOQ1c0wBAAAA&amp;ccb=7-5&amp;ig_cache_key=Mzg0ODEzNTM1NjIwMjQyMjA1NQ%3D%3D.3-ccb7-5&amp;oh=00_AfyLiucdEGeJQ791rk2UKxBLNgT0kTZebBCDCwodFUNFSw&amp;oe=69BD885A&amp;_nc_sid=8b3546, https://scontent-atl3-1.cdninstagram.com/v/t51.82787-15/649228748_18305161759287492_5941693164643000050_n.webp?stp=dst-jpg_e35_s1080x1080_sh0.08_tt6&amp;_nc_ht=scontent-atl3-1.cdninstagram.com&amp;_nc_cat=100&amp;_nc_oc=Q6cZ2QEYrFUcBSjbyNzuC1z7rqVBgckAzbsLKUelBmLY_cirLCg23vBEGEEs4HL1XFQdg3o&amp;_nc_ohc=eMpQNNZGrXgQ7kNvwEyo1oq&amp;_nc_gid=ggnGOo8_VVmEUBYbiJTEoA&amp;edm=AOQ1c0wBAAAA&amp;ccb=7-5&amp;ig_cache_key=Mzg0ODEzNTM1NjIwMjQyMjA1NQ%3D%3D.3-ccb7-5&amp;oh=00_AfyLiucdEGeJQ791rk2UKxBLNgT0kTZebBCDCwodFUNFSw&amp;oe=69BD885A&amp;_nc_sid=8b3546, https://scontent-atl3-1.cdninstagram.com/v/t51.82787-15/649146935_18305161768287492_8997755038962093055_n.jpg?stp=dst-jpg_e35_s1080x1080_sh0.08_tt6&amp;_nc_ht=scontent-atl3-1.cdninstagram.com&amp;_nc_cat=100&amp;_nc_oc=Q6cZ2QEYrFUcBSjbyNzuC1z7rqVBgckAzbsLKUelBmLY_cirLCg23vBEGEEs4HL1XFQdg3o&amp;_nc_ohc=wt8WQzTMHyAQ7kNvwEoE9wB&amp;_nc_gid=ggnGOo8_VVmEUBYbiJTEoA&amp;edm=AOQ1c0wBAAAA&amp;ccb=7-5&amp;ig_cache_key=Mzg0ODEzNTM1NjE0MzczNDQ4Ng%3D%3D.3-ccb7-5&amp;oh=00_AfyTYKepXjOwiqoUD2v0OHFILEpf1KDQ_XUxXzwwVzZWaA&amp;oe=69BDA5B2&amp;_nc_sid=8b3546, https://scontent-atl3-1.cdninstagram.com/v/t51.82787-15/649212500_18305161777287492_5172084602604511570_n.jpg?stp=dst-jpg_e35_s1080x1080_sh0.08_tt6&amp;_nc_ht=scontent-atl3-1.cdninstagram.com&amp;_nc_cat=100&amp;_nc_oc=Q6cZ2QEYrFUcBSjbyNzuC1z7rqVBgckAzbsLKUelBmLY_cirLCg23vBEGEEs4HL1XFQdg3o&amp;_nc_ohc=PWaQTTtLevMQ7kNvwH9xKmm&amp;_nc_gid=ggnGOo8_VVmEUBYbiJTEoA&amp;edm=AOQ1c0wBAAAA&amp;ccb=7-5&amp;ig_cache_key=Mzg0ODEzNTM1NjIwMjQ2ODYyOQ%3D%3D.3-ccb7-5&amp;oh=00_AfwIJG3DVue9H2uJOUS8ezoN_odjxKSyWwmUttB3SNP75Q&amp;oe=69BDB8A8&amp;_nc_sid=8b3546, https://scontent-atl3-1.cdninstagram.com/v/t51.82787-15/649227379_18305161786287492_131543686350314720_n.jpg?stp=dst-jpg_e35_s1080x1080_sh0.08_tt6&amp;_nc_ht=scontent-atl3-1.cdninstagram.com&amp;_nc_cat=100&amp;_nc_oc=Q6cZ2QEYrFUcBSjbyNzuC1z7rqVBgckAzbsLKUelBmLY_cirLCg23vBEGEEs4HL1XFQdg3o&amp;_nc_ohc=NxaH4y7JKuMQ7kNvwE3l9Ex&amp;_nc_gid=ggnGOo8_VVmEUBYbiJTEoA&amp;edm=AOQ1c0wBAAAA&amp;ccb=7-5&amp;ig_cache_key=Mzg0ODEzNTM1NjE5NDA3NTQ1NQ%3D%3D.3-ccb7-5&amp;oh=00_AfxR9FWtW4rAtvb0muop7W_-508_tMYQAJgP_nCkw25IXg&amp;oe=69BD9339&amp;_nc_sid=8b3546, https://scontent-atl3-1.cdninstagram.com/v/t51.82787-15/649224535_18305161627287492_2334509154702706645_n.webp?stp=dst-jpg_e35_s1080x1080_sh0.08_tt6&amp;_nc_ht=scontent-atl3-1.cdninstagram.com&amp;_nc_cat=100&amp;_nc_oc=Q6cZ2QEYrFUcBSjbyNzuC1z7rqVBgckAzbsLKUelBmLY_cirLCg23vBEGEEs4HL1XFQdg3o&amp;_nc_ohc=u1IEczO4ktMQ7kNvwFphjve&amp;_nc_gid=ggnGOo8_VVmEUBYbiJTEoA&amp;edm=AOQ1c0wBAAAA&amp;ccb=7-5&amp;ig_cache_key=Mzg0ODEzMjcxNTA5MTEzMzk3Mg%3D%3D.3-ccb7-5&amp;oh=00_AfzS38P9lmpJGCQomcLA7vwBZEgdqm4CSLhBT50UZb_</t>
  </si>
  <si>
    <t>https://www.instagram.com/bkk.streetwear</t>
  </si>
  <si>
    <t>sameer_gems_stone</t>
  </si>
  <si>
    <t>Minerals Specimen Polished</t>
  </si>
  <si>
    <t>I am Wholesaler of all kind of polished stones 
Available at the best PRICES Shipping world wide payment PayPal bank accepted . Minimum oder 5kg 10kg_</t>
  </si>
  <si>
    <t>https://scontent-atl3-3.cdninstagram.com/v/t51.2885-19/465214703_530206016565862_1903431371217911708_n.jpg?stp=dst-jpg_e0_s150x150_tt6&amp;efg=eyJ2ZW5jb2RlX3RhZyI6InByb2ZpbGVfcGljLmRqYW5nby4xMDgwLmMyIn0&amp;_nc_ht=scontent-atl3-3.cdninstagram.com&amp;_nc_cat=110&amp;_nc_oc=Q6cZ2QGMxRhVDeDVZIzfAHAAKSkflPpYu9sQgqEldkDIv1Vv1-_9T7zc9mzOBUggVq2MRX8&amp;_nc_ohc=pnP153D0PyoQ7kNvwFh1IDM&amp;_nc_gid=6R1Og1eyDSw8cZnv4YDXmA&amp;edm=AOQ1c0wBAAAA&amp;ccb=7-5&amp;oh=00_Afy05MzcFNjYS9GyLU8rH5WDasvwS1VykNnpqKUwM8ABeQ&amp;oe=69BD98BA&amp;_nc_sid=8b3546</t>
  </si>
  <si>
    <t>Pink aragonite Freeform  weight 12.3kg available for sale if anyone interested dm me for more details shipping worldwide payment PayPal bank accepted 
.
#rubyzosite #crystals #clearquartz #crystalhealing #quartz noviekquartz gemstones rawamethyst unakite energyhealing energygenerator crystaltree  | Pink aragonite sphere 2.7kg  available for sale if anyone interested dm me for more details shipping worldwide payment PayPal bank accepted 
.
#rubyzosite #crystals #clearquartz #crystalhealing #quartz noviekquartz gemstones rawamethyst unakite energyhealing energygenerator crystaltree crystalwho | Ruby Zoisite Freeform weight 10kg available for sale if anyone interested dm me for more details shipping worldwide payment PayPal bank accepted 
.
#rubyzosite #crystals #clearquartz #crystalhealing #quartz noviekquartz gemstones rawamethyst unakite energyhealing energygenerator crystaltree cryst | Pistachio Freeform 
Weight 37kg 
Available for sale if anyone interested dm me for more details shipping worldwide payment PayPal bank accepted
.
#aragonite #crystals #crystalhealing #caribbeancalcite #calcite pistachiocalcite pinkcalcite bluecalcite calcitecrystal crystalshop aragonitespheres cry | Blue aragonite Freeform 
Weight 37.9kg 
Available for sale if anyone interested dm me for more details shipping worldwide payment PayPal bank accepted
.
#aragonite #crystals #crystalhealing #caribbeancalcite #calcite pistachiocalcite pinkcalcite bluecalcite calcitecrystal crystalshop aragonitesphe | 3kg Caribbean calcite spheres Available ON WHOLESALE PRICES if anyone's interested dm me for more DETAILS 
Shipping World WIDE payment PayPal accepted 
.
#caribbeancalcite #crystals #calcite #crystalhealing #aragonite bluecalcite pinkcalcite pistachiocalcite calcitecrystal crystalshop manganocalcit | Perfect aragonite Freeform 
weight 16kg Available for sale if anyone's interested dm me for more DETAILS 
.
#aragonite #crystals #crystalhealing #caribbeancalcite #calcite pistachiocalcite pinkcalcite bluecalcite calcitecrystal crystalshop aragonitespheres crystal minerals gemstones calcites lapis | Lapis lazuli Dragon Weight 32kg Available in  best price Shipping worldwide payment PayPal bank accepted 
home delivery in 7 working days 
.
.
.
#lapislazuli #amethyst #crystals #stevenuniverse #lapis gemstones rosequartz peridot crystalshop crystalhealing quartz crystal garnet pearl gems jewelry | A grade quality 💙
Lapis lazuli 💙
Amazing freefrom 💙
Available for sale 💙
Weight • 5.340 kg 💙
Price • dm me 💙 | Very nice and top color rhodonite Freeform 29.5kg | amazing collection piece large size  brown aragonite Freeform weight 54kg  available for sale if anyone interested dm me for more details shipping Worldwide payment PayPal bank accepted 
.
#brownaragonite #bluearagonite #pinkaragonite #whitearagonite #caribbeancalcite #bluearagonitespecimen #k #sto | lapis Lazuli 10kg eggs Available ON WHOLESALE PRICES if anyone's interested dm me for more DETAILS</t>
  </si>
  <si>
    <t>#rubyzosite, #crystals, #clearquartz, #crystalhealing, #quartz, #aragonite, #caribbeancalcite, #calcite, #lapislazuli, #amethyst, #stevenuniverse, #lapis, #brownaragonite, #bluearagonite, #pinkaragonite, #whitearagonite, #bluearagonitespecimen, #k, #sto</t>
  </si>
  <si>
    <t>https://instagram.com/p/DV5xVRlDUel, https://instagram.com/p/DV5xQ41jfDe, https://instagram.com/p/DV5xNMsDUIE, https://instagram.com/p/DVw0HSuDNTz, https://instagram.com/p/DVpYWrfDLUi, https://instagram.com/p/DVbrqyXDS2b, https://instagram.com/p/DVRNRivjQwF, https://instagram.com/p/DSqRF-vDYxy, https://instagram.com/p/DSYEPgGDap7, https://instagram.com/p/DSGtTgViFtJ, https://instagram.com/p/DR8RK84DJId, https://instagram.com/p/DRn8JuZDCgi</t>
  </si>
  <si>
    <t>1, 2, 1, 2, 2, 2, 0, 6, 2, 2, 2, 3</t>
  </si>
  <si>
    <t>2026-03-15, 2026-03-15, 2026-03-15, 2026-03-11, 2026-03-09, 2026-03-03, 2026-02-27, 2025-12-24, 2025-12-17, 2025-12-11, 2025-12-07, 2025-11-29</t>
  </si>
  <si>
    <t>Sidecar, Sidecar, Sidecar, Video, Video, Video, Image, Video, Video, Image, Image, Video</t>
  </si>
  <si>
    <t>https://scontent-atl3-3.cdninstagram.com/v/t51.82787-15/652295923_18428634910138643_5124446117933232616_n.webp?stp=dst-jpg_e35_s1080x1080_sh0.08_tt6&amp;_nc_ht=scontent-atl3-3.cdninstagram.com&amp;_nc_cat=111&amp;_nc_oc=Q6cZ2QGMxRhVDeDVZIzfAHAAKSkflPpYu9sQgqEldkDIv1Vv1-_9T7zc9mzOBUggVq2MRX8&amp;_nc_ohc=R0UcG1Aene4Q7kNvwHfHHy-&amp;_nc_gid=6R1Og1eyDSw8cZnv4YDXmA&amp;edm=AOQ1c0wBAAAA&amp;ccb=7-5&amp;ig_cache_key=Mzg1MzMyNzY5NTAzMTk0NzQzNw%3D%3D.3-ccb7-5&amp;oh=00_AfxYr38YotJi0sy_MCVGIKJGa_y0ceRPeB4qHS7qdbmWSQ&amp;oe=69BDB5F0&amp;_nc_sid=8b3546, https://scontent-atl3-3.cdninstagram.com/v/t51.82787-15/652295923_18428634910138643_5124446117933232616_n.webp?stp=dst-jpg_e35_s1080x1080_sh0.08_tt6&amp;_nc_ht=scontent-atl3-3.cdninstagram.com&amp;_nc_cat=111&amp;_nc_oc=Q6cZ2QGMxRhVDeDVZIzfAHAAKSkflPpYu9sQgqEldkDIv1Vv1-_9T7zc9mzOBUggVq2MRX8&amp;_nc_ohc=R0UcG1Aene4Q7kNvwHfHHy-&amp;_nc_gid=6R1Og1eyDSw8cZnv4YDXmA&amp;edm=AOQ1c0wBAAAA&amp;ccb=7-5&amp;ig_cache_key=Mzg1MzMyNzY5NTAzMTk0NzQzNw%3D%3D.3-ccb7-5&amp;oh=00_AfxYr38YotJi0sy_MCVGIKJGa_y0ceRPeB4qHS7qdbmWSQ&amp;oe=69BDB5F0&amp;_nc_sid=8b3546, https://scontent-atl3-3.cdninstagram.com/v/t51.82787-15/652765890_18428634922138643_6347684798892425884_n.webp?stp=dst-jpg_e35_s1080x1080_sh0.08_tt6&amp;_nc_ht=scontent-atl3-3.cdninstagram.com&amp;_nc_cat=111&amp;_nc_oc=Q6cZ2QGMxRhVDeDVZIzfAHAAKSkflPpYu9sQgqEldkDIv1Vv1-_9T7zc9mzOBUggVq2MRX8&amp;_nc_ohc=ayAtsGMnFgcQ7kNvwGYXqPJ&amp;_nc_gid=6R1Og1eyDSw8cZnv4YDXmA&amp;edm=AOQ1c0wBAAAA&amp;ccb=7-5&amp;ig_cache_key=Mzg1MzMyNzcxMTQyMzI0NzkzMw%3D%3D.3-ccb7-5&amp;oh=00_Afw5BPU7D-A3RvVUhWCaeqYFxuLeHw5fuJYax3vfgAznEQ&amp;oe=69BDA5A7&amp;_nc_sid=8b3546, https://scontent-atl3-3.cdninstagram.com/v/t51.82787-15/652769114_18428634931138643_2381028006964006108_n.webp?stp=dst-jpg_e35_s1080x1080_sh0.08_tt6&amp;_nc_ht=scontent-atl3-3.cdninstagram.com&amp;_nc_cat=111&amp;_nc_oc=Q6cZ2QGMxRhVDeDVZIzfAHAAKSkflPpYu9sQgqEldkDIv1Vv1-_9T7zc9mzOBUggVq2MRX8&amp;_nc_ohc=af8SmBoCKgsQ7kNvwFxbCd3&amp;_nc_gid=6R1Og1eyDSw8cZnv4YDXmA&amp;edm=AOQ1c0wBAAAA&amp;ccb=7-5&amp;ig_cache_key=Mzg1MzMyNzcyMzcyMDk0NDg5MA%3D%3D.3-ccb7-5&amp;oh=00_AfyGZ9IktRBj5Br9uxLlsPaebkyfhDkoDkYJbyUtEvLdAA&amp;oe=69BD99C6&amp;_nc_sid=8b3546, https://scontent-atl3-3.cdninstagram.com/v/t51.82787-15/652691408_18428634940138643_317824754084812046_n.webp?stp=dst-jpg_e35_s1080x1080_sh0.08_tt6&amp;_nc_ht=scontent-atl3-3.cdninstagram.com&amp;_nc_cat=111&amp;_nc_oc=Q6cZ2QGMxRhVDeDVZIzfAHAAKSkflPpYu9sQgqEldkDIv1Vv1-_9T7zc9mzOBUggVq2MRX8&amp;_nc_ohc=qTjeir9iVc4Q7kNvwHJgZ_x&amp;_nc_gid=6R1Og1eyDSw8cZnv4YDXmA&amp;edm=AOQ1c0wBAAAA&amp;ccb=7-5&amp;ig_cache_key=Mzg1MzMyNzczMjg0Nzc4NDk5Nw%3D%3D.3-ccb7-5&amp;oh=00_AfzL2HStdBvWncE5DLEB5hfTZMKlyZ4Dv66tRqfQZF1pWA&amp;oe=69BD9D0E&amp;_nc_sid=8b3546, https://scontent-atl3-3.cdninstagram.com/v/t51.82787-15/652324620_18428634949138643_2804089453198186566_n.webp?stp=dst-jpg_e35_s1080x1080_sh0.08_tt6&amp;_nc_ht=scontent-atl3-3.cdninstagram.com&amp;_nc_cat=111&amp;_nc_oc=Q6cZ2QGMxRhVDeDVZIzfAHAAKSkflPpYu9sQgqEldkDIv1Vv1-_9T7zc9mzOBUggVq2MRX8&amp;_nc_ohc=FWmN55i1Uk8Q7kNvwEP3U6g&amp;_nc_gid=6R1Og1eyDSw8cZnv4YDXmA&amp;edm=AOQ1c0wBAAAA&amp;ccb=7-5&amp;ig_cache_key=Mzg1MzMyNzc0ODAzMTE2MzAzNA%3D%3D.3-ccb7-5&amp;oh=00_AfyRG4JN5Ke2ySlsYDq9wxk1zN46wjF8s96LVtBF1qiWew&amp;oe=69BD8B2E&amp;_nc_sid=8b3546, https://scontent-atl3-3.cdninstagram.com/v/t51.82787-15/653503504_18428634961138643_1252241363111943280_n.webp?stp=dst-jpg_e35_s1080x1080_sh0.08_tt6&amp;_nc_ht=scontent-atl3-3.cdninstagram.com&amp;_nc_cat=111&amp;_nc_oc=Q6cZ2QGMxRhVDeDVZIzfAHAAKSkflPpYu9sQgqEldkDIv1Vv1-_9T7zc9mzOBUggVq2MRX8&amp;_nc_ohc=4DPDJ8Waj6IQ7kNvwEHB0QG&amp;_nc_gid=6R1Og1eyDSw8cZnv4YDXmA&amp;edm=AOQ1c0wBAAAA&amp;ccb=7-5&amp;ig_cache_key=Mzg1MzMyNzc1NDg1MTA5ODQwMg%3D%3D.3-ccb7-5&amp;oh=00_AfwbJnhYRhfSIPOjIh7bsI9EuScvGPXSc5wyqQAwQNyWNQ&amp;oe=69BDB412&amp;_nc_sid=8b3546, https://scontent-atl3-3.cdninstagram.com/v/t51.82787-15/652753506_18428634970138643_751605619060565277_n.webp?stp=dst-jpg_e35_s1080x1080_sh0.08_tt6&amp;_nc_ht=scontent-atl3-3.cdninstagram.com&amp;_nc_cat=111&amp;_nc_oc=Q6cZ2QGMxRhVDeDVZIzfAHAAKSkflPpYu9sQgqEldkDIv1Vv1-_9T7zc9mzOBUggVq2MRX8&amp;_nc_ohc=1tNGxBqrVZ8Q7kNvwGI9qS1&amp;_nc_gid=6R1Og1eyDSw8cZnv4YDXmA&amp;edm=AOQ1c0wBAAAA&amp;ccb=7-5&amp;ig_cache_key=Mzg1MzMyNzc2MzUyNDkyMzYyNg%3D%3D.3-ccb7-5&amp;oh=00_AfyC79XOdRctdijuTx4BVjZGRtjy5pyUtv-pXc0IHHe3zA&amp;oe=69BDAEB5&amp;_nc_sid=8b3546, https://scontent-atl3-3.cdninstagram.com/v/t51.82787-15/652669244_18428634985138643_7222077576511780400_n.webp?stp=dst-jpg_e35_s1080x1080_sh0.08_tt6&amp;_nc_ht=scontent-atl3-3.cdninstagram.com&amp;_nc_cat=111&amp;_nc_oc=Q6cZ2QGMxRhVDeDVZIzfAHAAKSkflPpYu9sQgqEldkDIv1Vv1-_9T7zc9mzOBUggVq2MRX8&amp;_nc_ohc=e37wSDMAZfMQ7kNvwErV-bX&amp;_nc_gid=6R1Og1eyDSw8cZnv4YDXmA&amp;edm=AOQ1c0wBAAAA&amp;ccb=7-5&amp;ig_cache_key=Mzg1MzMyNzc3MDY4ODc3ODU3Nw%3D%3D.3-ccb7-5&amp;oh=00_AfxrVICIXzkoAE2r1Jl-16fbROJNsniF-1VvhCHIQv_Ymw&amp;oe=69BDA27D&amp;_nc_sid=8b3546, https://scontent-atl3-3.cdninstagram.com/v/t51.82787-15/652673735_18428634994138643_224248640731092855_n.webp?stp=dst-jpg_e35_s1080x1080_sh0.08_tt6&amp;_nc_ht=scontent-atl3-3.cdninstagram.com&amp;_nc_cat=111&amp;_nc_oc=Q6cZ2QGMxRhVDeDVZIzfAHAAKSkflPpYu9sQgqEldkDIv1Vv1-_9T7zc9mzOBUggVq2MRX8&amp;_nc_ohc=ygfBCmGnFYUQ7kNvwHWisqM&amp;_nc_gid=6R1Og1eyDSw8cZnv4YDXmA&amp;edm=AOQ1c0wBAAAA&amp;ccb=7-5&amp;ig_cache_key=Mzg1MzMyNzc3NzYwMTAxMDAwMA%3D%3D.3-ccb7-5&amp;oh=00_Afzjq7egHaY95kajZnh7VQedUyFg0owEK6CKDo</t>
  </si>
  <si>
    <t>https://scontent-atl3-3.cdninstagram.com/o1/v/t16/f2/m69/AQNPwaZ5VR7BqIph-kdKVGO99g3CfqeScYPdScVJ4HGHSYQVMsMXXL-4SJN-sW3DSLekTp9L8A984XUJ4vKlkSQ_.mp4?strext=1&amp;_nc_cat=109&amp;_nc_sid=5e9851&amp;_nc_ht=scontent-atl3-3.cdninstagram.com&amp;_nc_ohc=Vi9LcKC1n40Q7kNvwHhVL9g&amp;efg=eyJ2ZW5jb2RlX3RhZyI6Inhwdl9wcm9ncmVzc2l2ZS5JTlNUQUdSQU0uQ0FST1VTRUxfSVRFTS5DMy43MjAuZGFzaF9iYXNlbGluZV8xX3YxIiwieHB2X2Fzc2V0X2lkIjoxODQyODYzNTAxNTEzODY0MywiYXNzZXRfYWdlX2RheXMiOjAsInZpX3VzZWNhc2VfaWQiOjEwMTQ2LCJkdXJhdGlvbl9zIjo2LCJ1cmxnZW5fc291cmNlIjoid3d3In0%3D&amp;ccb=17-1&amp;_nc_gid=6R1Og1eyDSw8cZnv4YDXmA&amp;_nc_ss=1a&amp;_nc_zt=28&amp;vs=a860da4c0a0c6378&amp;_nc_vs=HBkcFQIYOnBhc3N0aHJvdWdoX2V2ZXJzdG9yZS9HQ191MENhUjVLbnpfQzhEQURUc1dOQTlIUTBVYnNwVEFRQUYVAALIARIAKAAYABsCiAd1c2Vfb2lsATEScHJvZ3Jlc3NpdmVfcmVjaXBlATEVAAAmprWuvN6vvEEVAigCQzMsF0AYAAAAAAAAGBJkYXNoX2Jhc2VsaW5lXzFfdjERAHXuB2XEngEA&amp;oh=00_Afw2nEAvnUE71n5w6_hmGNEEtcjtwqYOE_wxFbyN-MJBpQ&amp;oe=69BD9653, https://scontent-atl3-3.cdninstagram.com/o1/v/t16/f2/m69/AQPugee0UGaSGK1KirUZBvpWd8qKbdznHU6XnslGzC0SCcfx_c_wcyGARuTWpdR0AdIeWj0wUAaa-bvzjg0NIDle.mp4?strext=1&amp;_nc_cat=109&amp;_nc_sid=5e9851&amp;_nc_ht=scontent-atl3-3.cdninstagram.com&amp;_nc_ohc=hJN2a9is5XIQ7kNvwHztkjs&amp;efg=eyJ2ZW5jb2RlX3RhZyI6Inhwdl9wcm9ncmVzc2l2ZS5JTlNUQUdSQU0uQ0FST1VTRUxfSVRFTS5DMy43MjAuZGFzaF9iYXNlbGluZV8xX3YxIiwieHB2X2Fzc2V0X2lkIjoxODQyODYzNDc0ODEzODY0MywiYXNzZXRfYWdlX2RheXMiOjAsInZpX3VzZWNhc2VfaWQiOjEwMTQ2LCJkdXJhdGlvbl9zIjoxNiwidXJsZ2VuX3NvdXJjZSI6Ind3dyJ9&amp;ccb=17-1&amp;_nc_gid=6R1Og1eyDSw8cZnv4YDXmA&amp;_nc_ss=1a&amp;_nc_zt=28&amp;vs=53ac7ba63ee626f6&amp;_nc_vs=HBkcFQIYOnBhc3N0aHJvdWdoX2V2ZXJzdG9yZS9HSEIydHlZVGkxNFdKU1lEQUlHcU5Zbzk3ajVIYnNwVEFRQUYVAALIARIAKAAYABsCiAd1c2Vfb2lsATEScHJvZ3Jlc3NpdmVfcmVjaXBlATEVAAAmptLdvdyvvEEVAigCQzMsF0AwiHKwIMScGBJkYXNoX2Jhc2VsaW5lXzFfdjERAHXuB2XEngEA&amp;oh=00_AfyYATr-vith_g-57w_gRI6nA_S92oB3xus5fo50RP_sLw&amp;oe=69BDBCEB, https://scontent-atl3-1.cdninstagram.com/o1/v/t16/f2/m69/AQMWil6C3hZogfhMciPDodC-vbi5c7rg9GkiEW2EZU6pBI0MQAtwHsiyS6DaziXu4K-WoJlf5RcPa_h7bPdtQce9.mp4?strext=1&amp;_nc_cat=103&amp;_nc_sid=5e9851&amp;_nc_ht=scontent-atl3-1.cdninstagram.com&amp;_nc_ohc=-58aS5QyqcoQ7kNvwHW7-lO&amp;efg=eyJ2ZW5jb2RlX3RhZyI6Inhwdl9wcm9ncmVzc2l2ZS5JTlNUQUdSQU0uQ0FST1VTRUxfSVRFTS5DMy43MjAuZGFzaF9iYXNlbGluZV8xX3YxIiwieHB2X2Fzc2V0X2lkIjoxODQyODYzNDU3NzEzODY0MywiYXNzZXRfYWdlX2RheXMiOjAsInZpX3VzZWNhc2VfaWQiOjEwMTQ2LCJkdXJhdGlvbl9zIjoxNywidXJsZ2VuX3NvdXJjZSI6Ind3dyJ9&amp;ccb=17-1&amp;_nc_gid=6R1Og1eyDSw8cZnv4YDXmA&amp;_nc_ss=1a&amp;_nc_zt=28&amp;vs=95844b77a102bef0&amp;_nc_vs=HBkcFQIYOnBhc3N0aHJvdWdoX2V2ZXJzdG9yZS9HUGViNmliSE1sX3VEZDRFQUpvU09aZm5FV2RwYnNwVEFRQUYVAALIARIAKAAYABsCiAd1c2Vfb2lsATEScHJvZ3Jlc3NpdmVfcmVjaXBlATEVAAAmps_TmtuvvEEVAigCQzMsF0AxKn752yLRGBJkYXNoX2Jhc2VsaW5lXzFfdjERAHXuB2XEngEA&amp;oh=00_Afz2qDr6JkognOkrF48FRwZkhd7PiYgb8FIZfdmjqeDjqQ&amp;oe=69BD9539, https://scontent-atl3-3.cdninstagram.com/o1/v/t16/f2/m69/AQOF-Y9-zC2J5oScaAdd-vBDmrOjFLDU2D18umEWWEdMFQIkUhaQMJkZmHZ3QCrfUYrMUi2A1NCa5Mp4fxPkGRj3.mp4?strext=1&amp;_nc_cat=108&amp;_nc_sid=5e9851&amp;_nc_ht=scontent-atl3-3.cdninstagram.com&amp;_nc_ohc=E2G1aZ4IN5YQ7kNvwE467au&amp;efg=eyJ2ZW5jb2RlX3RhZyI6Inhwdl9wcm9ncmVzc2l2ZS5JTlNUQUdSQU0uQ0FST1VTRUxfSVRFTS5DMy43MjAuZGFzaF9iYXNlbGluZV8xX3YxIiwieHB2X2Fzc2V0X2lkIjoxODQyODYzNDYxNjEzODY0MywiYXNzZXRfYWdlX2RheXMiOjAsInZpX3VzZWNhc2VfaWQiOjEwMTQ2LCJkdXJhdGlvbl9zIjo3LCJ1cmxnZW5fc291cmNlIjoid3d3In0%3D&amp;ccb=17-1&amp;_nc_gid=6R1Og1eyDSw8cZnv4YDXmA&amp;_nc_ss=1a&amp;_nc_zt=28&amp;vs=afce2d23859d6b50&amp;_nc_vs=HBkcFQIYOnBhc3N0aHJvdWdoX2V2ZXJzdG9yZS9HSjk3dHlaTGswd0JjWEVFQU4wZ19vSnNSaU1kYnNwVEFRQUYVAALIARIAKAAYABsCiAd1c2Vfb2lsATEScHJvZ3Jlc3NpdmVfcmVjaXBlATEVAAAmpq7sv9uvvEEVAigCQzMsF0Ad3S8an753GBJkYXNoX2Jhc2VsaW5lXzFfdjERAHXuB2XEngEA&amp;oh=00_AfwJUoRT9EYRG4vxprua4ST7_vWLgYRx1PgmpU1DgpbySw&amp;oe=69BD92E4, https://scontent-atl3-1.cdninstagram.com/o1/v/t16/f2/m69/AQMMcrCmwQEJaSxkz-NsB0y3LBNFE6f6bxweylXrGIf7oG6NfK_yrfKfqHhYovS_-nPHEBIfzb3_9vrFQFi5GGDF.mp4?strext=1&amp;_nc_cat=100&amp;_nc_sid=5e9851&amp;_nc_ht=scontent-atl3-1.cdninstagram.com&amp;_nc_ohc=ybgPDxLuOWgQ7kNvwH66a4U&amp;efg=eyJ2ZW5jb2RlX3RhZyI6Inhwdl9wcm9ncmVzc2l2ZS5JTlNUQUdSQU0uQ0xJUFMuQzMuNDgwLmRhc2hfYmFzZWxpbmVfMV92MSIsInhwdl9hc3NldF9pZCI6MTg0Mjc5ODUxMjUxMzg2NDMsImFzc2V0X2FnZV9kYXlzIjo0LCJ2aV91c2VjYXNlX2lkIjoxMDA5OSwiZHVyYXRpb25fcyI6OSwidXJsZ2VuX3NvdXJjZSI6Ind3dyJ9&amp;ccb=17-1&amp;_nc_gid=6R1Og1eyDSw8cZnv4YDXmA&amp;_nc_ss=1a&amp;_nc_zt=28&amp;vs=8d9d94dfd574a727&amp;_nc_vs=HBksFQIYOnBhc3N0aHJvdWdoX2V2ZXJzdG9yZS9HQTJJdHlabnRHbkt4RjhEQUZJSG1aelRab2tIYnNwVEFRQUYVAALIARIAFQIYUWlnX3hwdl9wbGFjZW1lbnRfcGVybWFuZW50X3YyLzU2NDcyREFFNUQyQjhGMkMzRjA5QzA0MUJFMzlBREI4X2F1ZGlvX2Rhc2hpbml0Lm1wNBUCAsgBEgAoABgAGwKIB3VzZV9vaWwBMRJwcm9ncmVzc2l2ZV9yZWNpcGUBMRUAACamg_u09Im8QRUCKAJDMywXQCOZmZmZmZoYEmRhc2hfYmFzZWxpbmVfMV92MREAdf4HZeadAQA&amp;oh=00_AfwWaWoul-H_luGa_5BTspz5MJyMeQyf2JHYPKO016VDjg&amp;oe=69BDBA90</t>
  </si>
  <si>
    <t>https://www.instagram.com/sameer_gems_stone</t>
  </si>
  <si>
    <t>doblox1975</t>
  </si>
  <si>
    <t>Yuichi Takanashi</t>
  </si>
  <si>
    <t>🇯🇵Fukushima Japan
1974 HONDA ELRINORE250 
2019 BMW G310GS
I like motorcycle
I love vintage motocross</t>
  </si>
  <si>
    <t>https://scontent-lax7-1.cdninstagram.com/v/t51.2885-19/514155596_17863420926424441_3114110261183611039_n.jpg?stp=dst-jpg_e0_s150x150_tt6&amp;efg=eyJ2ZW5jb2RlX3RhZyI6InByb2ZpbGVfcGljLmRqYW5nby4xMDgwLmMyIn0&amp;_nc_ht=scontent-lax7-1.cdninstagram.com&amp;_nc_cat=101&amp;_nc_oc=Q6cZ2QEuEeJbX-I3t7DL1bwos85jBVuyfMUUx4CGck77ALMqXOqhHZyRTKfJRy3TbtPW_Rc&amp;_nc_ohc=_O8evdkXc7cQ7kNvwE9Y8Ih&amp;_nc_gid=tU_cbr0f6rJ6pgae0u6O7Q&amp;edm=AOQ1c0wBAAAA&amp;ccb=7-5&amp;oh=00_Afx-txCPQ5FNjkGPNTztre5HPeSoWSFzg9VXz-TortW45w&amp;oe=69BD8F7B&amp;_nc_sid=8b3546</t>
  </si>
  <si>
    <t>お互いドラックストアで買い物決めて帰宅〜
#bmwg310gs
#ftr223
#郡山市
#朝食RUN | 朝食、喰らいました。
私、特盛。
相方、メガ。
遠慮して特盛にしましたが、メガでも食べれた感じ。
ご馳走様でした。
#すき家
#朝食RUN
#初めて大盛り以上を食べた
#メガ盛りも食べれそうだた | おはようございます。
現在7時30分、郡山市の現在の気温は5度
朝食を抜いて、集合場所へ向かいます。
#bmwg310gs 
#g310gs
#朝食RUN
#4時30分から起きてるから腹減ってる | 今日は相棒が、吉野家のなんか限定商品食べたいって事で、急遽吉野家RUN。
朝飯食べてすぐだったんで、追いごはんは相棒にパス
マジで旨かった。
その後は、道の駅安達でコーヒー飲んで帰宅。
#bmwg310gs
#FTR223
#吉野家RUN
#朝活RUN
#さすがに食い過ぎた | おはようございます、集合場所に向かいます。
#bmwg310gs
#g310gs
#bmwmotrrad 
#みんなの朝活 | いつもの道の駅へ。
#bmwg310gs
#g310gs
#道の駅季の里天栄
#天栄村
#今日は午前中しか乗れない | 今日はこんなに暖かいのに午前中は仕事。
帰宅後、昼飯食べて一人で山田パン。
イートインコーナーで一人でパンを食べて帰宅。
#bmwg310gs
#g310gs 
#山田パンRUN
#白河市
#ボッチRUN | やっと食べれた吉野家の「厚切り豚角煮定食」
市内に吉野家が3店舗あって、もし角煮が無かったら隣の市まで行って食べようと思いましたが、1店舗目で食べれました。
集合から僅か10分ほどで角煮RUNは終了（笑）
そして近いうちに、「角煮RUN」リピート決定です。
#角煮RUN
#厚切り角煮定食 
#bmwg310gs
#FTR223
#二人ともご飯大盛り2杯頂きました | おはようございます、現在7時30分。
気温は-4°
本日、激寒ですが角煮RUN決行致します
それでは皆さま宜しくお願い致します | なんだかんだで一人で、2りんかん到着〜
#bmw g310gs
#g310gs
#2りんかん 
#相棒は仕事に行きました | おはようございます、現在7時30分。
気温は-2℃、車のフロントガラスも凍っております。
では集合場所へ向かいます🏍️
#bmwg310gs
#g310gs
#本来は角煮ツーだった
#氷点下は寒い
#こんな朝にバイクは馬鹿か？ | 寒すぎて写真が撮れませんでしたが、初詣をしてきました。
#bmw 
#g310gs 
#極寒ツー
#田村市船引町
#大鏑屋神社</t>
  </si>
  <si>
    <t>#bmwg310gs, #ftr223, #g310gs, #4, #FTR223, #bmwmotrrad, #bmw, #2</t>
  </si>
  <si>
    <t>https://instagram.com/p/DV42ikkgT07, https://instagram.com/p/DV4mN0xAfUY, https://instagram.com/p/DV4by2UExw_, https://instagram.com/p/DVFcEj_Elu_, https://instagram.com/p/DVE86H5k1__, https://instagram.com/p/DUwjY6VEhxQ, https://instagram.com/p/DUurggUkbIj, https://instagram.com/p/DT6p7Y_AduY, https://instagram.com/p/DT6Q7Tck9bV, https://instagram.com/p/DTmE4MDgVE5, https://instagram.com/p/DTlroEEk27m, https://instagram.com/p/DTEm8Bpgd-H</t>
  </si>
  <si>
    <t>16, 12, 10, 14, 13, 20, 13, 10, 17, 23, 18, 24</t>
  </si>
  <si>
    <t>2026-03-15, 2026-03-15, 2026-03-14, 2026-02-23, 2026-02-22, 2026-02-15, 2026-02-14, 2026-01-25, 2026-01-24, 2026-01-17, 2026-01-16, 2026-01-04</t>
  </si>
  <si>
    <t>すき家R288号田村店, 吉野家 4号線本宮店, 吉野家, 大鏑矢神社</t>
  </si>
  <si>
    <t>Sidecar, Sidecar, Image, Video, Video, Video, Sidecar, Video, Sidecar, Sidecar, Image, Video</t>
  </si>
  <si>
    <t>https://scontent-lax7-1.cdninstagram.com/v/t51.82787-15/650759374_17893918260424441_2486006051286308111_n.jpg?stp=dst-jpg_e35_p1080x1080_sh0.08_tt6&amp;_nc_ht=scontent-lax7-1.cdninstagram.com&amp;_nc_cat=101&amp;_nc_oc=Q6cZ2QEuEeJbX-I3t7DL1bwos85jBVuyfMUUx4CGck77ALMqXOqhHZyRTKfJRy3TbtPW_Rc&amp;_nc_ohc=HzWmtvZSqRQQ7kNvwEslvA7&amp;_nc_gid=tU_cbr0f6rJ6pgae0u6O7Q&amp;edm=AOQ1c0wBAAAA&amp;ccb=7-5&amp;ig_cache_key=Mzg1MzA2NzgyMDg5NjIyMTE1MQ%3D%3D.3-ccb7-5&amp;oh=00_AfwcvmBkyrIFHul2nd-ejEbJJJi3Wa5kh1WCr7b_vWm5sg&amp;oe=69BDB942&amp;_nc_sid=8b3546, https://scontent-lax7-1.cdninstagram.com/v/t51.82787-15/650759374_17893918260424441_2486006051286308111_n.jpg?stp=dst-jpg_e35_p1080x1080_sh0.08_tt6&amp;_nc_ht=scontent-lax7-1.cdninstagram.com&amp;_nc_cat=101&amp;_nc_oc=Q6cZ2QEuEeJbX-I3t7DL1bwos85jBVuyfMUUx4CGck77ALMqXOqhHZyRTKfJRy3TbtPW_Rc&amp;_nc_ohc=HzWmtvZSqRQQ7kNvwEslvA7&amp;_nc_gid=tU_cbr0f6rJ6pgae0u6O7Q&amp;edm=AOQ1c0wBAAAA&amp;ccb=7-5&amp;ig_cache_key=Mzg1MzA2NzgyMDg5NjIyMTE1MQ%3D%3D.3-ccb7-5&amp;oh=00_AfwcvmBkyrIFHul2nd-ejEbJJJi3Wa5kh1WCr7b_vWm5sg&amp;oe=69BDB942&amp;_nc_sid=8b3546, https://scontent-lax7-1.cdninstagram.com/v/t51.82787-15/650430524_17893918269424441_8569379537668298130_n.jpg?stp=dst-jpg_e35_p1080x1080_sh0.08_tt6&amp;_nc_ht=scontent-lax7-1.cdninstagram.com&amp;_nc_cat=101&amp;_nc_oc=Q6cZ2QEuEeJbX-I3t7DL1bwos85jBVuyfMUUx4CGck77ALMqXOqhHZyRTKfJRy3TbtPW_Rc&amp;_nc_ohc=u-MmYCME8xUQ7kNvwGXrypd&amp;_nc_gid=tU_cbr0f6rJ6pgae0u6O7Q&amp;edm=AOQ1c0wBAAAA&amp;ccb=7-5&amp;ig_cache_key=Mzg1MzA2NzgyODg0MDIzMDAzMw%3D%3D.3-ccb7-5&amp;oh=00_AfwUK6chAAY1-cVKBrf_QTDl58XXqbCHLCxDxMQ9XdRLbg&amp;oe=69BDAA3A&amp;_nc_sid=8b3546, https://scontent-lax7-1.cdninstagram.com/v/t51.82787-15/651934597_17893905321424441_4370607387251259407_n.jpg?stp=dst-jpg_e35_p1080x1080_sh0.08_tt6&amp;_nc_ht=scontent-lax7-1.cdninstagram.com&amp;_nc_cat=101&amp;_nc_oc=Q6cZ2QEuEeJbX-I3t7DL1bwos85jBVuyfMUUx4CGck77ALMqXOqhHZyRTKfJRy3TbtPW_Rc&amp;_nc_ohc=1tZrDBPijJsQ7kNvwGSKLj5&amp;_nc_gid=tU_cbr0f6rJ6pgae0u6O7Q&amp;edm=AOQ1c0wBAAAA&amp;ccb=7-5&amp;ig_cache_key=Mzg1Mjk5NjI5NDQ0OTcyMTg2MQ%3D%3D.3-ccb7-5&amp;oh=00_AfyHOUjT8iICymDnY6mEZNwNXpnyFWuQxIRu6Gl5t3lZEg&amp;oe=69BDB15F&amp;_nc_sid=8b3546, https://scontent-lax7-1.cdninstagram.com/v/t51.82787-15/651934597_17893905321424441_4370607387251259407_n.jpg?stp=dst-jpg_e35_p1080x1080_sh0.08_tt6&amp;_nc_ht=scontent-lax7-1.cdninstagram.com&amp;_nc_cat=101&amp;_nc_oc=Q6cZ2QEuEeJbX-I3t7DL1bwos85jBVuyfMUUx4CGck77ALMqXOqhHZyRTKfJRy3TbtPW_Rc&amp;_nc_ohc=1tZrDBPijJsQ7kNvwGSKLj5&amp;_nc_gid=tU_cbr0f6rJ6pgae0u6O7Q&amp;edm=AOQ1c0wBAAAA&amp;ccb=7-5&amp;ig_cache_key=Mzg1Mjk5NjI5NDQ0OTcyMTg2MQ%3D%3D.3-ccb7-5&amp;oh=00_AfyHOUjT8iICymDnY6mEZNwNXpnyFWuQxIRu6Gl5t3lZEg&amp;oe=69BDB15F&amp;_nc_sid=8b3546, https://scontent-lax7-1.cdninstagram.com/v/t51.82787-15/651916730_17893905330424441_8453643651163395287_n.jpg?stp=dst-jpg_e35_p1080x1080_sh0.08_tt6&amp;_nc_ht=scontent-lax7-1.cdninstagram.com&amp;_nc_cat=101&amp;_nc_oc=Q6cZ2QEuEeJbX-I3t7DL1bwos85jBVuyfMUUx4CGck77ALMqXOqhHZyRTKfJRy3TbtPW_Rc&amp;_nc_ohc=gIZ0tkM3BIYQ7kNvwEIxScC&amp;_nc_gid=tU_cbr0f6rJ6pgae0u6O7Q&amp;edm=AOQ1c0wBAAAA&amp;ccb=7-5&amp;ig_cache_key=Mzg1Mjk5NjMwNDQ4MjUzMTc1Ng%3D%3D.3-ccb7-5&amp;oh=00_Afz_PLXFHGxNczdyeqi9_qFvtih8UtoLGSOv5A3KlGy7bg&amp;oe=69BDA29D&amp;_nc_sid=8b3546, https://scontent-lax7-1.cdninstagram.com/v/t51.82787-15/652050729_17893899540424441_8129952817848877678_n.jpg?stp=dst-jpg_e35_p1080x1080_sh0.08_tt6&amp;_nc_ht=scontent-lax7-1.cdninstagram.com&amp;_nc_cat=101&amp;_nc_oc=Q6cZ2QEuEeJbX-I3t7DL1bwos85jBVuyfMUUx4CGck77ALMqXOqhHZyRTKfJRy3TbtPW_Rc&amp;_nc_ohc=Q3brA5lNuOQQ7kNvwH0yA7M&amp;_nc_gid=tU_cbr0f6rJ6pgae0u6O7Q&amp;edm=AOQ1c0wBAAAA&amp;ccb=7-5&amp;ig_cache_key=Mzg1Mjk1MTcyMjc2Mzk1MTE2Nw%3D%3D.3-ccb7-5&amp;oh=00_Afz7OadUvMOpaLY9mKPuYt2hCBMrMLzdfESY7xjwXErUDg&amp;oe=69BD987B&amp;_nc_sid=8b3546, https://scontent-lax7-1.cdninstagram.com/v/t51.82787-15/630448942_17889964392424441_2798519146104747783_n.jpg?stp=dst-jpg_e35_p1080x1080_sh0.08_tt6&amp;_nc_ht=scontent-lax7-1.cdninstagram.com&amp;_nc_cat=101&amp;_nc_oc=Q6cZ2QEuEeJbX-I3t7DL1bwos85jBVuyfMUUx4CGck77ALMqXOqhHZyRTKfJRy3TbtPW_Rc&amp;_nc_ohc=7ezVXLvKXaAQ7kNvwHsNg2I&amp;_nc_gid=tU_cbr0f6rJ6pgae0u6O7Q&amp;edm=AOQ1c0wBAAAA&amp;ccb=7-5&amp;ig_cache_key=MzgzMjE4ODEzNTkwNDc0MjM0MQ%3D%3D.3-ccb7-5&amp;oh=00_AfzTKfrlWY6NMtmpPErmxxn9PdG2zTz2X2j3mOLlbFy5ig&amp;oe=69BDBA54&amp;_nc_sid=8b3546, https://scontent-lax7-1.cdninstagram.com/v/t51.82787-15/630448942_17889964392424441_2798519146104747783_n.jpg?stp=dst-jpg_e35_p1080x1080_sh0.08_tt6&amp;_nc_ht=scontent-lax7-1.cdninstagram.com&amp;_nc_cat=101&amp;_nc_oc=Q6cZ2QEuEeJbX-I3t7DL1bwos85jBVuyfMUUx4CGck77ALMqXOqhHZyRTKfJRy3TbtPW_Rc&amp;_nc_ohc=7ezVXLvKXaAQ7kNvwHsNg2I&amp;_nc_gid=tU_cbr0f6rJ6pgae0u6O7Q&amp;edm=AOQ1c0wBAAAA&amp;ccb=7-5&amp;ig_cache_key=MzgzMjE4ODEzNTkwNDc0MjM0MQ%3D%3D.3-ccb7-5&amp;oh=00_AfzTKfrlWY6NMtmpPErmxxn9PdG2zTz2X2j3mOLlbFy5ig&amp;oe=69BDBA54&amp;_nc_sid=8b3546, https://scontent-lax7-1.cdninstagram.com/v/t51.82787-15/629327818_17889964407424441_6853506855049847858_n.jpg?stp=dst-jpg_e35_p1080x1080_sh0.08_tt6&amp;_nc_ht=scontent-lax7-1.cdninstagram.com&amp;_nc_cat=101&amp;_nc_oc=Q6cZ2QEuEeJbX-I3t7DL1bwos85jBVuyfMUUx4CGck77ALMqXOqhHZyRTKfJRy3TbtPW_Rc&amp;_nc_ohc=PddI5ja0T-YQ7kNvwGFNPZt&amp;_nc_gid=tU_cbr0f6rJ6pgae0u6O7Q&amp;edm=AOQ1c0wBAAAA&amp;ccb=7-5&amp;ig_cache_key=MzgzMjE4ODE1MDE4MjEyMDM5Mw%3D%3D.3-ccb7-5&amp;oh=00_AfwivFM3SvoUXXnsW6Lx3C3R77afJJsIOksiG8IPQXwVG</t>
  </si>
  <si>
    <t>https://scontent-lax3-1.cdninstagram.com/o1/v/t16/f2/m69/AQPe01EUG7JHKLyxGsKUxhsgp95juvUJ9dIYIqmSLtc0G6X4IeLdrSLgua3p8FbUNTI6X0oQRc2XfXoAJsMXHXjS.mp4?strext=1&amp;_nc_cat=104&amp;_nc_sid=5e9851&amp;_nc_ht=scontent-lax3-1.cdninstagram.com&amp;_nc_ohc=ShhgqxJWFO0Q7kNvwFEDlVF&amp;efg=eyJ2ZW5jb2RlX3RhZyI6Inhwdl9wcm9ncmVzc2l2ZS5JTlNUQUdSQU0uQ0xJUFMuQzMuNzIwLmRhc2hfYmFzZWxpbmVfMV92MSIsInhwdl9hc3NldF9pZCI6MTc4NzgyMjE0MTc0ODE0NTQsImFzc2V0X2FnZV9kYXlzIjoyMSwidmlfdXNlY2FzZV9pZCI6MTAwOTksImR1cmF0aW9uX3MiOjE4LCJ1cmxnZW5fc291cmNlIjoid3d3In0%3D&amp;ccb=17-1&amp;vs=2bc28e06a710a991&amp;_nc_vs=HBksFQIYOnBhc3N0aHJvdWdoX2V2ZXJzdG9yZS9HTXU4ZGlYcnRTajdNNGdGQUpVNDdTYWpSeUZpYnNwVEFRQUYVAALIARIAFQIYUWlnX3hwdl9wbGFjZW1lbnRfcGVybWFuZW50X3YyLzVENDRENjk0NTA3MTJGODk0N0IzMjQzOTc4REMxNjkxX2F1ZGlvX2Rhc2hpbml0Lm1wNBUCAsgBEgAoABgAGwKIB3VzZV9vaWwBMRJwcm9ncmVzc2l2ZV9yZWNpcGUBMRUAACbck_DMuYnCPxUCKAJDMywXQDI7peNT988YEmRhc2hfYmFzZWxpbmVfMV92MREAdf4HZeadAQA&amp;_nc_gid=tU_cbr0f6rJ6pgae0u6O7Q&amp;_nc_ss=1a&amp;_nc_zt=28&amp;oh=00_Afzjx_oi42udAKid-g3F9JnbJr-XkchmbnSaf_CjCv17hg&amp;oe=69BDA768, https://scontent-lax3-2.cdninstagram.com/o1/v/t16/f2/m69/AQNuSuf5n7rOGcG0Tt73iSdksKJLcPgQedUQNzRhc91ihDMginOQnDNeYRoRtHFasBTJHu2VEfQzafVw_c8lSV1j.mp4?strext=1&amp;_nc_cat=106&amp;_nc_sid=5e9851&amp;_nc_ht=scontent-lax3-2.cdninstagram.com&amp;_nc_ohc=W5D1_x8gf9sQ7kNvwGNMSp-&amp;efg=eyJ2ZW5jb2RlX3RhZyI6Inhwdl9wcm9ncmVzc2l2ZS5JTlNUQUdSQU0uQ0xJUFMuQzMuNzIwLmRhc2hfYmFzZWxpbmVfMV92MSIsInhwdl9hc3NldF9pZCI6MTc4NzgxOTk5ODg0ODE0NTQsImFzc2V0X2FnZV9kYXlzIjoyMSwidmlfdXNlY2FzZV9pZCI6MTAwOTksImR1cmF0aW9uX3MiOjQsInVybGdlbl9zb3VyY2UiOiJ3d3cifQ%3D%3D&amp;ccb=17-1&amp;vs=e21da78670a4f12e&amp;_nc_vs=HBkcFQIYOnBhc3N0aHJvdWdoX2V2ZXJzdG9yZS9HSnpIQWlZZXZ3YWxqbVFEQUFHbEJFVmJ3Y0VNYnNwVEFRQUYVAALIARIAKAAYABsCiAd1c2Vfb2lsATEScHJvZ3Jlc3NpdmVfcmVjaXBlATEVAAAm3LbL-JmIwj8VAigCQzMsF0AQAAAAAAAAGBJkYXNoX2Jhc2VsaW5lXzFfdjERAHX-B2XmnQEA&amp;_nc_gid=tU_cbr0f6rJ6pgae0u6O7Q&amp;_nc_ss=1a&amp;_nc_zt=28&amp;oh=00_AfwQrvSzvVw4jkHmyU6GrHtpcVZcjQrhbUua5dvuBo8R4w&amp;oe=69BDBE7A, https://scontent-lax3-1.cdninstagram.com/o1/v/t16/f2/m69/AQNj87dJ6eT-Fd0a08Ts3kPoKbM5TYA_dPQ7zV3UzgYhntvMgfrGYMUGGmpb5GLb_nfMxeJfoPuMUmo954o2GnPt.mp4?strext=1&amp;_nc_cat=109&amp;_nc_sid=5e9851&amp;_nc_ht=scontent-lax3-1.cdninstagram.com&amp;_nc_ohc=F3BZhug8SOAQ7kNvwGEc1In&amp;efg=eyJ2ZW5jb2RlX3RhZyI6Inhwdl9wcm9ncmVzc2l2ZS5JTlNUQUdSQU0uQ0xJUFMuQzMuNzIwLmRhc2hfYmFzZWxpbmVfMV92MSIsInhwdl9hc3NldF9pZCI6MTc4NzcyMTIwMjU0ODE0NTQsImFzc2V0X2FnZV9kYXlzIjoyOSwidmlfdXNlY2FzZV9pZCI6MTAwOTksImR1cmF0aW9uX3MiOjQsInVybGdlbl9zb3VyY2UiOiJ3d3cifQ%3D%3D&amp;ccb=17-1&amp;vs=c679a3ac9baefad9&amp;_nc_vs=HBkcFQIYOnBhc3N0aHJvdWdoX2V2ZXJzdG9yZS9HS0FnelNWQTE2TV94aDBEQUJycE1HYmY3dklIYnNwVEFRQUYVAALIARIAKAAYABsCiAd1c2Vfb2lsATEScHJvZ3Jlc3NpdmVfcmVjaXBlATEVAAAm3KPThdnOwT8VAigCQzMsF0AQAAAAAAAAGBJkYXNoX2Jhc2VsaW5lXzFfdjERAHX-B2XmnQEA&amp;_nc_gid=tU_cbr0f6rJ6pgae0u6O7Q&amp;_nc_ss=1a&amp;_nc_zt=28&amp;oh=00_AfyM6z20X-ou7oeF22OQrzACSsI2CepEFkT8tj6CDxMobA&amp;oe=69BD9A7B, https://scontent-lax7-1.cdninstagram.com/o1/v/t2/f2/m86/AQMegfG22ag6nF5tuafmRmrsPV3JNWSDzJsdxdXKjxJ9em02tt8nNKnch95QOLPjzNiLvhd5711suWeyZuR_eyFr8IncHrG_yX4vC9w.mp4?_nc_cat=101&amp;_nc_sid=5e9851&amp;_nc_ht=scontent-lax7-1.cdninstagram.com&amp;_nc_ohc=ESNYWAhrwsIQ7kNvwGvW22O&amp;efg=eyJ2ZW5jb2RlX3RhZyI6Inhwdl9wcm9ncmVzc2l2ZS5JTlNUQUdSQU0uQ0xJUFMuQzMuNzIwLmRhc2hfYmFzZWxpbmVfMV92MSIsInhwdl9hc3NldF9pZCI6MTc4NzQ3ODc2OTg0ODE0NTQsImFzc2V0X2FnZV9kYXlzIjo1MCwidmlfdXNlY2FzZV9pZCI6MTAwOTksImR1cmF0aW9uX3MiOjE0LCJ1cmxnZW5fc291cmNlIjoid3d3In0%3D&amp;ccb=17-1&amp;vs=7bd6b93bc9f42f0e&amp;_nc_vs=HBksFQIYUmlnX3hwdl9yZWVsc19wZXJtYW5lbnRfc3JfcHJvZC82MTRDQ0U0MzA3NzREQjM5NTc5RDMyMUFCQjc5QjVBNl92aWRlb19kYXNoaW5pdC5tcDQVAALIARIAFQIYUWlnX3hwdl9wbGFjZW1lbnRfcGVybWFuZW50X3YyLzdGNEEyOTAwRTcwNzk0RUE2MDU4QkZBNzU5ODc3Qjk4X2F1ZGlvX2Rhc2hpbml0Lm1wNBUCAsgBEgAoABgAGwKIB3VzZV9vaWwBMRJwcm9ncmVzc2l2ZV9yZWNpcGUBMRUAACbc5KCzysHAPxUCKAJDMywXQCy7ZFocrAgYEmRhc2hfYmFzZWxpbmVfMV92MREAdf4HZeadAQA&amp;_nc_gid=tU_cbr0f6rJ6pgae0u6O7Q&amp;_nc_ss=1a&amp;_nc_zt=28&amp;oh=00_Afw_6O_S8sQy0DWCELBBTg7m7SSkzGu42dXMr7015oQ4lA&amp;oe=69B9B4E6, https://scontent-lax3-1.cdninstagram.com/o1/v/t2/f2/m86/AQNAcuXLEaM8fH9cmQ0MWAoEDkVEf0inlEYlfj5dMceQ9yNPFBTF19ez0hVNjjaF-mj4hV33Y1dckoxD8Ej476DYb87_djIPx5Rzkjs.mp4?_nc_cat=109&amp;_nc_sid=5e9851&amp;_nc_ht=scontent-lax3-1.cdninstagram.com&amp;_nc_ohc=vn_9UalHoN0Q7kNvwGJjbEw&amp;efg=eyJ2ZW5jb2RlX3RhZyI6Inhwdl9wcm9ncmVzc2l2ZS5JTlNUQUdSQU0uQ0xJUFMuQzMuNzIwLmRhc2hfYmFzZWxpbmVfMV92MSIsInhwdl9hc3NldF9pZCI6ODU4NDA0NTAzNDY3MDI2LCJhc3NldF9hZ2VfZGF5cyI6NzEsInZpX3VzZWNhc2VfaWQiOjEwMDk5LCJkdXJhdGlvbl9zIjo5LCJ1cmxnZW5fc291cmNlIjoid3d3In0%3D&amp;ccb=17-1&amp;vs=fe801009cfe17dda&amp;_nc_vs=HBksFQIYUmlnX3hwdl9yZWVsc19wZXJtYW5lbnRfc3JfcHJvZC80QzRDODQ2MzNCNzVBQTBFREQ0RTZGQzUzNzkyMUJCNF92aWRlb19kYXNoaW5pdC5tcDQVAALIARIAFQIYR2lnX3hwdl9yZWVsc19wZXJtYW5lbnRfc3JfcHJvZC8xMzc5OTkxNTA2NzY2NDY0XzM3NzkwNDc2NzE1MjgzMjY0NTAubXA0FQICyAESACgAGAAbAogHdXNlX29pbAExEnByb2dyZXNzaXZlX3JlY2lwZQExFQAAJqTQhfjbrYYDFQIoAkMzLBdAIhDlYEGJNxgSZGFzaF9iYXNlbGluZV8xX3YxEQB1_gdl5p0BAA&amp;_nc_gid=tU_cbr0f6rJ6pgae0u6O7Q&amp;_nc_ss=1a&amp;_nc_zt=28&amp;oh=00_AfzeNYVh9y_eY9vO75iQovaDc1d8ZfL_Oc__D82GHCb-dw&amp;oe=69B99CA2</t>
  </si>
  <si>
    <t>https://www.instagram.com/doblox1975</t>
  </si>
  <si>
    <t>mkeisei</t>
  </si>
  <si>
    <t>keisei</t>
  </si>
  <si>
    <t>@butahoshi_umehoshi
🏮酒場生まれ酒場育ち酒場暮らし🏮</t>
  </si>
  <si>
    <t>https://scontent-dfw6-1.cdninstagram.com/v/t51.2885-19/461857257_4254006908159101_5727817677261467848_n.jpg?stp=dst-jpg_e0_s150x150_tt6&amp;efg=eyJ2ZW5jb2RlX3RhZyI6InByb2ZpbGVfcGljLmRqYW5nby4xMDgwLmMyIn0&amp;_nc_ht=scontent-dfw6-1.cdninstagram.com&amp;_nc_cat=101&amp;_nc_oc=Q6cZ2QHa_tzj1ySv-OKF4bjYOiVAuKffPTZcpiiaNxE06I-zEH8irmlAYujcghlbGcw3wy9JTCqJnA0Zv-qmmYA6QPRq&amp;_nc_ohc=lC3xxrm2sVsQ7kNvwEhIbKl&amp;_nc_gid=bonsM5dfXDtta2FzYUEj5w&amp;edm=AOQ1c0wBAAAA&amp;ccb=7-5&amp;oh=00_Afx5zHjj2m5BSxYOX9vuh3te5dvb0TlSLqrIfRO-aMqQMQ&amp;oe=69BDBD73&amp;_nc_sid=8b3546</t>
  </si>
  <si>
    <t>今日も酒場の風が吹いとる | 最近は昼起きてラーメン食ってラーメン食い行った先から同じ沿線沿いの古典酒場で16時頃から飲んで二軒くらいハシゴして20時には帰って寝るくらいが丁度ええです。
実力で生き残ってる古典酒場は奇跡みたいな存在で、自分からしたら音楽、お笑い、映画、どんなエンタメよりオモロいす！
「どーせ休みは飲んでるだけだろ？」
て良く言われるけど
そらそーやろ。笑
音楽知らん音楽家、お笑い知らん芸人、演技知らん俳優、
誰が信用すんだろね。
それが反映できる仕事が本業でありがとうございます。
だから飲み行くなら良い酒場の空気しか吸いたくない。
て、横から聞こえてきて痺れましたとかなんとか。空耳かなあ
#酒場 | 宇ち多"って塩　醤油　味噌　酢　酒　砂糖　みりん
くらいしか調味料ないんかな？
食材もモツ、大根、きゅーり、紅生姜くらいしかないですよね。
煮込み
大根生姜お酢
シロとアブラよく焼き素焼きお酢
シロとアブラよく焼きタレ
一種２本縛りだから
計８本。
飽きるかなと思ったけどシロを途中紅生姜と一緒にやったり
素焼きお酢は煮込みの残った煮汁と一緒にやったり
制約があるからこその自由を感じたな。
なんでも多様化したくなる時代やけど
足りない事の良さも楽しみたい。
初の暗くなってからの宇ち多"は昼過ぎに行くのとはまた別物で良かった〜。
うちの親は京成線を意識して、啓聖って名前を付けたとか付 | 上京当初１８、１９くらいの時、ホントに毎日ダメダメで
キャベツ１つ千切りするのが3時間終わらんかったり、
「ガツ洗っとけ！」て言われて食器洗剤とタワシで洗ってしばかれたり、
アホすぎて学生時代の根拠の無い自信は1日でなくなったあの時期に
酒場を巡る事だけが人生やってる感に浸れる時間だったな〜みたいな事を思い出してゲロ吐きそうだった！思い出させてくれてありがとうございました！最高した。 | 東京きて9年くらい？
やっと独立したくなったので年明けからずっと物件探してます！
まじで全然物件無いです！
良いなと思って内見行ってもなんか違ったり、申し込みしようとしたらタッチの差で他の人に取られたり、
もつ焼きNGだったり、もつ焼きokて言われたけん申し込みしようとしたら「もつ鍋と勘違いしてました〜もつ焼きは無理です〜」とか、今日も申し込みしようとしたらダクトの位置問題で諦めるしかなさそうな感じだったし、
言い出したらキリないけど
どーにか今年中に物件決めたいとおもてます。
豚星、梅星に通ってくれる常連さん、働いてるスタッフ、皆んなが最高過ぎて、毎日楽しすぎるので、こういう環境を自分達 | 酒場は芸術！
飛び抜けた酒場はただの飲食店じゃない〜。
五感で味わえるLIVE🌟
無意識に感じてる物を意識的に拾ってゆくのよ🌟 | 丸千葉凄まじかった〜！
心が震えた！
最後の写真は昔黒田さんに耳にタコできるくらい
「チャージ払ってでも行きたい酒場だよ！」て言われてた
大林。結局一回も行けなかったな。
僕らに出来ることは良い酒場の空気を吸って、
酒場とはなんぞや〜て考え続けて
少しでも沢山のお客さん達に体験をお裾分けすることだと思います！
今日も頑張ろう🙌 | 大阪ありがとうございました！
てっちゃんとしゅーと君とイベントやって良かった！
鰻も250本瞬殺！
とんでもない混み具合の店内を見てやっぱてっちゃんスゲ〜と思いました！
てっちゃんの友達も皆んな良い人すぎて！
十三最高です！
グッドローカルサービス！
快く大阪行かせてくれた梅星スタッフもありがとう！
自分ももっと頑張ります！ | 皆様方本当にありがとうございました！
朝10時くらいから「そろそろ並んでる人いるんじゃないすかー？いるわけないかー。」
みたいなやり取りしててオープン30分前？
「10人くらい並んでますよ！」
てなって、「まじか！緊張する〜」
なんて言ってて、いざオープンて時に外見たら40人くらいお客さん並んでくれててその時点で泣きそうでした😂
最初段取り悪すぎてお客さんにもセイヤくんにも迷惑かけましたなぁと反省しております🙇
今日来てくれた人や、来れなくても応援してくれた人の顔は一生忘れないと思います！
自分の未熟すぎる所が色々見えて勉強になったし
お客さんが美味しい美味しい言って笑顔で食べてくれ | たった今全ての仕込みとパッキングを終えました。
体も精神も限界まで擦り減りましたが辛いとかは全く思わなかったなぁ。
必ず本番で報われるって二ヶ月前から信じてるので🙌
もう一切の不安も無し！唯一の不安は寝坊！
これでなんかしくじったら神様のいたずらだろって思えるくらいにはやり切ってるので。
そして今回テッペイとコノミがかなりサポートしてくれたのでホントに心強かった！
妥協せず頑張れば良い事あるってのとその景色を二人に見せる為にも、そしてこんな若造のイベントを楽しみにして来てくれるお客さんに恩を返す為にも今日全部終わるまで全力投球します！感謝！
おやすみなさい！ @jindagitok | ジンダギのせいや君に鰻ラーメンやりませんか？
て送ったのが二ヶ月前くらいになりますかね。
次の週には試作してみて
三回目くらいの試作で全てがバチっと決まったのかな？
それからは毎週ジンダギに通ってスープに使う鰻の材料を持っていく日々で持って行った骨と頭の量は総重量で40キロくらいかな？
炭で焼いた時間は計50時間。
そして今回僕の仕事で一番ヘビーだったのは鰻のチャーシュー作り。
一発で決める！くらいの意気込みでしたがまるでダメで、
10パターン試して全部失敗して
かなりくらってたけど、
失敗しまくったからこそ最高のモノが出来ました。
ラーメン一杯最低でも3000円、原価に合わせた価格では | 今回のラーメンイベントには炭で焼いた大量の鰻の頭と中骨を使うんですけど、
スープの味見を重ねるうちに２つの部位が持つ特徴？
スープへの役割みたいなのが見えてきて、
中骨はとにかく土台。縁の下の力持ち。
頭は程よい癖？があってこれがかなり良い味出してると思う。
で、焼く時に考えるのは
程よく旨味と癖を残したいけど
焼かなすぎると生臭さ残るし〜のバランス？
骨の色と油の染み出し具合で判断してる。
ちなみに写真の量で骨6キロ、同量くらいの動物系も合わせて30人前くらいのスープになります。
今回なんでこんな自信満々かというと、
まずかけてる手間が違いすぎる。手間なんか聞かんでも激ウマだけど。
当日は鰻</t>
  </si>
  <si>
    <t>@jindagitokyo</t>
  </si>
  <si>
    <t>https://instagram.com/p/DVSuz6WD6Lq, https://instagram.com/p/DSj6wOrD1H8, https://instagram.com/p/DRwfdGMD1LX, https://instagram.com/p/DQ6kIMvD7cF, https://instagram.com/p/DOd311sD1d-, https://instagram.com/p/DHVFXtUxb7k, https://instagram.com/p/DFo97Upx_m3, https://instagram.com/p/DDbgVlFPdR9, https://instagram.com/p/DBEPRpST0Fz, https://instagram.com/p/DBB7RIkTXzZ, https://instagram.com/p/DAvhy92vsEQ, https://instagram.com/p/C_wcJtczU0S</t>
  </si>
  <si>
    <t>26, 45, 50, 63, 97, 46, 61, 65, 116, 76, 141, 77</t>
  </si>
  <si>
    <t>0, 0, 0, 0, 0, 0, 0, 0, 5, 2, 0, 0</t>
  </si>
  <si>
    <t>2026-02-28, 2025-12-22, 2025-12-02, 2025-11-11, 2025-09-11, 2025-03-18, 2025-02-04, 2024-12-11, 2024-10-13, 2024-10-12, 2024-10-05, 2024-09-11</t>
  </si>
  <si>
    <t>Video, Image, Sidecar, Sidecar, Image, Sidecar, Sidecar, Sidecar, Image, Image, Sidecar, Image</t>
  </si>
  <si>
    <t>https://scontent-dfw5-2.cdninstagram.com/v/t51.82787-15/602851006_18552186046061731_8988321039609960791_n.jpg?stp=dst-jpg_e35_p1080x1080_sh0.08_tt6&amp;_nc_ht=scontent-dfw5-2.cdninstagram.com&amp;_nc_cat=107&amp;_nc_oc=Q6cZ2QHa_tzj1ySv-OKF4bjYOiVAuKffPTZcpiiaNxE06I-zEH8irmlAYujcghlbGcw3wy9JTCqJnA0Zv-qmmYA6QPRq&amp;_nc_ohc=sIPm5mOaqVsQ7kNvwGRpNtg&amp;_nc_gid=bonsM5dfXDtta2FzYUEj5w&amp;edm=AOQ1c0wBAAAA&amp;ccb=7-5&amp;ig_cache_key=Mzc5MzEzMzcxMjE2MzQyNjgxMg%3D%3D.3-ccb7-5&amp;oh=00_Afzb878vOWy7AhrG8-8m0C_jMrmWx1hW48Ul_h82Me_Iog&amp;oe=69BDA73B&amp;_nc_sid=8b3546, https://scontent-dfw5-2.cdninstagram.com/v/t51.82787-15/588606078_18548603335061731_703905601898268429_n.jpg?stp=dst-jpg_e35_p1080x1080_sh0.08_tt6&amp;_nc_ht=scontent-dfw5-2.cdninstagram.com&amp;_nc_cat=107&amp;_nc_oc=Q6cZ2QHa_tzj1ySv-OKF4bjYOiVAuKffPTZcpiiaNxE06I-zEH8irmlAYujcghlbGcw3wy9JTCqJnA0Zv-qmmYA6QPRq&amp;_nc_ohc=wc8LQijc-LgQ7kNvwEcVLB2&amp;_nc_gid=bonsM5dfXDtta2FzYUEj5w&amp;edm=AOQ1c0wBAAAA&amp;ccb=7-5&amp;ig_cache_key=Mzc3ODY1ODQxODYyMjkyNTMwNw%3D%3D.3-ccb7-5&amp;oh=00_AfwRaUaVDpm765ZdnA5Cnu86YMPDgY5SS3YiANPR1EDQkg&amp;oe=69BD9D4E&amp;_nc_sid=8b3546, https://scontent-dfw5-2.cdninstagram.com/v/t51.82787-15/588606078_18548603335061731_703905601898268429_n.jpg?stp=dst-jpg_e35_p1080x1080_sh0.08_tt6&amp;_nc_ht=scontent-dfw5-2.cdninstagram.com&amp;_nc_cat=107&amp;_nc_oc=Q6cZ2QHa_tzj1ySv-OKF4bjYOiVAuKffPTZcpiiaNxE06I-zEH8irmlAYujcghlbGcw3wy9JTCqJnA0Zv-qmmYA6QPRq&amp;_nc_ohc=wc8LQijc-LgQ7kNvwEcVLB2&amp;_nc_gid=bonsM5dfXDtta2FzYUEj5w&amp;edm=AOQ1c0wBAAAA&amp;ccb=7-5&amp;ig_cache_key=Mzc3ODY1ODQxODYyMjkyNTMwNw%3D%3D.3-ccb7-5&amp;oh=00_AfwRaUaVDpm765ZdnA5Cnu86YMPDgY5SS3YiANPR1EDQkg&amp;oe=69BD9D4E&amp;_nc_sid=8b3546, https://scontent-dfw5-2.cdninstagram.com/v/t51.82787-15/588435316_18548603344061731_1348186246992011960_n.jpg?stp=dst-jpg_e35_p1080x1080_sh0.08_tt6&amp;_nc_ht=scontent-dfw5-2.cdninstagram.com&amp;_nc_cat=107&amp;_nc_oc=Q6cZ2QHa_tzj1ySv-OKF4bjYOiVAuKffPTZcpiiaNxE06I-zEH8irmlAYujcghlbGcw3wy9JTCqJnA0Zv-qmmYA6QPRq&amp;_nc_ohc=7LwyrVm3Ab8Q7kNvwGvu4FP&amp;_nc_gid=bonsM5dfXDtta2FzYUEj5w&amp;edm=AOQ1c0wBAAAA&amp;ccb=7-5&amp;ig_cache_key=Mzc3ODY1ODQxODYyMjk3MTY5NA%3D%3D.3-ccb7-5&amp;oh=00_AfzOTxsralaQTDiUhD5LzZX7NMxAfoKU277Jq01yzoBKMw&amp;oe=69BDB66B&amp;_nc_sid=8b3546, https://scontent-dfw5-2.cdninstagram.com/v/t51.82787-15/580593613_18542049421061731_7048767797545795289_n.jpg?stp=dst-jpg_e35_p1080x1080_sh0.08_tt6&amp;_nc_ht=scontent-dfw5-2.cdninstagram.com&amp;_nc_cat=107&amp;_nc_oc=Q6cZ2QHa_tzj1ySv-OKF4bjYOiVAuKffPTZcpiiaNxE06I-zEH8irmlAYujcghlbGcw3wy9JTCqJnA0Zv-qmmYA6QPRq&amp;_nc_ohc=BaBGppvPC7YQ7kNvwFkTfPK&amp;_nc_gid=bonsM5dfXDtta2FzYUEj5w&amp;edm=AOQ1c0wBAAAA&amp;ccb=7-5&amp;ig_cache_key=Mzc2MzQ3OTMyMzM3MTEwMzkyNQ%3D%3D.3-ccb7-5&amp;oh=00_AfyZaGnXFlGvbvAhrOSOfdkSUuvt7_lZtcakTeBwOML_RQ&amp;oe=69BDBCDE&amp;_nc_sid=8b3546, https://scontent-dfw5-2.cdninstagram.com/v/t51.82787-15/580593613_18542049421061731_7048767797545795289_n.jpg?stp=dst-jpg_e35_p1080x1080_sh0.08_tt6&amp;_nc_ht=scontent-dfw5-2.cdninstagram.com&amp;_nc_cat=107&amp;_nc_oc=Q6cZ2QHa_tzj1ySv-OKF4bjYOiVAuKffPTZcpiiaNxE06I-zEH8irmlAYujcghlbGcw3wy9JTCqJnA0Zv-qmmYA6QPRq&amp;_nc_ohc=BaBGppvPC7YQ7kNvwFkTfPK&amp;_nc_gid=bonsM5dfXDtta2FzYUEj5w&amp;edm=AOQ1c0wBAAAA&amp;ccb=7-5&amp;ig_cache_key=Mzc2MzQ3OTMyMzM3MTEwMzkyNQ%3D%3D.3-ccb7-5&amp;oh=00_AfyZaGnXFlGvbvAhrOSOfdkSUuvt7_lZtcakTeBwOML_RQ&amp;oe=69BDBCDE&amp;_nc_sid=8b3546, https://scontent-dfw5-2.cdninstagram.com/v/t51.82787-15/580640642_18542049433061731_1175749710294528128_n.jpg?stp=dst-jpg_e35_p1080x1080_sh0.08_tt6&amp;_nc_ht=scontent-dfw5-2.cdninstagram.com&amp;_nc_cat=107&amp;_nc_oc=Q6cZ2QHa_tzj1ySv-OKF4bjYOiVAuKffPTZcpiiaNxE06I-zEH8irmlAYujcghlbGcw3wy9JTCqJnA0Zv-qmmYA6QPRq&amp;_nc_ohc=pQK808W1HwEQ7kNvwHu8I69&amp;_nc_gid=bonsM5dfXDtta2FzYUEj5w&amp;edm=AOQ1c0wBAAAA&amp;ccb=7-5&amp;ig_cache_key=Mzc2MzQ3OTMyMzM1NDMyNzQ0OA%3D%3D.3-ccb7-5&amp;oh=00_AfzkREzgjEPOYwtfy-oNXjZdAXBXhHRNSQWubcjNT1EYIA&amp;oe=69BD9971&amp;_nc_sid=8b3546, https://scontent-dfw5-2.cdninstagram.com/v/t51.82787-15/545395464_18530835766061731_3438937359048113076_n.jpg?stp=dst-jpg_e35_p1080x1080_sh0.08_tt6&amp;_nc_ht=scontent-dfw5-2.cdninstagram.com&amp;_nc_cat=107&amp;_nc_oc=Q6cZ2QHa_tzj1ySv-OKF4bjYOiVAuKffPTZcpiiaNxE06I-zEH8irmlAYujcghlbGcw3wy9JTCqJnA0Zv-qmmYA6QPRq&amp;_nc_ohc=MTSaeTsnq_YQ7kNvwERYW9h&amp;_nc_gid=bonsM5dfXDtta2FzYUEj5w&amp;edm=AOQ1c0wBAAAA&amp;ccb=7-5&amp;ig_cache_key=MzcxOTM3NDQ1OTYxNTc5NTA3MA%3D%3D.3-ccb7-5&amp;oh=00_AfzgwiWnqaip3YaoBkX7zR5UGkuMC7MZpGr68XghLSpDjw&amp;oe=69BDA508&amp;_nc_sid=8b3546, https://scontent-dfw5-2.cdninstagram.com/v/t51.2885-15/485293142_18496905553061731_7126609974238258500_n.jpg?stp=dst-jpg_e35_p1080x1080_sh0.08_tt6&amp;_nc_ht=scontent-dfw5-2.cdninstagram.com&amp;_nc_cat=107&amp;_nc_oc=Q6cZ2QHa_tzj1ySv-OKF4bjYOiVAuKffPTZcpiiaNxE06I-zEH8irmlAYujcghlbGcw3wy9JTCqJnA0Zv-qmmYA6QPRq&amp;_nc_ohc=IWnxvuX7qFwQ7kNvwFQLhN-&amp;_nc_gid=bonsM5dfXDtta2FzYUEj5w&amp;edm=AOQ1c0wBAAAA&amp;ccb=7-5&amp;ig_cache_key=MzU5MDc5OTg5MDkzNjQwMDE5Ng%3D%3D.3-ccb7-5&amp;oh=00_AfxHGTPZr-6VNAi1FzNLoRwQgAXeOMGyxwKxNQ-puBdCyA&amp;oe=69BD9357&amp;_nc_sid=8b3546, https://scontent-dfw5-2.cdninstagram.com/v/t51.2885-15/485293142_18496905553061731_7126609974238258500_n.jpg?stp=dst-jpg_e35_p1080x1080_sh0.08_tt6&amp;_nc_ht=scontent-dfw5-2.cdninstagram.com&amp;_nc_cat=107&amp;_nc_oc=Q6cZ2QHa_tzj1ySv-OKF4bjYOiVAuKffPTZcpiiaNxE06I-zEH8irmlAYujcghlbGcw3wy9JTCqJnA0Zv</t>
  </si>
  <si>
    <t>https://scontent-dfw6-1.cdninstagram.com/o1/v/t16/f2/m69/AQMJbG16-pb4VwpfLSniwiATCBoQv6GFULP-WQtt3qE-UugAyQnEmv11CpgAyS2AXa_1ZDhnuS5wPn-nQq2z6MYU.mp4?strext=1&amp;_nc_cat=106&amp;_nc_sid=5e9851&amp;_nc_ht=scontent-dfw6-1.cdninstagram.com&amp;_nc_ohc=sUfNg3cchQMQ7kNvwEOWfob&amp;efg=eyJ2ZW5jb2RlX3RhZyI6Inhwdl9wcm9ncmVzc2l2ZS5JTlNUQUdSQU0uQ0xJUFMuQzMuNzIwLmRhc2hfYmFzZWxpbmVfMV92MSIsInhwdl9hc3NldF9pZCI6MTc5NDY1NDUwNjQxMTA5MjYsImFzc2V0X2FnZV9kYXlzIjoxNiwidmlfdXNlY2FzZV9pZCI6MTAwOTksImR1cmF0aW9uX3MiOjc4LCJ1cmxnZW5fc291cmNlIjoid3d3In0%3D&amp;ccb=17-1&amp;_nc_gid=bonsM5dfXDtta2FzYUEj5w&amp;_nc_ss=1a&amp;_nc_zt=28&amp;vs=b427f15f12ec1f33&amp;_nc_vs=HBksFQIYOnBhc3N0aHJvdWdoX2V2ZXJzdG9yZS9HRTlNWFNaNl9aZ2F3ajhFQUFwM2E2MllqaWNGYnNwVEFRQUYVAALIARIAFQIYUWlnX3hwdl9wbGFjZW1lbnRfcGVybWFuZW50X3YyL0NENDk4NzU4RTU2REJBNTFDMDgwRjlCMDRBMjY3NDg3X2F1ZGlvX2Rhc2hpbml0Lm1wNBUCAsgBEgAoABgAGwKIB3VzZV9vaWwBMRJwcm9ncmVzc2l2ZV9yZWNpcGUBMRUAACacre-3tJLhPxUCKAJDMywXQFORBiTdLxsYEmRhc2hfYmFzZWxpbmVfMV92MREAdf4HZeadAQA&amp;oh=00_AfzmXFJp9P9bhxIVdyj_rl1iYuNZdFLHeUZ6FSYRJ0ezSg&amp;oe=69BDAFF6</t>
  </si>
  <si>
    <t>https://www.instagram.com/mkeisei</t>
  </si>
  <si>
    <t>peach.1979</t>
  </si>
  <si>
    <t>momo</t>
  </si>
  <si>
    <t>I got breast cancer.
駐在妻10年
帰国後🗼乳がんになりました。
ステージ3a ルミナールb リンパ節転移5🌱
24/9部分切除&amp;腋窩リンパ節郭清
AC,ドセタキセルwith 頭皮冷却paxman
25/5放射線&amp;タモキシフェン
癌になっても綺麗でいたいアラフィフ♡</t>
  </si>
  <si>
    <t>https://scontent-mia3-2.cdninstagram.com/v/t51.82787-19/565055367_17987909144853943_4043212006826181657_n.jpg?stp=dst-jpg_e0_s150x150_tt6&amp;efg=eyJ2ZW5jb2RlX3RhZyI6InByb2ZpbGVfcGljLmRqYW5nby4xMDgwLmMyIn0&amp;_nc_ht=scontent-mia3-2.cdninstagram.com&amp;_nc_cat=107&amp;_nc_oc=Q6cZ2QEGLjmMoprVKHqvgSdKQ-GpNWxrquYQQjMG1gNj8OkEujTSD8G2UIpjUih-Vi2IxSXi109fNnevPT_zmrLD7uoh&amp;_nc_ohc=Y8Kw0hsBrU0Q7kNvwFjIUb6&amp;_nc_gid=--2yx_lgTnrH79KONBxjdA&amp;edm=AOQ1c0wBAAAA&amp;ccb=7-5&amp;oh=00_AfypMz5HRTfTu8Cknb8AOlz-SLJlLw9WE2F0GdeKALnDuQ&amp;oe=69BD9FA8&amp;_nc_sid=8b3546</t>
  </si>
  <si>
    <t>2024年7月末に乳がんが発覚しました。
(2026年1月私46歳、18歳14歳の息子あり)
なんとなく生検から予感があり、告知落ちついて聞いていました。
右下シコリ1.6センチ、脇リンパ1箇所転移あり。
勝負はこれから！
のんびり頑張ってみます♡
#乳がん #乳がん治療中 | 脱ウィッグして約3ヶ月！
カチューシャなしでもそれなりになってきました♡
まだ短い毛と長い毛が混在していて、短い毛が揃ったら私の髪の毛日記も終わると思います笑
なるべく痛まないようにイメチェンしたい私はメッシュを入れてもらいました♡
去年と比べると、よく頑張った私の頭皮❗️
褒めてあげたいと思います♡笑
まつ毛と眉毛はまだ頑張りが足りないようですが…😇
#乳がん #乳がん治療中 #抗がん剤治療中の脱毛 #paxmanscalpcooling #頭皮冷却 | 2025年皆様はどんな年でしたか？
私は抗がん剤と脱毛に始まり、脱ウィッグで終わる2025年でした。
本当に予定より早く脱ウィッグできた事が私にはプラスになった気がします。
そこそこハッピーで楽しい2025年でした♡
自分で自分を褒めてあげたいです♡
来年は何かできたらいいなと思ってますが、のんびり日々の人生楽しみたいとと思ってます🥂
ラスト抗がん剤から８ヶ月。癖があるけどアラフィフでっかいカチューシャしてすごしてます♡
#乳がん治療中 #抗がん剤治療中の脱毛 #paxmanscalpcooling #抗がん剤 | 脱ウィッグしてから今までなぜ使っていなかったのか！？
アホ毛用のマスカラすごくいいですね？♡
伸び始めのめちゃ短い毛をなんとなく落ち着かせて、あわよくば長く見せてくれる気が…笑
AC4回ドセタキセル4回(+ジーラスタ7回)paxman使用して、最後の抗がん剤から7ヶ月の髪の毛です😊
(抗がん剤中も禁酒したりワカメ食べたりしたらもっと伸びてるかもしれないです。笑)
2025年もあと少し‼️
#乳がん #抗がん剤脱毛 #paxmanscalpcooling | ラスト抗がん剤から7ヶ月！
5ヶ月あたりからウィッグしない時の方が増えていたのですが、もう脱ウィッグしました😎
前髪は薄くて気になるけど、カチューシャしてフワッと生きてます♡笑
頭皮冷却paxman辛かったけれど、私は相性が良くて、やった効果があったと今感じています‼️
私がラスト抗がん剤から髪の毛で気をつけていたことは、1ヶ月は冷水で週1.2回洗う。
その後は毎日普通に低刺激シャンプーで洗ってました。
温風は当てない。
染めるのも半年まで私は我慢しました！
今は染めて、ストレートアイロンも使ってます😝
白髪は増えたし、ふわっと怪しい髪型だけどとりあえず頭が軽くなって嬉しい♡♡
 | 脱ウィッグ♡
苦節半年。
ベリーショートにはしないで脱ウィッグしたい私。
少し短過ぎたかなぁと思って帰宅したけど、子ども達には長いよりスカスカ感なくてもうウィッグしなくていいよって言われました😊
20年きってもらってる方にほぼお任せで、めちゃくちゃ悩ませた笑
少し伸ばしても違和感ない感じでインナーカラー🩷
このままヌルッと伸ばせそうな感じになりました！笑
いつもの美容師さんにも、色々わかってもらえていい機会になったかも♡♡
#ショートボブ #脱ウィッグ #抗がん剤脱毛 #乳がん治療 #抗がん剤脱毛 #タモキシフェン #paxmanscalpcooling | 術後1年検診に行ってきました♫
結果、今のところ問題なしでした♡ホッとしました♡
まぁリンパ節に5つ転移していて、ベージニオはやめてタモキシフェンだけなので引き続き油断は禁物です💪
実はドセが始まってから腕が重くて、若干のむくみはあるかもと指摘されて、渋谷にあるサクラステージクリニックへ行ってきました。
超音波で見てもらった所、リンパが細くなってるところはあるけどまぁ０期でリンパケアだけした方が良いかもと言われました。
保険きかないので高いし、2回受けたら良いと思うよと林先生に言われて2回通ってみようかと思います😊
とってもいい先生でした♪
ただ林先生の外来はかなり先まで予約が取れないで | ラストケモから４ヶ月半。
前髪がなかなか伸びない。タモの影響かな…
今のところクリクリにはなってない🙂
ショートカットにはしないので、徐々にきって早くボブぽくしたいなぁ〜♡
ハゲるまではすいたりしていたから、何もしないと結構髪にボリュームあったんだなぁーって新たな発見です笑
時々ホットフラッシュがあるのと、酒に酔いやすくなったくらいでタモキシフェンの副作用も軽くてホッとしてます💡
体重も今のところ維持笑💪
#乳がん治療 #抗がん剤脱毛 #タモキシフェン #paxmanscalpcooling | ラストケモから約4ヶ月！
トップはすごく伸びた気はするけれど、後ろのボリュームはなかなか戻らないなぁ〜
スカスカ感がある🧐
髪が増えてくるとトップピースも襟足が浮いてくるような感じもあったりして難しい。。
今のところ週5帽子とカチューシャ、週2トップピース(オシャレする時笑♡)で過ごしてます♡
#乳がん治療 #抗がん剤治療中の脱毛 #paxmanscalpcooling #ドセタキセル #ac治療 | 生検から今日で1年。
怒涛の1年が終わりました！
髪の毛も1番薄かった時期から苦節4ヶ月‼️笑
ここまで生えてきた♡
腕はピリピリしてるし、脱毛した箇所も毛が生えてきたし、まつ毛は短いし、白髪は増えたし色々あるけど
ビール飲んでも浮腫まないし、泡飲んでも浮腫まないし、味覚も戻ったし、好きな服着れるし、スクスク過ごせてよかったです😊
#乳がん#抗がん剤 #抗がん剤治療中の脱毛 #ac治療 #ドセタキセル #paxmanscalpcooling #頭皮冷却 | ラストケモから3ヶ月！
今のところ割とストレートな毛が生えてきました♡嬉しい♡
ショートカットにするつもりはないので、ここからどうやっちびまるこちゃんボブにするか思案中🤔
眉毛とまつ毛もスクスク生えてきて嬉しい限り！
まつ毛はまた抜けるとか抜けないとか言われて怯えていますが、ツケマも慣れてきたからなんとかなるかな？笑
#乳がん #抗がん剤治療中の脱毛 #ドセタキセル #ac治療　#paxmanscalpcooling | ラストケモから55日後
トップがだいぶ増えて地肌は見えなくなってきました♫
暑すぎて、ピラティスはもうウィッグなしでレッスンを受けています笑
今日で治療は一旦ひと段落かなと思ってます。
2024/6/23生検
　　　7/30乳がん告知
　　　8/ 9抗がん剤治療検討
　　　9/27乳がんオペ
　　　11/25〜4/21抗がん剤治療(AC&amp;ドセタキセル)
　　　5/29〜6/24放射線治療&amp;タモキシフェン
怒涛の1年でした！
全てスケジュール通りに治療ができて、私と特に私の肝臓を褒めてあげたいと思います♡笑
おつかれ！よく頑張った私♡♡
#乳がん #乳がん治療中 #抗がん剤 #paxm</t>
  </si>
  <si>
    <t>#paxmanscalpcooling, #ac, #paxm</t>
  </si>
  <si>
    <t>https://instagram.com/p/DALZao3Td2f, https://instagram.com/p/DTM0sfbEpRP, https://instagram.com/p/DSuKzfcksvd, https://instagram.com/p/DRl9W52kjJZ, https://instagram.com/p/DRWnilNEvS-, https://instagram.com/p/DP8xe1IEjdu, https://instagram.com/p/DP02tJbkq_K, https://instagram.com/p/DOHqbE2En5B, https://instagram.com/p/DNWtcfxTasW, https://instagram.com/p/DMb-fwXTajN, https://instagram.com/p/DMY-j9Iz96S, https://instagram.com/p/DLRSiq8T3_m</t>
  </si>
  <si>
    <t>140, 73, 80, 68, 92, 91, 86, 91, 102, 80, 88, 94</t>
  </si>
  <si>
    <t>9, 4, 0, 3, 7, 8, 2, 11, 9, 0, 7, 4</t>
  </si>
  <si>
    <t>2024-09-21, 2026-01-07, 2025-12-26, 2025-11-28, 2025-11-22, 2025-10-18, 2025-10-15, 2025-09-03, 2025-08-15, 2025-07-23, 2025-07-22, 2025-06-24</t>
  </si>
  <si>
    <t>渋谷サクラステージクリニック</t>
  </si>
  <si>
    <t>Image, Sidecar, Sidecar, Sidecar, Sidecar, Sidecar, Sidecar, Sidecar, Sidecar, Image, Sidecar, Image</t>
  </si>
  <si>
    <t>https://scontent-mia5-1.cdninstagram.com/v/t51.82787-15/626454189_18069247487182600_7060170180852793715_n.jpg?stp=dst-jpg_e35_p1080x1080_sh0.08_tt6&amp;_nc_ht=scontent-mia5-1.cdninstagram.com&amp;_nc_cat=104&amp;_nc_oc=Q6cZ2QEGLjmMoprVKHqvgSdKQ-GpNWxrquYQQjMG1gNj8OkEujTSD8G2UIpjUih-Vi2IxSXi109fNnevPT_zmrLD7uoh&amp;_nc_ohc=jlz57qrKWQQQ7kNvwGZnyY0&amp;_nc_gid=--2yx_lgTnrH79KONBxjdA&amp;edm=AOQ1c0wBAAAA&amp;ccb=7-5&amp;ig_cache_key=MzQ2MTk3MjUyMDMxMTA1MzcyNw%3D%3D.3-ccb7-5&amp;oh=00_AfySgKt1UBwU41RCuI9Ak8BpSxsSOmzWGBNMpOJVlWSdEg&amp;oe=69BD983D&amp;_nc_sid=8b3546, https://scontent-mia3-2.cdninstagram.com/v/t51.82787-15/611332583_17996345171853943_1526589641402285635_n.jpg?stp=dst-jpg_e35_s1080x1080_sh0.08_tt6&amp;_nc_ht=scontent-mia3-2.cdninstagram.com&amp;_nc_cat=107&amp;_nc_oc=Q6cZ2QEGLjmMoprVKHqvgSdKQ-GpNWxrquYQQjMG1gNj8OkEujTSD8G2UIpjUih-Vi2IxSXi109fNnevPT_zmrLD7uoh&amp;_nc_ohc=kV0_4c5KpPAQ7kNvwHdOa1B&amp;_nc_gid=--2yx_lgTnrH79KONBxjdA&amp;edm=AOQ1c0wBAAAA&amp;ccb=7-5&amp;ig_cache_key=MzgwNDY0NzUzMzg3MzA3ODE3OQ%3D%3D.3-ccb7-5&amp;oh=00_AfzBJ-4qvPl4FjswYGxoeXrXAMkcic_BqmO_WrcquCyZeQ&amp;oe=69BD8858&amp;_nc_sid=8b3546, https://scontent-mia3-2.cdninstagram.com/v/t51.82787-15/611332583_17996345171853943_1526589641402285635_n.jpg?stp=dst-jpg_e35_s1080x1080_sh0.08_tt6&amp;_nc_ht=scontent-mia3-2.cdninstagram.com&amp;_nc_cat=107&amp;_nc_oc=Q6cZ2QEGLjmMoprVKHqvgSdKQ-GpNWxrquYQQjMG1gNj8OkEujTSD8G2UIpjUih-Vi2IxSXi109fNnevPT_zmrLD7uoh&amp;_nc_ohc=kV0_4c5KpPAQ7kNvwHdOa1B&amp;_nc_gid=--2yx_lgTnrH79KONBxjdA&amp;edm=AOQ1c0wBAAAA&amp;ccb=7-5&amp;ig_cache_key=MzgwNDY0NzUzMzg3MzA3ODE3OQ%3D%3D.3-ccb7-5&amp;oh=00_AfzBJ-4qvPl4FjswYGxoeXrXAMkcic_BqmO_WrcquCyZeQ&amp;oe=69BD8858&amp;_nc_sid=8b3546, https://scontent-mia3-2.cdninstagram.com/v/t51.82787-15/611285548_17996345177853943_3664904827203728532_n.jpg?stp=dst-jpg_e35_s1080x1080_sh0.08_tt6&amp;_nc_ht=scontent-mia3-2.cdninstagram.com&amp;_nc_cat=107&amp;_nc_oc=Q6cZ2QEGLjmMoprVKHqvgSdKQ-GpNWxrquYQQjMG1gNj8OkEujTSD8G2UIpjUih-Vi2IxSXi109fNnevPT_zmrLD7uoh&amp;_nc_ohc=h3kbariITAQQ7kNvwEbahhb&amp;_nc_gid=--2yx_lgTnrH79KONBxjdA&amp;edm=AOQ1c0wBAAAA&amp;ccb=7-5&amp;ig_cache_key=MzgwNDY0NzUzMzc5NzYxNjQ3NQ%3D%3D.3-ccb7-5&amp;oh=00_Afz40D1hV3LKn4EwxJyzpUQFH6Dz8nPlsllHSxiUjVaPLA&amp;oe=69BD9F4D&amp;_nc_sid=8b3546, https://scontent-mia3-2.cdninstagram.com/v/t51.82787-15/607444191_17995074551853943_2922150894297005843_n.jpg?stp=dst-jpg_e35_p1080x1080_sh0.08_tt6&amp;_nc_ht=scontent-mia3-2.cdninstagram.com&amp;_nc_cat=107&amp;_nc_oc=Q6cZ2QEGLjmMoprVKHqvgSdKQ-GpNWxrquYQQjMG1gNj8OkEujTSD8G2UIpjUih-Vi2IxSXi109fNnevPT_zmrLD7uoh&amp;_nc_ohc=ydrkgZ9ift8Q7kNvwFlWoJG&amp;_nc_gid=--2yx_lgTnrH79KONBxjdA&amp;edm=AOQ1c0wBAAAA&amp;ccb=7-5&amp;ig_cache_key=Mzc5NjAxOTA0MzU1MjY1MTM4Nw%3D%3D.3-ccb7-5&amp;oh=00_Afw9Kmdqyu2q4hPyTsvVM-CFuXLla-uHB_LWmGDLN7TIyA&amp;oe=69BD8D94&amp;_nc_sid=8b3546, https://scontent-mia3-2.cdninstagram.com/v/t51.82787-15/607444191_17995074551853943_2922150894297005843_n.jpg?stp=dst-jpg_e35_p1080x1080_sh0.08_tt6&amp;_nc_ht=scontent-mia3-2.cdninstagram.com&amp;_nc_cat=107&amp;_nc_oc=Q6cZ2QEGLjmMoprVKHqvgSdKQ-GpNWxrquYQQjMG1gNj8OkEujTSD8G2UIpjUih-Vi2IxSXi109fNnevPT_zmrLD7uoh&amp;_nc_ohc=ydrkgZ9ift8Q7kNvwFlWoJG&amp;_nc_gid=--2yx_lgTnrH79KONBxjdA&amp;edm=AOQ1c0wBAAAA&amp;ccb=7-5&amp;ig_cache_key=Mzc5NjAxOTA0MzU1MjY1MTM4Nw%3D%3D.3-ccb7-5&amp;oh=00_Afw9Kmdqyu2q4hPyTsvVM-CFuXLla-uHB_LWmGDLN7TIyA&amp;oe=69BD8D94&amp;_nc_sid=8b3546, https://scontent-mia3-2.cdninstagram.com/v/t51.82787-15/604889346_17995074560853943_3598020291145106488_n.jpg?stp=dst-jpg_e35_p1080x1080_sh0.08_tt6&amp;_nc_ht=scontent-mia3-2.cdninstagram.com&amp;_nc_cat=107&amp;_nc_oc=Q6cZ2QEGLjmMoprVKHqvgSdKQ-GpNWxrquYQQjMG1gNj8OkEujTSD8G2UIpjUih-Vi2IxSXi109fNnevPT_zmrLD7uoh&amp;_nc_ohc=6QQEOLy_X9YQ7kNvwGrUPUp&amp;_nc_gid=--2yx_lgTnrH79KONBxjdA&amp;edm=AOQ1c0wBAAAA&amp;ccb=7-5&amp;ig_cache_key=Mzc5NjAxOTA0MzgzNzg1MzA0NA%3D%3D.3-ccb7-5&amp;oh=00_AfwMQIbIE76YHMAMSSzMpmkHhnyQE4qttysgouBQAd7x5w&amp;oe=69BDB238&amp;_nc_sid=8b3546, https://scontent-mia3-2.cdninstagram.com/v/t51.82787-15/605847472_17995074569853943_2219837827093376013_n.jpg?stp=dst-jpg_e35_p1080x1080_sh0.08_tt6&amp;_nc_ht=scontent-mia3-2.cdninstagram.com&amp;_nc_cat=107&amp;_nc_oc=Q6cZ2QEGLjmMoprVKHqvgSdKQ-GpNWxrquYQQjMG1gNj8OkEujTSD8G2UIpjUih-Vi2IxSXi109fNnevPT_zmrLD7uoh&amp;_nc_ohc=XlIyEBQZJlgQ7kNvwEt6KqC&amp;_nc_gid=--2yx_lgTnrH79KONBxjdA&amp;edm=AOQ1c0wBAAAA&amp;ccb=7-5&amp;ig_cache_key=Mzc5NjAxOTA0Mzg2MzAxNzMxOQ%3D%3D.3-ccb7-5&amp;oh=00_AfykQ9n01LC2Xv5vgdW7kR4d28JKXUZq5I2SKxen-oAyCQ&amp;oe=69BD9131&amp;_nc_sid=8b3546, https://scontent-mia3-2.cdninstagram.com/v/t51.82787-15/588013739_17992224221853943_893614961898722617_n.jpg?stp=dst-jpg_e35_p1080x1080_sh0.08_tt6&amp;_nc_ht=scontent-mia3-2.cdninstagram.com&amp;_nc_cat=107&amp;_nc_oc=Q6cZ2QEGLjmMoprVKHqvgSdKQ-GpNWxrquYQQjMG1gNj8OkEujTSD8G2UIpjUih-Vi2IxSXi109fNnevPT_zmrLD7uoh&amp;_nc_ohc=egeX6q6Iyj8Q7kNvwEKR9vh&amp;_nc_gid=--2yx_lgTnrH79KONBxjdA&amp;edm=AOQ1c0wBAAAA&amp;ccb=7-5&amp;ig_cache_key=Mzc3NTY5MzcwOTE5MjEyODI3NQ%3D%3D.3-ccb7-5&amp;oh=00_AfyIX_mCRDU3VYl_2pE0Pr5ka-qZJEIl0o5yVWApXjk_Vg&amp;oe=69BDA7E4&amp;_nc_sid=8b3546, https://scontent-mia3-2.cdninstagram.com/v/t51.82787-15/588013739_17992224221853943_893614961898722617_n.jpg?stp=dst-jpg_e35_p1080x1080_sh0.08_tt6&amp;_nc_ht=scontent-mia3-2.cdninstagram.com&amp;_nc_cat=107&amp;_nc_oc=Q6cZ2QEGLjmMoprVKHqvgSdKQ-GpNWxrquYQQjMG1gNj8OkEujTSD8G2UIpjUih-Vi2IxSXi109fNne</t>
  </si>
  <si>
    <t>https://www.instagram.com/peach.1979</t>
  </si>
  <si>
    <t>maaya_orido_559</t>
  </si>
  <si>
    <t>Maaya Orido</t>
  </si>
  <si>
    <t>559🇯🇵</t>
  </si>
  <si>
    <t>https://130ryokohama.shop-pro.jp/</t>
  </si>
  <si>
    <t>https://scontent-lax3-1.cdninstagram.com/v/t51.82787-19/600772437_18090175858961824_8734535868640617983_n.jpg?stp=dst-jpg_e0_s150x150_tt6&amp;efg=eyJ2ZW5jb2RlX3RhZyI6InByb2ZpbGVfcGljLmRqYW5nby4xMDgwLmMyIn0&amp;_nc_ht=scontent-lax3-1.cdninstagram.com&amp;_nc_cat=104&amp;_nc_oc=Q6cZ2QGuiTO_6cEYgcyrr3wrLZXBWkPbg8G5DqLYyB4uOmkK_Uhf5eLu77gcCN_z27Ct3iQ&amp;_nc_ohc=maSCW_UtePgQ7kNvwEdOaEa&amp;_nc_gid=CtnoUHgr1-LZwbFs7LxaHg&amp;edm=AOQ1c0wBAAAA&amp;ccb=7-5&amp;oh=00_AfwMRXJZFut5ygFfsH6q4imcQRt2IkQ2y4tQeC8ydK8jiw&amp;oe=69BD9682&amp;_nc_sid=8b3546</t>
  </si>
  <si>
    <t>Dreams feel real here @luftgekuhlt ✨ | 【ご報告 &amp; プレゼント企画】 この度、Hyundai Mobility Japan Motorsportのアンバサダーに就任しました✨
 これから私の新しい相棒「IONIQ 5 N」と一緒に、色んな挑戦をしていきます！
 そこで！皆様と一緒に新しい挑戦を楽しんでもらいたくて、フォローキャンペーンをやります！ @hyundaimotorsport_jp をフォローしてハイライトのリンクから応募すると、グッズが当たります🎯  私の新たな挑戦の様子や裏側なども発信されますのでぜひフォローして応援してください📣
#Hyundai | Hyundai Mobility Japan モータースポーツアンバサダーに就任しました✨
このIONIQ 5 N が相棒です！！
新たな挑戦にとてもワクワクしています🤝
@hyundaimotorsport_jp 
#hyundai | Happy International women's day💛
素敵なミモザと✨ | 2026年
チームと共にKYOJO CUP参戦に向けて準備を進めてまいりましたが、今回はご縁がなく参戦を見送ることとなりました。
とても残念ですが
気持ちを切り替えて進んで行きます。
昨年1年間は本当に多くの経験をさせていただき、感謝の気持ちでいっぱいです。
またKYOJO CUPに参戦できるよう、これからも努力してまいります。
今後とも宜しくお願い致します。 | Work hard era🫡 | 最高な天気の日に
素敵な車と
素敵な写真を📸
ありがとうございます😊
📸 @yuki.12monkeys | Recent photos | Alfaromeo Junior.
Alfa Tribeにて記事も書いていただいたので是非読んでみてください✨
🛻　@alfaromeo_jp 
📸　@yuki.12monkeys | Heart so full🤍 | Oska Auto Messe VLOG
#minivlogs | 日がいい日に伊勢神宮へ来れました🤝
今年も一年の始まりのご挨拶ができたので、いい一年にしたいです。</t>
  </si>
  <si>
    <t>#Hyundai, #hyundai, #minivlogs</t>
  </si>
  <si>
    <t>@luftgekuhlt, @hyundaimotorsport_jp, @yuki.12monkeys, @alfaromeo_jp</t>
  </si>
  <si>
    <t>https://instagram.com/p/DV3SMsTCeOq, https://instagram.com/p/DVvTvnXiaih, https://instagram.com/p/DVvEq8NCbW9, https://instagram.com/p/DVpY9eriW5t, https://instagram.com/p/DVk401EiQhh, https://instagram.com/p/DVf4ty2CXYB, https://instagram.com/p/DVI-n_GiQpi, https://instagram.com/p/DVDRXVhibSr, https://instagram.com/p/DU2CdthiSfg, https://instagram.com/p/DU0EscdCQRg, https://instagram.com/p/DUvEcP0ia69, https://instagram.com/p/DUfpag1ifbL</t>
  </si>
  <si>
    <t>4989, 4342, 3961, 3914, 4149, 4759, 3288, 6897, 4615, 4436, 1652, 5610</t>
  </si>
  <si>
    <t>21, 29, 17, 14, 31, 17, 13, 34, 17, 19, 14, 23</t>
  </si>
  <si>
    <t>2026-03-14, 2026-03-11, 2026-03-11, 2026-03-09, 2026-03-07, 2026-03-05, 2026-02-24, 2026-02-22, 2026-02-17, 2026-02-16, 2026-02-14, 2026-02-08</t>
  </si>
  <si>
    <t>Sidecar, Sidecar, Sidecar, Sidecar, Image, Sidecar, Sidecar, Sidecar, Sidecar, Sidecar, Video, Sidecar</t>
  </si>
  <si>
    <t>https://scontent-lax3-1.cdninstagram.com/v/t51.82787-15/650750726_18098462608961824_1781146168208824610_n.jpg?stp=dst-jpg_e35_p1080x1080_sh0.08_tt6&amp;_nc_ht=scontent-lax3-1.cdninstagram.com&amp;_nc_cat=104&amp;_nc_oc=Q6cZ2QGuiTO_6cEYgcyrr3wrLZXBWkPbg8G5DqLYyB4uOmkK_Uhf5eLu77gcCN_z27Ct3iQ&amp;_nc_ohc=fAI-X27IVsAQ7kNvwFW-9r6&amp;_nc_gid=CtnoUHgr1-LZwbFs7LxaHg&amp;edm=AOQ1c0wBAAAA&amp;ccb=7-5&amp;ig_cache_key=Mzg1MjYyNjEwMDEwMjk3NDU5OA%3D%3D.3-ccb7-5&amp;oh=00_Afy4LMLnXhSNMTwc8iWnoa7W3MOGSTQQNCdYS3Hlm0qY-w&amp;oe=69BDA2FC&amp;_nc_sid=8b3546, https://scontent-lax3-1.cdninstagram.com/v/t51.82787-15/650750726_18098462608961824_1781146168208824610_n.jpg?stp=dst-jpg_e35_p1080x1080_sh0.08_tt6&amp;_nc_ht=scontent-lax3-1.cdninstagram.com&amp;_nc_cat=104&amp;_nc_oc=Q6cZ2QGuiTO_6cEYgcyrr3wrLZXBWkPbg8G5DqLYyB4uOmkK_Uhf5eLu77gcCN_z27Ct3iQ&amp;_nc_ohc=fAI-X27IVsAQ7kNvwFW-9r6&amp;_nc_gid=CtnoUHgr1-LZwbFs7LxaHg&amp;edm=AOQ1c0wBAAAA&amp;ccb=7-5&amp;ig_cache_key=Mzg1MjYyNjEwMDEwMjk3NDU5OA%3D%3D.3-ccb7-5&amp;oh=00_Afy4LMLnXhSNMTwc8iWnoa7W3MOGSTQQNCdYS3Hlm0qY-w&amp;oe=69BDA2FC&amp;_nc_sid=8b3546, https://scontent-lax3-1.cdninstagram.com/v/t51.82787-15/651075770_18098462617961824_217540026590040402_n.jpg?stp=dst-jpg_e35_p1080x1080_sh0.08_tt6&amp;_nc_ht=scontent-lax3-1.cdninstagram.com&amp;_nc_cat=104&amp;_nc_oc=Q6cZ2QGuiTO_6cEYgcyrr3wrLZXBWkPbg8G5DqLYyB4uOmkK_Uhf5eLu77gcCN_z27Ct3iQ&amp;_nc_ohc=aiSoKHS2bVkQ7kNvwHvEhaA&amp;_nc_gid=CtnoUHgr1-LZwbFs7LxaHg&amp;edm=AOQ1c0wBAAAA&amp;ccb=7-5&amp;ig_cache_key=Mzg1MjYyNjEyODE0NjEyMjQ3MQ%3D%3D.3-ccb7-5&amp;oh=00_Afxdv0X4_uhcdJkS3RGUxNxCExzX7BpYDVFUvTGF9tx3Qg&amp;oe=69BDA286&amp;_nc_sid=8b3546, https://scontent-lax3-1.cdninstagram.com/v/t51.82787-15/650779406_18098462638961824_6645497998727430385_n.jpg?stp=dst-jpg_e35_p1080x1080_sh0.08_tt6&amp;_nc_ht=scontent-lax3-1.cdninstagram.com&amp;_nc_cat=104&amp;_nc_oc=Q6cZ2QGuiTO_6cEYgcyrr3wrLZXBWkPbg8G5DqLYyB4uOmkK_Uhf5eLu77gcCN_z27Ct3iQ&amp;_nc_ohc=DTg9T_OaeBAQ7kNvwGrdKj9&amp;_nc_gid=CtnoUHgr1-LZwbFs7LxaHg&amp;edm=AOQ1c0wBAAAA&amp;ccb=7-5&amp;ig_cache_key=Mzg1MjYyNjE3MjE3NzkwMDEzNg%3D%3D.3-ccb7-5&amp;oh=00_AfxnHCBof8RyYij4JQCuM9Qrz1RZ5Qmhykz0RcVTn-TP1Q&amp;oe=69BDBAAB&amp;_nc_sid=8b3546, https://scontent-lax3-1.cdninstagram.com/v/t51.82787-15/651878388_18098462701961824_1357598140523831641_n.jpg?stp=dst-jpg_e35_p1080x1080_sh0.08_tt6&amp;_nc_ht=scontent-lax3-1.cdninstagram.com&amp;_nc_cat=104&amp;_nc_oc=Q6cZ2QGuiTO_6cEYgcyrr3wrLZXBWkPbg8G5DqLYyB4uOmkK_Uhf5eLu77gcCN_z27Ct3iQ&amp;_nc_ohc=dYJ6kreazDQQ7kNvwHQkXGL&amp;_nc_gid=CtnoUHgr1-LZwbFs7LxaHg&amp;edm=AOQ1c0wBAAAA&amp;ccb=7-5&amp;ig_cache_key=Mzg1MjYyNjg3MTY4NzE0MDYyMg%3D%3D.3-ccb7-5&amp;oh=00_AfyjztSt_uT_ENV6LCqqTGATiPNpZg7uZmQaiZUzezHcOQ&amp;oe=69BDB146&amp;_nc_sid=8b3546, https://scontent-lax3-1.cdninstagram.com/v/t51.82787-15/651324034_18098462710961824_7104444082681067246_n.jpg?stp=dst-jpg_e35_p1080x1080_sh0.08_tt6&amp;_nc_ht=scontent-lax3-1.cdninstagram.com&amp;_nc_cat=104&amp;_nc_oc=Q6cZ2QGuiTO_6cEYgcyrr3wrLZXBWkPbg8G5DqLYyB4uOmkK_Uhf5eLu77gcCN_z27Ct3iQ&amp;_nc_ohc=Aj1FOHjED04Q7kNvwFbQfBA&amp;_nc_gid=CtnoUHgr1-LZwbFs7LxaHg&amp;edm=AOQ1c0wBAAAA&amp;ccb=7-5&amp;ig_cache_key=Mzg1MjYyNjg4MjEzOTMzOTM0MQ%3D%3D.3-ccb7-5&amp;oh=00_AfxzwTeWR5_0CqgIabZLvaXXMz9nGGhH2_0mrphWnL1yvQ&amp;oe=69BD8FBD&amp;_nc_sid=8b3546, https://scontent-lax3-1.cdninstagram.com/v/t51.82787-15/652008549_18098462719961824_2445247362657413416_n.jpg?stp=dst-jpg_e35_p1080x1080_sh0.08_tt6&amp;_nc_ht=scontent-lax3-1.cdninstagram.com&amp;_nc_cat=104&amp;_nc_oc=Q6cZ2QGuiTO_6cEYgcyrr3wrLZXBWkPbg8G5DqLYyB4uOmkK_Uhf5eLu77gcCN_z27Ct3iQ&amp;_nc_ohc=td27hFIz1sQQ7kNvwGJKUCB&amp;_nc_gid=CtnoUHgr1-LZwbFs7LxaHg&amp;edm=AOQ1c0wBAAAA&amp;ccb=7-5&amp;ig_cache_key=Mzg1MjYyNjg5MTU0Mjk4ODI3OA%3D%3D.3-ccb7-5&amp;oh=00_AfyrUXT40RK7e2nVBYsZLMUJRIqEQpVx-yGkVLmMEO3Q7w&amp;oe=69BDA83E&amp;_nc_sid=8b3546, https://scontent-lax3-1.cdninstagram.com/v/t51.82787-15/651646634_18098462731961824_3934814030132509638_n.jpg?stp=dst-jpg_e35_p1080x1080_sh0.08_tt6&amp;_nc_ht=scontent-lax3-1.cdninstagram.com&amp;_nc_cat=104&amp;_nc_oc=Q6cZ2QGuiTO_6cEYgcyrr3wrLZXBWkPbg8G5DqLYyB4uOmkK_Uhf5eLu77gcCN_z27Ct3iQ&amp;_nc_ohc=0JmHVKpjBIEQ7kNvwEaeOQc&amp;_nc_gid=CtnoUHgr1-LZwbFs7LxaHg&amp;edm=AOQ1c0wBAAAA&amp;ccb=7-5&amp;ig_cache_key=Mzg1MjYyNjkwMDIzMzU3OTMyNQ%3D%3D.3-ccb7-5&amp;oh=00_AfwfHj2cg5jeCvBzNYYOC1WJyDQN5gO0MbCOOmCgcHK21g&amp;oe=69BDBDD9&amp;_nc_sid=8b3546, https://scontent-lax3-1.cdninstagram.com/v/t51.82787-15/651827644_18098462743961824_4681803875287987081_n.jpg?stp=dst-jpg_e35_p1080x1080_sh0.08_tt6&amp;_nc_ht=scontent-lax3-1.cdninstagram.com&amp;_nc_cat=104&amp;_nc_oc=Q6cZ2QGuiTO_6cEYgcyrr3wrLZXBWkPbg8G5DqLYyB4uOmkK_Uhf5eLu77gcCN_z27Ct3iQ&amp;_nc_ohc=reuFK19J-20Q7kNvwEhSRH_&amp;_nc_gid=CtnoUHgr1-LZwbFs7LxaHg&amp;edm=AOQ1c0wBAAAA&amp;ccb=7-5&amp;ig_cache_key=Mzg1MjYyNjkwOTQ4NjIzMTQ4MQ%3D%3D.3-ccb7-5&amp;oh=00_AfxHXbzpBHwuAld5NwxI0ktNryOqnPyd9jSQT6S7ly0oOA&amp;oe=69BDAB48&amp;_nc_sid=8b3546, https://scontent-lax3-1.cdninstagram.com/v/t51.82787-15/651489833_18098462755961824_7831178279345136365_n.jpg?stp=dst-jpg_e35_p1080x1080_sh0.08_tt6&amp;_nc_ht=scontent-lax3-1.cdninstagram.com&amp;_nc_cat=104&amp;_nc_oc=Q6cZ2QGuiTO_6cEYgcyrr3wrLZXBWkPbg8G5DqLYyB4uOmkK_Uhf5eLu77gcCN_z27Ct3iQ&amp;_nc_ohc=Vajm0zwClT8Q7kNvwHh2e_S&amp;_nc_gid=CtnoUHgr1-LZwbFs7LxaHg&amp;edm=AOQ1c0wBAAAA&amp;ccb=7-5&amp;ig_cache_key=Mzg1MjYyNjkxNjA5NjQ1NjkyNQ%3D%3D.3-ccb7-5&amp;oh=00_AfxxJavj1nguPWJN3gYSt814cAQgnNQpIjDMuQg_vQoMoQ</t>
  </si>
  <si>
    <t>https://scontent-lax7-1.cdninstagram.com/o1/v/t16/f2/m69/AQMxyDGAGAbBjEuHYBNYKafjxGf9_QRtayY6otRqqqDkCjLaVV_Y3GrEoxGNgGIObYKIz8Bxkob5Vqpg-Gu2FKSx.mp4?strext=1&amp;_nc_cat=101&amp;_nc_sid=5e9851&amp;_nc_ht=scontent-lax7-1.cdninstagram.com&amp;_nc_ohc=4K7b_peSEGUQ7kNvwH9Oy5v&amp;efg=eyJ2ZW5jb2RlX3RhZyI6Inhwdl9wcm9ncmVzc2l2ZS5JTlNUQUdSQU0uQ0xJUFMuQzMuMTI3Ni5kYXNoX2Jhc2VsaW5lXzFfdjEiLCJ4cHZfYXNzZXRfaWQiOjE3OTQ3MDQzMzcwMTAwNTI1LCJhc3NldF9hZ2VfZGF5cyI6MjksInZpX3VzZWNhc2VfaWQiOjEwMDk5LCJkdXJhdGlvbl9zIjo0NiwidXJsZ2VuX3NvdXJjZSI6Ind3dyJ9&amp;ccb=17-1&amp;_nc_gid=CtnoUHgr1-LZwbFs7LxaHg&amp;_nc_ss=1a&amp;_nc_zt=28&amp;vs=28212ff59b9d0df9&amp;_nc_vs=HBksFQIYOnBhc3N0aHJvdWdoX2V2ZXJzdG9yZS9HSEVpdXlVNDZCVDFhR29FQU9SbTA1c2FfcVpwYnNwVEFRQUYVAALIARIAFQIYUWlnX3hwdl9wbGFjZW1lbnRfcGVybWFuZW50X3YyLzk5NDNFQTZEQTZCMkQ0NDcxODBCNTQyMkVEQUI1MjlCX2F1ZGlvX2Rhc2hpbml0Lm1wNBUCAsgBEgAoABgAGwKIB3VzZV9vaWwBMRJwcm9ncmVzc2l2ZV9yZWNpcGUBMRUAACbanL-Nta_hPxUCKAJDMywXQEczMzMzMzMYEmRhc2hfYmFzZWxpbmVfMV92MREAdf4HZeadAQA&amp;oh=00_AfwH7YYEfFz9R6gVOlwPAbFooGeEZiAgyct7amWGwGBv9Q&amp;oe=69BD9B4B</t>
  </si>
  <si>
    <t>https://www.instagram.com/maaya_orido_559</t>
  </si>
  <si>
    <t>xiaolinchun83</t>
  </si>
  <si>
    <t>chabi</t>
  </si>
  <si>
    <t>https://scontent-iad3-2.cdninstagram.com/v/t51.2885-19/263589985_251095357010441_6699328472559301556_n.jpg?stp=dst-jpg_e0_s150x150_tt6&amp;efg=eyJ2ZW5jb2RlX3RhZyI6InByb2ZpbGVfcGljLmRqYW5nby41MTAuYzIifQ&amp;_nc_ht=scontent-iad3-2.cdninstagram.com&amp;_nc_cat=105&amp;_nc_oc=Q6cZ2QFI2OdvwIVwCBAzXor9iUwlTs5ABfjcwOXRejjn2WafD6yftF5grPBgilSSWZMKrdk&amp;_nc_ohc=auNOyeSwhI4Q7kNvwG9RNtp&amp;_nc_gid=B0vo9uGgo1PbH1tQSJrTTA&amp;edm=AOQ1c0wBAAAA&amp;ccb=7-5&amp;oh=00_AfzBmAcGdXWnez5AgIvjp8_J8UNDpy3-uV9yyFWsejd0Wg&amp;oe=69BDB8AA&amp;_nc_sid=8b3546</t>
  </si>
  <si>
    <t>今年初トラウト
#トラウトフィッシング
#そば味里
#長瀞 | 奥多摩ツーリング🏍️
#釜飯なかい | 夜遊び
久しぶりのランカー鯰とアルバイトのウッチー | 今年の夏休み | 日光ツーリング🏍️山🗻サイコー♥️ | 幼稚園から遊んでる人たち | いつの日かの東京湾シーバス便
初太刀魚
#シーバス
#東京湾
#太刀魚 | 長野ツーリング変態コース
2日で600キロ
#長野県
#ビーナスラインツーリング 
#大養パン 
#キレイ景色 
#安曇野 | 夏休み
子供と久しぶりの遊びと職場体験
#夏休み
#ツーリング
#職場体験 | 千葉ツーリング🏍️
古河ー柏ー船橋ー千葉ー市原ー木更津ー鴨川ー南房総ー舘山
往復380キロ
ガソリン約1000円
#千葉ツーリング
#ツーリング
#カブツーリング
#ハンターカブ | 初サワラ🤭 | 東京湾シーバス便
朝イチでトップで2発仲間もサワラとマゴチ
シーバスランカー届かず
最高70でした
#東京湾
#シーバス
#トップ
#キックノッカー
#海釣り
#ボートシーバス</t>
  </si>
  <si>
    <t>https://instagram.com/p/DScH00RkiZx, https://instagram.com/p/DRN2zn2koyP, https://instagram.com/p/DN9gamfEsTY, https://instagram.com/p/DNfPf4XvYfq, https://instagram.com/p/DKLQekJTKqo, https://instagram.com/p/DJ5ODvaz6mG, https://instagram.com/p/DCfdlM9TrMK, https://instagram.com/p/C_zmLLDSEBb, https://instagram.com/p/C-d-OvVyKm-, https://instagram.com/p/C5ZgR1cSUrP, https://instagram.com/p/Czryr9oy-71, https://instagram.com/p/CzrydONyeNS</t>
  </si>
  <si>
    <t>16, 20, 20, 15, 24, 23, 23, 18, 15, 15, 11, 20</t>
  </si>
  <si>
    <t>2025-12-19, 2025-11-18, 2025-08-30, 2025-08-18, 2025-05-27, 2025-05-20, 2024-11-17, 2024-09-12, 2024-08-09, 2024-04-05, 2023-11-15, 2023-11-15</t>
  </si>
  <si>
    <t>Sidecar, Sidecar, Sidecar, Sidecar, Sidecar, Sidecar, Sidecar, Sidecar, Sidecar, Sidecar, Video, Sidecar</t>
  </si>
  <si>
    <t>https://scontent-iad3-1.cdninstagram.com/v/t51.82787-15/601548705_18071633495588938_8674369565235442961_n.heic?stp=dst-jpg_e35_s1080x1080_sh0.08_tt6&amp;_nc_ht=scontent-iad3-1.cdninstagram.com&amp;_nc_cat=110&amp;_nc_oc=Q6cZ2QFI2OdvwIVwCBAzXor9iUwlTs5ABfjcwOXRejjn2WafD6yftF5grPBgilSSWZMKrdk&amp;_nc_ohc=dWwgXNGhJF4Q7kNvwFFgz_q&amp;_nc_gid=B0vo9uGgo1PbH1tQSJrTTA&amp;edm=AOQ1c0wBAAAA&amp;ccb=7-5&amp;ig_cache_key=Mzc5MDkzOTM4NzU2ODc3NjY1OA%3D%3D.3-ccb7-5&amp;oh=00_AfyFkPg-ZvGDp4IVr8BW2ImN3kTtFFJw1ZUlT7RI6U9_1g&amp;oe=69BDA105&amp;_nc_sid=8b3546, https://scontent-iad3-1.cdninstagram.com/v/t51.82787-15/601548705_18071633495588938_8674369565235442961_n.heic?stp=dst-jpg_e35_s1080x1080_sh0.08_tt6&amp;_nc_ht=scontent-iad3-1.cdninstagram.com&amp;_nc_cat=110&amp;_nc_oc=Q6cZ2QFI2OdvwIVwCBAzXor9iUwlTs5ABfjcwOXRejjn2WafD6yftF5grPBgilSSWZMKrdk&amp;_nc_ohc=dWwgXNGhJF4Q7kNvwFFgz_q&amp;_nc_gid=B0vo9uGgo1PbH1tQSJrTTA&amp;edm=AOQ1c0wBAAAA&amp;ccb=7-5&amp;ig_cache_key=Mzc5MDkzOTM4NzU2ODc3NjY1OA%3D%3D.3-ccb7-5&amp;oh=00_AfyFkPg-ZvGDp4IVr8BW2ImN3kTtFFJw1ZUlT7RI6U9_1g&amp;oe=69BDA105&amp;_nc_sid=8b3546, https://scontent-iad3-1.cdninstagram.com/v/t51.82787-15/602062369_18071633555588938_4452986555368696846_n.jpg?stp=dst-jpg_e35_s1080x1080_sh0.08_tt6&amp;_nc_ht=scontent-iad3-1.cdninstagram.com&amp;_nc_cat=110&amp;_nc_oc=Q6cZ2QFI2OdvwIVwCBAzXor9iUwlTs5ABfjcwOXRejjn2WafD6yftF5grPBgilSSWZMKrdk&amp;_nc_ohc=HRnkEfdfdXMQ7kNvwF967OV&amp;_nc_gid=B0vo9uGgo1PbH1tQSJrTTA&amp;edm=AOQ1c0wBAAAA&amp;ccb=7-5&amp;ig_cache_key=Mzc5MDkzOTM4NzI0MTYyNzY0Nw%3D%3D.3-ccb7-5&amp;oh=00_Afx7m6FJT9cRJ_FpTb7r0B8g0EpXy-Knr0BpOBSV4sdtOQ&amp;oe=69BDB129&amp;_nc_sid=8b3546, https://scontent-iad3-1.cdninstagram.com/v/t51.82787-15/601528001_18071633597588938_1335359507471382391_n.jpg?stp=dst-jpg_e35_s1080x1080_sh0.08_tt6&amp;_nc_ht=scontent-iad3-1.cdninstagram.com&amp;_nc_cat=110&amp;_nc_oc=Q6cZ2QFI2OdvwIVwCBAzXor9iUwlTs5ABfjcwOXRejjn2WafD6yftF5grPBgilSSWZMKrdk&amp;_nc_ohc=RGqwsLkyvokQ7kNvwEt-X92&amp;_nc_gid=B0vo9uGgo1PbH1tQSJrTTA&amp;edm=AOQ1c0wBAAAA&amp;ccb=7-5&amp;ig_cache_key=Mzc5MDkzOTM4NzUzNTE2NjU0MA%3D%3D.3-ccb7-5&amp;oh=00_AfwFrqlnRPJABrewMnJXojDTD1uY2f8s6zlH_rFuPsIFxw&amp;oe=69BD8C44&amp;_nc_sid=8b3546, https://scontent-iad3-1.cdninstagram.com/v/t51.82787-15/602399577_18071633615588938_1558047663425698489_n.jpg?stp=dst-jpg_e35_s1080x1080_sh0.08_tt6&amp;_nc_ht=scontent-iad3-1.cdninstagram.com&amp;_nc_cat=110&amp;_nc_oc=Q6cZ2QFI2OdvwIVwCBAzXor9iUwlTs5ABfjcwOXRejjn2WafD6yftF5grPBgilSSWZMKrdk&amp;_nc_ohc=RxVm-Af3wY0Q7kNvwGfbdD_&amp;_nc_gid=B0vo9uGgo1PbH1tQSJrTTA&amp;edm=AOQ1c0wBAAAA&amp;ccb=7-5&amp;ig_cache_key=Mzc5MDkzOTM4NzI0OTk3NjUyNQ%3D%3D.3-ccb7-5&amp;oh=00_AfwwOhIjdibYrzHfWOD0id-MHBbSH_BCG33Xz7IlZfCGLA&amp;oe=69BD9270&amp;_nc_sid=8b3546, https://scontent-iad3-1.cdninstagram.com/v/t51.82787-15/601563699_18071633612588938_1254666421793409077_n.jpg?stp=dst-jpg_e35_s1080x1080_sh0.08_tt6&amp;_nc_ht=scontent-iad3-1.cdninstagram.com&amp;_nc_cat=110&amp;_nc_oc=Q6cZ2QFI2OdvwIVwCBAzXor9iUwlTs5ABfjcwOXRejjn2WafD6yftF5grPBgilSSWZMKrdk&amp;_nc_ohc=wfD6TXgH06QQ7kNvwHwpUsC&amp;_nc_gid=B0vo9uGgo1PbH1tQSJrTTA&amp;edm=AOQ1c0wBAAAA&amp;ccb=7-5&amp;ig_cache_key=Mzc5MDkzOTM4NzI0OTk4MDQ5NQ%3D%3D.3-ccb7-5&amp;oh=00_AfzKK3Tus_Z3VdlE9czSwY9WUhu-rWn4dxBmjTFyYLRxbQ&amp;oe=69BDBC54&amp;_nc_sid=8b3546, https://scontent-iad3-1.cdninstagram.com/v/t51.82787-15/600893911_18071633579588938_4788643800741800854_n.heic?stp=dst-jpg_e35_s1080x1080_sh0.08_tt6&amp;_nc_ht=scontent-iad3-1.cdninstagram.com&amp;_nc_cat=110&amp;_nc_oc=Q6cZ2QFI2OdvwIVwCBAzXor9iUwlTs5ABfjcwOXRejjn2WafD6yftF5grPBgilSSWZMKrdk&amp;_nc_ohc=vBiTWh5XhJAQ7kNvwFv5F3r&amp;_nc_gid=B0vo9uGgo1PbH1tQSJrTTA&amp;edm=AOQ1c0wBAAAA&amp;ccb=7-5&amp;ig_cache_key=Mzc5MDkzOTM4NzUzNTE5OTEzNw%3D%3D.3-ccb7-5&amp;oh=00_AfwXfOMM0LiUWPid51mG3xHykHbVSEBJXsxCo9D7pNI55g&amp;oe=69BD8939&amp;_nc_sid=8b3546, https://scontent-iad3-1.cdninstagram.com/v/t51.82787-15/600324889_18071633594588938_3019727644623763255_n.heic?stp=dst-jpg_e35_s1080x1080_sh0.08_tt6&amp;_nc_ht=scontent-iad3-1.cdninstagram.com&amp;_nc_cat=110&amp;_nc_oc=Q6cZ2QFI2OdvwIVwCBAzXor9iUwlTs5ABfjcwOXRejjn2WafD6yftF5grPBgilSSWZMKrdk&amp;_nc_ohc=-eJuS109zFIQ7kNvwF9eQLB&amp;_nc_gid=B0vo9uGgo1PbH1tQSJrTTA&amp;edm=AOQ1c0wBAAAA&amp;ccb=7-5&amp;ig_cache_key=Mzc5MDkzOTM4NzI0MTU4NjU1Ng%3D%3D.3-ccb7-5&amp;oh=00_AfyT0Jf5TKZBRtlocN8iOJM8hMOBcJBdM1D0XJBvvSxLPg&amp;oe=69BDAF19&amp;_nc_sid=8b3546, https://scontent-iad3-1.cdninstagram.com/v/t51.82787-15/583361156_18068502209588938_7938748265808455437_n.jpg?stp=dst-jpg_e35_s1080x1080_sh0.08_tt6&amp;_nc_ht=scontent-iad3-1.cdninstagram.com&amp;_nc_cat=110&amp;_nc_oc=Q6cZ2QFI2OdvwIVwCBAzXor9iUwlTs5ABfjcwOXRejjn2WafD6yftF5grPBgilSSWZMKrdk&amp;_nc_ohc=EDIhnsGKbuMQ7kNvwEBY9s1&amp;_nc_gid=B0vo9uGgo1PbH1tQSJrTTA&amp;edm=AOQ1c0wBAAAA&amp;ccb=7-5&amp;ig_cache_key=Mzc2ODkwOTQ5MTU3NzQzMDYyNw%3D%3D.3-ccb7-5&amp;oh=00_Afz92esxAe-wM7Fw60giJQcgsvm__e5UdiXaJQCW-Mx1lQ&amp;oe=69BD96C6&amp;_nc_sid=8b3546, https://scontent-iad3-1.cdninstagram.com/v/t51.82787-15/583361156_18068502209588938_7938748265808455437_n.jpg?stp=dst-jpg_e35_s1080x1080_sh0.08_tt6&amp;_nc_ht=scontent-iad3-1.cdninstagram.com&amp;_nc_cat=110&amp;_nc_oc=Q6cZ2QFI2OdvwIVwCBAzXor9iUwlTs5ABfjcwOXRejjn2WafD6yftF5grPBgilSSWZMKrdk&amp;_nc_ohc=EDIhnsGKbuMQ7kNvwEBY9s1&amp;_nc_gid=B0vo9uGgo1PbH1tQSJrTTA&amp;edm=AOQ1c0wBAAAA&amp;ccb=7-5&amp;ig_cache_key=Mzc2ODkwOTQ5MTU3NzQzMDYyNw%3D%3D.3-ccb7-5&amp;oh=00_Afz92esxAe-wM7Fw60giJQcgsvm__e5UdiXaJQCW-</t>
  </si>
  <si>
    <t>https://scontent-iad3-1.cdninstagram.com/o1/v/t16/f2/m84/AQPzIoqJHduV6IOVmCYssh799C7JLmhcQl3mlAiGKBOm-4SEYNafV9MVIw-hg_YdAfTPJR1RNtnoi2igfoCB59Qkazer7zI1Y8OlOwc.mp4?_nc_cat=110&amp;_nc_sid=5e9851&amp;_nc_ht=scontent-iad3-1.cdninstagram.com&amp;_nc_ohc=eTUOQkJrB7kQ7kNvwG7cOuN&amp;efg=eyJ2ZW5jb2RlX3RhZyI6Inhwdl9wcm9ncmVzc2l2ZS5JTlNUQUdSQU0uQ0FST1VTRUxfSVRFTS5DMy43MjAuZGFzaF9iYXNlbGluZV8xX3YxIiwieHB2X2Fzc2V0X2lkIjoxNTQyOTQyMTc2OTc3Njc5LCJhc3NldF9hZ2VfZGF5cyI6MTE3LCJ2aV91c2VjYXNlX2lkIjoxMDE0NiwiZHVyYXRpb25fcyI6NywidXJsZ2VuX3NvdXJjZSI6Ind3dyJ9&amp;ccb=17-1&amp;_nc_gid=B0vo9uGgo1PbH1tQSJrTTA&amp;_nc_ss=1a&amp;_nc_zt=28&amp;vs=c7da5a5a5bd8733f&amp;_nc_vs=HBkcFQIYTGlnX2JhY2tmaWxsX3RpbWVsaW5lX3ZvZC9ENzQ1QzU3RDc4QjdCOEFBMUU5MkJBM0IyNkNDNzc4OF92aWRlb19kYXNoaW5pdC5tcDQVAALIARIAKAAYABsCiAd1c2Vfb2lsATEScHJvZ3Jlc3NpdmVfcmVjaXBlATEVAAAmnozxhYfTvQUVAigCQzMsF0AeAAAAAAAAGBJkYXNoX2Jhc2VsaW5lXzFfdjERAHXuB2XEngEA&amp;oh=00_Afw-6g8SENfLUX0HBiklgTBs-a5m6fSJvydHkGH_liVGzg&amp;oe=69B9B80A, https://scontent-iad3-1.cdninstagram.com/o1/v/t2/f2/m367/AQM6Bw2DUrnZum2XzdJE1ZXjyv6nXAIkYFB5xc9FGi0EcpIawwvwQn2x0Xm0xTv051D2z0OzvAzYmYk92TSJ1c4yXatlr-qZCrBEINQ.mp4?_nc_cat=110&amp;_nc_sid=5e9851&amp;_nc_ht=scontent-iad3-1.cdninstagram.com&amp;_nc_ohc=6DxiY1RHxc0Q7kNvwGcchet&amp;efg=eyJ2ZW5jb2RlX3RhZyI6Inhwdl9wcm9ncmVzc2l2ZS5JTlNUQUdSQU0uQ0FST1VTRUxfSVRFTS5DMy43MjAuZGFzaF9iYXNlbGluZV8xX3YxIiwieHB2X2Fzc2V0X2lkIjoxNjk0MzM4NTIxOTczOTM1LCJhc3NldF9hZ2VfZGF5cyI6MjEwLCJ2aV91c2VjYXNlX2lkIjoxMDE0NiwiZHVyYXRpb25fcyI6MzgsInVybGdlbl9zb3VyY2UiOiJ3d3cifQ%3D%3D&amp;ccb=17-1&amp;vs=cf6cb1ae19f9e965&amp;_nc_vs=HBksFQIYQGlnX2VwaGVtZXJhbC82NDQzRUVFMDlFMUFDREZDMDE2NjRGMzUyRDk3RjZCQl92aWRlb19kYXNoaW5pdC5tcDQVAALIARIAFQIYOnBhc3N0aHJvdWdoX2V2ZXJzdG9yZS9HTDRDdVItcE0xRGpGcmdDQUZUcmU3TzdFWkZhYmtZTEFBQUYVAgLIARIAKAAYABsCiAd1c2Vfb2lsATEScHJvZ3Jlc3NpdmVfcmVjaXBlATEVAAAm3pLa272_ggYVAigCQzMsF0BDI5WBBiTdGBJkYXNoX2Jhc2VsaW5lXzFfdjERAHXuB2XEngEA&amp;_nc_gid=B0vo9uGgo1PbH1tQSJrTTA&amp;_nc_ss=1a&amp;_nc_zt=28&amp;oh=00_Afy4q8n8Pv31E2KcpTbDhH2vcMRSlqvdNlkiTBf1s4mv2Q&amp;oe=69BD8C83, https://scontent-iad3-2.cdninstagram.com/o1/v/t2/f2/m367/AQPo5NzPrvOsCxDpcfkzhE7PYUA1e_0Gz_ZxGkic8kv1MCIu9OgQAfQUCJf8m6zk_DtYO-X9dH5l-JaVgOqMSOf37hfBuZmOe0WhfME.mp4?_nc_cat=103&amp;_nc_sid=5e9851&amp;_nc_ht=scontent-iad3-2.cdninstagram.com&amp;_nc_ohc=UpO6ACXuEmkQ7kNvwEgAJy1&amp;efg=eyJ2ZW5jb2RlX3RhZyI6Inhwdl9wcm9ncmVzc2l2ZS5JTlNUQUdSQU0uQ0FST1VTRUxfSVRFTS5DMy43MjAuZGFzaF9iYXNlbGluZV8xX3YxIiwieHB2X2Fzc2V0X2lkIjoyNDU3ODgyMzk3OTI3NTI0LCJhc3NldF9hZ2VfZGF5cyI6MjEwLCJ2aV91c2VjYXNlX2lkIjoxMDE0NiwiZHVyYXRpb25fcyI6OCwidXJsZ2VuX3NvdXJjZSI6Ind3dyJ9&amp;ccb=17-1&amp;vs=dec5dff68eb120ba&amp;_nc_vs=HBksFQIYQGlnX2VwaGVtZXJhbC82MTQ5MjQ5RDIyN0VDQUIwQ0I2OEE4N0VDRTIwRkZCMF92aWRlb19kYXNoaW5pdC5tcDQVAALIARIAFQIYOnBhc3N0aHJvdWdoX2V2ZXJzdG9yZS9HR213M1JfY2V3MVZhVjlYQUFyZ1RHR2J3bVJ1YmtZTEFBQUYVAgLIARIAKAAYABsCiAd1c2Vfb2lsATEScHJvZ3Jlc3NpdmVfcmVjaXBlATEVAAAmyKHT88rb3QgVAigCQzMsF0Afu2RaHKwIGBJkYXNoX2Jhc2VsaW5lXzFfdjERAHXuB2XEngEA&amp;_nc_gid=B0vo9uGgo1PbH1tQSJrTTA&amp;_nc_ss=1a&amp;_nc_zt=28&amp;oh=00_AfxA2kvX9G7Mq0byPKdWwGYz7eGuoloVYFMKlSbTGr2DEQ&amp;oe=69BD9DBC, https://scontent-iad3-2.cdninstagram.com/o1/v/t2/f2/m367/AQNgito9HeGeXUjnVYkMo9kWUhi7OFVL-LxiiTcE6J-Bbxb5odZb-n-VBVJ89YQw-Jn5UcP5DsXoUZJw3S0za_4v7NtNzrAEK3h9kfw.mp4?_nc_cat=105&amp;_nc_sid=5e9851&amp;_nc_ht=scontent-iad3-2.cdninstagram.com&amp;_nc_ohc=2BRyYDTrKswQ7kNvwEhTy2e&amp;efg=eyJ2ZW5jb2RlX3RhZyI6Inhwdl9wcm9ncmVzc2l2ZS5JTlNUQUdSQU0uQ0FST1VTRUxfSVRFTS5DMi43MjAuZGFzaF9iYXNlbGluZV8xX3YxIiwieHB2X2Fzc2V0X2lkIjoxMTQxOTA0Mjc0NTE5NTcyLCJhc3NldF9hZ2VfZGF5cyI6MjEwLCJ2aV91c2VjYXNlX2lkIjoxMDE0NiwiZHVyYXRpb25fcyI6NiwidXJsZ2VuX3NvdXJjZSI6Ind3dyJ9&amp;ccb=17-1&amp;vs=44a7a88be66ee669&amp;_nc_vs=HBksFQIYQGlnX2VwaGVtZXJhbC9FMzQzQThENkVCRUIzOTNFNTIzODQ4M0E4MkIxNTM5Rl92aWRlb19kYXNoaW5pdC5tcDQVAALIARIAFQIYOnBhc3N0aHJvdWdoX2V2ZXJzdG9yZS9HRkJabWg4LTk2YmhPY0lDQVBla0RsVjFIOVowYmtZTEFBQUYVAgLIARIAKAAYABsCiAd1c2Vfb2lsATEScHJvZ3Jlc3NpdmVfcmVjaXBlATEVAAAmqNiz6smjhwQVAigCQzIsF0AazMzMzMzNGBJkYXNoX2Jhc2VsaW5lXzFfdjERAHXuB2XEngEA&amp;_nc_gid=B0vo9uGgo1PbH1tQSJrTTA&amp;_nc_ss=1a&amp;_nc_zt=28&amp;oh=00_AfyYg2MlxfmwxWyx04K5aZA93mT6KsA_20YdVi9QGl9L1g&amp;oe=69BDB43A, https://scontent-iad3-2.cdninstagram.com/o1/v/t2/f2/m367/AQNEf_0gQTPJGjBdvK_VWVISVpo-KQHkyGJo_fF7ejLFStdyZEsHKt8mYavPKOxsfYPIXS7tW6FL2WVqOHv1F__mN47w-sNHRQa8cLU.mp4?_nc_cat=103&amp;_nc_sid=5e9851&amp;_nc_ht=scontent-iad3-2.cdninstagram.com&amp;_nc_ohc=2nx_p-SRPDcQ7kNvwF0i6L9&amp;efg=eyJ2ZW5jb2RlX3RhZyI6Inhwdl9wcm9ncmVzc2l2ZS5JTlNUQUdSQU0uQ0FST1VTRUxfSVRFTS5DMy43MjAuZGFzaF9iYXNlbGluZV8xX3YxIiwieHB2X2Fzc2V0X2lkIjoxODMyNjg5NjU3NTk1NTE3LCJhc3NldF9hZ2VfZGF5cyI6MjEwLCJ2aV91c2VjYXNlX2lkIjoxMDE0NiwiZHVyYXRpb25fcyI6NTgsInVybGdlbl9zb3VyY2UiOiJ3d3cifQ%3D%3D&amp;ccb=17-1&amp;vs=31640813b0beb3b7&amp;_nc_vs=HBksFQIYQGlnX2VwaGVtZXJhbC9BMTQ4RUExQzc1NzFEMTQ2Qjg4Q0RDNjhFRTFGRjFCRF92aWRlb19kYXNoaW5pdC5tcDQVAALIARIAFQIYOnBhc3N0aHJvdWdoX2V2ZXJzdG9yZS9HSVVlM2hfU0hkMG4zUDRGQUZWWjlLYnAtLTU1YmtZTEFBQUYVAgLIARIAKAAYABsCiAd1c2Vfb2lsATEScHJvZ3Jlc3NpdmVfcmVjaXBlATEVAAAm-pmygMq0wQYVAigCQzMsF0BNTMzMzMzNGBJkYXNoX2Jhc2VsaW5lXzFfdjERAHXuB2XEngEA&amp;_nc_gid=B0vo9uGgo1PbH1tQSJrTTA&amp;_nc_ss=1a&amp;_nc_zt=28&amp;oh=00_AfxsZMEme0DP23wO6adNvpe_4rcox5kBSsGeNhMH7ndTGQ&amp;oe=69BD873C</t>
  </si>
  <si>
    <t>https://www.instagram.com/xiaolinchun83</t>
  </si>
  <si>
    <t>ingmarbtker</t>
  </si>
  <si>
    <t>Ingmar Bötker | Copenhagen</t>
  </si>
  <si>
    <t>Automotive &amp; lifestyle
📩 hello@ingmarbtker.com
🇪🇪&lt;-&gt;🇩🇰
📍CPH
For a bigger picture
👇</t>
  </si>
  <si>
    <t>http://ingmarbtker.com/</t>
  </si>
  <si>
    <t>https://scontent-lga3-1.cdninstagram.com/v/t51.2885-19/12751125_183430005360575_1369241585_a.jpg?stp=dst-jpg_e0_s150x150_tt6&amp;efg=eyJ2ZW5jb2RlX3RhZyI6InByb2ZpbGVfcGljLmRqYW5nby4xMDgwLmMyIn0&amp;_nc_ht=scontent-lga3-1.cdninstagram.com&amp;_nc_cat=111&amp;_nc_oc=Q6cZ2QHF4ur8138E9XrzgLrsOEDdTyLeYLW7F78Fh5DIY6x8Efu5ls6QdjZX89XI8KYNeHg&amp;_nc_ohc=bBLBzFwfKV8Q7kNvwFpgJ0M&amp;_nc_gid=5lq5WD_EIr4Q5pkyLHMDFQ&amp;edm=AOQ1c0wBAAAA&amp;ccb=7-5&amp;oh=00_AfxoK0MdMoOtWBx81YZQeLGGRgZAC2a22gSSW52j_a90gw&amp;oe=69BDBCCA&amp;_nc_sid=8b3546</t>
  </si>
  <si>
    <t>hello@ingmarbtker.com</t>
  </si>
  <si>
    <t>Some serious presence 🦈
#bmwe24 #e24 #635 #635csi #bmw635csi #bmwclassic | Went to Poland for @air__water - left with some proper 🔥 instead
Well done team 👏👏
#airwater #airwaterpoland #porsche #porschemoment #nocnymarket #warszawa | What a line-up! 🩵 Enclosing with a little scientific research of mine - having those two, arguably the most beautiful vehicles, side by side. Which one of the two are you going with? Is the choice as obvious as it seems? 🤓
.
.
.
.
.
#300sl #gullwing #hellblau #mbfanphoto #mercedesbenz #mercedesben | Had to take some camcorder shots for my mom 📹
.
.
.
.
#300sl #gullwing #hellblau #mbfanphoto #mercedesbenz #mercedesbenzclassic #mercedesbenzmuseum | An absolute DREAM shoot - I still have goosebumps ✨
A special thank you to the @classiccarhousedenmark team for thinking along &amp; making this happen👌
.
.
.
.
.
#300sl #gullwing #hellblau #mbfanphoto #mercedesbenz #mercedesbenzclassic #mercedesbenzmuseum | She’s a Perfect 10👌
.
.
.
.
.
#københavn #carwatching #carwatchingincph #MBclassic #e500 #500e #w124 #mbfanphoto #oldbenz | Time is now ✨
.
.
.
.
.
#københavn #carwatching #carwatchingincph #mercedesbenz #mbfanphoto #w201 #190e #babybenz #cosworth #dtm #mercedes16v | Morning meditation 🧘
.
.
.
.
.
#københavn #carwatching #carwatchingincph #mercedesbenz #mbfanphoto #w201 #190e #babybenz #cosworth #dtm #mercedes16v | The fear of meeting your heroes 🫣
.
.
.
.
.
#københavn #carwatching #carwatchingincph #mercedesbenz #mbfanphoto #w201 #190e #babybenz #cosworth #vintagemercedes #oldBenz #dtm #mercedes16v | Last’s of the season ✨ | Tannengrün Targa Tuesdays ©️ | That moment in time - when everything stops ✨</t>
  </si>
  <si>
    <t>#bmwe24, #e24, #635, #635csi, #bmw635csi, #bmwclassic, #airwater, #airwaterpoland, #porsche, #porschemoment, #nocnymarket, #warszawa, #300sl, #gullwing, #hellblau, #mbfanphoto, #mercedesbenz, #mercedesben, #mercedesbenzclassic, #mercedesbenzmuseum, #k, #carwatching, #carwatchingincph, #MBclassic, #e500, #500e, #w124, #oldbenz, #w201, #190e, #babybenz, #cosworth, #dtm, #mercedes16v, #vintagemercedes, #oldBenz</t>
  </si>
  <si>
    <t>@air__water, @classiccarhousedenmark</t>
  </si>
  <si>
    <t>https://instagram.com/p/DQ4WHZ1Cvga, https://instagram.com/p/DLHMvWWofrQ, https://instagram.com/p/DIia4siiRIP, https://instagram.com/p/DITT4iaiLmv, https://instagram.com/p/DH8zyMlIYV6, https://instagram.com/p/DCql3C5IxwH, https://instagram.com/p/DCMnW5iISfD, https://instagram.com/p/DCGbfaZIPXh, https://instagram.com/p/DBy-FFUI1qJ, https://instagram.com/p/DBrUcByCtHN, https://instagram.com/p/DBJnup-ILqZ, https://instagram.com/p/DAjGhAwob96</t>
  </si>
  <si>
    <t>1194, 439, 1034, 334, 1017, 17749, 1231, 488, 15483, 562, 548, 769</t>
  </si>
  <si>
    <t>41, 17, 30, 7, 63, 63, 24, 6, 55, 19, 22, 26</t>
  </si>
  <si>
    <t>2025-11-10, 2025-06-20, 2025-04-17, 2025-04-11, 2025-04-02, 2024-11-22, 2024-11-10, 2024-11-08, 2024-10-31, 2024-10-28, 2024-10-15, 2024-09-30</t>
  </si>
  <si>
    <t>Tallinn, Estonia, Warsaw, Poland, Copenhagen, Copenhagen, Denmark, Charlottenlund</t>
  </si>
  <si>
    <t>Sidecar, Sidecar, Sidecar, Video, Sidecar, Sidecar, Video, Video, Sidecar, Sidecar, Sidecar, Sidecar</t>
  </si>
  <si>
    <t>https://scontent-lga3-3.cdninstagram.com/v/t51.82787-15/574754531_18546223960022228_1652849325876527269_n.jpg?stp=dst-jpg_e35_p1080x1080_sh0.08_tt6&amp;_nc_ht=scontent-lga3-3.cdninstagram.com&amp;_nc_cat=108&amp;_nc_oc=Q6cZ2QHF4ur8138E9XrzgLrsOEDdTyLeYLW7F78Fh5DIY6x8Efu5ls6QdjZX89XI8KYNeHg&amp;_nc_ohc=nifWU6yCjAkQ7kNvwHsQsmM&amp;_nc_gid=5lq5WD_EIr4Q5pkyLHMDFQ&amp;edm=AOQ1c0wBAAAA&amp;ccb=7-5&amp;ig_cache_key=Mzc2Mjg1NDcyNDc0ODYzMzIyMA%3D%3D.3-ccb7-5&amp;oh=00_Afxe_DPrLuiuXDVp_cUyuvczAeikgzZuPYPVH4CY90cOnA&amp;oe=69BD9CD8&amp;_nc_sid=8b3546, https://scontent-lga3-3.cdninstagram.com/v/t51.82787-15/574754531_18546223960022228_1652849325876527269_n.jpg?stp=dst-jpg_e35_p1080x1080_sh0.08_tt6&amp;_nc_ht=scontent-lga3-3.cdninstagram.com&amp;_nc_cat=108&amp;_nc_oc=Q6cZ2QHF4ur8138E9XrzgLrsOEDdTyLeYLW7F78Fh5DIY6x8Efu5ls6QdjZX89XI8KYNeHg&amp;_nc_ohc=nifWU6yCjAkQ7kNvwHsQsmM&amp;_nc_gid=5lq5WD_EIr4Q5pkyLHMDFQ&amp;edm=AOQ1c0wBAAAA&amp;ccb=7-5&amp;ig_cache_key=Mzc2Mjg1NDcyNDc0ODYzMzIyMA%3D%3D.3-ccb7-5&amp;oh=00_Afxe_DPrLuiuXDVp_cUyuvczAeikgzZuPYPVH4CY90cOnA&amp;oe=69BD9CD8&amp;_nc_sid=8b3546, https://scontent-lga3-3.cdninstagram.com/v/t51.82787-15/581523810_18546223969022228_3492676974304114478_n.jpg?stp=dst-jpg_e35_p1080x1080_sh0.08_tt6&amp;_nc_ht=scontent-lga3-3.cdninstagram.com&amp;_nc_cat=108&amp;_nc_oc=Q6cZ2QHF4ur8138E9XrzgLrsOEDdTyLeYLW7F78Fh5DIY6x8Efu5ls6QdjZX89XI8KYNeHg&amp;_nc_ohc=1MvTgJUDXfUQ7kNvwFaZw-c&amp;_nc_gid=5lq5WD_EIr4Q5pkyLHMDFQ&amp;edm=AOQ1c0wBAAAA&amp;ccb=7-5&amp;ig_cache_key=Mzc2Mjg1NDcyNDI2MjA5NTg3Nw%3D%3D.3-ccb7-5&amp;oh=00_Afw1yqjEmJGvPcN8XtJAKnC6aYaFQMprq7PkJcrc6Iwfjw&amp;oe=69BD86BE&amp;_nc_sid=8b3546, https://scontent-lga3-3.cdninstagram.com/v/t51.82787-15/580085435_18546223993022228_4615385367210449528_n.jpg?stp=dst-jpg_e35_p1080x1080_sh0.08_tt6&amp;_nc_ht=scontent-lga3-3.cdninstagram.com&amp;_nc_cat=108&amp;_nc_oc=Q6cZ2QHF4ur8138E9XrzgLrsOEDdTyLeYLW7F78Fh5DIY6x8Efu5ls6QdjZX89XI8KYNeHg&amp;_nc_ohc=kgyzgbpt9AQQ7kNvwGDn1s2&amp;_nc_gid=5lq5WD_EIr4Q5pkyLHMDFQ&amp;edm=AOQ1c0wBAAAA&amp;ccb=7-5&amp;ig_cache_key=Mzc2Mjg1NDcyNDA2OTE0MDE4Mg%3D%3D.3-ccb7-5&amp;oh=00_Afy7iZ8qfgTuTFw4Qpwq_DNwi8soaoPrwvtENwCBLW8MCw&amp;oe=69BDB2DD&amp;_nc_sid=8b3546, https://scontent-lga3-3.cdninstagram.com/v/t51.82787-15/576547533_18546223990022228_7650825117382052378_n.jpg?stp=dst-jpg_e35_p1080x1080_sh0.08_tt6&amp;_nc_ht=scontent-lga3-3.cdninstagram.com&amp;_nc_cat=108&amp;_nc_oc=Q6cZ2QHF4ur8138E9XrzgLrsOEDdTyLeYLW7F78Fh5DIY6x8Efu5ls6QdjZX89XI8KYNeHg&amp;_nc_ohc=tI0zt3xxiC8Q7kNvwHO0xQ0&amp;_nc_gid=5lq5WD_EIr4Q5pkyLHMDFQ&amp;edm=AOQ1c0wBAAAA&amp;ccb=7-5&amp;ig_cache_key=Mzc2Mjg1NDcyNDI2MjA3ODU3Nw%3D%3D.3-ccb7-5&amp;oh=00_Afy3Wp3YGAP2h77XZy9O3mIUf98Kt2dQc1XMJ7yhRY3oZw&amp;oe=69BDA51F&amp;_nc_sid=8b3546, https://scontent-lga3-3.cdninstagram.com/v/t51.82787-15/579705434_18546224002022228_2151847204442089438_n.jpg?stp=dst-jpg_e35_p1080x1080_sh0.08_tt6&amp;_nc_ht=scontent-lga3-3.cdninstagram.com&amp;_nc_cat=108&amp;_nc_oc=Q6cZ2QHF4ur8138E9XrzgLrsOEDdTyLeYLW7F78Fh5DIY6x8Efu5ls6QdjZX89XI8KYNeHg&amp;_nc_ohc=serSR60H6L8Q7kNvwEDvftm&amp;_nc_gid=5lq5WD_EIr4Q5pkyLHMDFQ&amp;edm=AOQ1c0wBAAAA&amp;ccb=7-5&amp;ig_cache_key=Mzc2Mjg1NDcyNDA5NDMyNjI1MA%3D%3D.3-ccb7-5&amp;oh=00_AfxoSrlP91rpTnBffh8lJKo6irm_s-Ry5z6ciwH4v-SsBg&amp;oe=69BDBD2B&amp;_nc_sid=8b3546, https://scontent-lga3-3.cdninstagram.com/v/t51.82787-15/581608329_18546224014022228_4594888259723756772_n.jpg?stp=dst-jpg_e35_p1080x1080_sh0.08_tt6&amp;_nc_ht=scontent-lga3-3.cdninstagram.com&amp;_nc_cat=108&amp;_nc_oc=Q6cZ2QHF4ur8138E9XrzgLrsOEDdTyLeYLW7F78Fh5DIY6x8Efu5ls6QdjZX89XI8KYNeHg&amp;_nc_ohc=V3iqYtHdP0kQ7kNvwFO4NFN&amp;_nc_gid=5lq5WD_EIr4Q5pkyLHMDFQ&amp;edm=AOQ1c0wBAAAA&amp;ccb=7-5&amp;ig_cache_key=Mzc2Mjg1NDcyNDI3ODgxOTY1OQ%3D%3D.3-ccb7-5&amp;oh=00_AfwyzasOYQXu-zBARJBtrc5hpgBqHywniK3qkv6AEzOW8g&amp;oe=69BDA8AD&amp;_nc_sid=8b3546, https://scontent-lga3-3.cdninstagram.com/v/t51.82787-15/581220501_18546224023022228_6788148274025373502_n.jpg?stp=dst-jpg_e35_p1080x1080_sh0.08_tt6&amp;_nc_ht=scontent-lga3-3.cdninstagram.com&amp;_nc_cat=108&amp;_nc_oc=Q6cZ2QHF4ur8138E9XrzgLrsOEDdTyLeYLW7F78Fh5DIY6x8Efu5ls6QdjZX89XI8KYNeHg&amp;_nc_ohc=02rzGFlLIAoQ7kNvwEZ4_Nv&amp;_nc_gid=5lq5WD_EIr4Q5pkyLHMDFQ&amp;edm=AOQ1c0wBAAAA&amp;ccb=7-5&amp;ig_cache_key=Mzc2Mjg1NDcyNDMyOTIwMjM2MA%3D%3D.3-ccb7-5&amp;oh=00_Afz_CFx3rQH7XhSjDj_KtHuwxLEBNQRf92d1ILHyt0cZ-Q&amp;oe=69BD904A&amp;_nc_sid=8b3546, https://scontent-lga3-3.cdninstagram.com/v/t51.82787-15/572663551_18546224032022228_268562087605525624_n.jpg?stp=dst-jpg_e35_p1080x1080_sh0.08_tt6&amp;_nc_ht=scontent-lga3-3.cdninstagram.com&amp;_nc_cat=108&amp;_nc_oc=Q6cZ2QHF4ur8138E9XrzgLrsOEDdTyLeYLW7F78Fh5DIY6x8Efu5ls6QdjZX89XI8KYNeHg&amp;_nc_ohc=GU1Ha3vQ5U4Q7kNvwGwe7AC&amp;_nc_gid=5lq5WD_EIr4Q5pkyLHMDFQ&amp;edm=AOQ1c0wBAAAA&amp;ccb=7-5&amp;ig_cache_key=Mzc2Mjg1NDcyNDI2MjA2NDk0MQ%3D%3D.3-ccb7-5&amp;oh=00_AfzA5L7xySauud3XroTybnaGa8Mn1GD7Q6iIqzoDbSdzXA&amp;oe=69BD97A3&amp;_nc_sid=8b3546, https://scontent-lga3-3.cdninstagram.com/v/t51.2885-15/505739676_18516431521022228_2940837258296459990_n.jpg?stp=dst-jpg_e35_p1080x1080_sh0.08_tt6&amp;_nc_ht=scontent-lga3-3.cdninstagram.com&amp;_nc_cat=108&amp;_nc_oc=Q6cZ2QHF4ur8138E9XrzgLrsOEDdTyLeYLW7F78Fh5DIY6x8Efu5ls6QdjZX89XI8KYNeHg&amp;_nc_ohc=wmfIYDKfEtoQ7kNvwHvGGTe&amp;_nc_gid=5lq5WD_EIr4Q5pkyLHMDFQ&amp;edm=AOQ1c0wBAAAA&amp;ccb=7-5&amp;ig_cache_key=MzY1ODk0OTIzMzQxODk3ODY4Nw%3D%3D.3-ccb7-5&amp;oh=00_Afzr90aQNeRvnDNcYDoGuXgIlOwf94imiQANhL2qrbuozQ&amp;</t>
  </si>
  <si>
    <t>https://scontent-lga3-3.cdninstagram.com/o1/v/t2/f2/m367/AQMGlEhBfJUyFaMhMb94AKddgkLeFzeirtW7bxSK9P5XampkzzO3mK7TAlPPkHSpwggQv599I0hdwxrEv0yFEA_LYdKF6uGFuqZJcLM.mp4?_nc_cat=102&amp;_nc_sid=5e9851&amp;_nc_ht=scontent-lga3-3.cdninstagram.com&amp;_nc_ohc=2uBZ9pOK_ZUQ7kNvwHFbxFg&amp;efg=eyJ2ZW5jb2RlX3RhZyI6Inhwdl9wcm9ncmVzc2l2ZS5JTlNUQUdSQU0uQ0FST1VTRUxfSVRFTS5DMy43MjAuZGFzaF9iYXNlbGluZV8xX3YxIiwieHB2X2Fzc2V0X2lkIjoxMTY1MjAyMzQ4NDEwMTc0LCJhc3NldF9hZ2VfZGF5cyI6MTI1LCJ2aV91c2VjYXNlX2lkIjoxMDE0NiwiZHVyYXRpb25fcyI6NiwidXJsZ2VuX3NvdXJjZSI6Ind3dyJ9&amp;ccb=17-1&amp;_nc_gid=5lq5WD_EIr4Q5pkyLHMDFQ&amp;_nc_ss=1a&amp;_nc_zt=28&amp;vs=af3e3fbea41b8f08&amp;_nc_vs=HBkcFQIYQGlnX2VwaGVtZXJhbC82NjQ1QTg1OURGOTk4MzlFNkY4RTlFRjlDRUZEQjdCQl92aWRlb19kYXNoaW5pdC5tcDQVAALIARIAKAAYABsCiAd1c2Vfb2lsATEScHJvZ3Jlc3NpdmVfcmVjaXBlATEVAAAm_JSMgdrvkQQVAigCQzMsF0AbgxJul41QGBJkYXNoX2Jhc2VsaW5lXzFfdjERAHXuB2XEngEA&amp;oh=00_AfwwAt91xC0KGE0tS4FpFoQQ6BjPJzeczO9IHwBGk5qJYg&amp;oe=69BD973F, https://scontent-lga3-3.cdninstagram.com/o1/v/t2/f2/m367/AQM2bLLBKOGnjxCC2S0VGNLXOvgIB5WuOb8fH5Y9XqWrHFsEQNRzj3vptdU4SgVIcOYP69gH-Iq0vO3EdhUOVjno5gNlFB3bVqNAIm8.mp4?_nc_cat=108&amp;_nc_sid=5e9851&amp;_nc_ht=scontent-lga3-3.cdninstagram.com&amp;_nc_ohc=R-5MQqqX0f0Q7kNvwFRPdAs&amp;efg=eyJ2ZW5jb2RlX3RhZyI6Inhwdl9wcm9ncmVzc2l2ZS5JTlNUQUdSQU0uQ0FST1VTRUxfSVRFTS5DMy43MjAuZGFzaF9iYXNlbGluZV8xX3YxIiwieHB2X2Fzc2V0X2lkIjo4MzkyNjU3Mjg0ODAwNzksImFzc2V0X2FnZV9kYXlzIjoxMjUsInZpX3VzZWNhc2VfaWQiOjEwMTQ2LCJkdXJhdGlvbl9zIjo1LCJ1cmxnZW5fc291cmNlIjoid3d3In0%3D&amp;ccb=17-1&amp;_nc_gid=5lq5WD_EIr4Q5pkyLHMDFQ&amp;_nc_ss=1a&amp;_nc_zt=28&amp;vs=8b4a76b76a59bf39&amp;_nc_vs=HBkcFQIYQGlnX2VwaGVtZXJhbC85MTRCNkM0NEMxOEU3QTIyNDdDQzUxNjZGQzhCOEY4OF92aWRlb19kYXNoaW5pdC5tcDQVAALIARIAKAAYABsCiAd1c2Vfb2lsATEScHJvZ3Jlc3NpdmVfcmVjaXBlATEVAAAmno3y-djT_QIVAigCQzMsF0AXMzMzMzMzGBJkYXNoX2Jhc2VsaW5lXzFfdjERAHXuB2XEngEA&amp;oh=00_AfzWLoBBAf2eoJyu_CPSgqmhvwmxnlzPRHAqtqjZP5VWug&amp;oe=69BD877D, https://scontent-lga3-1.cdninstagram.com/o1/v/t2/f2/m367/AQPUzItJF7oet-nLY1TtjX1i6A0ZcUDsRl23HExPTOdOfLgCpu1sOpjVIJGyNWZBsR-uL18C1TiTOOBP50umx_URrTIJA-pP6_5IDkI.mp4?_nc_cat=109&amp;_nc_sid=5e9851&amp;_nc_ht=scontent-lga3-1.cdninstagram.com&amp;_nc_ohc=o-q5046xB_cQ7kNvwGjhZPO&amp;efg=eyJ2ZW5jb2RlX3RhZyI6Inhwdl9wcm9ncmVzc2l2ZS5JTlNUQUdSQU0uQ0FST1VTRUxfSVRFTS5DMy43MjAuZGFzaF9iYXNlbGluZV8xX3YxIiwieHB2X2Fzc2V0X2lkIjo4NDM1MTk0MDgxODEzNjgsImFzc2V0X2FnZV9kYXlzIjoxMjUsInZpX3VzZWNhc2VfaWQiOjEwMTQ2LCJkdXJhdGlvbl9zIjo1LCJ1cmxnZW5fc291cmNlIjoid3d3In0%3D&amp;ccb=17-1&amp;vs=611176cc14b2ece6&amp;_nc_vs=HBkcFQIYQGlnX2VwaGVtZXJhbC85RjRDRERCREE3NjQ3NUJDQjY3Qjc3RUMwQTdCRTFBMl92aWRlb19kYXNoaW5pdC5tcDQVAALIARIAKAAYABsCiAd1c2Vfb2lsATEScHJvZ3Jlc3NpdmVfcmVjaXBlATEVAAAm8MH8qqXL_wIVAigCQzMsF0AXgxJul41QGBJkYXNoX2Jhc2VsaW5lXzFfdjERAHXuB2XEngEA&amp;_nc_gid=5lq5WD_EIr4Q5pkyLHMDFQ&amp;_nc_ss=1a&amp;_nc_zt=28&amp;oh=00_Afw9H3n-bJfM5H7sQWdobSiSNBE2_lonK3JSOTnbiWx_NQ&amp;oe=69BD9CB2, https://scontent-lga3-3.cdninstagram.com/o1/v/t2/f2/m367/AQMygRQaRS6g2qtz8eHu6mt2NvS7iZU1osz5GPrvO7KUsZgXdj-cS9bcLdwFqufJDIYMZ_u-OQKzO6jR3mc9gB-i0INIw5Y0Ps17H_E.mp4?_nc_cat=104&amp;_nc_sid=5e9851&amp;_nc_ht=scontent-lga3-3.cdninstagram.com&amp;_nc_ohc=LWBemydxZe0Q7kNvwHkDxeV&amp;efg=eyJ2ZW5jb2RlX3RhZyI6Inhwdl9wcm9ncmVzc2l2ZS5JTlNUQUdSQU0uQ0FST1VTRUxfSVRFTS5DMy43MjAuZGFzaF9iYXNlbGluZV8xX3YxIiwieHB2X2Fzc2V0X2lkIjoxMzczMTQ5NDkxMDU5MzMyLCJhc3NldF9hZ2VfZGF5cyI6MTI1LCJ2aV91c2VjYXNlX2lkIjoxMDE0NiwiZHVyYXRpb25fcyI6NCwidXJsZ2VuX3NvdXJjZSI6Ind3dyJ9&amp;ccb=17-1&amp;_nc_gid=5lq5WD_EIr4Q5pkyLHMDFQ&amp;_nc_ss=1a&amp;_nc_zt=28&amp;vs=1e0e5882626695d4&amp;_nc_vs=HBkcFQIYQGlnX2VwaGVtZXJhbC84RDQxNEYzMzgyMzQzRUZBQzY0Q0M5QzgxQjMzRTVCRV92aWRlb19kYXNoaW5pdC5tcDQVAALIARIAKAAYABsCiAd1c2Vfb2lsATEScHJvZ3Jlc3NpdmVfcmVjaXBlATEVAAAmiOqa-ui38AQVAigCQzMsF0AS-uFHrhR7GBJkYXNoX2Jhc2VsaW5lXzFfdjERAHXuB2XEngEA&amp;oh=00_AfysMXnFQsJpM5WtNH-6p9aAHvvW6X8t_wmf3wByeXK_fA&amp;oe=69BD9B31, https://scontent-lga3-2.cdninstagram.com/o1/v/t2/f2/m367/AQP8YRhmVqqi8yLwGuwRdhZEE8Qy91Z4DXWFJltw1qPciDVjeV6ZPfyDfdijKrFwYOLvmGYqFyVneYeQunXRUCtdhbLID2VXuitfxFQ.mp4?_nc_cat=105&amp;_nc_sid=5e9851&amp;_nc_ht=scontent-lga3-2.cdninstagram.com&amp;_nc_ohc=52qOvjsVXzAQ7kNvwFI7PP9&amp;efg=eyJ2ZW5jb2RlX3RhZyI6Inhwdl9wcm9ncmVzc2l2ZS5JTlNUQUdSQU0uQ0FST1VTRUxfSVRFTS5DMy43MjAuZGFzaF9iYXNlbGluZV8xX3YxIiwieHB2X2Fzc2V0X2lkIjo3ODIwOTI0MjQ5OTcwNDEsImFzc2V0X2FnZV9kYXlzIjoxMjUsInZpX3VzZWNhc2VfaWQiOjEwMTQ2LCJkdXJhdGlvbl9zIjo3LCJ1cmxnZW5fc291cmNlIjoid3d3In0%3D&amp;ccb=17-1&amp;_nc_gid=5lq5WD_EIr4Q5pkyLHMDFQ&amp;_nc_ss=1a&amp;_nc_zt=28&amp;vs=888c3d010f0af508&amp;_nc_vs=HBkcFQIYQGlnX2VwaGVtZXJhbC8wNDRGODM3MDQzNzRCOUFENzc3OUY4NTNDNTQxMUVBRV92aWRlb19kYXNoaW5pdC5tcDQVAALIARIAKAAYABsCiAd1c2Vfb2lsATEScHJvZ3Jlc3NpdmVfcmVjaXBlATEVAAAm4qLj0uLT4wIVAigCQzMsF0Af6XjU_fO2GBJkYXNoX2Jhc2VsaW5lXzFfdjERAHXuB2XEngEA&amp;oh=00_Afw_B0jUA67_nQEdy3H9UJPmvQoZFbBzH9-saUNo7ixtCA&amp;oe=69BD8922</t>
  </si>
  <si>
    <t>https://www.instagram.com/ingmarbtker</t>
  </si>
  <si>
    <t>blue____works</t>
  </si>
  <si>
    <t>NIKI</t>
  </si>
  <si>
    <t>https://scontent-ord5-3.cdninstagram.com/v/t51.82787-19/534700479_18079496476927773_1629358458799508643_n.jpg?stp=dst-jpg_e0_s150x150_tt6&amp;efg=eyJ2ZW5jb2RlX3RhZyI6InByb2ZpbGVfcGljLmRqYW5nby41NTcuYzIifQ&amp;_nc_ht=scontent-ord5-3.cdninstagram.com&amp;_nc_cat=109&amp;_nc_oc=Q6cZ2QFrz82vv9hpe4FdvzYs8bEI7XNsNCl0UB339WO-c9Mzehwo0rk_a22agKvsrRKi7sk&amp;_nc_ohc=fNSQdIQuSt8Q7kNvwGlOhkm&amp;_nc_gid=Qof4qKgyL5sTxX0JJ5MVuQ&amp;edm=AOQ1c0wBAAAA&amp;ccb=7-5&amp;oh=00_AfwwKUNY5usMlGm4_PJQFAt8xU4WQEWnNr3gmTY3qB_4cg&amp;oe=69BD8791&amp;_nc_sid=8b3546</t>
  </si>
  <si>
    <t>#coffee #blue #portrait | #coffee #blue #portrait | At the edge of entanglement, we…
#artwork #coffee #blue | portrait drawing (with new discoveries about siphon brewing)
終了いたしました。
ご参加いただいた皆さま、そして近藤さんのおかげで非常に充実した時間を過ごすことができました。感謝いたします。
このようなイベントは初めての試みで至らぬ点も多くあったと思うのですが、参加者の皆さんの色々なお話が聞ける貴重な楽しいひと時となりました。
またお会いできる機会があればと思います。
それから、個人的な楽しみでもあった近藤さんのコーヒー、そしてサイフォンについてのお話はやはり本当に面白かったです。
今後の活動がますます楽しみになりました。
@ | portrait drawing, please check the post of @kondocoffeestand 
【似顔絵イベントのお知らせ】
（@kondocoffeestand さんの投稿をご覧ください）
今回は近藤さんのコーヒーを一緒に楽しんでいただけます。個人的にはこれが一番楽しみです。
ひたすら探求するコーヒー。
近藤さんのコーヒーをいただく機会はこれまで幾度かありました。
風味の素晴らしさはもとより、近藤さんは抽出について毎回何かしらの発見をシェアしてくださり、それがとても楽しいです。
サイフォンという器具、コーヒーという飲み物。参加される方には近藤さんの人柄もあわ | “portraits(2)“ 終了しました
作品をご覧いただいた方、ご購入くださった方、展示をサポートしていただいた皆さまに感謝いたします。
今回の展示ですが、
お誘い頂いた時から、準備、展示、終了に至るまで、改めて自身の制作や生活について考え直すきっかけになったと思います。
レセプションや在廊日においては色々な方とお話する機会も多くあり、とても良い刺激となりました。
制作中や在廊中には、普段から自身の活動を気にして下さっている（と推察する）方を思い浮かべながら、もし直接お話することがあればどんなことを話そうか考えたりもしました。
多くの場合でそれは叶いませんでしたが、それはそれで示唆に富 | .
“portraits(2)”
@creative_space_hayashi 
@gallerycolonb 
【会場】place
CREATIVE SPACE HAYASHI
神奈川県茅ヶ崎市中海岸 1-4-48
【期間】dates
11/22（Sat.）-30（Sun.）
12:00-17:00 | .
“portraits(2)”
@creative_space_hayashi 
@gallerycolonb 
【会場】place
CREATIVE SPACE HAYASHI
神奈川県茅ヶ崎市中海岸 1-4-48
【期間】dates
11/22（Sat.）-30（Sun.）
12:00-17:00
※25,26は休廊 | .
"portraits(2)"
@creative_space_hayashi 
@gallerycolonb 
【会場】place
CREATIVE SPACE HAYASHI
神奈川県茅ヶ崎市中海岸 1-4-48
【期間】dates
11/22（Sat.）-30（Sun.）
12:00-17:00
※25,26は休廊 | .
"portraits(2)"
@creative_space_hayashi 
@gallerycolonb 
【会場】place
CREATIVE SPACE HAYASHI
神奈川県茅ヶ崎市中海岸 1-4-48
【期間】dates
11/22（Sat.）-30（Sun.）
12:00-17:00
※25,26は休廊 | *exhibition info《展示のお知らせ》
The exhibition will be held at Chigasaki, from November 22nd to 30th. 
There will be a reception on the first day, 17:00-19:00, just feel free to join.
I'll be at the gallery on 22nd, 23rd, 28th, and 29th.
ご縁があり、茅ヶ崎にて展示をさせていただきます。
ぜひお越しください。
"portraits(2)"
@creative_spac | some stickers I've been working on
#coffee #stickers #artwork #blue</t>
  </si>
  <si>
    <t>#coffee, #blue, #portrait, #artwork, #stickers</t>
  </si>
  <si>
    <t>@kondocoffeestand, @taishokan, @creative_space_hayashi, @gallerycolonb, @east_enders_coffee_chocolate, @hiranoen</t>
  </si>
  <si>
    <t>https://instagram.com/p/DSzMOvkEl0O, https://instagram.com/p/DSzMEdnEmO-, https://instagram.com/p/DSm4RUukoH6, https://instagram.com/p/DSNb-7WEiKJ, https://instagram.com/p/DRzdJ2AErl2, https://instagram.com/p/DRuIHzmkkiG, https://instagram.com/p/DRiXu-qkuzv, https://instagram.com/p/DReTqOwkmDO, https://instagram.com/p/DRZmxBqEu9U, https://instagram.com/p/DRXba0BEowS, https://instagram.com/p/DRHVjC8kkBl, https://instagram.com/p/DNNabs4yJon</t>
  </si>
  <si>
    <t>52, 60, 63, 79, 64, 91, 33, 51, 71, 66, 97, 75</t>
  </si>
  <si>
    <t>0, 0, 0, 0, 0, 2, 0, 0, 2, 0, 2, 0</t>
  </si>
  <si>
    <t>2025-12-28, 2025-12-28, 2025-12-23, 2025-12-13, 2025-12-03, 2025-12-01, 2025-11-26, 2025-11-25, 2025-11-23, 2025-11-22, 2025-11-16, 2025-08-11</t>
  </si>
  <si>
    <t>Kondo Coffee Stand, Creative Space Hayashi</t>
  </si>
  <si>
    <t>Image, Image, Image, Sidecar, Sidecar, Sidecar, Image, Sidecar, Sidecar, Sidecar, Sidecar, Sidecar</t>
  </si>
  <si>
    <t>https://scontent-ord5-3.cdninstagram.com/v/t51.82787-15/607369123_18093121096927773_7214595437637398777_n.jpg?stp=dst-jpg_e35_p1080x1080_sh0.08_tt6&amp;_nc_ht=scontent-ord5-3.cdninstagram.com&amp;_nc_cat=109&amp;_nc_oc=Q6cZ2QFrz82vv9hpe4FdvzYs8bEI7XNsNCl0UB339WO-c9Mzehwo0rk_a22agKvsrRKi7sk&amp;_nc_ohc=c8NUy6T1F-8Q7kNvwFpQ0LB&amp;_nc_gid=Qof4qKgyL5sTxX0JJ5MVuQ&amp;edm=AOQ1c0wBAAAA&amp;ccb=7-5&amp;ig_cache_key=Mzc5NzQzMjcwMDUwNTMxNjYyMg%3D%3D.3-ccb7-5&amp;oh=00_AfyDErKkwVXSVuu3MkW0N59TmuWtuD9GgZHuqn7TcKzUnQ&amp;oe=69BDB7CE&amp;_nc_sid=8b3546, https://scontent-ord5-3.cdninstagram.com/v/t51.82787-15/606904509_18093120808927773_7642389544682708382_n.jpg?stp=dst-jpg_e35_p1080x1080_sh0.08_tt6&amp;_nc_ht=scontent-ord5-3.cdninstagram.com&amp;_nc_cat=109&amp;_nc_oc=Q6cZ2QFrz82vv9hpe4FdvzYs8bEI7XNsNCl0UB339WO-c9Mzehwo0rk_a22agKvsrRKi7sk&amp;_nc_ohc=XY_YbjHzfMsQ7kNvwHncyoo&amp;_nc_gid=Qof4qKgyL5sTxX0JJ5MVuQ&amp;edm=AOQ1c0wBAAAA&amp;ccb=7-5&amp;ig_cache_key=Mzc5NzQzMTk5NDAzMzUyOTc5MA%3D%3D.3-ccb7-5&amp;oh=00_AfwfkLWd6NUsYFwCEZM_KvoMxp80FQRcRJ0sOQXvHi0Tqg&amp;oe=69BDB11C&amp;_nc_sid=8b3546, https://scontent-ord5-3.cdninstagram.com/v/t51.82787-15/605800008_18092678893927773_7082320461156563123_n.jpg?stp=dst-jpg_e35_p1080x1080_sh0.08_tt6&amp;_nc_ht=scontent-ord5-3.cdninstagram.com&amp;_nc_cat=109&amp;_nc_oc=Q6cZ2QFrz82vv9hpe4FdvzYs8bEI7XNsNCl0UB339WO-c9Mzehwo0rk_a22agKvsrRKi7sk&amp;_nc_ohc=HdLpUs6EZ3IQ7kNvwGeMNlG&amp;_nc_gid=Qof4qKgyL5sTxX0JJ5MVuQ&amp;edm=AOQ1c0wBAAAA&amp;ccb=7-5&amp;ig_cache_key=Mzc5Mzk2NzIxNzE5ODEzNzg1MA%3D%3D.3-ccb7-5&amp;oh=00_AfwFtzTkR94PxfN6q49nrhqZibCYDZ3rx7UuqGC87xxtLg&amp;oe=69BD8AE3&amp;_nc_sid=8b3546, https://scontent-ord5-3.cdninstagram.com/v/t51.82787-15/591174112_18091804084927773_6550934290974189748_n.jpg?stp=dst-jpg_e35_p1080x1080_sh0.08_tt6&amp;_nc_ht=scontent-ord5-3.cdninstagram.com&amp;_nc_cat=109&amp;_nc_oc=Q6cZ2QFrz82vv9hpe4FdvzYs8bEI7XNsNCl0UB339WO-c9Mzehwo0rk_a22agKvsrRKi7sk&amp;_nc_ohc=fWAZsOwg8CcQ7kNvwEScRF7&amp;_nc_gid=Qof4qKgyL5sTxX0JJ5MVuQ&amp;edm=AOQ1c0wBAAAA&amp;ccb=7-5&amp;ig_cache_key=Mzc4NjgwNTkyNDQwNjExNDYyNg%3D%3D.3-ccb7-5&amp;oh=00_AfyvI4M9eYlBPhwKtg-6RwRwVA8rujkVjrt6CbRhq5mmCg&amp;oe=69BD9745&amp;_nc_sid=8b3546, https://scontent-ord5-3.cdninstagram.com/v/t51.82787-15/591174112_18091804084927773_6550934290974189748_n.jpg?stp=dst-jpg_e35_p1080x1080_sh0.08_tt6&amp;_nc_ht=scontent-ord5-3.cdninstagram.com&amp;_nc_cat=109&amp;_nc_oc=Q6cZ2QFrz82vv9hpe4FdvzYs8bEI7XNsNCl0UB339WO-c9Mzehwo0rk_a22agKvsrRKi7sk&amp;_nc_ohc=fWAZsOwg8CcQ7kNvwEScRF7&amp;_nc_gid=Qof4qKgyL5sTxX0JJ5MVuQ&amp;edm=AOQ1c0wBAAAA&amp;ccb=7-5&amp;ig_cache_key=Mzc4NjgwNTkyNDQwNjExNDYyNg%3D%3D.3-ccb7-5&amp;oh=00_AfyvI4M9eYlBPhwKtg-6RwRwVA8rujkVjrt6CbRhq5mmCg&amp;oe=69BD9745&amp;_nc_sid=8b3546, https://scontent-ord5-3.cdninstagram.com/v/t51.82787-15/591161471_18091804093927773_5427522635968941156_n.jpg?stp=dst-jpg_e35_p1080x1080_sh0.08_tt6&amp;_nc_ht=scontent-ord5-3.cdninstagram.com&amp;_nc_cat=109&amp;_nc_oc=Q6cZ2QFrz82vv9hpe4FdvzYs8bEI7XNsNCl0UB339WO-c9Mzehwo0rk_a22agKvsrRKi7sk&amp;_nc_ohc=hSj2Qe00O6oQ7kNvwHTWwmk&amp;_nc_gid=Qof4qKgyL5sTxX0JJ5MVuQ&amp;edm=AOQ1c0wBAAAA&amp;ccb=7-5&amp;ig_cache_key=Mzc4NjgwNTkyNDQwNjE1MDM4Mg%3D%3D.3-ccb7-5&amp;oh=00_Afx2M3bdTZg4__ZlRbwmu3_Uc6NgzXzMoz7U97Vie5n0EA&amp;oe=69BDA699&amp;_nc_sid=8b3546, https://scontent-ord5-3.cdninstagram.com/v/t51.82787-15/588490821_18090884101927773_7035230201147519750_n.jpg?stp=dst-jpg_e35_p1080x1080_sh0.08_tt6&amp;_nc_ht=scontent-ord5-3.cdninstagram.com&amp;_nc_cat=109&amp;_nc_oc=Q6cZ2QFrz82vv9hpe4FdvzYs8bEI7XNsNCl0UB339WO-c9Mzehwo0rk_a22agKvsrRKi7sk&amp;_nc_ohc=zpKPDY0rg5gQ7kNvwGqkO3F&amp;_nc_gid=Qof4qKgyL5sTxX0JJ5MVuQ&amp;edm=AOQ1c0wBAAAA&amp;ccb=7-5&amp;ig_cache_key=Mzc3OTQ5MjcyNDU0MzIzMjMwMQ%3D%3D.3-ccb7-5&amp;oh=00_AfyrNi85OOOrGk8jmbY_9874ERRJAefrBnJZ5i1C2zpGyg&amp;oe=69BD8970&amp;_nc_sid=8b3546, https://scontent-ord5-3.cdninstagram.com/v/t51.82787-15/588490821_18090884101927773_7035230201147519750_n.jpg?stp=dst-jpg_e35_p1080x1080_sh0.08_tt6&amp;_nc_ht=scontent-ord5-3.cdninstagram.com&amp;_nc_cat=109&amp;_nc_oc=Q6cZ2QFrz82vv9hpe4FdvzYs8bEI7XNsNCl0UB339WO-c9Mzehwo0rk_a22agKvsrRKi7sk&amp;_nc_ohc=zpKPDY0rg5gQ7kNvwGqkO3F&amp;_nc_gid=Qof4qKgyL5sTxX0JJ5MVuQ&amp;edm=AOQ1c0wBAAAA&amp;ccb=7-5&amp;ig_cache_key=Mzc3OTQ5MjcyNDU0MzIzMjMwMQ%3D%3D.3-ccb7-5&amp;oh=00_AfyrNi85OOOrGk8jmbY_9874ERRJAefrBnJZ5i1C2zpGyg&amp;oe=69BD8970&amp;_nc_sid=8b3546, https://scontent-ord5-3.cdninstagram.com/v/t51.82787-15/591148059_18090884110927773_1047764734994096460_n.jpg?stp=dst-jpg_e35_p1080x1080_sh0.08_tt6&amp;_nc_ht=scontent-ord5-3.cdninstagram.com&amp;_nc_cat=109&amp;_nc_oc=Q6cZ2QFrz82vv9hpe4FdvzYs8bEI7XNsNCl0UB339WO-c9Mzehwo0rk_a22agKvsrRKi7sk&amp;_nc_ohc=azp99oY7ddkQ7kNvwGBMC_m&amp;_nc_gid=Qof4qKgyL5sTxX0JJ5MVuQ&amp;edm=AOQ1c0wBAAAA&amp;ccb=7-5&amp;ig_cache_key=Mzc3OTQ5MjcyNDczNjEzNDIzNA%3D%3D.3-ccb7-5&amp;oh=00_AfzcYH8W4sty7ah7DTIOB1iY92QIKLZe41pF3fM-ks-omA&amp;oe=69BDBDC1&amp;_nc_sid=8b3546, https://scontent-ord5-3.cdninstagram.com/v/t51.82787-15/589682045_18090702223927773_4520273891120321422_n.jpg?stp=dst-jpg_e35_p1080x1080_sh0.08_tt6&amp;_nc_ht=scontent-ord5-3.cdninstagram.com&amp;_nc_cat=109&amp;_nc_oc=Q6cZ2QFrz82vv9hpe4FdvzYs8bEI7XNsNCl0UB339WO-c9Mzehwo0rk_a22agKvsrRKi7sk&amp;_nc_ohc=i5fqu6j4xwQQ7kNvwF4PiX7&amp;_nc_gid=Qof4qKgyL5sTxX0JJ5MVuQ&amp;edm=AOQ1c0wBAAAA&amp;ccb=7-5&amp;ig_cache_key=Mzc3Nzk5MjgzNzIzMDEyNzYwOQ%3D%3D.3-ccb7-5&amp;oh=00_Afw8U9nEkJ2OKTz-2wN0nsFnpW_jRMiOQ2U6RAJXtNwrw</t>
  </si>
  <si>
    <t>https://www.instagram.com/blue____works</t>
  </si>
  <si>
    <t>kanasilktree429</t>
  </si>
  <si>
    <t>okema kana</t>
  </si>
  <si>
    <t>奥能登暮らし
@spa.home_noto</t>
  </si>
  <si>
    <t>https://scontent-iad3-1.cdninstagram.com/v/t51.2885-19/340487526_769028234549878_8707246112011401860_n.jpg?stp=dst-jpg_e0_s150x150_tt6&amp;efg=eyJ2ZW5jb2RlX3RhZyI6InByb2ZpbGVfcGljLmRqYW5nby4xMDgwLmMyIn0&amp;_nc_ht=scontent-iad3-1.cdninstagram.com&amp;_nc_cat=110&amp;_nc_oc=Q6cZ2QF8eQ-G2gNmNWI9a8f8asmrzbw-LH42xvwRGn-ai5V2QBLYMsvnlhBhx6Na2CddiyM&amp;_nc_ohc=QL1mHugmDL0Q7kNvwE3L2tg&amp;_nc_gid=xMNWhtUmMywaMgUDFYZDvw&amp;edm=AOQ1c0wBAAAA&amp;ccb=7-5&amp;oh=00_AfzeoocVQsTj9J8bfFK3evC6kilSvdTe3g_YhLNvs8_p8g&amp;oe=69BDAC7B&amp;_nc_sid=8b3546</t>
  </si>
  <si>
    <t xml:space="preserve">.
初夏の頃、育てたハーブを
ただ適当に、なんとなく乾かしてみたもの。
戸棚にしまったまま、すっかり忘れていたのが
ひょっこり出てきた🫢
今日それを、がさっとカップに入れて
お湯を注いでみたら…
ごちゃ混ぜブレンドなのに（だからか？）
とっても美味しいハーブティーに。
ドライハーブの楽しみのひとつは
時間をまたいで、その季節が
カップの中に戻ってくるところ🌞🫖
今年は、何の種を蒔こう・・🌱
#herbaltea #slowliving | 季節の小さな保存食
ふきのとうを茹でて、冷水にさらすと
鮮やかな早春の黄緑色に。
春の陽にきれいに透けた。
お湯に放った瞬間、
湯気と一緒に立ち上る、ほろ苦くて、若い緑の香りに
春を感じて心がほどける、、
天ぷらを楽しんで、ふきのとう味噌とオイル漬け。
春の一瞬の恵みを瓶に閉じ込める。
#春の香り #ふきのとう
#暮らしの記録 | 冬の柑橘茶
窓から差し込む冬の光がきれいだった日、
柚子シロップを仕込む。 Dec.10
.
畑の花梨。持ち帰って包丁を入れると、
あまりに激しい虫食いの跡にひるむ・・
お茶にしたかったけど、諦めた🍐🐛
畑の大先輩が、「花梨、もらっていい？」
そう言って持ち帰った実は、しばらくして
琥珀色に輝く花梨茶になって帰ってきた！
先輩の手しごとのあたたかさを
湯気の向こうに見た日。 Dec.9 
#奥能登 #冬の記録 | .
大雪の日に作った
かまくらと、くま。
ひたすら雪かきをして
くたくたになった夜に灯したキャンドルは
奥能登の冬の海の香り。
冬の海を散歩した日の記憶を香りにした。
Essential oil Blend❄️
ライム / メイチャン / シトロネラ / 能登ヒバ
ホーウッド / ベルガモットミント / パチュリ
.
火を灯して、空気が香りを纏うとき
その空間がふっと息をしはじめるみたい。
炎が揺れて、香りが広がる。
見えるものと、見えないもの。
その重なりが空間を変えていく瞬間に
惹かれるのかも。
.
火が消えた後も、静かな余韻を残す。
冬の澄んだ空気のなかで、
その余韻がいっ | .
奥能登の冬。
重たい空と、凍える空気。
気持ちが落ちていく前に、
ささやかな楽しみを準備🌹
お風呂の時間がちょっとだけ特別になるように...
月曜日から金曜日、１週間のアロマバスソルト。
Weekly Aroma Bath Salt.🛀🫧
7つの香りに、色とりどりのハーブを添えて。
#AromaBathSalt #CozyMoments
#奥能登 #香りのある暮らし #冬支度 | 野山のスワッグ🍂
作りかけのまま、玄関に飾っていた
能登ヒバのスワッグ。
赤や紫、橙色の秋の色が足されたら
素敵になるはず、と思いながら──
しっくりこないまま飾っていたのだけれど
ようやく、時間と気分と天気がぴったり重なった日。 
秋の色を探しに出かけて、見つけた。
能登の自然の中で集めた草木で束ねたスワッグ。
虫食いの葉も、不揃いの実も、皺の寄った葉も。
自然がつくる、いちばん美しい形。
#奥能登 #能登ヒバ #秋の実
#slowliving #autumnvibes | アロマキャンドル、試作中🕯️
このひと月は、ひたすら香りと向き合う日々。香りの源は、いつも記憶のなかにあって、それを言葉にしながら、形にしていく。一滴を重ねながら、能登の夏と冬の香りを探しているところ。
#aromacandle #noto | .
夏の終わり、エキナセアの種を採集。
ドライになった花をパラパラ分解して種を取る。
地味な作業だけど結構ハマる。
#エキナセア #植物のある暮らし
#季節のうつろい #夏から秋
#echinacea #seedcollection | .
畑の香りの余韻をそのまま食卓へ。
ジェノベーゼソースを作る。
最寄りのスーパーに松の実なんてあるはずもなく笑
胡桃で代用。海老とドライトマトとバジルのパスタ。
フレッシュなガーリックの甘さに驚いた👀！
#🌿 #🧄
#奥能登暮らし | .
タネから育てたバジル🌱
カプーアトゥルシー。
ずっと虫に齧られて頼りなげだったはずなのに、久しぶりに畑に行ったら、手に余るほど育っていた。野生的！
バニラみたいな甘い香りを
バジル特有の青い香りが包んで
甘ったるくならないギリギリのライン。
シナモンっぽさもあるような、
ベンゾインの精油の柔らかい甘い香りを思い出したり。
甘さと深みのある不思議な香りのバジル。
枝を摘んで持ち帰るあいだ、車の中は香りで満ちて
翌朝まで続いていた🌿
#カプーアトゥルシー  #バジル | .
🌿
【pic1,pic2】
梅とハーブのコーディアル。
青梅とレモンとハーブ、
氷砂糖を瓶に詰め込む。
ハーブを入れすぎて、
甘ったるくて薬っぽい風味になった🍃
まさに薬用シロップ、、。
これは失敗〜。
でも、生のモヒートミントを加えたら…
すっきり、おいしい夏の一杯に。
これは正解！
A splash of summer🍸
ーplum &amp; herb cordial with fresh mojito mint.
🌿
【pic3】
梅干し、今年は5kg仕込み。
ふわふわの梅を一粒一粒、
甕から取り出して並べるときに感じる
季節のうれしい重みに癒される。
🌿
【p | .
野いちご摘んで、ジャムにしたいな
たくさん採れる場所ないかなあ、
そんな話を働いている先で
何気なくしていたら──
数日後、
タッパーいっぱいの野いちごを
摘んできてくださった方がいて。
その一粒一粒、摘む手間を思うと
感謝の気持ちでいっぱいに:)
🥀🌿
ナワシロイチゴは、ほろほろと繊細で
ぎゅっとつまむと
ふいに崩れるような野生のやわらかさ。
そっとすくって水洗いして
小さな虫やゴミをとる。
鮮やかな色と香りに夢中になっていたら
ちょっと煮詰めすぎた！:p
真っ赤な色だけど
ほのかな酸味と青い香り。
甘酸っぱくて、瑞々しい
初夏の朝みたいなジャムできた。
.
.
</t>
  </si>
  <si>
    <t>#herbaltea, #slowliving, #AromaBathSalt, #CozyMoments, #autumnvibes, #aromacandle, #noto, #echinacea, #seedcollection</t>
  </si>
  <si>
    <t>https://instagram.com/p/DV3X1qqFP_V, https://instagram.com/p/DV0lJ8lEfpu, https://instagram.com/p/DU5VltNEslU, https://instagram.com/p/DU25E_0khYA, https://instagram.com/p/DR9i4UrEr3_, https://instagram.com/p/DQqzL6ciVW0, https://instagram.com/p/DQHKdOkkock, https://instagram.com/p/DPEHfMKEnjT, https://instagram.com/p/DOUrL5wEpg7, https://instagram.com/p/DOTfDbBEkT9, https://instagram.com/p/DNVeUWeTb1-, https://instagram.com/p/DLO_Kz2zTwN</t>
  </si>
  <si>
    <t>30, 36, 39, 26, 45, 45, 29, 41, 40, 42, 40, 44</t>
  </si>
  <si>
    <t>0, 1, 0, 1, 1, 0, 0, 2, 0, 1, 0, 2</t>
  </si>
  <si>
    <t>2026-03-14, 2026-03-13, 2026-02-18, 2026-02-17, 2025-12-07, 2025-11-05, 2025-10-22, 2025-09-26, 2025-09-08, 2025-09-07, 2025-08-14, 2025-06-23</t>
  </si>
  <si>
    <t>https://scontent-iad3-1.cdninstagram.com/v/t51.82787-15/652252070_18038415662772241_1809393357709510229_n.jpg?stp=dst-jpg_e15_fr_p1080x1080_tt6&amp;_nc_ht=scontent-iad3-1.cdninstagram.com&amp;_nc_cat=101&amp;_nc_oc=Q6cZ2QF8eQ-G2gNmNWI9a8f8asmrzbw-LH42xvwRGn-ai5V2QBLYMsvnlhBhx6Na2CddiyM&amp;_nc_ohc=M-3xQ1aXAnwQ7kNvwF2I7wa&amp;_nc_gid=xMNWhtUmMywaMgUDFYZDvw&amp;edm=AOQ1c0wBAAAA&amp;ccb=7-5&amp;ig_cache_key=Mzg1MjY1MjczMzYxNDk0NDkxOQ%3D%3D.3-ccb7-5&amp;oh=00_AfyMfpm_OJBg8ZFTnGM36YVekKm0Uo8yymPucHS-35nWjw&amp;oe=69BDA14D&amp;_nc_sid=8b3546, https://scontent-iad3-1.cdninstagram.com/v/t51.82787-15/652252070_18038415662772241_1809393357709510229_n.jpg?stp=dst-jpg_e15_fr_p1080x1080_tt6&amp;_nc_ht=scontent-iad3-1.cdninstagram.com&amp;_nc_cat=101&amp;_nc_oc=Q6cZ2QF8eQ-G2gNmNWI9a8f8asmrzbw-LH42xvwRGn-ai5V2QBLYMsvnlhBhx6Na2CddiyM&amp;_nc_ohc=M-3xQ1aXAnwQ7kNvwF2I7wa&amp;_nc_gid=xMNWhtUmMywaMgUDFYZDvw&amp;edm=AOQ1c0wBAAAA&amp;ccb=7-5&amp;ig_cache_key=Mzg1MjY1MjczMzYxNDk0NDkxOQ%3D%3D.3-ccb7-5&amp;oh=00_AfyMfpm_OJBg8ZFTnGM36YVekKm0Uo8yymPucHS-35nWjw&amp;oe=69BDA14D&amp;_nc_sid=8b3546, https://scontent-iad3-1.cdninstagram.com/v/t51.82787-15/652079512_18038415656772241_7878992653825726092_n.jpg?stp=dst-jpg_e15_fr_p1080x1080_tt6&amp;_nc_ht=scontent-iad3-1.cdninstagram.com&amp;_nc_cat=101&amp;_nc_oc=Q6cZ2QF8eQ-G2gNmNWI9a8f8asmrzbw-LH42xvwRGn-ai5V2QBLYMsvnlhBhx6Na2CddiyM&amp;_nc_ohc=fozPU6oDZgMQ7kNvwGzG14A&amp;_nc_gid=xMNWhtUmMywaMgUDFYZDvw&amp;edm=AOQ1c0wBAAAA&amp;ccb=7-5&amp;ig_cache_key=Mzg1MjY1MjczMzA3Nzk1Mjk2OQ%3D%3D.3-ccb7-5&amp;oh=00_Afx58l1oeZm08qvG90da5Dx3lPDo7MBgvn3g6bzmUVFVXQ&amp;oe=69BD8A1B&amp;_nc_sid=8b3546, https://scontent-iad3-1.cdninstagram.com/v/t51.82787-15/650923498_17983056743972182_8323785531554004989_n.jpg?stp=dst-jpg_e15_fr_p1080x1080_tt6&amp;_nc_ht=scontent-iad3-1.cdninstagram.com&amp;_nc_cat=110&amp;_nc_oc=Q6cZ2QF8eQ-G2gNmNWI9a8f8asmrzbw-LH42xvwRGn-ai5V2QBLYMsvnlhBhx6Na2CddiyM&amp;_nc_ohc=PFXO-8nA0UQQ7kNvwEuEHpr&amp;_nc_gid=xMNWhtUmMywaMgUDFYZDvw&amp;edm=AOQ1c0wBAAAA&amp;ccb=7-5&amp;ig_cache_key=Mzg1MTg2NjQ2NjUxODQyMjQyMQ%3D%3D.3-ccb7-5&amp;oh=00_AfzW9l9TzOd2gr4rcAicpJlaEJ4fsm3KnsbXgtGCMZEUwQ&amp;oe=69BD93C0&amp;_nc_sid=8b3546, https://scontent-iad3-1.cdninstagram.com/v/t51.82787-15/650923498_17983056743972182_8323785531554004989_n.jpg?stp=dst-jpg_e15_fr_p1080x1080_tt6&amp;_nc_ht=scontent-iad3-1.cdninstagram.com&amp;_nc_cat=110&amp;_nc_oc=Q6cZ2QF8eQ-G2gNmNWI9a8f8asmrzbw-LH42xvwRGn-ai5V2QBLYMsvnlhBhx6Na2CddiyM&amp;_nc_ohc=PFXO-8nA0UQQ7kNvwEuEHpr&amp;_nc_gid=xMNWhtUmMywaMgUDFYZDvw&amp;edm=AOQ1c0wBAAAA&amp;ccb=7-5&amp;ig_cache_key=Mzg1MTg2NjQ2NjUxODQyMjQyMQ%3D%3D.3-ccb7-5&amp;oh=00_AfzW9l9TzOd2gr4rcAicpJlaEJ4fsm3KnsbXgtGCMZEUwQ&amp;oe=69BD93C0&amp;_nc_sid=8b3546, https://scontent-iad3-1.cdninstagram.com/v/t51.82787-15/651038051_17983056764972182_5327093590864474089_n.jpg?stp=dst-jpg_e15_fr_p1080x1080_tt6&amp;_nc_ht=scontent-iad3-1.cdninstagram.com&amp;_nc_cat=110&amp;_nc_oc=Q6cZ2QF8eQ-G2gNmNWI9a8f8asmrzbw-LH42xvwRGn-ai5V2QBLYMsvnlhBhx6Na2CddiyM&amp;_nc_ohc=QBmYueTYb0sQ7kNvwGwCJLN&amp;_nc_gid=xMNWhtUmMywaMgUDFYZDvw&amp;edm=AOQ1c0wBAAAA&amp;ccb=7-5&amp;ig_cache_key=Mzg1MTg2NjQ2ODQ2NDU1MTY2NQ%3D%3D.3-ccb7-5&amp;oh=00_Afz_VJfL50q4SKOMyK5-0FWOks4d9mfYn4bvfYig25kYiQ&amp;oe=69BDA8EF&amp;_nc_sid=8b3546, https://scontent-iad3-1.cdninstagram.com/v/t51.82787-15/651370544_17983056755972182_5308255221217542409_n.jpg?stp=dst-jpg_e15_fr_p1080x1080_tt6&amp;_nc_ht=scontent-iad3-1.cdninstagram.com&amp;_nc_cat=110&amp;_nc_oc=Q6cZ2QF8eQ-G2gNmNWI9a8f8asmrzbw-LH42xvwRGn-ai5V2QBLYMsvnlhBhx6Na2CddiyM&amp;_nc_ohc=3-ylktlIE9YQ7kNvwFqSMDz&amp;_nc_gid=xMNWhtUmMywaMgUDFYZDvw&amp;edm=AOQ1c0wBAAAA&amp;ccb=7-5&amp;ig_cache_key=Mzg1MTg2NjQ3MDUwMjk3NjQ0MA%3D%3D.3-ccb7-5&amp;oh=00_AfziA4PaglFvpeRw1eVpZIzIthNEHnkvUFuDnDYNoktooQ&amp;oe=69BD96ED&amp;_nc_sid=8b3546, https://scontent-iad3-1.cdninstagram.com/v/t51.82787-15/629841762_18035441861772241_8901788266392054870_n.jpg?stp=dst-jpg_e15_fr_p1080x1080_tt6&amp;_nc_ht=scontent-iad3-1.cdninstagram.com&amp;_nc_cat=101&amp;_nc_oc=Q6cZ2QF8eQ-G2gNmNWI9a8f8asmrzbw-LH42xvwRGn-ai5V2QBLYMsvnlhBhx6Na2CddiyM&amp;_nc_ohc=MwGrm6JCM74Q7kNvwHUgf0q&amp;_nc_gid=xMNWhtUmMywaMgUDFYZDvw&amp;edm=AOQ1c0wBAAAA&amp;ccb=7-5&amp;ig_cache_key=MzgzNTE5MTA2ODMxMzQwMzkzMQ%3D%3D.3-ccb7-5&amp;oh=00_AfxiwjhtPHZAgFtZJzIvqOsZ-0ZhMbHqIF3Vj6RwhHTueQ&amp;oe=69BD9245&amp;_nc_sid=8b3546, https://scontent-iad3-1.cdninstagram.com/v/t51.82787-15/629841762_18035441861772241_8901788266392054870_n.jpg?stp=dst-jpg_e15_fr_p1080x1080_tt6&amp;_nc_ht=scontent-iad3-1.cdninstagram.com&amp;_nc_cat=101&amp;_nc_oc=Q6cZ2QF8eQ-G2gNmNWI9a8f8asmrzbw-LH42xvwRGn-ai5V2QBLYMsvnlhBhx6Na2CddiyM&amp;_nc_ohc=MwGrm6JCM74Q7kNvwHUgf0q&amp;_nc_gid=xMNWhtUmMywaMgUDFYZDvw&amp;edm=AOQ1c0wBAAAA&amp;ccb=7-5&amp;ig_cache_key=MzgzNTE5MTA2ODMxMzQwMzkzMQ%3D%3D.3-ccb7-5&amp;oh=00_AfxiwjhtPHZAgFtZJzIvqOsZ-0ZhMbHqIF3Vj6RwhHTueQ&amp;oe=69BD9245&amp;_nc_sid=8b3546, https://scontent-iad3-1.cdninstagram.com/v/t51.82787-15/631356968_18035441873772241_4347108872502716599_n.jpg?stp=dst-jpg_e15_fr_p1080x1080_tt6&amp;_nc_ht=scontent-iad3-1.cdninstagram.com&amp;_nc_cat=101&amp;_nc_oc=Q6cZ2QF8eQ-G2gNmNWI9a8f8asmrzbw-LH42xvwRGn-ai5V2QBLYMsvnlhBhx6Na2CddiyM&amp;_nc_ohc=ndqzgmo6xgEQ7kNvwGu6bhr&amp;_nc_gid=xMNWhtUmMywaMgUDFYZDvw&amp;edm=AOQ1c0wBAAAA&amp;ccb=7-5&amp;ig_cache_key=MzgzNTE5MTA3MDkxMzkwNDY1NA%3D%3D.3-ccb7-5&amp;oh=00_AfwHHt8ghQjiRaHQtKNRsZM9_YMwRcPYi-qs3g186frO9g&amp;oe=69BDA1B2&amp;_nc_sid=8b3546, https://sc</t>
  </si>
  <si>
    <t>https://www.instagram.com/kanasilktree429</t>
  </si>
  <si>
    <t>krassion.hk</t>
  </si>
  <si>
    <t>SL</t>
  </si>
  <si>
    <t>⭕️專營各類品牌/專業裝修設計
⭕️Ship to worldwide : DHL/UPS/SF
#design #visualart</t>
  </si>
  <si>
    <t>None,Health/beauty</t>
  </si>
  <si>
    <t>https://scontent-ord5-2.cdninstagram.com/v/t51.2885-19/262309589_5151859161510605_2106506882685030060_n.jpg?stp=dst-jpg_e0_s150x150_tt6&amp;efg=eyJ2ZW5jb2RlX3RhZyI6InByb2ZpbGVfcGljLmRqYW5nby4xMDgwLmMyIn0&amp;_nc_ht=scontent-ord5-2.cdninstagram.com&amp;_nc_cat=105&amp;_nc_oc=Q6cZ2QET_bW0AHvwbkonu7yqfTB2r14mW6HY-BhkDcXl5qeaeKQ4PpLFZoKRx07Ox252oJI&amp;_nc_ohc=CFvX-HUC7GkQ7kNvwG4zd12&amp;_nc_gid=5NpopsUP54HMAqjj1C59fg&amp;edm=AOQ1c0wBAAAA&amp;ccb=7-5&amp;oh=00_AfyH-fO2BZpbcZMPFB9K8qt-zvxGgRDlAGhxQvxftsQoLg&amp;oe=69BD8A12&amp;_nc_sid=8b3546</t>
  </si>
  <si>
    <t>開波kick off ⚽️ | Kick off ~~ | My new toy 
#futura #pointman | 終於再披甲上陣⚽️ | Futura AV-001 LV 預購
#pointman #black #figure | Redline 全新預訂
法國直送🇫🇷， 兩星期（10-14 天）送到香港
日本🇯🇵 #美容液 #護膚 #面霜 #skincare #B2 #shenny #Resenza #美容 #sk2 #lamer  #body #lotion #美白 #養顏 #野生 #純天然 #植物 #精華油 #yoga #we are yoga #chair yoga | Redline 全新預訂
法國直送🇫🇷， 兩星期（10-14 天）送到香港
日本🇯🇵 #美容液 #護膚 #面霜 #skincare #B2 #shenny #Resenza #美容 #sk2 #lamer  #body #lotion #美白 #養顏 #野生 #純天然 #植物 #精華油 #yoga #we are yoga #chair yoga | Redline 全新預訂
法國直送🇫🇷， 兩星期（10-14 天）送到香港
日本🇯🇵 #美容液 #護膚 #面霜 #skincare #B2 #shenny #Resenza #美容 #sk2 #lamer  #body #lotion #美白 #養顏 #野生 #純天然 #植物 #精華油 #yoga #we are yoga #chair yoga | Redline 全新預訂
法國直送🇫🇷， 兩星期（10-14 天）送到香港
日本🇯🇵 #美容液 #護膚 #面霜 #skincare #B2 #shenny #Resenza #美容 #sk2 #lamer  #body #lotion #美白 #養顏 #野生 #純天然 #植物 #精華油 #yoga #we are yoga #chair yoga | Redline 全新預訂
法國直送🇫🇷， 兩星期（10-14 天）送到香港
日本🇯🇵 #美容液 #護膚 #面霜 #skincare #B2 #shenny #Resenza #美容 #sk2 #lamer  #body #lotion #美白 #養顏 #野生 #純天然 #植物 #精華油 #yoga #we are yoga #chair yoga | Redline 全新預訂
法國直送🇫🇷， 兩星期（10-14 天）送到香港
日本🇯🇵 #美容液 #護膚 #面霜 #skincare #B2 #shenny #Resenza #美容 #sk2 #lamer  #body #lotion #美白 #養顏 #野生 #純天然 #植物 #精華油 #yoga #we are yoga #chair yoga | Redline Illusion 0.5 ct
全新預訂
法國直送， 需時等候兩星期（10-14 天）
#代购 #香港代购 #保证正品 #IT #Joyce #连卡佛 #Lv #Gucci #Hermes #爱马仕 #DG #Valentino #华伦天奴 #巴黎世家 #Balenciaga #Celine # Givenchy#纪竼希#Moncler# #Rolex# #劳力士# #Cartier# #卡地亚# #Dior#Chanel #閑置 #閑置品 #</t>
  </si>
  <si>
    <t>#futura, #pointman, #black, #figure, #skincare, #B2, #shenny, #Resenza, #sk2, #lamer, #body, #lotion, #yoga, #we, #chair, #IT, #Joyce, #Lv, #Gucci, #Hermes, #DG, #Valentino, #Balenciaga, #Celine, #Moncler, #Rolex, #Cartier, #Dior, #Chanel</t>
  </si>
  <si>
    <t>https://instagram.com/p/DSRIQJkgV_y, https://instagram.com/p/DQTBAhpgVqi, https://instagram.com/p/C0tC-1wyoaM, https://instagram.com/p/C0KQjgmSOTW, https://instagram.com/p/C0CN7lhSanI, https://instagram.com/p/Cyc-kTOy7dF, https://instagram.com/p/Cyc-htfS5US, https://instagram.com/p/Cyc-eFEyxdO, https://instagram.com/p/Cyc-bV6SHrk, https://instagram.com/p/Cyc9xkZSW_T, https://instagram.com/p/Cyc9t6VSBCY, https://instagram.com/p/CxFTMNcyEWO</t>
  </si>
  <si>
    <t>1, 3, 10, 10, 10, 7, 4, 1, 4, 2, 2, 3</t>
  </si>
  <si>
    <t>2025-12-15, 2025-10-27, 2023-12-11, 2023-11-27, 2023-11-24, 2023-10-16, 2023-10-16, 2023-10-16, 2023-10-16, 2023-10-16, 2023-10-16, 2023-09-12</t>
  </si>
  <si>
    <t>界限街人造草地足球場</t>
  </si>
  <si>
    <t>Image, Image, Video, Video, Image, Sidecar, Sidecar, Sidecar, Sidecar, Sidecar, Image, Image</t>
  </si>
  <si>
    <t>https://scontent-ord5-3.cdninstagram.com/v/t51.82787-15/589904604_18546761275055277_9030483148547850508_n.jpg?stp=dst-jpg_e35_s1080x1080_sh0.08_tt6&amp;_nc_ht=scontent-ord5-3.cdninstagram.com&amp;_nc_cat=109&amp;_nc_oc=Q6cZ2QET_bW0AHvwbkonu7yqfTB2r14mW6HY-BhkDcXl5qeaeKQ4PpLFZoKRx07Ox252oJI&amp;_nc_ohc=IgVB-rg04MwQ7kNvwEKnBbM&amp;_nc_gid=5NpopsUP54HMAqjj1C59fg&amp;edm=AOQ1c0wBAAAA&amp;ccb=7-5&amp;ig_cache_key=Mzc4Nzg0NTA1NTc1NTE0OTI5OA%3D%3D.3-ccb7-5&amp;oh=00_AfyA2Ru_HTG1FQpwYiFQCj2KHkqn2Cg4nQ4XiuskEaZwKA&amp;oe=69BD9FF0&amp;_nc_sid=8b3546, https://scontent-ord5-3.cdninstagram.com/v/t51.82787-15/570583363_18535758406055277_3336720532281569064_n.jpg?stp=dst-jpg_e35_s1080x1080_sh0.08_tt6&amp;_nc_ht=scontent-ord5-3.cdninstagram.com&amp;_nc_cat=109&amp;_nc_oc=Q6cZ2QET_bW0AHvwbkonu7yqfTB2r14mW6HY-BhkDcXl5qeaeKQ4PpLFZoKRx07Ox252oJI&amp;_nc_ohc=5lUdyQg887YQ7kNvwGOA-fv&amp;_nc_gid=5NpopsUP54HMAqjj1C59fg&amp;edm=AOQ1c0wBAAAA&amp;ccb=7-5&amp;ig_cache_key=Mzc1MjM0NzM0ODcwNjA4OTYzNA%3D%3D.3-ccb7-5&amp;oh=00_AfzzPc87iOZtGyV9gE8gTPVCKZA1XTAho27vZrbVmXe8cg&amp;oe=69BD9321&amp;_nc_sid=8b3546, https://scontent-ord5-2.cdninstagram.com/v/t51.82787-15/639874754_18567142828057049_8949950762114889524_n.jpg?stp=dst-jpg_e35_s1080x1080_sh0.08_tt6&amp;_nc_ht=scontent-ord5-2.cdninstagram.com&amp;_nc_cat=105&amp;_nc_oc=Q6cZ2QET_bW0AHvwbkonu7yqfTB2r14mW6HY-BhkDcXl5qeaeKQ4PpLFZoKRx07Ox252oJI&amp;_nc_ohc=daV8fspo67sQ7kNvwFeUxvP&amp;_nc_gid=5NpopsUP54HMAqjj1C59fg&amp;edm=AOQ1c0wBAAAA&amp;ccb=7-5&amp;ig_cache_key=MzI0MzIxNTk1MTAwMDg3MzQxNg%3D%3D.3-ccb7-5&amp;oh=00_AfxTmE24J98_IA5LFewYDW5KVwsyInd6lo3AXzl-XDQIEw&amp;oe=69BDB1E4&amp;_nc_sid=8b3546, https://scontent-ord5-3.cdninstagram.com/v/t51.29350-15/393100314_1019730139302018_2085307582215723121_n.jpg?stp=dst-jpg_e35_p1080x1080_tt6&amp;_nc_ht=scontent-ord5-3.cdninstagram.com&amp;_nc_cat=106&amp;_nc_oc=Q6cZ2QET_bW0AHvwbkonu7yqfTB2r14mW6HY-BhkDcXl5qeaeKQ4PpLFZoKRx07Ox252oJI&amp;_nc_ohc=MDuuw7p90rcQ7kNvwGMBvK0&amp;_nc_gid=5NpopsUP54HMAqjj1C59fg&amp;edm=AOQ1c0wBAAAA&amp;ccb=7-5&amp;ig_cache_key=MzIxNDcxOTM5OTk1MzY2MzA5Ng%3D%3D.3-ccb7-5&amp;oh=00_AfwmhQ-73D_2VDx6PNhEP_DiiA8T2k7TzUQzKxFbpV2kHg&amp;oe=69BDA609&amp;_nc_sid=8b3546, https://scontent-ord5-3.cdninstagram.com/v/t51.29350-15/393100314_1019730139302018_2085307582215723121_n.jpg?stp=dst-jpg_e35_p1080x1080_tt6&amp;_nc_ht=scontent-ord5-3.cdninstagram.com&amp;_nc_cat=106&amp;_nc_oc=Q6cZ2QET_bW0AHvwbkonu7yqfTB2r14mW6HY-BhkDcXl5qeaeKQ4PpLFZoKRx07Ox252oJI&amp;_nc_ohc=MDuuw7p90rcQ7kNvwGMBvK0&amp;_nc_gid=5NpopsUP54HMAqjj1C59fg&amp;edm=AOQ1c0wBAAAA&amp;ccb=7-5&amp;ig_cache_key=MzIxNDcxOTM5OTk1MzY2MzA5Ng%3D%3D.3-ccb7-5&amp;oh=00_AfwmhQ-73D_2VDx6PNhEP_DiiA8T2k7TzUQzKxFbpV2kHg&amp;oe=69BDA609&amp;_nc_sid=8b3546, https://scontent-ord5-3.cdninstagram.com/v/t51.29350-15/392941151_887086516317138_6597171808566706167_n.jpg?stp=dst-jpg_e35_p1080x1080_tt6&amp;_nc_ht=scontent-ord5-3.cdninstagram.com&amp;_nc_cat=106&amp;_nc_oc=Q6cZ2QET_bW0AHvwbkonu7yqfTB2r14mW6HY-BhkDcXl5qeaeKQ4PpLFZoKRx07Ox252oJI&amp;_nc_ohc=INcIRIWnOnQQ7kNvwEd3IjA&amp;_nc_gid=5NpopsUP54HMAqjj1C59fg&amp;edm=AOQ1c0wBAAAA&amp;ccb=7-5&amp;ig_cache_key=MzIxNDcxOTM5OTk1MzQ1Njk5NA%3D%3D.3-ccb7-5&amp;oh=00_Afz48XNuibP1BHdZMyn72nNRedI0LCzc8EZU6rs_E7GQ2g&amp;oe=69BDA47C&amp;_nc_sid=8b3546, https://scontent-ord5-2.cdninstagram.com/v/t51.29350-15/391440277_1077898500050307_328920121485848356_n.jpg?stp=dst-jpg_e35_p1080x1080_tt6&amp;_nc_ht=scontent-ord5-2.cdninstagram.com&amp;_nc_cat=103&amp;_nc_oc=Q6cZ2QET_bW0AHvwbkonu7yqfTB2r14mW6HY-BhkDcXl5qeaeKQ4PpLFZoKRx07Ox252oJI&amp;_nc_ohc=EACwWwagAZUQ7kNvwED4fEw&amp;_nc_gid=5NpopsUP54HMAqjj1C59fg&amp;edm=AOQ1c0wBAAAA&amp;ccb=7-5&amp;ig_cache_key=MzIxNDcxOTQwMDA3OTM5MTE4Mw%3D%3D.3-ccb7-5&amp;oh=00_AfwR3-eeQJCsz5J5kfLagwLM6gzA9fjfp4seo0tDct8Vvg&amp;oe=69BDA5A5&amp;_nc_sid=8b3546, https://scontent-ord5-1.cdninstagram.com/v/t51.82787-15/645988112_17927074953072145_4797236106284023459_n.jpg?stp=dst-jpg_e35_p1080x1080_sh0.08_tt6&amp;_nc_ht=scontent-ord5-1.cdninstagram.com&amp;_nc_cat=101&amp;_nc_oc=Q6cZ2QET_bW0AHvwbkonu7yqfTB2r14mW6HY-BhkDcXl5qeaeKQ4PpLFZoKRx07Ox252oJI&amp;_nc_ohc=5VxjqFdOsBYQ7kNvwHIq8aR&amp;_nc_gid=5NpopsUP54HMAqjj1C59fg&amp;edm=AOQ1c0wBAAAA&amp;ccb=7-5&amp;ig_cache_key=MzIxNDcxOTM5OTk0NTA0ODQyMg%3D%3D.3-ccb7-5&amp;oh=00_Afxc8QtohcGqa8KYI4MtHh1vPjBENcMdELBxanfY11iUBA&amp;oe=69BDA057&amp;_nc_sid=8b3546, https://scontent-ord5-2.cdninstagram.com/v/t51.29350-15/391453259_326594926583522_7526612589223675595_n.jpg?stp=dst-jpg_e35_tt6&amp;_nc_ht=scontent-ord5-2.cdninstagram.com&amp;_nc_cat=102&amp;_nc_oc=Q6cZ2QET_bW0AHvwbkonu7yqfTB2r14mW6HY-BhkDcXl5qeaeKQ4PpLFZoKRx07Ox252oJI&amp;_nc_ohc=xE7gffBkAHwQ7kNvwHqmLGH&amp;_nc_gid=5NpopsUP54HMAqjj1C59fg&amp;edm=AOQ1c0wBAAAA&amp;ccb=7-5&amp;ig_cache_key=MzIxNDcxOTIyNDAyNzcxMTUyMQ%3D%3D.3-ccb7-5&amp;oh=00_AfxRhCi0E8uGvyt_jncm7OI5imYXE-oFL_1_paJZTCpmSg&amp;oe=69BDA23C&amp;_nc_sid=8b3546, https://scontent-ord5-2.cdninstagram.com/v/t51.29350-15/391453259_326594926583522_7526612589223675595_n.jpg?stp=dst-jpg_e35_tt6&amp;_nc_ht=scontent-ord5-2.cdninstagram.com&amp;_nc_cat=102&amp;_nc_oc=Q6cZ2QET_bW0AHvwbkonu7yqfTB2r14mW6HY-BhkDcXl5qeaeKQ4PpLFZoKRx07Ox252oJI&amp;_nc_ohc=xE7gffBkAHwQ7kNvwHqmLGH&amp;_nc_gid=5NpopsUP54HMAqjj1C59fg&amp;edm=AOQ1c0wBAAAA&amp;ccb=7-5&amp;ig_cache_key=MzIxNDcxOTIyNDAyNzcxMTUyMQ%3D%3D.3-ccb7-5&amp;oh=00_AfxRhCi0E8uGvyt_jncm7OI5imYXE-oFL_1_paJZTCpmSg&amp;oe=69BDA23C&amp;_nc_sid=8b3546, https://scontent-ord5-1.cdninstagram.com/v/t</t>
  </si>
  <si>
    <t>https://scontent-ord5-3.cdninstagram.com/o1/v/t2/f2/m82/AQOil54tFwh5mniGGm2MX4sUHa3tlOikbNnZftYQN3vQU2ZWIwzTmJHHctIJMk86dFuy6X8v-JWUdq9fkVb6bHdFFKiMU2qVgjczklY.mp4?_nc_cat=107&amp;_nc_sid=5e9851&amp;_nc_ht=scontent-ord5-3.cdninstagram.com&amp;_nc_ohc=AwFBYV5usukQ7kNvwH7iTiV&amp;efg=eyJ2ZW5jb2RlX3RhZyI6Inhwdl9wcm9ncmVzc2l2ZS5JTlNUQUdSQU0uQ0xJUFMuQzMuNzIwLmRhc2hfYmFzZWxpbmVfMV92MSIsInhwdl9hc3NldF9pZCI6MjQ2ODk5OTM5NjM5MjQ5ODEsImFzc2V0X2FnZV9kYXlzIjo4MjYsInZpX3VzZWNhc2VfaWQiOjEwMDk5LCJkdXJhdGlvbl9zIjoxNSwidXJsZ2VuX3NvdXJjZSI6Ind3dyJ9&amp;ccb=17-1&amp;_nc_gid=5NpopsUP54HMAqjj1C59fg&amp;_nc_ss=1a&amp;_nc_zt=28&amp;vs=a92ffba779f82ed8&amp;_nc_vs=HBksFQIYT2lnX3hwdl9yZWVsc19wZXJtYW5lbnRfcHJvZC83MzRCRUY4OUMxRkMyOEMzNjYwMTBGQjMxMTg2MDY4NF92aWRlb19kYXNoaW5pdC5tcDQVAALIARIAFQIYOnBhc3N0aHJvdWdoX2V2ZXJzdG9yZS9HTHk1WXhnZXNkQS16Ym9DQU5Yb1FXQnZtWUVxYnFfRUFBQUYVAgLIARIAKAAYABsCiAd1c2Vfb2lsATEScHJvZ3Jlc3NpdmVfcmVjaXBlATEVAAAm6rfP--Xa21cVAigCQzMsF0AuAAAAAAAAGBJkYXNoX2Jhc2VsaW5lXzFfdjERAHX-B2XmnQEA&amp;oh=00_Afw6-5L8lzy7dWr6ldLLfHumfLDqfrLzDNzMltyxO6Pwpw&amp;oe=69B9C374, https://scontent-ord5-3.cdninstagram.com/o1/v/t2/f2/m82/AQM1X80SuM2_vodWuaqsR-dg8eU_kx_7Orrt2PzMOo6qeyWc0LhufV81femRUwK2m9dIo_lsr1Jj1oKuKFvDmMj1aBCo9dCStherR5s.mp4?_nc_cat=100&amp;_nc_sid=5e9851&amp;_nc_ht=scontent-ord5-3.cdninstagram.com&amp;_nc_ohc=5a4xUlLbUEgQ7kNvwGXD6D-&amp;efg=eyJ2ZW5jb2RlX3RhZyI6Inhwdl9wcm9ncmVzc2l2ZS5JTlNUQUdSQU0uQ0xJUFMuQzMuNzIwLmRhc2hfYmFzZWxpbmVfMV92MSIsInhwdl9hc3NldF9pZCI6MzE1NTI1OTQxMjgzNTUyLCJhc3NldF9hZ2VfZGF5cyI6ODM5LCJ2aV91c2VjYXNlX2lkIjoxMDA5OSwiZHVyYXRpb25fcyI6NCwidXJsZ2VuX3NvdXJjZSI6Ind3dyJ9&amp;ccb=17-1&amp;_nc_gid=5NpopsUP54HMAqjj1C59fg&amp;_nc_ss=1a&amp;_nc_zt=28&amp;vs=8dc6a1ddd2d4b2fb&amp;_nc_vs=HBksFQIYT2lnX3hwdl9yZWVsc19wZXJtYW5lbnRfcHJvZC80RDRGN0Q4MkIwQ0I3RDFENENEQThCQTA4QzQwRjhBRl92aWRlb19kYXNoaW5pdC5tcDQVAALIARIAFQIYOnBhc3N0aHJvdWdoX2V2ZXJzdG9yZS9HTThXTWhqM0ZUU1lVOXNBQUFaVDBia0t1ZGNIYnFfRUFBQUYVAgLIARIAKAAYABsCiAd1c2Vfb2lsATEScHJvZ3Jlc3NpdmVfcmVjaXBlATEVAAAmwKuuuoO-jwEVAigCQzMsF0AQAAAAAAAAGBJkYXNoX2Jhc2VsaW5lXzFfdjERAHX-B2XmnQEA&amp;oh=00_AfyMBCBpEg2dGjGodqKC33FHyONR8Yem4PA_e67Fsl41ew&amp;oe=69B99691</t>
  </si>
  <si>
    <t>https://www.instagram.com/krassion.hk</t>
  </si>
  <si>
    <t>hiro44_m</t>
  </si>
  <si>
    <t>hiro_miyazaki</t>
  </si>
  <si>
    <t>Luckily for me, work and play are the same.
Tokyo Japan
Favorite : Resort/Wine/Food/Classic Car/Travel/Luxury watch/Hotel</t>
  </si>
  <si>
    <t>https://www.youtube.com/c/HiroakiMiyazaki</t>
  </si>
  <si>
    <t>https://scontent-dfw5-1.cdninstagram.com/v/t51.2885-19/483863865_1334587297589741_4137242650887710439_n.jpg?stp=dst-jpg_e0_s150x150_tt6&amp;efg=eyJ2ZW5jb2RlX3RhZyI6InByb2ZpbGVfcGljLmRqYW5nby4xMDI0LmMyIn0&amp;_nc_ht=scontent-dfw5-1.cdninstagram.com&amp;_nc_cat=105&amp;_nc_oc=Q6cZ2QH1VAfoYfhuXtdsVKuFHIusrO5uM9QxRzEwlo0Dr9q87lVWVNemoc--KzETCO3kGvs&amp;_nc_ohc=wfis2AhUk2cQ7kNvwHI5EVG&amp;_nc_gid=kvJF4Jej_wMM7VQ66Ijzpg&amp;edm=AOQ1c0wBAAAA&amp;ccb=7-5&amp;oh=00_AfxaSlJuIXxT2xaCad5m0sEdOlS5F6z1UqHqckd_KN8NsQ&amp;oe=69BDB131&amp;_nc_sid=8b3546</t>
  </si>
  <si>
    <t>明日のメーン車両❤︎ スタンスにてお待ちしております^_^
https://stancenation-japan.com/tokyo/ 
W114outlaw
#44motoring #w114 #w114outlaw #w114coupe #mersedes #benz #speedhunters  #stancemercs #280ce #250ce #tcw #4laws #justiceosaka #custom #outlaw #airfoce #エアサス #oldbenz #classic #vintage #スタンス #stancemerc #stance #w108 #カス | Ferrari328 GTS 1988
納屋で発見！のような今朝の328。
本社移転などで少し放置してしまっていたので、天気も良いから重い腰を上げていざジャンプ持って青山へ。
所有してから一度もトラブル無しのお利口ちゃん。
今朝もジャンプですぐに火が入りました。
とはいえサイドブレーキが少し固着気味、ギアも温まるまでは入りにくかったので、焦らず15分くらいかけて各箇所を点検、始動。
やはり328は優秀でした！
近いうちに積載で工場に運び諸々整備します。
それではまた報告します。
#ferrari #ferrari328 #ferrari328gts #フェラーリ 
#フェラーリ328 | Ferrari 328GTS
#ferrari 
#ferrari328 
#ferrari328gts 
#44motoring 
#ferrarioutlaw 
#328gts | Luft Tokyo 2026.03.14
luftgekuhlt
日本！銀座！KK線での最初で最後？の空冷PORSCHEイベント最高でした！
早朝から一日中盛り上りをみせていて、屋外で天候にも恵まれ、ココまでの規模で空冷が集まることはもう無いのでは？と思う素敵な経験をさせていただきました。
参加者の皆様、運営の皆さまありがとうございました😊
来年以降、屋外、都心のイベントを是非継続していただきたいなと心から願っております。
日本のポルシェカルチャーを世界に発信できたと思います！
#tokyocustomworks 
#tcw 
#ポルシェ 
#porsche 
#lufttok | 1977 Jaguar XJ6L
この色に一目惚れ
先ずはエンジンかかるようにし車検取得、ナンバー付きました！
これから内装の張替え、細部のrestoreに取り掛かります。
そして仕上げに機関系、エアコンなど快適装備を刷新し、普通に乗れるクラシックjaguar生活を提案。
#44motoring 
#jaguar 
#xj6 
#classiccars 
#kamakuralife | R107 500SLという選択
小さなキャビンにロングノーズなエンジンルーム
V8 5,000ccのゆとりあるエンジン
生命力のある力強い心臓のトルクで走らせる、まさにメルセデス上位クラスの余裕を感じさせるお車
#44motoring 
#r107 
#oldbenz 
#classicのある生活 
#classicbenz | 本日は内装張替えの打合せ✨
外装色とのバランス、オリジナル内装で残す部分との相性など、様々な視点から表皮とカラーを決めていきます。
1977年のXJ6Lは奇跡的にもワンオーナー（法人への名義変更はあったようですが）、距離の薄さからも唯一無二の仕上がりを想像できたので、徹底的にレストア、リフレッシュする事になりました。
プライスは決して安くは仕上がらないと思いますが、大半をオリジナルのまま活かし、手を入れなければならない所は現代のプロダクト、技術で、より一層快適に気持ちよく圧倒的なオーラを纏うと予想できます。
お時間はかなりかかる予定ですが、どこを切り取っても恥ずかしくないようなブルーのXJ6 | ノバの燃料系トラブルは想定よりも重症でした。
フューエルタンクの本体、ネック部分よりガソリンが漏れていて、
フューエルメーターも動かなかったため、センダユニットと共に
新品交換。
ウインカーレバーを手で押さえていないとすぐに戻ってしまう為、
ターンシグナルスイッチ、カム、配線引き直し交換。
クーラントも漏れている事が発覚し、ラジエーターのロワーホースも交換。
ホーンも鳴らなくなっていた為、アース引き直して修理。
などなど、1964年のアメ車を普段使いできるように常日頃の整備を
行っていても、経年で交換していない箇所の耐用年数が来るので、これらを常日頃からメンテしていると大きなトラブルには
見 | 冬の夕暮れとchevy nova
at twilight
#44motoring 
#chevy 
#nova 
#アメ車 
#シボレー | ガソリンメーターが動いてないのに気づかず
国道1号でまさかのガス欠😓
渋滞を引き起こしてしまったり。。
ご迷惑をお掛けしました。
#chevy 
#nova 
#44motoring 
#アメ車 
#シボレー | 2026
みなさま本年も宜しくお願い申し上げます。
#44motoring 
#oldbenz 
#porsche 
#chevy 
#classicbenz | chevy2 1964 NOVA
何度も色替えようと思っていたけど
なんだかんだでこの赤がしっくりきてる
派手だからなのか
V8サウンドがうるさいからなのか
おじさんや子供たち
ツーリストの皆さんに
やたらとサムズアップ👍
アジア系アメリカ人ではないからポジティブな意味だよね？
#chevy2 
#nova 
#44motoring 
#シボレー 
#シェビー 
#ノバ 
#ノヴァ 
#アメ車 
#usa</t>
  </si>
  <si>
    <t>#44motoring, #w114, #w114outlaw, #w114coupe, #mersedes, #benz, #speedhunters, #stancemercs, #280ce, #250ce, #tcw, #4laws, #justiceosaka, #custom, #outlaw, #airfoce, #oldbenz, #classic, #vintage, #stancemerc, #stance, #w108, #ferrari, #ferrari328, #ferrari328gts, #ferrarioutlaw, #328gts, #tokyocustomworks, #porsche, #lufttok, #jaguar, #xj6, #classiccars, #kamakuralife, #r107, #classicbenz, #chevy, #nova, #chevy2, #usa</t>
  </si>
  <si>
    <t>https://instagram.com/p/BrHhyIulKi-, https://instagram.com/p/DIDRb1VpqJ6, https://instagram.com/p/COp9_eblPp3, https://instagram.com/p/DV5ySFGkxf7, https://instagram.com/p/DVkOiKDkxdD, https://instagram.com/p/DVFMzX8kx9Q, https://instagram.com/p/DUYEySuEzmp, https://instagram.com/p/DUR4IU3k3mp, https://instagram.com/p/DTpRAZsk-JQ, https://instagram.com/p/DTKz1d0E-o9, https://instagram.com/p/DS9Xf73E8W7, https://instagram.com/p/DSAC3TpkyVp</t>
  </si>
  <si>
    <t>851, 1571, 327, 43, 61, 50, 55, 52, 49, 72, 36, 46</t>
  </si>
  <si>
    <t>10, 18, 7, 0, 2, 2, 0, 0, 0, 0, 1, 1</t>
  </si>
  <si>
    <t>2018-12-08, 2025-04-05, 2021-05-09, 2026-03-15, 2026-03-07, 2026-02-23, 2026-02-05, 2026-02-03, 2026-01-18, 2026-01-06, 2026-01-01, 2025-12-08</t>
  </si>
  <si>
    <t>44motoring, 青山 · 表参道, 銀座 - Ginza ,Tokyo, 広尾 (渋谷区), 鎌倉市 七里ヶ浜, Kamakura, Exceed2019</t>
  </si>
  <si>
    <t>https://scontent-dfw5-1.cdninstagram.com/v/t51.82787-15/628324865_18421196188141030_4224044349756964265_n.jpg?stp=dst-jpg_e15_fr_s1080x1080_tt6&amp;_nc_ht=scontent-dfw5-1.cdninstagram.com&amp;_nc_cat=110&amp;_nc_oc=Q6cZ2QH1VAfoYfhuXtdsVKuFHIusrO5uM9QxRzEwlo0Dr9q87lVWVNemoc--KzETCO3kGvs&amp;_nc_ohc=zqjwdzLc9fYQ7kNvwGl6o5D&amp;_nc_gid=kvJF4Jej_wMM7VQ66Ijzpg&amp;edm=AOQ1c0wBAAAA&amp;ccb=7-5&amp;ig_cache_key=MTkyOTY1OTU0NjIzMTY3OTE2Ng%3D%3D.3-ccb7-5&amp;oh=00_AfwWoEtZOSiyYqQ5E71kf0IJwE2GUXO8CpY7c2yK-WnpoQ&amp;oe=69BDB7FC&amp;_nc_sid=8b3546, https://scontent-dfw5-2.cdninstagram.com/v/t51.2885-15/488493793_18512815990032684_8037632110924198733_n.jpg?stp=dst-jpg_e35_p1080x1080_sh0.08_tt6&amp;_nc_ht=scontent-dfw5-2.cdninstagram.com&amp;_nc_cat=100&amp;_nc_oc=Q6cZ2QH1VAfoYfhuXtdsVKuFHIusrO5uM9QxRzEwlo0Dr9q87lVWVNemoc--KzETCO3kGvs&amp;_nc_ohc=UCpTW0pXDjoQ7kNvwHoSDMc&amp;_nc_gid=kvJF4Jej_wMM7VQ66Ijzpg&amp;edm=AOQ1c0wBAAAA&amp;ccb=7-5&amp;ig_cache_key=MzYwMzgwMDgwNjMxNDY0ODE4Ng%3D%3D.3-ccb7-5&amp;oh=00_AfzyoqFKYPfDag3xgmn9Z6vPyzS0q-uwltVLFatXBXH3Kw&amp;oe=69BDA370&amp;_nc_sid=8b3546</t>
  </si>
  <si>
    <t>https://scontent-dfw6-1.cdninstagram.com/o1/v/t2/f2/m86/AQMVjS750pO9ewsXh-ZNHtjIDh8va-JMlbkGzoubRewsYHWJ_XEgrzhjPpolrDvJsibTcIaFWoHH3FdrUtt5y4FE5pbIx5wx86wZH1Y.mp4?_nc_cat=103&amp;_nc_sid=5e9851&amp;_nc_ht=scontent-dfw6-1.cdninstagram.com&amp;_nc_ohc=6QiIg7N1zO4Q7kNvwEVsqFM&amp;efg=eyJ2ZW5jb2RlX3RhZyI6Inhwdl9wcm9ncmVzc2l2ZS5JTlNUQUdSQU0uQ0xJUFMuQzMuNzIwLmRhc2hfYmFzZWxpbmVfMV92MSIsInhwdl9hc3NldF9pZCI6MTIxMzY0NTY3MzE3MjIzOSwiYXNzZXRfYWdlX2RheXMiOjE3NzEsInZpX3VzZWNhc2VfaWQiOjEwMTAxLCJkdXJhdGlvbl9zIjoyMCwidXJsZ2VuX3NvdXJjZSI6Ind3dyJ9&amp;ccb=17-1&amp;_nc_gid=kvJF4Jej_wMM7VQ66Ijzpg&amp;_nc_ss=1a&amp;_nc_zt=28&amp;vs=8288125337295a9b&amp;_nc_vs=HBksFQIYUmlnX3hwdl9yZWVsc19wZXJtYW5lbnRfc3JfcHJvZC84ODQ3QzZGMTIyRTg3NTExMjY3Rjk3NDBBODY1QkM4Rl92aWRlb19kYXNoaW5pdC5tcDQVAALIARIAFQIYOnBhc3N0aHJvdWdoX2V2ZXJzdG9yZS9HSjhBY1J2aG1idXIzMnNCQUE4U095NjQyTjBiYnBrd0FBQUYVAgLIARIAKAAYABsCiAd1c2Vfb2lsATEScHJvZ3Jlc3NpdmVfcmVjaXBlATEVAAAmnrTc87zzpwQVAigCQzMsF0A0xBiTdLxqGBJkYXNoX2Jhc2VsaW5lXzFfdjERAHX-B2XqnQEA&amp;oh=00_AfwKsutO82QWtye6ZSJvGP9n7hVMfHqZ9ZTtqMkTbXjh9w&amp;oe=69B9B408, https://scontent-dfw5-1.cdninstagram.com/o1/v/t16/f2/m69/AQPI06Qjd6kjLA5X4rl3EHTHFp2YX3Ht-dn5ceY21peFPseGA7uq24ar2XNSqDSubuE-iSb3rh6WzSKe7o8wgTag.mp4?strext=1&amp;_nc_cat=105&amp;_nc_sid=5e9851&amp;_nc_ht=scontent-dfw5-1.cdninstagram.com&amp;_nc_ohc=Cq1mdn2eR-sQ7kNvwEsd43-&amp;efg=eyJ2ZW5jb2RlX3RhZyI6Inhwdl9wcm9ncmVzc2l2ZS5JTlNUQUdSQU0uQ0xJUFMuQzMuNzIwLmRhc2hfYmFzZWxpbmVfMV92MSIsInhwdl9hc3NldF9pZCI6MTc5NDc1Njc5MDgxMjA0MjQsImFzc2V0X2FnZV9kYXlzIjowLCJ2aV91c2VjYXNlX2lkIjoxMDA5OSwiZHVyYXRpb25fcyI6MjA2LCJ1cmxnZW5fc291cmNlIjoid3d3In0%3D&amp;ccb=17-1&amp;_nc_gid=kvJF4Jej_wMM7VQ66Ijzpg&amp;_nc_ss=1a&amp;_nc_zt=28&amp;vs=f0aa72ff6512039c&amp;_nc_vs=HBksFQIYOnBhc3N0aHJvdWdoX2V2ZXJzdG9yZS9HSFA2NENiQlg2VTluNEVLQU9FajVxU0FfQ2xHYnNwVEFRQUYVAALIARIAFQIYUWlnX3hwdl9wbGFjZW1lbnRfcGVybWFuZW50X3YyLzc0NDk5N0I5NzA0NTY1NEVBNEYyMEZCODA0RTE0ODk0X2F1ZGlvX2Rhc2hpbml0Lm1wNBUCAsgBEgAoABgAGwKIB3VzZV9vaWwBMRJwcm9ncmVzc2l2ZV9yZWNpcGUBMRUAACbQnfeb-c3hPxUCKAJDMywXQGnDMzMzMzMYEmRhc2hfYmFzZWxpbmVfMV92MREAdf4HZeadAQA&amp;oh=00_Afz0F2r5ksXm8HownXITMV7Mhw9jMbhl1f6Xb-8KiBfSmQ&amp;oe=69BDBD33, https://scontent-dfw6-1.cdninstagram.com/o1/v/t16/f2/m69/AQPajlNxrRM35GqVmv8LsAF_ZVwx3Ee10o1QOFD8Zg5ve4m1WqYzCQ_-Fq7yxJMz6-eqV-9wiSqt4QDTVQecTC71.mp4?strext=1&amp;_nc_cat=102&amp;_nc_sid=5e9851&amp;_nc_ht=scontent-dfw6-1.cdninstagram.com&amp;_nc_ohc=xCNw2cGIXo4Q7kNvwF-hY5i&amp;efg=eyJ2ZW5jb2RlX3RhZyI6Inhwdl9wcm9ncmVzc2l2ZS5JTlNUQUdSQU0uQ0xJUFMuQzMuNzIwLmRhc2hfYmFzZWxpbmVfMV92MSIsInhwdl9hc3NldF9pZCI6MTc5NDU1Njc4OTgxMjA0MjQsImFzc2V0X2FnZV9kYXlzIjo5LCJ2aV91c2VjYXNlX2lkIjoxMDA5OSwiZHVyYXRpb25fcyI6NTEsInVybGdlbl9zb3VyY2UiOiJ3d3cifQ%3D%3D&amp;ccb=17-1&amp;_nc_gid=kvJF4Jej_wMM7VQ66Ijzpg&amp;_nc_ss=1a&amp;_nc_zt=28&amp;vs=f8310cc90f90734d&amp;_nc_vs=HBksFQIYOnBhc3N0aHJvdWdoX2V2ZXJzdG9yZS9HSlNka3liOVhKTEEtWGNEQURxQmdGS1FzQlpzYnNwVEFRQUYVAALIARIAFQIYUWlnX3hwdl9wbGFjZW1lbnRfcGVybWFuZW50X3YyL0E0NEIxQUJENkNFMTVCQUU2OTMyN0VDNDlGNEJERDhEX2F1ZGlvX2Rhc2hpbml0Lm1wNBUCAsgBEgAoABgAGwKIB3VzZV9vaWwBMRJwcm9ncmVzc2l2ZV9yZWNpcGUBMRUAACbQw-H9w9ngPxUCKAJDMywXQEmiDEm6XjUYEmRhc2hfYmFzZWxpbmVfMV92MREAdf4HZeadAQA&amp;oh=00_Afx7AvtD-ztWrT9ugjkNoyayBQkGSxsmPKtqdTHQROlB3g&amp;oe=69BD9446, https://scontent-dfw5-1.cdninstagram.com/o1/v/t16/f2/m69/AQNpTbskRG5RSFHmtdQdvTQvJkHBskrjpV0trIBV-BG9FCSUxBQfckZyZMkQCxQU7dnmk3QKULrKtrlWjuLp9h0K.mp4?strext=1&amp;_nc_cat=109&amp;_nc_sid=5e9851&amp;_nc_ht=scontent-dfw5-1.cdninstagram.com&amp;_nc_ohc=p9LmwulA5YsQ7kNvwHpU-_i&amp;efg=eyJ2ZW5jb2RlX3RhZyI6Inhwdl9wcm9ncmVzc2l2ZS5JTlNUQUdSQU0uQ0xJUFMuQzMuNzIwLmRhc2hfYmFzZWxpbmVfMV92MSIsInhwdl9hc3NldF9pZCI6MTc5NDI5MzI2MjYxMjA0MjQsImFzc2V0X2FnZV9kYXlzIjoyMSwidmlfdXNlY2FzZV9pZCI6MTAwOTksImR1cmF0aW9uX3MiOjMwLCJ1cmxnZW5fc291cmNlIjoid3d3In0%3D&amp;ccb=17-1&amp;vs=7bdfd2f4235c70d4&amp;_nc_vs=HBksFQIYOnBhc3N0aHJvdWdoX2V2ZXJzdG9yZS9HRnctQXlacWwwVklnVmNEQUNUdFFTdlFhTFpoYnNwVEFRQUYVAALIARIAFQIYUWlnX3hwdl9wbGFjZW1lbnRfcGVybWFuZW50X3YyLzY2NERGREIxMTVFRDY5MkE1NzQxQUE3NEI4MzA3NUFCX2F1ZGlvX2Rhc2hpbml0Lm1wNBUCAsgBEgAoABgAGwKIB3VzZV9vaWwBMRJwcm9ncmVzc2l2ZV9yZWNpcGUBMRUAACbQ-8TWkcDfPxUCKAJDMywXQD8AAAAAAAAYEmRhc2hfYmFzZWxpbmVfMV92MREAdf4HZeadAQA&amp;_nc_gid=kvJF4Jej_wMM7VQ66Ijzpg&amp;_nc_ss=1a&amp;_nc_zt=28&amp;oh=00_Afz6mZdjyAhD05Q1FTURkbTu_AJdw3MBM0FV7zaLJSme_g&amp;oe=69BDAF5B, https://scontent-dfw5-2.cdninstagram.com/o1/v/t2/f2/m86/AQMzXnpzIhb8-Yr17puzoLfZ098-Xs_UJYnrSPrQxAqPMBrL3Gcy9rtCSBqqIS6Ray7K12BHpZT7hSwzAKVKAT73o63euL0Ybp5PtjI.mp4?_nc_cat=107&amp;_nc_sid=5e9851&amp;_nc_ht=scontent-dfw5-2.cdninstagram.com&amp;_nc_ohc=JRbVzTguZIoQ7kNvwFoOt91&amp;efg=eyJ2ZW5jb2RlX3RhZyI6Inhwdl9wcm9ncmVzc2l2ZS5JTlNUQUdSQU0uQ0xJUFMuQzMuNzIwLmRhc2hfYmFzZWxpbmVfMV92MSIsInhwdl9hc3NldF9pZCI6MTc5Mzk2MDAyNDQxMjA0MjQsImFzc2V0X2FnZV9kYXlzIjozOCwidmlfdXNlY2FzZV9pZCI6MTAwOTksImR1cmF0aW9uX3MiOjM1LCJ1cmxnZW5fc291cmNlIjoid3d3In0%3D&amp;ccb=17-1&amp;_nc_gid=kvJF4Jej_wMM7VQ66Ijzpg&amp;_nc_ss=1a&amp;_nc_zt=28&amp;vs=ff36a4ed3143ae65&amp;_nc_vs=HBksFQIYUmlnX3hwdl9yZWVsc19wZXJtYW5lbnRfc3JfcHJvZC9EMDRFOUFBMkI5MEI0MTY3QUJBMjUwRTE3RUEyOURCQl92aWRlb19kYXNoaW5pdC5tcDQVAALIARIAFQIYUWlnX3hwdl9wbGFjZW1lbnRfcGVybWFuZW50X3YyL0MyNDk4NzcwMUJGRjYwNjQwQjFFNjZBRkQ4QkQ5M0IwX2F1ZGlvX2Rhc2hpbml0Lm1wNBUCAsgBEgAoABgAGwKIB3VzZV9vaWwBMRJwcm9ncmVzc2l2ZV9yZWNpcGUBMRUAACbQ7bS_l</t>
  </si>
  <si>
    <t>https://www.instagram.com/hiro44_m</t>
  </si>
  <si>
    <t>masazgu0728</t>
  </si>
  <si>
    <t>masazgu endo</t>
  </si>
  <si>
    <t>Shizuoka🗻 Japan🇯🇵
TRIUMPH🇬🇧
'51 TR5 trophy
Harley-Davidson🇺🇸
'75 Sportsster XLCH
'94 FXR Super Glide S&amp;S V111
MITSUBISHI🇯🇵
'22 DELICA d:5</t>
  </si>
  <si>
    <t>https://scontent-mia3-2.cdninstagram.com/v/t51.82787-19/642492632_18391485832150133_2638117128612881545_n.jpg?stp=dst-jpg_e0_s150x150_tt6&amp;efg=eyJ2ZW5jb2RlX3RhZyI6InByb2ZpbGVfcGljLmRqYW5nby4xMDgwLmMyIn0&amp;_nc_ht=scontent-mia3-2.cdninstagram.com&amp;_nc_cat=105&amp;_nc_oc=Q6cZ2QFrdcwBffeHA9_wmrpCU7l2lMKHsIeiRs5WN7KAS_vJTJMYZdx4tHEtb9PPEaSWFFg&amp;_nc_ohc=lEkNEUJXMb0Q7kNvwH2JXWa&amp;_nc_gid=LAvYkkBByUHuw36drKC2Fg&amp;edm=AOQ1c0wBAAAA&amp;ccb=7-5&amp;oh=00_AfzaM_dGecsaGVWcXzZZzY2pe7V2U_AG3vs_vE2q352BEg&amp;oe=69BDAA0B&amp;_nc_sid=8b3546</t>
  </si>
  <si>
    <t>@kuts_sycle 仕上げて頂きありがとうございます。#kutssycle #harleydavidson  #fxs #lowrider  #shovelhead #crazyfrank #crazyfranksforever | '51 TR5 納車
#triumph #triumphmotorcycles #tridemcs #tr5 | #harleydavidson #xlch #ironhead #sportster #mgl | 新旧ツーショット
#harleydavidson #xlch #ironhead #sportster #河津桜 | 会社の人と初走り🌅
#harleydavidson #fxr #v111 #ThunderHeader | 米国から届いたシート雰囲気最高過ぎる
#triumph #tr5 #lycett | Coming Soon!!
#tridemcs #triumph #tr5 #trophy | 連休最終日思う存分バイクに乗れた👌
#kutssycle #harleydavidson #fxr #v111 #thunderheader | 真夏だけど走りやすい1日でした💮
#harleydavidson #fxr #s&amp;s #v111 | #harleydavidson #fxs #lowrider #shovelhead #crazyfrank #crazyfrankfender #fubar #chopper #タマモNSG | イメチェン🤔
#kutssycle #harleydavidson #fxs #lowrider #shovelhead #crazyfrank #crazyfrankfender #fubar #chopper #タマモNSG | #kutssycle #harleydavidson #fxs #lowrider #shovelhead #crazyfrank #crazyfrankfender #fubar #chopper #タマモNSG</t>
  </si>
  <si>
    <t>#kutssycle, #harleydavidson, #fxs, #lowrider, #shovelhead, #crazyfrank, #crazyfranksforever, #triumph, #triumphmotorcycles, #tridemcs, #tr5, #xlch, #ironhead, #sportster, #mgl, #fxr, #v111, #ThunderHeader, #lycett, #trophy, #thunderheader, #s, #crazyfrankfender, #fubar, #chopper</t>
  </si>
  <si>
    <t>@kuts_sycle</t>
  </si>
  <si>
    <t>https://instagram.com/p/CycjNLvy2JX, https://instagram.com/p/DVVS9ZsEz1z, https://instagram.com/p/DU57HlAk_Gy, https://instagram.com/p/DUvPS5-E0EB, https://instagram.com/p/DTml0lLkwvR, https://instagram.com/p/DSoPio6k4vb, https://instagram.com/p/DPyj6C-k2t_, https://instagram.com/p/DNcyrhOx-Ic, https://instagram.com/p/DM4aRAKxzwX, https://instagram.com/p/DHWLbL9zNEM, https://instagram.com/p/DHTT6URzi8B, https://instagram.com/p/DHSWC3EzHw8</t>
  </si>
  <si>
    <t>93, 37, 31, 35, 42, 25, 39, 69, 42, 55, 58, 56</t>
  </si>
  <si>
    <t>3, 2, 0, 2, 1, 0, 0, 1, 0, 0, 0, 2</t>
  </si>
  <si>
    <t>2023-10-16, 2026-03-01, 2026-02-18, 2026-02-14, 2026-01-17, 2025-12-24, 2025-10-14, 2025-08-17, 2025-08-03, 2025-03-18, 2025-03-17, 2025-03-17</t>
  </si>
  <si>
    <t>https://scontent-mia3-2.cdninstagram.com/v/t51.29350-15/391484904_1262594151092727_4905129389879608061_n.jpg?stp=dst-jpg_e35_p1080x1080_tt6&amp;_nc_ht=scontent-mia3-2.cdninstagram.com&amp;_nc_cat=103&amp;_nc_oc=Q6cZ2QFrdcwBffeHA9_wmrpCU7l2lMKHsIeiRs5WN7KAS_vJTJMYZdx4tHEtb9PPEaSWFFg&amp;_nc_ohc=U2zGzuvym8YQ7kNvwErjBlb&amp;_nc_gid=LAvYkkBByUHuw36drKC2Fg&amp;edm=AOQ1c0wBAAAA&amp;ccb=7-5&amp;ig_cache_key=MzIxNDU5OTA2NTE0NTQwNzIxNw%3D%3D.3-ccb7-5&amp;oh=00_AfwqysSLzgSZXeAi0kiq9R_1oqn9AiK53kMmJxEt8qgGkw&amp;oe=69BD9725&amp;_nc_sid=8b3546, https://scontent-mia3-2.cdninstagram.com/v/t51.29350-15/391484904_1262594151092727_4905129389879608061_n.jpg?stp=dst-jpg_e35_p1080x1080_tt6&amp;_nc_ht=scontent-mia3-2.cdninstagram.com&amp;_nc_cat=103&amp;_nc_oc=Q6cZ2QFrdcwBffeHA9_wmrpCU7l2lMKHsIeiRs5WN7KAS_vJTJMYZdx4tHEtb9PPEaSWFFg&amp;_nc_ohc=U2zGzuvym8YQ7kNvwErjBlb&amp;_nc_gid=LAvYkkBByUHuw36drKC2Fg&amp;edm=AOQ1c0wBAAAA&amp;ccb=7-5&amp;ig_cache_key=MzIxNDU5OTA2NTE0NTQwNzIxNw%3D%3D.3-ccb7-5&amp;oh=00_AfwqysSLzgSZXeAi0kiq9R_1oqn9AiK53kMmJxEt8qgGkw&amp;oe=69BD9725&amp;_nc_sid=8b3546, https://scontent-mia5-2.cdninstagram.com/v/t51.29350-15/392771611_709915930471452_8868791749222009949_n.jpg?stp=dst-jpg_e35_p1080x1080_tt6&amp;_nc_ht=scontent-mia5-2.cdninstagram.com&amp;_nc_cat=100&amp;_nc_oc=Q6cZ2QFrdcwBffeHA9_wmrpCU7l2lMKHsIeiRs5WN7KAS_vJTJMYZdx4tHEtb9PPEaSWFFg&amp;_nc_ohc=dWGpscPynfEQ7kNvwHGBMw7&amp;_nc_gid=LAvYkkBByUHuw36drKC2Fg&amp;edm=AOQ1c0wBAAAA&amp;ccb=7-5&amp;ig_cache_key=MzIxNDU5OTA2NTMyOTkxNTMyOQ%3D%3D.3-ccb7-5&amp;oh=00_Afx1GGtPZ0Wwd83ZiYa_ljKjZvZrYFlDzrXkQlqtuOYBTQ&amp;oe=69BDBD68&amp;_nc_sid=8b3546, https://scontent-mia3-3.cdninstagram.com/v/t51.29350-15/391320874_875885107567989_8467506353656343785_n.jpg?stp=dst-jpg_e35_p1080x1080_tt6&amp;_nc_ht=scontent-mia3-3.cdninstagram.com&amp;_nc_cat=109&amp;_nc_oc=Q6cZ2QFrdcwBffeHA9_wmrpCU7l2lMKHsIeiRs5WN7KAS_vJTJMYZdx4tHEtb9PPEaSWFFg&amp;_nc_ohc=6LIdboc8pSkQ7kNvwEZ2PPB&amp;_nc_gid=LAvYkkBByUHuw36drKC2Fg&amp;edm=AOQ1c0wBAAAA&amp;ccb=7-5&amp;ig_cache_key=MzIxNDU5OTA2NTMxMzIxMDEzMg%3D%3D.3-ccb7-5&amp;oh=00_AfylHvvjtWx1E9u4LzHWOgLT5Cm3O-yuMwZIseacynxWyQ&amp;oe=69BD89FB&amp;_nc_sid=8b3546, https://scontent-mia3-2.cdninstagram.com/v/t51.82787-15/642458242_18391394983150133_4239879747840966330_n.jpg?stp=dst-jpg_e35_s1080x1080_sh0.08_tt6&amp;_nc_ht=scontent-mia3-2.cdninstagram.com&amp;_nc_cat=105&amp;_nc_oc=Q6cZ2QFrdcwBffeHA9_wmrpCU7l2lMKHsIeiRs5WN7KAS_vJTJMYZdx4tHEtb9PPEaSWFFg&amp;_nc_ohc=zuCkW1GsUfcQ7kNvwGSN45I&amp;_nc_gid=LAvYkkBByUHuw36drKC2Fg&amp;edm=AOQ1c0wBAAAA&amp;ccb=7-5&amp;ig_cache_key=Mzg0MzA2MTI0MTMzODg3MTE1NQ%3D%3D.3-ccb7-5&amp;oh=00_AfwGh3cM3h47tyvM26cfk7J6u8Ev5RxPmtEUTtDrnn_ULA&amp;oe=69BD9E0B&amp;_nc_sid=8b3546, https://scontent-mia3-2.cdninstagram.com/v/t51.82787-15/635505507_18390169879150133_3378042993621475391_n.jpg?stp=dst-jpg_e35_s1080x1080_sh0.08_tt6&amp;_nc_ht=scontent-mia3-2.cdninstagram.com&amp;_nc_cat=105&amp;_nc_oc=Q6cZ2QFrdcwBffeHA9_wmrpCU7l2lMKHsIeiRs5WN7KAS_vJTJMYZdx4tHEtb9PPEaSWFFg&amp;_nc_ohc=aur-MI1qqMcQ7kNvwEH8AOV&amp;_nc_gid=LAvYkkBByUHuw36drKC2Fg&amp;edm=AOQ1c0wBAAAA&amp;ccb=7-5&amp;ig_cache_key=MzgzNTM1NjU2MzIwMTMyMzQ0Mg%3D%3D.3-ccb7-5&amp;oh=00_AfwphH-uGiMo4EqSy_I9RBjByJFItZlg1lwCPFTmfEIfGA&amp;oe=69BD9B19&amp;_nc_sid=8b3546, https://scontent-mia3-2.cdninstagram.com/v/t51.82787-15/630133243_18389546086150133_5556793018692443159_n.jpg?stp=dst-jpg_e35_p1080x1080_sh0.08_tt6&amp;_nc_ht=scontent-mia3-2.cdninstagram.com&amp;_nc_cat=105&amp;_nc_oc=Q6cZ2QFrdcwBffeHA9_wmrpCU7l2lMKHsIeiRs5WN7KAS_vJTJMYZdx4tHEtb9PPEaSWFFg&amp;_nc_ohc=n11h08m52gQQ7kNvwFiZWqJ&amp;_nc_gid=LAvYkkBByUHuw36drKC2Fg&amp;edm=AOQ1c0wBAAAA&amp;ccb=7-5&amp;ig_cache_key=MzgzMjM0OTA3NzgwODU2MjQzMw%3D%3D.3-ccb7-5&amp;oh=00_Afx_F_qaFdYXTw6hF4yg5LA8AwAsrgTeEp2nPt9nvQTrjw&amp;oe=69BD976E&amp;_nc_sid=8b3546, https://scontent-mia3-2.cdninstagram.com/v/t51.82787-15/618500640_18384306637150133_208460603548977596_n.jpg?stp=dst-jpg_e35_s1080x1080_sh0.08_tt6&amp;_nc_ht=scontent-mia3-2.cdninstagram.com&amp;_nc_cat=105&amp;_nc_oc=Q6cZ2QFrdcwBffeHA9_wmrpCU7l2lMKHsIeiRs5WN7KAS_vJTJMYZdx4tHEtb9PPEaSWFFg&amp;_nc_ohc=Er50Xh5qdr0Q7kNvwHexDKi&amp;_nc_gid=LAvYkkBByUHuw36drKC2Fg&amp;edm=AOQ1c0wBAAAA&amp;ccb=7-5&amp;ig_cache_key=MzgxMTkwMDQ3NTY3MjAzODM1Mw%3D%3D.3-ccb7-5&amp;oh=00_AfxJd-5ewhlz2mgcGXGWBd9fSq1IJmGATC_I5XqUldIJuw&amp;oe=69BDA7C2&amp;_nc_sid=8b3546, https://scontent-mia3-2.cdninstagram.com/v/t51.82787-15/605837796_18381652852150133_133298907192234970_n.jpg?stp=dst-jpg_e35_p1080x1080_sh0.08_tt6&amp;_nc_ht=scontent-mia3-2.cdninstagram.com&amp;_nc_cat=105&amp;_nc_oc=Q6cZ2QFrdcwBffeHA9_wmrpCU7l2lMKHsIeiRs5WN7KAS_vJTJMYZdx4tHEtb9PPEaSWFFg&amp;_nc_ohc=gOXA-SSYa18Q7kNvwFb47ee&amp;_nc_gid=LAvYkkBByUHuw36drKC2Fg&amp;edm=AOQ1c0wBAAAA&amp;ccb=7-5&amp;ig_cache_key=Mzc5NDM1MTAyODM0MzkwNDM2Nw%3D%3D.3-ccb7-5&amp;oh=00_AfxJzer6aIvIezOvSlDLNvGTMjd4jeYjvOVFqcRSGmwu0Q&amp;oe=69BDA123&amp;_nc_sid=8b3546, https://scontent-mia3-2.cdninstagram.com/v/t51.82787-15/605837796_18381652852150133_133298907192234970_n.jpg?stp=dst-jpg_e35_p1080x1080_sh0.08_tt6&amp;_nc_ht=scontent-mia3-2.cdninstagram.com&amp;_nc_cat=105&amp;_nc_oc=Q6cZ2QFrdcwBffeHA9_wmrpCU7l2lMKHsIeiRs5WN7KAS_vJTJMYZdx4tHEtb9PPEaSWFFg&amp;_nc_ohc=gOXA-SSYa18Q7kNvwFb47ee&amp;_nc_gid=LAvYkkBByUHuw36drKC2Fg&amp;edm=AOQ1c0wBAAAA&amp;ccb=7-5&amp;ig_cache_key=Mzc5NDM1MTAyODM0MzkwNDM2Nw%3D%3D.3-ccb7-5&amp;oh=00_AfxJzer6aIvIezOvSlDLNvGTMjd4jeYjvOVFqcRSGmwu0Q&amp;oe=69BDA123&amp;_nc_sid=8b3546, https:/</t>
  </si>
  <si>
    <t>https://www.instagram.com/masazgu0728</t>
  </si>
  <si>
    <t>_stephen_fung</t>
  </si>
  <si>
    <t>Stephen Fung</t>
  </si>
  <si>
    <t>@drivenby_magazine</t>
  </si>
  <si>
    <t>https://scontent-ord5-1.cdninstagram.com/v/t51.2885-19/120452613_125378235977881_683696445558991470_n.jpg?stp=dst-jpg_e0_s150x150_tt6&amp;efg=eyJ2ZW5jb2RlX3RhZyI6InByb2ZpbGVfcGljLmRqYW5nby4xMDgwLmMyIn0&amp;_nc_ht=scontent-ord5-1.cdninstagram.com&amp;_nc_cat=101&amp;_nc_oc=Q6cZ2QHc5Bji-mrQd4ZPBcT907uGFAOeMdFsZzf6MJUyq8_WnkvQAU1LlPR-pZMb2XA13og&amp;_nc_ohc=bv3YOpLmdsoQ7kNvwF6Qi0c&amp;_nc_gid=tXxOAY9v4SRBxKgGpmNgMA&amp;edm=AOQ1c0wBAAAA&amp;ccb=7-5&amp;oh=00_AfxPWPaHvoTEY56XpYWK1LcWDct1Asw4-LXuSnDEeYUp8g&amp;oe=69BD9A31&amp;_nc_sid=8b3546</t>
  </si>
  <si>
    <t>The day Tokyo turned into a Porsche paradise 🇯🇵
From 10AM to 7PM, over 200 incredible Porsches took over the legendary Tokyo Expressway KK Line for @luftgekuhlt Tokyo 2026.
Air-cooled icons. 
Rare machines.
One unforgettable gathering of Porsche passion in the heart of Tokyo.
Moments like thi | Porsche 911 Speedster Remastered by @guntherwerks.
Just landed in Tokyo from Hong Kong to enjoy the empty Tokyo Expressway KK Line ahead of @luftgekuhlt Luft Tokyo.
Moments like this feel unreal.
@guntherwerkshk @alan6888hk @shyguy33 @sps_automotive_performance 
#guntherwerks #911speedster #pors | Why so many Porsches stranded on a Tokyo motorway? 👀
A once-in-a-lifetime moment on the Ginza KK Line of the Tokyo Expressway before it disappears in a major urban revitalisation project.
Over 200 special Porsches gathered to celebrate the passion of Japanese enthusiasts.
A little sneak peek of  | When my neighbour is an avid Ferrari collector…
599xx Evo &amp; FxxK in Hong Kong
#hongkong #carspotting #ferrari #599xxevo #fxxk | ⭕⭕——⭕⭕
Some people chase wellness
I chase free-range Skylines and GT-Rs in Japan 
.
.
.
#stephenfungphotography #automotivephotography #skyline #gtr #gts #r32 #r34 #r35 #jdm #tokyo #carsofinstagram #carporn #turnpike #akihabara #nissan #rb26 #rb25 #vq35de #kgc10 #travelgram #caroftokyo #carspot #s | After a year-long journey in Japan, @dickymanana’s 968 CS returns reborn — and so does the new series merch: Save the Planet. Drive Petrol @drivenby_magazine 
Inside-out respray in Porsche PTS Olive Green, paired with Recaro bucket seats retrimmed in green leather and houndstooth inserts.
Subtle.  | It may look like from Gran Turismo, but this is real — @bososaijp 2025 by @themagarigawaclub, where reality looks more cinematic than the game.
Mountains, machines, and pure velocity. 
A perfect private playground with elevation and straights for owners to unleash their beasts.
.
.
.
#stephenfungp | Is there anything better than cruising through central London, top down, in a 911? 
How about two open-top 911s with your mate—bonus points if they’re in matching colours.
Long summer days, gentle breeze, and mid-traffic made the city’s usual driving chaos surprisingly tolerable.
P.S. Paid ULEZ T | Eating is not allowed in a @porsche but you can bring @katscribblz keyrings ✨ | Never Just Drive - @hyundai_n_worldwide @hyundai @hyundaiuk @fosgoodwood 
.
.
.
Hyundai IONIQ 6N Drift
Hyundai IONIQ 5N Pikes Peak 
Hyundai i20 WRC
Hyundai i20 Rally 1
#stephenfungphotography #automotivephotographer #automotivephotography #goodwoodfestivalofspeed #fos2025 #hyundai #pikespeak #i20 # | miserable  British weather but what a race! 
.
.
.
#stephenfungphotography #f1 #britishgp #silverstone  #maxverstappen #oscarpiastri  #mclaren #redbullracing #nicohulkenberg #stakef1team #f175 | No tele lens. No stress. 70mm and here you go.
2025 @f1 British GP 
@sony A1II
FE28-70mm F2 GM
.
.
.
#stephenfungphotography #f1 #britishgp #silverstone #lewishamilton44 #charlesleclerc16 #maxverstappen #lsackhadjar #landonorris #oscarpiastri #ferrari #mclaren #redbullracing #racingbulls #sony #gma</t>
  </si>
  <si>
    <t xml:space="preserve">#guntherwerks, #911speedster, #pors, #hongkong, #carspotting, #ferrari, #599xxevo, #fxxk, #stephenfungphotography, #automotivephotography, #skyline, #gtr, #gts, #r32, #r34, #r35, #jdm, #tokyo, #carsofinstagram, #carporn, #turnpike, #akihabara, #nissan, #rb26, #rb25, #vq35de, #kgc10, #travelgram, #caroftokyo, #carspot, #s, #stephenfungp, #automotivephotographer, #goodwoodfestivalofspeed, #fos2025, #hyundai, #pikespeak, #i20, #f1, #britishgp, #silverstone, #maxverstappen, #oscarpiastri, #mclaren, </t>
  </si>
  <si>
    <t>@luftgekuhlt, @guntherwerks., @guntherwerkshk, @alan6888hk, @shyguy33, @sps_automotive_performance, @dickymanana, @drivenby_magazine, @bososaijp, @themagarigawaclub, @porsche, @katscribblz, @hyundai_n_worldwide, @hyundai, @hyundaiuk, @fosgoodwood, @f1, @sony</t>
  </si>
  <si>
    <t>https://instagram.com/p/DV45JZjEriX, https://instagram.com/p/DV1UzxZks2B, https://instagram.com/p/DV1MHG0ktjX, https://instagram.com/p/DVvZxfwktqJ, https://instagram.com/p/DTeLIThjD_j, https://instagram.com/p/DSuFmjrjD2q, https://instagram.com/p/DSH3Kn6Eqmp, https://instagram.com/p/DNX2TWho2BD, https://instagram.com/p/DMstYM8IDS-, https://instagram.com/p/DMLX6ZwIDSi, https://instagram.com/p/DLzrjzvIBtU, https://instagram.com/p/DLvNbDdIlfl</t>
  </si>
  <si>
    <t>159, 524, 2900, 3913, 75, 111, 120, 238, 319, 57, 64, 92</t>
  </si>
  <si>
    <t>1, 5, 9, 33, 8, 0, 1, 1, 14, 4, 0, 0</t>
  </si>
  <si>
    <t>2026-03-15, 2026-03-13, 2026-03-13, 2026-03-11, 2026-01-14, 2025-12-26, 2025-12-11, 2025-08-15, 2025-07-29, 2025-07-16, 2025-07-07, 2025-07-05</t>
  </si>
  <si>
    <t>銀座 - Ginza ,Tokyo, Hong Kong, Japan, China Hong Kong City, Magarigawa, London, United Kingdom, Goodwood Festival of Speed, Silverstone F1 GP Circuit</t>
  </si>
  <si>
    <t>https://scontent-ord5-1.cdninstagram.com/v/t51.82787-15/651585092_18574886692033585_6445110670680281775_n.jpg?stp=dst-jpg_e35_p1080x1080_sh0.08_tt6&amp;_nc_ht=scontent-ord5-1.cdninstagram.com&amp;_nc_cat=101&amp;_nc_oc=Q6cZ2QHc5Bji-mrQd4ZPBcT907uGFAOeMdFsZzf6MJUyq8_WnkvQAU1LlPR-pZMb2XA13og&amp;_nc_ohc=HE25jxn8JnQQ7kNvwEmjJ9m&amp;_nc_gid=tXxOAY9v4SRBxKgGpmNgMA&amp;edm=AOQ1c0wBAAAA&amp;ccb=7-5&amp;ig_cache_key=Mzg1MjA3MTc3MDU5NDEwMjcyNQ%3D%3D.3-ccb7-5&amp;oh=00_AfxQUbSsKEJqQ5xk2_ia4n7Wt6tfIXoQMrzk7jZ0d9iXQw&amp;oe=69BDB43E&amp;_nc_sid=8b3546, https://scontent-ord5-1.cdninstagram.com/v/t51.82787-15/651585092_18574886692033585_6445110670680281775_n.jpg?stp=dst-jpg_e35_p1080x1080_sh0.08_tt6&amp;_nc_ht=scontent-ord5-1.cdninstagram.com&amp;_nc_cat=101&amp;_nc_oc=Q6cZ2QHc5Bji-mrQd4ZPBcT907uGFAOeMdFsZzf6MJUyq8_WnkvQAU1LlPR-pZMb2XA13og&amp;_nc_ohc=HE25jxn8JnQQ7kNvwEmjJ9m&amp;_nc_gid=tXxOAY9v4SRBxKgGpmNgMA&amp;edm=AOQ1c0wBAAAA&amp;ccb=7-5&amp;ig_cache_key=Mzg1MjA3MTc3MDU5NDEwMjcyNQ%3D%3D.3-ccb7-5&amp;oh=00_AfxQUbSsKEJqQ5xk2_ia4n7Wt6tfIXoQMrzk7jZ0d9iXQw&amp;oe=69BDB43E&amp;_nc_sid=8b3546, https://scontent-ord5-1.cdninstagram.com/v/t51.82787-15/651911773_18574886701033585_766334867211256048_n.jpg?stp=dst-jpg_e35_p1080x1080_sh0.08_tt6&amp;_nc_ht=scontent-ord5-1.cdninstagram.com&amp;_nc_cat=101&amp;_nc_oc=Q6cZ2QHc5Bji-mrQd4ZPBcT907uGFAOeMdFsZzf6MJUyq8_WnkvQAU1LlPR-pZMb2XA13og&amp;_nc_ohc=hfq4MT_N--gQ7kNvwFvuwNi&amp;_nc_gid=tXxOAY9v4SRBxKgGpmNgMA&amp;edm=AOQ1c0wBAAAA&amp;ccb=7-5&amp;ig_cache_key=Mzg1MjA3MTgwMzIwMDY2MjY0NQ%3D%3D.3-ccb7-5&amp;oh=00_AfyTDoq3J6VO2pr2XafYJx8cHQoxzq3P-r8sVtK6h9HK5A&amp;oe=69BDA51D&amp;_nc_sid=8b3546, https://scontent-ord5-1.cdninstagram.com/v/t51.82787-15/652054918_18574886710033585_1978189329007270306_n.jpg?stp=dst-jpg_e35_p1080x1080_sh0.08_tt6&amp;_nc_ht=scontent-ord5-1.cdninstagram.com&amp;_nc_cat=101&amp;_nc_oc=Q6cZ2QHc5Bji-mrQd4ZPBcT907uGFAOeMdFsZzf6MJUyq8_WnkvQAU1LlPR-pZMb2XA13og&amp;_nc_ohc=AhbWt_vDCNQQ7kNvwEIiIJh&amp;_nc_gid=tXxOAY9v4SRBxKgGpmNgMA&amp;edm=AOQ1c0wBAAAA&amp;ccb=7-5&amp;ig_cache_key=Mzg1MjA3MTgyNTU1NjI4OTE2NA%3D%3D.3-ccb7-5&amp;oh=00_AfwaibqTYFKAx5iKALzH0dNRhbpPxkz4JStanf5_n0rChQ&amp;oe=69BDB437&amp;_nc_sid=8b3546, https://scontent-ord5-1.cdninstagram.com/v/t51.82787-15/613032130_18556198750033585_516750187502667536_n.jpg?stp=dst-jpg_e35_p1080x1080_sh0.08_tt6&amp;_nc_ht=scontent-ord5-1.cdninstagram.com&amp;_nc_cat=101&amp;_nc_oc=Q6cZ2QHc5Bji-mrQd4ZPBcT907uGFAOeMdFsZzf6MJUyq8_WnkvQAU1LlPR-pZMb2XA13og&amp;_nc_ohc=4DeQ-qk1vvQQ7kNvwF9WT28&amp;_nc_gid=tXxOAY9v4SRBxKgGpmNgMA&amp;edm=AOQ1c0wBAAAA&amp;ccb=7-5&amp;ig_cache_key=MzgwOTUyODI1NzIwNTUzNTExNQ%3D%3D.3-ccb7-5&amp;oh=00_Afz7zA1l1r4NyypZMncyqZHf1rzmxOxxhk__T8FBK98GOg&amp;oe=69BDA76B&amp;_nc_sid=8b3546, https://scontent-ord5-1.cdninstagram.com/v/t51.82787-15/613032130_18556198750033585_516750187502667536_n.jpg?stp=dst-jpg_e35_p1080x1080_sh0.08_tt6&amp;_nc_ht=scontent-ord5-1.cdninstagram.com&amp;_nc_cat=101&amp;_nc_oc=Q6cZ2QHc5Bji-mrQd4ZPBcT907uGFAOeMdFsZzf6MJUyq8_WnkvQAU1LlPR-pZMb2XA13og&amp;_nc_ohc=4DeQ-qk1vvQQ7kNvwF9WT28&amp;_nc_gid=tXxOAY9v4SRBxKgGpmNgMA&amp;edm=AOQ1c0wBAAAA&amp;ccb=7-5&amp;ig_cache_key=MzgwOTUyODI1NzIwNTUzNTExNQ%3D%3D.3-ccb7-5&amp;oh=00_Afz7zA1l1r4NyypZMncyqZHf1rzmxOxxhk__T8FBK98GOg&amp;oe=69BDA76B&amp;_nc_sid=8b3546, https://scontent-ord5-1.cdninstagram.com/v/t51.82787-15/615477795_18556198759033585_4098890466019722866_n.jpg?stp=dst-jpg_e35_p1080x1080_sh0.08_tt6&amp;_nc_ht=scontent-ord5-1.cdninstagram.com&amp;_nc_cat=101&amp;_nc_oc=Q6cZ2QHc5Bji-mrQd4ZPBcT907uGFAOeMdFsZzf6MJUyq8_WnkvQAU1LlPR-pZMb2XA13og&amp;_nc_ohc=k_-Y1fVtd6IQ7kNvwGhOHUw&amp;_nc_gid=tXxOAY9v4SRBxKgGpmNgMA&amp;edm=AOQ1c0wBAAAA&amp;ccb=7-5&amp;ig_cache_key=MzgwOTUyODI1NzI3MjY1MjAxMQ%3D%3D.3-ccb7-5&amp;oh=00_AfzapPWd7w4s-tfvsjBipLOGPCouJi3ZghAn28sGWJi2Iw&amp;oe=69BD937E&amp;_nc_sid=8b3546, https://scontent-ord5-1.cdninstagram.com/v/t51.82787-15/616415716_18556198768033585_1577906676826603798_n.jpg?stp=dst-jpg_e35_p1080x1080_sh0.08_tt6&amp;_nc_ht=scontent-ord5-1.cdninstagram.com&amp;_nc_cat=101&amp;_nc_oc=Q6cZ2QHc5Bji-mrQd4ZPBcT907uGFAOeMdFsZzf6MJUyq8_WnkvQAU1LlPR-pZMb2XA13og&amp;_nc_ohc=SGSMRAcG90YQ7kNvwHrzm8V&amp;_nc_gid=tXxOAY9v4SRBxKgGpmNgMA&amp;edm=AOQ1c0wBAAAA&amp;ccb=7-5&amp;ig_cache_key=MzgwOTUyODI1NzE5NzEzNDEwMw%3D%3D.3-ccb7-5&amp;oh=00_Afzyy13PNZIqUoC3J_xl8tDD1qwTpEvR4eNDtCnGYu4MhA&amp;oe=69BD93CF&amp;_nc_sid=8b3546, https://scontent-ord5-1.cdninstagram.com/v/t51.82787-15/613212630_18556198780033585_1041552055564440512_n.jpg?stp=dst-jpg_e35_p1080x1080_sh0.08_tt6&amp;_nc_ht=scontent-ord5-1.cdninstagram.com&amp;_nc_cat=101&amp;_nc_oc=Q6cZ2QHc5Bji-mrQd4ZPBcT907uGFAOeMdFsZzf6MJUyq8_WnkvQAU1LlPR-pZMb2XA13og&amp;_nc_ohc=oG0rXQP0ossQ7kNvwGZ2-MZ&amp;_nc_gid=tXxOAY9v4SRBxKgGpmNgMA&amp;edm=AOQ1c0wBAAAA&amp;ccb=7-5&amp;ig_cache_key=MzgwOTUyODI1NzIxMzk1Mzk0OQ%3D%3D.3-ccb7-5&amp;oh=00_AfywZKFQhl3T6xTHiAlFJI5P091PKt6qZ9ak50rys2Hxgw&amp;oe=69BDA0ED&amp;_nc_sid=8b3546, https://scontent-ord5-1.cdninstagram.com/v/t51.82787-15/606553398_18552842701033585_5906523594197961599_n.jpg?stp=dst-jpg_e35_p1080x1080_sh0.08_tt6&amp;_nc_ht=scontent-ord5-1.cdninstagram.com&amp;_nc_cat=101&amp;_nc_oc=Q6cZ2QHc5Bji-mrQd4ZPBcT907uGFAOeMdFsZzf6MJUyq8_WnkvQAU1LlPR-pZMb2XA13og&amp;_nc_ohc=GfNF-2qzZjkQ7kNvwGVcpAy&amp;_nc_gid=tXxOAY9v4SRBxKgGpmNgMA&amp;edm=AOQ1c0wBAAAA&amp;ccb=7-5&amp;ig_cache_key=Mzc5NTk5NjE2NTkzMDc0OTY3Mw%3D%3D.3-ccb7-5&amp;oh=00_AfwJXcSG4aD3ljyIpoCFGt-dsCfGmYJumpxHWshgDCiJTA&amp;o</t>
  </si>
  <si>
    <t>https://scontent-ord5-1.cdninstagram.com/o1/v/t16/f2/m69/AQN5iFOkmKZ8uZM8DGPX-F4ZRGyVnCsdlJgp1onHiBYrNSzshAHdIQw6gNF2U2FhG4kDaWfCKoBTqzFeq_SjiUAo.mp4?strext=1&amp;_nc_cat=101&amp;_nc_sid=5e9851&amp;_nc_ht=scontent-ord5-1.cdninstagram.com&amp;_nc_ohc=SRJ9q3ZG7_YQ7kNvwFdo3bW&amp;efg=eyJ2ZW5jb2RlX3RhZyI6Inhwdl9wcm9ncmVzc2l2ZS5JTlNUQUdSQU0uQ0xJUFMuQzMuNzIwLmRhc2hfYmFzZWxpbmVfMV92MSIsInhwdl9hc3NldF9pZCI6MTc5NDc2MTgwNjUxMTg2MTMsImFzc2V0X2FnZV9kYXlzIjoxLCJ2aV91c2VjYXNlX2lkIjoxMDA5OSwiZHVyYXRpb25fcyI6NDYsInVybGdlbl9zb3VyY2UiOiJ3d3cifQ%3D%3D&amp;ccb=17-1&amp;_nc_gid=tXxOAY9v4SRBxKgGpmNgMA&amp;_nc_ss=1a&amp;_nc_zt=28&amp;vs=91c90ee7136b0bb4&amp;_nc_vs=HBksFQIYOnBhc3N0aHJvdWdoX2V2ZXJzdG9yZS9HTlNJOXlicEQtMXNscndGQU5kUzR4R1BKUEJsYnNwVEFRQUYVAALIARIAFQIYUWlnX3hwdl9wbGFjZW1lbnRfcGVybWFuZW50X3YyLzIyNEVERTA2MjhEMUJCQUUwQjVDQjYyRDVEMkQwRjg5X2F1ZGlvX2Rhc2hpbml0Lm1wNBUCAsgBEgAoABgAGwKIB3VzZV9vaWwBMRJwcm9ncmVzc2l2ZV9yZWNpcGUBMRUAACaq1q_17tDhPxUCKAJDMywXQEdEOVgQYk4YEmRhc2hfYmFzZWxpbmVfMV92MREAdf4HZeadAQA&amp;oh=00_AfzmWBrGrcOinSkNSfwtnYRd6X2turb3JldpG3-TIApRJg&amp;oe=69BDB05F, https://scontent-ord5-1.cdninstagram.com/o1/v/t16/f2/m69/AQP2ndDALThgfPzUpIRF6r5pqLdtddtTeM2wuXnEychiaiagEV6nwRFYHMH5AOllRj23hSaDYSrLRQjtCfyzFe9h.mp4?strext=1&amp;_nc_cat=108&amp;_nc_sid=5e9851&amp;_nc_ht=scontent-ord5-1.cdninstagram.com&amp;_nc_ohc=igX4GfZGagEQ7kNvwFBBp-q&amp;efg=eyJ2ZW5jb2RlX3RhZyI6Inhwdl9wcm9ncmVzc2l2ZS5JTlNUQUdSQU0uQ0xJUFMuQzMuNzIwLmRhc2hfYmFzZWxpbmVfMV92MSIsInhwdl9hc3NldF9pZCI6MTc5NDcyNTUzODAxMTg2MTMsImFzc2V0X2FnZV9kYXlzIjoyLCJ2aV91c2VjYXNlX2lkIjoxMDA5OSwiZHVyYXRpb25fcyI6NTAsInVybGdlbl9zb3VyY2UiOiJ3d3cifQ%3D%3D&amp;ccb=17-1&amp;_nc_gid=tXxOAY9v4SRBxKgGpmNgMA&amp;_nc_ss=1a&amp;_nc_zt=28&amp;vs=e36339565212e776&amp;_nc_vs=HBksFQIYOnBhc3N0aHJvdWdoX2V2ZXJzdG9yZS9HSFVjcHlZUl9aLTFBYTRHQUpxT1licm5DaE13YnNwVEFRQUYVAALIARIAFQIYUWlnX3hwdl9wbGFjZW1lbnRfcGVybWFuZW50X3YyLzkyNEZFQ0NFNDU1MkExMDIxRTI2NUI4MzJBOURBOEFEX2F1ZGlvX2Rhc2hpbml0Lm1wNBUCAsgBEgAoABgAGwKIB3VzZV9vaWwBMRJwcm9ncmVzc2l2ZV9yZWNpcGUBMRUAACaqsYDa4LvhPxUCKAJDMywXQEl7peNT988YEmRhc2hfYmFzZWxpbmVfMV92MREAdf4HZeadAQA&amp;oh=00_Afw_3-B7JL_NDlFK_VxQ0st1MS6mnWNA6DLLymPdhoXmGg&amp;oe=69BDA1FC, https://scontent-ord5-1.cdninstagram.com/o1/v/t16/f2/m69/AQNaq0UUulPG6LQHUBZEH1UMqVN7SJar8BNvfJ5xpIC2vpDqGbBPUxYyBJTwQ7jiHe2ZTZYW5_PR8V8ola9c_TDp.mp4?strext=1&amp;_nc_cat=101&amp;_nc_sid=5e9851&amp;_nc_ht=scontent-ord5-1.cdninstagram.com&amp;_nc_ohc=4Soo_U0tRzQQ7kNvwENKl5d&amp;efg=eyJ2ZW5jb2RlX3RhZyI6Inhwdl9wcm9ncmVzc2l2ZS5JTlNUQUdSQU0uQ0xJUFMuQzMuNzIwLmRhc2hfYmFzZWxpbmVfMV92MSIsInhwdl9hc3NldF9pZCI6MTc5NDY2Njk5NDgxMTg2MTMsImFzc2V0X2FnZV9kYXlzIjo0LCJ2aV91c2VjYXNlX2lkIjoxMDA5OSwiZHVyYXRpb25fcyI6NDUsInVybGdlbl9zb3VyY2UiOiJ3d3cifQ%3D%3D&amp;ccb=17-1&amp;_nc_gid=tXxOAY9v4SRBxKgGpmNgMA&amp;_nc_ss=1a&amp;_nc_zt=28&amp;vs=50a544c7db2e41a9&amp;_nc_vs=HBksFQIYOnBhc3N0aHJvdWdoX2V2ZXJzdG9yZS9HQmduMFNiOTRSWWgzaVFGQUhXdkZ5RUtLQ3doYnNwVEFRQUYVAALIARIAFQIYUWlnX3hwdl9wbGFjZW1lbnRfcGVybWFuZW50X3YyL0JENDE4NEU2OTE3RjRBRkYzREVGMkRDOUUwQUM4QTk0X2F1ZGlvX2Rhc2hpbml0Lm1wNBUCAsgBEgAoABgAGwKIB3VzZV9vaWwBMRJwcm9ncmVzc2l2ZV9yZWNpcGUBMRUAACaqmcXy1pnhPxUCKAJDMywXQEaAAAAAAAAYEmRhc2hfYmFzZWxpbmVfMV92MREAdf4HZeadAQA&amp;oh=00_AfxRcgWKjahhO4XT1-tw3PS6dShn6352zg47wEPeVsLuRQ&amp;oe=69BDAAAF</t>
  </si>
  <si>
    <t>https://www.instagram.com/_stephen_fung</t>
  </si>
  <si>
    <t>aracelly.1977</t>
  </si>
  <si>
    <t>Alejandra F. Tapia</t>
  </si>
  <si>
    <t>https://scontent-atl3-2.cdninstagram.com/v/t51.2885-19/463316322_878372187694216_4387837104998332967_n.jpg?stp=dst-jpg_e0_s150x150_tt6&amp;efg=eyJ2ZW5jb2RlX3RhZyI6InByb2ZpbGVfcGljLmRqYW5nby4xMDgwLmMyIn0&amp;_nc_ht=scontent-atl3-2.cdninstagram.com&amp;_nc_cat=104&amp;_nc_oc=Q6cZ2QGbcCh98luKB-UDLeRR5CC_fqRxBDexC9PA-RrR6NkQ8GxpReB-xjo8mofpIGd6Kz4&amp;_nc_ohc=fEVT23-zMhEQ7kNvwGyUp8g&amp;_nc_gid=W51huk6kd2LtzbypR3_ASQ&amp;edm=AOQ1c0wBAAAA&amp;ccb=7-5&amp;oh=00_Afx6gmRbVILSb-3HkVzODPR72FxSJMd3v4UI7ITG6yqt2A&amp;oe=69BDA87B&amp;_nc_sid=8b3546</t>
  </si>
  <si>
    <t>Mi gordita hermosa 😍 | Con mi gordita bella 😍 | Felices 9 añitos mi Sofía hermosa 😍 | 😍 | Mi Lokilla 😍</t>
  </si>
  <si>
    <t>https://instagram.com/p/DUi_2XJEXyu, https://instagram.com/p/DT6isq-DA5U, https://instagram.com/p/DS9Wd4gDLYK, https://instagram.com/p/DSJVCBkDEuk, https://instagram.com/p/DRuGleFkVFf, https://instagram.com/p/DRR5ekQkWpf, https://instagram.com/p/DQ9iSeAERv5, https://instagram.com/p/DQumbQ8EXsI, https://instagram.com/p/DQDT62JjB2g, https://instagram.com/p/DPsyhB_jZDV, https://instagram.com/p/DPIq9DwjHFU, https://instagram.com/p/DO-8fNKEVo1</t>
  </si>
  <si>
    <t>32, 15, 8, 14, 8, 11, 16, 16, 21, 6, 11, 12</t>
  </si>
  <si>
    <t>2026-02-09, 2026-01-25, 2026-01-01, 2025-12-12, 2025-12-01, 2025-11-20, 2025-11-12, 2025-11-06, 2025-10-21, 2025-10-12, 2025-09-28, 2025-09-24</t>
  </si>
  <si>
    <t>Chile Antofagasta</t>
  </si>
  <si>
    <t>https://scontent-atl3-2.cdninstagram.com/v/t51.82787-15/621859670_17956235400050977_6386880134060506789_n.heic?stp=dst-jpg_e15_tt6&amp;_nc_ht=scontent-atl3-2.cdninstagram.com&amp;_nc_cat=101&amp;_nc_oc=Q6cZ2QGbcCh98luKB-UDLeRR5CC_fqRxBDexC9PA-RrR6NkQ8GxpReB-xjo8mofpIGd6Kz4&amp;_nc_ohc=Ugm53GMnXFkQ7kNvwGAxT1R&amp;_nc_gid=W51huk6kd2LtzbypR3_ASQ&amp;edm=AOQ1c0wBAAAA&amp;ccb=7-5&amp;ig_cache_key=MzgxNzUxNjIzNzUyNjQwNDY5Mg%3D%3D.3-ccb7-5&amp;oh=00_AfylM65VYJtZW-VS4_skuVDl2EOdediO0gPGSMdh8DXmRg&amp;oe=69BDAC17&amp;_nc_sid=8b3546, https://scontent-atl3-2.cdninstagram.com/v/t51.82787-15/609032729_17953724904050977_3148704693213430992_n.heic?stp=dst-jpg_e15_tt6&amp;_nc_ht=scontent-atl3-2.cdninstagram.com&amp;_nc_cat=101&amp;_nc_oc=Q6cZ2QGbcCh98luKB-UDLeRR5CC_fqRxBDexC9PA-RrR6NkQ8GxpReB-xjo8mofpIGd6Kz4&amp;_nc_ohc=VRVWHrcYTnkQ7kNvwEBEc50&amp;_nc_gid=W51huk6kd2LtzbypR3_ASQ&amp;edm=AOQ1c0wBAAAA&amp;ccb=7-5&amp;ig_cache_key=MzgwMDI5MjQ3MTEyNTg4MjM3OA%3D%3D.3-ccb7-5&amp;oh=00_Afx6Wtm-9u0ytSP9TBUXKiTei6SHotd_S8y98rXE61wR8A&amp;oe=69BDAD2F&amp;_nc_sid=8b3546, https://scontent-atl3-2.cdninstagram.com/v/t51.82787-15/598180904_17951503119050977_8487781621646702377_n.heic?stp=dst-jpg_e15_fr_s1080x1080_tt6&amp;_nc_ht=scontent-atl3-2.cdninstagram.com&amp;_nc_cat=101&amp;_nc_oc=Q6cZ2QGbcCh98luKB-UDLeRR5CC_fqRxBDexC9PA-RrR6NkQ8GxpReB-xjo8mofpIGd6Kz4&amp;_nc_ohc=-U-bKAJKFEkQ7kNvwE-hFVc&amp;_nc_gid=W51huk6kd2LtzbypR3_ASQ&amp;edm=AOQ1c0wBAAAA&amp;ccb=7-5&amp;ig_cache_key=Mzc4NTY0OTQ1OTg3NTgyNjU5Ng%3D%3D.3-ccb7-5&amp;oh=00_AfwYKcuWQSJb2hHiW6kkMb6-5fPBZ6wtOJEFCNODfAvUtQ&amp;oe=69BDADFB&amp;_nc_sid=8b3546, https://scontent-atl3-2.cdninstagram.com/v/t51.82787-15/590868431_17950399443050977_7272628452169258754_n.heic?stp=dst-jpg_e15_tt6&amp;_nc_ht=scontent-atl3-2.cdninstagram.com&amp;_nc_cat=101&amp;_nc_oc=Q6cZ2QGbcCh98luKB-UDLeRR5CC_fqRxBDexC9PA-RrR6NkQ8GxpReB-xjo8mofpIGd6Kz4&amp;_nc_ohc=dmKw0sLCOH4Q7kNvwHwjLsc&amp;_nc_gid=W51huk6kd2LtzbypR3_ASQ&amp;edm=AOQ1c0wBAAAA&amp;ccb=7-5&amp;ig_cache_key=Mzc3Nzk4NjEwMDYxNTc5NTAzOQ%3D%3D.3-ccb7-5&amp;oh=00_Afwu_wcUuRiB7tCB4-bqI-lfM7Ll0vKbGK4ltWj2k3-68w&amp;oe=69BD93F1&amp;_nc_sid=8b3546, https://scontent-atl3-2.cdninstagram.com/v/t51.82787-15/584918770_17949285711050977_7471471898093441182_n.heic?stp=dst-jpg_e15_tt6&amp;_nc_ht=scontent-atl3-2.cdninstagram.com&amp;_nc_cat=101&amp;_nc_oc=Q6cZ2QGbcCh98luKB-UDLeRR5CC_fqRxBDexC9PA-RrR6NkQ8GxpReB-xjo8mofpIGd6Kz4&amp;_nc_ohc=ye0NclMbuSgQ7kNvwHbCVkJ&amp;_nc_gid=W51huk6kd2LtzbypR3_ASQ&amp;edm=AOQ1c0wBAAAA&amp;ccb=7-5&amp;ig_cache_key=Mzc3MDA0NzE1MjI1MzkyMTg4Nw%3D%3D.3-ccb7-5&amp;oh=00_AfzWp0cV4TgUBjoeyuJzqyHWVupvDgnaXsUIkycxvpSRSQ&amp;oe=69BD8E03&amp;_nc_sid=8b3546, https://scontent-atl3-2.cdninstagram.com/v/t51.82787-15/579889889_17948533197050977_7968075488846899441_n.heic?stp=dst-jpg_e15_tt6&amp;_nc_ht=scontent-atl3-2.cdninstagram.com&amp;_nc_cat=101&amp;_nc_oc=Q6cZ2QGbcCh98luKB-UDLeRR5CC_fqRxBDexC9PA-RrR6NkQ8GxpReB-xjo8mofpIGd6Kz4&amp;_nc_ohc=t9ZAVKA559kQ7kNvwGQyufF&amp;_nc_gid=W51huk6kd2LtzbypR3_ASQ&amp;edm=AOQ1c0wBAAAA&amp;ccb=7-5&amp;ig_cache_key=Mzc2NDMxNTY2NjI5NjkzNzQ2NQ%3D%3D.3-ccb7-5&amp;oh=00_Afz_2NW9UxfmLYhCnAn9auG2XRBL2LpV2GtHfZihczfFYw&amp;oe=69BDB630&amp;_nc_sid=8b3546, https://scontent-atl3-2.cdninstagram.com/v/t51.82787-15/573748996_17947968441050977_1345304065065680973_n.heic?stp=dst-jpg_e15_tt6&amp;_nc_ht=scontent-atl3-2.cdninstagram.com&amp;_nc_cat=101&amp;_nc_oc=Q6cZ2QGbcCh98luKB-UDLeRR5CC_fqRxBDexC9PA-RrR6NkQ8GxpReB-xjo8mofpIGd6Kz4&amp;_nc_ohc=h14vjmNeEf4Q7kNvwHAPF1T&amp;_nc_gid=W51huk6kd2LtzbypR3_ASQ&amp;edm=AOQ1c0wBAAAA&amp;ccb=7-5&amp;ig_cache_key=Mzc2MDExMTczODI4MTg4NDQyNA%3D%3D.3-ccb7-5&amp;oh=00_AfzAhPSbC4c3ShY79fO0-tOg2YA6xy1YcB6wVRgiqHWRZQ&amp;oe=69BD9C55&amp;_nc_sid=8b3546, https://scontent-atl3-2.cdninstagram.com/v/t51.82787-15/568300881_17946192474050977_1162510745757791347_n.heic?stp=dst-jpg_e15_tt6&amp;_nc_ht=scontent-atl3-2.cdninstagram.com&amp;_nc_cat=101&amp;_nc_oc=Q6cZ2QGbcCh98luKB-UDLeRR5CC_fqRxBDexC9PA-RrR6NkQ8GxpReB-xjo8mofpIGd6Kz4&amp;_nc_ohc=s-2cSGeT23EQ7kNvwEASMDc&amp;_nc_gid=W51huk6kd2LtzbypR3_ASQ&amp;edm=AOQ1c0wBAAAA&amp;ccb=7-5&amp;ig_cache_key=Mzc0NzkyNjkyMTY1Nzk4MjM2OA%3D%3D.3-ccb7-5&amp;oh=00_Afw0LD8W4wl355zTpRWvf84s_NKo5iNiyoB8g7g6-cjuOA&amp;oe=69BDB3B1&amp;_nc_sid=8b3546, https://scontent-atl3-2.cdninstagram.com/v/t51.82787-15/564233351_17945259999050977_4462024543790804852_n.heic?stp=dst-jpg_e15_tt6&amp;_nc_ht=scontent-atl3-2.cdninstagram.com&amp;_nc_cat=101&amp;_nc_oc=Q6cZ2QGbcCh98luKB-UDLeRR5CC_fqRxBDexC9PA-RrR6NkQ8GxpReB-xjo8mofpIGd6Kz4&amp;_nc_ohc=TsfMoqeHM5AQ7kNvwHG4RGT&amp;_nc_gid=W51huk6kd2LtzbypR3_ASQ&amp;edm=AOQ1c0wBAAAA&amp;ccb=7-5&amp;ig_cache_key=Mzc0MTU4NzU2MjY0NjMxMTEyNQ%3D%3D.3-ccb7-5&amp;oh=00_Afz7E0K-MfIilUnHR-irNeT4jOSYnzw29rMnh7ER2zaCrg&amp;oe=69BD9E9E&amp;_nc_sid=8b3546, https://scontent-atl3-2.cdninstagram.com/v/t51.82787-15/555550422_17943631677050977_7723134657166251466_n.webp?stp=dst-jpg_e15_tt6&amp;_nc_ht=scontent-atl3-2.cdninstagram.com&amp;_nc_cat=101&amp;_nc_oc=Q6cZ2QGbcCh98luKB-UDLeRR5CC_fqRxBDexC9PA-RrR6NkQ8GxpReB-xjo8mofpIGd6Kz4&amp;_nc_ohc=og5DTNnoQHEQ7kNvwEP1yZG&amp;_nc_gid=W51huk6kd2LtzbypR3_ASQ&amp;edm=AOQ1c0wBAAAA&amp;ccb=7-5&amp;ig_cache_key=MzczMTQyMTIwNTE1MzczOTA5Mg%3D%3D.3-ccb7-5&amp;oh=00_AfwHvRtRB4jh4R7q67bNanMZ51HLUYe2gWYPoOLN1fGX1A&amp;oe=69BDBD3D&amp;_nc_sid=8b3546, https://scontent-atl3-2.cdninstagram.com/v/t51.82787-15/554534493_17943247953050977_6854721036842505928_n.webp?stp=dst-jpg_e15</t>
  </si>
  <si>
    <t>https://scontent-atl3-2.cdninstagram.com/o1/v/t16/f2/m69/AQMnaq-zES-TpBw_XzsB43-qjOSDyE0mV9vbp0fivASNnQvac5cHmmrQACPgMAnQQLgQi9pEmdRDryL952Bcicej.mp4?strext=1&amp;_nc_cat=102&amp;_nc_sid=5e9851&amp;_nc_ht=scontent-atl3-2.cdninstagram.com&amp;_nc_ohc=Ivxtypl20gMQ7kNvwGvUnoF&amp;efg=eyJ2ZW5jb2RlX3RhZyI6Inhwdl9wcm9ncmVzc2l2ZS5JTlNUQUdSQU0uQ0xJUFMuQzMuNzIwLmRhc2hfYmFzZWxpbmVfMV92MSIsInhwdl9hc3NldF9pZCI6MTc5NTc4ODUxMjcwNTA5NzcsImFzc2V0X2FnZV9kYXlzIjozNCwidmlfdXNlY2FzZV9pZCI6MTAwOTksImR1cmF0aW9uX3MiOjU4LCJ1cmxnZW5fc291cmNlIjoid3d3In0%3D&amp;ccb=17-1&amp;_nc_gid=W51huk6kd2LtzbypR3_ASQ&amp;_nc_ss=1a&amp;_nc_zt=28&amp;vs=5403747d94310c8c&amp;_nc_vs=HBksFQIYOnBhc3N0aHJvdWdoX2V2ZXJzdG9yZS9HRW1XZVNVVHpGdWxLZklHQUJCb0duSzlrTjVGYnNwVEFRQUYVAALIARIAFQIYUWlnX3hwdl9wbGFjZW1lbnRfcGVybWFuZW50X3YyLzlCNDUyMDlDMjc3N0EyM0U3ODZBRkM5N0U2RDY0NUFCX2F1ZGlvX2Rhc2hpbml0Lm1wNBUCAsgBEgAoABgAGwKIB3VzZV9vaWwBMRJwcm9ncmVzc2l2ZV9yZWNpcGUBMRUAACbCm9K-vqbmPxUCKAJDMywXQE1YtDlYEGIYEmRhc2hfYmFzZWxpbmVfMV92MREAdf4HZeadAQA&amp;oh=00_AfznZI8OeFl1qGSLisbHkiw3zAeqBfQ85GvcHe4fxGMprg&amp;oe=69BDBB9E</t>
  </si>
  <si>
    <t>celebrities</t>
  </si>
  <si>
    <t>https://www.instagram.com/aracelly.1977</t>
  </si>
  <si>
    <t>tiagopantaleaov</t>
  </si>
  <si>
    <t>Tiago Pantaleão Vieira</t>
  </si>
  <si>
    <t>Quando a fome entra pela porta o amor sai pela janela.#th&amp;.v!ru$......</t>
  </si>
  <si>
    <t>https://scontent-mia5-1.cdninstagram.com/v/t51.82787-19/609066901_17851328928612481_7352498635313735342_n.jpg?stp=dst-jpg_e0_s150x150_tt6&amp;efg=eyJ2ZW5jb2RlX3RhZyI6InByb2ZpbGVfcGljLmRqYW5nby4xMDgwLmMyIn0&amp;_nc_ht=scontent-mia5-1.cdninstagram.com&amp;_nc_cat=101&amp;_nc_oc=Q6cZ2QEH-BorNrkdHrKicW_xhs7j_dOLlHuVf-xMw4KypXUSyYzAEG1hvi4-Rq4w2UFwZCo&amp;_nc_ohc=TAKjjaTQowYQ7kNvwGwPz_Q&amp;_nc_gid=Ib80q4xg_UlJ5on6F2vetg&amp;edm=AOQ1c0wBAAAA&amp;ccb=7-5&amp;oh=00_AfzbmWP2zRMW3Bx4bnFv_Hxd9ZRJ2H0YP9B4sb20VF3PDA&amp;oe=69BD9A2A&amp;_nc_sid=8b3546</t>
  </si>
  <si>
    <t>#bomdia | #bomdia🌞 | #seguenoiscarai | #construcao civil | #bomdia | #boanoite🌙️ | #boatardepranós | #poker</t>
  </si>
  <si>
    <t>#bomdia, #seguenoiscarai, #construcao, #boanoite, #boatardepran, #poker</t>
  </si>
  <si>
    <t>https://instagram.com/p/DVN7Pqejrhi, https://instagram.com/p/DV3dn2bDqE6, https://instagram.com/p/DV3REMEDsVt, https://instagram.com/p/DV1sknyD1Q2, https://instagram.com/p/DVqnHLEjVjg, https://instagram.com/p/DVdxyv4jgO2, https://instagram.com/p/DVPDLYYD6mu, https://instagram.com/p/DU-UY4iDqwN, https://instagram.com/p/DTS7rpcDq-M, https://instagram.com/p/DS0W8ktj9Z2, https://instagram.com/p/DRk4LiWjzLt</t>
  </si>
  <si>
    <t>0, 2, 0, 0, 3, 9, 4, 2, 5, 3, 4</t>
  </si>
  <si>
    <t>0, 0, 0, 0, 0, 0, 1, 0, 0, 0, 0</t>
  </si>
  <si>
    <t>2026-02-26, 2026-03-14, 2026-03-14, 2026-03-13, 2026-03-09, 2026-03-04, 2026-02-26, 2026-02-20, 2026-01-09, 2025-12-28, 2025-11-27</t>
  </si>
  <si>
    <t>Video, Video, Video, Video, Video, Video, Video, Image, Video, Video, Image</t>
  </si>
  <si>
    <t>https://scontent-mia5-1.cdninstagram.com/v/t51.82787-15/637230520_17858378055612481_3869490827505054853_n.webp?stp=dst-jpg_e15_fr_s1080x1080_tt6&amp;_nc_ht=scontent-mia5-1.cdninstagram.com&amp;_nc_cat=101&amp;_nc_oc=Q6cZ2QEH-BorNrkdHrKicW_xhs7j_dOLlHuVf-xMw4KypXUSyYzAEG1hvi4-Rq4w2UFwZCo&amp;_nc_ohc=lidZQBAnLvcQ7kNvwGopaoF&amp;_nc_gid=Ib80q4xg_UlJ5on6F2vetg&amp;edm=AOQ1c0wBAAAA&amp;ccb=7-5&amp;ig_cache_key=MzgzNjU5MzYwMzQ2NDgzNDA2MQ%3D%3D.3-ccb7-5&amp;oh=00_AfxAbPzoMp9wELI9WdbJUiLxKini1RstknWNHRBhzyaY3w&amp;oe=69BDB924&amp;_nc_sid=8b3546, https://scontent-mia5-1.cdninstagram.com/v/t51.82787-15/584400332_17846704812612481_6460826464754436238_n.webp?stp=dst-jpg_e15_fr_s1080x1080_tt6&amp;_nc_ht=scontent-mia5-1.cdninstagram.com&amp;_nc_cat=101&amp;_nc_oc=Q6cZ2QEH-BorNrkdHrKicW_xhs7j_dOLlHuVf-xMw4KypXUSyYzAEG1hvi4-Rq4w2UFwZCo&amp;_nc_ohc=oQlNQ9Zi7jEQ7kNvwEpZRWl&amp;_nc_gid=Ib80q4xg_UlJ5on6F2vetg&amp;edm=AOQ1c0wBAAAA&amp;ccb=7-5&amp;ig_cache_key=Mzc3NTM4OTQ3MTA0Nzg4OTY0NQ%3D%3D.3-ccb7-5&amp;oh=00_AfwNH5kZAkLCWgLbLEzmpwIMlzpkwNhK3N2HfeFHh322-w&amp;oe=69BDA5F2&amp;_nc_sid=8b3546</t>
  </si>
  <si>
    <t>https://scontent-mia5-2.cdninstagram.com/o1/v/t16/f2/m69/AQO1ICYTLiv4qoXNuP43pClmqKx9wt2z2Fs6JfhfCdxQWQlCenzmm_uEyz7q6SXGAN_qQhgsWXTDWb3EZ3kPgEjJ.mp4?strext=1&amp;_nc_cat=100&amp;_nc_sid=5e9851&amp;_nc_ht=scontent-mia5-2.cdninstagram.com&amp;_nc_ohc=rX_vtC7g0IsQ7kNvwERz3Qa&amp;efg=eyJ2ZW5jb2RlX3RhZyI6Inhwdl9wcm9ncmVzc2l2ZS5JTlNUQUdSQU0uQ0xJUFMuQzMuNzIwLmRhc2hfYmFzZWxpbmVfMV92MSIsInhwdl9hc3NldF9pZCI6MTc4NTQ0Nzk0NzQ2MjUxMzksImFzc2V0X2FnZV9kYXlzIjoxNywidmlfdXNlY2FzZV9pZCI6MTAwOTksImR1cmF0aW9uX3MiOjEwLCJ1cmxnZW5fc291cmNlIjoid3d3In0%3D&amp;ccb=17-1&amp;_nc_gid=Ib80q4xg_UlJ5on6F2vetg&amp;_nc_ss=1a&amp;_nc_zt=28&amp;vs=7f622ef55aa7f09a&amp;_nc_vs=HBksFQIYOnBhc3N0aHJvdWdoX2V2ZXJzdG9yZS9HRXE0WENZX0twdk9OQWdEQUpUX1A5SDdGR3BwYnNwVEFRQUYVAALIARIAFQIYUWlnX3hwdl9wbGFjZW1lbnRfcGVybWFuZW50X3YyL0FDNEEyM0RDMTY0RTQ2NzJERUZFQ0JBQzlDQjU3MTg5X2F1ZGlvX2Rhc2hpbml0Lm1wNBUCAsgBEgAoABgAGwKIB3VzZV9vaWwBMRJwcm9ncmVzc2l2ZV9yZWNpcGUBMRUAACbmqeCrvqO3PxUCKAJDMywXQCQgQYk3S8cYEmRhc2hfYmFzZWxpbmVfMV92MREAdf4HZeadAQA&amp;oh=00_AfycDmEgq4WrpZr-2AvnUA_pLLs3DNeFYJcgqVhvkSABSQ&amp;oe=69BD93C8, https://scontent-mia5-1.cdninstagram.com/o1/v/t16/f2/m69/AQNNVUekkej_sMM8uEnfOkYqStgwE9cWSWsYLSEf-KG9XzxiyI2JOPZUshqXotmVYZPhjGeg2MNipkMFcneKUqp_.mp4?strext=1&amp;_nc_cat=102&amp;_nc_sid=5e9851&amp;_nc_ht=scontent-mia5-1.cdninstagram.com&amp;_nc_ohc=6OR9XVbYGb0Q7kNvwHCtsIQ&amp;efg=eyJ2ZW5jb2RlX3RhZyI6Inhwdl9wcm9ncmVzc2l2ZS5JTlNUQUdSQU0uQ0xJUFMuQzMuNzIwLmRhc2hfYmFzZWxpbmVfMV92MSIsInhwdl9hc3NldF9pZCI6MTc4NTY0Nzk4Mzg2MjUxMzksImFzc2V0X2FnZV9kYXlzIjoxLCJ2aV91c2VjYXNlX2lkIjoxMDA5OSwiZHVyYXRpb25fcyI6MjAsInVybGdlbl9zb3VyY2UiOiJ3d3cifQ%3D%3D&amp;ccb=17-1&amp;_nc_gid=Ib80q4xg_UlJ5on6F2vetg&amp;_nc_ss=1a&amp;_nc_zt=28&amp;vs=fcc8a144dcbdc0d&amp;_nc_vs=HBksFQIYOnBhc3N0aHJvdWdoX2V2ZXJzdG9yZS9HR2dZMHlaQ25YWW5CamNGQU5JLV9mQVBGNFZkYnNwVEFRQUYVAALIARIAFQIYUWlnX3hwdl9wbGFjZW1lbnRfcGVybWFuZW50X3YyLzNENDZBNTlGRTc5RDEyNDYzMDU3RTlERkVGOTZGNzk4X2F1ZGlvX2Rhc2hpbml0Lm1wNBUCAsgBEgAoABgAGwKIB3VzZV9vaWwBMRJwcm9ncmVzc2l2ZV9yZWNpcGUBMRUAACbm9cKb9pe4PxUCKAJDMywXQDTLAgxJul4YEmRhc2hfYmFzZWxpbmVfMV92MREAdf4HZeadAQA&amp;oh=00_AfxJVk2I7xaoXEA51YdpoawBChR7xu-zM6Om-9BBZjfKWw&amp;oe=69BD8D8A, https://scontent-mia3-2.cdninstagram.com/o1/v/t16/f2/m69/AQN7siBGU_REkUn1s6W77Y1Ee7YvQwi2l2E3anpY9tlrrrOdaKz3rReCz3HEtzxAZ0xIn7Nh37TcJ74obZOeTwTu.mp4?strext=1&amp;_nc_cat=103&amp;_nc_sid=5e9851&amp;_nc_ht=scontent-mia3-2.cdninstagram.com&amp;_nc_ohc=mbGSONZITgEQ7kNvwEzQ_id&amp;efg=eyJ2ZW5jb2RlX3RhZyI6Inhwdl9wcm9ncmVzc2l2ZS5JTlNUQUdSQU0uQ0xJUFMuQzMuNzIwLmRhc2hfYmFzZWxpbmVfMV92MSIsInhwdl9hc3NldF9pZCI6MTc4NTY0Njg1OTQ2MjUxMzksImFzc2V0X2FnZV9kYXlzIjoxLCJ2aV91c2VjYXNlX2lkIjoxMDA5OSwiZHVyYXRpb25fcyI6NCwidXJsZ2VuX3NvdXJjZSI6Ind3dyJ9&amp;ccb=17-1&amp;_nc_gid=Ib80q4xg_UlJ5on6F2vetg&amp;_nc_ss=1a&amp;_nc_zt=28&amp;vs=66214fcf1ec0b72&amp;_nc_vs=HBksFQIYOnBhc3N0aHJvdWdoX2V2ZXJzdG9yZS9HRzZqdnlhLVJQcHFBQ1lGQUo4VFMwLWE1VHdJYnNwVEFRQUYVAALIARIAFQIYUWlnX3hwdl9wbGFjZW1lbnRfcGVybWFuZW50X3YyLzRCNDc2QjdDMzVBNTBFRUExQjE2MjFCMkQyMjA0QkJBX2F1ZGlvX2Rhc2hpbml0Lm1wNBUCAsgBEgAoABgAGwKIB3VzZV9vaWwBMRJwcm9ncmVzc2l2ZV9yZWNpcGUBMRUAACbmqbS4ope4PxUCKAJDMywXQBIhysCDEm8YEmRhc2hfYmFzZWxpbmVfMV92MREAdf4HZeadAQA&amp;oh=00_AfzAaIC3g_Sh8gohg4IJ_SNhaOj0i9uzIQzaA7cuKKUfNg&amp;oe=69BDAE21, https://scontent-mia5-2.cdninstagram.com/o1/v/t16/f2/m69/AQPgKSFhqzvlauVkmTxXdOmJ-4bvgjSesN0hQM8ER_GaYTeIHjWcC_qTkbpIqhMcUuc-m4Xi7MMOj1VDRGiDxB2y.mp4?strext=1&amp;_nc_cat=100&amp;_nc_sid=5e9851&amp;_nc_ht=scontent-mia5-2.cdninstagram.com&amp;_nc_ohc=WT_4FPSZc-QQ7kNvwE0Xp6o&amp;efg=eyJ2ZW5jb2RlX3RhZyI6Inhwdl9wcm9ncmVzc2l2ZS5JTlNUQUdSQU0uQ0xJUFMuQzMuNzIwLmRhc2hfYmFzZWxpbmVfMV92MSIsInhwdl9hc3NldF9pZCI6MTc4NTY0MDM5OTU2MjUxMzksImFzc2V0X2FnZV9kYXlzIjoyLCJ2aV91c2VjYXNlX2lkIjoxMDA5OSwiZHVyYXRpb25fcyI6NSwidXJsZ2VuX3NvdXJjZSI6Ind3dyJ9&amp;ccb=17-1&amp;_nc_gid=Ib80q4xg_UlJ5on6F2vetg&amp;_nc_ss=1a&amp;_nc_zt=28&amp;vs=b4f17a64ccf55d79&amp;_nc_vs=HBksFQIYOnBhc3N0aHJvdWdoX2V2ZXJzdG9yZS9HSEtjdHlhMXFxSWt6RElEQUYzbmNWS2dyZll3YnNwVEFRQUYVAALIARIAFQIYUWlnX3hwdl9wbGFjZW1lbnRfcGVybWFuZW50X3YyLzBCNEFEODUxRkM3OTFBQUJCNEU3NUE3NjAyN0ZDRDlGX2F1ZGlvX2Rhc2hpbml0Lm1wNBUCAsgBEgAoABgAGwKIB3VzZV9vaWwBMRJwcm9ncmVzc2l2ZV9yZWNpcGUBMRUAACbmmoCSwZO4PxUCKAJDMywXQBQhysCDEm8YEmRhc2hfYmFzZWxpbmVfMV92MREAdf4HZeadAQA&amp;oh=00_AfyfAOWV_BnqmMvvtu8VPpik1WFDKiQjApISW_tKo6mGDQ&amp;oe=69BD88AC, https://scontent-mia3-3.cdninstagram.com/o1/v/t16/f2/m69/AQM6z1WlbQCZsJIb1EvpJ_gKuqyjFYmbAfNwVR1VlYXf3ydwqi7RYrSEGt3BkltGGimYjPunR-TTPVAZDh0fQ0MW.mp4?strext=1&amp;_nc_cat=109&amp;_nc_sid=5e9851&amp;_nc_ht=scontent-mia3-3.cdninstagram.com&amp;_nc_ohc=nwrHvDpJ-rYQ7kNvwFAIc8Q&amp;efg=eyJ2ZW5jb2RlX3RhZyI6Inhwdl9wcm9ncmVzc2l2ZS5JTlNUQUdSQU0uQ0xJUFMuQzMuNzIwLmRhc2hfYmFzZWxpbmVfMV92MSIsInhwdl9hc3NldF9pZCI6MTc4NTU4ODYyODI2MjUxMzksImFzc2V0X2FnZV9kYXlzIjo2LCJ2aV91c2VjYXNlX2lkIjoxMDA5OSwiZHVyYXRpb25fcyI6MjAsInVybGdlbl9zb3VyY2UiOiJ3d3cifQ%3D%3D&amp;ccb=17-1&amp;_nc_gid=Ib80q4xg_UlJ5on6F2vetg&amp;_nc_ss=1a&amp;_nc_zt=28&amp;vs=a37e28edaa9d9fd8&amp;_nc_vs=HBksFQIYOnBhc3N0aHJvdWdoX2V2ZXJzdG9yZS9HQkNDdHlhd0cwbm0wRUlEQUpRdVBTbVV0NFJsYnNwVEFRQUYVAALIARIAFQIYUWlnX3hwdl9wbGFjZW1lbnRfcGVybWFuZW50X3YyL0M4NDU4NTJGNDA5NjFCMkE2MThFQ0VDQTFEMDUzMkI3X2F1ZGlvX2Rhc2hpbml0Lm1wNBUCAsgBEgAoABgAGwKIB3VzZV9vaWwBMRJwcm9ncmVzc2l2ZV9yZWNpcGUBMRUAACbmwbTwr_W3PxUCKAJDMywXQDP-dsi0OVgYEmRhc2hfYmFzZWxpbmVfMV92MR</t>
  </si>
  <si>
    <t>https://www.instagram.com/tiagopantaleaov</t>
  </si>
  <si>
    <t>rico.tw</t>
  </si>
  <si>
    <t>Warren Huang</t>
  </si>
  <si>
    <t>TAIWAN
🇹🇼</t>
  </si>
  <si>
    <t>https://www.facebook.com/Ricolive</t>
  </si>
  <si>
    <t>https://scontent-dfw6-1.cdninstagram.com/v/t51.2885-19/357123850_135939922819202_1015036144777511561_n.jpg?stp=dst-jpg_e0_s150x150_tt6&amp;efg=eyJ2ZW5jb2RlX3RhZyI6InByb2ZpbGVfcGljLmRqYW5nby4xMDgwLmMyIn0&amp;_nc_ht=scontent-dfw6-1.cdninstagram.com&amp;_nc_cat=102&amp;_nc_oc=Q6cZ2QE15YqBkW_JtJU3OHwIdf13iQxXs0ItArGY99Jv_kceXhXXtEZa1mbfu2va01oBJ60&amp;_nc_ohc=uADzYvThuwMQ7kNvwEDmjdZ&amp;_nc_gid=aRFsOR1nfEVsjso342qLtA&amp;edm=AOQ1c0wBAAAA&amp;ccb=7-5&amp;oh=00_Afw-qVWCfvLtIAywu5ZhXLL58iYivzZ4uMYIsoL9ISjyIw&amp;oe=69BDABC1&amp;_nc_sid=8b3546</t>
  </si>
  <si>
    <t>#sonyphotography 
#sel35f14z 
#a7r3 | #sonyphotography 
#sel35f14z 
#a7r3 | #sonyphotography 
#sel35f14z 
#a7r3 | 2025
#sonyphotography 
#a7r3 
#sel35f14z | #sonyphotography 
#a7r3 
#sel35f14z | #shimanofishing 
#shimanocalcuttaconquest 
#calcutta
#conquest 
#calcuttaconquest400xg
#transcendence
#ktx78b | #shimano
#stella 
#shimanofishing 
#shimanostellasw14000xg
#14000xg 
#typec | #sonyphotography
#sonyalpha
#sunset
#a7r3 
#sel35f14z</t>
  </si>
  <si>
    <t>#sonyphotography, #sel35f14z, #a7r3, #shimanofishing, #shimanocalcuttaconquest, #calcutta, #conquest, #calcuttaconquest400xg, #transcendence, #ktx78b, #shimano, #stella, #shimanostellasw14000xg, #14000xg, #typec, #sonyalpha, #sunset</t>
  </si>
  <si>
    <t>https://instagram.com/p/DTh-9TYj4VI, https://instagram.com/p/DTh-U16ER-5, https://instagram.com/p/DR9NcaokZVr, https://instagram.com/p/DR5tJJFkupN, https://instagram.com/p/DR5sFD2E-h5, https://instagram.com/p/DRWt7Vgj1sV, https://instagram.com/p/DRWtnNOD6lJ, https://instagram.com/p/DRHZuJKj4_I, https://instagram.com/p/DRHZT7pDwd4, https://instagram.com/p/DNUryh5RHme, https://instagram.com/p/DNUqVMWxC1X, https://instagram.com/p/DLPb7axvI-y</t>
  </si>
  <si>
    <t>12, 4, 8, 9, 14, 14, 7, 4, 7, 6, 5, 7</t>
  </si>
  <si>
    <t>0, 0, 0, 0, 0, 0, 0, 0, 0, 0, 2, 0</t>
  </si>
  <si>
    <t>2026-01-15, 2026-01-15, 2025-12-07, 2025-12-06, 2025-12-06, 2025-11-22, 2025-11-22, 2025-11-16, 2025-11-16, 2025-08-14, 2025-08-14, 2025-06-23</t>
  </si>
  <si>
    <t>板橋耶誕城</t>
  </si>
  <si>
    <t>https://scontent-dfw5-1.cdninstagram.com/v/t51.82787-15/615253112_18545168929046501_1342781725807519900_n.heic?stp=dst-jpg_e35_s1080x1080_sh0.08_tt6&amp;_nc_ht=scontent-dfw5-1.cdninstagram.com&amp;_nc_cat=105&amp;_nc_oc=Q6cZ2QE15YqBkW_JtJU3OHwIdf13iQxXs0ItArGY99Jv_kceXhXXtEZa1mbfu2va01oBJ60&amp;_nc_ohc=qVkA-FcFT5YQ7kNvwHe2533&amp;_nc_gid=aRFsOR1nfEVsjso342qLtA&amp;edm=AOQ1c0wBAAAA&amp;ccb=7-5&amp;ig_cache_key=MzgxMDYwMzYzNzk3OTIwMTk3Nw%3D%3D.3-ccb7-5&amp;oh=00_Afyl3N4ertbw6tXtpscURxHCXvBn4jmW9sqnzCyLXW1IAw&amp;oe=69BDAB50&amp;_nc_sid=8b3546, https://scontent-dfw5-1.cdninstagram.com/v/t51.82787-15/615253112_18545168929046501_1342781725807519900_n.heic?stp=dst-jpg_e35_s1080x1080_sh0.08_tt6&amp;_nc_ht=scontent-dfw5-1.cdninstagram.com&amp;_nc_cat=105&amp;_nc_oc=Q6cZ2QE15YqBkW_JtJU3OHwIdf13iQxXs0ItArGY99Jv_kceXhXXtEZa1mbfu2va01oBJ60&amp;_nc_ohc=qVkA-FcFT5YQ7kNvwHe2533&amp;_nc_gid=aRFsOR1nfEVsjso342qLtA&amp;edm=AOQ1c0wBAAAA&amp;ccb=7-5&amp;ig_cache_key=MzgxMDYwMzYzNzk3OTIwMTk3Nw%3D%3D.3-ccb7-5&amp;oh=00_Afyl3N4ertbw6tXtpscURxHCXvBn4jmW9sqnzCyLXW1IAw&amp;oe=69BDAB50&amp;_nc_sid=8b3546, https://scontent-dfw5-1.cdninstagram.com/v/t51.82787-15/612069964_18545168941046501_6467545999608149342_n.heic?stp=dst-jpg_e35_s1080x1080_sh0.08_tt6&amp;_nc_ht=scontent-dfw5-1.cdninstagram.com&amp;_nc_cat=105&amp;_nc_oc=Q6cZ2QE15YqBkW_JtJU3OHwIdf13iQxXs0ItArGY99Jv_kceXhXXtEZa1mbfu2va01oBJ60&amp;_nc_ohc=82q-V7LgFs8Q7kNvwEzN0By&amp;_nc_gid=aRFsOR1nfEVsjso342qLtA&amp;edm=AOQ1c0wBAAAA&amp;ccb=7-5&amp;ig_cache_key=MzgxMDYwMzYzNzkzNzI1MTE5Nw%3D%3D.3-ccb7-5&amp;oh=00_AfwEy7KWIKrmv__apubN3TET2Rd2-fmPy9FpbyJqhfQMcQ&amp;oe=69BD9F4C&amp;_nc_sid=8b3546, https://scontent-dfw5-1.cdninstagram.com/v/t51.82787-15/617517465_18545168953046501_7226309914857043121_n.heic?stp=dst-jpg_e35_s1080x1080_sh0.08_tt6&amp;_nc_ht=scontent-dfw5-1.cdninstagram.com&amp;_nc_cat=105&amp;_nc_oc=Q6cZ2QE15YqBkW_JtJU3OHwIdf13iQxXs0ItArGY99Jv_kceXhXXtEZa1mbfu2va01oBJ60&amp;_nc_ohc=p4VPHhgZSHEQ7kNvwGHpsL_&amp;_nc_gid=aRFsOR1nfEVsjso342qLtA&amp;edm=AOQ1c0wBAAAA&amp;ccb=7-5&amp;ig_cache_key=MzgxMDYwMzYzODAyOTUyNTE1Nw%3D%3D.3-ccb7-5&amp;oh=00_Afxzy4kHdaEFT7596WAbSTdpudPw8n16MabEwjbUgGsObw&amp;oe=69BDB181&amp;_nc_sid=8b3546, https://scontent-dfw5-1.cdninstagram.com/v/t51.82787-15/610951446_18545168989046501_7567033510240947144_n.heic?stp=dst-jpg_e35_s1080x1080_sh0.08_tt6&amp;_nc_ht=scontent-dfw5-1.cdninstagram.com&amp;_nc_cat=105&amp;_nc_oc=Q6cZ2QE15YqBkW_JtJU3OHwIdf13iQxXs0ItArGY99Jv_kceXhXXtEZa1mbfu2va01oBJ60&amp;_nc_ohc=ibZ5kQ3oiTEQ7kNvwGLzZ-I&amp;_nc_gid=aRFsOR1nfEVsjso342qLtA&amp;edm=AOQ1c0wBAAAA&amp;ccb=7-5&amp;ig_cache_key=MzgxMDYwMzYzNzk5NTkzMDczNw%3D%3D.3-ccb7-5&amp;oh=00_AfwntlwWha1Fc-FGcNOdwN2iuAP8gSpSwfAx_qcCmn6SzA&amp;oe=69BDA5C6&amp;_nc_sid=8b3546, https://scontent-dfw5-1.cdninstagram.com/v/t51.82787-15/616012611_18545168998046501_7627240899838739248_n.heic?stp=dst-jpg_e35_s1080x1080_sh0.08_tt6&amp;_nc_ht=scontent-dfw5-1.cdninstagram.com&amp;_nc_cat=105&amp;_nc_oc=Q6cZ2QE15YqBkW_JtJU3OHwIdf13iQxXs0ItArGY99Jv_kceXhXXtEZa1mbfu2va01oBJ60&amp;_nc_ohc=_W9pbtJ0gSEQ7kNvwHF7TzS&amp;_nc_gid=aRFsOR1nfEVsjso342qLtA&amp;edm=AOQ1c0wBAAAA&amp;ccb=7-5&amp;ig_cache_key=MzgxMDYwMzYzNzgwMzAwMTY0NQ%3D%3D.3-ccb7-5&amp;oh=00_AfwTpJoBtRuDBWRBChOha48xC8hf4HXg0D1hIXn0BxG1zg&amp;oe=69BD9EDD&amp;_nc_sid=8b3546, https://scontent-dfw5-1.cdninstagram.com/v/t51.82787-15/611312001_18545169010046501_2330267050174852329_n.heic?stp=dst-jpg_e35_s1080x1080_sh0.08_tt6&amp;_nc_ht=scontent-dfw5-1.cdninstagram.com&amp;_nc_cat=105&amp;_nc_oc=Q6cZ2QE15YqBkW_JtJU3OHwIdf13iQxXs0ItArGY99Jv_kceXhXXtEZa1mbfu2va01oBJ60&amp;_nc_ohc=_6h5CT27f6EQ7kNvwEuj7Aw&amp;_nc_gid=aRFsOR1nfEVsjso342qLtA&amp;edm=AOQ1c0wBAAAA&amp;ccb=7-5&amp;ig_cache_key=MzgxMDYwMzYzNzk3OTE4ODQ1Mg%3D%3D.3-ccb7-5&amp;oh=00_AfzO22Solvk1C0dXdvr0zucmeFL1LeYiVbRYrbGYUVFmnA&amp;oe=69BDBD96&amp;_nc_sid=8b3546, https://scontent-dfw5-1.cdninstagram.com/v/t51.82787-15/615555225_18545168299046501_5920436869095773628_n.heic?stp=dst-jpg_e35_s1080x1080_sh0.08_tt6&amp;_nc_ht=scontent-dfw5-1.cdninstagram.com&amp;_nc_cat=105&amp;_nc_oc=Q6cZ2QE15YqBkW_JtJU3OHwIdf13iQxXs0ItArGY99Jv_kceXhXXtEZa1mbfu2va01oBJ60&amp;_nc_ohc=TkfFG_NCdzwQ7kNvwFLTlob&amp;_nc_gid=aRFsOR1nfEVsjso342qLtA&amp;edm=AOQ1c0wBAAAA&amp;ccb=7-5&amp;ig_cache_key=MzgxMDYwMDg3MDg4Nzg5MDg3Mw%3D%3D.3-ccb7-5&amp;oh=00_Afx4p1ke3Dq5Go6FjwvUD8wRBKjAz4tBcAH19qqBcfH3pA&amp;oe=69BDA3ED&amp;_nc_sid=8b3546, https://scontent-dfw5-1.cdninstagram.com/v/t51.82787-15/591165310_18538406707046501_4675299525559825036_n.heic?stp=dst-jpg_e35_s1080x1080_sh0.08_tt6&amp;_nc_ht=scontent-dfw5-1.cdninstagram.com&amp;_nc_cat=105&amp;_nc_oc=Q6cZ2QE15YqBkW_JtJU3OHwIdf13iQxXs0ItArGY99Jv_kceXhXXtEZa1mbfu2va01oBJ60&amp;_nc_ohc=4T2_7XtwolgQ7kNvwE7pbFo&amp;_nc_gid=aRFsOR1nfEVsjso342qLtA&amp;edm=AOQ1c0wBAAAA&amp;ccb=7-5&amp;ig_cache_key=Mzc4MjIzODM4OTQwODk5NDY2Nw%3D%3D.3-ccb7-5&amp;oh=00_AfwtqwfwNcxlddDR9nIfyK9U3Z5LjVzc6KVNIKEBjf7XGQ&amp;oe=69BD9978&amp;_nc_sid=8b3546, https://scontent-dfw5-1.cdninstagram.com/v/t51.82787-15/589967444_18538164907046501_1930796639954086434_n.heic?stp=dst-jpg_e35_p1080x1080_sh0.08_tt6&amp;_nc_ht=scontent-dfw5-1.cdninstagram.com&amp;_nc_cat=105&amp;_nc_oc=Q6cZ2QE15YqBkW_JtJU3OHwIdf13iQxXs0ItArGY99Jv_kceXhXXtEZa1mbfu2va01oBJ60&amp;_nc_ohc=VTUHpFfO77UQ7kNvwGN3lV6&amp;_nc_gid=aRFsOR1nfEVsjso342qLtA&amp;edm=AOQ1c0wBAAAA&amp;ccb=7-5&amp;ig_cache_key=Mzc4MTI1MTkwMjQ3OTcyMzA4NQ%3D%3D.3-ccb7-5&amp;oh=00_AfyLwwRb4nQep37YfI8GvQc3_wVmnPFXTXh</t>
  </si>
  <si>
    <t>https://www.instagram.com/rico.tw</t>
  </si>
  <si>
    <t>bandido8163</t>
  </si>
  <si>
    <t>Esteban Bandido</t>
  </si>
  <si>
    <t>Síganme para seguirte porfa gracias 🫂</t>
  </si>
  <si>
    <t>https://scontent-atl3-1.cdninstagram.com/v/t51.2885-19/469653073_1767117244035663_3907031226165872455_n.jpg?stp=dst-jpg_e0_s150x150_tt6&amp;efg=eyJ2ZW5jb2RlX3RhZyI6InByb2ZpbGVfcGljLmRqYW5nby43ODAuYzIifQ&amp;_nc_ht=scontent-atl3-1.cdninstagram.com&amp;_nc_cat=103&amp;_nc_oc=Q6cZ2QGix5mMDykvhTRJTTMOJz4HymoTZBglW98ch2SNVETCXNVOwyLfSkQI6VvvpNpibcgMBvmdEDap2IFH6J8xrqKd&amp;_nc_ohc=j7lwbTpJG4MQ7kNvwH1hr43&amp;_nc_gid=Nb3bo-hbMynMDagwip_Wtg&amp;edm=AOQ1c0wBAAAA&amp;ccb=7-5&amp;oh=00_AfyXz4wZtJVnTH-o1c_yoAWgUGNe0uKxq5NT1duq_t4a9g&amp;oe=69BDBB80&amp;_nc_sid=8b3546</t>
  </si>
  <si>
    <t>Y que este fin de semana nos vaya bonito a todos amén ⚡🙏🫀🌄 | Feliz día de la mujer madre 😍 que Dios y la vida me la siga cuidando y protegiendo y me de mucha salud te quiero mucho mamá  feliz día te mereces lo mejor 👑🙏🥳👏🥺🌟🫀🎂 | Vida te seguiré disfrutando a mi manera y darme lo que no me he dado 🌟🫀🙏🥳🌄🌅✨ | Hoy estamos aquí, pero mañana quien sabe si estaremos 🫀🙏💯 | Amén 😇🙏🫀👑 | Hace que yo pierda la cabeza por ti 🫀😘👑 | Lo mejor de lo mejor ❤️‍🩹😍🌄🏞️ | ❤️ | Al privado 🫀🥳 | Feliz inicio de mes para todos que sea un mes de muchos éxitos y bendiciones para todos un abrazo 🌹🙏🫀 | C | ❤️‍🔥</t>
  </si>
  <si>
    <t>https://instagram.com/p/DV3ftw8APZd, https://instagram.com/p/DVpc-2AFL6r, https://instagram.com/p/DVkD2ImDNoM, https://instagram.com/p/DUA8QSDAMHX, https://instagram.com/p/DTnwtkTAEVL, https://instagram.com/p/DTV72cukuTw, https://instagram.com/p/DTVkA6Lj9gc, https://instagram.com/p/DHi-uj0MTeX, https://instagram.com/p/DG-uucgRcyN, https://instagram.com/p/DGqDxXzx-9g, https://instagram.com/p/DGVhZwjx1KI, https://instagram.com/p/DFiFExSJV60</t>
  </si>
  <si>
    <t>3, 1, 2, 6, 5, 5, 1, 7, 4, 3, 7, 10</t>
  </si>
  <si>
    <t>1, 0, 0, 0, 2, 0, 0, 0, 0, 0, 0, 0</t>
  </si>
  <si>
    <t>2026-03-14, 2026-03-09, 2026-03-07, 2026-01-27, 2026-01-17, 2026-01-10, 2026-01-10, 2025-03-23, 2025-03-09, 2025-03-01, 2025-02-21, 2025-02-01</t>
  </si>
  <si>
    <t>Bruselas, Huila, Colombia</t>
  </si>
  <si>
    <t>Image, Image, Sidecar, Video, Video, Video, Video, Video, Video, Video, Video, Video</t>
  </si>
  <si>
    <t>https://scontent-atl3-3.cdninstagram.com/v/t51.82787-15/652765507_17952611322099731_5372162937216894471_n.webp?stp=dst-jpg_e15_tt6&amp;_nc_ht=scontent-atl3-3.cdninstagram.com&amp;_nc_cat=111&amp;_nc_oc=Q6cZ2QGix5mMDykvhTRJTTMOJz4HymoTZBglW98ch2SNVETCXNVOwyLfSkQI6VvvpNpibcgMBvmdEDap2IFH6J8xrqKd&amp;_nc_ohc=quhrUtp400QQ7kNvwEzvYdh&amp;_nc_gid=Nb3bo-hbMynMDagwip_Wtg&amp;edm=AOQ1c0wBAAAA&amp;ccb=7-5&amp;ig_cache_key=Mzg1MjY4NzQ5MDYwMzM0OTU5Nw%3D%3D.3-ccb7-5&amp;oh=00_AfxNdOh_b27LPGNXhds415eRA4af4Rhhi9NWBSArjS66Lg&amp;oe=69BD87DE&amp;_nc_sid=8b3546, https://scontent-atl3-3.cdninstagram.com/v/t39.30808-6/649910221_122241401024103262_3747865836631395458_n.jpg?stp=dst-jpg_e15_tt6&amp;_nc_ht=scontent-atl3-3.cdninstagram.com&amp;_nc_cat=110&amp;_nc_oc=Q6cZ2QGix5mMDykvhTRJTTMOJz4HymoTZBglW98ch2SNVETCXNVOwyLfSkQI6VvvpNpibcgMBvmdEDap2IFH6J8xrqKd&amp;_nc_ohc=yRgqqm4yY7QQ7kNvwEF6RG5&amp;_nc_gid=Nb3bo-hbMynMDagwip_Wtg&amp;edm=AOQ1c0wAAAAA&amp;ccb=7-5&amp;ig_cache_key=Mzg0ODczNDgyMDQ1ODA4NjA1OQ%3D%3D.3-ccb7-5&amp;oh=00_AfxqmbZ8gVefUPqFkuYnM-ZLcR99tbgIPNFVFvaftWYcvA&amp;oe=69BD9F44&amp;_nc_sid=8b3546, https://scontent-atl3-3.cdninstagram.com/v/t51.82787-15/649225496_17950971288099731_2053001878717954691_n.webp?stp=dst-jpg_e15_fr_s1080x1080_tt6&amp;_nc_ht=scontent-atl3-3.cdninstagram.com&amp;_nc_cat=111&amp;_nc_oc=Q6cZ2QGix5mMDykvhTRJTTMOJz4HymoTZBglW98ch2SNVETCXNVOwyLfSkQI6VvvpNpibcgMBvmdEDap2IFH6J8xrqKd&amp;_nc_ohc=KIsXo5YfYcYQ7kNvwEEjFlt&amp;_nc_gid=Nb3bo-hbMynMDagwip_Wtg&amp;edm=AOQ1c0wBAAAA&amp;ccb=7-5&amp;ig_cache_key=Mzg0NzIxNjA4NzY0MTY3MjgwNg%3D%3D.3-ccb7-5&amp;oh=00_Afx_qUJ7vspL5jGRarOwyPxQKvCDlKi0taRNLHZQh-RQNg&amp;oe=69BDAC92&amp;_nc_sid=8b3546, https://scontent-atl3-3.cdninstagram.com/v/t51.82787-15/649225496_17950971288099731_2053001878717954691_n.webp?stp=dst-jpg_e15_fr_s1080x1080_tt6&amp;_nc_ht=scontent-atl3-3.cdninstagram.com&amp;_nc_cat=111&amp;_nc_oc=Q6cZ2QGix5mMDykvhTRJTTMOJz4HymoTZBglW98ch2SNVETCXNVOwyLfSkQI6VvvpNpibcgMBvmdEDap2IFH6J8xrqKd&amp;_nc_ohc=KIsXo5YfYcYQ7kNvwEEjFlt&amp;_nc_gid=Nb3bo-hbMynMDagwip_Wtg&amp;edm=AOQ1c0wBAAAA&amp;ccb=7-5&amp;ig_cache_key=Mzg0NzIxNjA4NzY0MTY3MjgwNg%3D%3D.3-ccb7-5&amp;oh=00_Afx_qUJ7vspL5jGRarOwyPxQKvCDlKi0taRNLHZQh-RQNg&amp;oe=69BDAC92&amp;_nc_sid=8b3546, https://scontent-atl3-3.cdninstagram.com/v/t51.82787-15/649223240_17950971297099731_6243005141495897236_n.webp?stp=dst-jpg_e15_fr_s1080x1080_tt6&amp;_nc_ht=scontent-atl3-3.cdninstagram.com&amp;_nc_cat=111&amp;_nc_oc=Q6cZ2QGix5mMDykvhTRJTTMOJz4HymoTZBglW98ch2SNVETCXNVOwyLfSkQI6VvvpNpibcgMBvmdEDap2IFH6J8xrqKd&amp;_nc_ohc=Xqq9HyuXChEQ7kNvwF6BRfQ&amp;_nc_gid=Nb3bo-hbMynMDagwip_Wtg&amp;edm=AOQ1c0wBAAAA&amp;ccb=7-5&amp;ig_cache_key=Mzg0NzIxNjA5MjI5NzMyNTY1Mg%3D%3D.3-ccb7-5&amp;oh=00_AfxlSxzVti2FvnycsYf8IsQMr829ucZjQzU9t672KANGxA&amp;oe=69BDAF05&amp;_nc_sid=8b3546, https://scontent-atl3-3.cdninstagram.com/v/t51.82787-15/649223671_17950971306099731_1703960177263781756_n.webp?stp=dst-jpg_e15_fr_s1080x1080_tt6&amp;_nc_ht=scontent-atl3-3.cdninstagram.com&amp;_nc_cat=111&amp;_nc_oc=Q6cZ2QGix5mMDykvhTRJTTMOJz4HymoTZBglW98ch2SNVETCXNVOwyLfSkQI6VvvpNpibcgMBvmdEDap2IFH6J8xrqKd&amp;_nc_ohc=uaU74XyNgzsQ7kNvwFgQ4gJ&amp;_nc_gid=Nb3bo-hbMynMDagwip_Wtg&amp;edm=AOQ1c0wBAAAA&amp;ccb=7-5&amp;ig_cache_key=Mzg0NzIxNjA5NDQ3ODM4NzcwOA%3D%3D.3-ccb7-5&amp;oh=00_AfwmgZlQw8V3qAOFA5QJXcaWbouVmkw4V9BdkqdyFsC_jw&amp;oe=69BDB202&amp;_nc_sid=8b3546, https://scontent-atl3-3.cdninstagram.com/v/t51.82787-15/649224110_17950971315099731_6431176145400257777_n.webp?stp=dst-jpg_e15_fr_s1080x1080_tt6&amp;_nc_ht=scontent-atl3-3.cdninstagram.com&amp;_nc_cat=111&amp;_nc_oc=Q6cZ2QGix5mMDykvhTRJTTMOJz4HymoTZBglW98ch2SNVETCXNVOwyLfSkQI6VvvpNpibcgMBvmdEDap2IFH6J8xrqKd&amp;_nc_ohc=8JryifSxPUEQ7kNvwGHszTO&amp;_nc_gid=Nb3bo-hbMynMDagwip_Wtg&amp;edm=AOQ1c0wBAAAA&amp;ccb=7-5&amp;ig_cache_key=Mzg0NzIxNjA5ODMwMzU5ODIxOQ%3D%3D.3-ccb7-5&amp;oh=00_AfyqsxnbkBP0kVcyk7lF_Ir6ge9wYPRmJYo-hEYYdntzfw&amp;oe=69BD9782&amp;_nc_sid=8b3546, https://scontent-atl3-3.cdninstagram.com/v/t51.82787-15/648645664_17950971324099731_1331910902343668011_n.webp?stp=dst-jpg_e15_fr_s1080x1080_tt6&amp;_nc_ht=scontent-atl3-3.cdninstagram.com&amp;_nc_cat=111&amp;_nc_oc=Q6cZ2QGix5mMDykvhTRJTTMOJz4HymoTZBglW98ch2SNVETCXNVOwyLfSkQI6VvvpNpibcgMBvmdEDap2IFH6J8xrqKd&amp;_nc_ohc=gbbRDIY6yiEQ7kNvwEqPAcn&amp;_nc_gid=Nb3bo-hbMynMDagwip_Wtg&amp;edm=AOQ1c0wBAAAA&amp;ccb=7-5&amp;ig_cache_key=Mzg0NzIxNjEwMTI1NjM5MTU1Mw%3D%3D.3-ccb7-5&amp;oh=00_AfxIAUq2jhaXotQvcuJeyKXyudGgwXIc-32CpgR1QTUFdQ&amp;oe=69BD9CF6&amp;_nc_sid=8b3546, https://scontent-atl3-3.cdninstagram.com/v/t51.82787-15/649223019_17950971333099731_4255350173911916008_n.webp?stp=dst-jpg_e15_fr_s1080x1080_tt6&amp;_nc_ht=scontent-atl3-3.cdninstagram.com&amp;_nc_cat=111&amp;_nc_oc=Q6cZ2QGix5mMDykvhTRJTTMOJz4HymoTZBglW98ch2SNVETCXNVOwyLfSkQI6VvvpNpibcgMBvmdEDap2IFH6J8xrqKd&amp;_nc_ohc=skitdIR2N3QQ7kNvwH3bcA4&amp;_nc_gid=Nb3bo-hbMynMDagwip_Wtg&amp;edm=AOQ1c0wBAAAA&amp;ccb=7-5&amp;ig_cache_key=Mzg0NzIxNjEwNTgwMjk5MDIxNQ%3D%3D.3-ccb7-5&amp;oh=00_Afw-sMTW032L7TidsjkJ964aRvOncHZpU-kGpWZFi-TT7A&amp;oe=69BD9A46&amp;_nc_sid=8b3546</t>
  </si>
  <si>
    <t>https://scontent-atl3-1.cdninstagram.com/o1/v/t2/f2/m86/AQM0Xb01DwaEAGb1aENtt0_5M3dbgsgrrfHWInSBiuHlqiFihTRoXaugiyt-j0sa0ocL3dr_IvkPR_INsgL_57cGLLsdilj5BJ6coLg.mp4?_nc_cat=100&amp;_nc_sid=5e9851&amp;_nc_ht=scontent-atl3-1.cdninstagram.com&amp;_nc_ohc=12IKlBLJVp0Q7kNvwGaVuum&amp;efg=eyJ2ZW5jb2RlX3RhZyI6Inhwdl9wcm9ncmVzc2l2ZS5JTlNUQUdSQU0uQ0xJUFMuQzMuNzIwLmRhc2hfYmFzZWxpbmVfMV92MSIsInhwdl9hc3NldF9pZCI6MTc4NDY1OTk5Njg2NzI4NzQsImFzc2V0X2FnZV9kYXlzIjo0NywidmlfdXNlY2FzZV9pZCI6MTAwOTksImR1cmF0aW9uX3MiOjksInVybGdlbl9zb3VyY2UiOiJ3d3cifQ%3D%3D&amp;ccb=17-1&amp;_nc_gid=Nb3bo-hbMynMDagwip_Wtg&amp;_nc_ss=1a&amp;_nc_zt=28&amp;vs=e2d45759ec34b781&amp;_nc_vs=HBksFQIYUmlnX3hwdl9yZWVsc19wZXJtYW5lbnRfc3JfcHJvZC80RjRGODM5NEU1NzY1NUZFMjhFRDgwNENEMDk0RTVCNV92aWRlb19kYXNoaW5pdC5tcDQVAALIARIAFQIYUWlnX3hwdl9wbGFjZW1lbnRfcGVybWFuZW50X3YyLzI3NDMxOTVBRjREODAxNTEwRDc4NTY2M0RERTkzMUE1X2F1ZGlvX2Rhc2hpbml0Lm1wNBUCAsgBEgAoABgAGwKIB3VzZV9vaWwBMRJwcm9ncmVzc2l2ZV9yZWNpcGUBMRUAACbUsaa569izPxUCKAJDMywXQCIo9cKPXCkYEmRhc2hfYmFzZWxpbmVfMV92MREAdf4HZeadAQA&amp;oh=00_AfyCQCkLA81AkJ6u_7-KVpcNdHXNLgfSlQRFXN3FX6xBqw&amp;oe=69B99C79, https://scontent-atl3-2.cdninstagram.com/o1/v/t16/f2/m69/AQMf8gP_w7w9Iv-K8xWLtY_lmfMclP_CfJZkRqpKmLyTskWDa0PqOBnp5PvdsQACiONQKPrqYndMtn7V36reVNNe.mp4?strext=1&amp;_nc_cat=105&amp;_nc_sid=5e9851&amp;_nc_ht=scontent-atl3-2.cdninstagram.com&amp;_nc_ohc=u8Rk1FtZxWwQ7kNvwHoocEQ&amp;efg=eyJ2ZW5jb2RlX3RhZyI6Inhwdl9wcm9ncmVzc2l2ZS5JTlNUQUdSQU0uQ0xJUFMuQzMuNzIwLmRhc2hfYmFzZWxpbmVfMV92MSIsInhwdl9hc3NldF9pZCI6MTc5NDI4NjIzMTUwOTk3MzEsImFzc2V0X2FnZV9kYXlzIjo1NywidmlfdXNlY2FzZV9pZCI6MTAwOTksImR1cmF0aW9uX3MiOjE2LCJ1cmxnZW5fc291cmNlIjoid3d3In0%3D&amp;ccb=17-1&amp;_nc_gid=Nb3bo-hbMynMDagwip_Wtg&amp;_nc_ss=1a&amp;_nc_zt=28&amp;vs=1b43744efad04e88&amp;_nc_vs=HBksFQIYOnBhc3N0aHJvdWdoX2V2ZXJzdG9yZS9HSFVtWmlRbFBHbHJELWdEQUI3dmZCSDBrRTRTYnNwVEFRQUYVAALIARIAFQIYUWlnX3hwdl9wbGFjZW1lbnRfcGVybWFuZW50X3YyL0U2NEMzQzEwRjdFMTRBMjk5MjEwMEY2MjQ0QkYyQzg0X2F1ZGlvX2Rhc2hpbml0Lm1wNBUCAsgBEgAoABgAGwKIB3VzZV9vaWwBMRJwcm9ncmVzc2l2ZV9yZWNpcGUBMRUAACam2dzohbzfPxUCKAJDMywXQDCuFHrhR64YEmRhc2hfYmFzZWxpbmVfMV92MREAdf4HZeadAQA&amp;oh=00_AfweCgsLJpssR9XXU9-QfI16NzaTW_ZHx26sSSPKvwgIyA&amp;oe=69BD9C7F, https://scontent-atl3-1.cdninstagram.com/o1/v/t2/f2/m86/AQO3FYMoPd4OR_-iRITI3LkzZ2vzJhskB2HWEbC_E0Kkpnhkm2eSvTc03_n-cIRltipfr0v69bsNlxLYEOPOTbqsBs3tkk13O1XyPLc.mp4?_nc_cat=106&amp;_nc_sid=5e9851&amp;_nc_ht=scontent-atl3-1.cdninstagram.com&amp;_nc_ohc=zkPyczmgFVgQ7kNvwEK8gHJ&amp;efg=eyJ2ZW5jb2RlX3RhZyI6Inhwdl9wcm9ncmVzc2l2ZS5JTlNUQUdSQU0uQ0xJUFMuQzMuNzIwLmRhc2hfYmFzZWxpbmVfMV92MSIsInhwdl9hc3NldF9pZCI6MTM1OTM3MzY5ODg0ODgzMiwiYXNzZXRfYWdlX2RheXMiOjY0LCJ2aV91c2VjYXNlX2lkIjoxMDA5OSwiZHVyYXRpb25fcyI6MTMsInVybGdlbl9zb3VyY2UiOiJ3d3cifQ%3D%3D&amp;ccb=17-1&amp;_nc_gid=Nb3bo-hbMynMDagwip_Wtg&amp;_nc_ss=1a&amp;_nc_zt=28&amp;vs=29ab4ff414dbb4b9&amp;_nc_vs=HBksFQIYUmlnX3hwdl9yZWVsc19wZXJtYW5lbnRfc3JfcHJvZC81MzQ1NzgyRUE3MDUxQ0MwRDM3Qjc5M0QzMkZBRTY4OF92aWRlb19kYXNoaW5pdC5tcDQVAALIARIAFQIYR2lnX3hwdl9yZWVsc19wZXJtYW5lbnRfc3JfcHJvZC8xMzkyNjI2NzcyNjQzMTY3XzQwODAwOTUzMTU4ODA2NDg2MDgubXA0FQICyAESACgAGAAbAogHdXNlX29pbAExEnByb2dyZXNzaXZlX3JlY2lwZQExFQAAJoDh_qb7leoEFQIoAkMzLBdAKlT987ZFohgSZGFzaF9iYXNlbGluZV8xX3YxEQB1_gdl5p0BAA&amp;oh=00_AfxYeymv-7FpzHh-dRoDQD5NKCWB81UIyMbCYMc1NmVZ5g&amp;oe=69B99CEF, https://scontent-atl3-1.cdninstagram.com/o1/v/t2/f2/m412/AQOqLXd3sOiSNs1iUCcD43WEfyUWofbL0Ermm7cRohHKW2bkYsfSqijpIhgjXULbtpTzAG7BUAop6nUZyyOyDYnikqk-VQargAeEJgsREQ.mp4?_nc_cat=100&amp;_nc_sid=8bf8fe&amp;_nc_ht=scontent-atl3-1.cdninstagram.com&amp;_nc_ohc=2Tt3_REuNdkQ7kNvwE_Rq8n&amp;efg=eyJ2ZW5jb2RlX3RhZyI6Inhwdl9wcm9ncmVzc2l2ZS5JTlNUQUdSQU0uQ0xJUFMuQzMuMzYwLnN2ZV9zZCIsInhwdl9hc3NldF9pZCI6MTE5NDMzNTY0MjgzMTI2NiwiYXNzZXRfYWdlX2RheXMiOjY0LCJ2aV91c2VjYXNlX2lkIjoxMDEyMywiZHVyYXRpb25fcyI6NjAsInVybGdlbl9zb3VyY2UiOiJ3d3cifQ%3D%3D&amp;ccb=17-1&amp;_nc_gid=Nb3bo-hbMynMDagwip_Wtg&amp;_nc_ss=1a&amp;_nc_zt=28&amp;oh=00_Afyb_ylPZ6KLH_MqJdsgmLlAwDxAUwmNATOnNGY_FAh43g&amp;oe=69BDB4EA, https://scontent-atl3-2.cdninstagram.com/o1/v/t2/f2/m367/AQPEk53A7sJP31nZGJGljxfYu1iMAXrB7HtguLfkzcl0eIqvtqH8BiuPoK0e4PkMk0o5L21QRVk7cTUsd7AyFSJl3H-k2nHbJ4JGYuQ.mp4?_nc_cat=105&amp;_nc_sid=5e9851&amp;_nc_ht=scontent-atl3-2.cdninstagram.com&amp;_nc_ohc=RVp3ua_2oBwQ7kNvwFRg7Md&amp;efg=eyJ2ZW5jb2RlX3RhZyI6Inhwdl9wcm9ncmVzc2l2ZS5JTlNUQUdSQU0uQ0xJUFMuQzMuNzIwLmRhc2hfYmFzZWxpbmVfMV92MSIsInhwdl9hc3NldF9pZCI6MTIwOTg5MzAxMDU1OTY5MCwiYXNzZXRfYWdlX2RheXMiOjM1NywidmlfdXNlY2FzZV9pZCI6MTAwOTksImR1cmF0aW9uX3MiOjExLCJ1cmxnZW5fc291cmNlIjoid3d3In0%3D&amp;ccb=17-1&amp;_nc_gid=Nb3bo-hbMynMDagwip_Wtg&amp;_nc_ss=1a&amp;_nc_zt=28&amp;vs=8022cff9408c1411&amp;_nc_vs=HBksFQIYQGlnX2VwaGVtZXJhbC83MjRCOTk5RTE5MUNEMzU3NjZDQUM4NzU5MkNBNUU5Ml92aWRlb19kYXNoaW5pdC5tcDQVAALIARIAFQIYR2lnX3hwdl9yZWVsc19wZXJtYW5lbnRfc3JfcHJvZC8xMjkyMjE5OTUxODU2NjE3XzU4NjQ4NjExMDUyMDI4MzE3MjIubXA0FQICyAESACgAGAAbAogHdXNlX29pbAExEnByb2dyZXNzaXZlX3JlY2lwZQExFQAAJpTL4rGFmaYEFQIoAkMzLBdAJ5kWhysCDBgSZGFzaF9iYXNlbGluZV8xX3YxEQB1_gdl5p0BAA&amp;oh=00_AfzkFJf8ImrV2686C_xBbfHXKRNrcCwmVypcmP22KfoVhA&amp;oe=69BDA9EE</t>
  </si>
  <si>
    <t>https://www.instagram.com/bandido8163</t>
  </si>
  <si>
    <t>wchunnn_8</t>
  </si>
  <si>
    <t>Wchunnn_</t>
  </si>
  <si>
    <t>🇨🇳</t>
  </si>
  <si>
    <t>https://scontent-lga3-2.cdninstagram.com/v/t51.2885-19/68909109_409495639924884_3414272586824024064_n.jpg?stp=dst-jpg_e0_s150x150_tt6&amp;efg=eyJ2ZW5jb2RlX3RhZyI6InByb2ZpbGVfcGljLmRqYW5nby44MDkuYzIifQ&amp;_nc_ht=scontent-lga3-2.cdninstagram.com&amp;_nc_cat=100&amp;_nc_oc=Q6cZ2QEWXlseoVvVmRD6RSeQBVp-LeO3uQfwmWGM8kSuzg0GCP0eXJSMPI7pSINYAZ9eM9U&amp;_nc_ohc=hYC0p3c-XwgQ7kNvwHxFOKC&amp;_nc_gid=gP5cjvRgtiYVsRZfIAp7Dw&amp;edm=AOQ1c0wBAAAA&amp;ccb=7-5&amp;oh=00_AfwROTI9pV9PXfCMuH8liMrQ_5gPiZLyqT041T3hu08h2A&amp;oe=69BDB86C&amp;_nc_sid=8b3546</t>
  </si>
  <si>
    <t>端庄 | 🎄 | 公式 | 日本731部队在我的家乡埋的病菌罐子到现在都没有清理干净，我们家有一块地方住了很多日本人，是留下来专门清晰这些病菌罐子的。 | 要如何翻译我爱你 | hey is me | 🦋 | 🍷 | 🧽 | 釜山行 | 胜利会晤 | 这话听的真缺德</t>
  </si>
  <si>
    <t>https://instagram.com/p/DTXv0CWk7go, https://instagram.com/p/DTXvoxXEze-, https://instagram.com/p/DTVnmjrE5Eq, https://instagram.com/p/DSU5h3kk_QV, https://instagram.com/p/DNZc2ZDTkQK, https://instagram.com/p/DNOSmHoTFr2, https://instagram.com/p/DM-tJ4azOvP, https://instagram.com/p/DM-Y8QDzGCZ, https://instagram.com/p/DM2hGITz-6d, https://instagram.com/p/DM2g5pHTOu0, https://instagram.com/p/DM0G97ez8_F, https://instagram.com/p/DMDNYz9zY_Q</t>
  </si>
  <si>
    <t>2, 0, 2, 0, 1, 1, 3, 0, 3, 3, 3, 0</t>
  </si>
  <si>
    <t>0, 0, 0, 1, 0, 0, 2, 0, 0, 2, 0, 0</t>
  </si>
  <si>
    <t>2026-01-11, 2026-01-11, 2026-01-10, 2025-12-16, 2025-08-16, 2025-08-11, 2025-08-05, 2025-08-05, 2025-08-02, 2025-08-02, 2025-08-01, 2025-07-13</t>
  </si>
  <si>
    <t>Hongdae, Seoul, Beijing Capital Airport Priority Pass Lounge</t>
  </si>
  <si>
    <t>Image, Image, Image, Image, Sidecar, Image, Sidecar, Image, Sidecar, Sidecar, Sidecar, Image</t>
  </si>
  <si>
    <t>https://scontent-lga3-1.cdninstagram.com/v/t51.82787-15/612615428_18301078630277961_8548253548012703585_n.jpg?stp=dst-jpg_e35_p1080x1080_sh0.08_tt6&amp;_nc_ht=scontent-lga3-1.cdninstagram.com&amp;_nc_cat=109&amp;_nc_oc=Q6cZ2QEWXlseoVvVmRD6RSeQBVp-LeO3uQfwmWGM8kSuzg0GCP0eXJSMPI7pSINYAZ9eM9U&amp;_nc_ohc=9gvIwGr2YkkQ7kNvwHVsM6U&amp;_nc_gid=gP5cjvRgtiYVsRZfIAp7Dw&amp;edm=AOQ1c0wBAAAA&amp;ccb=7-5&amp;ig_cache_key=MzgwNzcyMjI5NDA5MDExOTIwOA%3D%3D.3-ccb7-5&amp;oh=00_AfyQxh7pOF8V_yHIR5XyUwxqVQiV2J1Hhe9RlAEu2iUHBQ&amp;oe=69BDA272&amp;_nc_sid=8b3546, https://scontent-lga3-1.cdninstagram.com/v/t51.82787-15/613183739_18301078546277961_2184382585518248106_n.jpg?stp=dst-jpg_e35_p1080x1080_sh0.08_tt6&amp;_nc_ht=scontent-lga3-1.cdninstagram.com&amp;_nc_cat=109&amp;_nc_oc=Q6cZ2QEWXlseoVvVmRD6RSeQBVp-LeO3uQfwmWGM8kSuzg0GCP0eXJSMPI7pSINYAZ9eM9U&amp;_nc_ohc=hLzp_iRBDNUQ7kNvwEqcx09&amp;_nc_gid=gP5cjvRgtiYVsRZfIAp7Dw&amp;edm=AOQ1c0wBAAAA&amp;ccb=7-5&amp;ig_cache_key=MzgwNzcyMTUxOTkzMDYxOTgzOA%3D%3D.3-ccb7-5&amp;oh=00_Afz_86sbabkl1WVAyDo8u4w2tuY7kZnpCc-HahECMbTPcw&amp;oe=69BD963D&amp;_nc_sid=8b3546, https://scontent-lga3-1.cdninstagram.com/v/t51.82787-15/612039632_18301001650277961_5102301107712985370_n.jpg?stp=dst-jpg_e35_s1080x1080_sh0.08_tt6&amp;_nc_ht=scontent-lga3-1.cdninstagram.com&amp;_nc_cat=109&amp;_nc_oc=Q6cZ2QEWXlseoVvVmRD6RSeQBVp-LeO3uQfwmWGM8kSuzg0GCP0eXJSMPI7pSINYAZ9eM9U&amp;_nc_ohc=kZrDJUVammMQ7kNvwGerwRq&amp;_nc_gid=gP5cjvRgtiYVsRZfIAp7Dw&amp;edm=AOQ1c0wBAAAA&amp;ccb=7-5&amp;ig_cache_key=MzgwNzEyMzIzMzQ2OTMzNzg5OA%3D%3D.3-ccb7-5&amp;oh=00_Afy2i7ONaRUvGC26qEQYCPIBy5kgVaey3Xfa0mK5Ii3-xg&amp;oe=69BDA85F&amp;_nc_sid=8b3546, https://scontent-lga3-1.cdninstagram.com/v/t51.82787-15/599999269_18298348549277961_3202433727210187265_n.jpg?stp=dst-jpg_e35_p1080x1080_sh0.08_tt6&amp;_nc_ht=scontent-lga3-1.cdninstagram.com&amp;_nc_cat=109&amp;_nc_oc=Q6cZ2QEWXlseoVvVmRD6RSeQBVp-LeO3uQfwmWGM8kSuzg0GCP0eXJSMPI7pSINYAZ9eM9U&amp;_nc_ohc=iIvQ9us_Y2oQ7kNvwHSkeBj&amp;_nc_gid=gP5cjvRgtiYVsRZfIAp7Dw&amp;edm=AOQ1c0wBAAAA&amp;ccb=7-5&amp;ig_cache_key=Mzc4ODkwNjIwMjU4ODc3MTM0OQ%3D%3D.3-ccb7-5&amp;oh=00_AfxKniBew4-5YegyRuqOpYupe3FD7c5OQIZZUTR9yXF7JQ&amp;oe=69BDBC2B&amp;_nc_sid=8b3546, https://scontent-lga3-1.cdninstagram.com/v/t51.82787-15/534813802_18282222613277961_8134023588502813117_n.jpg?stp=dst-jpg_e35_p1080x1080_sh0.08_tt6&amp;_nc_ht=scontent-lga3-1.cdninstagram.com&amp;_nc_cat=109&amp;_nc_oc=Q6cZ2QEWXlseoVvVmRD6RSeQBVp-LeO3uQfwmWGM8kSuzg0GCP0eXJSMPI7pSINYAZ9eM9U&amp;_nc_ohc=yonCvaQXqEwQ7kNvwEcAbPI&amp;_nc_gid=gP5cjvRgtiYVsRZfIAp7Dw&amp;edm=AOQ1c0wBAAAA&amp;ccb=7-5&amp;ig_cache_key=MzcwMDExNTQ0MTg4MTc5NTM0Ng%3D%3D.3-ccb7-5&amp;oh=00_AfxmP1Wyrjy9COyecewoCc6ucHn3RovQhnuUH2zPnpKBFA&amp;oe=69BD8FB5&amp;_nc_sid=8b3546, https://scontent-lga3-1.cdninstagram.com/v/t51.82787-15/534813802_18282222613277961_8134023588502813117_n.jpg?stp=dst-jpg_e35_p1080x1080_sh0.08_tt6&amp;_nc_ht=scontent-lga3-1.cdninstagram.com&amp;_nc_cat=109&amp;_nc_oc=Q6cZ2QEWXlseoVvVmRD6RSeQBVp-LeO3uQfwmWGM8kSuzg0GCP0eXJSMPI7pSINYAZ9eM9U&amp;_nc_ohc=yonCvaQXqEwQ7kNvwEcAbPI&amp;_nc_gid=gP5cjvRgtiYVsRZfIAp7Dw&amp;edm=AOQ1c0wBAAAA&amp;ccb=7-5&amp;ig_cache_key=MzcwMDExNTQ0MTg4MTc5NTM0Ng%3D%3D.3-ccb7-5&amp;oh=00_AfxmP1Wyrjy9COyecewoCc6ucHn3RovQhnuUH2zPnpKBFA&amp;oe=69BD8FB5&amp;_nc_sid=8b3546, https://scontent-lga3-1.cdninstagram.com/v/t51.82787-15/532944880_18282222622277961_3110971865814095380_n.jpg?stp=dst-jpg_e35_p1080x1080_sh0.08_tt6&amp;_nc_ht=scontent-lga3-1.cdninstagram.com&amp;_nc_cat=109&amp;_nc_oc=Q6cZ2QEWXlseoVvVmRD6RSeQBVp-LeO3uQfwmWGM8kSuzg0GCP0eXJSMPI7pSINYAZ9eM9U&amp;_nc_ohc=JKY9BZBHkgQQ7kNvwHoFJ7o&amp;_nc_gid=gP5cjvRgtiYVsRZfIAp7Dw&amp;edm=AOQ1c0wBAAAA&amp;ccb=7-5&amp;ig_cache_key=MzcwMDExNTQ0MTg3MzUyNjg4Mg%3D%3D.3-ccb7-5&amp;oh=00_AfySoKyLrSko7EgHSPCepWw_jeOnql89V0MaXXzmsGcCtA&amp;oe=69BD9D1A&amp;_nc_sid=8b3546, https://scontent-lga3-1.cdninstagram.com/v/t51.82787-15/530600073_18281760697277961_2005355828829089860_n.jpg?stp=dst-jpg_e35_p1080x1080_sh0.08_tt6&amp;_nc_ht=scontent-lga3-1.cdninstagram.com&amp;_nc_cat=109&amp;_nc_oc=Q6cZ2QEWXlseoVvVmRD6RSeQBVp-LeO3uQfwmWGM8kSuzg0GCP0eXJSMPI7pSINYAZ9eM9U&amp;_nc_ohc=Ks9T4Bf1nkIQ7kNvwHC96Vu&amp;_nc_gid=gP5cjvRgtiYVsRZfIAp7Dw&amp;edm=AOQ1c0wBAAAA&amp;ccb=7-5&amp;ig_cache_key=MzY5Njk3NDEyODQ4NzM1NzE3NA%3D%3D.3-ccb7-5&amp;oh=00_Afzlc9EpsUSdZ8IogD4mzfZo1fdt6fumdjtyL35Zye1ebw&amp;oe=69BDAFE0&amp;_nc_sid=8b3546, https://scontent-lga3-1.cdninstagram.com/v/t51.82787-15/528344208_18281069902277961_209015322482846853_n.jpg?stp=dst-jpg_e35_s1080x1080_sh0.08_tt6&amp;_nc_ht=scontent-lga3-1.cdninstagram.com&amp;_nc_cat=109&amp;_nc_oc=Q6cZ2QEWXlseoVvVmRD6RSeQBVp-LeO3uQfwmWGM8kSuzg0GCP0eXJSMPI7pSINYAZ9eM9U&amp;_nc_ohc=LTeqePxZ9y8Q7kNvwGv5Xz0&amp;_nc_gid=gP5cjvRgtiYVsRZfIAp7Dw&amp;edm=AOQ1c0wBAAAA&amp;ccb=7-5&amp;ig_cache_key=MzY5MjU4NzMyNjE0MjE0NzUyOA%3D%3D.3-ccb7-5&amp;oh=00_Afz3NyIZC2hePBCBhDWYqWqXnWb_lApXKe8orv-xXy9DUA&amp;oe=69BD9B19&amp;_nc_sid=8b3546, https://scontent-lga3-1.cdninstagram.com/v/t51.82787-15/528344208_18281069902277961_209015322482846853_n.jpg?stp=dst-jpg_e35_s1080x1080_sh0.08_tt6&amp;_nc_ht=scontent-lga3-1.cdninstagram.com&amp;_nc_cat=109&amp;_nc_oc=Q6cZ2QEWXlseoVvVmRD6RSeQBVp-LeO3uQfwmWGM8kSuzg0GCP0eXJSMPI7pSINYAZ9eM9U&amp;_nc_ohc=LTeqePxZ9y8Q7kNvwGv5Xz0&amp;_nc_gid=gP5cjvRgtiYVsRZfIAp7Dw&amp;edm=AOQ1c0wBAAAA&amp;ccb=7-5&amp;ig_cache_key=MzY5MjU4NzMyNjE0MjE0NzUyOA%3D%3D.3-ccb7-5&amp;oh=00_Afz3NyIZC2hePBCBhDWYqWqXnWb_lApXKe8orv-xXy9DUA&amp;</t>
  </si>
  <si>
    <t>https://www.instagram.com/wchunnn_8</t>
  </si>
  <si>
    <t>marihernandez.3756308</t>
  </si>
  <si>
    <t>Maria Hernández</t>
  </si>
  <si>
    <t>🌸 𝙷𝚊𝚣 𝚍𝚎 𝚝𝚞 𝚟𝚒𝚍𝚊 𝚞𝚗 𝚜𝚞𝚎𝚗̃𝚘 𝚢 𝚍𝚎 𝚞𝚗 𝚜𝚞𝚎𝚗̃𝚘 𝚞𝚗𝚊 𝚛𝚎𝚊𝚕𝚒𝚍𝚊𝚍 🌸</t>
  </si>
  <si>
    <t>https://scontent-hou1-1.cdninstagram.com/v/t51.82787-19/579943210_17903469225289004_7145648854462849177_n.jpg?stp=dst-jpg_e0_s150x150_tt6&amp;efg=eyJ2ZW5jb2RlX3RhZyI6InByb2ZpbGVfcGljLmRqYW5nby4xMDgwLmMyIn0&amp;_nc_ht=scontent-hou1-1.cdninstagram.com&amp;_nc_cat=108&amp;_nc_oc=Q6cZ2QHLd4Mfbv3hk1uJaBEIUDdun8aOO4G23tI32viTosRsAMFFHFIHGgz_UCHEEh6JcnA&amp;_nc_ohc=8FSaH-1xmQMQ7kNvwFgUr96&amp;_nc_gid=FByl1PKymkUx8b__-Mj1_Q&amp;edm=AOQ1c0wBAAAA&amp;ccb=7-5&amp;oh=00_Afzvl5G445DGeMeZpc_uHp6kU1HUi-bYYVbRzwO2Ayz6MQ&amp;oe=69BDB3DD&amp;_nc_sid=8b3546</t>
  </si>
  <si>
    <t>Mejores Amigas 💖 | ✨🤍"A fresh start" 🤍✨
(Un nuevo comienzo) | "Fluye donde sientas calma"🖤🫰🏽✨ | Gracias a Dios por todo lo bueno ✨🤍🫰🏽#amorporlavida❤️ #amorproprio | Trae tu propio sol 🫰🏽🪷🦋
#mamitueresun10😍❤️‍🔥😘 | 🫰🪬 | Un viajecito de cuñadas 🥰✨🤪 | ✨🖤✨
😌 | Mi niña bella 🥰🫶🏼🤭🫂 | 🦋𝓜𝑦 𝑝𝑙𝑎𝑛 𝑒𝑠 𝑠𝑒𝑟 𝑓𝑒𝑙𝑖𝑧 𝑛𝑜 𝑝𝑒𝑟𝑓𝑒𝑐𝑡𝑎🦋 | Siempre serás lo mejor de mi vida mami te amo 🫂❤️🥰 | ✨🌸🦋𝓜𝑦 𝑝𝑙𝑎𝑛 𝑒𝑠 𝑠𝑒𝑟 𝑓𝑒𝑙𝑖𝑧 𝑛𝑜 𝑝𝑒𝑟𝑓𝑒𝑐𝑡𝑎🦋🌸✨</t>
  </si>
  <si>
    <t>#amorporlavida, #amorproprio, #mamitueresun10</t>
  </si>
  <si>
    <t>https://instagram.com/p/DVBToz9DmKU, https://instagram.com/p/DUs-Tm-DsfZ, https://instagram.com/p/DSsbhODjnNQ, https://instagram.com/p/DSjLMM_DFKW, https://instagram.com/p/DRSFVywDgRd, https://instagram.com/p/DQK4xMiDEyV, https://instagram.com/p/DOi3pioDaVM, https://instagram.com/p/DOH9MIejGE4, https://instagram.com/p/DNOnaclvXYd, https://instagram.com/p/DL6ZICKsCcK, https://instagram.com/p/DJhrQnHPdXo, https://instagram.com/p/DIEt87vvolk</t>
  </si>
  <si>
    <t>17, 15, 16, 8, 9, 8, 15, 6, 10, 6, 13, 8</t>
  </si>
  <si>
    <t>3, 0, 0, 0, 0, 0, 0, 0, 2, 0, 0, 1</t>
  </si>
  <si>
    <t>2026-02-21, 2026-02-13, 2025-12-25, 2025-12-22, 2025-11-20, 2025-10-23, 2025-09-13, 2025-09-03, 2025-08-11, 2025-07-10, 2025-05-11, 2025-04-05</t>
  </si>
  <si>
    <t>Jalapa, Tabasco, Playa del Carmen México</t>
  </si>
  <si>
    <t>Sidecar, Image, Sidecar, Video, Video, Image, Sidecar, Video, Image, Image, Sidecar, Image</t>
  </si>
  <si>
    <t>https://scontent-hou1-1.cdninstagram.com/v/t51.82787-15/637709349_17915126883289004_2237891767609414939_n.webp?stp=dst-jpg_e15_fr_s1080x1080_tt6&amp;_nc_ht=scontent-hou1-1.cdninstagram.com&amp;_nc_cat=108&amp;_nc_oc=Q6cZ2QHLd4Mfbv3hk1uJaBEIUDdun8aOO4G23tI32viTosRsAMFFHFIHGgz_UCHEEh6JcnA&amp;_nc_ohc=wBv-QVTnVjoQ7kNvwGO5cXT&amp;_nc_gid=FByl1PKymkUx8b__-Mj1_Q&amp;edm=AOQ1c0wBAAAA&amp;ccb=7-5&amp;ig_cache_key=MzgzNzQyODU5NzgxMjgxMzY4NA%3D%3D.3-ccb7-5&amp;oh=00_AfxgMm0PLU37rC6f6BYZiqeCFlDK8Zeas2ImUnJZK6fbqQ&amp;oe=69BD9F40&amp;_nc_sid=8b3546, https://scontent-hou1-1.cdninstagram.com/v/t51.82787-15/637709349_17915126883289004_2237891767609414939_n.webp?stp=dst-jpg_e15_fr_s1080x1080_tt6&amp;_nc_ht=scontent-hou1-1.cdninstagram.com&amp;_nc_cat=108&amp;_nc_oc=Q6cZ2QHLd4Mfbv3hk1uJaBEIUDdun8aOO4G23tI32viTosRsAMFFHFIHGgz_UCHEEh6JcnA&amp;_nc_ohc=wBv-QVTnVjoQ7kNvwGO5cXT&amp;_nc_gid=FByl1PKymkUx8b__-Mj1_Q&amp;edm=AOQ1c0wBAAAA&amp;ccb=7-5&amp;ig_cache_key=MzgzNzQyODU5NzgxMjgxMzY4NA%3D%3D.3-ccb7-5&amp;oh=00_AfxgMm0PLU37rC6f6BYZiqeCFlDK8Zeas2ImUnJZK6fbqQ&amp;oe=69BD9F40&amp;_nc_sid=8b3546, https://scontent-hou1-1.cdninstagram.com/v/t51.82787-15/636285394_17915126892289004_1516660645576084538_n.webp?stp=dst-jpg_e15_fr_s1080x1080_tt6&amp;_nc_ht=scontent-hou1-1.cdninstagram.com&amp;_nc_cat=108&amp;_nc_oc=Q6cZ2QHLd4Mfbv3hk1uJaBEIUDdun8aOO4G23tI32viTosRsAMFFHFIHGgz_UCHEEh6JcnA&amp;_nc_ohc=5Atep6f0lNwQ7kNvwEHYGlb&amp;_nc_gid=FByl1PKymkUx8b__-Mj1_Q&amp;edm=AOQ1c0wBAAAA&amp;ccb=7-5&amp;ig_cache_key=MzgzNzQyODYwNDg1OTIxMjcwMA%3D%3D.3-ccb7-5&amp;oh=00_AfwVilmfkuZJ6pnScErpIbkuJ9U3yE39g3Myi3jXwX2ZJg&amp;oe=69BD9EE7&amp;_nc_sid=8b3546, https://scontent-hou1-1.cdninstagram.com/v/t51.82787-15/637048658_17915126907289004_4558052827115854129_n.webp?stp=dst-jpg_e15_fr_s1080x1080_tt6&amp;_nc_ht=scontent-hou1-1.cdninstagram.com&amp;_nc_cat=108&amp;_nc_oc=Q6cZ2QHLd4Mfbv3hk1uJaBEIUDdun8aOO4G23tI32viTosRsAMFFHFIHGgz_UCHEEh6JcnA&amp;_nc_ohc=xHGHZeUpM7cQ7kNvwGaDE68&amp;_nc_gid=FByl1PKymkUx8b__-Mj1_Q&amp;edm=AOQ1c0wBAAAA&amp;ccb=7-5&amp;ig_cache_key=MzgzNzQyOTQ0OTY2NzU2MTM5NA%3D%3D.3-ccb7-5&amp;oh=00_AfzTkdpSSW1IYEiLjyhnb3RU_EovlCDYbZnNvI4kyWyHvQ&amp;oe=69BD9B4F&amp;_nc_sid=8b3546, https://scontent-hou1-1.cdninstagram.com/v/t51.82787-15/629650098_17914086735289004_2621288786598060217_n.webp?stp=dst-jpg_e15_tt6&amp;_nc_ht=scontent-hou1-1.cdninstagram.com&amp;_nc_cat=108&amp;_nc_oc=Q6cZ2QHLd4Mfbv3hk1uJaBEIUDdun8aOO4G23tI32viTosRsAMFFHFIHGgz_UCHEEh6JcnA&amp;_nc_ohc=f4n37uEZVzEQ7kNvwHrfVOi&amp;_nc_gid=FByl1PKymkUx8b__-Mj1_Q&amp;edm=AOQ1c0wBAAAA&amp;ccb=7-5&amp;ig_cache_key=MzgzMTcxMTQwOTM4MjU0MTI3Mw%3D%3D.3-ccb7-5&amp;oh=00_AfwJp1wBfGfIDO9i9wxZ--NTqEmAFYd0S1ZSnBLG7b9lTw&amp;oe=69BD96DA&amp;_nc_sid=8b3546, https://scontent-hou1-1.cdninstagram.com/v/t51.82787-15/604496349_17908203432289004_3272536942871835497_n.webp?stp=dst-jpg_e15_fr_s1080x1080_tt6&amp;_nc_ht=scontent-hou1-1.cdninstagram.com&amp;_nc_cat=108&amp;_nc_oc=Q6cZ2QHLd4Mfbv3hk1uJaBEIUDdun8aOO4G23tI32viTosRsAMFFHFIHGgz_UCHEEh6JcnA&amp;_nc_ohc=vkactjUzGxoQ7kNvwGipP-4&amp;_nc_gid=FByl1PKymkUx8b__-Mj1_Q&amp;edm=AOQ1c0wBAAAA&amp;ccb=7-5&amp;ig_cache_key=Mzc5NTUyOTYwNjcwMzc2NTcxNg%3D%3D.3-ccb7-5&amp;oh=00_AfxFgfjzOiRTKeR_TO63OocrvHJfQUkWTKyzyAaiqxqbQQ&amp;oe=69BDB500&amp;_nc_sid=8b3546, https://scontent-hou1-1.cdninstagram.com/v/t51.82787-15/604496349_17908203432289004_3272536942871835497_n.webp?stp=dst-jpg_e15_fr_s1080x1080_tt6&amp;_nc_ht=scontent-hou1-1.cdninstagram.com&amp;_nc_cat=108&amp;_nc_oc=Q6cZ2QHLd4Mfbv3hk1uJaBEIUDdun8aOO4G23tI32viTosRsAMFFHFIHGgz_UCHEEh6JcnA&amp;_nc_ohc=vkactjUzGxoQ7kNvwGipP-4&amp;_nc_gid=FByl1PKymkUx8b__-Mj1_Q&amp;edm=AOQ1c0wBAAAA&amp;ccb=7-5&amp;ig_cache_key=Mzc5NTUyOTYwNjcwMzc2NTcxNg%3D%3D.3-ccb7-5&amp;oh=00_AfxFgfjzOiRTKeR_TO63OocrvHJfQUkWTKyzyAaiqxqbQQ&amp;oe=69BDB500&amp;_nc_sid=8b3546, https://scontent-hou1-1.cdninstagram.com/v/t51.82787-15/604193423_17908203441289004_5600246954096948289_n.webp?stp=dst-jpg_e15_fr_s1080x1080_tt6&amp;_nc_ht=scontent-hou1-1.cdninstagram.com&amp;_nc_cat=108&amp;_nc_oc=Q6cZ2QHLd4Mfbv3hk1uJaBEIUDdun8aOO4G23tI32viTosRsAMFFHFIHGgz_UCHEEh6JcnA&amp;_nc_ohc=y8TFci8OOMMQ7kNvwHvR4qX&amp;_nc_gid=FByl1PKymkUx8b__-Mj1_Q&amp;edm=AOQ1c0wBAAAA&amp;ccb=7-5&amp;ig_cache_key=Mzc5NTUyOTYwNjg0NjQxMTMwNg%3D%3D.3-ccb7-5&amp;oh=00_AfyZ0b5ls-p1o-A9nF3xtKI7JTGkmGs7FwEJELmlLwmaig&amp;oe=69BD88CD&amp;_nc_sid=8b3546, https://scontent-hou1-1.cdninstagram.com/v/t51.82787-15/569138196_17999899097825750_73369931171042151_n.webp?stp=dst-jpg_e15_fr_p1080x1080_tt6&amp;_nc_ht=scontent-hou1-1.cdninstagram.com&amp;_nc_cat=102&amp;_nc_oc=Q6cZ2QHLd4Mfbv3hk1uJaBEIUDdun8aOO4G23tI32viTosRsAMFFHFIHGgz_UCHEEh6JcnA&amp;_nc_ohc=chfMM114F9UQ7kNvwEIvMNB&amp;_nc_gid=FByl1PKymkUx8b__-Mj1_Q&amp;edm=AOQ1c0wBAAAA&amp;ccb=7-5&amp;ig_cache_key=Mzc1MDA1OTMxMTA1NDQ3NDM4OQ%3D%3D.3-ccb7-5&amp;oh=00_AfzMv7wy8fLeM6D863d10ju91_6wSHH6GeOUdZSCVljmbg&amp;oe=69BDB372&amp;_nc_sid=8b3546, https://scontent-hou1-1.cdninstagram.com/v/t51.82787-15/548137029_17897080386289004_560185040338046395_n.webp?stp=dst-jpg_e15_fr_s1080x1080_tt6&amp;_nc_ht=scontent-hou1-1.cdninstagram.com&amp;_nc_cat=108&amp;_nc_oc=Q6cZ2QHLd4Mfbv3hk1uJaBEIUDdun8aOO4G23tI32viTosRsAMFFHFIHGgz_UCHEEh6JcnA&amp;_nc_ohc=2s1AAmXT-HUQ7kNvwGlPM25&amp;_nc_gid=FByl1PKymkUx8b__-Mj1_Q&amp;edm=AOQ1c0wBAAAA&amp;ccb=7-5&amp;ig_cache_key=MzcyMDc4MDk4MzM4MjY0NjgzNw%3D%3D.3-ccb7-5&amp;oh=00_AfxFlvJhfkxftMdMJeg7G9DRhRrkuBntJuOa-JzWzJY5-Q&amp;oe=69BDBEFD&amp;_nc_sid=8b3546, https://scontent-</t>
  </si>
  <si>
    <t>https://scontent-hou1-1.cdninstagram.com/o1/v/t2/f2/m86/AQPNpc1pwt6GBz_KV_XQTP6CU1j6-I4s2ivt6pprXKasDNqyGnhQEV8ivfGpJj6Pi-p3ZVYtV8wVC0IrvCiz_kdNYfyBz_MdDy4hvek.mp4?_nc_cat=107&amp;_nc_sid=5e9851&amp;_nc_ht=scontent-hou1-1.cdninstagram.com&amp;_nc_ohc=5mxGZL4jH3UQ7kNvwEDdQW7&amp;efg=eyJ2ZW5jb2RlX3RhZyI6Inhwdl9wcm9ncmVzc2l2ZS5JTlNUQUdSQU0uQ0xJUFMuQzIuNzIwLmRhc2hfYmFzZWxpbmVfMV92MSIsInhwdl9hc3NldF9pZCI6OTA5MDEyODAxNDU5MDI3LCJhc3NldF9hZ2VfZGF5cyI6ODQsInZpX3VzZWNhc2VfaWQiOjEwMDk5LCJkdXJhdGlvbl9zIjoxMywidXJsZ2VuX3NvdXJjZSI6Ind3dyJ9&amp;ccb=17-1&amp;vs=e1434223154ee2a8&amp;_nc_vs=HBksFQIYUmlnX3hwdl9yZWVsc19wZXJtYW5lbnRfc3JfcHJvZC8yRDQ3QzVERDI3QzVBMTMxMDEwMkZBMDMwNDM5RUI4Q192aWRlb19kYXNoaW5pdC5tcDQVAALIARIAFQIYRmlnX3hwdl9yZWVsc19wZXJtYW5lbnRfc3JfcHJvZC8yNDkwOTQzMzIyMjA2OTQ5MV81NjI0NDg1OTY0NzUwMTA2Ny5tcDQVAgLIARIAKAAYABsCiAd1c2Vfb2lsATEScHJvZ3Jlc3NpdmVfcmVjaXBlATEVAAAmps2EksGvnQMVAigCQzIsF0AqPXCj1wo9GBJkYXNoX2Jhc2VsaW5lXzFfdjERAHX-B2XmnQEA&amp;_nc_gid=FByl1PKymkUx8b__-Mj1_Q&amp;_nc_ss=1a&amp;_nc_zt=28&amp;oh=00_AfzZgE1hRc-k-_0v2IEMO4gOUyluAbhcWpc81k8PpcLXuA&amp;oe=69B9980C, https://scontent-hou1-1.cdninstagram.com/o1/v/t2/f2/m86/AQM-KJSLeBwKuSqbl4tRGZNtRbq0dLiVIuAKLLB5Ggs7pdDHLfKdhRzv7mtdmGMTexd_JLOErHgc7FCvUsA48LHGpjdIWzH5FkdhQUY.mp4?_nc_cat=107&amp;_nc_sid=5e9851&amp;_nc_ht=scontent-hou1-1.cdninstagram.com&amp;_nc_ohc=XVoZQLMLstoQ7kNvwFwdUQM&amp;efg=eyJ2ZW5jb2RlX3RhZyI6Inhwdl9wcm9ncmVzc2l2ZS5JTlNUQUdSQU0uQ0xJUFMuQzMuNTc2LmRhc2hfYmFzZWxpbmVfMV92MSIsInhwdl9hc3NldF9pZCI6MTc3Mjc5NzQ1MzQzODg0NSwiYXNzZXRfYWdlX2RheXMiOjExNSwidmlfdXNlY2FzZV9pZCI6MTAwOTksImR1cmF0aW9uX3MiOjIwLCJ1cmxnZW5fc291cmNlIjoid3d3In0%3D&amp;ccb=17-1&amp;_nc_gid=FByl1PKymkUx8b__-Mj1_Q&amp;_nc_ss=1a&amp;_nc_zt=28&amp;vs=8851e21e66381de&amp;_nc_vs=HBksFQIYUmlnX3hwdl9yZWVsc19wZXJtYW5lbnRfc3JfcHJvZC8yQzQ5OTgxRkE3MTVBMDU0MzkwNDRBMTNFNENBNTdBQl92aWRlb19kYXNoaW5pdC5tcDQVAALIARIAFQIYR2lnX3hwdl9yZWVsc19wZXJtYW5lbnRfc3JfcHJvZC8xMTMxMDY2ODg1NDc5NjYzXzQyNTEyNjM4MDQxMzAyNTcxMDEubXA0FQICyAESACgAGAAbAogHdXNlX29pbAExEnByb2dyZXNzaXZlX3JlY2lwZQExFQAAJvq9xKeylqYGFQIoAkMzLBdANJDlYEGJNxgSZGFzaF9iYXNlbGluZV8xX3YxEQB1_gdl5p0BAA&amp;oh=00_AfzGPSUTgEt8rxa5ATeNRjPOZ8KLtBtMSoeRU6chJWUTqA&amp;oe=69B9C144, https://scontent-hou1-1.cdninstagram.com/o1/v/t2/f2/m367/AQPPLX885oXtuxQjofJw5xUl75B2w4ABGAwBgKrKpYFr8xPRHyr0gi19xpCwkECpG17cov5oTip8Ex5TT3DADDzoQbURxiWrxvv-730.mp4?_nc_cat=109&amp;_nc_sid=5e9851&amp;_nc_ht=scontent-hou1-1.cdninstagram.com&amp;_nc_ohc=Y_aJMmoaFdYQ7kNvwFG9hjS&amp;efg=eyJ2ZW5jb2RlX3RhZyI6Inhwdl9wcm9ncmVzc2l2ZS5JTlNUQUdSQU0uQ0xJUFMuQzMuNzIwLmRhc2hfYmFzZWxpbmVfMV92MSIsInhwdl9hc3NldF9pZCI6NzgyNDkzNzQ3NTk3MjU4LCJhc3NldF9hZ2VfZGF5cyI6MTk0LCJ2aV91c2VjYXNlX2lkIjoxMDA5OSwiZHVyYXRpb25fcyI6MTQsInVybGdlbl9zb3VyY2UiOiJ3d3cifQ%3D%3D&amp;ccb=17-1&amp;vs=19a5fd0a1ab15daa&amp;_nc_vs=HBksFQIYQGlnX2VwaGVtZXJhbC9DODQzRkU0NzgyQzBCOTc3NjlEN0QzRkRFNzBFNDY5RV92aWRlb19kYXNoaW5pdC5tcDQVAALIARIAFQIYR2lnX3hwdl9yZWVsc19wZXJtYW5lbnRfc3JfcHJvZC8xMzQ3MzA3MTg2NzM3NjQ0XzQ2ODg2ODQ5ODY4NzIzMjk3MDMubXA0FQICyAESACgAGAAbAogHdXNlX29pbAExEnByb2dyZXNzaXZlX3JlY2lwZQExFQAAJpS_6t2Q6-MCFQIoAkMzLBdALMzMzMzMzRgSZGFzaF9iYXNlbGluZV8xX3YxEQB1_gdl5p0BAA&amp;_nc_gid=FByl1PKymkUx8b__-Mj1_Q&amp;_nc_ss=1a&amp;_nc_zt=28&amp;oh=00_Afz4JBVDRHsGTOF2-_HWH1dhGZdTh73apWjrx18XM6Ns2A&amp;oe=69BD9B5A</t>
  </si>
  <si>
    <t>https://www.instagram.com/marihernandez.3756308</t>
  </si>
  <si>
    <t>kendiz_99</t>
  </si>
  <si>
    <t>肯</t>
  </si>
  <si>
    <t>小帅哥</t>
  </si>
  <si>
    <t>https://scontent-lga3-1.cdninstagram.com/v/t51.2885-19/448166967_1158878921832538_7672072331114801478_n.jpg?stp=dst-jpg_e0_s150x150_tt6&amp;efg=eyJ2ZW5jb2RlX3RhZyI6InByb2ZpbGVfcGljLmRqYW5nby4xMDgwLmMyIn0&amp;_nc_ht=scontent-lga3-1.cdninstagram.com&amp;_nc_cat=110&amp;_nc_oc=Q6cZ2QFG5UqSrWORfbWHlNJ_rprimfFIVwkhh_G4lj4W_e07eqpPc2k54LoIc1r_KSN-Scs&amp;_nc_ohc=TD_Zq1Jh2f0Q7kNvwF-jNMO&amp;_nc_gid=9Y0LtJrd8FWq1xJyTEsYtg&amp;edm=AOQ1c0wBAAAA&amp;ccb=7-5&amp;oh=00_Afz0b7_f3iQYwmD5EtdMJRL18bXmt_YXgXrm7YSAXDbJfw&amp;oe=69BD9A55&amp;_nc_sid=8b3546</t>
  </si>
  <si>
    <t>Feel all the feelings | 🧢 | Feel all the feelings
#bangkok🇹🇭 | 2026 | #跟浪漫结了账#remix | 🚲🚲🚲 | ❤️‍🩹 | 🌞💦 | Daylight~ | 4422~ | Hi~ | 小帅⛓️</t>
  </si>
  <si>
    <t>#bangkok, #remix</t>
  </si>
  <si>
    <t>https://instagram.com/p/DV0aKDFEnIY, https://instagram.com/p/DVVA_DnkuCP, https://instagram.com/p/DUucsYqktxy, https://instagram.com/p/DTBZs_Pkz8i, https://instagram.com/p/DQt122xkpVd, https://instagram.com/p/DQm5FpYk2vj, https://instagram.com/p/DPw6H5KE237, https://instagram.com/p/DOI8VhUEpLp, https://instagram.com/p/DNyaLaWZOww, https://instagram.com/p/DNSP3gnxTfX, https://instagram.com/p/DMw4MeBRMWa, https://instagram.com/p/DIKmnIYS3ni</t>
  </si>
  <si>
    <t>13, 18, 23, 17, 21, 12, 27, 18, 15, 20, 27, 28</t>
  </si>
  <si>
    <t>2, 3, 1, 0, 3, 0, 2, 1, 0, 1, 4, 1</t>
  </si>
  <si>
    <t>2026-03-13, 2026-03-01, 2026-02-14, 2026-01-02, 2025-11-06, 2025-11-03, 2025-10-13, 2025-09-03, 2025-08-25, 2025-08-13, 2025-07-31, 2025-04-08</t>
  </si>
  <si>
    <t>Bangkok City, Thailaind, China Kunming, Old Town of Lijiang, Kunming, Yunnan, Shanghai, China</t>
  </si>
  <si>
    <t>Sidecar, Sidecar, Sidecar, Sidecar, Video, Sidecar, Sidecar, Sidecar, Image, Image, Image, Image</t>
  </si>
  <si>
    <t>https://scontent-lga3-2.cdninstagram.com/v/t51.82787-15/649591969_18395198278195308_3230759381358883364_n.jpg?stp=dst-jpg_e35_p1080x1080_sh0.08_tt6&amp;_nc_ht=scontent-lga3-2.cdninstagram.com&amp;_nc_cat=100&amp;_nc_oc=Q6cZ2QFG5UqSrWORfbWHlNJ_rprimfFIVwkhh_G4lj4W_e07eqpPc2k54LoIc1r_KSN-Scs&amp;_nc_ohc=tHimHquU6eIQ7kNvwG6qc8U&amp;_nc_gid=9Y0LtJrd8FWq1xJyTEsYtg&amp;edm=AOQ1c0wBAAAA&amp;ccb=7-5&amp;ig_cache_key=Mzg1MTgxODI3NTU1OTM2ODM5NA%3D%3D.3-ccb7-5&amp;oh=00_Afzry6WkRMXQoJTW9dqObe_gmmWA1UErp-9LjecvzDqyHQ&amp;oe=69BDA752&amp;_nc_sid=8b3546, https://scontent-lga3-2.cdninstagram.com/v/t51.82787-15/649591969_18395198278195308_3230759381358883364_n.jpg?stp=dst-jpg_e35_p1080x1080_sh0.08_tt6&amp;_nc_ht=scontent-lga3-2.cdninstagram.com&amp;_nc_cat=100&amp;_nc_oc=Q6cZ2QFG5UqSrWORfbWHlNJ_rprimfFIVwkhh_G4lj4W_e07eqpPc2k54LoIc1r_KSN-Scs&amp;_nc_ohc=tHimHquU6eIQ7kNvwG6qc8U&amp;_nc_gid=9Y0LtJrd8FWq1xJyTEsYtg&amp;edm=AOQ1c0wBAAAA&amp;ccb=7-5&amp;ig_cache_key=Mzg1MTgxODI3NTU1OTM2ODM5NA%3D%3D.3-ccb7-5&amp;oh=00_Afzry6WkRMXQoJTW9dqObe_gmmWA1UErp-9LjecvzDqyHQ&amp;oe=69BDA752&amp;_nc_sid=8b3546, https://scontent-lga3-2.cdninstagram.com/v/t51.82787-15/650589533_18395198290195308_5394897577745764966_n.jpg?stp=dst-jpg_e35_p1080x1080_sh0.08_tt6&amp;_nc_ht=scontent-lga3-2.cdninstagram.com&amp;_nc_cat=100&amp;_nc_oc=Q6cZ2QFG5UqSrWORfbWHlNJ_rprimfFIVwkhh_G4lj4W_e07eqpPc2k54LoIc1r_KSN-Scs&amp;_nc_ohc=33DFMFiQr2oQ7kNvwEMefL9&amp;_nc_gid=9Y0LtJrd8FWq1xJyTEsYtg&amp;edm=AOQ1c0wBAAAA&amp;ccb=7-5&amp;ig_cache_key=Mzg1MTgxODI5NDYzNTAxNTc1MA%3D%3D.3-ccb7-5&amp;oh=00_AfxcUFc6h82K7BcWmECX4QIwQM9SizW7JxWnuIfpbJlXsw&amp;oe=69BD9159&amp;_nc_sid=8b3546, https://scontent-lga3-2.cdninstagram.com/v/t51.82787-15/649601415_18395198302195308_3005747423137109034_n.jpg?stp=dst-jpg_e35_p1080x1080_sh0.08_tt6&amp;_nc_ht=scontent-lga3-2.cdninstagram.com&amp;_nc_cat=100&amp;_nc_oc=Q6cZ2QFG5UqSrWORfbWHlNJ_rprimfFIVwkhh_G4lj4W_e07eqpPc2k54LoIc1r_KSN-Scs&amp;_nc_ohc=jKPRz6-vACoQ7kNvwGjU0_U&amp;_nc_gid=9Y0LtJrd8FWq1xJyTEsYtg&amp;edm=AOQ1c0wBAAAA&amp;ccb=7-5&amp;ig_cache_key=Mzg1MTgxODI5NzM1MjkyMzQ0OQ%3D%3D.3-ccb7-5&amp;oh=00_AfyvVEAKd9acVAHrByFbkRCgO-TwVDtnVHl6zthHx4NF3A&amp;oe=69BD9060&amp;_nc_sid=8b3546, https://scontent-lga3-2.cdninstagram.com/v/t51.82787-15/651791943_18395198311195308_1269159376876414428_n.jpg?stp=dst-jpg_e35_p1080x1080_sh0.08_tt6&amp;_nc_ht=scontent-lga3-2.cdninstagram.com&amp;_nc_cat=100&amp;_nc_oc=Q6cZ2QFG5UqSrWORfbWHlNJ_rprimfFIVwkhh_G4lj4W_e07eqpPc2k54LoIc1r_KSN-Scs&amp;_nc_ohc=zuEnQf1-Q38Q7kNvwEK7c1l&amp;_nc_gid=9Y0LtJrd8FWq1xJyTEsYtg&amp;edm=AOQ1c0wBAAAA&amp;ccb=7-5&amp;ig_cache_key=Mzg1MTgxODMwMTAxODc4NDU2MQ%3D%3D.3-ccb7-5&amp;oh=00_AfwFS5xpaWYp-D-YRvQUp8y121TlxpaA8p0_69Hcon3FCw&amp;oe=69BD960A&amp;_nc_sid=8b3546, https://scontent-lga3-2.cdninstagram.com/v/t51.82787-15/642545256_18393282277195308_9002650075717387035_n.jpg?stp=dst-jpg_e35_p1080x1080_sh0.08_tt6&amp;_nc_ht=scontent-lga3-2.cdninstagram.com&amp;_nc_cat=100&amp;_nc_oc=Q6cZ2QFG5UqSrWORfbWHlNJ_rprimfFIVwkhh_G4lj4W_e07eqpPc2k54LoIc1r_KSN-Scs&amp;_nc_ohc=_NX9C6Fs0i0Q7kNvwH8lnIy&amp;_nc_gid=9Y0LtJrd8FWq1xJyTEsYtg&amp;edm=AOQ1c0wBAAAA&amp;ccb=7-5&amp;ig_cache_key=Mzg0Mjk4MTY0OTIzNjIzNTIyOQ%3D%3D.3-ccb7-5&amp;oh=00_AfxiBJdGR8RbdGrYqEZKnbzDatATNwP4gkotUEaByg2fWA&amp;oe=69BDA8B7&amp;_nc_sid=8b3546, https://scontent-lga3-2.cdninstagram.com/v/t51.82787-15/642545256_18393282277195308_9002650075717387035_n.jpg?stp=dst-jpg_e35_p1080x1080_sh0.08_tt6&amp;_nc_ht=scontent-lga3-2.cdninstagram.com&amp;_nc_cat=100&amp;_nc_oc=Q6cZ2QFG5UqSrWORfbWHlNJ_rprimfFIVwkhh_G4lj4W_e07eqpPc2k54LoIc1r_KSN-Scs&amp;_nc_ohc=_NX9C6Fs0i0Q7kNvwH8lnIy&amp;_nc_gid=9Y0LtJrd8FWq1xJyTEsYtg&amp;edm=AOQ1c0wBAAAA&amp;ccb=7-5&amp;ig_cache_key=Mzg0Mjk4MTY0OTIzNjIzNTIyOQ%3D%3D.3-ccb7-5&amp;oh=00_AfxiBJdGR8RbdGrYqEZKnbzDatATNwP4gkotUEaByg2fWA&amp;oe=69BDA8B7&amp;_nc_sid=8b3546, https://scontent-lga3-2.cdninstagram.com/v/t51.82787-15/642495007_18393282286195308_4539848989894355298_n.jpg?stp=dst-jpg_e35_p1080x1080_sh0.08_tt6&amp;_nc_ht=scontent-lga3-2.cdninstagram.com&amp;_nc_cat=100&amp;_nc_oc=Q6cZ2QFG5UqSrWORfbWHlNJ_rprimfFIVwkhh_G4lj4W_e07eqpPc2k54LoIc1r_KSN-Scs&amp;_nc_ohc=AiavASqgfmIQ7kNvwFBF3zP&amp;_nc_gid=9Y0LtJrd8FWq1xJyTEsYtg&amp;edm=AOQ1c0wBAAAA&amp;ccb=7-5&amp;ig_cache_key=Mzg0Mjk4MTY1NDU0NjI3MTc3OA%3D%3D.3-ccb7-5&amp;oh=00_AfzsCE8M9EsLKv2wK_PH-aQnrpHJn1FGBF3yFEAlbUHzRw&amp;oe=69BD9AC9&amp;_nc_sid=8b3546, https://scontent-lga3-2.cdninstagram.com/v/t51.82787-15/626374291_18393282295195308_2259052991765063126_n.jpg?stp=dst-jpg_e35_p1080x1080_sh0.08_tt6&amp;_nc_ht=scontent-lga3-2.cdninstagram.com&amp;_nc_cat=100&amp;_nc_oc=Q6cZ2QFG5UqSrWORfbWHlNJ_rprimfFIVwkhh_G4lj4W_e07eqpPc2k54LoIc1r_KSN-Scs&amp;_nc_ohc=kIoXlV9BYbIQ7kNvwFNruD1&amp;_nc_gid=9Y0LtJrd8FWq1xJyTEsYtg&amp;edm=AOQ1c0wBAAAA&amp;ccb=7-5&amp;ig_cache_key=Mzg0Mjk4MTY1NjEyMzMyMTM5Nw%3D%3D.3-ccb7-5&amp;oh=00_AfzkL5QYd9M2O9Vvp0LXQz7JOkpUs3G1133IfUIfl7YWyQ&amp;oe=69BD9B6A&amp;_nc_sid=8b3546, https://scontent-lga3-2.cdninstagram.com/v/t51.82787-15/629194183_18391520143195308_3066511683256815285_n.jpg?stp=dst-jpg_e35_p1080x1080_sh0.08_tt6&amp;_nc_ht=scontent-lga3-2.cdninstagram.com&amp;_nc_cat=100&amp;_nc_oc=Q6cZ2QFG5UqSrWORfbWHlNJ_rprimfFIVwkhh_G4lj4W_e07eqpPc2k54LoIc1r_KSN-Scs&amp;_nc_ohc=yb_dxH_w0jIQ7kNvwF1wZA-&amp;_nc_gid=9Y0LtJrd8FWq1xJyTEsYtg&amp;edm=AOQ1c0wBAAAA&amp;ccb=7-5&amp;ig_cache_key=MzgzMjEyNTUxMDAxMzYwMzcyNg%3D%3D.3-ccb7-5&amp;oh=00_AfyXVzqo6R8TaGxRk9IgMN4CTp_xJpWgZEkATDZLkPKP1</t>
  </si>
  <si>
    <t>https://scontent-lga3-2.cdninstagram.com/o1/v/t2/f2/m86/AQOAap9JxpyLLofjDO6_RokUW3_moQO7LosUEZjLF1E8vII4CMH7srwjC7ovB1dH0rGcAiMtc8LyJJ_fe-jx5ZXAVH609C_jSO-DdLY.mp4?_nc_cat=105&amp;_nc_sid=5e9851&amp;_nc_ht=scontent-lga3-2.cdninstagram.com&amp;_nc_ohc=Qhl2C0ZjoucQ7kNvwHStPs4&amp;efg=eyJ2ZW5jb2RlX3RhZyI6Inhwdl9wcm9ncmVzc2l2ZS5JTlNUQUdSQU0uQ0xJUFMuQzMuNzIwLmRhc2hfYmFzZWxpbmVfMV92MSIsInhwdl9hc3NldF9pZCI6NzQzODQyMjc1Mzc3NTI5LCJhc3NldF9hZ2VfZGF5cyI6MTI5LCJ2aV91c2VjYXNlX2lkIjoxMDA5OSwiZHVyYXRpb25fcyI6NDAsInVybGdlbl9zb3VyY2UiOiJ3d3cifQ%3D%3D&amp;ccb=17-1&amp;_nc_gid=9Y0LtJrd8FWq1xJyTEsYtg&amp;_nc_ss=1a&amp;_nc_zt=28&amp;vs=2496607eae4d530b&amp;_nc_vs=HBksFQIYUmlnX3hwdl9yZWVsc19wZXJtYW5lbnRfc3JfcHJvZC9FMTQ2QjNCQUEyQzgzRTRBRDUyODYyRDEwNEE5Mzk5Rl92aWRlb19kYXNoaW5pdC5tcDQVAALIARIAFQIYSGlnX3hwdl9yZWVsc19wZXJtYW5lbnRfc3JfcHJvZC8yNTUzMzI5MTEyMjk1NTM2NV8zMTYzNjMxODA3ODM3MDI5OTcwLm1wNBUCAsgBEgAoABgAGwKIB3VzZV9vaWwBMRJwcm9ncmVzc2l2ZV9yZWNpcGUBMRUAACbyhb7pqKHSAhUCKAJDMywXQEQIcrAgxJwYEmRhc2hfYmFzZWxpbmVfMV92MREAdf4HZeadAQA&amp;oh=00_AfyuII03PdxYTp-K462F1ebzbZJBiOgwFvUnLsrM4bxBDA&amp;oe=69B9A896</t>
  </si>
  <si>
    <t>https://www.instagram.com/kendiz_99</t>
  </si>
  <si>
    <t>loonytz</t>
  </si>
  <si>
    <t>Loon</t>
  </si>
  <si>
    <t>SlipIntoOuterSpace</t>
  </si>
  <si>
    <t>https://scontent-bos5-1.cdninstagram.com/v/t51.2885-19/386268953_228858943512212_7409548449418398902_n.jpg?stp=dst-jpg_e0_s150x150_tt6&amp;efg=eyJ2ZW5jb2RlX3RhZyI6InByb2ZpbGVfcGljLmRqYW5nby45NzkuYzIifQ&amp;_nc_ht=scontent-bos5-1.cdninstagram.com&amp;_nc_cat=108&amp;_nc_oc=Q6cZ2QFctNg_dpJlPj37RSgQs163NnQN4O1oCrPKrEUdq6BTDbeS4Ep8tCVG8-wZYhhN_wg&amp;_nc_ohc=XlPKDg1iVQUQ7kNvwHElk7f&amp;_nc_gid=K86t_QX8yEMiHWkAsdKp8g&amp;edm=AOQ1c0wBAAAA&amp;ccb=7-5&amp;oh=00_AfzAajUjmyDHz3f06adVNFpH-duCXqgfvQ1kXyu8rZ3w4Q&amp;oe=69BDA79F&amp;_nc_sid=8b3546</t>
  </si>
  <si>
    <t>t</t>
  </si>
  <si>
    <t>https://instagram.com/p/DVEt_fyk_Bq, https://instagram.com/p/DVDkoZ8EU8i, https://instagram.com/p/DTnb3wkkVZD, https://instagram.com/p/DP--PU-kXHI, https://instagram.com/p/DBvMAEzyE1k, https://instagram.com/p/C3P-Hd-P8at, https://instagram.com/p/C3P7OmevMjb, https://instagram.com/p/C1iDlDpCcpx, https://instagram.com/p/CzQ0wQkv6Uk, https://instagram.com/p/CyGwCJAxZtf, https://instagram.com/p/CrTRFA9Nfxm, https://instagram.com/p/CrGhV_cNHwU</t>
  </si>
  <si>
    <t>7, 6, 6, 9, 13, 19, 15, 16, 19, 11, 12, 13</t>
  </si>
  <si>
    <t>0, 0, 0, 0, 2, 0, 0, 2, 2, 0, 0, 0</t>
  </si>
  <si>
    <t>2026-02-22, 2026-02-22, 2026-01-17, 2025-10-19, 2024-10-30, 2024-02-12, 2024-02-12, 2023-12-31, 2023-11-05, 2023-10-07, 2023-04-21, 2023-04-16</t>
  </si>
  <si>
    <t>https://scontent-bos5-1.cdninstagram.com/v/t51.82787-15/639875501_18559322629023863_207699531777048534_n.jpg?stp=dst-jpg_e35_p1080x1080_sh0.08_tt6&amp;_nc_ht=scontent-bos5-1.cdninstagram.com&amp;_nc_cat=111&amp;_nc_oc=Q6cZ2QFctNg_dpJlPj37RSgQs163NnQN4O1oCrPKrEUdq6BTDbeS4Ep8tCVG8-wZYhhN_wg&amp;_nc_ohc=_I-L6YuFFDQQ7kNvwF1Cao-&amp;_nc_gid=K86t_QX8yEMiHWkAsdKp8g&amp;edm=AOQ1c0wBAAAA&amp;ccb=7-5&amp;ig_cache_key=MzgzODM5NTA1Nzk4MTA5MTk0Ng%3D%3D.3-ccb7-5&amp;oh=00_Afw7ka8BE5eLAdwxFTpj3zoJNbFvM9rtLntHykl5BDmF3g&amp;oe=69BDA3A0&amp;_nc_sid=8b3546, https://scontent-bos5-1.cdninstagram.com/v/t51.82787-15/640413235_18559114018023863_9125740107445040838_n.jpg?stp=dst-jpg_e35_s1080x1080_sh0.08_tt6&amp;_nc_ht=scontent-bos5-1.cdninstagram.com&amp;_nc_cat=111&amp;_nc_oc=Q6cZ2QFctNg_dpJlPj37RSgQs163NnQN4O1oCrPKrEUdq6BTDbeS4Ep8tCVG8-wZYhhN_wg&amp;_nc_ohc=qrNSTwWIUV8Q7kNvwFBtYo3&amp;_nc_gid=K86t_QX8yEMiHWkAsdKp8g&amp;edm=AOQ1c0wBAAAA&amp;ccb=7-5&amp;ig_cache_key=MzgzODA3MjQxMzc1NDU3NjY3NA%3D%3D.3-ccb7-5&amp;oh=00_Afw0WO4Sfto-DAGfW_xOCo28Z-BSDaQ5dOZyVqU_JMgDGg&amp;oe=69BDAB58&amp;_nc_sid=8b3546, https://scontent-bos5-1.cdninstagram.com/v/t51.82787-15/618088888_18546470668023863_4778784121494272334_n.jpg?stp=dst-jpg_e15_tt6&amp;_nc_ht=scontent-bos5-1.cdninstagram.com&amp;_nc_cat=111&amp;_nc_oc=Q6cZ2QFctNg_dpJlPj37RSgQs163NnQN4O1oCrPKrEUdq6BTDbeS4Ep8tCVG8-wZYhhN_wg&amp;_nc_ohc=QYvuy-v5Y08Q7kNvwH2hBLR&amp;_nc_gid=K86t_QX8yEMiHWkAsdKp8g&amp;edm=AOQ1c0wBAAAA&amp;ccb=7-5&amp;ig_cache_key=MzgxMjEzODE4ODU3MjU0NjYyNw%3D%3D.3-ccb7-5&amp;oh=00_Afy4WRMEmnsF0gf9JAaJZMGT3gzZJxUhby0pOkUjwbn9wg&amp;oe=69BDA59D&amp;_nc_sid=8b3546, https://scontent-bos5-1.cdninstagram.com/v/t51.82787-15/567964879_18529469296023863_5297327028899774051_n.jpg?stp=dst-jpg_e35_s1080x1080_sh0.08_tt6&amp;_nc_ht=scontent-bos5-1.cdninstagram.com&amp;_nc_cat=111&amp;_nc_oc=Q6cZ2QFctNg_dpJlPj37RSgQs163NnQN4O1oCrPKrEUdq6BTDbeS4Ep8tCVG8-wZYhhN_wg&amp;_nc_ohc=hh_j3FccipMQ7kNvwF0Ur4X&amp;_nc_gid=K86t_QX8yEMiHWkAsdKp8g&amp;edm=AOQ1c0wBAAAA&amp;ccb=7-5&amp;ig_cache_key=Mzc0NjcwNTY3MjIxOTIyNjU2OA%3D%3D.3-ccb7-5&amp;oh=00_AfzUNClSFcBVudDSIL5Qgby3xe0Q5c38UN0Gj4LYFBt9Og&amp;oe=69BD8CFF&amp;_nc_sid=8b3546, https://scontent-bos5-1.cdninstagram.com/v/t51.82787-15/618629799_17903954478343541_8502095592817260040_n.jpg?stp=dst-jpg_e35_s1080x1080_sh0.08_tt6&amp;_nc_ht=scontent-bos5-1.cdninstagram.com&amp;_nc_cat=105&amp;_nc_oc=Q6cZ2QFctNg_dpJlPj37RSgQs163NnQN4O1oCrPKrEUdq6BTDbeS4Ep8tCVG8-wZYhhN_wg&amp;_nc_ohc=YPf7kuXCRzoQ7kNvwFanA_a&amp;_nc_gid=K86t_QX8yEMiHWkAsdKp8g&amp;edm=AOQ1c0wBAAAA&amp;ccb=7-5&amp;ig_cache_key=MzQ5MDA2MTAxNzk1NzI4OTMxNg%3D%3D.3-ccb7-5&amp;oh=00_AfxNfmOU7oouS2wrelCjZdbB9Sm5IN23CEqKJjkfXD0oqw&amp;oe=69BDAEDA&amp;_nc_sid=8b3546, https://scontent-bos5-1.cdninstagram.com/v/t51.82787-15/621591909_18052934450690421_3124682591009677007_n.jpg?stp=dst-jpg_e35_s1080x1080_sh0.08_tt6&amp;_nc_ht=scontent-bos5-1.cdninstagram.com&amp;_nc_cat=109&amp;_nc_oc=Q6cZ2QFctNg_dpJlPj37RSgQs163NnQN4O1oCrPKrEUdq6BTDbeS4Ep8tCVG8-wZYhhN_wg&amp;_nc_ohc=87Qm4d1z8HMQ7kNvwG1xCr5&amp;_nc_gid=K86t_QX8yEMiHWkAsdKp8g&amp;edm=AOQ1c0wBAAAA&amp;ccb=7-5&amp;ig_cache_key=MzMwMTEzMDI0Mzk4ODc2ODQyOQ%3D%3D.3-ccb7-5&amp;oh=00_AfwsWMz2g4bewVHni5uZZq5iOLJ37kfiSRzgG58V80bpPA&amp;oe=69BD96C5&amp;_nc_sid=8b3546, https://scontent-bos5-1.cdninstagram.com/v/t51.82787-15/619885253_17977697264799002_229623059797853959_n.jpg?stp=dst-jpg_e35_s1080x1080_sh0.08_tt6&amp;_nc_ht=scontent-bos5-1.cdninstagram.com&amp;_nc_cat=102&amp;_nc_oc=Q6cZ2QFctNg_dpJlPj37RSgQs163NnQN4O1oCrPKrEUdq6BTDbeS4Ep8tCVG8-wZYhhN_wg&amp;_nc_ohc=o66WeXKmwuwQ7kNvwH3P6LY&amp;_nc_gid=K86t_QX8yEMiHWkAsdKp8g&amp;edm=AOQ1c0wBAAAA&amp;ccb=7-5&amp;ig_cache_key=MzMwMTExNzU0MDAyMDU3MDMzMQ%3D%3D.3-ccb7-5&amp;oh=00_AfxOixYpAt2jerU3t7kAk_LQcV4rimzOL8D58RfuYeTwYQ&amp;oe=69BD9736&amp;_nc_sid=8b3546, https://scontent-bos5-1.cdninstagram.com/v/t51.29350-15/414677488_823120372917882_6717956405683976539_n.jpg?stp=dst-jpg_e35_s1080x1080_tt6&amp;_nc_ht=scontent-bos5-1.cdninstagram.com&amp;_nc_cat=106&amp;_nc_oc=Q6cZ2QFctNg_dpJlPj37RSgQs163NnQN4O1oCrPKrEUdq6BTDbeS4Ep8tCVG8-wZYhhN_wg&amp;_nc_ohc=vT5otV8aEhUQ7kNvwFuEcrc&amp;_nc_gid=K86t_QX8yEMiHWkAsdKp8g&amp;edm=AOQ1c0wBAAAA&amp;ccb=7-5&amp;ig_cache_key=MzI3MDE5MjAxMjk4OTI0NzYwNg%3D%3D.3-ccb7-5&amp;oh=00_AfxuGp408kWl2w7Ia2TZyw4DO1GtQbL82SgR6hCLJ6gRZA&amp;oe=69BD9BFB&amp;_nc_sid=8b3546, https://scontent-bos5-1.cdninstagram.com/v/t51.29350-15/414677488_823120372917882_6717956405683976539_n.jpg?stp=dst-jpg_e35_s1080x1080_tt6&amp;_nc_ht=scontent-bos5-1.cdninstagram.com&amp;_nc_cat=106&amp;_nc_oc=Q6cZ2QFctNg_dpJlPj37RSgQs163NnQN4O1oCrPKrEUdq6BTDbeS4Ep8tCVG8-wZYhhN_wg&amp;_nc_ohc=vT5otV8aEhUQ7kNvwFuEcrc&amp;_nc_gid=K86t_QX8yEMiHWkAsdKp8g&amp;edm=AOQ1c0wBAAAA&amp;ccb=7-5&amp;ig_cache_key=MzI3MDE5MjAxMjk4OTI0NzYwNg%3D%3D.3-ccb7-5&amp;oh=00_AfxuGp408kWl2w7Ia2TZyw4DO1GtQbL82SgR6hCLJ6gRZA&amp;oe=69BD9BFB&amp;_nc_sid=8b3546, https://scontent-bos5-1.cdninstagram.com/v/t51.29350-15/416079876_1070276394308611_5521038453422747061_n.jpg?stp=dst-jpg_e35_s1080x1080_tt6&amp;_nc_ht=scontent-bos5-1.cdninstagram.com&amp;_nc_cat=107&amp;_nc_oc=Q6cZ2QFctNg_dpJlPj37RSgQs163NnQN4O1oCrPKrEUdq6BTDbeS4Ep8tCVG8-wZYhhN_wg&amp;_nc_ohc=JqcmVbiD4hgQ7kNvwH78sY7&amp;_nc_gid=K86t_QX8yEMiHWkAsdKp8g&amp;edm=AOQ1c0wBAAAA&amp;ccb=7-5&amp;ig_cache_key=MzI3MDE5MjAxMjk5NzQ0OTk2Nw%3D%3D.3-ccb7-5&amp;oh=00_AfzScEEA1Kt6u60ajGL4FYyDJmcOdmAZHjrRF2_pTYhBvg&amp;oe=69BD9093&amp;_nc_sid=8b3546, https://scontent</t>
  </si>
  <si>
    <t>https://www.instagram.com/loonytz</t>
  </si>
  <si>
    <t>nanomalabar</t>
  </si>
  <si>
    <t>🛠️ 建築統包工程
📐 從規劃→設計→施工全包
🏗️ 用專業替你少走冤枉路
👇 歡迎詢問報價</t>
  </si>
  <si>
    <t>https://scontent-lga3-1.cdninstagram.com/v/t51.82787-19/589808874_18497218810073811_6870976402365269163_n.jpg?stp=dst-jpg_e0_s150x150_tt6&amp;efg=eyJ2ZW5jb2RlX3RhZyI6InByb2ZpbGVfcGljLmRqYW5nby4xMDgwLmMyIn0&amp;_nc_ht=scontent-lga3-1.cdninstagram.com&amp;_nc_cat=103&amp;_nc_oc=Q6cZ2QG5FlnN3Wb2CM7W0NqfFumKJze6ozcp-0ofSItCDSAIpSCf_UqS96DAZJYF9tlAM1I&amp;_nc_ohc=3ZhUFSvtc3IQ7kNvwH1I5TF&amp;_nc_gid=ayl-dRz9Otjyfyx6SqhK_w&amp;edm=AOQ1c0wBAAAA&amp;ccb=7-5&amp;oh=00_Afxp6fP-7K0tN3jERVbeILly8VZJCZqPnWN_Rlu8EXN3EA&amp;oe=69BD90FF&amp;_nc_sid=8b3546</t>
  </si>
  <si>
    <t>風有風的方向 光有光的溫柔 | 來自朋友的分享
一隻會舔腳丫子的貓咪~腳丫香唷😂 | 帥咩😂 | 暖胃的早餐~ | 會飛檐走壁的貓咪 | 天空好美喔
跟心情一樣 | 男人都愛的小玩具 | 早餐 | 可否把我捧在手心 | 地磚鬆動
重新整貼 | 接近年底了
每天都在趕工期
建築人趕工期的壓力~誰懂啊 | 冬天的風很冷
但心情剛剛好</t>
  </si>
  <si>
    <t>https://instagram.com/p/BcuOPp1Bq3y, https://instagram.com/p/DV3At4ck7X9, https://instagram.com/p/DVlQd9Kk52i, https://instagram.com/p/DVZz8LEk9Wj, https://instagram.com/p/DUewmdEk2mP, https://instagram.com/p/DUNkvQ6EyQ9, https://instagram.com/p/DUKcIlyE2IS, https://instagram.com/p/DT_sWT2k9AH, https://instagram.com/p/DT4QxGAk1ET, https://instagram.com/p/DTt5k2Gk8uJ, https://instagram.com/p/DTKPUzVE7iA, https://instagram.com/p/DS_h8KnEyaF</t>
  </si>
  <si>
    <t>3, 0, 1, 0, 0, 1, 0, 0, 0, 0, 0, 0</t>
  </si>
  <si>
    <t>2017-12-15, 2026-03-14, 2026-03-07, 2026-03-03, 2026-02-08, 2026-02-01, 2026-01-31, 2026-01-27, 2026-01-24, 2026-01-20, 2026-01-06, 2026-01-02</t>
  </si>
  <si>
    <t>Sidecar, Video, Video, Sidecar, Image, Image, Image, Image, Image, Sidecar, Sidecar, Sidecar</t>
  </si>
  <si>
    <t>https://scontent-lga3-2.cdninstagram.com/v/t51.82787-15/652035264_18367315135167403_3183881150633667247_n.jpg?stp=dst-jpg_e15_fr_s1080x1080_tt6&amp;_nc_ht=scontent-lga3-2.cdninstagram.com&amp;_nc_cat=107&amp;_nc_oc=Q6cZ2QG5FlnN3Wb2CM7W0NqfFumKJze6ozcp-0ofSItCDSAIpSCf_UqS96DAZJYF9tlAM1I&amp;_nc_ohc=uWAFvTHVqowQ7kNvwFLOpwm&amp;_nc_gid=ayl-dRz9Otjyfyx6SqhK_w&amp;edm=AOQ1c0wBAAAA&amp;ccb=7-5&amp;ig_cache_key=MTY3MDMzNDU3MDU2NDA3MjI5Nw%3D%3D.3-ccb7-5&amp;oh=00_Afz4DCVkaqoenoaFBZKXKpBHOcW5aJx2GbnyLatKVlHcKg&amp;oe=69BDA82D&amp;_nc_sid=8b3546, https://scontent-lga3-2.cdninstagram.com/v/t51.82787-15/652035264_18367315135167403_3183881150633667247_n.jpg?stp=dst-jpg_e15_fr_s1080x1080_tt6&amp;_nc_ht=scontent-lga3-2.cdninstagram.com&amp;_nc_cat=107&amp;_nc_oc=Q6cZ2QG5FlnN3Wb2CM7W0NqfFumKJze6ozcp-0ofSItCDSAIpSCf_UqS96DAZJYF9tlAM1I&amp;_nc_ohc=uWAFvTHVqowQ7kNvwFLOpwm&amp;_nc_gid=ayl-dRz9Otjyfyx6SqhK_w&amp;edm=AOQ1c0wBAAAA&amp;ccb=7-5&amp;ig_cache_key=MTY3MDMzNDU3MDU2NDA3MjI5Nw%3D%3D.3-ccb7-5&amp;oh=00_Afz4DCVkaqoenoaFBZKXKpBHOcW5aJx2GbnyLatKVlHcKg&amp;oe=69BDA82D&amp;_nc_sid=8b3546, https://scontent-lga3-3.cdninstagram.com/v/t51.2885-15/24838667_2005159319753214_8641682368026902528_n.jpg?se=7&amp;stp=dst-jpg_e35_tt6&amp;_nc_ht=scontent-lga3-3.cdninstagram.com&amp;_nc_cat=106&amp;_nc_oc=Q6cZ2QG5FlnN3Wb2CM7W0NqfFumKJze6ozcp-0ofSItCDSAIpSCf_UqS96DAZJYF9tlAM1I&amp;_nc_ohc=bGWH-3DDVMIQ7kNvwGhBWVN&amp;_nc_gid=ayl-dRz9Otjyfyx6SqhK_w&amp;edm=AOQ1c0wBAAAA&amp;ccb=7-5&amp;ig_cache_key=MTY3MDMzNDYwNTA0MTA4MzY5MQ%3D%3D.3-ccb7-5&amp;oh=00_AfztUXnLf1z6Z6FWr-yDp5zRM53xM_ZPeZbVChNlUhNLLA&amp;oe=69BD87D9&amp;_nc_sid=8b3546, https://scontent-lga3-1.cdninstagram.com/v/t51.82787-15/651928992_18427904056191819_3157194145102507005_n.jpg?stp=dst-jpg_e15_fr_s1080x1080_tt6&amp;_nc_ht=scontent-lga3-1.cdninstagram.com&amp;_nc_cat=103&amp;_nc_oc=Q6cZ2QG5FlnN3Wb2CM7W0NqfFumKJze6ozcp-0ofSItCDSAIpSCf_UqS96DAZJYF9tlAM1I&amp;_nc_ohc=QR8EGDHY_LwQ7kNvwHcIFow&amp;_nc_gid=ayl-dRz9Otjyfyx6SqhK_w&amp;edm=AOQ1c0wBAAAA&amp;ccb=7-5&amp;ig_cache_key=MTY3MDMzNDYzMjE2MTU2MDg1MA%3D%3D.3-ccb7-5&amp;oh=00_AfyttIdlrjkDTlA2db5TJMWEfQuFA--Qcjrl8VZbyPkemw&amp;oe=69BDA215&amp;_nc_sid=8b3546, https://scontent-lga3-3.cdninstagram.com/v/t51.82787-15/652735517_18365780092160394_9154121339962436133_n.jpg?stp=dst-jpg_e15_fr_s1080x1080_tt6&amp;_nc_ht=scontent-lga3-3.cdninstagram.com&amp;_nc_cat=106&amp;_nc_oc=Q6cZ2QG5FlnN3Wb2CM7W0NqfFumKJze6ozcp-0ofSItCDSAIpSCf_UqS96DAZJYF9tlAM1I&amp;_nc_ohc=jkSz4LECEbQQ7kNvwEiE210&amp;_nc_gid=ayl-dRz9Otjyfyx6SqhK_w&amp;edm=AOQ1c0wBAAAA&amp;ccb=7-5&amp;ig_cache_key=MTY3MDMzNDY1MjA1MTA1NjA0Mg%3D%3D.3-ccb7-5&amp;oh=00_Afz8v5FcEj0ubjjU0JICZ_TNhYpG24trH3yDtjtO8IMx7A&amp;oe=69BD8F00&amp;_nc_sid=8b3546, https://scontent-lga3-3.cdninstagram.com/v/t51.82787-15/651529276_18415288786127720_5369884168540997066_n.jpg?stp=dst-jpg_e15_fr_s1080x1080_tt6&amp;_nc_ht=scontent-lga3-3.cdninstagram.com&amp;_nc_cat=108&amp;_nc_oc=Q6cZ2QG5FlnN3Wb2CM7W0NqfFumKJze6ozcp-0ofSItCDSAIpSCf_UqS96DAZJYF9tlAM1I&amp;_nc_ohc=Pm8j4_tpX3UQ7kNvwHSf1XG&amp;_nc_gid=ayl-dRz9Otjyfyx6SqhK_w&amp;edm=AOQ1c0wBAAAA&amp;ccb=7-5&amp;ig_cache_key=MTY3MDMzNDY5NDE0NTA4MDYxNw%3D%3D.3-ccb7-5&amp;oh=00_AfyCFc0V41hSpH7XCqR1B6PQfmQvoj8QIqbautcDamQHBQ&amp;oe=69BDB1C0&amp;_nc_sid=8b3546, https://scontent-lga3-1.cdninstagram.com/v/t51.82787-15/650195975_18533832601068010_6309070232303210850_n.jpg?stp=dst-jpg_e15_fr_s1080x1080_tt6&amp;_nc_ht=scontent-lga3-1.cdninstagram.com&amp;_nc_cat=110&amp;_nc_oc=Q6cZ2QG5FlnN3Wb2CM7W0NqfFumKJze6ozcp-0ofSItCDSAIpSCf_UqS96DAZJYF9tlAM1I&amp;_nc_ohc=wXNrEYp99L8Q7kNvwGc4kKK&amp;_nc_gid=ayl-dRz9Otjyfyx6SqhK_w&amp;edm=AOQ1c0wBAAAA&amp;ccb=7-5&amp;ig_cache_key=MTY3MDMzNDcxNzc1ODgyOTY2OA%3D%3D.3-ccb7-5&amp;oh=00_Afw7eL1Hs4XQWImPWpqFuNukrvVEpc_cwRoYN-74cKjI0w&amp;oe=69BDBEF7&amp;_nc_sid=8b3546, https://scontent-lga3-3.cdninstagram.com/v/t51.82787-15/650924115_18456259735099336_4809947160552179593_n.jpg?stp=dst-jpg_e15_fr_s1080x1080_tt6&amp;_nc_ht=scontent-lga3-3.cdninstagram.com&amp;_nc_cat=104&amp;_nc_oc=Q6cZ2QG5FlnN3Wb2CM7W0NqfFumKJze6ozcp-0ofSItCDSAIpSCf_UqS96DAZJYF9tlAM1I&amp;_nc_ohc=33ZYV2nWTDcQ7kNvwEHBhum&amp;_nc_gid=ayl-dRz9Otjyfyx6SqhK_w&amp;edm=AOQ1c0wBAAAA&amp;ccb=7-5&amp;ig_cache_key=MTY3MDMzNDc1NTE0NzA0MDA0MQ%3D%3D.3-ccb7-5&amp;oh=00_Afw-Ld6KcLq9tOEoNDgVSfFEYR4foonpGPHsW6dPi1P1Ng&amp;oe=69BDBAC1&amp;_nc_sid=8b3546, https://scontent-lga3-2.cdninstagram.com/v/t51.82787-15/651765462_18333463207174541_8913242442243117501_n.jpg?stp=dst-jpg_e15_fr_s1080x1080_tt6&amp;_nc_ht=scontent-lga3-2.cdninstagram.com&amp;_nc_cat=105&amp;_nc_oc=Q6cZ2QG5FlnN3Wb2CM7W0NqfFumKJze6ozcp-0ofSItCDSAIpSCf_UqS96DAZJYF9tlAM1I&amp;_nc_ohc=aQ8hEQ2xRjIQ7kNvwHwaTeR&amp;_nc_gid=ayl-dRz9Otjyfyx6SqhK_w&amp;edm=AOQ1c0wBAAAA&amp;ccb=7-5&amp;ig_cache_key=MTY3MDMzNDc4MjQ4NTM1NTcxNg%3D%3D.3-ccb7-5&amp;oh=00_AfwltRphCGXE0mvG5BhQsAfeYY8XFUbeGTFVTFMhoHWNuw&amp;oe=69BDA229&amp;_nc_sid=8b3546, https://scontent-lga3-3.cdninstagram.com/v/t51.2885-15/25038106_1981267755531422_4821630707119947776_n.jpg?se=7&amp;stp=dst-jpg_e35_tt6&amp;_nc_ht=scontent-lga3-3.cdninstagram.com&amp;_nc_cat=102&amp;_nc_oc=Q6cZ2QG5FlnN3Wb2CM7W0NqfFumKJze6ozcp-0ofSItCDSAIpSCf_UqS96DAZJYF9tlAM1I&amp;_nc_ohc=t6QFncQrp6EQ7kNvwHWF3bB&amp;_nc_gid=ayl-dRz9Otjyfyx6SqhK_w&amp;edm=AOQ1c0wBAAAA&amp;ccb=7-5&amp;ig_cache_key=MTY3MDMzNDgwOTA1MjA3OTMzNQ%3D%3D.3-ccb7-5&amp;oh=00_AfxOvwsL5ITfTekIYkBbdRtq7LWE3z-E0Qh3d1sHGpwUGg&amp;oe=69BD943A&amp;_nc_sid=8b3546, https://scontent-lga3-3.cdninstagr</t>
  </si>
  <si>
    <t>https://scontent-lga3-1.cdninstagram.com/o1/v/t16/f2/m69/AQNaMg1JdSCUFgGWffP-t503ICeY8id6WOgW2s8d3XlfQgxcbX6_WWR2i_nmLz1-PgfcCkKWC8SYsmxJ9iPt0k4H.mp4?strext=1&amp;_nc_cat=109&amp;_nc_sid=5e9851&amp;_nc_ht=scontent-lga3-1.cdninstagram.com&amp;_nc_ohc=GceDm9WBDq8Q7kNvwFvCtGc&amp;efg=eyJ2ZW5jb2RlX3RhZyI6Inhwdl9wcm9ncmVzc2l2ZS5JTlNUQUdSQU0uQ0xJUFMuQzMuNzIwLmRhc2hfYmFzZWxpbmVfMV92MSIsInhwdl9hc3NldF9pZCI6MTg1MTU3NzY0ODAwNzM4MTEsImFzc2V0X2FnZV9kYXlzIjoyLCJ2aV91c2VjYXNlX2lkIjoxMDA5OSwiZHVyYXRpb25fcyI6MTAsInVybGdlbl9zb3VyY2UiOiJ3d3cifQ%3D%3D&amp;ccb=17-1&amp;vs=c94f3ca2158e8c77&amp;_nc_vs=HBksFQIYOnBhc3N0aHJvdWdoX2V2ZXJzdG9yZS9HS2toemlZYlY0dkNNU1FIQUd1d0w2NjRpX3RCYnNwVEFRQUYVAALIARIAFQIYUWlnX3hwdl9wbGFjZW1lbnRfcGVybWFuZW50X3YyLzI5NEM0MTQ3OUFDRDY4RjdBODU3NDYyNzRCRDE5N0JDX2F1ZGlvX2Rhc2hpbml0Lm1wNBUCAsgBEgAoABgAGwKIB3VzZV9vaWwBMRJwcm9ncmVzc2l2ZV9yZWNpcGUBMRUAACam4a79hIDkQRUCKAJDMywXQCSIMSbpeNUYEmRhc2hfYmFzZWxpbmVfMV92MREAdf4HZeadAQA&amp;_nc_gid=ayl-dRz9Otjyfyx6SqhK_w&amp;_nc_ss=1a&amp;_nc_zt=28&amp;oh=00_Afyede5wkqZ-d0X6zcStXpZgdN-ts7V-tD84t9s3pOqp-g&amp;oe=69BD8CAB, https://scontent-lga3-1.cdninstagram.com/o1/v/t16/f2/m69/AQNiJG1jRBsAeUW-3zZkzAyt_PaEFWr1O1RjlE4q18kzoiZAYvsN0xhz9VLojhiKkv0-pbmdknOBc3iMiywG9P0y.mp4?strext=1&amp;_nc_cat=103&amp;_nc_sid=5e9851&amp;_nc_ht=scontent-lga3-1.cdninstagram.com&amp;_nc_ohc=rk7SkzRuKX4Q7kNvwG-N_b9&amp;efg=eyJ2ZW5jb2RlX3RhZyI6Inhwdl9wcm9ncmVzc2l2ZS5JTlNUQUdSQU0uQ0xJUFMuQzMuNzIwLmRhc2hfYmFzZWxpbmVfMV92MSIsInhwdl9hc3NldF9pZCI6MTg1MTQ0MjEyOTYwNzM4MTEsImFzc2V0X2FnZV9kYXlzIjo4LCJ2aV91c2VjYXNlX2lkIjoxMDA5OSwiZHVyYXRpb25fcyI6MjAsIndhdGNoX3RpbWVfcyI6MTI1LCJ1cmxnZW5fc291cmNlIjoid3d3In0%3D&amp;ccb=17-1&amp;vs=b4b8a30cb9640972&amp;_nc_vs=HBksFQIYOnBhc3N0aHJvdWdoX2V2ZXJzdG9yZS9HSXVDaENieDIwdzFNdlFKQUFXaHp0UnZNaUI2YnNwVEFRQUYVAALIARIAFQIYUWlnX3hwdl9wbGFjZW1lbnRfcGVybWFuZW50X3YyL0RBNDQ2NTU5NjI5MTI0NDNDQ0U2MzFENThDNjRDMDg0X2F1ZGlvX2Rhc2hpbml0Lm1wNBUCAsgBEgAoABgAGwKIB3VzZV9vaWwBMRJwcm9ncmVzc2l2ZV9yZWNpcGUBMRUAACamsZiJlLHjQRUCKAJDMywXQDQVP3ztkWgYEmRhc2hfYmFzZWxpbmVfMV92MREAdf4HZeadAQA&amp;_nc_gid=ayl-dRz9Otjyfyx6SqhK_w&amp;_nc_ss=1a&amp;_nc_zt=28&amp;oh=00_Afw-LdFx0kuc8285UsdPQUqAU8m8ReuEe3qrw7GnuQCumg&amp;oe=69BD92DD</t>
  </si>
  <si>
    <t>https://www.instagram.com/nanomalabar</t>
  </si>
  <si>
    <t>verend923</t>
  </si>
  <si>
    <t>Virendra Kumar</t>
  </si>
  <si>
    <t>njfgf
sasr</t>
  </si>
  <si>
    <t>https://scontent-hou1-1.cdninstagram.com/v/t51.82787-19/651250760_17900874489392753_8898622510386512714_n.jpg?stp=dst-jpg_e0_s150x150_tt6&amp;efg=eyJ2ZW5jb2RlX3RhZyI6InByb2ZpbGVfcGljLmRqYW5nby4xMDgwLmMyIn0&amp;_nc_ht=scontent-hou1-1.cdninstagram.com&amp;_nc_cat=105&amp;_nc_oc=Q6cZ2QE6N7RzcZTc4vNgTMgApsM4pG6ufVYc-sMsGao6QLVDHtk7hjPtuxZi_lxN2gjPudY&amp;_nc_ohc=ynsWtB9HEYAQ7kNvwHhFiEy&amp;_nc_gid=hUX2kWUQy7ZLYmV9py_A2A&amp;edm=AOQ1c0wBAAAA&amp;ccb=7-5&amp;oh=00_Afz7Hm4hN0lCvWgHzzQREC8ej2z-MvIjtjs2H915YpvorQ&amp;oe=69BDB888&amp;_nc_sid=8b3546</t>
  </si>
  <si>
    <t>https://instagram.com/p/DM2DIYqy991, https://instagram.com/p/DV40eEvSpPz, https://instagram.com/p/DVskgMYkl9C, https://instagram.com/p/DVskSmkSnZ0, https://instagram.com/p/DVscl0GyRfV, https://instagram.com/p/DVdLjjnEmNL, https://instagram.com/p/DVcmwWokprh, https://instagram.com/p/DVTFf6fEqMT, https://instagram.com/p/DVLywy6knXE, https://instagram.com/p/DVH2oZOkvLT, https://instagram.com/p/DVH1U7yku3W, https://instagram.com/p/DVALTHSEtBK</t>
  </si>
  <si>
    <t>11, 6, 2, 6, 5, 11, 13, 13, 5, 11, 9, 9</t>
  </si>
  <si>
    <t>0, 0, 2, 0, 0, 0, 4, 1, 0, 4, 0, 0</t>
  </si>
  <si>
    <t>2025-08-02, 2026-03-15, 2026-03-10, 2026-03-10, 2026-03-10, 2026-03-04, 2026-03-04, 2026-02-28, 2026-02-25, 2026-02-24, 2026-02-24, 2026-02-21</t>
  </si>
  <si>
    <t>https://scontent-hou1-1.cdninstagram.com/v/t51.82787-15/648821154_17900398890392753_4186068371835506167_n.webp?stp=dst-jpg_e35_p1080x1080_sh0.08_tt6&amp;_nc_ht=scontent-hou1-1.cdninstagram.com&amp;_nc_cat=105&amp;_nc_oc=Q6cZ2QE6N7RzcZTc4vNgTMgApsM4pG6ufVYc-sMsGao6QLVDHtk7hjPtuxZi_lxN2gjPudY&amp;_nc_ohc=E3Paob8t6p0Q7kNvwHxdSUd&amp;_nc_gid=hUX2kWUQy7ZLYmV9py_A2A&amp;edm=AOQ1c0wBAAAA&amp;ccb=7-5&amp;ig_cache_key=Mzg0OTYxMjMyMzQ4OTczNDQ2Ng%3D%3D.3-ccb7-5&amp;oh=00_AfzSVdsVUXMijVU77UZoYYFp0xqcUsyfisinPhL2r08QbQ&amp;oe=69BDB515&amp;_nc_sid=8b3546</t>
  </si>
  <si>
    <t>https://scontent-hou1-1.cdninstagram.com/o1/v/t2/f2/m367/AQOZGvezme_2bpOa0wNOtzVeq3NClFXUmAPz5BdabAsdHNQ3AWS9PPDYeurlu4MYLHB7hRxUVJ8qz3TffGh8BjK6GJJNxYj32Fe5Z9w.mp4?_nc_cat=100&amp;_nc_sid=5e9851&amp;_nc_ht=scontent-hou1-1.cdninstagram.com&amp;_nc_ohc=7XgRver8UZ4Q7kNvwEIA_rc&amp;efg=eyJ2ZW5jb2RlX3RhZyI6Inhwdl9wcm9ncmVzc2l2ZS5JTlNUQUdSQU0uQ0xJUFMuQzMuNzIwLmRhc2hfYmFzZWxpbmVfMV92MSIsInhwdl9hc3NldF9pZCI6NTU2MDYyNDU0MTYzODM0LCJhc3NldF9hZ2VfZGF5cyI6MjI2LCJ2aV91c2VjYXNlX2lkIjoxMDA5OSwiZHVyYXRpb25fcyI6MTUsInVybGdlbl9zb3VyY2UiOiJ3d3cifQ%3D%3D&amp;ccb=17-1&amp;_nc_gid=hUX2kWUQy7ZLYmV9py_A2A&amp;_nc_ss=1a&amp;_nc_zt=28&amp;vs=9d2c66937a6f2a32&amp;_nc_vs=HBksFQIYQGlnX2VwaGVtZXJhbC9GODRDNzUxNDcxMjk2RUQzODU3NzFDQTNDNTkzNDdBRV92aWRlb19kYXNoaW5pdC5tcDQVAALIARIAFQIYR2lnX3hwdl9yZWVsc19wZXJtYW5lbnRfc3JfcHJvZC8xOTI2MTc3MDA0ODcxNzA4XzYyOTgzMTQyNjkwMjk0MjQ1MTYubXA0FQICyAESACgAGAAbAogHdXNlX29pbAExEnByb2dyZXNzaXZlX3JlY2lwZQExFQAAJvSl7ZCM7_wBFQIoAkMzLBdALdkWhysCDBgSZGFzaF9iYXNlbGluZV8xX3YxEQB1_gdl5p0BAA&amp;oh=00_AfwmhIZFY0p3BndEp2ioiLj9TUye5EuIP-8cv68dUNxiaw&amp;oe=69BDA60D, https://scontent-hou1-1.cdninstagram.com/o1/v/t16/f2/m69/AQMZlEUa7Miyv0ivo691A1R5wQ7zZBoKywjEU_KD86VzP1RUvDlVX5nJNOOwWrzS5E65Qgf7Ea0khxo-eOfdzmxp.mp4?strext=1&amp;_nc_cat=103&amp;_nc_sid=5e9851&amp;_nc_ht=scontent-hou1-1.cdninstagram.com&amp;_nc_ohc=D1EMD9y-MygQ7kNvwFPpKCN&amp;efg=eyJ2ZW5jb2RlX3RhZyI6Inhwdl9wcm9ncmVzc2l2ZS5JTlNUQUdSQU0uQ0xJUFMuQzMuNzA4LmRhc2hfYmFzZWxpbmVfMV92MSIsInhwdl9hc3NldF9pZCI6NzY3MDQzNjUzMDA2NjE0LCJhc3NldF9hZ2VfZGF5cyI6MSwidmlfdXNlY2FzZV9pZCI6MTAwOTksImR1cmF0aW9uX3MiOjUsInVybGdlbl9zb3VyY2UiOiJ3d3cifQ%3D%3D&amp;ccb=17-1&amp;_nc_gid=hUX2kWUQy7ZLYmV9py_A2A&amp;_nc_ss=1a&amp;_nc_zt=28&amp;vs=466c49327646f658&amp;_nc_vs=HBksFQIYOnBhc3N0aHJvdWdoX2V2ZXJzdG9yZS9HQllTeENiMzdJa3BweEVFQUxvX3VKSlo1cElSYnNwVEFRQUYVAALIARIAFQIYUWlnX3hwdl9wbGFjZW1lbnRfcGVybWFuZW50X3YyLzBBNEVGNTdFMUNENTI2NUYwRTlBMzI1QkREMDAyRjkxX2F1ZGlvX2Rhc2hpbml0Lm1wNBUCAsgBEgAoABgAGwKIB3VzZV9vaWwBMRJwcm9ncmVzc2l2ZV9yZWNpcGUBMRUAACas1LfH6OfcAhUCKAJDMywXQBQhysCDEm8YEmRhc2hfYmFzZWxpbmVfMV92MREAdf4HZeadAQA&amp;oh=00_Afz20raBIT97SzwNZFaw7RdyhvSrAZP8lon5gTqYMFZsZA&amp;oe=69BD92D5, https://scontent-hou1-1.cdninstagram.com/o1/v/t16/f2/m69/AQNm6M5MI5zcOOOHC9TsShtrTH0ulSkxrnL9emJpt5WGHh5nwjg9Ee3e8Mqr70YcS00zUe-AYWHzPIyK7EAcdwy_.mp4?strext=1&amp;_nc_cat=102&amp;_nc_sid=5e9851&amp;_nc_ht=scontent-hou1-1.cdninstagram.com&amp;_nc_ohc=AxKpfCDUUtUQ7kNvwFJy2zq&amp;efg=eyJ2ZW5jb2RlX3RhZyI6Inhwdl9wcm9ncmVzc2l2ZS5JTlNUQUdSQU0uQ0xJUFMuQzMuNzIwLmRhc2hfYmFzZWxpbmVfMV92MSIsInhwdl9hc3NldF9pZCI6OTI0Mzk5OTU2ODU5OTc5LCJhc3NldF9hZ2VfZGF5cyI6NiwidmlfdXNlY2FzZV9pZCI6MTAwOTksImR1cmF0aW9uX3MiOjExLCJ1cmxnZW5fc291cmNlIjoid3d3In0%3D&amp;ccb=17-1&amp;_nc_gid=hUX2kWUQy7ZLYmV9py_A2A&amp;_nc_ss=1a&amp;_nc_zt=28&amp;vs=2c47e863281a37f3&amp;_nc_vs=HBksFQIYOnBhc3N0aHJvdWdoX2V2ZXJzdG9yZS9HTXUxc1NhbUhiTlZ4WjBFQURnN29ocnNsRk5yYnNwVEFRQUYVAALIARIAFQIYUWlnX3hwdl9wbGFjZW1lbnRfcGVybWFuZW50X3YyLzZCNEYzNzIwNzQxNUExNEU3NzRBNjMyRjRCRTU3RUFFX2F1ZGlvX2Rhc2hpbml0Lm1wNBUCAsgBEgAoABgAGwKIB3VzZV9vaWwBMRJwcm9ncmVzc2l2ZV9yZWNpcGUBMRUAACaW8fiwlK-kAxUCKAJDMywXQCaIMSbpeNUYEmRhc2hfYmFzZWxpbmVfMV92MREAdf4HZeadAQA&amp;oh=00_AfwculuFv99bnU-_RzfrZOBY7v3739zm-ZeS-oeOMKa36A&amp;oe=69BDA6E2, https://scontent-hou1-1.cdninstagram.com/o1/v/t16/f2/m69/AQMezO7uORnSIKZH1eQ4pEL3rONoDeK2skY1QwDzUr87Y-fLyeYB3K1L-_erpET3kSKkAiGSndHroCSCfIpaE_5G.mp4?strext=1&amp;_nc_cat=106&amp;_nc_sid=5e9851&amp;_nc_ht=scontent-hou1-1.cdninstagram.com&amp;_nc_ohc=ZzhJMr8FQn0Q7kNvwFo1f7J&amp;efg=eyJ2ZW5jb2RlX3RhZyI6Inhwdl9wcm9ncmVzc2l2ZS5JTlNUQUdSQU0uQ0xJUFMuQzMuNDgwLmRhc2hfYmFzZWxpbmVfMV92MSIsInhwdl9hc3NldF9pZCI6MjU3ODQ1NzMwNTQ1NzYxNTQsImFzc2V0X2FnZV9kYXlzIjo2LCJ2aV91c2VjYXNlX2lkIjoxMDA5OSwiZHVyYXRpb25fcyI6MTcsInVybGdlbl9zb3VyY2UiOiJ3d3cifQ%3D%3D&amp;ccb=17-1&amp;vs=41b8555bf439bb88&amp;_nc_vs=HBksFQIYOnBhc3N0aHJvdWdoX2V2ZXJzdG9yZS9HSFRFdlNhZ1UxNlI1bG9EQUNPcF9pbUxKZVVhYnNwVEFRQUYVAALIARIAFQIYUWlnX3hwdl9wbGFjZW1lbnRfcGVybWFuZW50X3YyLzA0NEIzQURGNTFGQjU2NTdEMzExREE1Mzc0QkM4NkIzX2F1ZGlvX2Rhc2hpbml0Lm1wNBUCAsgBEgAoABgAGwKIB3VzZV9vaWwBMRJwcm9ncmVzc2l2ZV9yZWNpcGUBMRUAACa0mNPZ17vNWxUCKAJDMywXQDGIcrAgxJwYEmRhc2hfYmFzZWxpbmVfMV92MREAdf4HZeadAQA&amp;_nc_gid=hUX2kWUQy7ZLYmV9py_A2A&amp;_nc_ss=1a&amp;_nc_zt=28&amp;oh=00_AfwPzKuQlSqekAmjrmeVjiue1n17RJB3f3Ojoh4KStTXSA&amp;oe=69BD921E, https://scontent-hou1-1.cdninstagram.com/o1/v/t16/f2/m69/AQNE03qZxTSkTd3ZBxzDMdK7e4f2H_PzFfNnhsA0RLhhYpEa13h6e-JxhrrAAiFgcHoqoK9l2mrAYgW_jiALdAcu.mp4?strext=1&amp;_nc_cat=111&amp;_nc_sid=5e9851&amp;_nc_ht=scontent-hou1-1.cdninstagram.com&amp;_nc_ohc=MwM_HZ6pp5QQ7kNvwEfk1C1&amp;efg=eyJ2ZW5jb2RlX3RhZyI6Inhwdl9wcm9ncmVzc2l2ZS5JTlNUQUdSQU0uQ0xJUFMuQzMuNzIwLmRhc2hfYmFzZWxpbmVfMV92MSIsInhwdl9hc3NldF9pZCI6MTc4OTk0NDA3NjUzOTI3NTMsImFzc2V0X2FnZV9kYXlzIjoxMiwidmlfdXNlY2FzZV9pZCI6MTAwOTksImR1cmF0aW9uX3MiOjE0LCJ1cmxnZW5fc291cmNlIjoid3d3In0%3D&amp;ccb=17-1&amp;vs=ce82d105a3ac2615&amp;_nc_vs=HBksFQIYOnBhc3N0aHJvdWdoX2V2ZXJzdG9yZS9HSEwwWENaYjdScDJOTmNIQUhhVEZRSmhPdlZPYnNwVEFRQUYVAALIARIAFQIYUWlnX3hwdl9wbGFjZW1lbnRfcGVybWFuZW50X3YyLzAwNDMxODQ2RkM0MDFFNEZERTREQTkzN0JGNzJDMThBX2F1ZGlvX2Rhc2hpbml0Lm1wNBUCAsgBEgAoABgAGwKIB3VzZV9vaWwBMRJwcm9ncmVzc2l2ZV9yZWNpcGUBMRUAACbi3f6HytzLPxUCKAJDMywXQC2qfvnbItEYEmRhc2hfYmFzZWxpbmVfMV92MREAdf4HZeadAQA&amp;_nc_gid=hUX2kWUQy7ZLYmV9py_A</t>
  </si>
  <si>
    <t>https://www.instagram.com/verend923</t>
  </si>
  <si>
    <t>selaluhepiiiii</t>
  </si>
  <si>
    <t>Aliang Lim</t>
  </si>
  <si>
    <t>https://scontent-lga3-2.cdninstagram.com/v/t51.82787-19/640385120_18515579791078932_2724757731418249624_n.jpg?stp=dst-jpg_e0_s150x150_tt6&amp;efg=eyJ2ZW5jb2RlX3RhZyI6InByb2ZpbGVfcGljLmRqYW5nby4xMDgwLmMyIn0&amp;_nc_ht=scontent-lga3-2.cdninstagram.com&amp;_nc_cat=100&amp;_nc_oc=Q6cZ2QF45bp0dD5OAGjS1YPD7NUi0F3ZQ8WxiU_4pjpC4E7wyMrAdW3R8Xl5PbRKw2LuP4c&amp;_nc_ohc=PP_cSd68eXAQ7kNvwGft_7l&amp;_nc_gid=O-AL3S5HbIUkUrzslDwbRQ&amp;edm=AOQ1c0wBAAAA&amp;ccb=7-5&amp;oh=00_AfzKBm1zGqGGMXEtSZMamvVIcCdZ0VLnv4JJCZ_t4XW4Eg&amp;oe=69BDA752&amp;_nc_sid=8b3546</t>
  </si>
  <si>
    <t>https://instagram.com/p/DVCG-z0k1PR, https://instagram.com/p/DVAkF5dCY_T, https://instagram.com/p/DU2XpX8CbsK, https://instagram.com/p/DUfMmwfiU7P, https://instagram.com/p/DUfIAU2CcY6, https://instagram.com/p/DQgjhVHiVua, https://instagram.com/p/DQI6HtBCVld, https://instagram.com/p/DQGCZ1Yievz, https://instagram.com/p/DP9gLSnk5S6, https://instagram.com/p/DPQriLciUHF, https://instagram.com/p/DPN5_KMCRov, https://instagram.com/p/DPLeR5mCRMH</t>
  </si>
  <si>
    <t>3, 1, 8, 0, 1, 5, 5, 4, 10, 6, 9, 1</t>
  </si>
  <si>
    <t>2026-02-21, 2026-02-21, 2026-02-17, 2026-02-08, 2026-02-08, 2025-11-01, 2025-10-23, 2025-10-22, 2025-10-18, 2025-10-01, 2025-09-30, 2025-09-29</t>
  </si>
  <si>
    <t>Video, Video, Video, Video, Video, Video, Video, Video, Video, Video, Video, Image</t>
  </si>
  <si>
    <t>https://scontent-lga3-2.cdninstagram.com/v/t51.82787-15/554871401_18485920162078932_2936768280124964768_n.heic?stp=dst-jpg_e35_s1080x1080_sh0.08_tt6&amp;_nc_ht=scontent-lga3-2.cdninstagram.com&amp;_nc_cat=100&amp;_nc_oc=Q6cZ2QF45bp0dD5OAGjS1YPD7NUi0F3ZQ8WxiU_4pjpC4E7wyMrAdW3R8Xl5PbRKw2LuP4c&amp;_nc_ohc=bI0UIGtAWGcQ7kNvwH0Qu6c&amp;_nc_gid=O-AL3S5HbIUkUrzslDwbRQ&amp;edm=AOQ1c0wBAAAA&amp;ccb=7-5&amp;ig_cache_key=MzczMjIwOTg4NzY3NDQzODQwNw%3D%3D.3-ccb7-5&amp;oh=00_AfybjdKCAj2HHqJyAAQRUFm4UrG7oxYxxfIIyjMqK80znw&amp;oe=69BD8BBA&amp;_nc_sid=8b3546</t>
  </si>
  <si>
    <t>https://scontent-lga3-1.cdninstagram.com/o1/v/t16/f2/m69/AQPZUsn21pQarLayxJdXH-Dgr4fD-32RMaQqetp5iPZlawJEpfWIrFXrgi1TQHYsuhYxqasOF0aZq03yX-0IshjJ.mp4?strext=1&amp;_nc_cat=111&amp;_nc_sid=5e9851&amp;_nc_ht=scontent-lga3-1.cdninstagram.com&amp;_nc_ohc=-YP6bO5HqBMQ7kNvwFt9mzf&amp;efg=eyJ2ZW5jb2RlX3RhZyI6Inhwdl9wcm9ncmVzc2l2ZS5JTlNUQUdSQU0uQ0xJUFMuQzMuNzIwLmRhc2hfYmFzZWxpbmVfMV92MSIsInhwdl9hc3NldF9pZCI6MTc5MzY3MTk2NjUxNzUyNDEsImFzc2V0X2FnZV9kYXlzIjoyMiwidmlfdXNlY2FzZV9pZCI6MTAwOTksImR1cmF0aW9uX3MiOjEyLCJ1cmxnZW5fc291cmNlIjoid3d3In0%3D&amp;ccb=17-1&amp;vs=89f37ebb11e97a27&amp;_nc_vs=HBksFQIYOnBhc3N0aHJvdWdoX2V2ZXJzdG9yZS9HTjFVOUNXU3h6LVhqT0FDQUJIWDUwQzVMdnBlYnNwVEFRQUYVAALIARIAFQIYUWlnX3hwdl9wbGFjZW1lbnRfcGVybWFuZW50X3YyL0MxNDI0MTdGNDZFM0U5MDcyRDg0ODUxNTQyNjZENEE2X2F1ZGlvX2Rhc2hpbml0Lm1wNBUCAsgBEgAoABgAGwKIB3VzZV9vaWwBMRJwcm9ncmVzc2l2ZV9yZWNpcGUBMRUAACaS66DBv9bcPxUCKAJDMywXQCmi0OVgQYkYEmRhc2hfYmFzZWxpbmVfMV92MREAdf4HZeadAQA&amp;_nc_gid=O-AL3S5HbIUkUrzslDwbRQ&amp;_nc_ss=1a&amp;_nc_zt=28&amp;oh=00_Afwox8fWZYUDnJ4iTOpDS9fXCdr3V3Bl0GaRacfYZzmXwA&amp;oe=69BDAE25, https://scontent-lga3-2.cdninstagram.com/o1/v/t16/f2/m69/AQO-ZAi_mw_NMk6c2HLlvw-NPnMoVlM59xdyaP-pbD54VJXVycTNPzjzhKRwhS98ctTflXKfrNc3OyIjElYCPIdj.mp4?strext=1&amp;_nc_cat=101&amp;_nc_sid=5e9851&amp;_nc_ht=scontent-lga3-2.cdninstagram.com&amp;_nc_ohc=QVM1b1AmMlAQ7kNvwHvwpD0&amp;efg=eyJ2ZW5jb2RlX3RhZyI6Inhwdl9wcm9ncmVzc2l2ZS5JTlNUQUdSQU0uQ0xJUFMuQzMuNzIwLmRhc2hfYmFzZWxpbmVfMV92MSIsInhwdl9hc3NldF9pZCI6MTc5MzY2NDE3NTUxNzUyNDEsImFzc2V0X2FnZV9kYXlzIjoyMywidmlfdXNlY2FzZV9pZCI6MTAwOTksImR1cmF0aW9uX3MiOjM2LCJ1cmxnZW5fc291cmNlIjoid3d3In0%3D&amp;ccb=17-1&amp;_nc_gid=O-AL3S5HbIUkUrzslDwbRQ&amp;_nc_ss=1a&amp;_nc_zt=28&amp;vs=9bca9c55cdb94feb&amp;_nc_vs=HBksFQIYOnBhc3N0aHJvdWdoX2V2ZXJzdG9yZS9HSW5nQVNZU3RPT3Q4dFlHQU5hNWVsdTlwaHdDYnNwVEFRQUYVAALIARIAFQIYUWlnX3hwdl9wbGFjZW1lbnRfcGVybWFuZW50X3YyLzVENEEzQzExQTQ5MzlEM0ZFMkJGNEMyRDc0N0IyQzgxX2F1ZGlvX2Rhc2hpbml0Lm1wNBUCAsgBEgAoABgAGwKIB3VzZV9vaWwBMRJwcm9ncmVzc2l2ZV9yZWNpcGUBMRUAACaS5b6E-9HcPxUCKAJDMywXQEJS0OVgQYkYEmRhc2hfYmFzZWxpbmVfMV92MREAdf4HZeadAQA&amp;oh=00_AfxwcR4BfsF0JdEkDmU3qfKs4kE1u8LTNhajAU5u8gar6A&amp;oe=69BD86FB, https://scontent-lga3-2.cdninstagram.com/o1/v/t16/f2/m69/AQMIG3KZn7jAU3uU-WUTFhe-ALgQEuakVHrfVDmCD-jRdgQE16eAow-aN2nruBlalS4DYKm_nixKPug6yDl5ltdr.mp4?strext=1&amp;_nc_cat=105&amp;_nc_sid=5e9851&amp;_nc_ht=scontent-lga3-2.cdninstagram.com&amp;_nc_ohc=7jGTqoEuYjQQ7kNvwHYjKvL&amp;efg=eyJ2ZW5jb2RlX3RhZyI6Inhwdl9wcm9ncmVzc2l2ZS5JTlNUQUdSQU0uQ0xJUFMuQzMuNzIwLmRhc2hfYmFzZWxpbmVfMV92MSIsInhwdl9hc3NldF9pZCI6MTc5MzYxNTUzODAxNzUyNDEsImFzc2V0X2FnZV9kYXlzIjoyNywidmlfdXNlY2FzZV9pZCI6MTAwOTksImR1cmF0aW9uX3MiOjU0LCJ1cmxnZW5fc291cmNlIjoid3d3In0%3D&amp;ccb=17-1&amp;vs=372e636dff290eb3&amp;_nc_vs=HBksFQIYOnBhc3N0aHJvdWdoX2V2ZXJzdG9yZS9HRGRQc3lWS1JHZ1hTTGdDQU1qTURaZ3I4Z1lHYnNwVEFRQUYVAALIARIAFQIYUWlnX3hwdl9wbGFjZW1lbnRfcGVybWFuZW50X3YyLzQxNDZDMkM0NThFRjI4MUQxQjRDNkRDQ0ZERjU2ODlBX2F1ZGlvX2Rhc2hpbml0Lm1wNBUCAsgBEgAoABgAGwKIB3VzZV9vaWwBMRJwcm9ncmVzc2l2ZV9yZWNpcGUBMRUAACaSxpKh07XcPxUCKAJDMywXQEtJFocrAgwYEmRhc2hfYmFzZWxpbmVfMV92MREAdf4HZeadAQA&amp;_nc_gid=O-AL3S5HbIUkUrzslDwbRQ&amp;_nc_ss=1a&amp;_nc_zt=28&amp;oh=00_AfwZBQ443xZk5OA4dXxElNJsmfqLK2_hXefsEBdT6GkeLg&amp;oe=69BD9C93, https://scontent-lga3-1.cdninstagram.com/o1/v/t16/f2/m69/AQMu0UtdrFLTnMlac5z9sWGQomw6jVXt_nqzX9svgeSBVP79d4rAMSmTZAUNIuvqWJF0HkCHJ0MGiNl1gQe3-kQU.mp4?strext=1&amp;_nc_cat=111&amp;_nc_sid=5e9851&amp;_nc_ht=scontent-lga3-1.cdninstagram.com&amp;_nc_ohc=v2JdmRAS-6gQ7kNvwGQxoKM&amp;efg=eyJ2ZW5jb2RlX3RhZyI6Inhwdl9wcm9ncmVzc2l2ZS5JTlNUQUdSQU0uQ0xJUFMuQzMuNzIwLmRhc2hfYmFzZWxpbmVfMV92MSIsInhwdl9hc3NldF9pZCI6MTc5MzUwNjA2NTYxNzUyNDEsImFzc2V0X2FnZV9kYXlzIjozNiwidmlfdXNlY2FzZV9pZCI6MTAwOTksImR1cmF0aW9uX3MiOjUsInVybGdlbl9zb3VyY2UiOiJ3d3cifQ%3D%3D&amp;ccb=17-1&amp;vs=d0efbcffc6c3feb5&amp;_nc_vs=HBkcFQIYOnBhc3N0aHJvdWdoX2V2ZXJzdG9yZS9HTERxYnlYaGt2aUdUSE1HQUdNb0xTcjhneEFoYnNwVEFRQUYVAALIARIAKAAYABsCiAd1c2Vfb2lsATEScHJvZ3Jlc3NpdmVfcmVjaXBlATEVAAAmkuL99vb12z8VAigCQzMsF0AUIcrAgxJvGBJkYXNoX2Jhc2VsaW5lXzFfdjERAHX-B2XmnQEA&amp;_nc_gid=O-AL3S5HbIUkUrzslDwbRQ&amp;_nc_ss=1a&amp;_nc_zt=28&amp;oh=00_AfyZadVlrPi5P1dM8svz1WCwt7RZ3Px4Id_gqV7TKSlwxg&amp;oe=69BDBCED, https://scontent-lga3-1.cdninstagram.com/o1/v/t16/f2/m69/AQPpcSh0yAliMlVpbzfDMwQIWfPOeAFVfVtKLLRhRk7nnKRWnBlS9Q5sz5t98MgOrr42_uSv1PwsX03vFgs4C2Wv.mp4?strext=1&amp;_nc_cat=103&amp;_nc_sid=5e9851&amp;_nc_ht=scontent-lga3-1.cdninstagram.com&amp;_nc_ohc=ZYkkkU-NKaAQ7kNvwHhovrE&amp;efg=eyJ2ZW5jb2RlX3RhZyI6Inhwdl9wcm9ncmVzc2l2ZS5JTlNUQUdSQU0uQ0xJUFMuQzMuNzIwLmRhc2hfYmFzZWxpbmVfMV92MSIsInhwdl9hc3NldF9pZCI6MTc5MzUwNTc3MjUxNzUyNDEsImFzc2V0X2FnZV9kYXlzIjozNiwidmlfdXNlY2FzZV9pZCI6MTAwOTksImR1cmF0aW9uX3MiOjE4LCJ1cmxnZW5fc291cmNlIjoid3d3In0%3D&amp;ccb=17-1&amp;_nc_gid=O-AL3S5HbIUkUrzslDwbRQ&amp;_nc_ss=1a&amp;_nc_zt=28&amp;vs=9e2645af3c83574b&amp;_nc_vs=HBksFQIYOnBhc3N0aHJvdWdoX2V2ZXJzdG9yZS9HQ3hHUXlXSUQzbDd0VG9EQUxQZW91YThKeVZmYnNwVEFRQUYVAALIARIAFQIYUWlnX3hwdl9wbGFjZW1lbnRfcGVybWFuZW50X3YyL0MyNDNGRjdFMjM0QkNCQkM2OEY2OTEyQzlGRTE0MkI3X2F1ZGlvX2Rhc2hpbml0Lm1wNBUCAsgBEgAoABgAGwKIB3VzZV9vaWwBMRJwcm9ncmVzc2l2ZV9yZWNpcGUBMRUAACaS1-GL4fXbPxUCKAJDMywXQDIqfvnbItEYEmRhc2hfYmFzZWxpbmVfMV92MREAdf4HZeadAQA&amp;oh=00_Afw02nxGrK6cx6nVMCCuBC7ESagOgy6O5fNHiLOKVZiYhA&amp;oe=69BD9B05</t>
  </si>
  <si>
    <t>https://www.instagram.com/selaluhepiiiii</t>
  </si>
  <si>
    <t>adrianne.channn</t>
  </si>
  <si>
    <t>Darlene Adrianne Shereen Tan</t>
  </si>
  <si>
    <t>🦄 ᴠɪᴘ @ib_malaysia📍sʏᴅ🇦🇺 ᴜᴋ🇬🇧 ᴍʏ🇲🇾
🎓 ʙᴜsɪɴᴇss ɪɴsᴛɪᴛᴜᴛᴇ ᴀᴜsᴛʀᴀʟɪᴀ¹⁹
♠️ ᴄʟᴀssʏ💅🏼 sʟᴀʏ🏆 ɢᴏʟᴅ❤️‍🔥
🤿 ᴘᴀᴅɪ ᴀᴏᴡ ➕ᴇᴀɴx³²</t>
  </si>
  <si>
    <t>https://scontent-lga3-2.cdninstagram.com/v/t51.82787-19/603715577_18549471898004525_5741436031380863152_n.jpg?stp=dst-jpg_e0_s150x150_tt6&amp;efg=eyJ2ZW5jb2RlX3RhZyI6InByb2ZpbGVfcGljLmRqYW5nby4xMDgwLmMyIn0&amp;_nc_ht=scontent-lga3-2.cdninstagram.com&amp;_nc_cat=105&amp;_nc_oc=Q6cZ2QHpRJUbUxsXWtPHeWkIECVMT7Ji1scTygTItIMMiOStt2A9q7hMnTtqjVSkBg7YndQ&amp;_nc_ohc=cnNJ4-r8bT0Q7kNvwEoP0Ow&amp;_nc_gid=Vp5VuT27ni_92ikoEnBjPQ&amp;edm=AOQ1c0wBAAAA&amp;ccb=7-5&amp;oh=00_Afwcz4xJsuvlkjK0LJpUyxM8tpmezINOZtpr7fvlaRRFww&amp;oe=69BDAC8C&amp;_nc_sid=8b3546</t>
  </si>
  <si>
    <t>想吧唧你一口，尝尝到底是什么做的！怎么这么可爱！ | 都是千年的狐狸、跟我玩什么聊斋？ | 🧨 愿 ²⁰²⁶ 的我们：安钱码厚 千金万马 幸福加马 🧧 | 上一秒妈的 下一秒好的. | 告诉你一件实事，两件八十 😗 | 任何感情或友情、论真诚我将是你这辈子交过的 天花板 🔝 | 🔖🍒♡ ʜᴀᴘᴘʏ̆̈ 「冬至☻」
 🍒冬至福至 一切尽意 百事从欢 万事胜意🤎
“希望 我和我的世界里的人都平安 幸福 健康🫶🏻” | 装帅是真累 还好我是真帅 🖤 | 颜值不是入场券 感觉才是 👅 | 感谢这份荣誉的肯定，得奖让我倍感荣幸、成为我这段旅程的重要里程碑。
非常感谢 @theshiningaward 给予的机会和认可，三年前的我无法上台，2025 真是个好年 🙆🏻‍♀️
我也想特别感谢礼服赞助商 @whitemoon_eveninggown 让舞台上的自信更从容。
我会以此为新起点，继续学习、精进，用实际行动回报大家的信任与厚爱。一路走来，坚持与付出并不容易，但正是这些经历让我更加坚韧 🫶🏻 | I Don’t Trust Words, I Trust Vibes.
People Can Tell You Anything.
But Vibes, Tell You Everything ♥︎ | 🔔 𝑺𝒉𝒊𝒏𝒊𝒏𝒈 𝑬𝒍𝒊𝒕𝒆 𝑺𝒆𝒄𝒖𝒓𝒊𝒕𝒚 𝑬𝒙𝒄𝒆𝒍𝒍𝒆𝒏𝒄𝒆 𝑨𝒘𝒂𝒓𝒅 | Recipient 
🏆 𝐕𝐂𝐄𝐌 𝐏𝐑𝐎𝐓𝐄𝐂𝐓𝐈𝐎𝐍
Congratulations to the awardee!
▸ Instagram: @vcem_protection
.
The Shining Award 2025 | AI Edition
.
Event Details: 
📅 Saturday, 6 September 2025 
📍 Confetti KL (searchab</t>
  </si>
  <si>
    <t>@theshiningaward, @whitemoon_eveninggown, @vcem_protection</t>
  </si>
  <si>
    <t>https://instagram.com/p/DHSHnayv30C, https://instagram.com/p/DHZzAklvp07, https://instagram.com/p/DU92cHZDw1A, https://instagram.com/p/DTCsf9Ljy7C, https://instagram.com/p/DS9emRyDwGc, https://instagram.com/p/DSzQ-aOj6Cj, https://instagram.com/p/DShFKhTkxCbxvChQLJZNqfsnXMphusX7IX7T4k0, https://instagram.com/p/DQIr14xj2RQ, https://instagram.com/p/DPI44cmD41N, https://instagram.com/p/DPDyUSEDyRe, https://instagram.com/p/DOsVmLoj3Q3, https://instagram.com/p/DOTMiilEo2o</t>
  </si>
  <si>
    <t>1116, 895, 91, 131, 193, 3644, 430, 202, 548, 1809, 534, 29</t>
  </si>
  <si>
    <t>11, 4, 0, 6, 2, 24, 24, 4, 18, 9, 4, 5</t>
  </si>
  <si>
    <t>2025-03-17, 2025-03-20, 2026-02-20, 2026-01-03, 2026-01-01, 2025-12-28, 2025-12-21, 2025-10-23, 2025-09-28, 2025-09-26, 2025-09-17, 2025-09-07</t>
  </si>
  <si>
    <t>The Salil Hotel Riverside - Bangkok, Damansara, Kuala Lumpur, Malaysia, Melaka （馬六甲），Malaysia, Desa Park City, 神山（沙巴）, ʰᵘʳᵗ ʸᵒᵘ, Confetti KL, Attitude Queen</t>
  </si>
  <si>
    <t>Image, Image, Image, Video, Video, Video, Image, Image, Video, Sidecar, Image, Image</t>
  </si>
  <si>
    <t>https://scontent-lga3-2.cdninstagram.com/v/t51.2885-15/484286580_18494447836004525_3023558565781512197_n.jpg?stp=dst-jpg_e35_p1080x1080_sh0.08_tt6&amp;_nc_ht=scontent-lga3-2.cdninstagram.com&amp;_nc_cat=105&amp;_nc_oc=Q6cZ2QHpRJUbUxsXWtPHeWkIECVMT7Ji1scTygTItIMMiOStt2A9q7hMnTtqjVSkBg7YndQ&amp;_nc_ohc=tcK3f-n34UEQ7kNvwEOrUgI&amp;_nc_gid=Vp5VuT27ni_92ikoEnBjPQ&amp;edm=AOQ1c0wBAAAA&amp;ccb=7-5&amp;ig_cache_key=MzU4OTk2NTM0ODEyMTU3NDY1OA%3D%3D.3-ccb7-5&amp;oh=00_AfxjuOUvKxko3JfC61xyUS-fUaJtdBuXwb7vejEd39vQtg&amp;oe=69BDAC22&amp;_nc_sid=8b3546, https://scontent-lga3-2.cdninstagram.com/v/t51.2885-15/485482851_18495064579004525_7263614671842498320_n.jpg?stp=dst-jpg_e35_p1080x1080_sh0.08_tt6&amp;_nc_ht=scontent-lga3-2.cdninstagram.com&amp;_nc_cat=105&amp;_nc_oc=Q6cZ2QHpRJUbUxsXWtPHeWkIECVMT7Ji1scTygTItIMMiOStt2A9q7hMnTtqjVSkBg7YndQ&amp;_nc_ohc=0jKlZ5cGcNMQ7kNvwHZ9UNJ&amp;_nc_gid=Vp5VuT27ni_92ikoEnBjPQ&amp;edm=AOQ1c0wBAAAA&amp;ccb=7-5&amp;ig_cache_key=MzU5MjEyNjUxNzQ2NDcwMjI2Nw%3D%3D.3-ccb7-5&amp;oh=00_AfwlATbuBNqNS1Tri7MXI1m_8PFxOfH-aUHq2Kqz-Z5Z0g&amp;oe=69BDA380&amp;_nc_sid=8b3546, https://scontent-lga3-2.cdninstagram.com/v/t51.82787-15/633023808_18565261714004525_6941024307950108209_n.jpg?stp=dst-jpg_e35_p1080x1080_sh0.08_tt6&amp;_nc_ht=scontent-lga3-2.cdninstagram.com&amp;_nc_cat=105&amp;_nc_oc=Q6cZ2QHpRJUbUxsXWtPHeWkIECVMT7Ji1scTygTItIMMiOStt2A9q7hMnTtqjVSkBg7YndQ&amp;_nc_ohc=7gCaERXF1vIQ7kNvwH87NRw&amp;_nc_gid=Vp5VuT27ni_92ikoEnBjPQ&amp;edm=AOQ1c0wBAAAA&amp;ccb=7-5&amp;ig_cache_key=MzgzNjQ2MTg4NDE4MzA4ODQ0OA%3D%3D.3-ccb7-5&amp;oh=00_AfykuB8bvKdUmt63Lm5XzQlJL8mtxKnrasgTNUyS7OEUGg&amp;oe=69BDA8BE&amp;_nc_sid=8b3546, https://scontent-lga3-2.cdninstagram.com/v/t51.82787-15/604247038_18041335043707673_4075887837496831710_n.jpg?stp=dst-jpg_e35_p1080x1080_sh0.08_tt6&amp;_nc_ht=scontent-lga3-2.cdninstagram.com&amp;_nc_cat=105&amp;_nc_oc=Q6cZ2QHpRJUbUxsXWtPHeWkIECVMT7Ji1scTygTItIMMiOStt2A9q7hMnTtqjVSkBg7YndQ&amp;_nc_ohc=905xvZswiZ4Q7kNvwFDnRMK&amp;_nc_gid=Vp5VuT27ni_92ikoEnBjPQ&amp;edm=AOQ1c0wBAAAA&amp;ccb=7-5&amp;ig_cache_key=Mzc5MjMzNTA3NDQxMTg3NjUwNw%3D%3D.3-ccb7-5&amp;oh=00_AfzPNOJ7mXiL_lxnVU62EsbcumhlUf7v2bdub4RAayCvGQ&amp;oe=69BD893A&amp;_nc_sid=8b3546, https://scontent-lga3-2.cdninstagram.com/v/t51.82787-15/569201312_18537697081004525_2685703045276077339_n.jpg?stp=dst-jpg_e35_p1080x1080_sh0.08_tt6&amp;_nc_ht=scontent-lga3-2.cdninstagram.com&amp;_nc_cat=105&amp;_nc_oc=Q6cZ2QHpRJUbUxsXWtPHeWkIECVMT7Ji1scTygTItIMMiOStt2A9q7hMnTtqjVSkBg7YndQ&amp;_nc_ohc=IEMm736g6iMQ7kNvwHIkhL4&amp;_nc_gid=Vp5VuT27ni_92ikoEnBjPQ&amp;edm=AOQ1c0wBAAAA&amp;ccb=7-5&amp;ig_cache_key=Mzc0OTQzOTUwODg3OTIwNTQ1Ng%3D%3D.3-ccb7-5&amp;oh=00_Afx2LWBx2SFmGWwl55GyW2QroOFPfZ1HxEW8qGXqUMqjIQ&amp;oe=69BDAEEF&amp;_nc_sid=8b3546, https://scontent-lga3-2.cdninstagram.com/v/t51.82787-15/555085130_18531388783004525_5218806035043761335_n.jpg?stp=dst-jpg_e35_p1080x1080_sh0.08_tt6&amp;_nc_ht=scontent-lga3-2.cdninstagram.com&amp;_nc_cat=105&amp;_nc_oc=Q6cZ2QHpRJUbUxsXWtPHeWkIECVMT7Ji1scTygTItIMMiOStt2A9q7hMnTtqjVSkBg7YndQ&amp;_nc_ohc=cpMbcXXJnBoQ7kNvwFPo0yh&amp;_nc_gid=Vp5VuT27ni_92ikoEnBjPQ&amp;edm=AOQ1c0wBAAAA&amp;ccb=7-5&amp;ig_cache_key=MzczMDA0NjIwMDgxODEwOTY1OA%3D%3D.3-ccb7-5&amp;oh=00_AfwH-9MaC20JkVWpE_6Y4CtU0ipE5Dikc32IuulfYxEqMA&amp;oe=69BD9CF7&amp;_nc_sid=8b3546, https://scontent-lga3-2.cdninstagram.com/v/t51.82787-15/555085130_18531388783004525_5218806035043761335_n.jpg?stp=dst-jpg_e35_p1080x1080_sh0.08_tt6&amp;_nc_ht=scontent-lga3-2.cdninstagram.com&amp;_nc_cat=105&amp;_nc_oc=Q6cZ2QHpRJUbUxsXWtPHeWkIECVMT7Ji1scTygTItIMMiOStt2A9q7hMnTtqjVSkBg7YndQ&amp;_nc_ohc=cpMbcXXJnBoQ7kNvwFPo0yh&amp;_nc_gid=Vp5VuT27ni_92ikoEnBjPQ&amp;edm=AOQ1c0wBAAAA&amp;ccb=7-5&amp;ig_cache_key=MzczMDA0NjIwMDgxODEwOTY1OA%3D%3D.3-ccb7-5&amp;oh=00_AfwH-9MaC20JkVWpE_6Y4CtU0ipE5Dikc32IuulfYxEqMA&amp;oe=69BD9CF7&amp;_nc_sid=8b3546, https://scontent-lga3-2.cdninstagram.com/v/t51.82787-15/553601926_18531388792004525_5541711212521487423_n.jpg?stp=dst-jpg_e35_p1080x1080_sh0.08_tt6&amp;_nc_ht=scontent-lga3-2.cdninstagram.com&amp;_nc_cat=105&amp;_nc_oc=Q6cZ2QHpRJUbUxsXWtPHeWkIECVMT7Ji1scTygTItIMMiOStt2A9q7hMnTtqjVSkBg7YndQ&amp;_nc_ohc=NYk7VVSfbrgQ7kNvwGsTEI0&amp;_nc_gid=Vp5VuT27ni_92ikoEnBjPQ&amp;edm=AOQ1c0wBAAAA&amp;ccb=7-5&amp;ig_cache_key=MzczMDA0NjIwMDY0MTk5Nzk4MA%3D%3D.3-ccb7-5&amp;oh=00_AfzPcuLqCbmnC2CmG1x_0GfrmYDFgnW43meUbdBjNaFaoA&amp;oe=69BDB20C&amp;_nc_sid=8b3546, https://scontent-lga3-2.cdninstagram.com/v/t51.82787-15/553468717_18531388801004525_6156485668377460374_n.jpg?stp=dst-jpg_e35_p1080x1080_sh0.08_tt6&amp;_nc_ht=scontent-lga3-2.cdninstagram.com&amp;_nc_cat=105&amp;_nc_oc=Q6cZ2QHpRJUbUxsXWtPHeWkIECVMT7Ji1scTygTItIMMiOStt2A9q7hMnTtqjVSkBg7YndQ&amp;_nc_ohc=XnuG7KBciZYQ7kNvwFPuxt_&amp;_nc_gid=Vp5VuT27ni_92ikoEnBjPQ&amp;edm=AOQ1c0wBAAAA&amp;ccb=7-5&amp;ig_cache_key=MzczMDA0NjIwMDg0MzMwMzE2OQ%3D%3D.3-ccb7-5&amp;oh=00_Afz4or7SLq4iVZd12hdhEgJ82xCwXBT_ckmMYLFrGZi4Dw&amp;oe=69BD9A50&amp;_nc_sid=8b3546, https://scontent-lga3-2.cdninstagram.com/v/t51.82787-15/554174849_18531388810004525_7632243653199580317_n.jpg?stp=dst-jpg_e35_p1080x1080_sh0.08_tt6&amp;_nc_ht=scontent-lga3-2.cdninstagram.com&amp;_nc_cat=105&amp;_nc_oc=Q6cZ2QHpRJUbUxsXWtPHeWkIECVMT7Ji1scTygTItIMMiOStt2A9q7hMnTtqjVSkBg7YndQ&amp;_nc_ohc=br9HOcRKPJEQ7kNvwGGr9aO&amp;_nc_gid=Vp5VuT27ni_92ikoEnBjPQ&amp;edm=AOQ1c0wBAAAA&amp;ccb=7-5&amp;ig_cache_key=MzczMDA0NjIwMDc1MTA0MDM4MQ%3D%3D.3-ccb7-5&amp;oh=00_AfzFYziNwOr-ImFQEadKDxTeZbyKG5Zdbh1w5favbNr5Ig&amp;</t>
  </si>
  <si>
    <t>https://scontent-lga3-1.cdninstagram.com/o1/v/t2/f2/m86/AQNlE0zlH8DPhHhw86BR7vdrRXW76lH82YwJ-wwEnL4a2gncYZpp3vrJUk5a_WYq5Z5_UA0QDqdWeOwF5p3osdTYvdNmdz39QDLwrI4.mp4?_nc_cat=111&amp;_nc_sid=5e9851&amp;_nc_ht=scontent-lga3-1.cdninstagram.com&amp;_nc_ohc=05MZlQ-zOKAQ7kNvwGyiizC&amp;efg=eyJ2ZW5jb2RlX3RhZyI6Inhwdl9wcm9ncmVzc2l2ZS5JTlNUQUdSQU0uQ0xJUFMuQzMuNzIwLmRhc2hfYmFzZWxpbmVfMV92MSIsInhwdl9hc3NldF9pZCI6MTM2NzU4NDAxMTIxMDI2OCwiYXNzZXRfYWdlX2RheXMiOjcyLCJ2aV91c2VjYXNlX2lkIjoxMDA5OSwiZHVyYXRpb25fcyI6MjAsInVybGdlbl9zb3VyY2UiOiJ3d3cifQ%3D%3D&amp;ccb=17-1&amp;vs=83a35dde963073c&amp;_nc_vs=HBksFQIYUmlnX3hwdl9yZWVsc19wZXJtYW5lbnRfc3JfcHJvZC9CODREREQ0NkY1RUQxMDE5N0ZFRDQwQzA1QjY5OTA4NF92aWRlb19kYXNoaW5pdC5tcDQVAALIARIAFQIYOnBhc3N0aHJvdWdoX2V2ZXJzdG9yZS9HQU8tVnlTOWNOaUtQYmNGQUZWOEp5aGhNeW9CYnN0VEFRQUYVAgLIARIAKAAYABsCiAd1c2Vfb2lsATEScHJvZ3Jlc3NpdmVfcmVjaXBlATEVAAAmuLiC8-7z7QQVAigCQzMsF0A0kOVgQYk3GBJkYXNoX2Jhc2VsaW5lXzFfdjERAHX-B2XmnQEA&amp;_nc_gid=Vp5VuT27ni_92ikoEnBjPQ&amp;_nc_ss=1a&amp;_nc_zt=28&amp;oh=00_AfyxRlhgq2f2as5IYPfJ8PnoM_N-7Fk2u9CccGEpxEr1Bw&amp;oe=69B9B8C8, https://scontent-lga3-3.cdninstagram.com/o1/v/t2/f2/m86/AQNzcessqwTQyT4PaRhN3tj8Bxiy4ukcBBMMGHybaPDS61esthmYGrDJzxypPOk53DJkGFaKNExHsZK2c8EzbKdtbktSJ6HWZ1819BM.mp4?_nc_cat=104&amp;_nc_sid=5e9851&amp;_nc_ht=scontent-lga3-3.cdninstagram.com&amp;_nc_ohc=wYQjDAin_tYQ7kNvwHcTrYV&amp;efg=eyJ2ZW5jb2RlX3RhZyI6Inhwdl9wcm9ncmVzc2l2ZS5JTlNUQUdSQU0uQ0xJUFMuQzMuNzIwLmRhc2hfYmFzZWxpbmVfMV92MSIsInhwdl9hc3NldF9pZCI6MTc3MTQyMzU2MDI0MDQ1OSwiYXNzZXRfYWdlX2RheXMiOjc0LCJ2aV91c2VjYXNlX2lkIjoxMDA5OSwiZHVyYXRpb25fcyI6MTEsInVybGdlbl9zb3VyY2UiOiJ3d3cifQ%3D%3D&amp;ccb=17-1&amp;_nc_gid=Vp5VuT27ni_92ikoEnBjPQ&amp;_nc_ss=1a&amp;_nc_zt=28&amp;vs=5cbfd3dec2b6627&amp;_nc_vs=HBksFQIYUmlnX3hwdl9yZWVsc19wZXJtYW5lbnRfc3JfcHJvZC9CMTRDOEY0RDc0QjY2QTQ0N0Q0NTUxRTBCMjkzRjRCRV92aWRlb19kYXNoaW5pdC5tcDQVAALIARIAFQIYR2lnX3hwdl9yZWVsc19wZXJtYW5lbnRfc3JfcHJvZC8xNTkxMDExODQyMzE3MzQ1XzQ3NDgwMTIwNDg2NjU1ODYxNzIubXA0FQICyAESACgAGAAbAogHdXNlX29pbAExEnByb2dyZXNzaXZlX3JlY2lwZQExFQAAJpa18IC2xqUGFQIoAkMzLBdAJxDlYEGJNxgSZGFzaF9iYXNlbGluZV8xX3YxEQB1_gdl5p0BAA&amp;oh=00_AfwAWsGNqrP9w7OHa6xJpWwx4WstT1gaKKQA_i1bMo79qA&amp;oe=69B9B06D, https://scontent-lga3-3.cdninstagram.com/o1/v/t16/f2/m69/AQMAb2qFemEQ1KhJT6vgUsxFhnO8i-muyUOFsBhgVt36nDOQuhkgq3csDP_ZIRPJyAomDm9O157DhLOW58XM44Ot.mp4?strext=1&amp;_nc_cat=104&amp;_nc_sid=5e9851&amp;_nc_ht=scontent-lga3-3.cdninstagram.com&amp;_nc_ohc=up8pkvy3sJwQ7kNvwHdaIdO&amp;efg=eyJ2ZW5jb2RlX3RhZyI6Inhwdl9wcm9ncmVzc2l2ZS5JTlNUQUdSQU0uQ0xJUFMuQzMuNzIwLmRhc2hfYmFzZWxpbmVfMV92MSIsInhwdl9hc3NldF9pZCI6MjYyMjUzNTI3MTQ0ODMxMCwiYXNzZXRfYWdlX2RheXMiOjc4LCJ2aV91c2VjYXNlX2lkIjoxMDA5OSwiZHVyYXRpb25fcyI6MTYsInVybGdlbl9zb3VyY2UiOiJ3d3cifQ%3D%3D&amp;ccb=17-1&amp;vs=50d887e60a5ab012&amp;_nc_vs=HBksFQIYOnBhc3N0aHJvdWdoX2V2ZXJzdG9yZS9HRjIwUHlTUjllb29UWjRGQUdneXdMeDdISHhGYnNwVEFRQUYVAALIARIAFQIYOnBhc3N0aHJvdWdoX2V2ZXJzdG9yZS9HRWUwSGlUQXZOalBoQndEQUxaSWxMc09oaE5HYnN0VEFRQUYVAgLIARIAKAAYABsCiAd1c2Vfb2lsATEScHJvZ3Jlc3NpdmVfcmVjaXBlATEVAAAm7PuftNLLqAkVAigCQzMsF0Aw90vGp--eGBJkYXNoX2Jhc2VsaW5lXzFfdjERAHX-B2XmnQEA&amp;_nc_gid=Vp5VuT27ni_92ikoEnBjPQ&amp;_nc_ss=1a&amp;_nc_zt=28&amp;oh=00_AfxX36xio8r9Ged7UV9XW4bJMI_sDNgMle9N9xczJqeIkg&amp;oe=69BDB260, https://scontent-lga3-3.cdninstagram.com/o1/v/t2/f2/m86/AQN0N11Rn_1ZCxOOb_mvIVmXXsJTDbqNT701EEnq004i_ox337sqr0fMGAfH0wcXqUb5uyFPc9HEEOeOhLErI511E00d4k8lNDJxNDI.mp4?_nc_cat=104&amp;_nc_sid=5e9851&amp;_nc_ht=scontent-lga3-3.cdninstagram.com&amp;_nc_ohc=6F6s73-u3x4Q7kNvwHI-yZf&amp;efg=eyJ2ZW5jb2RlX3RhZyI6Inhwdl9wcm9ncmVzc2l2ZS5JTlNUQUdSQU0uQ0xJUFMuQzMuNzIwLmRhc2hfYmFzZWxpbmVfMV92MSIsInhwdl9hc3NldF9pZCI6MzI4ODY2ODk0MTI5MDg2NywiYXNzZXRfYWdlX2RheXMiOjE2OSwidmlfdXNlY2FzZV9pZCI6MTAwOTksImR1cmF0aW9uX3MiOjEzLCJ1cmxnZW5fc291cmNlIjoid3d3In0%3D&amp;ccb=17-1&amp;_nc_gid=Vp5VuT27ni_92ikoEnBjPQ&amp;_nc_ss=1a&amp;_nc_zt=28&amp;vs=77d1055dd8c974cd&amp;_nc_vs=HBksFQIYUmlnX3hwdl9yZWVsc19wZXJtYW5lbnRfc3JfcHJvZC9DRDQwMzgyQjk2NENENUVGQjFDQzBGRDI0QzA3M0Y4QV92aWRlb19kYXNoaW5pdC5tcDQVAALIARIAFQIYR2lnX3hwdl9yZWVsc19wZXJtYW5lbnRfc3JfcHJvZC8xNTE5NDkyMDY5NDY1NjIxXzg5NTE4MDQwNjUwODMzNjA5NDMubXA0FQICyAESACgAGAAbAogHdXNlX29pbAExEnByb2dyZXNzaXZlX3JlY2lwZQExFQAAJua1vIDdwdcLFQIoAkMzLBdAK5mZmZmZmhgSZGFzaF9iYXNlbGluZV8xX3YxEQB1_gdl5p0BAA&amp;oh=00_AfyfLi6Y7megTCSYPEU3Ye6XuZA4j_vzIztRrXhlI8ItYQ&amp;oe=69B9C1B1</t>
  </si>
  <si>
    <t>https://www.instagram.com/adrianne.channn</t>
  </si>
  <si>
    <t>lemon_xinyao</t>
  </si>
  <si>
    <t>L.xy</t>
  </si>
  <si>
    <t>晴空萬里 So l travel on</t>
  </si>
  <si>
    <t>https://scontent-sea1-1.cdninstagram.com/v/t51.82787-19/511599044_17940488445009532_726796217154246801_n.jpg?stp=dst-jpg_e0_s150x150_tt6&amp;efg=eyJ2ZW5jb2RlX3RhZyI6InByb2ZpbGVfcGljLmRqYW5nby4xMDgwLmMyIn0&amp;_nc_ht=scontent-sea1-1.cdninstagram.com&amp;_nc_cat=104&amp;_nc_oc=Q6cZ2QFPwdKdAylBg1qwV88L8yblTQqMUqM3I53TS3QoEtYm3NJq1T3JL3Av9KNZbfLarPM&amp;_nc_ohc=bou3CiHak9oQ7kNvwF6cR73&amp;_nc_gid=YqAgGU3UjuWcfzJrCxL9mw&amp;edm=AOQ1c0wBAAAA&amp;ccb=7-5&amp;oh=00_Afz33Dr3QBin7YxE1UTalgilWW3FsW6832XzeQjHN1ZBIA&amp;oe=69BDA3FA&amp;_nc_sid=8b3546</t>
  </si>
  <si>
    <t>好吃😋 | 無需明天，不用下次，不必以後 | 下午茶時光 | 太久沒有畫了 | 治癒旅行🧳 | 好久沒煮 | 單人晚餐🥣 | 愛心午餐 快點治癒吧！ | 今日晚餐🥣 | 好懷念的芒果糯米飯！ | 小可愛^_^</t>
  </si>
  <si>
    <t>https://instagram.com/p/DLZS-y0zNn4, https://instagram.com/p/C4hwa6DrYIv, https://instagram.com/p/C1oix6yLRjL, https://instagram.com/p/CzykXZ_r21S, https://instagram.com/p/CzSlmjsSdie, https://instagram.com/p/CwuvMWYSHUM, https://instagram.com/p/CwSckdbydsl, https://instagram.com/p/CwHVneUyoUx, https://instagram.com/p/Cv7E3fRNI8E, https://instagram.com/p/Cv6Q-l2yLFd, https://instagram.com/p/Culv0eGy3rO</t>
  </si>
  <si>
    <t>3, 33, 24, 28, 23, 22, 20, 20, 22, 15, 19</t>
  </si>
  <si>
    <t>0, 0, 0, 2, 0, 0, 0, 0, 0, 0, 0</t>
  </si>
  <si>
    <t>2025-06-27, 2024-03-15, 2024-01-03, 2023-11-18, 2023-11-06, 2023-09-03, 2023-08-23, 2023-08-19, 2023-08-14, 2023-08-14, 2023-07-12</t>
  </si>
  <si>
    <t>Lungern Obwalden</t>
  </si>
  <si>
    <t>Sidecar, Image, Image, Image, Sidecar, Image, Image, Image, Video, Image, Image</t>
  </si>
  <si>
    <t>https://scontent-sea1-1.cdninstagram.com/v/t51.82787-15/504287188_17940488781009532_976266782051844181_n.jpg?stp=dst-jpg_e15_fr_p1080x1080_tt6&amp;_nc_ht=scontent-sea1-1.cdninstagram.com&amp;_nc_cat=104&amp;_nc_oc=Q6cZ2QFPwdKdAylBg1qwV88L8yblTQqMUqM3I53TS3QoEtYm3NJq1T3JL3Av9KNZbfLarPM&amp;_nc_ohc=jeV4ScATFvQQ7kNvwFeuaxt&amp;_nc_gid=YqAgGU3UjuWcfzJrCxL9mw&amp;edm=AOQ1c0wBAAAA&amp;ccb=7-5&amp;ig_cache_key=MzY2NDA0MzIzODE0NDg5OTcyNg%3D%3D.3-ccb7-5&amp;oh=00_AfweB2Mxd70h1cfwQvW3AWV59WeycM7WcHuKBpwaZ6WiUg&amp;oe=69BD8E96&amp;_nc_sid=8b3546, https://scontent-sea1-1.cdninstagram.com/v/t51.82787-15/504287188_17940488781009532_976266782051844181_n.jpg?stp=dst-jpg_e15_fr_p1080x1080_tt6&amp;_nc_ht=scontent-sea1-1.cdninstagram.com&amp;_nc_cat=104&amp;_nc_oc=Q6cZ2QFPwdKdAylBg1qwV88L8yblTQqMUqM3I53TS3QoEtYm3NJq1T3JL3Av9KNZbfLarPM&amp;_nc_ohc=jeV4ScATFvQQ7kNvwFeuaxt&amp;_nc_gid=YqAgGU3UjuWcfzJrCxL9mw&amp;edm=AOQ1c0wBAAAA&amp;ccb=7-5&amp;ig_cache_key=MzY2NDA0MzIzODE0NDg5OTcyNg%3D%3D.3-ccb7-5&amp;oh=00_AfweB2Mxd70h1cfwQvW3AWV59WeycM7WcHuKBpwaZ6WiUg&amp;oe=69BD8E96&amp;_nc_sid=8b3546, https://scontent-sea1-1.cdninstagram.com/v/t51.82787-15/513469384_17940488772009532_1663917042193263918_n.jpg?stp=dst-jpg_e15_fr_p1080x1080_tt6&amp;_nc_ht=scontent-sea1-1.cdninstagram.com&amp;_nc_cat=104&amp;_nc_oc=Q6cZ2QFPwdKdAylBg1qwV88L8yblTQqMUqM3I53TS3QoEtYm3NJq1T3JL3Av9KNZbfLarPM&amp;_nc_ohc=CVdwo0-HfsoQ7kNvwFq-kSk&amp;_nc_gid=YqAgGU3UjuWcfzJrCxL9mw&amp;edm=AOQ1c0wBAAAA&amp;ccb=7-5&amp;ig_cache_key=MzY2NDA0MzIzODI3MDc4MjA4OQ%3D%3D.3-ccb7-5&amp;oh=00_AfzozbDKJ478aWCKtI5zIeelQPpCcV6w1Ky_PIfiyTlGzg&amp;oe=69BDB0C1&amp;_nc_sid=8b3546, https://scontent-sea1-1.cdninstagram.com/v/t51.82787-15/511516138_17940488790009532_3367204142680416126_n.jpg?stp=dst-jpg_e15_fr_p1080x1080_tt6&amp;_nc_ht=scontent-sea1-1.cdninstagram.com&amp;_nc_cat=104&amp;_nc_oc=Q6cZ2QFPwdKdAylBg1qwV88L8yblTQqMUqM3I53TS3QoEtYm3NJq1T3JL3Av9KNZbfLarPM&amp;_nc_ohc=e3XWa2iRjBgQ7kNvwFYiX-6&amp;_nc_gid=YqAgGU3UjuWcfzJrCxL9mw&amp;edm=AOQ1c0wBAAAA&amp;ccb=7-5&amp;ig_cache_key=MzY2NDA0MzIzODI0NTUzNjE1NQ%3D%3D.3-ccb7-5&amp;oh=00_AfzS3PcQmPmUTPn8qz6BIuxsk1DZZ7BAUROl4IwPUlQhcg&amp;oe=69BDA0D8&amp;_nc_sid=8b3546, https://scontent-sea1-1.cdninstagram.com/v/t51.82787-15/622459606_18031951271584856_8063641996517707291_n.jpg?stp=dst-jpg_e35_p1080x1080_sh0.08_tt6&amp;_nc_ht=scontent-sea1-1.cdninstagram.com&amp;_nc_cat=108&amp;_nc_oc=Q6cZ2QFPwdKdAylBg1qwV88L8yblTQqMUqM3I53TS3QoEtYm3NJq1T3JL3Av9KNZbfLarPM&amp;_nc_ohc=jMqe8UhjfH8Q7kNvwHrQvtE&amp;_nc_gid=YqAgGU3UjuWcfzJrCxL9mw&amp;edm=AOQ1c0wBAAAA&amp;ccb=7-5&amp;ig_cache_key=MzMyNDE1MDk1NTI1Mzc5MzMyNw%3D%3D.3-ccb7-5&amp;oh=00_AfwY-MwtbiwvqmK-hvZ1TF_dccDCGXX19xw-K744j_lcuQ&amp;oe=69BD87D7&amp;_nc_sid=8b3546, https://scontent-sea1-1.cdninstagram.com/v/t51.82787-15/622458633_18060955160319978_2885996210431588857_n.jpg?stp=dst-jpg_e35_p1080x1080_sh0.08_tt6&amp;_nc_ht=scontent-sea1-1.cdninstagram.com&amp;_nc_cat=106&amp;_nc_oc=Q6cZ2QFPwdKdAylBg1qwV88L8yblTQqMUqM3I53TS3QoEtYm3NJq1T3JL3Av9KNZbfLarPM&amp;_nc_ohc=HQRgkW8Ih94Q7kNvwHwfrfQ&amp;_nc_gid=YqAgGU3UjuWcfzJrCxL9mw&amp;edm=AOQ1c0wBAAAA&amp;ccb=7-5&amp;ig_cache_key=MzI3MjAxODA5MzIzOTI0NTAwMw%3D%3D.3-ccb7-5&amp;oh=00_Afys1K5gf9qBzmzmDPKa09YK7gO6jHqCoi0QaKncU29DtA&amp;oe=69BD9197&amp;_nc_sid=8b3546, https://scontent-sea1-1.cdninstagram.com/v/t51.82787-15/626115456_18079473392019985_6610311594810380412_n.jpg?stp=dst-jpg_e35_p1080x1080_sh0.08_tt6&amp;_nc_ht=scontent-sea1-1.cdninstagram.com&amp;_nc_cat=101&amp;_nc_oc=Q6cZ2QFPwdKdAylBg1qwV88L8yblTQqMUqM3I53TS3QoEtYm3NJq1T3JL3Av9KNZbfLarPM&amp;_nc_ohc=DOtDslG1l-wQ7kNvwHK-98w&amp;_nc_gid=YqAgGU3UjuWcfzJrCxL9mw&amp;edm=AOQ1c0wBAAAA&amp;ccb=7-5&amp;ig_cache_key=MzIzODgxMTAyMDE2NzE3OTYwMg%3D%3D.3-ccb7-5&amp;oh=00_Afy0W44d19AAusfnmOLdyPgr3TQQiNrazec0HX99d1JAiA&amp;oe=69BDAEDD&amp;_nc_sid=8b3546, https://scontent-sea5-1.cdninstagram.com/v/t51.29350-15/399294080_719353303419622_2648922907356486833_n.jpg?stp=dst-jpg_e35_s1080x1080_tt6&amp;_nc_ht=scontent-sea5-1.cdninstagram.com&amp;_nc_cat=110&amp;_nc_oc=Q6cZ2QFPwdKdAylBg1qwV88L8yblTQqMUqM3I53TS3QoEtYm3NJq1T3JL3Av9KNZbfLarPM&amp;_nc_ohc=9eo2NnqupdEQ7kNvwEmh6iT&amp;_nc_gid=YqAgGU3UjuWcfzJrCxL9mw&amp;edm=AOQ1c0wBAAAA&amp;ccb=7-5&amp;ig_cache_key=MzIyOTgwOTI1MzYyMDAwOTIyNA%3D%3D.3-ccb7-5&amp;oh=00_AfwyQCqLEdBFr4I8TDSSKPuSz7HvOvD1u_Y8YpQML-4SUQ&amp;oe=69BD9365&amp;_nc_sid=8b3546, https://scontent-sea5-1.cdninstagram.com/v/t51.29350-15/399294080_719353303419622_2648922907356486833_n.jpg?stp=dst-jpg_e35_s1080x1080_tt6&amp;_nc_ht=scontent-sea5-1.cdninstagram.com&amp;_nc_cat=110&amp;_nc_oc=Q6cZ2QFPwdKdAylBg1qwV88L8yblTQqMUqM3I53TS3QoEtYm3NJq1T3JL3Av9KNZbfLarPM&amp;_nc_ohc=9eo2NnqupdEQ7kNvwEmh6iT&amp;_nc_gid=YqAgGU3UjuWcfzJrCxL9mw&amp;edm=AOQ1c0wBAAAA&amp;ccb=7-5&amp;ig_cache_key=MzIyOTgwOTI1MzYyMDAwOTIyNA%3D%3D.3-ccb7-5&amp;oh=00_AfwyQCqLEdBFr4I8TDSSKPuSz7HvOvD1u_Y8YpQML-4SUQ&amp;oe=69BD9365&amp;_nc_sid=8b3546, https://scontent-sea1-1.cdninstagram.com/v/t51.29350-15/399343738_235262386019814_4035092747774743401_n.jpg?stp=dst-jpg_e35_s1080x1080_tt6&amp;_nc_ht=scontent-sea1-1.cdninstagram.com&amp;_nc_cat=106&amp;_nc_oc=Q6cZ2QFPwdKdAylBg1qwV88L8yblTQqMUqM3I53TS3QoEtYm3NJq1T3JL3Av9KNZbfLarPM&amp;_nc_ohc=KGN9Za98HMgQ7kNvwFky03Z&amp;_nc_gid=YqAgGU3UjuWcfzJrCxL9mw&amp;edm=AOQ1c0wBAAAA&amp;ccb=7-5&amp;ig_cache_key=MzIyOTgwOTI1Mzc5NjA2OTM2OA%3D%3D.3-ccb7-5&amp;oh=00_Afy-qEZ4AN9EEvVj8IoSeDVWmxriStyfB_l7VaVQpaXS9w&amp;oe=69BDB399&amp;_nc_sid=8b3546, https://sconten</t>
  </si>
  <si>
    <t>https://scontent-sea5-1.cdninstagram.com/o1/v/t2/f2/m82/AQPfqkanUB-FsPsGkVQjMXoyUBfz5EvJ5L-48MzA3NoG12S-mayC-MI4yShwBydLKmknLrmjZiXQcWzrtiR6gqO_vhX2kiiOtHNNfhM.mp4?_nc_cat=105&amp;_nc_sid=5e9851&amp;_nc_ht=scontent-sea5-1.cdninstagram.com&amp;_nc_ohc=um4RVQZvZbYQ7kNvwHXQpgC&amp;efg=eyJ2ZW5jb2RlX3RhZyI6Inhwdl9wcm9ncmVzc2l2ZS5JTlNUQUdSQU0uQ0xJUFMuQzMuNzIwLmRhc2hfYmFzZWxpbmVfMV92MSIsInhwdl9hc3NldF9pZCI6ODM2MTM0NDM0ODAwNjU3LCJhc3NldF9hZ2VfZGF5cyI6OTQ0LCJ2aV91c2VjYXNlX2lkIjoxMDA5OSwiZHVyYXRpb25fcyI6MywidXJsZ2VuX3NvdXJjZSI6Ind3dyJ9&amp;ccb=17-1&amp;_nc_gid=YqAgGU3UjuWcfzJrCxL9mw&amp;_nc_ss=1a&amp;_nc_zt=28&amp;vs=218b187af5ed22da&amp;_nc_vs=HBkcFQIYT2lnX3hwdl9yZWVsc19wZXJtYW5lbnRfcHJvZC8zMjQ0MTQ5MkJCMDg5M0JDREVEMjhBRDI4Q0Y4RkFBRF92aWRlb19kYXNoaW5pdC5tcDQVAALIARIAKAAYABsCiAd1c2Vfb2lsATEScHJvZ3Jlc3NpdmVfcmVjaXBlATEVAAAmopDE_7ad_AIVAigCQzMsF0AIAAAAAAAAGBJkYXNoX2Jhc2VsaW5lXzFfdjERAHX-B2XmnQEA&amp;oh=00_AfwzXBikMtT0pzX1mEIZg4NRB_xky-rp8t00o8rCBLtz9A&amp;oe=69B9BCEE</t>
  </si>
  <si>
    <t>https://www.instagram.com/lemon_xinyao</t>
  </si>
  <si>
    <t>yin_kai0126</t>
  </si>
  <si>
    <t>王尹凱</t>
  </si>
  <si>
    <t>北市大動藝系-街舞組
@hrcdancestudio板橋旗艦店 常態課（日) 01:30～02:30
@jb_studio_tw 常態課（一）19:00～20:00</t>
  </si>
  <si>
    <t>Gamer</t>
  </si>
  <si>
    <t>https://scontent-dfw5-1.cdninstagram.com/v/t51.82787-19/628201699_18350121769225881_1882654717255696399_n.jpg?stp=dst-jpg_e0_s150x150_tt6&amp;efg=eyJ2ZW5jb2RlX3RhZyI6InByb2ZpbGVfcGljLmRqYW5nby4xMDgwLmMyIn0&amp;_nc_ht=scontent-dfw5-1.cdninstagram.com&amp;_nc_cat=109&amp;_nc_oc=Q6cZ2QHelq-GOZmx83yykkevARfU0LGQG99f26Kx-XTQJ6Jm5PwinkazWDeZlDMzJ_27ckU&amp;_nc_ohc=wSh5rl8G6f4Q7kNvwEUFwim&amp;_nc_gid=liEujXM8KFnsjEbb8VOTIQ&amp;edm=AOQ1c0wBAAAA&amp;ccb=7-5&amp;oh=00_AfwX1bd9cj5tmLuUf3LohRZ0jEENgXp_-n6DgrkAbit42A&amp;oe=69BDA381&amp;_nc_sid=8b3546</t>
  </si>
  <si>
    <t>關於我小時候 | 記錄一下畢製遲到 | 1/26祝我自己生日快樂 | 倒底在錄什麼 | JB_studio【常態例行課】(*‘ v`*)
Mon. 19:00-20:00
🧠C/： @yin_kai0126 
🏠P/： @jb_studio_tw 
📹V/： @finefilm2020 
📌 本次課堂的完整影片都在自介Link Tree 連結裡面可以下載使用喔。
Footage from class can be found in the link in our bio.
#JBstudiotw 
#臺中市西區民權路312巷2之1號
#taichung #follow  #hiphop #choreography #choreo #choregraphy  #st | 也算是有個交代 最後一年這樣結束還蠻美的 | 一些上個學期 | 🄲🄻🄰🅂🅂 ​ 🄸🄽🄵🄾
➫ 尹凱 @yin_kai0126 
➫ Breaking
➫ Sun. 13:30-14:30
➫ #HRC旗艦館
♫__ Illag - Etnik Teknik __
📹 @ferto_444
#taiwan #hrcdancestudio #hrcdance #streetdance #dance #reelsdance #choreography #breaking #台北 #新北 #街舞 #舞蹈教學 #舞蹈教室 #hrc尹凱 | 2025.06.09 布魯曼盃Vol.4 Ⓜ️
一日隊友 臨時上陣
Fake Sober的披薩很讚
感謝主辦和場地🙏🏼
@jblcrew___official @23_music_room 
.
📹: @hello_73huang 謝謝姐～ | 😒 | 信義區有這種比賽真的爽 | 與郭具的下午</t>
  </si>
  <si>
    <t>#JBstudiotw, #taichung, #follow, #hiphop, #choreography, #choreo, #choregraphy, #st, #HRC, #taiwan, #hrcdancestudio, #hrcdance, #streetdance, #dance, #reelsdance, #breaking, #hrc</t>
  </si>
  <si>
    <t>@yin_kai0126, @jb_studio_tw, @finefilm2020, @ferto_444, @jblcrew___official, @23_music_room, @hello_73huang</t>
  </si>
  <si>
    <t>https://instagram.com/p/CpIharhPfum, https://instagram.com/p/DUCtBlljwkj, https://instagram.com/p/DT-nn1lD3g6, https://instagram.com/p/DRy_E4DD246, https://instagram.com/p/DQqdUbjk8zr, https://instagram.com/p/DQffPclk5jw, https://instagram.com/p/DMnz5TuThmv, https://instagram.com/p/DMKhnAfPu9M, https://instagram.com/p/DKt8fk7RZLx, https://instagram.com/p/DKk4sIATHPT, https://instagram.com/p/DKJMqJRTiuX, https://instagram.com/p/DJgrdTbzVYE</t>
  </si>
  <si>
    <t>233, 813, 93, 44, 121, 193, 314, 265, 146, 189, 310, 243</t>
  </si>
  <si>
    <t>6, 6, 2, 1, 6, 5, 4, 4, 7, 3, 0, 6</t>
  </si>
  <si>
    <t>2023-02-26, 2026-01-28, 2026-01-26, 2025-12-03, 2025-11-05, 2025-10-31, 2025-07-27, 2025-07-16, 2025-06-10, 2025-06-06, 2025-05-27, 2025-05-11</t>
  </si>
  <si>
    <t>JB dance studio , HRC Dance Studio / HRC 旗艦館, 23 Music Room, SLEEP NO MORE</t>
  </si>
  <si>
    <t>Image, Video, Sidecar, Video, Video, Sidecar, Sidecar, Video, Video, Sidecar, Video, Video</t>
  </si>
  <si>
    <t>https://scontent-dfw5-1.cdninstagram.com/v/t51.82787-15/623002180_18069516335396541_2253120840857181318_n.jpg?stp=dst-jpg_e35_s1080x1080_sh0.08_tt6&amp;_nc_ht=scontent-dfw5-1.cdninstagram.com&amp;_nc_cat=109&amp;_nc_oc=Q6cZ2QHelq-GOZmx83yykkevARfU0LGQG99f26Kx-XTQJ6Jm5PwinkazWDeZlDMzJ_27ckU&amp;_nc_ohc=kt1YdNg3RmQQ7kNvwGjYVNO&amp;_nc_gid=liEujXM8KFnsjEbb8VOTIQ&amp;edm=AOQ1c0wBAAAA&amp;ccb=7-5&amp;ig_cache_key=MzA0NjgzMjExNjg4NjAxMDc5MA%3D%3D.3-ccb7-5&amp;oh=00_AfxC69Mi5m5YzfTgaS24fkbvGne3CqU27__ymHfMdfNXyQ&amp;oe=69BDB7AE&amp;_nc_sid=8b3546, https://scontent-dfw5-1.cdninstagram.com/v/t51.82787-15/622129557_18347960071225881_5382068530685894385_n.jpg?stp=dst-jpg_e35_p1080x1080_sh0.08_tt6&amp;_nc_ht=scontent-dfw5-1.cdninstagram.com&amp;_nc_cat=109&amp;_nc_oc=Q6cZ2QHelq-GOZmx83yykkevARfU0LGQG99f26Kx-XTQJ6Jm5PwinkazWDeZlDMzJ_27ckU&amp;_nc_ohc=0GJPHist-50Q7kNvwGgCt_n&amp;_nc_gid=liEujXM8KFnsjEbb8VOTIQ&amp;edm=AOQ1c0wBAAAA&amp;ccb=7-5&amp;ig_cache_key=MzgxODY2Mzc1NzcxMTY2ODQ3Nw%3D%3D.3-ccb7-5&amp;oh=00_AfxEp18J-4nYhUUFwIkafIJAS01QWt-AChfC_i24v9m7Tg&amp;oe=69BD9AAE&amp;_nc_sid=8b3546, https://scontent-dfw5-1.cdninstagram.com/v/t51.82787-15/622129557_18347960071225881_5382068530685894385_n.jpg?stp=dst-jpg_e35_p1080x1080_sh0.08_tt6&amp;_nc_ht=scontent-dfw5-1.cdninstagram.com&amp;_nc_cat=109&amp;_nc_oc=Q6cZ2QHelq-GOZmx83yykkevARfU0LGQG99f26Kx-XTQJ6Jm5PwinkazWDeZlDMzJ_27ckU&amp;_nc_ohc=0GJPHist-50Q7kNvwGgCt_n&amp;_nc_gid=liEujXM8KFnsjEbb8VOTIQ&amp;edm=AOQ1c0wBAAAA&amp;ccb=7-5&amp;ig_cache_key=MzgxODY2Mzc1NzcxMTY2ODQ3Nw%3D%3D.3-ccb7-5&amp;oh=00_AfxEp18J-4nYhUUFwIkafIJAS01QWt-AChfC_i24v9m7Tg&amp;oe=69BD9AAE&amp;_nc_sid=8b3546, https://scontent-dfw5-1.cdninstagram.com/v/t51.82787-15/622963732_18347960089225881_2131803497553118646_n.jpg?stp=dst-jpg_e35_p1080x1080_sh0.08_tt6&amp;_nc_ht=scontent-dfw5-1.cdninstagram.com&amp;_nc_cat=109&amp;_nc_oc=Q6cZ2QHelq-GOZmx83yykkevARfU0LGQG99f26Kx-XTQJ6Jm5PwinkazWDeZlDMzJ_27ckU&amp;_nc_ohc=dNCIbnLR-x8Q7kNvwEjQuic&amp;_nc_gid=liEujXM8KFnsjEbb8VOTIQ&amp;edm=AOQ1c0wBAAAA&amp;ccb=7-5&amp;ig_cache_key=MzgxODY2Mzc2MTYzNzUxNDkyMA%3D%3D.3-ccb7-5&amp;oh=00_AfztIRiR3dIjBloBylhliVwgSgzVS4rgxYh3ajNwUWERng&amp;oe=69BD8808&amp;_nc_sid=8b3546, https://scontent-dfw5-1.cdninstagram.com/v/t51.82787-15/623064483_18347960080225881_8430970605394597667_n.jpg?stp=dst-jpg_e35_p1080x1080_sh0.08_tt6&amp;_nc_ht=scontent-dfw5-1.cdninstagram.com&amp;_nc_cat=109&amp;_nc_oc=Q6cZ2QHelq-GOZmx83yykkevARfU0LGQG99f26Kx-XTQJ6Jm5PwinkazWDeZlDMzJ_27ckU&amp;_nc_ohc=-qexGhxI2_IQ7kNvwFkZ01D&amp;_nc_gid=liEujXM8KFnsjEbb8VOTIQ&amp;edm=AOQ1c0wBAAAA&amp;ccb=7-5&amp;ig_cache_key=MzgxODY2Mzc2MzE3MjYxMTE3MA%3D%3D.3-ccb7-5&amp;oh=00_AfzoQNiOI78nfKQi2vUaPiRePICQtcKSHw6J4BN79APkPA&amp;oe=69BDA8AC&amp;_nc_sid=8b3546, https://scontent-dfw5-1.cdninstagram.com/v/t51.82787-15/622047806_18347960101225881_8085187249822076595_n.jpg?stp=dst-jpg_e35_p1080x1080_sh0.08_tt6&amp;_nc_ht=scontent-dfw5-1.cdninstagram.com&amp;_nc_cat=109&amp;_nc_oc=Q6cZ2QHelq-GOZmx83yykkevARfU0LGQG99f26Kx-XTQJ6Jm5PwinkazWDeZlDMzJ_27ckU&amp;_nc_ohc=EGp9xKdGVa0Q7kNvwHUeU2h&amp;_nc_gid=liEujXM8KFnsjEbb8VOTIQ&amp;edm=AOQ1c0wBAAAA&amp;ccb=7-5&amp;ig_cache_key=MzgxODY2Mzc2NjM4NTQ0ODY2MA%3D%3D.3-ccb7-5&amp;oh=00_AfwJZSVKLu6D_XUQxtPeO7z-WzEeAAZnq-XujDPtVm4CHg&amp;oe=69BDB215&amp;_nc_sid=8b3546, https://scontent-dfw5-1.cdninstagram.com/v/t51.82787-15/623160230_18347960116225881_8427478385213751202_n.jpg?stp=dst-jpg_e35_p1080x1080_sh0.08_tt6&amp;_nc_ht=scontent-dfw5-1.cdninstagram.com&amp;_nc_cat=109&amp;_nc_oc=Q6cZ2QHelq-GOZmx83yykkevARfU0LGQG99f26Kx-XTQJ6Jm5PwinkazWDeZlDMzJ_27ckU&amp;_nc_ohc=7HQaxriqgkEQ7kNvwF64-r9&amp;_nc_gid=liEujXM8KFnsjEbb8VOTIQ&amp;edm=AOQ1c0wBAAAA&amp;ccb=7-5&amp;ig_cache_key=MzgxODY2Mzc3MDIzNTgyMDU2OQ%3D%3D.3-ccb7-5&amp;oh=00_AfyLCgjT-p3NufUg7M_jhCJTz6wFtvc6k61g5WK14og4Og&amp;oe=69BDB865&amp;_nc_sid=8b3546, https://scontent-dfw5-1.cdninstagram.com/v/t51.82787-15/572553711_18337106368225881_2078232683204598768_n.jpg?stp=dst-jpg_e35_p1080x1080_sh0.08_tt6&amp;_nc_ht=scontent-dfw5-1.cdninstagram.com&amp;_nc_cat=109&amp;_nc_oc=Q6cZ2QHelq-GOZmx83yykkevARfU0LGQG99f26Kx-XTQJ6Jm5PwinkazWDeZlDMzJ_27ckU&amp;_nc_ohc=uBMED8BqvGQQ7kNvwEZhvQV&amp;_nc_gid=liEujXM8KFnsjEbb8VOTIQ&amp;edm=AOQ1c0wBAAAA&amp;ccb=7-5&amp;ig_cache_key=Mzc1NTg1Nzk5OTAxNDY0ODEzMw%3D%3D.3-ccb7-5&amp;oh=00_AfwVrL8MSlsO8FYgh3v1N5A-FJEgnrLB26xapg_d-Zlsgw&amp;oe=69BD88FD&amp;_nc_sid=8b3546, https://scontent-dfw5-1.cdninstagram.com/v/t51.82787-15/572553711_18337106368225881_2078232683204598768_n.jpg?stp=dst-jpg_e35_p1080x1080_sh0.08_tt6&amp;_nc_ht=scontent-dfw5-1.cdninstagram.com&amp;_nc_cat=109&amp;_nc_oc=Q6cZ2QHelq-GOZmx83yykkevARfU0LGQG99f26Kx-XTQJ6Jm5PwinkazWDeZlDMzJ_27ckU&amp;_nc_ohc=uBMED8BqvGQQ7kNvwEZhvQV&amp;_nc_gid=liEujXM8KFnsjEbb8VOTIQ&amp;edm=AOQ1c0wBAAAA&amp;ccb=7-5&amp;ig_cache_key=Mzc1NTg1Nzk5OTAxNDY0ODEzMw%3D%3D.3-ccb7-5&amp;oh=00_AfwVrL8MSlsO8FYgh3v1N5A-FJEgnrLB26xapg_d-Zlsgw&amp;oe=69BD88FD&amp;_nc_sid=8b3546, https://scontent-dfw5-1.cdninstagram.com/v/t51.82787-15/573113086_18337106383225881_5694609897371343186_n.jpg?stp=dst-jpg_e35_p1080x1080_sh0.08_tt6&amp;_nc_ht=scontent-dfw5-1.cdninstagram.com&amp;_nc_cat=109&amp;_nc_oc=Q6cZ2QHelq-GOZmx83yykkevARfU0LGQG99f26Kx-XTQJ6Jm5PwinkazWDeZlDMzJ_27ckU&amp;_nc_ohc=V4zb7O9uaGUQ7kNvwGBfn7r&amp;_nc_gid=liEujXM8KFnsjEbb8VOTIQ&amp;edm=AOQ1c0wBAAAA&amp;ccb=7-5&amp;ig_cache_key=Mzc1NTg1Nzk5ODgzMDA5MDgxNA%3D%3D.3-ccb7-5&amp;oh=00_AfwT6lII0E4ZnLPShL0sZyByuowJwqa2iMGA0BGncbPa1</t>
  </si>
  <si>
    <t>https://scontent-dfw5-2.cdninstagram.com/o1/v/t2/f2/m86/AQPbJRe6ccezzOlMn4JGkcyA6jN8JO2oPGCXnELizGQ-WkE3eIANPgf4Oni3IniFIXcOmBbEqtnpJxXfHXH7btylTribr9t6_GHZEx4.mp4?_nc_cat=107&amp;_nc_sid=5e9851&amp;_nc_ht=scontent-dfw5-2.cdninstagram.com&amp;_nc_ohc=rh-FqW2VL9IQ7kNvwEuFDYY&amp;efg=eyJ2ZW5jb2RlX3RhZyI6Inhwdl9wcm9ncmVzc2l2ZS5JTlNUQUdSQU0uQ0xJUFMuQzMuNzIwLmRhc2hfYmFzZWxpbmVfMV92MSIsInhwdl9hc3NldF9pZCI6MTc5NDE3MjYzNzExMDgxMDQsImFzc2V0X2FnZV9kYXlzIjo0NywidmlfdXNlY2FzZV9pZCI6MTAwOTksImR1cmF0aW9uX3MiOjQ3LCJ1cmxnZW5fc291cmNlIjoid3d3In0%3D&amp;ccb=17-1&amp;_nc_gid=liEujXM8KFnsjEbb8VOTIQ&amp;_nc_ss=1a&amp;_nc_zt=28&amp;vs=b51d64841221677b&amp;_nc_vs=HBksFQIYUmlnX3hwdl9yZWVsc19wZXJtYW5lbnRfc3JfcHJvZC9ENTQzNUMyOTM5QjQyMzdDOEU4M0I1M0JCRjZDNjA4M192aWRlb19kYXNoaW5pdC5tcDQVAALIARIAFQIYUWlnX3hwdl9wbGFjZW1lbnRfcGVybWFuZW50X3YyLzkwNDNCOEQzM0Q5ODI1MzZEMEZFQjA1Mjc3NDc5NThFX2F1ZGlvX2Rhc2hpbml0Lm1wNBUCAsgBEgAoABgAGwKIB3VzZV9vaWwBMRJwcm9ncmVzc2l2ZV9yZWNpcGUBMRUAACaQ1I6w9vnePxUCKAJDMywXQEed0vGp--cYEmRhc2hfYmFzZWxpbmVfMV92MREAdf4HZeadAQA&amp;oh=00_Afy7Cw6EXJ6nzDOJFtZ2S3DMVGvH8L5fQdn6VK6hU6TOWw&amp;oe=69B9C554, https://scontent-dfw6-1.cdninstagram.com/o1/v/t2/f2/m86/AQOS0AoUZI7wwKMjZcp5k-gQqXOTTbifij7tcSTCPQZyPmHqDdFFA4psUyFgzNF0m3mxkInu_4MSQj2Mx6HDG2Z7pkkXBZ7wk7l2pHk.mp4?_nc_cat=106&amp;_nc_sid=5e9851&amp;_nc_ht=scontent-dfw6-1.cdninstagram.com&amp;_nc_ohc=sHQ62fWHxBEQ7kNvwEdQf6d&amp;efg=eyJ2ZW5jb2RlX3RhZyI6Inhwdl9wcm9ncmVzc2l2ZS5JTlNUQUdSQU0uQ0xJUFMuQzMuNzIwLmRhc2hfYmFzZWxpbmVfMV92MSIsInhwdl9hc3NldF9pZCI6MTE2OTUyNDkyMTk4MDg5NiwiYXNzZXRfYWdlX2RheXMiOjEwMywidmlfdXNlY2FzZV9pZCI6MTAwOTksImR1cmF0aW9uX3MiOjksInVybGdlbl9zb3VyY2UiOiJ3d3cifQ%3D%3D&amp;ccb=17-1&amp;_nc_gid=liEujXM8KFnsjEbb8VOTIQ&amp;_nc_ss=1a&amp;_nc_zt=28&amp;vs=3e16d87888213234&amp;_nc_vs=HBksFQIYUmlnX3hwdl9yZWVsc19wZXJtYW5lbnRfc3JfcHJvZC8xOTQ0QTVGMzAyMjdENzJDRkMxN0NBMTc2Qzc2MDc4MV92aWRlb19kYXNoaW5pdC5tcDQVAALIARIAFQIYR2lnX3hwdl9yZWVsc19wZXJtYW5lbnRfc3JfcHJvZC8xNTUwMjgxMjgyODg3MjQ5XzM0MzIzMjgxODU2NzUyNzM0ODMubXA0FQICyAESACgAGAAbAogHdXNlX29pbAExEnByb2dyZXNzaXZlX3JlY2lwZQExFQAAJsDfvtin65MEFQIoAkMzLBdAI1T987ZFohgSZGFzaF9iYXNlbGluZV8xX3YxEQB1_gdl5p0BAA&amp;oh=00_AfyaRTiwlrbXTyMxtwHvZweAaHdigj1nQqU2TweBhfe-mg&amp;oe=69B9980F, https://scontent-dfw6-1.cdninstagram.com/o1/v/t2/f2/m86/AQPRksc5zS5DWLTYe_vyH34NtaOgmqcD8rxC2qdOCvEHefXuqiXw_2nv65klH9C_qKABtIkPYlxBZQPy7bRj2Xd5PKEFD7p37YWqjAw.mp4?_nc_cat=102&amp;_nc_sid=5e9851&amp;_nc_ht=scontent-dfw6-1.cdninstagram.com&amp;_nc_ohc=622NV_Jcb_8Q7kNvwGdTibg&amp;efg=eyJ2ZW5jb2RlX3RhZyI6Inhwdl9wcm9ncmVzc2l2ZS5JTlNUQUdSQU0uQ0xJUFMuQzMuNzIwLmRhc2hfYmFzZWxpbmVfMV92MSIsInhwdl9hc3NldF9pZCI6ODMwMzg1NTA5Mzc4ODk2LCJhc3NldF9hZ2VfZGF5cyI6MTMxLCJ2aV91c2VjYXNlX2lkIjoxMDA5OSwiZHVyYXRpb25fcyI6MzUsInVybGdlbl9zb3VyY2UiOiJ3d3cifQ%3D%3D&amp;ccb=17-1&amp;_nc_gid=liEujXM8KFnsjEbb8VOTIQ&amp;_nc_ss=1a&amp;_nc_zt=28&amp;vs=e94bc4a2da9ea304&amp;_nc_vs=HBksFQIYUmlnX3hwdl9yZWVsc19wZXJtYW5lbnRfc3JfcHJvZC8yMDQ4RjNGMjlGRjU4NkJEODYxNUNEQkUyNTk4NTY4M192aWRlb19kYXNoaW5pdC5tcDQVAALIARIAFQIYRmlnX3hwdl9yZWVsc19wZXJtYW5lbnRfc3JfcHJvZC84MTM4NTgxODQ2OTIwMzBfMjY0MTQ0OTI5MDgxMzkwMTY5OS5tcDQVAgLIARIAKAAYABsCiAd1c2Vfb2lsATEScHJvZ3Jlc3NpdmVfcmVjaXBlATEVAAAmoK2BlebO-QIVAigCQzMsF0BBu6XjU_fPGBJkYXNoX2Jhc2VsaW5lXzFfdjERAHX-B2XmnQEA&amp;oh=00_Afz8mQdAclBZS-0uziF5TC_FkEDpFcvfZ6fHfYyLQE37rg&amp;oe=69B9BDC3, https://scontent-dfw5-2.cdninstagram.com/o1/v/t2/f2/m367/AQMEsrItLrcN-3z4lMIiJP7gyQJlR-Nnp9mboy791iRK6YMy1xvsN1-NBbjtVFCZCH6wflnbBU84t-LWbKr0mDfCmFEM4qv8qn2p9xU.mp4?_nc_cat=100&amp;_nc_sid=5e9851&amp;_nc_ht=scontent-dfw5-2.cdninstagram.com&amp;_nc_ohc=soTQxWe8P-YQ7kNvwEX5ERu&amp;efg=eyJ2ZW5jb2RlX3RhZyI6Inhwdl9wcm9ncmVzc2l2ZS5JTlNUQUdSQU0uQ0xJUFMuQzMuNzIwLmRhc2hfYmFzZWxpbmVfMV92MSIsInhwdl9hc3NldF9pZCI6MTI3MjgzODMwMTE3OTU0NiwiYXNzZXRfYWdlX2RheXMiOjI0MiwidmlfdXNlY2FzZV9pZCI6MTAwOTksImR1cmF0aW9uX3MiOjI0LCJ1cmxnZW5fc291cmNlIjoid3d3In0%3D&amp;ccb=17-1&amp;_nc_gid=liEujXM8KFnsjEbb8VOTIQ&amp;_nc_ss=1a&amp;_nc_zt=28&amp;vs=d57e8aa1f113415a&amp;_nc_vs=HBksFQIYQGlnX2VwaGVtZXJhbC84RjQ4MzVGNkIyMEZDOUUwRDIzQjYyOEVEODBBNjM4RF92aWRlb19kYXNoaW5pdC5tcDQVAALIARIAFQIYRmlnX3hwdl9yZWVsc19wZXJtYW5lbnRfc3JfcHJvZC83MTMzMDk3NzgyMzUwNzBfMzgyMjE3OTUwNTUyMzczNDI5MS5tcDQVAgLIARIAKAAYABsCiAd1c2Vfb2lsATEScHJvZ3Jlc3NpdmVfcmVjaXBlATEVAAAmtPrirPjowgQVAigCQzMsF0A4ZmZmZmZmGBJkYXNoX2Jhc2VsaW5lXzFfdjERAHX-B2XmnQEA&amp;oh=00_Afyl-5OdhugeafR1Kd8ploagABYzhqJAbsc_u7G413ZsZw&amp;oe=69BDB3D9, https://scontent-dfw5-1.cdninstagram.com/o1/v/t2/f2/m367/AQNxwHCbNXcjM3maoaHEzj9eszOOuvqSR5-xkqdldFvrV7owaJ7AwRhUI4lhNl3-yo6IhBaiWecqtHEYOveEJ8QCPxHtjrv-so0w5VQ.mp4?_nc_cat=109&amp;_nc_sid=5e9851&amp;_nc_ht=scontent-dfw5-1.cdninstagram.com&amp;_nc_ohc=s-lWMc79u_wQ7kNvwEzKx20&amp;efg=eyJ2ZW5jb2RlX3RhZyI6Inhwdl9wcm9ncmVzc2l2ZS5JTlNUQUdSQU0uQ0xJUFMuQzMuNzIwLmRhc2hfYmFzZWxpbmVfMV92MSIsInhwdl9hc3NldF9pZCI6MTA1MzQ3Mjg2MDA2OTY2MSwiYXNzZXRfYWdlX2RheXMiOjI3OCwidmlfdXNlY2FzZV9pZCI6MTAwOTksImR1cmF0aW9uX3MiOjk4LCJ1cmxnZW5fc291cmNlIjoid3d3In0%3D&amp;ccb=17-1&amp;_nc_gid=liEujXM8KFnsjEbb8VOTIQ&amp;_nc_ss=1a&amp;_nc_zt=28&amp;vs=36572f65d2996b04&amp;_nc_vs=HBksFQIYQGlnX2VwaGVtZXJhbC81OTQ0MDI4RjM5Q0MxOTM2QUM2REIzMjYxOUY4NjU4MF92aWRlb19kYXNoaW5pdC5tcDQVAALIARIAFQIYRmlnX3hwdl9yZWVsc19wZXJtYW5lbnRfc3JfcHJvZC83MTAxNTE3NjE2NDkzMDFfODk2NzY5Nzc2MDQxNzEwODEyOC5tcDQVAgLIARIAKAAYABsCiAd1c2Vfb2ls</t>
  </si>
  <si>
    <t>https://www.instagram.com/yin_kai0126</t>
  </si>
  <si>
    <t>ying__.89</t>
  </si>
  <si>
    <t>@peemwasu.busofficial</t>
  </si>
  <si>
    <t>https://scontent-dfw6-1.cdninstagram.com/v/t51.82787-19/601002395_17859922131559215_588957412296484402_n.jpg?stp=dst-jpg_e0_s150x150_tt6&amp;efg=eyJ2ZW5jb2RlX3RhZyI6InByb2ZpbGVfcGljLmRqYW5nby4xMDgwLmMyIn0&amp;_nc_ht=scontent-dfw6-1.cdninstagram.com&amp;_nc_cat=103&amp;_nc_oc=Q6cZ2QHvE70dV-5w8EYfBfR77ifbfJTag_OUHOc7Y1xyEuWqC7Ua-MUj5YQEx3df0sbXgdG2Ysdml3URZT4E9xwHq2HC&amp;_nc_ohc=zLWak_DNCt0Q7kNvwGA9boe&amp;_nc_gid=4Vanx-NjSxaqJzSYgjURlQ&amp;edm=AOQ1c0wBAAAA&amp;ccb=7-5&amp;oh=00_AfzOKACIAkiGFz_EgOqp7A0JgUfTU5XuMIXgOgHNn8h8EA&amp;oe=69BDBA49&amp;_nc_sid=8b3546</t>
  </si>
  <si>
    <t>Request for Human Review – Personal Instagram Account Disabled in Error
Hello Meta Support Team,
I am writing to request a human review of my personal Instagram account, which was permanently disabled after an automated review.
This account is my primary personal account, used for everyday life u | -
好久不見的柯(˶‾᷄ ⁻̫ ‾᷅˵)
（第二張沒對焦到 無語⋯⋯） | ⚗︎·̫⚗︎ | -
就喜歡欺負暐🫰🏻 | -
𝑪𝒉𝒆𝒏𝒈𝑫𝒖快閃
要準備去機場前演唱會臨時公告取消真沒誰了😅 | -
與金牛男ㄉ第一個跨年（果然是雨神，他說這鍋他扛） | -
2025年最開心的一天 | -
251123 | -
原來遊學要滿一年了ಥ_ಥ | -
相愛相殺 | ⌯&gt;ᴗo⌯ಣ</t>
  </si>
  <si>
    <t>@gmail.com, @meta, @instagram</t>
  </si>
  <si>
    <t>https://instagram.com/p/DSQ8LWfk4uh, https://instagram.com/p/DVgYxyCkxfH, https://instagram.com/p/DUmoN3dk1A3, https://instagram.com/p/DUTiR9bk8Zo, https://instagram.com/p/DTp4sFfE0F4, https://instagram.com/p/DS-fq2OE1W9, https://instagram.com/p/DTN3St2E-Xc, https://instagram.com/p/DUi_hrMk4ll, https://instagram.com/p/DTfe1GJE6Rz, https://instagram.com/p/DTCHCeDExNY, https://instagram.com/p/DTA6k8EEzH7</t>
  </si>
  <si>
    <t>37, 42, 34, 32, 55, 33, 33, 45, 39, 40, 30</t>
  </si>
  <si>
    <t>65, 14, 3, 9, 20, 16, 0, 0, 13, 0, 0</t>
  </si>
  <si>
    <t>2025-12-15, 2026-03-05, 2026-02-11, 2026-02-03, 2026-01-18, 2026-01-01, 2026-01-07, 2026-02-09, 2026-01-14, 2026-01-03, 2026-01-02</t>
  </si>
  <si>
    <t>Chengdu, China, 宜蘭羅東, ศูนย์การประชุมแห่งชาติสิริกิติ์ (Queen Sirikit National Convention Center), Ev English Academy In Cebu</t>
  </si>
  <si>
    <t>Image, Sidecar, Sidecar, Image, Sidecar, Sidecar, Sidecar, Sidecar, Sidecar, Sidecar, Image</t>
  </si>
  <si>
    <t>https://scontent-dfw6-1.cdninstagram.com/v/t51.82787-15/598745310_17859825735559215_7131232383119338644_n.jpg?stp=dst-jpg_e35_p1080x1080_sh0.08_tt6&amp;_nc_ht=scontent-dfw6-1.cdninstagram.com&amp;_nc_cat=103&amp;_nc_oc=Q6cZ2QHvE70dV-5w8EYfBfR77ifbfJTag_OUHOc7Y1xyEuWqC7Ua-MUj5YQEx3df0sbXgdG2Ysdml3URZT4E9xwHq2HC&amp;_nc_ohc=OBortHjfCLYQ7kNvwFpIfuX&amp;_nc_gid=4Vanx-NjSxaqJzSYgjURlQ&amp;edm=AOQ1c0wBAAAA&amp;ccb=7-5&amp;ig_cache_key=Mzc4Nzc5MTk0OTQ3NTU4MDgzMw%3D%3D.3-ccb7-5&amp;oh=00_AfwdIaOmjkL1YZwGNPo1-UstyyYe4zDhHQD77DYvYIwb1Q&amp;oe=69BDB621&amp;_nc_sid=8b3546, https://scontent-dfw6-1.cdninstagram.com/v/t51.82787-15/645590247_17871136632559215_1229087267388041765_n.jpg?stp=dst-jpg_e35_s1080x1080_sh0.08_tt6&amp;_nc_ht=scontent-dfw6-1.cdninstagram.com&amp;_nc_cat=103&amp;_nc_oc=Q6cZ2QHvE70dV-5w8EYfBfR77ifbfJTag_OUHOc7Y1xyEuWqC7Ua-MUj5YQEx3df0sbXgdG2Ysdml3URZT4E9xwHq2HC&amp;_nc_ohc=x8xgr7OBcUkQ7kNvwHro5PE&amp;_nc_gid=4Vanx-NjSxaqJzSYgjURlQ&amp;edm=AOQ1c0wBAAAA&amp;ccb=7-5&amp;ig_cache_key=Mzg0NjE4MjYxOTA4MDUzMDg5MQ%3D%3D.3-ccb7-5&amp;oh=00_AfwGJ5gBUvWiPF2T8DaIN-0RVwrNcKqOu9QpWiMqdiRfcQ&amp;oe=69BDB5D4&amp;_nc_sid=8b3546, https://scontent-dfw6-1.cdninstagram.com/v/t51.82787-15/645590247_17871136632559215_1229087267388041765_n.jpg?stp=dst-jpg_e35_s1080x1080_sh0.08_tt6&amp;_nc_ht=scontent-dfw6-1.cdninstagram.com&amp;_nc_cat=103&amp;_nc_oc=Q6cZ2QHvE70dV-5w8EYfBfR77ifbfJTag_OUHOc7Y1xyEuWqC7Ua-MUj5YQEx3df0sbXgdG2Ysdml3URZT4E9xwHq2HC&amp;_nc_ohc=x8xgr7OBcUkQ7kNvwHro5PE&amp;_nc_gid=4Vanx-NjSxaqJzSYgjURlQ&amp;edm=AOQ1c0wBAAAA&amp;ccb=7-5&amp;ig_cache_key=Mzg0NjE4MjYxOTA4MDUzMDg5MQ%3D%3D.3-ccb7-5&amp;oh=00_AfwGJ5gBUvWiPF2T8DaIN-0RVwrNcKqOu9QpWiMqdiRfcQ&amp;oe=69BDB5D4&amp;_nc_sid=8b3546, https://scontent-dfw6-1.cdninstagram.com/v/t51.82787-15/645454423_17871136623559215_7025029103290373854_n.jpg?stp=dst-jpg_e35_s1080x1080_sh0.08_tt6&amp;_nc_ht=scontent-dfw6-1.cdninstagram.com&amp;_nc_cat=103&amp;_nc_oc=Q6cZ2QHvE70dV-5w8EYfBfR77ifbfJTag_OUHOc7Y1xyEuWqC7Ua-MUj5YQEx3df0sbXgdG2Ysdml3URZT4E9xwHq2HC&amp;_nc_ohc=Fommijn_-G0Q7kNvwFCU8Rd&amp;_nc_gid=4Vanx-NjSxaqJzSYgjURlQ&amp;edm=AOQ1c0wBAAAA&amp;ccb=7-5&amp;ig_cache_key=Mzg0NjE4MjYxOTc3Njc3MTM5Ng%3D%3D.3-ccb7-5&amp;oh=00_AfznatIpZcE492Mlz86nyfeC-YVq8caKJ_fAOvfLjUP7Yg&amp;oe=69BD9695&amp;_nc_sid=8b3546, https://scontent-dfw6-1.cdninstagram.com/v/t51.82787-15/628463040_17867512032559215_5502526113673838203_n.jpg?stp=dst-jpg_e35_p1080x1080_sh0.08_tt6&amp;_nc_ht=scontent-dfw6-1.cdninstagram.com&amp;_nc_cat=103&amp;_nc_oc=Q6cZ2QHvE70dV-5w8EYfBfR77ifbfJTag_OUHOc7Y1xyEuWqC7Ua-MUj5YQEx3df0sbXgdG2Ysdml3URZT4E9xwHq2HC&amp;_nc_ohc=RUUDDiy0naEQ7kNvwGHTg2R&amp;_nc_gid=4Vanx-NjSxaqJzSYgjURlQ&amp;edm=AOQ1c0wBAAAA&amp;ccb=7-5&amp;ig_cache_key=MzgyOTY3MDE3NjI0NjQzOTU2MA%3D%3D.3-ccb7-5&amp;oh=00_Afz95747WuvCrcqzloZHW-RsxIpvOQ2rMNWdoVfWuIlq_g&amp;oe=69BDB894&amp;_nc_sid=8b3546, https://scontent-dfw6-1.cdninstagram.com/v/t51.82787-15/628463040_17867512032559215_5502526113673838203_n.jpg?stp=dst-jpg_e35_p1080x1080_sh0.08_tt6&amp;_nc_ht=scontent-dfw6-1.cdninstagram.com&amp;_nc_cat=103&amp;_nc_oc=Q6cZ2QHvE70dV-5w8EYfBfR77ifbfJTag_OUHOc7Y1xyEuWqC7Ua-MUj5YQEx3df0sbXgdG2Ysdml3URZT4E9xwHq2HC&amp;_nc_ohc=RUUDDiy0naEQ7kNvwGHTg2R&amp;_nc_gid=4Vanx-NjSxaqJzSYgjURlQ&amp;edm=AOQ1c0wBAAAA&amp;ccb=7-5&amp;ig_cache_key=MzgyOTY3MDE3NjI0NjQzOTU2MA%3D%3D.3-ccb7-5&amp;oh=00_Afz95747WuvCrcqzloZHW-RsxIpvOQ2rMNWdoVfWuIlq_g&amp;oe=69BDB894&amp;_nc_sid=8b3546, https://scontent-dfw6-1.cdninstagram.com/v/t51.82787-15/629566275_17867512023559215_5132041855205927067_n.jpg?stp=dst-jpg_e35_p1080x1080_sh0.08_tt6&amp;_nc_ht=scontent-dfw6-1.cdninstagram.com&amp;_nc_cat=103&amp;_nc_oc=Q6cZ2QHvE70dV-5w8EYfBfR77ifbfJTag_OUHOc7Y1xyEuWqC7Ua-MUj5YQEx3df0sbXgdG2Ysdml3URZT4E9xwHq2HC&amp;_nc_ohc=zqq-uuG18GEQ7kNvwHVHCla&amp;_nc_gid=4Vanx-NjSxaqJzSYgjURlQ&amp;edm=AOQ1c0wBAAAA&amp;ccb=7-5&amp;ig_cache_key=MzgyOTY3MDE3NjU1Njc3OTcxMA%3D%3D.3-ccb7-5&amp;oh=00_AfySxLYQapKiHF6T5FBU_UuxbhMD68Ajvoag3HypPLc3tw&amp;oe=69BDB0CA&amp;_nc_sid=8b3546, https://scontent-dfw6-1.cdninstagram.com/v/t51.82787-15/630162831_17867512041559215_5908475453615643217_n.jpg?stp=dst-jpg_e35_p1080x1080_sh0.08_tt6&amp;_nc_ht=scontent-dfw6-1.cdninstagram.com&amp;_nc_cat=103&amp;_nc_oc=Q6cZ2QHvE70dV-5w8EYfBfR77ifbfJTag_OUHOc7Y1xyEuWqC7Ua-MUj5YQEx3df0sbXgdG2Ysdml3URZT4E9xwHq2HC&amp;_nc_ohc=BGwbd2qLejkQ7kNvwG8QTH_&amp;_nc_gid=4Vanx-NjSxaqJzSYgjURlQ&amp;edm=AOQ1c0wBAAAA&amp;ccb=7-5&amp;ig_cache_key=MzgyOTY3MDE3NjMwNTE1ODMyOQ%3D%3D.3-ccb7-5&amp;oh=00_Afwg60QI60iDhoemegKqX6qJfnn6_-S-h7w-NoeIgV6Bww&amp;oe=69BD8ECE&amp;_nc_sid=8b3546, https://scontent-dfw6-1.cdninstagram.com/v/t51.82787-15/631104890_17867512050559215_2243234380306881820_n.jpg?stp=dst-jpg_e35_p1080x1080_sh0.08_tt6&amp;_nc_ht=scontent-dfw6-1.cdninstagram.com&amp;_nc_cat=103&amp;_nc_oc=Q6cZ2QHvE70dV-5w8EYfBfR77ifbfJTag_OUHOc7Y1xyEuWqC7Ua-MUj5YQEx3df0sbXgdG2Ysdml3URZT4E9xwHq2HC&amp;_nc_ohc=IpOkFwWQ7zsQ7kNvwFJDB6Y&amp;_nc_gid=4Vanx-NjSxaqJzSYgjURlQ&amp;edm=AOQ1c0wBAAAA&amp;ccb=7-5&amp;ig_cache_key=MzgyOTY3MDE3NjE4NzcyNzYwMQ%3D%3D.3-ccb7-5&amp;oh=00_AfxIYEhikVk73oOaFI79bc-w4BFjmCKp5-WFru6O3_of5A&amp;oe=69BD9DC2&amp;_nc_sid=8b3546, https://scontent-dfw6-1.cdninstagram.com/v/t51.82787-15/627171800_17866506471559215_7395713884548051836_n.jpg?stp=dst-jpg_e35_p1080x1080_sh0.08_tt6&amp;_nc_ht=scontent-dfw6-1.cdninstagram.com&amp;_nc_cat=103&amp;_nc_oc=Q6cZ2QHvE70dV-5w8EYfBfR77ifbfJTag_OUHOc7Y1xyEuWqC7Ua-MUj5YQEx3df0sbXgdG2Ysdml</t>
  </si>
  <si>
    <t>https://scontent-dfw5-1.cdninstagram.com/o1/v/t16/f2/m84/AQPbJSTts2DvgQi1Qb34BfDxsisZU9OM2bCA3k9f0CHKDVDMFG1FN-2jwox923ZCjitZ08xLo-IWXZkm2KZ0na7Aqw6kIvhvdVL9RoU.mp4?_nc_cat=110&amp;_nc_sid=5e9851&amp;_nc_ht=scontent-dfw5-1.cdninstagram.com&amp;_nc_ohc=cc7ugP2RFXQQ7kNvwH4NNCR&amp;efg=eyJ2ZW5jb2RlX3RhZyI6Inhwdl9wcm9ncmVzc2l2ZS5JTlNUQUdSQU0uQ0FST1VTRUxfSVRFTS5DMy43MjAuZGFzaF9iYXNlbGluZV8xX3YxIiwieHB2X2Fzc2V0X2lkIjoxNzg1MjEzNzU4NzYyNjI4MiwiYXNzZXRfYWdlX2RheXMiOjMzLCJ2aV91c2VjYXNlX2lkIjoxMDE0NiwiZHVyYXRpb25fcyI6NDMsInVybGdlbl9zb3VyY2UiOiJ3d3cifQ%3D%3D&amp;ccb=17-1&amp;vs=98910d6d1bc711a9&amp;_nc_vs=HBkcFQIYTGlnX2JhY2tmaWxsX3RpbWVsaW5lX3ZvZC9EQzRFMTcxRTMyQ0I2NjRGNTI5ODlFMjYyRjJCNkI5OF92aWRlb19kYXNoaW5pdC5tcDQVAALIARIAKAAYABsCiAd1c2Vfb2lsATEScHJvZ3Jlc3NpdmVfcmVjaXBlATEVAAAm1MSi9pWbtj8VAigCQzMsF0BFhDlYEGJOGBJkYXNoX2Jhc2VsaW5lXzFfdjERAHXuB2XEngEA&amp;_nc_gid=4Vanx-NjSxaqJzSYgjURlQ&amp;_nc_ss=1a&amp;_nc_zt=28&amp;oh=00_AfzP3JsLIt_8qPtJjNd6HuyQOWXTAxQmxV7Lv73LCoizZQ&amp;oe=69B9BBFA, https://scontent-dfw5-1.cdninstagram.com/o1/v/t16/f2/m84/AQN1ZQhaUuozYidHymDUMT9YqJLu36_FanH3GhRhA41aE1y14TR942QpD3MXl1rK8T75-n1SYzdSN09u_MCkXt_JHz1OFiqOS8EkC2w.mp4?_nc_cat=109&amp;_nc_sid=5e9851&amp;_nc_ht=scontent-dfw5-1.cdninstagram.com&amp;_nc_ohc=nX1yashZUJAQ7kNvwEJ7aOM&amp;efg=eyJ2ZW5jb2RlX3RhZyI6Inhwdl9wcm9ncmVzc2l2ZS5JTlNUQUdSQU0uQ0FST1VTRUxfSVRFTS5DMy43MjAuZGFzaF9iYXNlbGluZV8xX3YxIiwieHB2X2Fzc2V0X2lkIjoxNzg1MjEzNzYwMjYyNjI4MiwiYXNzZXRfYWdlX2RheXMiOjMzLCJ2aV91c2VjYXNlX2lkIjoxMDE0NiwiZHVyYXRpb25fcyI6OCwidXJsZ2VuX3NvdXJjZSI6Ind3dyJ9&amp;ccb=17-1&amp;vs=1a99b59078ed4740&amp;_nc_vs=HBkcFQIYTGlnX2JhY2tmaWxsX3RpbWVsaW5lX3ZvZC9BMjQ0RUYzOTc2ODFDN0JCOUEwQTI3RjQxOUNBQzI5Rl92aWRlb19kYXNoaW5pdC5tcDQVAALIARIAKAAYABsCiAd1c2Vfb2lsATEScHJvZ3Jlc3NpdmVfcmVjaXBlATEVAAAm1MvJhJabtj8VAigCQzMsF0AgAAAAAAAAGBJkYXNoX2Jhc2VsaW5lXzFfdjERAHXuB2XEngEA&amp;_nc_gid=4Vanx-NjSxaqJzSYgjURlQ&amp;_nc_ss=1a&amp;_nc_zt=28&amp;oh=00_AfxPUSOivJQidWNsjvB-Otnk6kHBfgHasbGJSoqYR5JWrw&amp;oe=69B99B67, https://scontent-dfw6-1.cdninstagram.com/o1/v/t16/f2/m84/AQOzwypiyB9GtYrUiAEv_k1RI_d2ow9aA3DEPRdM_k14IlVMvsSSBPi3KCzObrV64GrGTrGogEJL9s7V17b6yy3sRfNf7ET3n17ZURk.mp4?_nc_cat=103&amp;_nc_sid=5e9851&amp;_nc_ht=scontent-dfw6-1.cdninstagram.com&amp;_nc_ohc=wDa87vCp88UQ7kNvwF1ID-u&amp;efg=eyJ2ZW5jb2RlX3RhZyI6Inhwdl9wcm9ncmVzc2l2ZS5JTlNUQUdSQU0uQ0FST1VTRUxfSVRFTS5DMy43MjAuZGFzaF9iYXNlbGluZV8xX3YxIiwieHB2X2Fzc2V0X2lkIjo3MjA0MDk2OTQyNTYxNjAsImFzc2V0X2FnZV9kYXlzIjo1NiwidmlfdXNlY2FzZV9pZCI6MTAxNDYsImR1cmF0aW9uX3MiOjE3LCJ1cmxnZW5fc291cmNlIjoid3d3In0%3D&amp;ccb=17-1&amp;vs=69cfd884ffbc708f&amp;_nc_vs=HBkcFQIYTGlnX2JhY2tmaWxsX3RpbWVsaW5lX3ZvZC81QTQxRkU2NDJCOEVCOEZFMTE2QkUxMDc3RjA5MDBCNV92aWRlb19kYXNoaW5pdC5tcDQVAALIARIAKAAYABsCiAd1c2Vfb2lsATEScHJvZ3Jlc3NpdmVfcmVjaXBlATEVAAAmwPDZvq7NxwIVAigCQzMsF0AxVT987ZFoGBJkYXNoX2Jhc2VsaW5lXzFfdjERAHXuB2XEngEA&amp;_nc_gid=4Vanx-NjSxaqJzSYgjURlQ&amp;_nc_ss=1a&amp;_nc_zt=28&amp;oh=00_AfxuzMmzVMffS3esXis-vSEWXnKPbDf3jC7tIYQBbDUc_A&amp;oe=69B9A5C9, https://scontent-dfw6-1.cdninstagram.com/o1/v/t16/f2/m84/AQN_mZvYdTuEmDqBuBs47s5XgkJNgBztL-cA700w3PFL_aFmwUO6_47KhQmhL6bT5tvCQOtIGp08vnzAuFy1zEka2C-jR93-0ZyWPbs.mp4?_nc_cat=103&amp;_nc_sid=5e9851&amp;_nc_ht=scontent-dfw6-1.cdninstagram.com&amp;_nc_ohc=HWLU18gTcTUQ7kNvwFF5fiY&amp;efg=eyJ2ZW5jb2RlX3RhZyI6Inhwdl9wcm9ncmVzc2l2ZS5JTlNUQUdSQU0uQ0FST1VTRUxfSVRFTS5DMy43MjAuZGFzaF9iYXNlbGluZV8xX3YxIiwieHB2X2Fzc2V0X2lkIjoyNTc0MTA2MzY5NjUzODU4LCJhc3NldF9hZ2VfZGF5cyI6NTYsInZpX3VzZWNhc2VfaWQiOjEwMTQ2LCJkdXJhdGlvbl9zIjo3LCJ1cmxnZW5fc291cmNlIjoid3d3In0%3D&amp;ccb=17-1&amp;vs=a0db5f1ddc13ec03&amp;_nc_vs=HBkcFQIYTGlnX2JhY2tmaWxsX3RpbWVsaW5lX3ZvZC9DNDQwQ0E5NTQwMUIxNkU1MzFBMEYzMkM0MUUzNUFCRl92aWRlb19kYXNoaW5pdC5tcDQVAALIARIAKAAYABsCiAd1c2Vfb2lsATEScHJvZ3Jlc3NpdmVfcmVjaXBlATEVAAAmxPG3_NrIkgkVAigCQzMsF0AdmZmZmZmaGBJkYXNoX2Jhc2VsaW5lXzFfdjERAHXuB2XEngEA&amp;_nc_gid=4Vanx-NjSxaqJzSYgjURlQ&amp;_nc_ss=1a&amp;_nc_zt=28&amp;oh=00_Afy5cFMYaSIrFJNYEsIS9yB_5W3aet90NL05dhYHr3N1qw&amp;oe=69B9B8D5, https://scontent-dfw5-2.cdninstagram.com/o1/v/t16/f2/m84/AQM4ZxlQzxEDuwEkkz1UpCjcWZ1rDN531DD7L7mphMuB2Y-4EKybJMXwQFPDFoQ1u1iOkl9R1PUyB3iQXYAaKv2TnpvRdv3UfSh2Zew.mp4?_nc_cat=104&amp;_nc_sid=5e9851&amp;_nc_ht=scontent-dfw5-2.cdninstagram.com&amp;_nc_ohc=jHbGC2FpF_AQ7kNvwGvAxQV&amp;efg=eyJ2ZW5jb2RlX3RhZyI6Inhwdl9wcm9ncmVzc2l2ZS5JTlNUQUdSQU0uQ0FST1VTRUxfSVRFTS5DMy43MjAuZGFzaF9iYXNlbGluZV8xX3YxIiwieHB2X2Fzc2V0X2lkIjoxNTcwMjgxMzc0MzAwOTE1LCJhc3NldF9hZ2VfZGF5cyI6NTYsInZpX3VzZWNhc2VfaWQiOjEwMTQ2LCJkdXJhdGlvbl9zIjoxMiwidXJsZ2VuX3NvdXJjZSI6Ind3dyJ9&amp;ccb=17-1&amp;vs=a6f4d4508e734998&amp;_nc_vs=HBkcFQIYTGlnX2JhY2tmaWxsX3RpbWVsaW5lX3ZvZC8yOTRCMUM4MDBBQ0NFOEQ1N0U1N0Q1N0VDMEU3RTRBM192aWRlb19kYXNoaW5pdC5tcDQVAALIARIAKAAYABsCiAd1c2Vfb2lsATEScHJvZ3Jlc3NpdmVfcmVjaXBlATEVAAAm5uuZ-LOKygUVAigCQzMsF0AozMzMzMzNGBJkYXNoX2Jhc2VsaW5lXzFfdjERAHXuB2XEngEA&amp;_nc_gid=4Vanx-NjSxaqJzSYgjURlQ&amp;_nc_ss=1a&amp;_nc_zt=28&amp;oh=00_Afz13kkefWf5FGDG2xL8kDAFa4q_BG7JjGfvwV1l0qNGbQ&amp;oe=69B9BDB4</t>
  </si>
  <si>
    <t>https://www.instagram.com/ying__.89</t>
  </si>
  <si>
    <t>farianah_kurnia</t>
  </si>
  <si>
    <t>Riana</t>
  </si>
  <si>
    <t>Blog Pribadi</t>
  </si>
  <si>
    <t>https://scontent-ord5-3.cdninstagram.com/v/t51.2885-19/289429720_516732196853508_4480376264695385299_n.jpg?stp=dst-jpg_e0_s150x150_tt6&amp;efg=eyJ2ZW5jb2RlX3RhZyI6InByb2ZpbGVfcGljLmRqYW5nby44NzIuYzIifQ&amp;_nc_ht=scontent-ord5-3.cdninstagram.com&amp;_nc_cat=100&amp;_nc_oc=Q6cZ2QFHBAy8wx5Cnc2lOjVGq4wMo759TIa5nuEfaF-Trz4_uvkUUUKCQ1X38pvu_NQTCAI&amp;_nc_ohc=N8P6XqnlyigQ7kNvwGytdDS&amp;_nc_gid=loqG3kd6Z7v5y_jXO3Hnhw&amp;edm=AOQ1c0wBAAAA&amp;ccb=7-5&amp;oh=00_Afz1MWOa4YZePsdducxhx807jq8zJG62wMmE8Qbs0P2LRA&amp;oe=69BD90A4&amp;_nc_sid=8b3546</t>
  </si>
  <si>
    <t>#sharing #visión #motivasisukses #genz #pastibisa #arteam | #sharing #visión #motivasisukses #pastibisa #genz | #lifeofadventure #chongqing #familyholiday #china🇨🇳 | ❤️ | #hokkaido #lifeofadventure #japantrip #arteam | Dinner celebrating our children's graduation ❤️ | Mau ke Tokyo, karena delay akhirnya.... | Untuk menjadi bahagia, kita tidak boleh terlalu peduli dengan pandangan orang lain. Jadilah diri sendiri dan berbahagialah.
#happylifestsyle #farianahkholiday #smile #baliindonesia #bali #balilife #loveyourself #warunglegong #gianyarbali #lifeisgood #youarebeautiful | Be happy for this moment.
This moment is your life.</t>
  </si>
  <si>
    <t>#sharing, #visi, #motivasisukses, #genz, #pastibisa, #arteam, #lifeofadventure, #chongqing, #familyholiday, #china, #hokkaido, #japantrip, #happylifestsyle, #farianahkholiday, #smile, #baliindonesia, #bali, #balilife, #loveyourself, #warunglegong, #gianyarbali, #lifeisgood, #youarebeautiful</t>
  </si>
  <si>
    <t>https://instagram.com/p/DRXma5rkrQB, https://instagram.com/p/DOthMMxEs72, https://instagram.com/p/DOjI31fEkgy, https://instagram.com/p/DOd1d9NkjSM, https://instagram.com/p/DOWP4iLEpCK, https://instagram.com/p/DOMKw3YkjHW, https://instagram.com/p/DKmVnl2yqZO, https://instagram.com/p/C8PfVH_Pe73, https://instagram.com/p/C73oLEIPoPi, https://instagram.com/p/C1j1vyUPehXtxKFIgclVenyQ_jLnAyVrjXyh8o0, https://instagram.com/p/CY33lHRB-6P, https://instagram.com/p/CQEYO9Cju4H</t>
  </si>
  <si>
    <t>20, 18, 14, 37, 13, 10, 25, 69, 22, 81, 46, 67</t>
  </si>
  <si>
    <t>2, 1, 0, 2, 0, 0, 2, 4, 0, 0, 3, 3</t>
  </si>
  <si>
    <t>2025-11-22, 2025-09-17, 2025-09-13, 2025-09-11, 2025-09-08, 2025-09-04, 2025-06-07, 2024-06-15, 2024-06-06, 2024-01-01, 2022-01-18, 2021-06-13</t>
  </si>
  <si>
    <t>Sudirman 7.8, Chongqing, China, Fenghuang-Zhangjiajie, Hunan, China, Glass Bridge Zhangjiajie, Fenghuang, Hunan, China, Jigoku Hell Valley @ Noboribetsu, Shenzhen, Duri Kepa</t>
  </si>
  <si>
    <t>Video, Video, Video, Sidecar, Video, Video, Video, Video, Video, Sidecar, Image, Image</t>
  </si>
  <si>
    <t>https://scontent-ord5-3.cdninstagram.com/v/t51.82787-15/545379749_18397651507190248_439293698085755161_n.webp?stp=dst-jpg_e35_s1080x1080_sh0.08_tt6&amp;_nc_ht=scontent-ord5-3.cdninstagram.com&amp;_nc_cat=104&amp;_nc_oc=Q6cZ2QFHBAy8wx5Cnc2lOjVGq4wMo759TIa5nuEfaF-Trz4_uvkUUUKCQ1X38pvu_NQTCAI&amp;_nc_ohc=K_AINTJ0_5IQ7kNvwHkfQbb&amp;_nc_gid=loqG3kd6Z7v5y_jXO3Hnhw&amp;edm=AOQ1c0wBAAAA&amp;ccb=7-5&amp;ig_cache_key=MzcxOTM2NDAwNzU5NTAwMTQ4Nw%3D%3D.3-ccb7-5&amp;oh=00_AfwBX3xjNSao21j9XVIc7GAccldZNCufx7AIdhJlo45g0w&amp;oe=69BDA908&amp;_nc_sid=8b3546, https://scontent-ord5-3.cdninstagram.com/v/t51.82787-15/545379749_18397651507190248_439293698085755161_n.webp?stp=dst-jpg_e35_s1080x1080_sh0.08_tt6&amp;_nc_ht=scontent-ord5-3.cdninstagram.com&amp;_nc_cat=104&amp;_nc_oc=Q6cZ2QFHBAy8wx5Cnc2lOjVGq4wMo759TIa5nuEfaF-Trz4_uvkUUUKCQ1X38pvu_NQTCAI&amp;_nc_ohc=K_AINTJ0_5IQ7kNvwHkfQbb&amp;_nc_gid=loqG3kd6Z7v5y_jXO3Hnhw&amp;edm=AOQ1c0wBAAAA&amp;ccb=7-5&amp;ig_cache_key=MzcxOTM2NDAwNzU5NTAwMTQ4Nw%3D%3D.3-ccb7-5&amp;oh=00_AfwBX3xjNSao21j9XVIc7GAccldZNCufx7AIdhJlo45g0w&amp;oe=69BDA908&amp;_nc_sid=8b3546, https://scontent-ord5-3.cdninstagram.com/v/t51.82787-15/544953874_18397651516190248_5304734169128096542_n.webp?stp=dst-jpg_e35_s1080x1080_sh0.08_tt6&amp;_nc_ht=scontent-ord5-3.cdninstagram.com&amp;_nc_cat=104&amp;_nc_oc=Q6cZ2QFHBAy8wx5Cnc2lOjVGq4wMo759TIa5nuEfaF-Trz4_uvkUUUKCQ1X38pvu_NQTCAI&amp;_nc_ohc=U1HwSHhkDk0Q7kNvwEeNEj1&amp;_nc_gid=loqG3kd6Z7v5y_jXO3Hnhw&amp;edm=AOQ1c0wBAAAA&amp;ccb=7-5&amp;ig_cache_key=MzcxOTM2NDAwNzk0NzI4NTQ1NQ%3D%3D.3-ccb7-5&amp;oh=00_AfznWePtJ0tSE-zAqmUOsVsWAHjVdLTNxKcCCNBxBB7HXg&amp;oe=69BD892D&amp;_nc_sid=8b3546, https://scontent-ord5-3.cdninstagram.com/v/t51.82787-15/546413766_18397651525190248_6903868937659910736_n.webp?stp=dst-jpg_e35_s1080x1080_sh0.08_tt6&amp;_nc_ht=scontent-ord5-3.cdninstagram.com&amp;_nc_cat=104&amp;_nc_oc=Q6cZ2QFHBAy8wx5Cnc2lOjVGq4wMo759TIa5nuEfaF-Trz4_uvkUUUKCQ1X38pvu_NQTCAI&amp;_nc_ohc=nJYOsFvY0ncQ7kNvwER3nfe&amp;_nc_gid=loqG3kd6Z7v5y_jXO3Hnhw&amp;edm=AOQ1c0wBAAAA&amp;ccb=7-5&amp;ig_cache_key=MzcxOTM2NDAwNzU4NjYxMzYwMg%3D%3D.3-ccb7-5&amp;oh=00_Afyo1SLZnTShRu_6FvFtjvfmw5NgwLR4hC3GEkfAvQcrbg&amp;oe=69BDAA41&amp;_nc_sid=8b3546, https://scontent-ord5-3.cdninstagram.com/v/t51.82787-15/547808195_18397651534190248_8160993346954696503_n.webp?stp=dst-jpg_e35_s1080x1080_sh0.08_tt6&amp;_nc_ht=scontent-ord5-3.cdninstagram.com&amp;_nc_cat=104&amp;_nc_oc=Q6cZ2QFHBAy8wx5Cnc2lOjVGq4wMo759TIa5nuEfaF-Trz4_uvkUUUKCQ1X38pvu_NQTCAI&amp;_nc_ohc=kOcR5euYW2UQ7kNvwGokGMj&amp;_nc_gid=loqG3kd6Z7v5y_jXO3Hnhw&amp;edm=AOQ1c0wBAAAA&amp;ccb=7-5&amp;ig_cache_key=MzcxOTM2NDAwNzU5NTAxMjg1Ng%3D%3D.3-ccb7-5&amp;oh=00_AfwisxWsGSnG_3z741JgHOJda-B_rpZcoiWxjWPK3aN_1A&amp;oe=69BD8EF2&amp;_nc_sid=8b3546, https://scontent-ord5-3.cdninstagram.com/v/t51.82787-15/546480010_18397651543190248_1036731323086791115_n.webp?stp=dst-jpg_e35_s1080x1080_sh0.08_tt6&amp;_nc_ht=scontent-ord5-3.cdninstagram.com&amp;_nc_cat=104&amp;_nc_oc=Q6cZ2QFHBAy8wx5Cnc2lOjVGq4wMo759TIa5nuEfaF-Trz4_uvkUUUKCQ1X38pvu_NQTCAI&amp;_nc_ohc=mTd0KaOf69AQ7kNvwEHsEdl&amp;_nc_gid=loqG3kd6Z7v5y_jXO3Hnhw&amp;edm=AOQ1c0wBAAAA&amp;ccb=7-5&amp;ig_cache_key=MzcxOTM2NDAwNzc1NDMzNjUyOA%3D%3D.3-ccb7-5&amp;oh=00_AfzVKAQdKuMCuT_Gyn7QuVcnPhSz68psqtV8spAygNR9UA&amp;oe=69BD9881&amp;_nc_sid=8b3546, https://scontent-ord5-3.cdninstagram.com/v/t51.82787-15/546264452_18397651552190248_2973607018313115407_n.webp?stp=dst-jpg_e35_s1080x1080_sh0.08_tt6&amp;_nc_ht=scontent-ord5-3.cdninstagram.com&amp;_nc_cat=104&amp;_nc_oc=Q6cZ2QFHBAy8wx5Cnc2lOjVGq4wMo759TIa5nuEfaF-Trz4_uvkUUUKCQ1X38pvu_NQTCAI&amp;_nc_ohc=RnjCJOS1Tu4Q7kNvwF1BM84&amp;_nc_gid=loqG3kd6Z7v5y_jXO3Hnhw&amp;edm=AOQ1c0wBAAAA&amp;ccb=7-5&amp;ig_cache_key=MzcxOTM2NDAwNzk3MjQ2NDg3Ng%3D%3D.3-ccb7-5&amp;oh=00_Afy75wuT2BUUaQV-Agl_EjN0cahVn0HtZfZyF09u3EsyQw&amp;oe=69BDAEE5&amp;_nc_sid=8b3546, https://scontent-ord5-3.cdninstagram.com/v/t51.82787-15/652773926_17968217636882260_1374977859744431569_n.webp?stp=dst-jpg_e35_s1080x1080_sh0.08_tt6&amp;_nc_ht=scontent-ord5-3.cdninstagram.com&amp;_nc_cat=104&amp;_nc_oc=Q6cZ2QFHBAy8wx5Cnc2lOjVGq4wMo759TIa5nuEfaF-Trz4_uvkUUUKCQ1X38pvu_NQTCAI&amp;_nc_ohc=sZ_ICubHo8AQ7kNvwHWg6vv&amp;_nc_gid=loqG3kd6Z7v5y_jXO3Hnhw&amp;edm=AOQ1c0wBAAAA&amp;ccb=7-5&amp;ig_cache_key=MzI3MDY5NDEyOTg0MjgzMDMxNQ%3D%3D.3-ccb7-5&amp;oh=00_AfyifNJptw5e_jXOABg5Rx-QEjs7C8a81ebJ_lbn1svmTg&amp;oe=69BDA870&amp;_nc_sid=8b3546, https://scontent-ord5-3.cdninstagram.com/v/t51.82787-15/652773926_17968217636882260_1374977859744431569_n.webp?stp=dst-jpg_e35_s1080x1080_sh0.08_tt6&amp;_nc_ht=scontent-ord5-3.cdninstagram.com&amp;_nc_cat=104&amp;_nc_oc=Q6cZ2QFHBAy8wx5Cnc2lOjVGq4wMo759TIa5nuEfaF-Trz4_uvkUUUKCQ1X38pvu_NQTCAI&amp;_nc_ohc=sZ_ICubHo8AQ7kNvwHWg6vv&amp;_nc_gid=loqG3kd6Z7v5y_jXO3Hnhw&amp;edm=AOQ1c0wBAAAA&amp;ccb=7-5&amp;ig_cache_key=MzI3MDY5NDEyOTg0MjgzMDMxNQ%3D%3D.3-ccb7-5&amp;oh=00_AfyifNJptw5e_jXOABg5Rx-QEjs7C8a81ebJ_lbn1svmTg&amp;oe=69BDA870&amp;_nc_sid=8b3546, https://scontent-ord5-1.cdninstagram.com/v/t51.82787-15/650966132_17990614436948365_1859097566182612946_n.webp?stp=dst-jpg_e35_s1080x1080_sh0.08_tt6&amp;_nc_ht=scontent-ord5-1.cdninstagram.com&amp;_nc_cat=101&amp;_nc_oc=Q6cZ2QFHBAy8wx5Cnc2lOjVGq4wMo759TIa5nuEfaF-Trz4_uvkUUUKCQ1X38pvu_NQTCAI&amp;_nc_ohc=KjruWmUrXVwQ7kNvwFFZocT&amp;_nc_gid=loqG3kd6Z7v5y_jXO3Hnhw&amp;edm=AOQ1c0wBAAAA&amp;ccb=7-5&amp;ig_cache_key=MzI3MDY5NDEyOTgzNDU4MTIxMg%3D%3D.3-ccb7-5&amp;oh=00_AfzAB3nEvhhtAgCm6yPwoX7k3-mCC-o89Ak37</t>
  </si>
  <si>
    <t>https://scontent-ord5-2.cdninstagram.com/o1/v/t2/f2/m86/AQOHTUBDd7tArow4e6woRXeJj4f8KFs1HEr7qI6mij0wf_azjG4g1_MZFMviqEiwvZK5taask4130WmtnojCPIKJsVLUX4gLhgMPLH0.mp4?_nc_cat=105&amp;_nc_sid=5e9851&amp;_nc_ht=scontent-ord5-2.cdninstagram.com&amp;_nc_ohc=94yOs_b8ltcQ7kNvwHPZCm3&amp;efg=eyJ2ZW5jb2RlX3RhZyI6Inhwdl9wcm9ncmVzc2l2ZS5JTlNUQUdSQU0uQ0xJUFMuQzMuNDgwLmRhc2hfYmFzZWxpbmVfMV92MSIsInhwdl9hc3NldF9pZCI6MjM3MTE0MzkxMzMxODcxNiwiYXNzZXRfYWdlX2RheXMiOjExMywidmlfdXNlY2FzZV9pZCI6MTAwOTksImR1cmF0aW9uX3MiOjM1LCJ1cmxnZW5fc291cmNlIjoid3d3In0%3D&amp;ccb=17-1&amp;_nc_gid=loqG3kd6Z7v5y_jXO3Hnhw&amp;_nc_ss=1a&amp;_nc_zt=28&amp;vs=5c4045db0c519140&amp;_nc_vs=HBksFQIYUmlnX3hwdl9yZWVsc19wZXJtYW5lbnRfc3JfcHJvZC8wODQwNTVBQTBFRDQ0OUQ3OUYxQzU2OTlDRkJBNDA4OF92aWRlb19kYXNoaW5pdC5tcDQVAALIARIAFQIYR2lnX3hwdl9yZWVsc19wZXJtYW5lbnRfc3JfcHJvZC8xMTY0MTA2MzU4NjUzNDI3XzI3NTkxMzk1NjQzMDg3MzkxNjcubXA0FQICyAESACgAGAAbAogHdXNlX29pbAExEnByb2dyZXNzaXZlX3JlY2lwZQExFQAAJvik0ereorYIFQIoAkMzLBdAQaqfvnbItBgSZGFzaF9iYXNlbGluZV8xX3YxEQB1_gdl5p0BAA&amp;oh=00_Afxi-hWavFK0iTRPcOHV0vh_c8VAos3UW8Nea0oZOdrLAg&amp;oe=69B9AAFE, https://scontent-ord5-1.cdninstagram.com/o1/v/t2/f2/m86/AQOg_i5g_fbbRE2jy9L50AQcn04R2XtGbhIkJMmmvFKDr6RQATkX7pLTvFqD-QYOdV0YXtZZirmqXLEWJay8nIMHAkdPI0FGviMYTus.mp4?_nc_cat=101&amp;_nc_sid=5e9851&amp;_nc_ht=scontent-ord5-1.cdninstagram.com&amp;_nc_ohc=iqhPuuJCr1IQ7kNvwF093a1&amp;efg=eyJ2ZW5jb2RlX3RhZyI6Inhwdl9wcm9ncmVzc2l2ZS5JTlNUQUdSQU0uQ0xJUFMuQzMuNzIwLmRhc2hfYmFzZWxpbmVfMV92MSIsInhwdl9hc3NldF9pZCI6MTk0Njg5NjU5OTM3NjM5MCwiYXNzZXRfYWdlX2RheXMiOjE3OSwidmlfdXNlY2FzZV9pZCI6MTAwOTksImR1cmF0aW9uX3MiOjI2LCJ1cmxnZW5fc291cmNlIjoid3d3In0%3D&amp;ccb=17-1&amp;_nc_gid=loqG3kd6Z7v5y_jXO3Hnhw&amp;_nc_ss=1a&amp;_nc_zt=28&amp;vs=e69fda4aa6ae1f0c&amp;_nc_vs=HBksFQIYUmlnX3hwdl9yZWVsc19wZXJtYW5lbnRfc3JfcHJvZC8yODREQzRGMzk3RkVDMTZBNjgwNzc2MTEyRjgyODZCMl92aWRlb19kYXNoaW5pdC5tcDQVAALIARIAFQIYRWlnX3hwdl9yZWVsc19wZXJtYW5lbnRfc3JfcHJvZC83MDIxNDM5MjI4OTQ4NTFfOTY4NDU0ODUzNjEyMTg3MjgxLm1wNBUCAsgBEgAoABgAGwKIB3VzZV9vaWwBMRJwcm9ncmVzc2l2ZV9yZWNpcGUBMRUAACaMiMODpqz1BhUCKAJDMywXQDoIcrAgxJwYEmRhc2hfYmFzZWxpbmVfMV92MREAdf4HZeadAQA&amp;oh=00_AfwysAgwNl7932Aa9kimqRB0AkXlMeKNdhL5S0FKuICloQ&amp;oe=69B9944A, https://scontent-ord5-1.cdninstagram.com/o1/v/t2/f2/m367/AQPlWbXwz5Y7Q0CSGeiUKzLuKNAr4f57eBPN3DTQSPc1fR-IT0w6F-OD1fK4ew2m_2GedJf2atCQfzSTfvKIp7ppWCKcm-VC3QbTa54.mp4?_nc_cat=101&amp;_nc_sid=5e9851&amp;_nc_ht=scontent-ord5-1.cdninstagram.com&amp;_nc_ohc=pNT0oqx9-LkQ7kNvwEVC6qC&amp;efg=eyJ2ZW5jb2RlX3RhZyI6Inhwdl9wcm9ncmVzc2l2ZS5JTlNUQUdSQU0uQ0xJUFMuQzMuNzIwLmRhc2hfYmFzZWxpbmVfMV92MSIsInhwdl9hc3NldF9pZCI6MTM2MTI5ODY4ODg5MzY3OCwiYXNzZXRfYWdlX2RheXMiOjE4MywidmlfdXNlY2FzZV9pZCI6MTAwOTksImR1cmF0aW9uX3MiOjI5LCJ1cmxnZW5fc291cmNlIjoid3d3In0%3D&amp;ccb=17-1&amp;_nc_gid=loqG3kd6Z7v5y_jXO3Hnhw&amp;_nc_ss=1a&amp;_nc_zt=28&amp;vs=c9453824a2500740&amp;_nc_vs=HBksFQIYQGlnX2VwaGVtZXJhbC80MTQzM0Q4OThDODAzQTY1Mzk5M0M5NTIzNjJEMENCQV92aWRlb19kYXNoaW5pdC5tcDQVAALIARIAFQIYR2lnX3hwdl9yZWVsc19wZXJtYW5lbnRfc3JfcHJvZC8yMTA0Nzk2ODE5OTI2MDYxXzMwNjc2OTAzMjU2NjYyNDk3MzMubXA0FQICyAESACgAGAAbAogHdXNlX29pbAExEnByb2dyZXNzaXZlX3JlY2lwZQExFQAAJtyLx8yBhusEFQIoAkMzLBdAPRmZmZmZmhgSZGFzaF9iYXNlbGluZV8xX3YxEQB1_gdl5p0BAA&amp;oh=00_AfyAmy8yj60r-vJJ2XfXgs_-NroIjipHI5rHOvC_VwYxUQ&amp;oe=69BDA6C2, https://scontent-ord5-3.cdninstagram.com/o1/v/t2/f2/m367/AQOSno1Jh5B6ZLYX9w557cNxEqBH60mA1IRb_D8aH8E3v11sucVgAToh6WmaWYnvKH78CMlHGza08Jqt2UscBW75lvPCHeAZIcPaRwA.mp4?_nc_cat=104&amp;_nc_sid=5e9851&amp;_nc_ht=scontent-ord5-3.cdninstagram.com&amp;_nc_ohc=i5T1lkjgN60Q7kNvwF63AEm&amp;efg=eyJ2ZW5jb2RlX3RhZyI6Inhwdl9wcm9ncmVzc2l2ZS5JTlNUQUdSQU0uQ0xJUFMuQzMuNzIwLmRhc2hfYmFzZWxpbmVfMV92MSIsInhwdl9hc3NldF9pZCI6MTA5ODUzMTk1NTczNDQ0MSwiYXNzZXRfYWdlX2RheXMiOjE4OCwidmlfdXNlY2FzZV9pZCI6MTAwOTksImR1cmF0aW9uX3MiOjcsInVybGdlbl9zb3VyY2UiOiJ3d3cifQ%3D%3D&amp;ccb=17-1&amp;vs=fd4849630bd6ba4a&amp;_nc_vs=HBksFQIYQGlnX2VwaGVtZXJhbC8zQzQxQUYwQ0IxRjFCMEMxQ0E5NUI1QUYzMkU0RDQ5Ml92aWRlb19kYXNoaW5pdC5tcDQVAALIARIAFQIYR2lnX3hwdl9yZWVsc19wZXJtYW5lbnRfc3JfcHJvZC8xNTMxMDUxMjExMjYyMTIzXzQ5MDQ3OTIwMzg2NDA3MDkwMzcubXA0FQICyAESACgAGAAbAogHdXNlX29pbAExEnByb2dyZXNzaXZlX3JlY2lwZQExFQAAJtLe9-_8xvMDFQIoAkMzLBdAH7tkWhysCBgSZGFzaF9iYXNlbGluZV8xX3YxEQB1_gdl5p0BAA&amp;_nc_gid=loqG3kd6Z7v5y_jXO3Hnhw&amp;_nc_ss=1a&amp;_nc_zt=28&amp;oh=00_AfxXazVFnoGuToMd3WgDv7BEV5pYRYKC4-czDHT6MzfCFQ&amp;oe=69BD9E99, https://scontent-ord5-2.cdninstagram.com/o1/v/t2/f2/m86/AQOgK2pZp6yyOuBFTBqzyZyiHbqytWTPsLBQoFbZAVb8oUrwqrdS4paSwHwHR-qKIPRQFweTetYjR8I4egqKA9blFZcVigEat9lBtGs.mp4?_nc_cat=102&amp;_nc_sid=5e9851&amp;_nc_ht=scontent-ord5-2.cdninstagram.com&amp;_nc_ohc=GVcZ-DwY2YQQ7kNvwFAQu4r&amp;efg=eyJ2ZW5jb2RlX3RhZyI6Inhwdl9wcm9ncmVzc2l2ZS5JTlNUQUdSQU0uQ0xJUFMuQzMuNzIwLmRhc2hfYmFzZWxpbmVfMV92MSIsInhwdl9hc3NldF9pZCI6NzUwNDc3NDYxMjkzMzQ1LCJhc3NldF9hZ2VfZGF5cyI6MTkyLCJ2aV91c2VjYXNlX2lkIjoxMDA5OSwiZHVyYXRpb25fcyI6MzEsInVybGdlbl9zb3VyY2UiOiJ3d3cifQ%3D%3D&amp;ccb=17-1&amp;_nc_gid=loqG3kd6Z7v5y_jXO3Hnhw&amp;_nc_ss=1a&amp;_nc_zt=28&amp;vs=5a10bd82377c992f&amp;_nc_vs=HBksFQIYUmlnX3hwdl9yZWVsc19wZXJtYW5lbnRfc3JfcHJvZC8wMDQ1NkQ4NEUyOUFEMkMyODJENjE4NDAzMjU3MDc5N192aWRlb19kYXNoaW5pdC5tcDQVAALIARIAFQIYRmlnX3hwdl9yZWVsc19wZXJtYW5lbnRfc3JfcHJvZC8xOTg5NzM2NDkxNzc1MjgzXzg2ODEyMzQwMzg4NzQ2Mzk3Ni5tcDQVAgLIARIAKAAYABsCiAd1c2Vfb2lsATEScHJvZ3Jl</t>
  </si>
  <si>
    <t>https://www.instagram.com/farianah_kurnia</t>
  </si>
  <si>
    <t>_jinway</t>
  </si>
  <si>
    <t>JIN.WAY</t>
  </si>
  <si>
    <t>JIN WAY 魔羯座
@o.dkizzya
@g2sls_official
@multiverse_music
#Ⓜ️男俱樂部
偷偷開得小帳👇
@_jin.way</t>
  </si>
  <si>
    <t>https://scontent-phx1-1.cdninstagram.com/v/t51.82787-19/627191876_17902423698362232_2715840920058189576_n.jpg?stp=dst-jpg_e0_s150x150_tt6&amp;efg=eyJ2ZW5jb2RlX3RhZyI6InByb2ZpbGVfcGljLmRqYW5nby4xMDgwLmMyIn0&amp;_nc_ht=scontent-phx1-1.cdninstagram.com&amp;_nc_cat=100&amp;_nc_oc=Q6cZ2QHG531H6Ozq2DpwOaJz6pz50aakJNzJIo9FKRbszc9MZuegM82o0TddaC-gUmcik7g&amp;_nc_ohc=XWVhi-i7axYQ7kNvwHiTexh&amp;_nc_gid=HrTHXx-rHXiorbBYqwjA7A&amp;edm=AOQ1c0wBAAAA&amp;ccb=7-5&amp;oh=00_AfzzeIv6EUTKrT9Wk7x_AE0KU1S48hiTvH9BaFDDWZHqiw&amp;oe=69BDBA46&amp;_nc_sid=8b3546</t>
  </si>
  <si>
    <t>Multiverse的現場表演真的有夠爽，可惜沒要到和Macdella和Drew的合照 | 2025最後的幾張自拍😭
其實只是第一張真的太好看想發一下而已😘 | 『THE GUNDAM BASE POP-UP WORLD TOUR 2025』
這次展區比較小重點是後面的店面，但還是搬出了兩隻超帥的RX-78👍 | 關於我在校慶穿女僕裝找人合照這檔事🥵
人家的蝴蝶結掉了😭 | #駁二動漫祭ffk 
好了跟小孤獨合照我我可以死了，有夠好玩買了超多真的沒錢了 | 2025 BANPRESTO × 一番賞 EXPO KAOHSIUNG
幹那個巨人真的是超帥，重點是公仔還打折😍 | 點讚破100我就
就破吧 | #高捷冬漫祭 
超好玩，但這次沒拍coser都在逛攤位和看表演
最不爽是為什麼主舞台是電競比賽阿😡 | #恐怖原宿萬聖派對 
O.D和Qunazo真的有夠帥，後面手機沒電只能從網上找影片畫質有點糊別介意阿，Danm唱得時候有夠炸每個表演他媽有夠帥但我沒拍到阿😭
學到了下次出去玩要帶行充 | 『BANDAI SPIRITS HOBBY EXHIBITION 萬代組裝模型巡迴特展』
這次的場地雖然很大但基本都是鋼彈，雖然都很帥啦但還是比較喜歡動漫類的可動，沒看到比賽作品阿😭 | 『高雄國際動漫節』
超級好逛，而且裡面很涼，超多週邊豪爽阿，但coser沒有到很多🥲 | 『過癮萬事屋團圓祭』
第一次看的演唱會就這麼頂 超期待2026年再辦一次</t>
  </si>
  <si>
    <t>https://instagram.com/p/DUd3b-bErIY, https://instagram.com/p/DTAnvm0kQCY, https://instagram.com/p/DSw7aXqkf7f, https://instagram.com/p/DSudqN6kX5L, https://instagram.com/p/DSPdkMwEV33, https://instagram.com/p/DSPYuLnEZ8K, https://instagram.com/p/DRhod0fD49s, https://instagram.com/p/DRHWMt3kYsD, https://instagram.com/p/DQi32z9EZ1a, https://instagram.com/p/DPtCtc7kYK6, https://instagram.com/p/DPqHa9akV43, https://instagram.com/p/DPZPrpHD7TI</t>
  </si>
  <si>
    <t>45, 53, 19, 52, 29, 16, 41, 19, 28, 19, 20, 23</t>
  </si>
  <si>
    <t>1, 8, 0, 3, 0, 0, 5, 5, 1, 2, 0, 5</t>
  </si>
  <si>
    <t>2026-02-07, 2026-01-02, 2025-12-27, 2025-12-26, 2025-12-14, 2025-12-14, 2025-11-26, 2025-11-16, 2025-11-02, 2025-10-12, 2025-10-11, 2025-10-04</t>
  </si>
  <si>
    <t>駁二蓬萊倉庫, 高雄市立陽明國中, 駁二藝術特區大義倉庫群, 駁二蓬萊區b6倉庫, 美麗島光之穹頂, 新崛江 x 原宿 x 玉竹街, 駁二蓬萊倉庫b3, 高雄-漢神巨蛋, 鼓山區蓬萊路</t>
  </si>
  <si>
    <t>https://scontent-phx1-1.cdninstagram.com/v/t51.82787-15/630137415_17901938571362232_7523427192153905286_n.heic?stp=dst-jpg_e35_p1080x1080_sh0.08_tt6&amp;_nc_ht=scontent-phx1-1.cdninstagram.com&amp;_nc_cat=100&amp;_nc_oc=Q6cZ2QHG531H6Ozq2DpwOaJz6pz50aakJNzJIo9FKRbszc9MZuegM82o0TddaC-gUmcik7g&amp;_nc_ohc=yRpfq3F3lEwQ7kNvwFgK7en&amp;_nc_gid=HrTHXx-rHXiorbBYqwjA7A&amp;edm=AOQ1c0wBAAAA&amp;ccb=7-5&amp;ig_cache_key=MzgyNzQ1ODE2NDc3NDg1OTM4NA%3D%3D.3-ccb7-5&amp;oh=00_AfzLvqQxF7UNGXxE_u8IajI6fEB1JfpN-T2zL1-xY7Uecg&amp;oe=69BDA72A&amp;_nc_sid=8b3546, https://scontent-phx1-1.cdninstagram.com/v/t51.82787-15/630137415_17901938571362232_7523427192153905286_n.heic?stp=dst-jpg_e35_p1080x1080_sh0.08_tt6&amp;_nc_ht=scontent-phx1-1.cdninstagram.com&amp;_nc_cat=100&amp;_nc_oc=Q6cZ2QHG531H6Ozq2DpwOaJz6pz50aakJNzJIo9FKRbszc9MZuegM82o0TddaC-gUmcik7g&amp;_nc_ohc=yRpfq3F3lEwQ7kNvwFgK7en&amp;_nc_gid=HrTHXx-rHXiorbBYqwjA7A&amp;edm=AOQ1c0wBAAAA&amp;ccb=7-5&amp;ig_cache_key=MzgyNzQ1ODE2NDc3NDg1OTM4NA%3D%3D.3-ccb7-5&amp;oh=00_AfzLvqQxF7UNGXxE_u8IajI6fEB1JfpN-T2zL1-xY7Uecg&amp;oe=69BDA72A&amp;_nc_sid=8b3546, https://scontent-phx1-1.cdninstagram.com/v/t51.82787-15/626199054_17901938580362232_1432461043229277630_n.heic?stp=dst-jpg_e35_p1080x1080_sh0.08_tt6&amp;_nc_ht=scontent-phx1-1.cdninstagram.com&amp;_nc_cat=100&amp;_nc_oc=Q6cZ2QHG531H6Ozq2DpwOaJz6pz50aakJNzJIo9FKRbszc9MZuegM82o0TddaC-gUmcik7g&amp;_nc_ohc=dOm9OWA_8y8Q7kNvwFm-DF3&amp;_nc_gid=HrTHXx-rHXiorbBYqwjA7A&amp;edm=AOQ1c0wBAAAA&amp;ccb=7-5&amp;ig_cache_key=MzgyNzQ1ODE3MjYyNjU1ODI4MA%3D%3D.3-ccb7-5&amp;oh=00_AfyCkuR1BmU3V3X0YBAsulIdfPlsPh4BQs377nE6QERS1Q&amp;oe=69BDB50F&amp;_nc_sid=8b3546, https://scontent-phx1-1.cdninstagram.com/v/t51.82787-15/630115217_17901938589362232_4981851670113982088_n.heic?stp=dst-jpg_e35_p1080x1080_sh0.08_tt6&amp;_nc_ht=scontent-phx1-1.cdninstagram.com&amp;_nc_cat=100&amp;_nc_oc=Q6cZ2QHG531H6Ozq2DpwOaJz6pz50aakJNzJIo9FKRbszc9MZuegM82o0TddaC-gUmcik7g&amp;_nc_ohc=ITnYySjC96gQ7kNvwGHooTS&amp;_nc_gid=HrTHXx-rHXiorbBYqwjA7A&amp;edm=AOQ1c0wBAAAA&amp;ccb=7-5&amp;ig_cache_key=MzgyNzQ1ODE3ODQzOTg2ODcyMg%3D%3D.3-ccb7-5&amp;oh=00_AfypN16A2BwYDc0t8nO5HcYSu-xgZNrl8sLHvB5U61jsjg&amp;oe=69BDBC7A&amp;_nc_sid=8b3546, https://scontent-phx1-1.cdninstagram.com/v/t51.82787-15/610233264_17897470623362232_8202369413041391995_n.heic?stp=dst-jpg_e35_s1080x1080_sh0.08_tt6&amp;_nc_ht=scontent-phx1-1.cdninstagram.com&amp;_nc_cat=100&amp;_nc_oc=Q6cZ2QHG531H6Ozq2DpwOaJz6pz50aakJNzJIo9FKRbszc9MZuegM82o0TddaC-gUmcik7g&amp;_nc_ohc=uC57hfLNEgAQ7kNvwGrPyUc&amp;_nc_gid=HrTHXx-rHXiorbBYqwjA7A&amp;edm=AOQ1c0wBAAAA&amp;ccb=7-5&amp;ig_cache_key=MzgwMTIxMjg3NDE3ODc4MzExNA%3D%3D.3-ccb7-5&amp;oh=00_Afyqg2xP3-GG0GTUCLauIOH8QOZAPnpQXKyua8T9J2bnqQ&amp;oe=69BD9A5F&amp;_nc_sid=8b3546, https://scontent-phx1-1.cdninstagram.com/v/t51.82787-15/610233264_17897470623362232_8202369413041391995_n.heic?stp=dst-jpg_e35_s1080x1080_sh0.08_tt6&amp;_nc_ht=scontent-phx1-1.cdninstagram.com&amp;_nc_cat=100&amp;_nc_oc=Q6cZ2QHG531H6Ozq2DpwOaJz6pz50aakJNzJIo9FKRbszc9MZuegM82o0TddaC-gUmcik7g&amp;_nc_ohc=uC57hfLNEgAQ7kNvwGrPyUc&amp;_nc_gid=HrTHXx-rHXiorbBYqwjA7A&amp;edm=AOQ1c0wBAAAA&amp;ccb=7-5&amp;ig_cache_key=MzgwMTIxMjg3NDE3ODc4MzExNA%3D%3D.3-ccb7-5&amp;oh=00_Afyqg2xP3-GG0GTUCLauIOH8QOZAPnpQXKyua8T9J2bnqQ&amp;oe=69BD9A5F&amp;_nc_sid=8b3546, https://scontent-phx1-1.cdninstagram.com/v/t51.82787-15/609882629_17897470632362232_5689000823725545692_n.heic?stp=dst-jpg_e35_s1080x1080_sh0.08_tt6&amp;_nc_ht=scontent-phx1-1.cdninstagram.com&amp;_nc_cat=100&amp;_nc_oc=Q6cZ2QHG531H6Ozq2DpwOaJz6pz50aakJNzJIo9FKRbszc9MZuegM82o0TddaC-gUmcik7g&amp;_nc_ohc=nTkZWVBWQ_cQ7kNvwF8K4NH&amp;_nc_gid=HrTHXx-rHXiorbBYqwjA7A&amp;edm=AOQ1c0wBAAAA&amp;ccb=7-5&amp;ig_cache_key=MzgwMTIxMjg3NDE1MzY1NDU4Mg%3D%3D.3-ccb7-5&amp;oh=00_AfzX2RaaXtN8oGwa5zqSnso92oQl1PfD1ny8uaRRE2XqdQ&amp;oe=69BD9678&amp;_nc_sid=8b3546, https://scontent-phx1-1.cdninstagram.com/v/t51.82787-15/610879755_17897470641362232_6848794412351333129_n.heic?stp=dst-jpg_e35_s1080x1080_sh0.08_tt6&amp;_nc_ht=scontent-phx1-1.cdninstagram.com&amp;_nc_cat=100&amp;_nc_oc=Q6cZ2QHG531H6Ozq2DpwOaJz6pz50aakJNzJIo9FKRbszc9MZuegM82o0TddaC-gUmcik7g&amp;_nc_ohc=PaUuTyFsYh4Q7kNvwGNF3_3&amp;_nc_gid=HrTHXx-rHXiorbBYqwjA7A&amp;edm=AOQ1c0wBAAAA&amp;ccb=7-5&amp;ig_cache_key=MzgwMTIxMjg3NDEzNjgyMDIwNA%3D%3D.3-ccb7-5&amp;oh=00_AfxKqkE35Ye4FeRCGERCVUdghv6z-LxezdM2XXDen8OfWA&amp;oe=69BDAC7F&amp;_nc_sid=8b3546, https://scontent-phx1-1.cdninstagram.com/v/t51.82787-15/610138327_17897470650362232_9153157440163320696_n.heic?stp=dst-jpg_e35_s1080x1080_sh0.08_tt6&amp;_nc_ht=scontent-phx1-1.cdninstagram.com&amp;_nc_cat=100&amp;_nc_oc=Q6cZ2QHG531H6Ozq2DpwOaJz6pz50aakJNzJIo9FKRbszc9MZuegM82o0TddaC-gUmcik7g&amp;_nc_ohc=XF-uvY8KO6cQ7kNvwEW0nXq&amp;_nc_gid=HrTHXx-rHXiorbBYqwjA7A&amp;edm=AOQ1c0wBAAAA&amp;ccb=7-5&amp;ig_cache_key=MzgwMTIxMjg3NDE0NTIxNTI3Nw%3D%3D.3-ccb7-5&amp;oh=00_AfytKtbRuoB5BqLjzTqoDFgP9VG08Bblo7ZD8HQ3SiqlkA&amp;oe=69BD9C20&amp;_nc_sid=8b3546, https://scontent-phx1-1.cdninstagram.com/v/t51.82787-15/607516714_17896678401362232_7508676063732847308_n.heic?stp=dst-jpg_e35_p1080x1080_sh0.08_tt6&amp;_nc_ht=scontent-phx1-1.cdninstagram.com&amp;_nc_cat=100&amp;_nc_oc=Q6cZ2QHG531H6Ozq2DpwOaJz6pz50aakJNzJIo9FKRbszc9MZuegM82o0TddaC-gUmcik7g&amp;_nc_ohc=7SbT67y5PGgQ7kNvwFd4Ffs&amp;_nc_gid=HrTHXx-rHXiorbBYqwjA7A&amp;edm=AOQ1c0wBAAAA&amp;ccb=7-5&amp;ig_cache_key=Mzc5Njc5NTc2ODA2MjQxMjQ3NA%3D%3D.3-ccb7-5&amp;oh=00_AfyfG_k6ER3zSIeo2ENa1eIHrUB0b19iwwL</t>
  </si>
  <si>
    <t>https://scontent-phx1-1.cdninstagram.com/o1/v/t2/f2/m367/AQPUwVk6rdgTglvvT0Z8q1mKzLLz_hhZI8RV73k6Rrbjj7doY8EzMULSaI82lY4_XFS5xR7eYqZvOIXGA4QEIevK8FZOj8xl4cQuYiE.mp4?_nc_cat=105&amp;_nc_sid=5e9851&amp;_nc_ht=scontent-phx1-1.cdninstagram.com&amp;_nc_ohc=DETS93HCaM8Q7kNvwG5Tzfd&amp;efg=eyJ2ZW5jb2RlX3RhZyI6Inhwdl9wcm9ncmVzc2l2ZS5JTlNUQUdSQU0uQ0FST1VTRUxfSVRFTS5DMy43MjAuZGFzaF9iYXNlbGluZV8xX3YxIiwieHB2X2Fzc2V0X2lkIjo3NTU2NjQ5Njc1MTg0MTgsImFzc2V0X2FnZV9kYXlzIjoxMzQsInZpX3VzZWNhc2VfaWQiOjEwMTQ2LCJkdXJhdGlvbl9zIjoxNCwidXJsZ2VuX3NvdXJjZSI6Ind3dyJ9&amp;ccb=17-1&amp;vs=5939ce68fe6f046&amp;_nc_vs=HBksFQIYQGlnX2VwaGVtZXJhbC85QTQzOEVFMEE3RDhDMjM1QUMyQTQzNjMwNzc5NUZBRV92aWRlb19kYXNoaW5pdC5tcDQVAALIARIAFQIYOnBhc3N0aHJvdWdoX2V2ZXJzdG9yZS9HQXVLWHlKYjdsWWJyQ2dFQU15bHcteXh5SEFvYnNwVEFRQUYVAgLIARIAKAAYABsCiAd1c2Vfb2lsATEScHJvZ3Jlc3NpdmVfcmVjaXBlATEVAAAmpKOq377R1wIVAigCQzMsF0AsmZmZmZmaGBJkYXNoX2Jhc2VsaW5lXzFfdjERAHXuB2XEngEA&amp;_nc_gid=HrTHXx-rHXiorbBYqwjA7A&amp;_nc_ss=1a&amp;_nc_zt=28&amp;oh=00_AfyVvaR_hwrgCBzD7fiB2oYTxYQ2rIBYTUMHXtTBo31drQ&amp;oe=69BD8E3E, https://scontent-phx1-1.cdninstagram.com/o1/v/t16/f2/m69/AQN2qboYrSnyWTG00-hEdyswEkaExfiIPjPKB_FBo-6f8NaT4CtzUbjUw1VBrzkImeNKKnnuzvovmUc4YTLzypbl.mp4?strext=1&amp;_nc_cat=101&amp;_nc_sid=8bf8fe&amp;_nc_ht=scontent-phx1-1.cdninstagram.com&amp;_nc_ohc=YwbQmapSeYsQ7kNvwGyAloh&amp;efg=eyJ2ZW5jb2RlX3RhZyI6Inhwdl9wcm9ncmVzc2l2ZS5JTlNUQUdSQU0uQ0FST1VTRUxfSVRFTS5DMi43MjAucHJvZ3Jlc3NpdmVfaDI2NC1iYXNpYy1nZW4yXzcyMHAiLCJ4cHZfYXNzZXRfaWQiOjc2ODc2NTU4OTUzMjAwOCwiYXNzZXRfYWdlX2RheXMiOjEzNCwidmlfdXNlY2FzZV9pZCI6MTAxNDYsImR1cmF0aW9uX3MiOjMwLCJ1cmxnZW5fc291cmNlIjoid3d3In0%3D&amp;ccb=17-1&amp;_nc_gid=HrTHXx-rHXiorbBYqwjA7A&amp;_nc_ss=1a&amp;_nc_zt=28&amp;oh=00_Afxl8-94LppAQHq5Wq2pqZDscskI07JuzyyS84c7XJYg0w&amp;oe=69BD8ABF, https://scontent-phx1-1.cdninstagram.com/o1/v/t16/f2/m69/AQO2VIThWHohI5CS_VjMr6xEKPm9jctYKOQk7eyhItJxbicacwa1PMjmEL-nTMWC8LN0_-DO5fTJVbwbBFOOGY_L.mp4?strext=1&amp;_nc_cat=103&amp;_nc_sid=8bf8fe&amp;_nc_ht=scontent-phx1-1.cdninstagram.com&amp;_nc_ohc=e48N64gFrQkQ7kNvwGEcmJh&amp;efg=eyJ2ZW5jb2RlX3RhZyI6Inhwdl9wcm9ncmVzc2l2ZS5JTlNUQUdSQU0uQ0FST1VTRUxfSVRFTS5DMy43MjAucHJvZ3Jlc3NpdmVfaDI2NC1iYXNpYy1nZW4yXzcyMHAiLCJ4cHZfYXNzZXRfaWQiOjExNTI5MzI4OTk3MjI2NjQsImFzc2V0X2FnZV9kYXlzIjoxMzQsInZpX3VzZWNhc2VfaWQiOjEwMTQ2LCJkdXJhdGlvbl9zIjo5MCwidXJsZ2VuX3NvdXJjZSI6Ind3dyJ9&amp;ccb=17-1&amp;_nc_gid=HrTHXx-rHXiorbBYqwjA7A&amp;_nc_ss=1a&amp;_nc_zt=28&amp;oh=00_AfwZCnHPEbFRzXXzYBxirADHOTY44fCENRCUkQf1X94DXQ&amp;oe=69BDB825, https://scontent-phx1-1.cdninstagram.com/o1/v/t16/f2/m69/AQMZdXdjzwMJIDDM1g1IVOHybQM1rYFEZkoMHAR6XKk0qWzEEol6dx_ALE0q3-GU5iCX-Y3YQ5B4pSUG53AlwVEX.mp4?strext=1&amp;_nc_cat=101&amp;_nc_sid=8bf8fe&amp;_nc_ht=scontent-phx1-1.cdninstagram.com&amp;_nc_ohc=UiD8Lfh621UQ7kNvwF0kBrE&amp;efg=eyJ2ZW5jb2RlX3RhZyI6Inhwdl9wcm9ncmVzc2l2ZS5JTlNUQUdSQU0uQ0FST1VTRUxfSVRFTS5DMy43MjAucHJvZ3Jlc3NpdmVfaDI2NC1iYXNpYy1nZW4yXzcyMHAiLCJ4cHZfYXNzZXRfaWQiOjgyNzc2ODc1OTc5ODA0OSwiYXNzZXRfYWdlX2RheXMiOjEzNCwidmlfdXNlY2FzZV9pZCI6MTAxNDYsImR1cmF0aW9uX3MiOjkwLCJ1cmxnZW5fc291cmNlIjoid3d3In0%3D&amp;ccb=17-1&amp;_nc_gid=HrTHXx-rHXiorbBYqwjA7A&amp;_nc_ss=1a&amp;_nc_zt=28&amp;oh=00_AfyfbSQhDBzrSjnyl80A8aSjqu2C1wAgEIyEWVK6a8ihNg&amp;oe=69BDB14F, https://scontent-phx1-1.cdninstagram.com/o1/v/t16/f2/m69/AQPMVVTWs-9Jr9QO1LoMr1sjR5iVL8s9l6jnSFPPf6IKCSTZ0jPDrUripjFRNSXbVUNuvNaNfe8X-OSBHL1FaXep.mp4?strext=1&amp;_nc_cat=100&amp;_nc_sid=8bf8fe&amp;_nc_ht=scontent-phx1-1.cdninstagram.com&amp;_nc_ohc=dcEL7B-ssr4Q7kNvwFIS3Ts&amp;efg=eyJ2ZW5jb2RlX3RhZyI6Inhwdl9wcm9ncmVzc2l2ZS5JTlNUQUdSQU0uQ0FST1VTRUxfSVRFTS5DMy43MjAucHJvZ3Jlc3NpdmVfaDI2NC1iYXNpYy1nZW4yXzcyMHAiLCJ4cHZfYXNzZXRfaWQiOjI5MzAzMzIyOTcxNTQyOTQsImFzc2V0X2FnZV9kYXlzIjoxMzQsInZpX3VzZWNhc2VfaWQiOjEwMTQ2LCJkdXJhdGlvbl9zIjozOCwidXJsZ2VuX3NvdXJjZSI6Ind3dyJ9&amp;ccb=17-1&amp;_nc_gid=HrTHXx-rHXiorbBYqwjA7A&amp;_nc_ss=1a&amp;_nc_zt=28&amp;oh=00_AfyDiQi8yL_UkHXq3_-JRaD5UyImU0l0YlIpw3c6IlL18w&amp;oe=69BD92C8</t>
  </si>
  <si>
    <t>https://www.instagram.com/_jinway</t>
  </si>
  <si>
    <t>yishan_0922</t>
  </si>
  <si>
    <t>珊   Shan  이샨</t>
  </si>
  <si>
    <t>@jinyoung_0922jy  ♡
TVXQ동방신기🎈
SEVENTEEN 💎 🐶🐈‍⬛
@min9yu_k</t>
  </si>
  <si>
    <t>https://scontent-lga3-1.cdninstagram.com/v/t51.2885-19/472314735_1848504459292066_3256670775226121379_n.jpg?stp=dst-jpg_e0_s150x150_tt6&amp;efg=eyJ2ZW5jb2RlX3RhZyI6InByb2ZpbGVfcGljLmRqYW5nby4xMDgwLmMyIn0&amp;_nc_ht=scontent-lga3-1.cdninstagram.com&amp;_nc_cat=110&amp;_nc_oc=Q6cZ2QHPAHd4FEChhWORhdMVJ9xJx3rSh0LrfQmx3wP2YVunKAQ9n6a9jwAJ7vxQ1pyl9Dg6ya7rUJ_oyXuZYrNc5Nrd&amp;_nc_ohc=r2tyyr8DTzUQ7kNvwHyoflF&amp;_nc_gid=plTbSngbF1pUj3uoUPnaLQ&amp;edm=AOQ1c0wBAAAA&amp;ccb=7-5&amp;oh=00_Afwft8WV00yqNOa_6J8ZUxRiOt9ni-w3ZloRNY-Taz0xyw&amp;oe=69BDA9F4&amp;_nc_sid=8b3546</t>
  </si>
  <si>
    <t>20240516～20240521
十人🇯🇵旅行團
每次跟姐姐和妹妹們出門都覺得自己好像把腦子留在家沒帶出門了
謝謝一直carry我的你們❤️
.
此趟行程就是一個第一個工作合約結束所以放飛自我的旅遊兼追星行程的概念
.
#japan #shan_travel | .
20231223-20240102
Canada🍁  Kamloops ,  BC
The third time❤️
#shan_travel | #2023
跨越三個國家去見你
一路上要感謝好多人但最最感謝帶著我飛的姐姐🩷
.
¹¹ ʸᵉᵃʳˢ
ᴹᵒʳᵉ ᵗʰᵃⁿ ³⁰⁰⁰ ᵈᵃʸˢ
ᵀʰᵃⁿᵏ ʸᵒᵘ ᶠᵒʳ ᵍⁱᵛⁱⁿᵍ ᵐᵉ ᵗʰᵉ ᵒᵖᵖᵒʳᵗᵘⁿⁱᵗʸ ᵗᵒ ᵍʳᵒʷ ᵘᵖ ʷⁱᵗʰ ʸᵒᵘ
ᴵ ʷⁱˡˡ ᵏᵉᵉᵖ ˡᵒᵛⁱⁿᵍ ʸᵒᵘ ❤️❤️❤️
.
要先暫時給這段路畫上休止符啦～過好現生等你回來
（雖然這樣講但希望我有辦法做到😆
.
#박진영 #진영 #JINYOUNG
#parkjinyounginbkk2023 
#parkjinyounginmnl2023 
#parkjinyoungintaipei2023
 | 2026
2026第一篇文獻給我的小夥伴們跟17還有我們馬克哥哥
未來也請多多指教
#seventeen #jeonghan #hoshi #wonwoo #woozi #mingyu #vernon #marktuan | 2024 Memories 🎬
•JB BIRTHDAY
•Beijing,China 接離家半年去讀書的老二回家
•TVXQ 20th ANNIVERSARY CONCERT IN TAIPEI 
•瑀晴姐單身趴
•白沙屯媽祖遶境
•2024最重要事件～昱知愛晴♥️
•SEVENTEEN FOLLOW AGAIN IN SEOUL 
•台大雲林分院放射科畢業
•四人組四缺一
•Tokyo, Japan 十人旅行團之回來還是好朋友
•唯一今年缺席的六房媽遶境
•BTOB OUR DREAM FANCON IN TAIPEI 
•與阿泔的本色音樂季
•新工作臺大癌醫的第一個活動-普渡拜拜之為什 | 20241213～1216
🇯🇵Osaka, Japan
這次換17帶我解鎖新城市了
臨近聖誕節的大阪夜晚真的很漂亮🎄
.
接下來是熟悉的感謝環節🫰
謝謝老闆在我填抽票的當天贏球給我好運氣
謝謝曼姐在我填資料時一直幫我檢查有沒有錯
謝謝跟我抽到同一場陪我飛的忙內好夥伴
謝謝這次依舊持續在遠端追蹤兩個小朋友的娜娜媽媽
謝謝一直都在我的追星路上幫助我的朋友們
謝謝17讓我開出了好位置
謝謝這個世界還是對我很友善
♥️♥️♥️
.
大阪行感想～原來我比我想象中的還要喜歡你
未來請多多指教
麻煩多來找我對我友善一點 不要再讓我罵你了好嗎🥺
.
ps.感想的前提是要先排除掉朴某 畢竟某人目前為 | 20240425～0428
很神奇的韓國快閃行
感謝子庭帶我久違的踏上韓國 快閃期間完全成了個妹寶❤️
還有我們娜姐一直在關注我們兩個小朋友的行蹤
還成功的送我們進場看演唱會
也要感謝辛苦的chichi跑一趟來救援兩個追星小孩🫶
第一次的韓國演唱會送給小17了
沒想過有一天我竟然真的為了珍榮以外的人飛出去🤣
再度體驗了一回追星不用吃飯睡覺的極限行程
#seventeen #seventeen_follow_to_seoul 
#shan_travel | .
20231230
Canada 🍁  Kamloops , BC 
必須給Sun Peaks一個版面才行❄️
#shan_travel | .
❷⓿❷❸ 
來自2023的回憶紀錄📸
老實說今年做了許多以前想都不敢想的事
翻照片的時候還是覺得很不真實，不敢相信自己竟然突破了好多
感謝我的家人今年對我的照顧
感謝我的朋友們又被我折騰了一年還是陪在我身邊
2023尾聲也突然認識了許多新朋友
一直都覺得自己真的是個幸運的孩子💫不管在任何方面都是
我愛大家❤️
明年也請大家繼續多多指教了🫶
𝑮𝑶𝑶𝑫𝑩𝒀𝑬 𝟐𝟎𝟐𝟑 𝑯𝑬𝑳𝑳𝑶 𝟐𝟎𝟐𝟒
#goodbye2023 #hello2024 
#shan_travel 
盡可能的把所有重要的照片都放進去了！ | .
20230727~20230731
Malaysia 🇲🇾 Kuala Lumpur
馬來西亞解鎖🚩
#shan_travel | 20230420-20230422 澎湖🎆
#2023澎湖國際海上花火節 #penghu 
#澎湖迪士尼百年慶花火節
#shan_travel | #2023wbc 
謝謝你們的努力
謝謝你們讓世界看見台灣棒球
.
辛苦了我的偶像
.
#wbc
#teamtaiwan 
#2023世界棒球經典賽 
#中華隊</t>
  </si>
  <si>
    <t>#japan, #shan_travel, #2023, #JINYOUNG, #parkjinyounginbkk2023, #parkjinyounginmnl2023, #parkjinyoungintaipei2023, #seventeen, #jeonghan, #hoshi, #wonwoo, #woozi, #mingyu, #vernon, #marktuan, #seventeen_follow_to_seoul, #goodbye2023, #hello2024, #penghu, #2023wbc, #wbc, #teamtaiwan</t>
  </si>
  <si>
    <t>https://instagram.com/p/C7_G9TMyQU9, https://instagram.com/p/C1lIkqGyb29, https://instagram.com/p/CpQFWA3J884, https://instagram.com/p/DTMM7t7E2_7, https://instagram.com/p/DEOq17SzMRu, https://instagram.com/p/DEHPhK8zFZc, https://instagram.com/p/C7ZPUQ5yI_o, https://instagram.com/p/C1lJTyNytOV, https://instagram.com/p/C1f5Ih5SwfB, https://instagram.com/p/Cve8wPbSRnF, https://instagram.com/p/CrYad41JZ8s, https://instagram.com/p/CpvAlF3Pnic</t>
  </si>
  <si>
    <t>31, 46, 62, 12, 21, 21, 23, 23, 26, 39, 25, 33</t>
  </si>
  <si>
    <t>1, 3, 7, 0, 2, 0, 0, 1, 3, 1, 7, 0</t>
  </si>
  <si>
    <t>2024-06-09, 2024-01-02, 2023-03-01, 2026-01-07, 2024-12-31, 2024-12-28, 2024-05-25, 2024-01-02, 2023-12-31, 2023-08-03, 2023-04-23, 2023-03-13</t>
  </si>
  <si>
    <t>Japan, Kamloops,B.C., Osaka, Japan, Sun Peaks, Kuala Lumpur - KL, Penghu, Taiwan</t>
  </si>
  <si>
    <t>Video, Sidecar, Sidecar, Video, Video, Video, Video, Sidecar, Video, Sidecar, Video, Sidecar</t>
  </si>
  <si>
    <t>https://scontent-lga3-2.cdninstagram.com/v/t51.29350-15/416458814_1625995471528704_2127483051805081766_n.heic?se=7&amp;stp=dst-jpg_e35_tt6&amp;_nc_ht=scontent-lga3-2.cdninstagram.com&amp;_nc_cat=100&amp;_nc_oc=Q6cZ2QHPAHd4FEChhWORhdMVJ9xJx3rSh0LrfQmx3wP2YVunKAQ9n6a9jwAJ7vxQ1pyl9Dg6ya7rUJ_oyXuZYrNc5Nrd&amp;_nc_ohc=-Cu5GUHXc1MQ7kNvwFXUJq-&amp;_nc_gid=plTbSngbF1pUj3uoUPnaLQ&amp;edm=AOQ1c0wBAAAA&amp;ccb=7-5&amp;ig_cache_key=MzI3MTA1ODQwMjc2MzY4ODA0Ng%3D%3D.3-ccb7-5&amp;oh=00_AfzSqxPZ4nZOUYlAzq0ZDG5ObPl0UhdUJL1ebDlhQG1MWg&amp;oe=69BD8C29&amp;_nc_sid=8b3546, https://scontent-lga3-2.cdninstagram.com/v/t51.29350-15/416458814_1625995471528704_2127483051805081766_n.heic?se=7&amp;stp=dst-jpg_e35_tt6&amp;_nc_ht=scontent-lga3-2.cdninstagram.com&amp;_nc_cat=100&amp;_nc_oc=Q6cZ2QHPAHd4FEChhWORhdMVJ9xJx3rSh0LrfQmx3wP2YVunKAQ9n6a9jwAJ7vxQ1pyl9Dg6ya7rUJ_oyXuZYrNc5Nrd&amp;_nc_ohc=-Cu5GUHXc1MQ7kNvwFXUJq-&amp;_nc_gid=plTbSngbF1pUj3uoUPnaLQ&amp;edm=AOQ1c0wBAAAA&amp;ccb=7-5&amp;ig_cache_key=MzI3MTA1ODQwMjc2MzY4ODA0Ng%3D%3D.3-ccb7-5&amp;oh=00_AfzSqxPZ4nZOUYlAzq0ZDG5ObPl0UhdUJL1ebDlhQG1MWg&amp;oe=69BD8C29&amp;_nc_sid=8b3546, https://scontent-lga3-1.cdninstagram.com/v/t51.29350-15/414684147_772743384894766_3854122844217308605_n.heic?se=7&amp;stp=dst-jpg_e35_tt6&amp;_nc_ht=scontent-lga3-1.cdninstagram.com&amp;_nc_cat=110&amp;_nc_oc=Q6cZ2QHPAHd4FEChhWORhdMVJ9xJx3rSh0LrfQmx3wP2YVunKAQ9n6a9jwAJ7vxQ1pyl9Dg6ya7rUJ_oyXuZYrNc5Nrd&amp;_nc_ohc=9i4UU7_L2dsQ7kNvwEOuxpj&amp;_nc_gid=plTbSngbF1pUj3uoUPnaLQ&amp;edm=AOQ1c0wBAAAA&amp;ccb=7-5&amp;ig_cache_key=MzI3MTA1ODQwMjc4MDQwNjc4Mg%3D%3D.3-ccb7-5&amp;oh=00_AfxzQMWtnq2RpAVY4YyHE3gVJkkSGvzwGmBcv72teAydxQ&amp;oe=69BDAE08&amp;_nc_sid=8b3546, https://scontent-lga3-1.cdninstagram.com/v/t51.29350-15/414737961_901633584851806_2791376760535567987_n.heic?se=7&amp;stp=dst-jpg_e35_tt6&amp;_nc_ht=scontent-lga3-1.cdninstagram.com&amp;_nc_cat=110&amp;_nc_oc=Q6cZ2QHPAHd4FEChhWORhdMVJ9xJx3rSh0LrfQmx3wP2YVunKAQ9n6a9jwAJ7vxQ1pyl9Dg6ya7rUJ_oyXuZYrNc5Nrd&amp;_nc_ohc=KuPBsDw5PEoQ7kNvwG32KhB&amp;_nc_gid=plTbSngbF1pUj3uoUPnaLQ&amp;edm=AOQ1c0wBAAAA&amp;ccb=7-5&amp;ig_cache_key=MzI3MTA1ODQwMjY0NjM3ODM2Mg%3D%3D.3-ccb7-5&amp;oh=00_AfyOGIvqfhzx-J88-PzztHI0lB2KMSAC_IfBRbFvOhpgKQ&amp;oe=69BDB235&amp;_nc_sid=8b3546, https://scontent-lga3-2.cdninstagram.com/v/t51.82787-15/651633213_18039219758774057_7824093119188059793_n.jpg?stp=dst-jpg_e15_tt6&amp;_nc_ht=scontent-lga3-2.cdninstagram.com&amp;_nc_cat=105&amp;_nc_oc=Q6cZ2QHPAHd4FEChhWORhdMVJ9xJx3rSh0LrfQmx3wP2YVunKAQ9n6a9jwAJ7vxQ1pyl9Dg6ya7rUJ_oyXuZYrNc5Nrd&amp;_nc_ohc=aqarZ8FDPK4Q7kNvwHnMBTh&amp;_nc_gid=plTbSngbF1pUj3uoUPnaLQ&amp;edm=AOQ1c0wBAAAA&amp;ccb=7-5&amp;ig_cache_key=MzI3MTA1ODQwMjY1NDYwMzE2OA%3D%3D.3-ccb7-5&amp;oh=00_Afw5MxXqdxLc4Ryp4FVYfETg2XI8O0n9qTj1JdY9DKzvVA&amp;oe=69BDB06C&amp;_nc_sid=8b3546, https://scontent-lga3-1.cdninstagram.com/v/t51.29350-15/416382229_630117065834175_6494916928846007928_n.heic?se=7&amp;stp=dst-jpg_e35_tt6&amp;_nc_ht=scontent-lga3-1.cdninstagram.com&amp;_nc_cat=103&amp;_nc_oc=Q6cZ2QHPAHd4FEChhWORhdMVJ9xJx3rSh0LrfQmx3wP2YVunKAQ9n6a9jwAJ7vxQ1pyl9Dg6ya7rUJ_oyXuZYrNc5Nrd&amp;_nc_ohc=4pC_eOh5Gj0Q7kNvwFksgtP&amp;_nc_gid=plTbSngbF1pUj3uoUPnaLQ&amp;edm=AOQ1c0wBAAAA&amp;ccb=7-5&amp;ig_cache_key=MzI3MTA1ODQwMjc2MzgzNzEwNw%3D%3D.3-ccb7-5&amp;oh=00_AfyW-jRKhY9fYEZLoNk-kcLpPZkQaoEvEXPm8SB3QKE-HQ&amp;oe=69BDAEFF&amp;_nc_sid=8b3546, https://scontent-lga3-2.cdninstagram.com/v/t51.29350-15/414726496_1006143647153849_1680707358291955135_n.heic?se=7&amp;stp=dst-jpg_e35_tt6&amp;_nc_ht=scontent-lga3-2.cdninstagram.com&amp;_nc_cat=105&amp;_nc_oc=Q6cZ2QHPAHd4FEChhWORhdMVJ9xJx3rSh0LrfQmx3wP2YVunKAQ9n6a9jwAJ7vxQ1pyl9Dg6ya7rUJ_oyXuZYrNc5Nrd&amp;_nc_ohc=c-fGtOTz-9EQ7kNvwGy7vYQ&amp;_nc_gid=plTbSngbF1pUj3uoUPnaLQ&amp;edm=AOQ1c0wBAAAA&amp;ccb=7-5&amp;ig_cache_key=MzI3MTA1ODQwMjc3MjEyODY2Mw%3D%3D.3-ccb7-5&amp;oh=00_AfylieI6rMx2tZtYGbeDak_pGXIvc-yWzsqlQS2-BWVJOA&amp;oe=69BD9D85&amp;_nc_sid=8b3546, https://scontent-lga3-3.cdninstagram.com/v/t51.29350-15/414487461_1097177064787790_1979683224732229569_n.heic?se=7&amp;stp=dst-jpg_e35_tt6&amp;_nc_ht=scontent-lga3-3.cdninstagram.com&amp;_nc_cat=102&amp;_nc_oc=Q6cZ2QHPAHd4FEChhWORhdMVJ9xJx3rSh0LrfQmx3wP2YVunKAQ9n6a9jwAJ7vxQ1pyl9Dg6ya7rUJ_oyXuZYrNc5Nrd&amp;_nc_ohc=IgImh_E41h8Q7kNvwF6Y90A&amp;_nc_gid=plTbSngbF1pUj3uoUPnaLQ&amp;edm=AOQ1c0wBAAAA&amp;ccb=7-5&amp;ig_cache_key=MzI3MTA1ODQwMjc4ODk3MTI5Nw%3D%3D.3-ccb7-5&amp;oh=00_AfwAHSPEcuBWLOqIuD85mz0JttnAcrm7IgFH5RGW9StsVg&amp;oe=69BDA440&amp;_nc_sid=8b3546, https://scontent-lga3-3.cdninstagram.com/v/t51.29350-15/414750642_904393140883394_4659127832886371669_n.heic?se=7&amp;stp=dst-jpg_e35_tt6&amp;_nc_ht=scontent-lga3-3.cdninstagram.com&amp;_nc_cat=102&amp;_nc_oc=Q6cZ2QHPAHd4FEChhWORhdMVJ9xJx3rSh0LrfQmx3wP2YVunKAQ9n6a9jwAJ7vxQ1pyl9Dg6ya7rUJ_oyXuZYrNc5Nrd&amp;_nc_ohc=irmREsFvAS0Q7kNvwGzmCAt&amp;_nc_gid=plTbSngbF1pUj3uoUPnaLQ&amp;edm=AOQ1c0wBAAAA&amp;ccb=7-5&amp;ig_cache_key=MzI3MTA1ODQwMjY0NjE3NzIwNw%3D%3D.3-ccb7-5&amp;oh=00_Afz0Q1ya0pbmM-gWbkC62Q1JwCRXKY9XJLC9FzKDIHkdPg&amp;oe=69BD8E33&amp;_nc_sid=8b3546, https://scontent-lga3-2.cdninstagram.com/v/t51.29350-15/333529652_788818922671375_1966337734266607449_n.webp?se=7&amp;stp=dst-jpg_e35_tt6&amp;_nc_ht=scontent-lga3-2.cdninstagram.com&amp;_nc_cat=107&amp;_nc_oc=Q6cZ2QHPAHd4FEChhWORhdMVJ9xJx3rSh0LrfQmx3wP2YVunKAQ9n6a9jwAJ7vxQ1pyl9Dg6ya7rUJ_oyXuZYrNc5Nrd&amp;_nc_ohc=AoI4Nu-86JkQ7kNvwGiM1eU&amp;_nc_gid=plTbSngbF1pUj3uoUPnaLQ&amp;edm=AOQ1c0wBAAAA&amp;ccb=7-5&amp;ig_cache_key=MzA0ODk2MDQ0NTgwMDUxMTE</t>
  </si>
  <si>
    <t>https://scontent-lga3-1.cdninstagram.com/o1/v/t2/f2/m82/AQOUzT7u7P7JBHnRzt0DpmMXg8Q9BEiPRtyyRbtOQ3uQ9BXUCHw0xC7dPl6i6blW3VbDx85bgOmgESIgeknK83hx8jLxFbcUaMo-lVI.mp4?_nc_cat=111&amp;_nc_sid=5e9851&amp;_nc_ht=scontent-lga3-1.cdninstagram.com&amp;_nc_ohc=VFmSxh6ondkQ7kNvwGsfhx_&amp;efg=eyJ2ZW5jb2RlX3RhZyI6Inhwdl9wcm9ncmVzc2l2ZS5JTlNUQUdSQU0uQ0xJUFMuQzMuNzIwLmRhc2hfYmFzZWxpbmVfMV92MSIsInhwdl9hc3NldF9pZCI6NDM2MTYyNDg1ODc5NDY1LCJhc3NldF9hZ2VfZGF5cyI6NjQ1LCJ2aV91c2VjYXNlX2lkIjoxMDA5OSwiZHVyYXRpb25fcyI6MTcsInVybGdlbl9zb3VyY2UiOiJ3d3cifQ%3D%3D&amp;ccb=17-1&amp;_nc_gid=plTbSngbF1pUj3uoUPnaLQ&amp;_nc_ss=1a&amp;_nc_zt=28&amp;vs=38a511637a98c36b&amp;_nc_vs=HBksFQIYT2lnX3hwdl9yZWVsc19wZXJtYW5lbnRfcHJvZC8yRTQzODU3M0RDNkFCRDg5RUYxNDBEOEJBNjk1NkY4MV92aWRlb19kYXNoaW5pdC5tcDQVAALIARIAFQIYRmlnX3hwdl9yZWVsc19wZXJtYW5lbnRfc3JfcHJvZC83Njk4MTE5Njg2MDk2MTdfODY1NTgyNzAwMzAzNDkxMzYwMS5tcDQVAgLIARIAKAAYABsCiAd1c2Vfb2lsATEScHJvZ3Jlc3NpdmVfcmVjaXBlATEVAAAm0orI4P-rxgEVAigCQzMsF0AxbtkWhysCGBJkYXNoX2Jhc2VsaW5lXzFfdjERAHX-B2XmnQEA&amp;oh=00_Afyncodlki45Rc7gmRbSyEYl82sAVOIYPcpcQ8cW_6GkPA&amp;oe=69B9C95C, https://scontent-lga3-1.cdninstagram.com/o1/v/t16/f2/m69/AQOjxg4_802fY0ShVGRDmeKko8Yl4vzLW92BxQrPxACX0TXxlF0MVvjXSIqjT4_JY1AzmbKxhJ5I4mSLYcNGT2TY.mp4?strext=1&amp;_nc_cat=111&amp;_nc_sid=5e9851&amp;_nc_ht=scontent-lga3-1.cdninstagram.com&amp;_nc_ohc=J_RD_abGC8cQ7kNvwGuSPxE&amp;efg=eyJ2ZW5jb2RlX3RhZyI6Inhwdl9wcm9ncmVzc2l2ZS5JTlNUQUdSQU0uQ0FST1VTRUxfSVRFTS5DMy4zNjAuZGFzaF9iYXNlbGluZV8yX3YxIiwieHB2X2Fzc2V0X2lkIjozODM1MTcyNzEzMzcyNTUzLCJhc3NldF9hZ2VfZGF5cyI6ODA0LCJ2aV91c2VjYXNlX2lkIjoxMDE0NiwiZHVyYXRpb25fcyI6OSwidXJsZ2VuX3NvdXJjZSI6Ind3dyJ9&amp;ccb=17-1&amp;_nc_gid=plTbSngbF1pUj3uoUPnaLQ&amp;_nc_ss=1a&amp;_nc_zt=28&amp;vs=fb346c9f26152d2f&amp;_nc_vs=HBkcFQIYOnBhc3N0aHJvdWdoX2V2ZXJzdG9yZS9HSzdVekJnc1pSa3NiVTREQURZbHBnQVptZ2hGYmtZTEFBQUYVAALIARIAKAAYABsCiAd1c2Vfb2lsATEScHJvZ3Jlc3NpdmVfcmVjaXBlATEVAAAmku7cs7eE0A0VAigCQzMsF0AibxqfvnbJGBJkYXNoX2Jhc2VsaW5lXzJfdjERAHXuB2XEngEA&amp;oh=00_AfwCTQIqBu4MSPfIXT8uv5ektlpb6BwBJlFTsWet0SK4Bw&amp;oe=69BDB6A9, https://scontent-lga3-1.cdninstagram.com/o1/v/t2/f2/m86/AQPZgynllW_fGh2lWstONFIUaRhWSMTGbGaeHR--43qXMpyNYE2U401V6qEdJiab_jvhf2FTEaZKv2oue4jgXI8oRqEvVFOF-flDXL8.mp4?_nc_cat=111&amp;_nc_sid=5e9851&amp;_nc_ht=scontent-lga3-1.cdninstagram.com&amp;_nc_ohc=m8jlfRC3eFwQ7kNvwG-3bZU&amp;efg=eyJ2ZW5jb2RlX3RhZyI6Inhwdl9wcm9ncmVzc2l2ZS5JTlNUQUdSQU0uQ0xJUFMuQzMuNzIwLmRhc2hfYmFzZWxpbmVfMV92MSIsInhwdl9hc3NldF9pZCI6MTQ1NzQ5MDI1OTEyNTcxOCwiYXNzZXRfYWdlX2RheXMiOjY4LCJ2aV91c2VjYXNlX2lkIjoxMDA5OSwiZHVyYXRpb25fcyI6OSwidXJsZ2VuX3NvdXJjZSI6Ind3dyJ9&amp;ccb=17-1&amp;vs=9eeb49af7915bac8&amp;_nc_vs=HBksFQIYUmlnX3hwdl9yZWVsc19wZXJtYW5lbnRfc3JfcHJvZC9DMTRBMDk1NEQ2N0FEOEMzM0UxMkNCMEU4RkUxQUNCRV92aWRlb19kYXNoaW5pdC5tcDQVAALIARIAFQIYR2lnX3hwdl9yZWVsc19wZXJtYW5lbnRfc3JfcHJvZC8xMjQxMzYzNDUxMTcwOTg1XzI4NjAwMDY2NTg4NTQ4MzI2NjgubXA0FQICyAESACgAGAAbAogHdXNlX29pbAExEnByb2dyZXNzaXZlX3JlY2lwZQExFQAAJqyXxdKM5ZYFFQIoAkMzLBdAI3dLxqfvnhgSZGFzaF9iYXNlbGluZV8xX3YxEQB1_gdl5p0BAA&amp;_nc_gid=plTbSngbF1pUj3uoUPnaLQ&amp;_nc_ss=1a&amp;_nc_zt=28&amp;oh=00_AfxHDliTzFjasYfiQo-Xx2qOYvacVSvFTa-9X9PXVj3R6A&amp;oe=69B9B4B8, https://scontent-lga3-3.cdninstagram.com/o1/v/t2/f2/m367/AQP0qHPJ95tjQa_6CFdV8Cv-DQgb_5-tK8Qho-5GFEZ6vhsaiwCjFtq2yn7lgGPm0CYebZIQEXJyohBpNzbyno0QrVK4NHBn8CDbv0w.mp4?_nc_cat=106&amp;_nc_sid=5e9851&amp;_nc_ht=scontent-lga3-3.cdninstagram.com&amp;_nc_ohc=Znvv6Mnz19MQ7kNvwEjF0pm&amp;efg=eyJ2ZW5jb2RlX3RhZyI6Inhwdl9wcm9ncmVzc2l2ZS5JTlNUQUdSQU0uQ0xJUFMuQzMuNzIwLmRhc2hfYmFzZWxpbmVfMV92MSIsInhwdl9hc3NldF9pZCI6NDc3NTc5OTM0OTk2OTIyLCJhc3NldF9hZ2VfZGF5cyI6NDQwLCJ2aV91c2VjYXNlX2lkIjoxMDA5OSwiZHVyYXRpb25fcyI6NDAsInVybGdlbl9zb3VyY2UiOiJ3d3cifQ%3D%3D&amp;ccb=17-1&amp;vs=37006a3f140f159f&amp;_nc_vs=HBksFQIYQGlnX2VwaGVtZXJhbC82NTREMDFFNDEyNEM2RUQ3NUQ2NEU3OTgyQzU2N0ZCNV92aWRlb19kYXNoaW5pdC5tcDQVAALIARIAFQIYRmlnX3hwdl9yZWVsc19wZXJtYW5lbnRfc3JfcHJvZC81Njg2NzUyNDI2OTg5NDJfODgxMTg1MTE5Njc5MTIzNzgxNC5tcDQVAgLIARIAKAAYABsCiAd1c2Vfb2lsATEScHJvZ3Jlc3NpdmVfcmVjaXBlATEVAAAm9OaE5ueW2QEVAigCQzMsF0BEKp--dsi0GBJkYXNoX2Jhc2VsaW5lXzFfdjERAHX-B2XmnQEA&amp;_nc_gid=plTbSngbF1pUj3uoUPnaLQ&amp;_nc_ss=1a&amp;_nc_zt=28&amp;oh=00_AfwUAQLkEseeG1CKUe6jMBzrQGmDwie60f7wfhdg2oRdRA&amp;oe=69BD92D7, https://scontent-lga3-1.cdninstagram.com/o1/v/t2/f2/m367/AQNYHPd_UAV0lwgp5uBxSO3mGz_ModFWRJLyLyfsowIDCQr-VS_vJmXBGU1VY31JvL8LN8aZkF7MrCsO_drdVhKzJkPMtk-11ge9LZE.mp4?_nc_cat=109&amp;_nc_sid=5e9851&amp;_nc_ht=scontent-lga3-1.cdninstagram.com&amp;_nc_ohc=6aPv12zigT8Q7kNvwFY65KB&amp;efg=eyJ2ZW5jb2RlX3RhZyI6Inhwdl9wcm9ncmVzc2l2ZS5JTlNUQUdSQU0uQ0xJUFMuQzMuNzIwLmRhc2hfYmFzZWxpbmVfMV92MSIsInhwdl9hc3NldF9pZCI6NTUyNTc0MjM0NDQxMTQwLCJhc3NldF9hZ2VfZGF5cyI6NDQzLCJ2aV91c2VjYXNlX2lkIjoxMDA5OSwiZHVyYXRpb25fcyI6MTQsInVybGdlbl9zb3VyY2UiOiJ3d3cifQ%3D%3D&amp;ccb=17-1&amp;vs=11dfc09df26869d7&amp;_nc_vs=HBksFQIYQGlnX2VwaGVtZXJhbC9DRjRBNEMzOTc0RkM3QUFEM0UwRDgyQjRGM0NFQ0Q4OF92aWRlb19kYXNoaW5pdC5tcDQVAALIARIAFQIYR2lnX3hwdl9yZWVsc19wZXJtYW5lbnRfc3JfcHJvZC8yMTI2MDgyOTgxMTcwNTU3XzE1NDcyOTc4OTMwODEyODQxOTIubXA0FQICyAESACgAGAAbAogHdXNlX29pbAExEnByb2dyZXNzaXZlX3JlY2lwZQExFQAAJujWpe-GpPsBFQIoAkMzLBdALVT987ZFohgSZGFzaF9iYXNlbGluZV8xX3YxEQB1_gdl5p0BAA&amp;_nc_gid=plTbSngbF1pUj3uoUPnaLQ&amp;_nc_ss=1a&amp;_nc_zt=28&amp;oh=00_Afy6qspD3hjeCPrHmvEaQTTjq9TVMx1NyOvBKofoo4lNo</t>
  </si>
  <si>
    <t>https://www.instagram.com/yishan_0922</t>
  </si>
  <si>
    <t>yu_ting_12</t>
  </si>
  <si>
    <t>賴</t>
  </si>
  <si>
    <t>ʕ •ᴥ•ʔ
🍪 @sheha_2022</t>
  </si>
  <si>
    <t>https://scontent-ord5-2.cdninstagram.com/v/t51.2885-19/501048309_18507265528021886_4969299598719677753_n.jpg?stp=dst-jpg_e0_s150x150_tt6&amp;efg=eyJ2ZW5jb2RlX3RhZyI6InByb2ZpbGVfcGljLmRqYW5nby40NDQuYzIifQ&amp;_nc_ht=scontent-ord5-2.cdninstagram.com&amp;_nc_cat=102&amp;_nc_oc=Q6cZ2QFdeRXoLrdkM5_5sFe-ijD04maU7wuTSB9gMC7mZNS9XnKNfIIic4GzAzzEIk1V4xo&amp;_nc_ohc=hTJDrx_0xC8Q7kNvwFKENNW&amp;_nc_gid=uCwrLVGZTrKRxF1goSSy6g&amp;edm=AOQ1c0wBAAAA&amp;ccb=7-5&amp;oh=00_AfwhG7DVAheqFEnGZOZIyOqUZzwrlFAVzKyg_n4SubOtOg&amp;oe=69BDA835&amp;_nc_sid=8b3546</t>
  </si>
  <si>
    <t>好久不見😝
🐶#white eeeeeeeeeeee | 附上可愛的我🥰❤️✨✌️ | 這裡超美欸
（但我忘了在哪🤣🤣
#花蓮 #景點 | 🌝好久不見～久違的發文
#台中 #台中景點 #台中咖啡廳 #甜點 #中央公園 #拍照 #推薦 | 五年終於畢業了～🥹🥹🥹
#畢業典禮 #畢業 #畢業快樂🎓 | Family 🫶🏻
#露營 #露營初體驗 #台南 | 🫣🫣 | 🤚🈲 | #xoox
📷 @elissa_0521_ | #GOOD (^з^)-☆SHOT(#^.^#) CAFE#舊社#咖啡廳
#磅蛋糕 | 100張大概只有1張正常的😂 | 🙈🙈</t>
  </si>
  <si>
    <t>#white, #xoox, #GOOD</t>
  </si>
  <si>
    <t>@elissa_0521_</t>
  </si>
  <si>
    <t>https://instagram.com/p/C9umCy_SbXH, https://instagram.com/p/C2XMkagys3Z, https://instagram.com/p/CyQNpBlSDFg, https://instagram.com/p/Cv_twE3S8la, https://instagram.com/p/CtecFxoSa3A, https://instagram.com/p/CoAaRjAyVNM, https://instagram.com/p/CfO0wGTJ4kF, https://instagram.com/p/CcHzOrbpWIr, https://instagram.com/p/CbjNFr_pYl1, https://instagram.com/p/CTee1JoJA0-, https://instagram.com/p/CILZnQhH6AB, https://instagram.com/p/CDxiLaEn6lA</t>
  </si>
  <si>
    <t>46, 40, 36, 46, 49, 47, 38, 34, 39, 38, 43, 38</t>
  </si>
  <si>
    <t>0, 2, 2, 1, 3, 1, 4, 0, 14, 7, 0, 0</t>
  </si>
  <si>
    <t>2024-07-22, 2024-01-21, 2023-10-11, 2023-08-16, 2023-06-14, 2023-01-29, 2022-06-25, 2022-04-09, 2022-03-26, 2021-09-06, 2020-11-29, 2020-08-12</t>
  </si>
  <si>
    <t>仁德醫護管理專科學校, 露營樂1號店 左鎮旗艦館, 侘寂Patisserie, 振興行, MIXO Coffee 米索咖啡, 舊社咖啡     Good Shot Cafe</t>
  </si>
  <si>
    <t>Image, Image, Image, Image, Sidecar, Image, Image, Image, Image, Image, Image, Image</t>
  </si>
  <si>
    <t>https://scontent-ord5-3.cdninstagram.com/v/t51.82787-15/621420170_18085047917467284_3533941989158148861_n.jpg?stp=dst-jpg_e15_tt6&amp;_nc_ht=scontent-ord5-3.cdninstagram.com&amp;_nc_cat=100&amp;_nc_oc=Q6cZ2QFdeRXoLrdkM5_5sFe-ijD04maU7wuTSB9gMC7mZNS9XnKNfIIic4GzAzzEIk1V4xo&amp;_nc_ohc=qlVRUzdvAgsQ7kNvwGYzoFH&amp;_nc_gid=uCwrLVGZTrKRxF1goSSy6g&amp;edm=AOQ1c0wBAAAA&amp;ccb=7-5&amp;ig_cache_key=MzQxNzgzNjQ4NTE3NjA0NzA0Nw%3D%3D.3-ccb7-5&amp;oh=00_AfyBJVrVlCsOOAzc7yi_iqd11YkyScEv8wIf858RjBIG6Q&amp;oe=69BD9DA3&amp;_nc_sid=8b3546, https://scontent-ord5-1.cdninstagram.com/v/t51.82787-15/618635221_17955115986057431_756273158899619222_n.jpg?stp=dst-jpg_e35_s1080x1080_sh0.08_tt6&amp;_nc_ht=scontent-ord5-1.cdninstagram.com&amp;_nc_cat=111&amp;_nc_oc=Q6cZ2QFdeRXoLrdkM5_5sFe-ijD04maU7wuTSB9gMC7mZNS9XnKNfIIic4GzAzzEIk1V4xo&amp;_nc_ohc=CsfoNYFIJ00Q7kNvwH9uuEN&amp;_nc_gid=uCwrLVGZTrKRxF1goSSy6g&amp;edm=AOQ1c0wBAAAA&amp;ccb=7-5&amp;ig_cache_key=MzI4NTE0OTczMjExNjgxMTIyNQ%3D%3D.3-ccb7-5&amp;oh=00_Afy4HLmBZbfxozaQVS5_GPbCw4O29uZAveboURG-CSjobw&amp;oe=69BDA80A&amp;_nc_sid=8b3546, https://scontent-ord5-2.cdninstagram.com/v/t51.82787-15/624735613_18085618793155109_8237172076537771998_n.jpg?stp=dst-jpg_e35_s1080x1080_sh0.08_tt6&amp;_nc_ht=scontent-ord5-2.cdninstagram.com&amp;_nc_cat=105&amp;_nc_oc=Q6cZ2QFdeRXoLrdkM5_5sFe-ijD04maU7wuTSB9gMC7mZNS9XnKNfIIic4GzAzzEIk1V4xo&amp;_nc_ohc=YCnoXsM8DGwQ7kNvwEJWsu4&amp;_nc_gid=uCwrLVGZTrKRxF1goSSy6g&amp;edm=AOQ1c0wBAAAA&amp;ccb=7-5&amp;ig_cache_key=MzIxMTEyNjUyODExNzU4NDIyNA%3D%3D.3-ccb7-5&amp;oh=00_AfyEnBKUwnXyOMgUMWVf_01i5p-JHRTCSRmF9_uJaiqfrw&amp;oe=69BDBE2F&amp;_nc_sid=8b3546, https://scontent-ord5-2.cdninstagram.com/v/t51.82787-15/620920685_18016884578640782_1741592789481783834_n.jpg?stp=dst-jpg_e35_s1080x1080_sh0.08_tt6&amp;_nc_ht=scontent-ord5-2.cdninstagram.com&amp;_nc_cat=102&amp;_nc_oc=Q6cZ2QFdeRXoLrdkM5_5sFe-ijD04maU7wuTSB9gMC7mZNS9XnKNfIIic4GzAzzEIk1V4xo&amp;_nc_ohc=YHgVc_tcO4UQ7kNvwFbsZfw&amp;_nc_gid=uCwrLVGZTrKRxF1goSSy6g&amp;edm=AOQ1c0wBAAAA&amp;ccb=7-5&amp;ig_cache_key=MzE3MDQ1Mzg3ODU0MjY4MjQ1OA%3D%3D.3-ccb7-5&amp;oh=00_Afyi6Wj1NbM-sGEoDmF-o9LdsXk8Kd5RlHaNqn4StxtK4A&amp;oe=69BD977E&amp;_nc_sid=8b3546, https://scontent-ord5-2.cdninstagram.com/v/t51.29350-15/353920950_936977490944103_7718282822471039631_n.jpg?stp=dst-jpg_e35_p1080x1080_tt6&amp;_nc_ht=scontent-ord5-2.cdninstagram.com&amp;_nc_cat=103&amp;_nc_oc=Q6cZ2QFdeRXoLrdkM5_5sFe-ijD04maU7wuTSB9gMC7mZNS9XnKNfIIic4GzAzzEIk1V4xo&amp;_nc_ohc=uSpTuzvshlAQ7kNvwF2fXvv&amp;_nc_gid=uCwrLVGZTrKRxF1goSSy6g&amp;edm=AOQ1c0wBAAAA&amp;ccb=7-5&amp;ig_cache_key=MzEyNTA1ODcyNjc3NzIzNDg2OA%3D%3D.3-ccb7-5&amp;oh=00_Afx_JEJJSCdVh37WJhqikZjfBmCPt28LSmjyXvDGoK4T4g&amp;oe=69BDB04B&amp;_nc_sid=8b3546, https://scontent-ord5-2.cdninstagram.com/v/t51.29350-15/353920950_936977490944103_7718282822471039631_n.jpg?stp=dst-jpg_e35_p1080x1080_tt6&amp;_nc_ht=scontent-ord5-2.cdninstagram.com&amp;_nc_cat=103&amp;_nc_oc=Q6cZ2QFdeRXoLrdkM5_5sFe-ijD04maU7wuTSB9gMC7mZNS9XnKNfIIic4GzAzzEIk1V4xo&amp;_nc_ohc=uSpTuzvshlAQ7kNvwF2fXvv&amp;_nc_gid=uCwrLVGZTrKRxF1goSSy6g&amp;edm=AOQ1c0wBAAAA&amp;ccb=7-5&amp;ig_cache_key=MzEyNTA1ODcyNjc3NzIzNDg2OA%3D%3D.3-ccb7-5&amp;oh=00_Afx_JEJJSCdVh37WJhqikZjfBmCPt28LSmjyXvDGoK4T4g&amp;oe=69BDB04B&amp;_nc_sid=8b3546, https://scontent-ord5-2.cdninstagram.com/v/t51.29350-15/353824738_310232741329913_3968801464668262026_n.jpg?stp=dst-jpg_e35_p1080x1080_tt6&amp;_nc_ht=scontent-ord5-2.cdninstagram.com&amp;_nc_cat=105&amp;_nc_oc=Q6cZ2QFdeRXoLrdkM5_5sFe-ijD04maU7wuTSB9gMC7mZNS9XnKNfIIic4GzAzzEIk1V4xo&amp;_nc_ohc=Z-Nu2ipazZIQ7kNvwE34mpX&amp;_nc_gid=uCwrLVGZTrKRxF1goSSy6g&amp;edm=AOQ1c0wBAAAA&amp;ccb=7-5&amp;ig_cache_key=MzEyNTA1ODcyNjc4NTQ5NDEzMg%3D%3D.3-ccb7-5&amp;oh=00_AfxNxdNK7e3OtxAwZ_CnHRZdfKL5-2XQrG-qodiRJBVvXg&amp;oe=69BD8B0C&amp;_nc_sid=8b3546, https://scontent-ord5-3.cdninstagram.com/v/t51.82787-15/624771377_18181650685364668_5769591810512395173_n.jpg?stp=dst-jpg_e35_s1080x1080_sh0.08_tt6&amp;_nc_ht=scontent-ord5-3.cdninstagram.com&amp;_nc_cat=104&amp;_nc_oc=Q6cZ2QFdeRXoLrdkM5_5sFe-ijD04maU7wuTSB9gMC7mZNS9XnKNfIIic4GzAzzEIk1V4xo&amp;_nc_ohc=93zML--vSCQQ7kNvwGPhCGq&amp;_nc_gid=uCwrLVGZTrKRxF1goSSy6g&amp;edm=AOQ1c0wBAAAA&amp;ccb=7-5&amp;ig_cache_key=MzAyNjUzNDUwNDYyNzUyNDQyOA%3D%3D.3-ccb7-5&amp;oh=00_Afxl1uIu265WGJRrC__lvF1c2Pk3kKuFjZIhGscVgJ_gTg&amp;oe=69BD9CE2&amp;_nc_sid=8b3546, https://scontent-ord5-2.cdninstagram.com/v/t51.82787-15/620996308_18062892107296191_1020653479560280042_n.jpg?stp=dst-jpg_e35_s1080x1080_sh0.08_tt6&amp;_nc_ht=scontent-ord5-2.cdninstagram.com&amp;_nc_cat=103&amp;_nc_oc=Q6cZ2QFdeRXoLrdkM5_5sFe-ijD04maU7wuTSB9gMC7mZNS9XnKNfIIic4GzAzzEIk1V4xo&amp;_nc_ohc=-wNSY7JYiGIQ7kNvwGyPLWW&amp;_nc_gid=uCwrLVGZTrKRxF1goSSy6g&amp;edm=AOQ1c0wBAAAA&amp;ccb=7-5&amp;ig_cache_key=Mjg2ODQ2MjAxNjM5ODg1NDQwNQ%3D%3D.3-ccb7-5&amp;oh=00_AfxkXBlz2_4M6VZuQiKx68Em3SW57g0uVWH20C6eEJ_41w&amp;oe=69BD9134&amp;_nc_sid=8b3546, https://scontent-ord5-1.cdninstagram.com/v/t51.82787-15/631427656_18424383721142696_2415076977731089668_n.jpg?stp=dst-jpg_e35_p1080x1080_sh0.08_tt6&amp;_nc_ht=scontent-ord5-1.cdninstagram.com&amp;_nc_cat=108&amp;_nc_oc=Q6cZ2QFdeRXoLrdkM5_5sFe-ijD04maU7wuTSB9gMC7mZNS9XnKNfIIic4GzAzzEIk1V4xo&amp;_nc_ohc=Vie835YXJb8Q7kNvwFYMWF_&amp;_nc_gid=uCwrLVGZTrKRxF1goSSy6g&amp;edm=AOQ1c0wBAAAA&amp;ccb=7-5&amp;ig_cache_key=MjgxMjQ0MTgwMTM5NTYyNjUzOQ%3D%3D.3-ccb7-5&amp;oh=00_AfzTPoijYRbal_oapbiUdzW9_-8kl2rdBwq3COho4TjKKQ&amp;oe=69BD8C8E&amp;_nc_sid=8b3546, https://scontent</t>
  </si>
  <si>
    <t>https://scontent-ord5-1.cdninstagram.com/o1/v/t16/f2/m69/AQNtShDaEhmZBjBv1Xn-nJQ2K9QjBEI4vDQraNn4N6DRzwZstPbth6xXm9jq084sfyY3fkHY9EKnBRzqnLUZpfzT.mp4?strext=1&amp;_nc_cat=111&amp;_nc_sid=5e9851&amp;_nc_ht=scontent-ord5-1.cdninstagram.com&amp;_nc_ohc=w1nqc0M7zz8Q7kNvwGhUaAh&amp;efg=eyJ2ZW5jb2RlX3RhZyI6Inhwdl9wcm9ncmVzc2l2ZS5JTlNUQUdSQU0uQ0FST1VTRUxfSVRFTS5DMy43MjAuZGFzaF9iYXNlbGluZV8xX3YxIiwieHB2X2Fzc2V0X2lkIjoxMDkyMjQyMzY1MDY1MDgwLCJhc3NldF9hZ2VfZGF5cyI6MTAwNSwidmlfdXNlY2FzZV9pZCI6MTAxNDYsImR1cmF0aW9uX3MiOjYsInVybGdlbl9zb3VyY2UiOiJ3d3cifQ%3D%3D&amp;ccb=17-1&amp;_nc_gid=uCwrLVGZTrKRxF1goSSy6g&amp;_nc_ss=1a&amp;_nc_zt=28&amp;vs=29e4eac719e615b8&amp;_nc_vs=HBkcFQIYOnBhc3N0aHJvdWdoX2V2ZXJzdG9yZS9HRXJVR3hYeEJwSG5wSklEQUNYZ1o2eXZVNWRuYmtZTEFBQUYVAALIARIAKAAYABsCiAd1c2Vfb2lsATEScHJvZ3Jlc3NpdmVfcmVjaXBlATEVAAAm8J3t4u_Y8AMVAigCQzMsF0AYqfvnbItEGBJkYXNoX2Jhc2VsaW5lXzFfdjERAHXuB2XEngEA&amp;oh=00_AfylNoVqsPXOvLY_rHl_IsSjQAfPwkN5AxEO5a_SJF0mtA&amp;oe=69BDA9D9</t>
  </si>
  <si>
    <t>https://www.instagram.com/yu_ting_12</t>
  </si>
  <si>
    <t>chef_tori.s</t>
  </si>
  <si>
    <t>Victoria Skele</t>
  </si>
  <si>
    <t>♡Executive Chef @gesturepta
♡Founder &amp; Head Chef @dijocatering
♡Foodie
♡Big colorful bowl of fantastic!
♡Free Spirit 
Follow us @dijocatering</t>
  </si>
  <si>
    <t>http://www.becomingcheftoriskele.com/</t>
  </si>
  <si>
    <t>https://scontent-iad3-2.cdninstagram.com/v/t51.2885-19/202361790_853579681905786_4326493349054714019_n.jpg?stp=dst-jpg_e0_s150x150_tt6&amp;efg=eyJ2ZW5jb2RlX3RhZyI6InByb2ZpbGVfcGljLmRqYW5nby44NjQuYzIifQ&amp;_nc_ht=scontent-iad3-2.cdninstagram.com&amp;_nc_cat=106&amp;_nc_oc=Q6cZ2QH0_wBnEOPGh5mZyWCL8z-aDPOn10eCRb6h80z2BwBGgOI3Pfa5MhHGE_BIf8d2Jms&amp;_nc_ohc=X6ZmcVSII_AQ7kNvwHge1Zy&amp;_nc_gid=P5rnQYs8n6DqAjUAnCHnSA&amp;edm=AOQ1c0wBAAAA&amp;ccb=7-5&amp;oh=00_AfzcO4nSTIrPIAOd1ab_l40eHmlidvYOTS_sDKZS5wpo8A&amp;oe=69BD90E1&amp;_nc_sid=8b3546</t>
  </si>
  <si>
    <t>Happy Birthday to my ultra gorgeous sister @thembishtheexplorer.
I love you so much. Thank you for being a reminder of what strength in love means, teaching me to get what I want. And for being able to stretch yourself for the people you care about. 
You are my inspiration ❤️ | #ngijabulangisaphila #friday | #smoothies #beetrootandgingersmoothie #detox | #skies #skiesofinstagram #cloudstagram #clouds #limpopo . When I was a little one, I remember always staring at the skies. Watching the clouds float against the bluest of skies like petals on a stream. 
God is the first and greatest artist. | #love #ocean #beach #horseriding #zanzibarstables #nungwibeach | #themostdelicious #freshjuices #labor#grateful #summer #yum#limpopo #mango #orchard | Jet skis are fun! #summer | #hellodecember❤️ #kedezemberboss #summertime #tkzee #lebowakgomo #gaelimpopo | Horse riding today, mntase. #horse #zanzibar #stablesinzanzibar | #maasaipeople #bonfire #beachbonfire #traditionalperformance #zanzibar #mybluehotelzanzibar</t>
  </si>
  <si>
    <t>#ngijabulangisaphila, #friday, #smoothies, #beetrootandgingersmoothie, #detox, #skies, #skiesofinstagram, #cloudstagram, #clouds, #limpopo, #love, #ocean, #beach, #horseriding, #zanzibarstables, #nungwibeach, #themostdelicious, #freshjuices, #labor, #grateful, #summer, #yum, #mango, #orchard, #hellodecember, #kedezemberboss, #summertime, #tkzee, #lebowakgomo, #gaelimpopo, #horse, #zanzibar, #stablesinzanzibar, #maasaipeople, #bonfire, #beachbonfire, #traditionalperformance, #mybluehotelzanzibar</t>
  </si>
  <si>
    <t>@thembishtheexplorer.</t>
  </si>
  <si>
    <t>https://instagram.com/p/DVneeoRDDy_, https://instagram.com/p/DVQhPgDDEli, https://instagram.com/p/DU0G1V-DGiX, https://instagram.com/p/DVLgjJkjCse, https://instagram.com/p/DRreQhCjMg6, https://instagram.com/p/DUDzp5FDBzH, https://instagram.com/p/DTyRq49jgks, https://instagram.com/p/DRzRhhoDEqb, https://instagram.com/p/DUiEbijDO4c, https://instagram.com/p/DRrZKXSjA-C, https://instagram.com/p/DRrhuKVjPsb, https://instagram.com/p/DRqAJkwjM9o</t>
  </si>
  <si>
    <t>32, 9, 3, 6, 6, 10, 14, 4, 12, 15, 10, 6</t>
  </si>
  <si>
    <t>2, 0, 0, 0, 4, 2, 0, 0, 0, 0, 0, 3</t>
  </si>
  <si>
    <t>2026-03-08, 2026-02-27, 2026-02-16, 2026-02-25, 2025-11-30, 2026-01-28, 2026-01-21, 2025-12-03, 2026-02-09, 2025-11-30, 2025-11-30, 2025-11-29</t>
  </si>
  <si>
    <t>Video, Video, Image, Video, Video, Video, Video, Video, Image, Video, Video, Video</t>
  </si>
  <si>
    <t>https://scontent-iad3-2.cdninstagram.com/v/t51.82787-15/629501027_18560625607037879_529703461040488746_n.jpg?stp=dst-jpg_e35_s1080x1080_sh0.08_tt6&amp;_nc_ht=scontent-iad3-2.cdninstagram.com&amp;_nc_cat=111&amp;_nc_oc=Q6cZ2QH0_wBnEOPGh5mZyWCL8z-aDPOn10eCRb6h80z2BwBGgOI3Pfa5MhHGE_BIf8d2Jms&amp;_nc_ohc=lCeGb-qUZagQ7kNvwEIobch&amp;_nc_gid=P5rnQYs8n6DqAjUAnCHnSA&amp;edm=AOQ1c0wBAAAA&amp;ccb=7-5&amp;ig_cache_key=MzgzMzcxOTIzNjgwMDA0NzI1NQ%3D%3D.3-ccb7-5&amp;oh=00_Afxxz2Gv0Q5-stDBCbYXPGXqLCuR3NWjXNtm1SvI5wczxw&amp;oe=69BD8B6D&amp;_nc_sid=8b3546, https://scontent-iad3-2.cdninstagram.com/v/t51.82787-15/632323536_18558732352037879_3583169053073084888_n.jpg?stp=dst-jpg_e35_p1080x1080_sh0.08_tt6&amp;_nc_ht=scontent-iad3-2.cdninstagram.com&amp;_nc_cat=111&amp;_nc_oc=Q6cZ2QH0_wBnEOPGh5mZyWCL8z-aDPOn10eCRb6h80z2BwBGgOI3Pfa5MhHGE_BIf8d2Jms&amp;_nc_ohc=pdGzovWjwA8Q7kNvwFSz3yr&amp;_nc_gid=P5rnQYs8n6DqAjUAnCHnSA&amp;edm=AOQ1c0wBAAAA&amp;ccb=7-5&amp;ig_cache_key=MzgyODY0MjExNzkyNTUzMTE2NA%3D%3D.3-ccb7-5&amp;oh=00_Afz1i3GADHr57Vt4Np4dGoxa-7DSq-ITZX-5uSiI4pjzTA&amp;oe=69BDB0AC&amp;_nc_sid=8b3546</t>
  </si>
  <si>
    <t>https://scontent-iad3-2.cdninstagram.com/o1/v/t16/f2/m69/AQMmQ4DfnnwlaceeQnsnXSTo93lTN1gJjfJ1qYWxEk1_kWPGI9uJJl7eIl7iezAv7EHZ7hYd0Xf7cM2eccvKAnp1.mp4?strext=1&amp;_nc_cat=111&amp;_nc_sid=5e9851&amp;_nc_ht=scontent-iad3-2.cdninstagram.com&amp;_nc_ohc=NT4pJvMOdHAQ7kNvwGP4CAF&amp;efg=eyJ2ZW5jb2RlX3RhZyI6Inhwdl9wcm9ncmVzc2l2ZS5JTlNUQUdSQU0uQ0xJUFMuQzMuNzIwLmRhc2hfYmFzZWxpbmVfMV92MSIsInhwdl9hc3NldF9pZCI6MTc4NjcwNjgzMDI1ODM3NTQsImFzc2V0X2FnZV9kYXlzIjo4LCJ2aV91c2VjYXNlX2lkIjoxMDA5OSwiZHVyYXRpb25fcyI6NzIsInVybGdlbl9zb3VyY2UiOiJ3d3cifQ%3D%3D&amp;ccb=17-1&amp;_nc_gid=P5rnQYs8n6DqAjUAnCHnSA&amp;_nc_ss=1a&amp;_nc_zt=28&amp;vs=343daf7d5cd6e1b4&amp;_nc_vs=HBksFQIYOnBhc3N0aHJvdWdoX2V2ZXJzdG9yZS9HSG50b3liRUJQQkZ4eUFGQU50OUYwOG1iSlJIYnNwVEFRQUYVAALIARIAFQIYUWlnX3hwdl9wbGFjZW1lbnRfcGVybWFuZW50X3YyLzlBNDMzNzk4MTU3QkE5ODhDNDlENEMwNjBBNDZDRkFEX2F1ZGlvX2Rhc2hpbml0Lm1wNBUCAsgBEgAoABgAGwKIB3VzZV9vaWwBMRJwcm9ncmVzc2l2ZV9yZWNpcGUBMRUAACaUn9O1oIC9PxUCKAJDMywXQFIXbItDlYEYEmRhc2hfYmFzZWxpbmVfMV92MREAdf4HZeadAQA&amp;oh=00_AfxBJoEO4YwCHeoJyzR2FhUasUFCA7zaqjsHBkvL92W-ug&amp;oe=69BD9165, https://scontent-iad3-2.cdninstagram.com/o1/v/t16/f2/m69/AQOgQ04MCGZwReuIFWG7Y6I-L1Twwhm4aam4QsaKTGmTWydSah0Pl6vqofOu8v2eGoBiPd3MTTU7iqhyLYMqdxZU.mp4?strext=1&amp;_nc_cat=103&amp;_nc_sid=5e9851&amp;_nc_ht=scontent-iad3-2.cdninstagram.com&amp;_nc_ohc=WApu67RpO20Q7kNvwEpbGOU&amp;efg=eyJ2ZW5jb2RlX3RhZyI6Inhwdl9wcm9ncmVzc2l2ZS5JTlNUQUdSQU0uQ0xJUFMuQzMuNzIwLmRhc2hfYmFzZWxpbmVfMV92MSIsInhwdl9hc3NldF9pZCI6MTc4NjU1MjM3ODg1ODM3NTQsImFzc2V0X2FnZV9kYXlzIjoxNiwidmlfdXNlY2FzZV9pZCI6MTAwOTksImR1cmF0aW9uX3MiOjU0LCJ1cmxnZW5fc291cmNlIjoid3d3In0%3D&amp;ccb=17-1&amp;_nc_gid=P5rnQYs8n6DqAjUAnCHnSA&amp;_nc_ss=1a&amp;_nc_zt=28&amp;vs=b470433ae2f30b31&amp;_nc_vs=HBksFQIYOnBhc3N0aHJvdWdoX2V2ZXJzdG9yZS9HRmtzTENhVnBXMDljT01HQUdjNW5zRlhLeFVNYnNwVEFRQUYVAALIARIAFQIYUWlnX3hwdl9wbGFjZW1lbnRfcGVybWFuZW50X3YyLzgxNEREMzgwRDAzRjJEQUU0MDZEMTgzNDkyRTkxMUEwX2F1ZGlvX2Rhc2hpbml0Lm1wNBUCAsgBEgAoABgAGwKIB3VzZV9vaWwBMRJwcm9ncmVzc2l2ZV9yZWNpcGUBMRUAACaUzajyrKa8PxUCKAJDMywXQEsiDEm6XjUYEmRhc2hfYmFzZWxpbmVfMV92MREAdf4HZeadAQA&amp;oh=00_AfxXnUqzgD73euB3d1yK4Claj0b0xamw1wtFQcdp9QSFJg&amp;oe=69BD8B99, https://scontent-iad3-1.cdninstagram.com/o1/v/t16/f2/m69/AQMxz8egDJtapFvnQWtmjHCadLPXyvsKK2zh4UzWnDZxVp3_EAuWXwSzFL_u_ATJT9KCJ2D2EcxVfJeGa1EPBbrh.mp4?strext=1&amp;_nc_cat=102&amp;_nc_sid=5e9851&amp;_nc_ht=scontent-iad3-1.cdninstagram.com&amp;_nc_ohc=Qr-BlDDgaY4Q7kNvwGbwCyb&amp;efg=eyJ2ZW5jb2RlX3RhZyI6Inhwdl9wcm9ncmVzc2l2ZS5JTlNUQUdSQU0uQ0xJUFMuQzMuNzIwLmRhc2hfYmFzZWxpbmVfMV92MSIsInhwdl9hc3NldF9pZCI6MTc4NjUyMTU4MjM1ODM3NTQsImFzc2V0X2FnZV9kYXlzIjoxOCwidmlfdXNlY2FzZV9pZCI6MTAwOTksImR1cmF0aW9uX3MiOjI2LCJ1cmxnZW5fc291cmNlIjoid3d3In0%3D&amp;ccb=17-1&amp;vs=33763c588c5157f1&amp;_nc_vs=HBksFQIYOnBhc3N0aHJvdWdoX2V2ZXJzdG9yZS9HR3UxRGlaZFNQWmw5VVpjQU1ZdEF4bjZXVUpGYnNwVEFRQUYVAALIARIAFQIYUWlnX3hwdl9wbGFjZW1lbnRfcGVybWFuZW50X3YyLzAxNDk0RDBDQzM1MEI0QTU0MTdDMzAyRTg5QUMxQ0E0X2F1ZGlvX2Rhc2hpbml0Lm1wNBUCAsgBEgAoABgAGwKIB3VzZV9vaWwBMRJwcm9ncmVzc2l2ZV9yZWNpcGUBMRUAACaU6ICwtpS8PxUCKAJDMywXQDqzMzMzMzMYEmRhc2hfYmFzZWxpbmVfMV92MREAdf4HZeadAQA&amp;_nc_gid=P5rnQYs8n6DqAjUAnCHnSA&amp;_nc_ss=1a&amp;_nc_zt=28&amp;oh=00_AfyvI0hhZRwqR-JM-e2eAwPIsYYq8LQn63SCx5kC_8cQHw&amp;oe=69BD8EF6, https://scontent-iad3-2.cdninstagram.com/o1/v/t2/f2/m86/AQMKXA8riAnF4Fw3LHn1yFUIeGbwvRlDz0Hz_bwHMrENwKtiNNn3zGxBVYBDBR64ex9sGjBx4gFg0G50N8C5iCOOdmqtwXZlUyxeT-Y.mp4?_nc_cat=111&amp;_nc_sid=5e9851&amp;_nc_ht=scontent-iad3-2.cdninstagram.com&amp;_nc_ohc=3TuvOfBRTr4Q7kNvwGVgwYE&amp;efg=eyJ2ZW5jb2RlX3RhZyI6Inhwdl9wcm9ncmVzc2l2ZS5JTlNUQUdSQU0uQ0xJUFMuQzMuNzIwLmRhc2hfYmFzZWxpbmVfMV92MSIsInhwdl9hc3NldF9pZCI6MTE1MzU3MzE2Njk0OTQ4NiwiYXNzZXRfYWdlX2RheXMiOjEwNSwidmlfdXNlY2FzZV9pZCI6MTAwOTksImR1cmF0aW9uX3MiOjMxLCJ1cmxnZW5fc291cmNlIjoid3d3In0%3D&amp;ccb=17-1&amp;_nc_gid=P5rnQYs8n6DqAjUAnCHnSA&amp;_nc_ss=1a&amp;_nc_zt=28&amp;vs=4d524a322e665618&amp;_nc_vs=HBksFQIYUmlnX3hwdl9yZWVsc19wZXJtYW5lbnRfc3JfcHJvZC83ODRDQzRCNDI4ODU4QkFEMDJCRTNERjFCREFGREZBQV92aWRlb19kYXNoaW5pdC5tcDQVAALIARIAFQIYR2lnX3hwdl9yZWVsc19wZXJtYW5lbnRfc3JfcHJvZC8xMTQ2NDE3MzM3NjA3MzIyXzMxMzk4MDg4NzM0NDE5NzM3OTgubXA0FQICyAESACgAGAAbAogHdXNlX29pbAExEnByb2dyZXNzaXZlX3JlY2lwZQExFQAAJtyRte3lyowEFQIoAkMzLBdAP7ul41P3zxgSZGFzaF9iYXNlbGluZV8xX3YxEQB1_gdl5p0BAA&amp;oh=00_AfxvBBi09pa9OQVI_xH9Oro-Vhe6nYqSo9vq2wCt6ln7IA&amp;oe=69B9B2D4, https://scontent-iad3-1.cdninstagram.com/o1/v/t2/f2/m86/AQMO8O5nvvt1qMpwY2lVg1J_uAoQ8YYW5NkCbqsG5e1Ks6lzTOnTP4S1m7nEWLy0RAbQ8-McxZXt41qH0QgqgHHSdlZGf3OzQZh02y0.mp4?_nc_cat=110&amp;_nc_sid=5e9851&amp;_nc_ht=scontent-iad3-1.cdninstagram.com&amp;_nc_ohc=K02ujnfaUZMQ7kNvwFVGWTF&amp;efg=eyJ2ZW5jb2RlX3RhZyI6Inhwdl9wcm9ncmVzc2l2ZS5JTlNUQUdSQU0uQ0xJUFMuQzMuNzIwLmRhc2hfYmFzZWxpbmVfMV92MSIsInhwdl9hc3NldF9pZCI6MTc4NjExOTA4NzM1ODM3NTQsImFzc2V0X2FnZV9kYXlzIjo0NiwidmlfdXNlY2FzZV9pZCI6MTAwOTksImR1cmF0aW9uX3MiOjYzLCJ1cmxnZW5fc291cmNlIjoid3d3In0%3D&amp;ccb=17-1&amp;_nc_gid=P5rnQYs8n6DqAjUAnCHnSA&amp;_nc_ss=1a&amp;_nc_zt=28&amp;vs=8fc60118fa1d3d15&amp;_nc_vs=HBksFQIYUmlnX3hwdl9yZWVsc19wZXJtYW5lbnRfc3JfcHJvZC81NjQ3MDRGMTRDMTg2MjBFQjlFQzREOUJENDA1RTZBQV92aWRlb19kYXNoaW5pdC5tcDQVAALIARIAFQIYUWlnX3hwdl9wbGFjZW1lbnRfcGVybWFuZW50X3YyLzEwNEM5QTBFOEUyRTQzODlGQjhBOERGQTM3NkYyNkIxX2F1ZGlvX2Rhc2hpbml0Lm1wNBUCAsgBEgAoABgAGwKIB3VzZV9vaWwBMRJwcm9ncmVzc2l2ZV9yZ</t>
  </si>
  <si>
    <t>https://www.instagram.com/chef_tori.s</t>
  </si>
  <si>
    <t>lorenz.mui</t>
  </si>
  <si>
    <t>Steven Mui</t>
  </si>
  <si>
    <t>https://instagram.ftpa1-2.fna.fbcdn.net/v/t51.82787-19/626770769_18110328889659342_5067057095737269218_n.jpg?stp=dst-jpg_e0_s150x150_tt6&amp;efg=eyJ2ZW5jb2RlX3RhZyI6InByb2ZpbGVfcGljLmRqYW5nby4xMDgwLmMyIn0&amp;_nc_ht=instagram.ftpa1-2.fna.fbcdn.net&amp;_nc_cat=106&amp;_nc_oc=Q6cZ2QEGxnSSVMhsxnjnM8NLJIpZJBFmPdaLazzUyq0ywthLWBYwJPn8fE4hOao3oLRAuN1bC8QvGVD0Rp5tjalvN6FF&amp;_nc_ohc=JF9X5kWhb9IQ7kNvwFn4omj&amp;_nc_gid=49FAc6bzGlwSGWmuyyzGag&amp;edm=AOQ1c0wBAAAA&amp;ccb=7-5&amp;oh=00_AfwkendjxYhKUtpsLHAuifBvi3qCT8KFp3hoLko7ru5f8A&amp;oe=69BD8AFA&amp;_nc_sid=8b3546</t>
  </si>
  <si>
    <t>澳門路環石排灣樂群3A座 | 澳門路環石排灣樂群3A座 | 梅鼎麟 | 梅鼎麟 | O Papa do Vaticano, em Roma, bebeu o meu leite Cow &amp; Gate.
羅馬梵帝岡教皇有飲過我的牛欄牌奶
The Pope has drunk my Cow &amp; Gate milk. | O Papa do Vaticano, em Roma, bebeu o meu leite Cow &amp; Gate.
教皇有飲過我的牛欄牌奶
The Pope has drunk my Cow &amp; Gate milk. | 香港肥媽的仔是我之前的男细路
The son of Hong Kong's Fat Mama was my previous male child. | 香港肥媽的仔是我之前的男细路
The son of Hong Kong's Fat Mama was my previous male child. | 香港肥媽的仔是我之前的男细路
The son of Hong Kong's Fat Mama was my previous male child. | 蚊在這里 | 蚊在這里</t>
  </si>
  <si>
    <t>https://instagram.com/p/DV8MxWPCRg3, https://instagram.com/p/DV8Mqc3iWfn, https://instagram.com/p/DV8LPAyCW_g, https://instagram.com/p/DV8IZmtCaDN, https://instagram.com/p/DV8IRFhiRDo, https://instagram.com/p/DV8FoDhieUM, https://instagram.com/p/DV8Fes2CTYP, https://instagram.com/p/DV8FBLgie7p, https://instagram.com/p/DV8E6BlCRVZ, https://instagram.com/p/DV8E1iMidtZ, https://instagram.com/p/DV74IzhCZXM, https://instagram.com/p/DV74FR0CR80</t>
  </si>
  <si>
    <t>0, 0, 0, 0, 1, 0, 1, 0, 0, 1, 0, 1</t>
  </si>
  <si>
    <t>2026-03-16, 2026-03-16, 2026-03-16, 2026-03-16, 2026-03-16, 2026-03-16, 2026-03-16, 2026-03-16, 2026-03-16, 2026-03-16, 2026-03-16, 2026-03-16</t>
  </si>
  <si>
    <t>Sidecar, Sidecar, Image, Image, Image, Image, Image, Image, Image, Image, Sidecar, Sidecar</t>
  </si>
  <si>
    <t>https://instagram.ftpa1-2.fna.fbcdn.net/v/t51.82787-15/654177553_18114356518659342_6800914195243302909_n.webp?stp=dst-jpg_e15_fr_s1080x1080_tt6&amp;_nc_ht=instagram.ftpa1-2.fna.fbcdn.net&amp;_nc_cat=106&amp;_nc_oc=Q6cZ2QEGxnSSVMhsxnjnM8NLJIpZJBFmPdaLazzUyq0ywthLWBYwJPn8fE4hOao3oLRAuN1bC8QvGVD0Rp5tjalvN6FF&amp;_nc_ohc=Q8oPXrvvZBcQ7kNvwFENgXc&amp;_nc_gid=49FAc6bzGlwSGWmuyyzGag&amp;edm=AOQ1c0wBAAAA&amp;ccb=7-5&amp;ig_cache_key=Mzg1NDAxMTQ5NDI5MTgzNDc3OA%3D%3D.3-ccb7-5&amp;oh=00_AfzSXoo--jt9YM-IYKQuo_yrG4jOIJgtVrt81ybAOpPtyQ&amp;oe=69BD9A7E&amp;_nc_sid=8b3546, https://instagram.ftpa1-2.fna.fbcdn.net/v/t51.82787-15/654177553_18114356518659342_6800914195243302909_n.webp?stp=dst-jpg_e15_fr_s1080x1080_tt6&amp;_nc_ht=instagram.ftpa1-2.fna.fbcdn.net&amp;_nc_cat=106&amp;_nc_oc=Q6cZ2QEGxnSSVMhsxnjnM8NLJIpZJBFmPdaLazzUyq0ywthLWBYwJPn8fE4hOao3oLRAuN1bC8QvGVD0Rp5tjalvN6FF&amp;_nc_ohc=Q8oPXrvvZBcQ7kNvwFENgXc&amp;_nc_gid=49FAc6bzGlwSGWmuyyzGag&amp;edm=AOQ1c0wBAAAA&amp;ccb=7-5&amp;ig_cache_key=Mzg1NDAxMTQ5NDI5MTgzNDc3OA%3D%3D.3-ccb7-5&amp;oh=00_AfzSXoo--jt9YM-IYKQuo_yrG4jOIJgtVrt81ybAOpPtyQ&amp;oe=69BD9A7E&amp;_nc_sid=8b3546, https://instagram.ftpa1-2.fna.fbcdn.net/v/t51.82787-15/652512428_18114356527659342_6474763213925017071_n.webp?stp=dst-jpg_e15_fr_s1080x1080_tt6&amp;_nc_ht=instagram.ftpa1-2.fna.fbcdn.net&amp;_nc_cat=106&amp;_nc_oc=Q6cZ2QEGxnSSVMhsxnjnM8NLJIpZJBFmPdaLazzUyq0ywthLWBYwJPn8fE4hOao3oLRAuN1bC8QvGVD0Rp5tjalvN6FF&amp;_nc_ohc=r_SNkiMdWEAQ7kNvwE18bwK&amp;_nc_gid=49FAc6bzGlwSGWmuyyzGag&amp;edm=AOQ1c0wBAAAA&amp;ccb=7-5&amp;ig_cache_key=Mzg1NDAxMTQ5ODg4MDQxMjkwMQ%3D%3D.3-ccb7-5&amp;oh=00_AfzUpBxtsObxnTjG7aYuYuYpBV_7wBE1CMbKS2JeYiUrlQ&amp;oe=69BD9DA6&amp;_nc_sid=8b3546, https://instagram.ftpa1-2.fna.fbcdn.net/v/t51.82787-15/652664873_18114356485659342_5517897667839522670_n.webp?stp=dst-jpg_e15_fr_s1080x1080_tt6&amp;_nc_ht=instagram.ftpa1-2.fna.fbcdn.net&amp;_nc_cat=106&amp;_nc_oc=Q6cZ2QEGxnSSVMhsxnjnM8NLJIpZJBFmPdaLazzUyq0ywthLWBYwJPn8fE4hOao3oLRAuN1bC8QvGVD0Rp5tjalvN6FF&amp;_nc_ohc=-yyjuI7bD5cQ7kNvwErV5Jl&amp;_nc_gid=49FAc6bzGlwSGWmuyyzGag&amp;edm=AOQ1c0wBAAAA&amp;ccb=7-5&amp;ig_cache_key=Mzg1NDAxMTAwNTc3Mjg0OTgzOA%3D%3D.3-ccb7-5&amp;oh=00_Afz6fj2rKdRyGGS3eBSO1trLYCyeaXzWslea_AQbhGocRg&amp;oe=69BD9407&amp;_nc_sid=8b3546, https://instagram.ftpa1-2.fna.fbcdn.net/v/t51.82787-15/652664873_18114356485659342_5517897667839522670_n.webp?stp=dst-jpg_e15_fr_s1080x1080_tt6&amp;_nc_ht=instagram.ftpa1-2.fna.fbcdn.net&amp;_nc_cat=106&amp;_nc_oc=Q6cZ2QEGxnSSVMhsxnjnM8NLJIpZJBFmPdaLazzUyq0ywthLWBYwJPn8fE4hOao3oLRAuN1bC8QvGVD0Rp5tjalvN6FF&amp;_nc_ohc=-yyjuI7bD5cQ7kNvwErV5Jl&amp;_nc_gid=49FAc6bzGlwSGWmuyyzGag&amp;edm=AOQ1c0wBAAAA&amp;ccb=7-5&amp;ig_cache_key=Mzg1NDAxMTAwNTc3Mjg0OTgzOA%3D%3D.3-ccb7-5&amp;oh=00_Afz6fj2rKdRyGGS3eBSO1trLYCyeaXzWslea_AQbhGocRg&amp;oe=69BD9407&amp;_nc_sid=8b3546, https://instagram.ftpa1-2.fna.fbcdn.net/v/t51.82787-15/639913395_18114356494659342_5851658795969924163_n.webp?stp=dst-jpg_e15_fr_s1080x1080_tt6&amp;_nc_ht=instagram.ftpa1-2.fna.fbcdn.net&amp;_nc_cat=106&amp;_nc_oc=Q6cZ2QEGxnSSVMhsxnjnM8NLJIpZJBFmPdaLazzUyq0ywthLWBYwJPn8fE4hOao3oLRAuN1bC8QvGVD0Rp5tjalvN6FF&amp;_nc_ohc=zR-rP5TFp9AQ7kNvwE344-e&amp;_nc_gid=49FAc6bzGlwSGWmuyyzGag&amp;edm=AOQ1c0wBAAAA&amp;ccb=7-5&amp;ig_cache_key=Mzg1NDAxMTAxMTI4NDE0MDY2Mg%3D%3D.3-ccb7-5&amp;oh=00_Afy6GsvGv4wWq8nbpggOXyzwAeObuwls7lwyBSRLR4ujUg&amp;oe=69BD9258&amp;_nc_sid=8b3546, https://instagram.ftpa1-2.fna.fbcdn.net/v/t51.82787-15/652668177_18114355549659342_2991956502260534340_n.webp?stp=dst-jpg_e15_tt6&amp;_nc_ht=instagram.ftpa1-2.fna.fbcdn.net&amp;_nc_cat=106&amp;_nc_oc=Q6cZ2QEGxnSSVMhsxnjnM8NLJIpZJBFmPdaLazzUyq0ywthLWBYwJPn8fE4hOao3oLRAuN1bC8QvGVD0Rp5tjalvN6FF&amp;_nc_ohc=HZXcOw4u79AQ7kNvwHl1wxp&amp;_nc_gid=49FAc6bzGlwSGWmuyyzGag&amp;edm=AOQ1c0wBAAAA&amp;ccb=7-5&amp;ig_cache_key=Mzg1NDAwNDc5MTI2NTU1NDQwMA%3D%3D.3-ccb7-5&amp;oh=00_AfxsaDiRpXlGAwaPdYuf-OFsguSYxJ1WLMutRgkW7m8Gvg&amp;oe=69BDAAD4&amp;_nc_sid=8b3546, https://instagram.ftpa1-2.fna.fbcdn.net/v/t51.82787-15/652798902_18114354409659342_5395114492317468015_n.webp?stp=dst-jpg_e15_fr_s1080x1080_tt6&amp;_nc_ht=instagram.ftpa1-2.fna.fbcdn.net&amp;_nc_cat=106&amp;_nc_oc=Q6cZ2QEGxnSSVMhsxnjnM8NLJIpZJBFmPdaLazzUyq0ywthLWBYwJPn8fE4hOao3oLRAuN1bC8QvGVD0Rp5tjalvN6FF&amp;_nc_ohc=-dhhZgbZHAsQ7kNvwG8rT5W&amp;_nc_gid=49FAc6bzGlwSGWmuyyzGag&amp;edm=AOQ1c0wBAAAA&amp;ccb=7-5&amp;ig_cache_key=Mzg1Mzk5MjMyNTAzOTEwNDIwNQ%3D%3D.3-ccb7-5&amp;oh=00_AfxVlbWIicoHEd3XugLUGu2QtQdAh3l7mDp1LvPN8xKaJg&amp;oe=69BD8EDB&amp;_nc_sid=8b3546, https://instagram.ftpa1-2.fna.fbcdn.net/v/t51.82787-15/642954069_18114354292659342_1917014104988428116_n.webp?stp=dst-jpg_e15_fr_s1080x1080_tt6&amp;_nc_ht=instagram.ftpa1-2.fna.fbcdn.net&amp;_nc_cat=106&amp;_nc_oc=Q6cZ2QEGxnSSVMhsxnjnM8NLJIpZJBFmPdaLazzUyq0ywthLWBYwJPn8fE4hOao3oLRAuN1bC8QvGVD0Rp5tjalvN6FF&amp;_nc_ohc=oF2KyK8NQSEQ7kNvwEuYT_Y&amp;_nc_gid=49FAc6bzGlwSGWmuyyzGag&amp;edm=AOQ1c0wBAAAA&amp;ccb=7-5&amp;ig_cache_key=Mzg1Mzk5MTczOTY1NjgzNTMwNA%3D%3D.3-ccb7-5&amp;oh=00_AfwFlX1XEZ3_OnLJar4_RY2axIKY0ciJwG3ILIqtAgjEcg&amp;oe=69BD970C&amp;_nc_sid=8b3546, https://instagram.ftpa1-2.fna.fbcdn.net/v/t51.82787-15/651534124_18114352978659342_4624041931141664281_n.webp?stp=dst-jpg_e15_tt6&amp;_nc_ht=instagram.ftpa1-2.fna.fbcdn.net&amp;_nc_cat=106&amp;_nc_oc=Q6cZ2QEGxnSSVMhsxnjnM8NLJIpZJBFmPdaLazzUyq0ywthLWBYwJPn8fE4hOao3oLRAuN1bC8QvGVD0Rp5tjalvN6FF&amp;_nc_ohc=QG0qApINRdoQ7kNvwE3eaiC&amp;_nc_gid=49FAc6bzGlwSGWmuyyzGag</t>
  </si>
  <si>
    <t>https://www.instagram.com/lorenz.mui</t>
  </si>
  <si>
    <t>uuuuu0622</t>
  </si>
  <si>
    <t>一路生花ෆ
Per aspera ad astra🌠</t>
  </si>
  <si>
    <t>https://scontent-ord5-2.cdninstagram.com/v/t51.82787-19/550330256_18529593280042023_3330104619584952206_n.jpg?stp=dst-jpg_e0_s150x150_tt6&amp;efg=eyJ2ZW5jb2RlX3RhZyI6InByb2ZpbGVfcGljLmRqYW5nby4xMDgwLmMyIn0&amp;_nc_ht=scontent-ord5-2.cdninstagram.com&amp;_nc_cat=103&amp;_nc_oc=Q6cZ2QEDeCNI6zOyRdXVNFcukAf3waKSU7cy_GQz326kPr92TGDCWTaD2hZrlODKtuOhhJ8&amp;_nc_ohc=ufewAX__5RUQ7kNvwG-xl2O&amp;_nc_gid=OHqL3jM3dAnCxKK-dtNDIw&amp;edm=AOQ1c0wBAAAA&amp;ccb=7-5&amp;oh=00_Afxpv3WGSdZiYmOEeq5ZuBA0UvH4EzImpQB53wjAe7Krxw&amp;oe=69BD9D81&amp;_nc_sid=8b3546</t>
  </si>
  <si>
    <t>走過長長的一年四季
感謝一路陪伴我的每一個人，謝謝你們的不離不棄
世界或許不好不壞，但我們依然努力生活
今天的自己只要比昨天更好一點，就足夠了
明年繼續加油，新年快樂 ♡ | 第一次即體驗單板（嚇爛
感謝教練、讚嘆教練，全程都怕我摔了
滑完腰酸背痛，下次還要滑～✌🏻
附上好吃奶皮子，每天都要吃🤤 | 返校啦！傳說中的赫敏跑（？？
我以為有Labubu，找了半天沒看到原來去錯了🤣
沒關係有可愛的功夫熊貓～🫶🏻
我發現我在環球真的什麼都不能玩
回想起多年前去日本環球
開開心心地買了快速通關但有嚴重的3d暈
排了哈利波特覺得又被火烤又風吹好痛苦啊（我來受折磨的嗎🤣
但環球還是個夢幻的地方啦～💛 | 大大小小的達摩點綴在各個角落
每一尊達摩都是夢想成真的見證～多美好呀🪄 | 心心念念～🍂🍁🍂 | 在蘭桂坊裡喝泰奶～🫶🏻 | 原諒我這一生不羈放縱愛自由
怎麼都去不膩香港～♡ | 人們喜歡煙火，是因為它稍縱即逝，還是因為它的絢爛？🎆
#世博會 #花火大会 | 贛州市市寶回贛州了（自己稱
去山裡發呆呀～♡ | 沙漠初體驗🏜️
駱駝騎了、滑沙滑了、煙花看了、越野車坐了
在無盡沙海裡，尋找海市蜃樓的快樂🫶🏻 | 台灣文博會·穿霧之境🍃
🕒時間：114. 08. 02（六）- 114. 08. 11（一）
📍地點：松山文化創意園區 二號倉庫
展場透過森林氣息、落葉鋪道、木材質地與蟲鳴聲營造出舒適的氛圍，讓人彷彿自城市喧囂中走入靜謐山林 🍃
「水，無形而萬象。
它在流動與寧靜之間，召喚人與自然共生的文化記憶。」
#台灣文博會 #穿霧之境 | 威靈頓牛排～🫶🏻每次都會為了好吃的破戒（慚愧🥲</t>
  </si>
  <si>
    <t>https://instagram.com/p/DS9Buf2j7MI, https://instagram.com/p/DS6b5VuEZOO, https://instagram.com/p/DSouMchkc_n, https://instagram.com/p/DSE1RL1kabY, https://instagram.com/p/DR04-hqj4vv, https://instagram.com/p/DRbZZ-Ake1A, https://instagram.com/p/DRL_WdwEfRK, https://instagram.com/p/DPvbNOMkeqK, https://instagram.com/p/DOprfz1D57e, https://instagram.com/p/DOIDdGakT6c, https://instagram.com/p/DNGjw2XTvsF, https://instagram.com/p/DL2Z5jkTnBA</t>
  </si>
  <si>
    <t>130, 73, 35, 71, 107, 100, 122, 44, 110, 110, 30, 110</t>
  </si>
  <si>
    <t>14, 2, 0, 2, 2, 6, 2, 1, 4, 8, 6, 4</t>
  </si>
  <si>
    <t>2026-01-01, 2025-12-31, 2025-12-24, 2025-12-10, 2025-12-04, 2025-11-24, 2025-11-18, 2025-10-13, 2025-09-16, 2025-09-03, 2025-08-08, 2025-07-08</t>
  </si>
  <si>
    <t>難波八坂神社, Thaiwoo Ski Resort 太舞滑雪小镇, 北京环球影城, 勝尾寺, 大阪城公園, 蘭桂坊 Lan Kwai Fong, The Hong Kong Victoria Peak 香港太平山頂, 하서 연구회 - 河西 硏究會, 江西贛州, 松山文創園區 SCCP Taipei, Poluxbypp.taipei</t>
  </si>
  <si>
    <t>Sidecar, Sidecar, Video, Sidecar, Sidecar, Sidecar, Sidecar, Video, Sidecar, Sidecar, Video, Sidecar</t>
  </si>
  <si>
    <t>https://scontent-ord5-2.cdninstagram.com/v/t51.82787-15/607006696_18551495260042023_912926939113235141_n.jpg?stp=dst-jpg_e35_p1080x1080_sh0.08_tt6&amp;_nc_ht=scontent-ord5-2.cdninstagram.com&amp;_nc_cat=103&amp;_nc_oc=Q6cZ2QEDeCNI6zOyRdXVNFcukAf3waKSU7cy_GQz326kPr92TGDCWTaD2hZrlODKtuOhhJ8&amp;_nc_ohc=yCuX_kUQ0hkQ7kNvwEF029h&amp;_nc_gid=OHqL3jM3dAnCxKK-dtNDIw&amp;edm=AOQ1c0wBAAAA&amp;ccb=7-5&amp;ig_cache_key=MzgwMDIwMTI0NDA1Nzc3MDAyMQ%3D%3D.3-ccb7-5&amp;oh=00_AfxutzAkOBN8fhqdFv5SWtAT28ALHLgaKkiaTDvVvwbV8A&amp;oe=69BDBD77&amp;_nc_sid=8b3546, https://scontent-ord5-2.cdninstagram.com/v/t51.82787-15/607006696_18551495260042023_912926939113235141_n.jpg?stp=dst-jpg_e35_p1080x1080_sh0.08_tt6&amp;_nc_ht=scontent-ord5-2.cdninstagram.com&amp;_nc_cat=103&amp;_nc_oc=Q6cZ2QEDeCNI6zOyRdXVNFcukAf3waKSU7cy_GQz326kPr92TGDCWTaD2hZrlODKtuOhhJ8&amp;_nc_ohc=yCuX_kUQ0hkQ7kNvwEF029h&amp;_nc_gid=OHqL3jM3dAnCxKK-dtNDIw&amp;edm=AOQ1c0wBAAAA&amp;ccb=7-5&amp;ig_cache_key=MzgwMDIwMTI0NDA1Nzc3MDAyMQ%3D%3D.3-ccb7-5&amp;oh=00_AfxutzAkOBN8fhqdFv5SWtAT28ALHLgaKkiaTDvVvwbV8A&amp;oe=69BDBD77&amp;_nc_sid=8b3546, https://scontent-ord5-2.cdninstagram.com/v/t51.82787-15/609627841_18551495269042023_5417519341216357931_n.jpg?stp=dst-jpg_e35_p1080x1080_sh0.08_tt6&amp;_nc_ht=scontent-ord5-2.cdninstagram.com&amp;_nc_cat=103&amp;_nc_oc=Q6cZ2QEDeCNI6zOyRdXVNFcukAf3waKSU7cy_GQz326kPr92TGDCWTaD2hZrlODKtuOhhJ8&amp;_nc_ohc=BrTCbgPUNkIQ7kNvwGq1vF-&amp;_nc_gid=OHqL3jM3dAnCxKK-dtNDIw&amp;edm=AOQ1c0wBAAAA&amp;ccb=7-5&amp;ig_cache_key=MzgwMDIwMTI0MzkyMzUzODQ1MQ%3D%3D.3-ccb7-5&amp;oh=00_AfzkiCah9i-isFHv5b7l5QbrT945ACZ9Dw-m0ECr8gj2xQ&amp;oe=69BD8968&amp;_nc_sid=8b3546, https://scontent-ord5-2.cdninstagram.com/v/t51.82787-15/609102729_18551495278042023_2973333155900011437_n.jpg?stp=dst-jpg_e35_p1080x1080_sh0.08_tt6&amp;_nc_ht=scontent-ord5-2.cdninstagram.com&amp;_nc_cat=103&amp;_nc_oc=Q6cZ2QEDeCNI6zOyRdXVNFcukAf3waKSU7cy_GQz326kPr92TGDCWTaD2hZrlODKtuOhhJ8&amp;_nc_ohc=HCqbfcukRokQ7kNvwHY26gA&amp;_nc_gid=OHqL3jM3dAnCxKK-dtNDIw&amp;edm=AOQ1c0wBAAAA&amp;ccb=7-5&amp;ig_cache_key=MzgwMDIwMTI0NDA5MTMyMjUwMw%3D%3D.3-ccb7-5&amp;oh=00_Afwabx9lW3yV1-MZPiK3aqlXS_oXHwyRckMqg6AIHOVX7A&amp;oe=69BD9C81&amp;_nc_sid=8b3546, https://scontent-ord5-2.cdninstagram.com/v/t51.82787-15/608355962_18551495293042023_8884046050302133986_n.jpg?stp=dst-jpg_e35_p1080x1080_sh0.08_tt6&amp;_nc_ht=scontent-ord5-2.cdninstagram.com&amp;_nc_cat=103&amp;_nc_oc=Q6cZ2QEDeCNI6zOyRdXVNFcukAf3waKSU7cy_GQz326kPr92TGDCWTaD2hZrlODKtuOhhJ8&amp;_nc_ohc=vY_7QGnMGT4Q7kNvwFWTKWS&amp;_nc_gid=OHqL3jM3dAnCxKK-dtNDIw&amp;edm=AOQ1c0wBAAAA&amp;ccb=7-5&amp;ig_cache_key=MzgwMDIwMTI0NDA0MDk5MDg3OQ%3D%3D.3-ccb7-5&amp;oh=00_AfxwB4Slmj3lADMA2_EXV6P4pCw1JX_LhYfikxmpAg3okw&amp;oe=69BDA779&amp;_nc_sid=8b3546, https://scontent-ord5-2.cdninstagram.com/v/t51.82787-15/608114042_18551495305042023_3040971712754687969_n.jpg?stp=dst-jpg_e35_p1080x1080_sh0.08_tt6&amp;_nc_ht=scontent-ord5-2.cdninstagram.com&amp;_nc_cat=103&amp;_nc_oc=Q6cZ2QEDeCNI6zOyRdXVNFcukAf3waKSU7cy_GQz326kPr92TGDCWTaD2hZrlODKtuOhhJ8&amp;_nc_ohc=LL0c0NsG8xYQ7kNvwGYB_uB&amp;_nc_gid=OHqL3jM3dAnCxKK-dtNDIw&amp;edm=AOQ1c0wBAAAA&amp;ccb=7-5&amp;ig_cache_key=MzgwMDIwMTI0NDMwOTQ0OTA2OA%3D%3D.3-ccb7-5&amp;oh=00_AfyVjvymwg4vCl_lEHsEvbHgwE3_mR98boLJfm3wyUQ7dQ&amp;oe=69BD8FF4&amp;_nc_sid=8b3546, https://scontent-ord5-2.cdninstagram.com/v/t51.82787-15/608353122_18551251006042023_3864849899002110155_n.jpg?stp=dst-jpg_e35_p1080x1080_sh0.08_tt6&amp;_nc_ht=scontent-ord5-2.cdninstagram.com&amp;_nc_cat=103&amp;_nc_oc=Q6cZ2QEDeCNI6zOyRdXVNFcukAf3waKSU7cy_GQz326kPr92TGDCWTaD2hZrlODKtuOhhJ8&amp;_nc_ohc=YBNRDZ9I9a0Q7kNvwH8wfNU&amp;_nc_gid=OHqL3jM3dAnCxKK-dtNDIw&amp;edm=AOQ1c0wBAAAA&amp;ccb=7-5&amp;ig_cache_key=Mzc5OTQ3MTkwOTkxNTE5MzUzNQ%3D%3D.3-ccb7-5&amp;oh=00_AfyH1KYsCxLj8gwCqlWytQKNpp4QPI4ecLg-2u2yIxdsBQ&amp;oe=69BDAFCB&amp;_nc_sid=8b3546, https://scontent-ord5-2.cdninstagram.com/v/t51.82787-15/608353122_18551251006042023_3864849899002110155_n.jpg?stp=dst-jpg_e35_p1080x1080_sh0.08_tt6&amp;_nc_ht=scontent-ord5-2.cdninstagram.com&amp;_nc_cat=103&amp;_nc_oc=Q6cZ2QEDeCNI6zOyRdXVNFcukAf3waKSU7cy_GQz326kPr92TGDCWTaD2hZrlODKtuOhhJ8&amp;_nc_ohc=YBNRDZ9I9a0Q7kNvwH8wfNU&amp;_nc_gid=OHqL3jM3dAnCxKK-dtNDIw&amp;edm=AOQ1c0wBAAAA&amp;ccb=7-5&amp;ig_cache_key=Mzc5OTQ3MTkwOTkxNTE5MzUzNQ%3D%3D.3-ccb7-5&amp;oh=00_AfyH1KYsCxLj8gwCqlWytQKNpp4QPI4ecLg-2u2yIxdsBQ&amp;oe=69BDAFCB&amp;_nc_sid=8b3546, https://scontent-ord5-2.cdninstagram.com/v/t51.82787-15/608353124_18551250994042023_8600968785843158641_n.jpg?stp=dst-jpg_e35_p1080x1080_sh0.08_tt6&amp;_nc_ht=scontent-ord5-2.cdninstagram.com&amp;_nc_cat=103&amp;_nc_oc=Q6cZ2QEDeCNI6zOyRdXVNFcukAf3waKSU7cy_GQz326kPr92TGDCWTaD2hZrlODKtuOhhJ8&amp;_nc_ohc=Cay5pjVyRv4Q7kNvwEbVwMc&amp;_nc_gid=OHqL3jM3dAnCxKK-dtNDIw&amp;edm=AOQ1c0wBAAAA&amp;ccb=7-5&amp;ig_cache_key=Mzc5OTQ3MTkwOTkzMTkxNTYzNA%3D%3D.3-ccb7-5&amp;oh=00_AfzaoP8Oi6V2-Lj28Hbd_qrnv9Tmfkkjw7vWfvu8dd5L0w&amp;oe=69BD93EC&amp;_nc_sid=8b3546, https://scontent-ord5-2.cdninstagram.com/v/t51.82787-15/608841158_18551251033042023_2876638860782900113_n.jpg?stp=dst-jpg_e35_p1080x1080_sh0.08_tt6&amp;_nc_ht=scontent-ord5-2.cdninstagram.com&amp;_nc_cat=103&amp;_nc_oc=Q6cZ2QEDeCNI6zOyRdXVNFcukAf3waKSU7cy_GQz326kPr92TGDCWTaD2hZrlODKtuOhhJ8&amp;_nc_ohc=apRw_jnzgY0Q7kNvwGUoy-L&amp;_nc_gid=OHqL3jM3dAnCxKK-dtNDIw&amp;edm=AOQ1c0wBAAAA&amp;ccb=7-5&amp;ig_cache_key=Mzc5OTQ3MTkwOTkzMTk0Nzk2MQ%3D%3D.3-ccb7-5&amp;oh=00_AfxKdFiZ4Ko66mLk5v5YtJOpUOQdvOslVjVGw-UWofjGNw&amp;</t>
  </si>
  <si>
    <t>https://scontent-ord5-3.cdninstagram.com/o1/v/t16/f2/m84/AQNUsf71JEQ9kNAPc14J_bBOmNvKvu8G8H56KZeTDUSjHKl4NEoZRkjzsZMbRS6esBnGzNGOTP_OcY7GmfbRzW90gyUJg78O4L-6TyY.mp4?_nc_cat=100&amp;_nc_sid=5e9851&amp;_nc_ht=scontent-ord5-3.cdninstagram.com&amp;_nc_ohc=qUTFyremlmAQ7kNvwEPU7Wj&amp;efg=eyJ2ZW5jb2RlX3RhZyI6Inhwdl9wcm9ncmVzc2l2ZS5JTlNUQUdSQU0uQ0FST1VTRUxfSVRFTS5DMy43MjAuZGFzaF9iYXNlbGluZV8xX3YxIiwieHB2X2Fzc2V0X2lkIjo4OTA0NDYwODAwMzYyMzMsImFzc2V0X2FnZV9kYXlzIjo3NSwidmlfdXNlY2FzZV9pZCI6MTAxNDYsImR1cmF0aW9uX3MiOjgsInVybGdlbl9zb3VyY2UiOiJ3d3cifQ%3D%3D&amp;ccb=17-1&amp;_nc_gid=OHqL3jM3dAnCxKK-dtNDIw&amp;_nc_ss=1a&amp;_nc_zt=28&amp;vs=1c36a021c8bc6f6c&amp;_nc_vs=HBkcFQIYTGlnX2JhY2tmaWxsX3RpbWVsaW5lX3ZvZC9ENTQ0MUY3QUUwNTUzQTkwOUQ4REM1NjZDOUI3OEFBNV92aWRlb19kYXNoaW5pdC5tcDQVAALIARIAKAAYABsCiAd1c2Vfb2lsATEScHJvZ3Jlc3NpdmVfcmVjaXBlATEVAAAmkrbWpOT2lAMVAigCQzMsF0Ah3bItDlYEGBJkYXNoX2Jhc2VsaW5lXzFfdjERAHXuB2XEngEA&amp;oh=00_AfxWa4qDgtQXcHcetWxxEFrjPExyECHZZ4Bpd7fV8nMEdg&amp;oe=69B9C754, https://scontent-ord5-2.cdninstagram.com/o1/v/t16/f2/m84/AQMS5sxt76E5N5xyMpkRe9nPUcHH7CutBKFJ9IWS-sv9jNtHjKqmZNEpLk1nmvORQ-w2hGLWGvEQtGN25YtRH0kJfmteRusAdB4Lw9Q.mp4?_nc_cat=103&amp;_nc_sid=5e9851&amp;_nc_ht=scontent-ord5-2.cdninstagram.com&amp;_nc_ohc=iMnjUHSIXbAQ7kNvwFz6NFE&amp;efg=eyJ2ZW5jb2RlX3RhZyI6Inhwdl9wcm9ncmVzc2l2ZS5JTlNUQUdSQU0uQ0FST1VTRUxfSVRFTS5DMy43MjAuZGFzaF9iYXNlbGluZV8xX3YxIiwieHB2X2Fzc2V0X2lkIjoxMjQzMTU1Mjg3NzM3NjI1LCJhc3NldF9hZ2VfZGF5cyI6NzUsInZpX3VzZWNhc2VfaWQiOjEwMTQ2LCJkdXJhdGlvbl9zIjo4LCJ1cmxnZW5fc291cmNlIjoid3d3In0%3D&amp;ccb=17-1&amp;vs=472452cc7aa8d7b2&amp;_nc_vs=HBkcFQIYTGlnX2JhY2tmaWxsX3RpbWVsaW5lX3ZvZC85NDRERjcwRTE3QkFEQTNFNzdCNzY1MzdBOEMxQTBBM192aWRlb19kYXNoaW5pdC5tcDQVAALIARIAKAAYABsCiAd1c2Vfb2lsATEScHJvZ3Jlc3NpdmVfcmVjaXBlATEVAAAmspSc1ZSptQQVAigCQzMsF0AhAAAAAAAAGBJkYXNoX2Jhc2VsaW5lXzFfdjERAHXuB2XEngEA&amp;_nc_gid=OHqL3jM3dAnCxKK-dtNDIw&amp;_nc_ss=1a&amp;_nc_zt=28&amp;oh=00_AfyaynaqxUXLuQzLAuTEGRacIlsSwVkR-ihN-OwBCH7Y9A&amp;oe=69B9C8CD, https://scontent-ord5-3.cdninstagram.com/o1/v/t16/f2/m84/AQMFkJFQ8mnqoInnkTX2m0OIY2UAGqAC7516edwZVqceYTsdGmMWY6x-fFFLIg7VtDaSqN_FvMHqf81dMVLdGHK8Gj60kcRAiXjQOt4.mp4?_nc_cat=109&amp;_nc_sid=5e9851&amp;_nc_ht=scontent-ord5-3.cdninstagram.com&amp;_nc_ohc=RoOtpRYIrWsQ7kNvwHfX3kq&amp;efg=eyJ2ZW5jb2RlX3RhZyI6Inhwdl9wcm9ncmVzc2l2ZS5JTlNUQUdSQU0uQ0FST1VTRUxfSVRFTS5DMy43MjAuZGFzaF9iYXNlbGluZV8xX3YxIiwieHB2X2Fzc2V0X2lkIjo0MDU4MTk1OTA0NDMxMDUyLCJhc3NldF9hZ2VfZGF5cyI6NzUsInZpX3VzZWNhc2VfaWQiOjEwMTQ2LCJkdXJhdGlvbl9zIjo2LCJ1cmxnZW5fc291cmNlIjoid3d3In0%3D&amp;ccb=17-1&amp;vs=9360ecf6d3b6b04d&amp;_nc_vs=HBkcFQIYTGlnX2JhY2tmaWxsX3RpbWVsaW5lX3ZvZC8xODRGQkE2OTI2NzY1NTk1MTZDRjk3QzREMjBCOEU5RF92aWRlb19kYXNoaW5pdC5tcDQVAALIARIAKAAYABsCiAd1c2Vfb2lsATEScHJvZ3Jlc3NpdmVfcmVjaXBlATEVAAAmmI-A1Yu6tQ4VAigCQzMsF0AYIcrAgxJvGBJkYXNoX2Jhc2VsaW5lXzFfdjERAHXuB2XEngEA&amp;_nc_gid=OHqL3jM3dAnCxKK-dtNDIw&amp;_nc_ss=1a&amp;_nc_zt=28&amp;oh=00_AfxGXRp7SfmxKAvlye_M2FMWMnOzFVMokgOafyPYq99JIg&amp;oe=69B99E57, https://scontent-ord5-3.cdninstagram.com/o1/v/t2/f2/m86/AQNptOpEkzbtpPyJSyFt8KTjHLs_YOYC1ksrT6Gh-yA151s-l7VpJL197-T2gzVuBudvG4CzkqfX2LNqvtHCcUqzSN_Sz8HM407uEWk.mp4?_nc_cat=104&amp;_nc_sid=5e9851&amp;_nc_ht=scontent-ord5-3.cdninstagram.com&amp;_nc_ohc=v_ywpYrEz2IQ7kNvwFEuEg5&amp;efg=eyJ2ZW5jb2RlX3RhZyI6Inhwdl9wcm9ncmVzc2l2ZS5JTlNUQUdSQU0uQ0xJUFMuQzMuNzIwLmRhc2hfYmFzZWxpbmVfMV92MSIsInhwdl9hc3NldF9pZCI6MTkyNTUxMzgzNTA0NDIzOSwiYXNzZXRfYWdlX2RheXMiOjgyLCJ2aV91c2VjYXNlX2lkIjoxMDA5OSwiZHVyYXRpb25fcyI6MTMsInVybGdlbl9zb3VyY2UiOiJ3d3cifQ%3D%3D&amp;ccb=17-1&amp;vs=c87852a2a237964b&amp;_nc_vs=HBksFQIYUmlnX3hwdl9yZWVsc19wZXJtYW5lbnRfc3JfcHJvZC8wRjRBRDM5NUNDQkY3RkZDREFENEQyRjQwRDYwMUNCRV92aWRlb19kYXNoaW5pdC5tcDQVAALIARIAFQIYR2lnX3hwdl9yZWVsc19wZXJtYW5lbnRfc3JfcHJvZC8xNTE0MzA1NjI2MzE0NjAyXzU5MjAyMzkyNjY4Mjc5NjUzMzQubXA0FQICyAESACgAGAAbAogHdXNlX29pbAExEnByb2dyZXNzaXZlX3JlY2lwZQExFQAAJp72roLUz-sGFQIoAkMzLBdAKwAAAAAAABgSZGFzaF9iYXNlbGluZV8xX3YxEQB1_gdl5p0BAA&amp;_nc_gid=OHqL3jM3dAnCxKK-dtNDIw&amp;_nc_ss=1a&amp;_nc_zt=28&amp;oh=00_AfySPfXdtzu-qC43F4CXHCgiNz6xoU_Espn2_cR8wEVYjA&amp;oe=69B9BE0D, https://scontent-ord5-3.cdninstagram.com/o1/v/t16/f2/m84/AQOidYGXaJ_0G2bRck5LDd-j-oEVsDvIRikgonULH4REN0ZDhcb4mKdGFAq7pRJE7VyFO6Kmg_vrgCLXaX7GWZ0fMzgzZid_XqkLEsg.mp4?_nc_cat=106&amp;_nc_sid=5e9851&amp;_nc_ht=scontent-ord5-3.cdninstagram.com&amp;_nc_ohc=XTOYkNPPEeoQ7kNvwFsaiG-&amp;efg=eyJ2ZW5jb2RlX3RhZyI6Inhwdl9wcm9ncmVzc2l2ZS5JTlNUQUdSQU0uQ0FST1VTRUxfSVRFTS5DMy43MjAuZGFzaF9iYXNlbGluZV8xX3YxIiwieHB2X2Fzc2V0X2lkIjo4NTM4MjI2MjczNzE4MzQsImFzc2V0X2FnZV9kYXlzIjo5NiwidmlfdXNlY2FzZV9pZCI6MTAxNDYsImR1cmF0aW9uX3MiOjAsInVybGdlbl9zb3VyY2UiOiJ3d3cifQ%3D%3D&amp;ccb=17-1&amp;_nc_gid=OHqL3jM3dAnCxKK-dtNDIw&amp;_nc_ss=1a&amp;_nc_zt=28&amp;vs=1910c69afb94ab93&amp;_nc_vs=HBkcFQIYTGlnX2JhY2tmaWxsX3RpbWVsaW5lX3ZvZC9CRTQxMkJGQUE4NDMwMzBCNDE1QUFDOURCMDNCOEU4Nl92aWRlb19kYXNoaW5pdC5tcDQVAALIARIAKAAYABsCiAd1c2Vfb2lsATEScHJvZ3Jlc3NpdmVfcmVjaXBlATEVAAAm9Oy-poKjhAMVAigCQzMsFz_pmZmZmZmaGBJkYXNoX2Jhc2VsaW5lXzFfdjERAHXuB2XEngEA&amp;oh=00_AfyTV9DeNM4brvGCSqHvem_3IqOE1PVmvTrNyGnzU1Ugyw&amp;oe=69B9A5AA</t>
  </si>
  <si>
    <t>https://www.instagram.com/uuuuu0622</t>
  </si>
  <si>
    <t>p.yuriii</t>
  </si>
  <si>
    <t>HUI Kwok-pan</t>
  </si>
  <si>
    <t>📍Hong Kong  
行山⛰️
旅行✈️
健身
我可以一個人，但是我得把屬於自己的生活過好</t>
  </si>
  <si>
    <t>https://scontent-iad3-2.cdninstagram.com/v/t51.82787-19/645450449_18424405279190499_8942789982465493996_n.jpg?stp=dst-jpg_e0_s150x150_tt6&amp;efg=eyJ2ZW5jb2RlX3RhZyI6InByb2ZpbGVfcGljLmRqYW5nby4xMDgwLmMyIn0&amp;_nc_ht=scontent-iad3-2.cdninstagram.com&amp;_nc_cat=103&amp;_nc_oc=Q6cZ2QHojPr77W-HcaOrp7NIaYcULlIQ9GyCjIffdMvcUexYDjV-G_HW17cepX5h-DDA_M4&amp;_nc_ohc=mC193BVNSrwQ7kNvwGiSQIP&amp;_nc_gid=UAVg-Clv-mDtgCklyAQ9cA&amp;edm=AOQ1c0wBAAAA&amp;ccb=7-5&amp;oh=00_AfwaD5Ctu3Gep8UKocZnx7cTDmw3lHCMSMp2JkjIKi1q0Q&amp;oe=69BD9E27&amp;_nc_sid=8b3546</t>
  </si>
  <si>
    <t>清酒不戀舊，從不與時間為伍，保質期一年，便是它最好的賞味期限。
我獨鍾大吟釀，精米步合 39% 的粹煉，褪去雜質，只留甘口的溫潤，旁人厭其甜膩，我卻愛這份通透的暖意。
多謝摯友相贈，這瓶清酒入喉，是酒香，更是知己間不必多言的默契與牽掛🍶 | 每次帶媽媽出來玩的時候，就是她最開心的時候，這個時間女兒馬上變身攝像師，謝謝寶貝幫我和奶奶留下的每個美好瞬間 #家庭 #幸福 #家人 | 🌊 中環的週末，不在辦公室，在海上。
不用趕時間，不用想 KPI，就這樣和海風、魚兒待在一起，才是週末該有的樣子。
釣的不是魚，是遠離塵囂的自在。
從碼頭開出去，把維港的繁華丟在身後，只剩藍綠色的海水和搖曳的釣竿。
等了好久，終於有魚上鉤，握在手心的溫熱，是今天最好的禮物。你們的週末，是怎麼遠離塵囂的？ | 一連4天，一口氣去了加拿大東邊的幾個城市——Kingston、首都Ottawa、Montréal、Quebec，一路留下我們的足跡，感謝親友的細心安排，大家互相貼心照顧，讓整個行程都無憂無慮，真的玩得開心又放鬆。一直以為會下雨，最後卻沒下，一切都很感恩！☺️
這裡的生活節奏和香港的緊湊截然不同🎶 一切都放慢腳步，有更多的時間關注自己的生活。白天的時候，我的WhatsApp沒怎麼響過，短暫忘記工作的瞬間，的確放鬆了很多😂 不過說到這裡，又到了回香港過回繁忙生活的時候了。
上次來都要說是10多年前了，不知道下次再來的時候，人生又會處於什麼階段呢？ | 曾覺得它遙不可及，如今握在手中才懂得所謂奢侈品，從來不是天生擁有，而是把想要熬成值得！這塊勞力士是我一路走來奮鬥的見證，敬過往的堅韌，也敬未來可期。 | 龍鈔 | 給媽媽，買了大金鐲子，終於把媽媽拉進珠寶店，選了一隻飽滿圓潤的大金鐲子。她嘴上說浪費錢，眼睛卻亮得像過年。試戴那一刻，皺紋里的少女感一下子冒出來，我彷彿看見30年前她給我買新衣服的樣子，是我們的陪伴和心意珍貴。記錄這份小小的儀式感，也提醒自己：別等來日方長，想愛就現在 | 好久没有行山了，感觉有点累 | 因為有你們一直寵著我，我才能更加努力的放開去做事 | 哈，懶起來的時候，誰都叫不動</t>
  </si>
  <si>
    <t>https://instagram.com/p/DV7n_QoidCG, https://instagram.com/p/DV5jBEFiTrw, https://instagram.com/p/DV5i1ZaiaBD, https://instagram.com/p/DV3ZEitCV81, https://instagram.com/p/DVrAxN_kt84, https://instagram.com/p/DVoHR96iTVA, https://instagram.com/p/DVk4E9nCZqQ, https://instagram.com/p/DViqMJUkjvA, https://instagram.com/p/DVfudIakqil, https://instagram.com/p/DVY25kvkjKm, https://instagram.com/p/DJ3cOVjyOT4, https://instagram.com/p/DJ0iWRTS8_A</t>
  </si>
  <si>
    <t>0, 0, 1, 2, 1, 0, 1, 2, 1, 1, 0, 1</t>
  </si>
  <si>
    <t>2026-03-16, 2026-03-15, 2026-03-15, 2026-03-14, 2026-03-09, 2026-03-08, 2026-03-07, 2026-03-06, 2026-03-05, 2026-03-02, 2025-05-20, 2025-05-19</t>
  </si>
  <si>
    <t>Image, Image, Sidecar, Sidecar, Image, Sidecar, Image, Image, Image, Image, Sidecar, Sidecar</t>
  </si>
  <si>
    <t>https://scontent-iad3-2.cdninstagram.com/v/t51.82787-15/652073189_18426207040190499_6429571006961219272_n.jpg?stp=dst-jpg_e35_s1080x1080_sh0.08_tt6&amp;_nc_ht=scontent-iad3-2.cdninstagram.com&amp;_nc_cat=103&amp;_nc_oc=Q6cZ2QHojPr77W-HcaOrp7NIaYcULlIQ9GyCjIffdMvcUexYDjV-G_HW17cepX5h-DDA_M4&amp;_nc_ohc=fT90il3rDlgQ7kNvwEkxws-&amp;_nc_gid=UAVg-Clv-mDtgCklyAQ9cA&amp;edm=AOQ1c0wBAAAA&amp;ccb=7-5&amp;ig_cache_key=Mzg1Mzg0OTc3NzE0NjU0ODM1OA%3D%3D.3-ccb7-5&amp;oh=00_AfwSwU1rktoHzyUGtk_-3q46mrUxFy4yBzkgF0YZAPYhpA&amp;oe=69BDB7B0&amp;_nc_sid=8b3546, https://scontent-iad3-2.cdninstagram.com/v/t51.82787-15/652257500_18426080047190499_8425685666253420856_n.jpg?stp=dst-jpg_e15_fr_s1080x1080_tt6&amp;_nc_ht=scontent-iad3-2.cdninstagram.com&amp;_nc_cat=103&amp;_nc_oc=Q6cZ2QHojPr77W-HcaOrp7NIaYcULlIQ9GyCjIffdMvcUexYDjV-G_HW17cepX5h-DDA_M4&amp;_nc_ohc=65ZyGrtKm2cQ7kNvwFLlZcy&amp;_nc_gid=UAVg-Clv-mDtgCklyAQ9cA&amp;edm=AOQ1c0wBAAAA&amp;ccb=7-5&amp;ig_cache_key=Mzg1MzI2NDk2MDkyNzM4MjI1Ng%3D%3D.3-ccb7-5&amp;oh=00_Afz80alr7vTBjcuC0mozceHMcXbjlj170HbzsLB5emGsWQ&amp;oe=69BDA1FE&amp;_nc_sid=8b3546, https://scontent-iad3-2.cdninstagram.com/v/t51.82787-15/652817213_18426079825190499_7161947572322316094_n.jpg?stp=dst-jpg_e35_s1080x1080_sh0.08_tt6&amp;_nc_ht=scontent-iad3-2.cdninstagram.com&amp;_nc_cat=103&amp;_nc_oc=Q6cZ2QHojPr77W-HcaOrp7NIaYcULlIQ9GyCjIffdMvcUexYDjV-G_HW17cepX5h-DDA_M4&amp;_nc_ohc=-YdPTTitwZMQ7kNvwH4vT5J&amp;_nc_gid=UAVg-Clv-mDtgCklyAQ9cA&amp;edm=AOQ1c0wBAAAA&amp;ccb=7-5&amp;ig_cache_key=Mzg1MzI2NDE1MjE0ODEzNzgyOA%3D%3D.3-ccb7-5&amp;oh=00_AfzAFl1au2w8265_RiaVBU-2DFWzhfpEr4IUJrQRWYodPg&amp;oe=69BDAB93&amp;_nc_sid=8b3546, https://scontent-iad3-2.cdninstagram.com/v/t51.82787-15/652817213_18426079825190499_7161947572322316094_n.jpg?stp=dst-jpg_e35_s1080x1080_sh0.08_tt6&amp;_nc_ht=scontent-iad3-2.cdninstagram.com&amp;_nc_cat=103&amp;_nc_oc=Q6cZ2QHojPr77W-HcaOrp7NIaYcULlIQ9GyCjIffdMvcUexYDjV-G_HW17cepX5h-DDA_M4&amp;_nc_ohc=-YdPTTitwZMQ7kNvwH4vT5J&amp;_nc_gid=UAVg-Clv-mDtgCklyAQ9cA&amp;edm=AOQ1c0wBAAAA&amp;ccb=7-5&amp;ig_cache_key=Mzg1MzI2NDE1MjE0ODEzNzgyOA%3D%3D.3-ccb7-5&amp;oh=00_AfzAFl1au2w8265_RiaVBU-2DFWzhfpEr4IUJrQRWYodPg&amp;oe=69BDAB93&amp;_nc_sid=8b3546, https://scontent-iad3-2.cdninstagram.com/v/t51.82787-15/652622784_18426079834190499_4956571974788167187_n.jpg?stp=dst-jpg_e35_s1080x1080_sh0.08_tt6&amp;_nc_ht=scontent-iad3-2.cdninstagram.com&amp;_nc_cat=103&amp;_nc_oc=Q6cZ2QHojPr77W-HcaOrp7NIaYcULlIQ9GyCjIffdMvcUexYDjV-G_HW17cepX5h-DDA_M4&amp;_nc_ohc=2yJvnPpwFYUQ7kNvwG6yTax&amp;_nc_gid=UAVg-Clv-mDtgCklyAQ9cA&amp;edm=AOQ1c0wBAAAA&amp;ccb=7-5&amp;ig_cache_key=Mzg1MzI2NDE1MjYwMTEwOTg5Mw%3D%3D.3-ccb7-5&amp;oh=00_Afz0y0-WyeBVrkTb-Glnsc5-pDlL7fQCHsBezmHk8p0I0Q&amp;oe=69BD952D&amp;_nc_sid=8b3546, https://scontent-iad3-2.cdninstagram.com/v/t51.82787-15/651802585_18426079852190499_5129906013118223261_n.jpg?stp=dst-jpg_e35_s1080x1080_sh0.08_tt6&amp;_nc_ht=scontent-iad3-2.cdninstagram.com&amp;_nc_cat=103&amp;_nc_oc=Q6cZ2QHojPr77W-HcaOrp7NIaYcULlIQ9GyCjIffdMvcUexYDjV-G_HW17cepX5h-DDA_M4&amp;_nc_ohc=6s3YCzvX_M4Q7kNvwEqKeIr&amp;_nc_gid=UAVg-Clv-mDtgCklyAQ9cA&amp;edm=AOQ1c0wBAAAA&amp;ccb=7-5&amp;ig_cache_key=Mzg1MzI2NDE1MjEzMTM2NDMwNw%3D%3D.3-ccb7-5&amp;oh=00_AfyZTaHp878eVCQfwKenYNHnBvq0RhilS36zIfUtakGKkQ&amp;oe=69BDB062&amp;_nc_sid=8b3546, https://scontent-iad3-2.cdninstagram.com/v/t51.82787-15/651423560_18426079843190499_6837257947417953632_n.jpg?stp=dst-jpg_e35_s1080x1080_sh0.08_tt6&amp;_nc_ht=scontent-iad3-2.cdninstagram.com&amp;_nc_cat=103&amp;_nc_oc=Q6cZ2QHojPr77W-HcaOrp7NIaYcULlIQ9GyCjIffdMvcUexYDjV-G_HW17cepX5h-DDA_M4&amp;_nc_ohc=IGWwqeqROaMQ7kNvwF1DJq2&amp;_nc_gid=UAVg-Clv-mDtgCklyAQ9cA&amp;edm=AOQ1c0wBAAAA&amp;ccb=7-5&amp;ig_cache_key=Mzg1MzI2NDE1MjE4MTcwNzg4NQ%3D%3D.3-ccb7-5&amp;oh=00_AfyS0qO31pUz7xhPoFWVBmaoOt1LccLnR-eFp06c_3auKQ&amp;oe=69BDBDB5&amp;_nc_sid=8b3546, https://scontent-iad3-2.cdninstagram.com/v/t51.82787-15/651365460_18425965468190499_6467490490929699558_n.jpg?stp=dst-jpg_e35_s1080x1080_sh0.08_tt6&amp;_nc_ht=scontent-iad3-2.cdninstagram.com&amp;_nc_cat=103&amp;_nc_oc=Q6cZ2QHojPr77W-HcaOrp7NIaYcULlIQ9GyCjIffdMvcUexYDjV-G_HW17cepX5h-DDA_M4&amp;_nc_ohc=oqVttZJlxBEQ7kNvwGWpv5K&amp;_nc_gid=UAVg-Clv-mDtgCklyAQ9cA&amp;edm=AOQ1c0wBAAAA&amp;ccb=7-5&amp;ig_cache_key=Mzg1MjY1ODI2MTM4MDE2Mzg0OA%3D%3D.3-ccb7-5&amp;oh=00_AfyvFzekHhnOOAAuh33_vvn1O-PqAaPXRw3gKSm-RwtYog&amp;oe=69BDB9F6&amp;_nc_sid=8b3546, https://scontent-iad3-2.cdninstagram.com/v/t51.82787-15/651365460_18425965468190499_6467490490929699558_n.jpg?stp=dst-jpg_e35_s1080x1080_sh0.08_tt6&amp;_nc_ht=scontent-iad3-2.cdninstagram.com&amp;_nc_cat=103&amp;_nc_oc=Q6cZ2QHojPr77W-HcaOrp7NIaYcULlIQ9GyCjIffdMvcUexYDjV-G_HW17cepX5h-DDA_M4&amp;_nc_ohc=oqVttZJlxBEQ7kNvwGWpv5K&amp;_nc_gid=UAVg-Clv-mDtgCklyAQ9cA&amp;edm=AOQ1c0wBAAAA&amp;ccb=7-5&amp;ig_cache_key=Mzg1MjY1ODI2MTM4MDE2Mzg0OA%3D%3D.3-ccb7-5&amp;oh=00_AfyvFzekHhnOOAAuh33_vvn1O-PqAaPXRw3gKSm-RwtYog&amp;oe=69BDB9F6&amp;_nc_sid=8b3546, https://scontent-iad3-2.cdninstagram.com/v/t51.82787-15/650998073_18425965477190499_1189875593274360810_n.jpg?stp=dst-jpg_e35_s1080x1080_sh0.08_tt6&amp;_nc_ht=scontent-iad3-2.cdninstagram.com&amp;_nc_cat=103&amp;_nc_oc=Q6cZ2QHojPr77W-HcaOrp7NIaYcULlIQ9GyCjIffdMvcUexYDjV-G_HW17cepX5h-DDA_M4&amp;_nc_ohc=vkkuideA12oQ7kNvwGpRieg&amp;_nc_gid=UAVg-Clv-mDtgCklyAQ9cA&amp;edm=AOQ1c0wBAAAA&amp;ccb=7-5&amp;ig_cache_key=Mzg1MjY1ODI2MTU4OTg3NTY3Mg%3D%3D.3-ccb7-5&amp;oh=00_Afz2CgB46GZGQfnejlDiABRzo7CuE8G-W-5BvCU9jwSTLQ&amp;oe</t>
  </si>
  <si>
    <t>https://www.instagram.com/p.yuriii</t>
  </si>
  <si>
    <t>mitinatata2</t>
  </si>
  <si>
    <t>TataMTI</t>
  </si>
  <si>
    <t>🧊Chukotka tales: books &amp; sweet art. ✍️Pastry chef studying lakorn/drama craft. 🎵Vivaldi → BTS. 👩‍👦Mom of 2. ✨Inspired by Asia! DM to discover more</t>
  </si>
  <si>
    <t>https://scontent-phl2-1.cdninstagram.com/v/t51.82787-19/541299277_17844129699564622_5775017105513694411_n.jpg?stp=dst-jpg_e0_s150x150_tt6&amp;efg=eyJ2ZW5jb2RlX3RhZyI6InByb2ZpbGVfcGljLmRqYW5nby4xMDgwLmMyIn0&amp;_nc_ht=scontent-phl2-1.cdninstagram.com&amp;_nc_cat=110&amp;_nc_oc=Q6cZ2QHXmcTMHjJQu21UkLtq741vUWw0NR_CDXMWsndYGAecIRr2toFwqoAa-DSbZif1MEw&amp;_nc_ohc=-BWZkIJD4PsQ7kNvwEw5p_J&amp;_nc_gid=JOaMDApS7UdFLouoOpCoAw&amp;edm=AOQ1c0wBAAAA&amp;ccb=7-5&amp;oh=00_AfzmGo_5zSqs_OOoKVdrcOZ7lCR9gdKwcNnv1VPvYNo3QQ&amp;oe=69BD98E2&amp;_nc_sid=8b3546</t>
  </si>
  <si>
    <t>✨ День 11 / 365: спасибо, и точка! ✨
Просто спасибо. Огромное человеческое спасибо!
За то, что ты есть. За то, что улыбаешься. За то, что даже случайно подаренный кадр или фраза могут дать сил на целый день.
Ты не знаешь, но ты — часть моего пути. Пусть и твой путь будет полон радости! 😄✨
#thank | ✨ День 10 / 365: ожидание рассвета ✨
Планета будто окрасилась в чёрный.
Я разбита. Силы на исходе. Вопросы без ответов кружатся в голове:
Когда закончится эта полоса?
Где взять силы идти дальше?
Что прячется за горизонтом туч?
Но где‑то внутри теплится огонёк — тот самый, что зажёг ты.
Он шепче | ✨ День 9 / 365: спасибо за эти кадры ✨
Сегодня был непростой день… Но я его пережила. И спасибо тебе — за публикации, которые стали глотком свежего воздуха.
За красоту, которую ты замечаешь и показываешь другим. За то, что напоминаешь: даже в хмурый день где‑то светит солнце.
Просто спасибо. Пусть | ✨ День 8 / 365: спасибо, что ты есть! ✨
Хочу сказать спасибо тому, кто:
заряжает энергией одним появлением;
учит улыбаться, даже когда сложно;
показывает: быть собой — это круто.
Благодаря тебе я стала смелее пробовать, чаще верить в себя и замечать, сколько вокруг возможностей. Ты даже не пред | ✨ День 7 / 365: спасибо за смелость творить ✨
Сегодня — день благодарности тому, кто дал мне смелость пробовать снова и снова.
Я написала ещё одну песню — не для сцены, не для славы, а просто потому, что внутри что‑то просилось наружу. Она, может, никогда не прозвучит для других — но она есть, и э | ✨ День 6 / 365: спасибо за заряд на неделю вперёд! ✨
Хочу сказать спасибо тому, кто умеет заряжать энергией одним появлением на экране:
его смех — как кнопка «включить радость»;
его взгляд — будто говорит: «Всё будет хорошо»;
его энергия — настолько мощная, что чувствуется даже через километры.
 | А у нас сегодня холодно было | ✨ День 5 / 365: Луч веры ✨
Твоя улыбка — это луч света, который пробивается сквозь тучи сомнений.
Она шепчет без слов: «Всё будет хорошо. Ты сможешь. Ты не один».
Благодаря ей я снова и снова обретаю веру:
в свои силы;
в доброту мира;
в то, что даже маленький шаг вперёд — это победа.
Спасибо за э | ✨ День 4 / 365: спасибо за искру ✨
Сегодня — 8 Марта, и я посвятила его себе: бьюти‑процедуры, любимый сериал, книга с чашкой чая… Всё то, что раньше откладывала «на потом».
Где‑то во мне зажглась искра — и я вдруг поняла: пора не забывать о себе. Спасибо тебе за это внутреннее пробуждение. Ты пом | #reels 
Жду ответов | #8марта💐 
С 8 Марта! Пусть этот день будет наполнен тёплыми словами, улыбками и вниманием. Желаю, чтобы в жизни было больше светлых моментов, ярких впечатлений и душевного тепла. Будьте счастливы и любимы! | #phoenixpath365 #thankyouforinspiration💫 #journeytoself☺️ #reels
✨ День 3 / 365: нота оживает ✨
Вчера перо было нотой, сегодня перо стало эмоциями…
Ты зажёг(а) во мне огонёк смелости — и сегодня я позволила себе дышать полной грудью: грустить, радоваться, удивляться. Как будто сняла невидимые це</t>
  </si>
  <si>
    <t>#thank, #reels, #8, #phoenixpath365, #thankyouforinspiration, #journeytoself</t>
  </si>
  <si>
    <t>https://instagram.com/p/DV6oie1jmsN, https://instagram.com/p/DV38R_jDOvs, https://instagram.com/p/DV1gDKWDtkR, https://instagram.com/p/DVylJZtjNTG, https://instagram.com/p/DVwBn-FjPr2, https://instagram.com/p/DVteVi_Fm7E, https://instagram.com/p/DVteDbxDsep, https://instagram.com/p/DVq2PGtjOos, https://instagram.com/p/DVoZRXRjOj_, https://instagram.com/p/DVnqeM8iO14, https://instagram.com/p/DVnDhPwjO0U, https://instagram.com/p/DVlw24zDKb8</t>
  </si>
  <si>
    <t>4, 6, 45, 21, 47, 18, 44, 41, 43, 42, 12, 42</t>
  </si>
  <si>
    <t>8, 7, 35, 16, 35, 14, 0, 34, 40, 43, 0, 0</t>
  </si>
  <si>
    <t>2026-03-15, 2026-03-14, 2026-03-13, 2026-03-12, 2026-03-11, 2026-03-10, 2026-03-10, 2026-03-09, 2026-03-08, 2026-03-08, 2026-03-08, 2026-03-07</t>
  </si>
  <si>
    <t>Бугульма Татарстан</t>
  </si>
  <si>
    <t>Video, Video, Video, Video, Video, Video, Image, Video, Video, Video, Video, Video</t>
  </si>
  <si>
    <t>https://scontent-phl2-1.cdninstagram.com/v/t51.82787-15/649227085_17870882463564622_7291563029171024704_n.webp?stp=dst-jpg_e35_s1080x1080_sh0.08_tt6&amp;_nc_ht=scontent-phl2-1.cdninstagram.com&amp;_nc_cat=110&amp;_nc_oc=Q6cZ2QHXmcTMHjJQu21UkLtq741vUWw0NR_CDXMWsndYGAecIRr2toFwqoAa-DSbZif1MEw&amp;_nc_ohc=17WTDhXNbLgQ7kNvwGOPEvR&amp;_nc_gid=JOaMDApS7UdFLouoOpCoAw&amp;edm=AOQ1c0wBAAAA&amp;ccb=7-5&amp;ig_cache_key=Mzg0OTg2NTQzMzgzOTQ4Njg4OQ%3D%3D.3-ccb7-5&amp;oh=00_AfwDV2x5nmPncX1nNfG5TXhldg24EapHsmeD1VX5cPuUjw&amp;oe=69BDB4B1&amp;_nc_sid=8b3546</t>
  </si>
  <si>
    <t>https://scontent-phl2-1.cdninstagram.com/o1/v/t16/f2/m69/AQNsGYocksUvCWqtkdyy3dD9FN-LdSxnCI76v59hGY9hki69DG7ZLOF0KJmYozhy5eAVfvUmQ1wI-Kx8U9i_JsLf.mp4?strext=1&amp;_nc_cat=100&amp;_nc_sid=5e9851&amp;_nc_ht=scontent-phl2-1.cdninstagram.com&amp;_nc_ohc=y7YUatCrI9kQ7kNvwHSAbjc&amp;efg=eyJ2ZW5jb2RlX3RhZyI6Inhwdl9wcm9ncmVzc2l2ZS5JTlNUQUdSQU0uQ0xJUFMuQzMuNzIwLmRhc2hfYmFzZWxpbmVfMV92MSIsInhwdl9hc3NldF9pZCI6MTc4NzAwNjAzOTc1Nzk3ODEsImFzc2V0X2FnZV9kYXlzIjowLCJ2aV91c2VjYXNlX2lkIjoxMDA5OSwiZHVyYXRpb25fcyI6NSwidXJsZ2VuX3NvdXJjZSI6Ind3dyJ9&amp;ccb=17-1&amp;vs=89eacc4104b065d7&amp;_nc_vs=HBksFQIYOnBhc3N0aHJvdWdoX2V2ZXJzdG9yZS9HSlN6enlhc0QzUHhLMjRFQUFJakpfaGM5aFlFYnNwVEFRQUYVAALIARIAFQIYUWlnX3hwdl9wbGFjZW1lbnRfcGVybWFuZW50X3YyLzdCNEJCRjlCMUJEMjk1MTc5RUYxMDJGMjRCNThCODhGX2F1ZGlvX2Rhc2hpbml0Lm1wNBUCAsgBEgAoABgAGwKIB3VzZV9vaWwBMRJwcm9ncmVzc2l2ZV9yZWNpcGUBMRUAACaKuOahta6-PxUCKAJDMywXQBQhysCDEm8YEmRhc2hfYmFzZWxpbmVfMV92MREAdf4HZeadAQA&amp;_nc_gid=JOaMDApS7UdFLouoOpCoAw&amp;_nc_ss=1a&amp;_nc_zt=28&amp;oh=00_AfxFOlm-MDotsIbuGXbac_ly02G7zPUpvMhxXlK7EpCpcw&amp;oe=69BD9B54, https://scontent-phl2-1.cdninstagram.com/o1/v/t16/f2/m69/AQOBshkgWOn3R-C1G_BEefEjcUXXmUnhiolaIc0KDnVQUrmVNBRXhjz-xWK9i36xehFeo8nBpyeQ1b3zahTnISqX.mp4?strext=1&amp;_nc_cat=107&amp;_nc_sid=5e9851&amp;_nc_ht=scontent-phl2-1.cdninstagram.com&amp;_nc_ohc=rDlTEKjmpO8Q7kNvwEsp8SB&amp;efg=eyJ2ZW5jb2RlX3RhZyI6Inhwdl9wcm9ncmVzc2l2ZS5JTlNUQUdSQU0uQ0xJUFMuQzMuNzIwLmRhc2hfYmFzZWxpbmVfMV92MSIsInhwdl9hc3NldF9pZCI6MTc4Njk4NjUxMzk1Nzk3ODEsImFzc2V0X2FnZV9kYXlzIjoxLCJ2aV91c2VjYXNlX2lkIjoxMDA5OSwiZHVyYXRpb25fcyI6OSwidXJsZ2VuX3NvdXJjZSI6Ind3dyJ9&amp;ccb=17-1&amp;_nc_gid=JOaMDApS7UdFLouoOpCoAw&amp;_nc_ss=1a&amp;_nc_zt=28&amp;vs=9a058b3126120c1a&amp;_nc_vs=HBksFQIYOnBhc3N0aHJvdWdoX2V2ZXJzdG9yZS9HUDQ4eFNac2hsTGFBR2NHQUxqOTdXVmNCOThZYnNwVEFRQUYVAALIARIAFQIYUWlnX3hwdl9wbGFjZW1lbnRfcGVybWFuZW50X3YyLzZDNDBCNTA1MDAyRUZEOTg2QzExOTZCQjk2MjMyODhDX2F1ZGlvX2Rhc2hpbml0Lm1wNBUCAsgBEgAoABgAGwKIB3VzZV9vaWwBMRJwcm9ncmVzc2l2ZV9yZWNpcGUBMRUAACaKrqG9hqO-PxUCKAJDMywXQCMAAAAAAAAYEmRhc2hfYmFzZWxpbmVfMV92MREAdf4HZeadAQA&amp;oh=00_Afzg3U0AhCx6eSnx2vdutoFMVGHuH9X-J-gBjT9HqNj-kw&amp;oe=69BD9569, https://scontent-phl2-1.cdninstagram.com/o1/v/t16/f2/m69/AQM5qMnLVgvKzeqD09XRdOnxdLo-HEPA4bluAQcEnwRSdUGKytaHFq-lf60YMpFbI1wIPYvGVpkQEUT_O0XsPc_O.mp4?strext=1&amp;_nc_cat=107&amp;_nc_sid=5e9851&amp;_nc_ht=scontent-phl2-1.cdninstagram.com&amp;_nc_ohc=JgU4umm_9xkQ7kNvwEambbv&amp;efg=eyJ2ZW5jb2RlX3RhZyI6Inhwdl9wcm9ncmVzc2l2ZS5JTlNUQUdSQU0uQ0xJUFMuQzMuNzIwLmRhc2hfYmFzZWxpbmVfMV92MSIsInhwdl9hc3NldF9pZCI6MTc4Njk3MDI0MjI1Nzk3ODEsImFzc2V0X2FnZV9kYXlzIjoyLCJ2aV91c2VjYXNlX2lkIjoxMDA5OSwiZHVyYXRpb25fcyI6NCwidXJsZ2VuX3NvdXJjZSI6Ind3dyJ9&amp;ccb=17-1&amp;vs=3cab016cd2316c0&amp;_nc_vs=HBksFQIYOnBhc3N0aHJvdWdoX2V2ZXJzdG9yZS9HQXFidHlhQ29UY3ZfbklFQUFrQ0NkLTZWcU1fYnNwVEFRQUYVAALIARIAFQIYUWlnX3hwdl9wbGFjZW1lbnRfcGVybWFuZW50X3YyL0RENEY1Mzg2REY2Q0NFNkMwMTE1ODY5M0QwNTQ1RTkzX2F1ZGlvX2Rhc2hpbml0Lm1wNBUCAsgBEgAoABgAGwKIB3VzZV9vaWwBMRJwcm9ncmVzc2l2ZV9yZWNpcGUBMRUAACaKqZ6Sypm-PxUCKAJDMywXQBAAAAAAAAAYEmRhc2hfYmFzZWxpbmVfMV92MREAdf4HZeadAQA&amp;_nc_gid=JOaMDApS7UdFLouoOpCoAw&amp;_nc_ss=1a&amp;_nc_zt=28&amp;oh=00_AfzEHAuNBQSH40kbgxipP5w8lR5ShZUzfizVYwEFVY37YQ&amp;oe=69BDB11D, https://scontent-phl2-1.cdninstagram.com/o1/v/t16/f2/m69/AQMdqJNi5yDIDy4S_xc5nW7Tad0bPA4J5gdhWoRTh7Lw6ncpE-XCvO9cr3F3MRLgFRqUqmFKv3mDvWqoIWB4HJsZ.mp4?strext=1&amp;_nc_cat=109&amp;_nc_sid=5e9851&amp;_nc_ht=scontent-phl2-1.cdninstagram.com&amp;_nc_ohc=tHEsrNqLCgsQ7kNvwH9QLdF&amp;efg=eyJ2ZW5jb2RlX3RhZyI6Inhwdl9wcm9ncmVzc2l2ZS5JTlNUQUdSQU0uQ0xJUFMuQzMuNzIwLmRhc2hfYmFzZWxpbmVfMV92MSIsInhwdl9hc3NldF9pZCI6MTc4Njk0OTY2MDc1Nzk3ODEsImFzc2V0X2FnZV9kYXlzIjozLCJ2aV91c2VjYXNlX2lkIjoxMDA5OSwiZHVyYXRpb25fcyI6MywidXJsZ2VuX3NvdXJjZSI6Ind3dyJ9&amp;ccb=17-1&amp;_nc_gid=JOaMDApS7UdFLouoOpCoAw&amp;_nc_ss=1a&amp;_nc_zt=28&amp;vs=759488cffdc0757e&amp;_nc_vs=HBksFQIYOnBhc3N0aHJvdWdoX2V2ZXJzdG9yZS9HSVNZdHlhZ3FmdW0yTDhDQUd3NGZWV2lhblJWYnNwVEFRQUYVAALIARIAFQIYUWlnX3hwdl9wbGFjZW1lbnRfcGVybWFuZW50X3YyLzc5NEMzMURFQkQyQjgwM0ZGNzJBM0EzMUFBNTkwNEEzX2F1ZGlvX2Rhc2hpbml0Lm1wNBUCAsgBEgAoABgAGwKIB3VzZV9vaWwBMRJwcm9ncmVzc2l2ZV9yZWNpcGUBMRUAACaK-uDZzI2-PxUCKAJDMywXQA6p--dsi0QYEmRhc2hfYmFzZWxpbmVfMV92MREAdf4HZeadAQA&amp;oh=00_AfydFVbqXvyGuf2ajGoNr2o_XzhweOn5Hm-obPhNGX2GCA&amp;oe=69BD9E2B, https://scontent-phl2-1.cdninstagram.com/o1/v/t16/f2/m69/AQMsBly1hHIQfKK80qqWSwOjVe8VZkMoDwOUW2H3LqoIqMd154RzePMsTJk1rjkiBrImgTCXRb7XP3pGxB41t0BB.mp4?strext=1&amp;_nc_cat=107&amp;_nc_sid=5e9851&amp;_nc_ht=scontent-phl2-1.cdninstagram.com&amp;_nc_ohc=kjl6YVXEOmYQ7kNvwEj4rM9&amp;efg=eyJ2ZW5jb2RlX3RhZyI6Inhwdl9wcm9ncmVzc2l2ZS5JTlNUQUdSQU0uQ0xJUFMuQzMuNzIwLmRhc2hfYmFzZWxpbmVfMV92MSIsInhwdl9hc3NldF9pZCI6MTc4NjkzMjE3MzQ1Nzk3ODEsImFzc2V0X2FnZV9kYXlzIjo0LCJ2aV91c2VjYXNlX2lkIjoxMDA5OSwiZHVyYXRpb25fcyI6MywidXJsZ2VuX3NvdXJjZSI6Ind3dyJ9&amp;ccb=17-1&amp;_nc_gid=JOaMDApS7UdFLouoOpCoAw&amp;_nc_ss=1a&amp;_nc_zt=28&amp;vs=16b51439b9035fe4&amp;_nc_vs=HBksFQIYOnBhc3N0aHJvdWdoX2V2ZXJzdG9yZS9HQjVUckNieEJQbGdRdU1FQUpZWFA1ZFJlQTQ1YnNwVEFRQUYVAALIARIAFQIYUWlnX3hwdl9wbGFjZW1lbnRfcGVybWFuZW50X3YyLzYwNDA1RDI5RTA3NjMzNzMxMzJFRkZDNjczMzYxQzhGX2F1ZGlvX2Rhc2hpbml0Lm1wNBUCAsgBEgAoABgAGwKIB3VzZV9vaWwBMRJwcm9ncmVzc2l2ZV9yZWNpcGUBMRUAACaKme_ltYO-PxUCKAJDMywXQA0QYk3S8aoYEmRhc2hfYmFzZWxpbmVfMV92MREAdf4HZeadAQA&amp;oh=00_A</t>
  </si>
  <si>
    <t>https://www.instagram.com/mitinatata2</t>
  </si>
  <si>
    <t>ynln._garage</t>
  </si>
  <si>
    <t>Sean’s garage</t>
  </si>
  <si>
    <t>ꜰʀᴏᴍ 🇹🇼
ʟᴏᴡ. ᴡɪᴅᴇ. ᴘʀᴏᴘᴇʀ.
ᴇᴠᴇʀʏ ʙᴜɪʟᴅ ᴛᴇʟʟꜱ ᴀ ꜱᴛᴏʀʏ.
ɪᴍᴘʀᴏᴠɪɴɢ ᴍʏ ᴇᴅɪᴛɪɴɢ 💪</t>
  </si>
  <si>
    <t>https://scontent-ord5-2.cdninstagram.com/v/t51.82787-19/626840674_17897649810388322_5612093658278467986_n.jpg?stp=dst-jpg_e0_s150x150_tt6&amp;efg=eyJ2ZW5jb2RlX3RhZyI6InByb2ZpbGVfcGljLmRqYW5nby4xMDgwLmMyIn0&amp;_nc_ht=scontent-ord5-2.cdninstagram.com&amp;_nc_cat=102&amp;_nc_oc=Q6cZ2QHoEY36EqLP0b_V59y7uUgTaMiGrivH55B-Cm38b7BvMUSFGNuTWZbg1vykbryNeRo&amp;_nc_ohc=pbwz4cYWmCsQ7kNvwFdjyx5&amp;_nc_gid=6Ehd9jlentSHioooYy43ew&amp;edm=AOQ1c0wBAAAA&amp;ccb=7-5&amp;oh=00_AfzkvN4Zd3VsZTWIHWgszyPBx2Zsaz-MdPxlrbNdapYSGw&amp;oe=69BD8C67&amp;_nc_sid=8b3546</t>
  </si>
  <si>
    <t>Smiling face !!
#diecast #lamborghini #countach #164scale | Look at that smiling face !!!
#diecast #countach #lamborghini #164scale #car | A gentleman’s silhouette,
reimagined as a moving canvas.
Colors, lines, and stories
flowing across steel and chrome.
#minigt #bentley #flyingspur #diecast #v8 | .
Model : Mini gt 388
Car : Bentley Flying Spur V8 “Unifying Spur”
Wheels : Dove 10.5 mm
———————————————
A gentleman’s silhouette,
reimagined as a moving canvas.
Colors, lines, and stories
flowing across steel and chrome.
#minigt #bentley #flyingspur #v8 #diecast | A quiet kind of danger.
Purple metal under light, a serpent drawn in gold.
Not loud — but you know it bites.
SNAKESWORD G82.
#bmw #mpower #m4 #m4g82 #diecast | .
Model : HCI x Dream Studio x 海至
Car : BMW M4G82
Wheels : Dove 10.5 mm
———————————————
A quiet kind of danger.
Purple metal under light, a serpent drawn in gold.
Not loud — but you know it bites.
SNAKESWORD G82.
#bmw #mpower #m4g82 #bmwm4 #adro | Model : CM Model
Car : LB-488 GTB
Wheels : Dove 10.5 mm
———————————————
The perfect fusion of Italian elegance and Japanese widebody soul. It’s not just a die-cast; it’s a statement. 
#lbwk #libertywalk #ferrari #488gtb #diecast | .
Model : CM Model
Car : LB-488 GTB
Wheels : Dove 10.5 mm
———————————————
The perfect fusion of Italian elegance and Japanese widebody soul. It’s not just a die-cast; it’s a statement. 
#lbwk #libertywalk #farrari #488gtb #diecast | Model : CM Model
Car : McLaren 720s GT3X
Wheels : Dove 10.5 mm
———————————————
Under the light, the red metallic paint flows like fire.
Wide body lines, a slammed stance,
with white five-spoke wheels cutting through the silhouette.
Somewhere between elegance and aggression—
just one throttle away. | .
Model : CM Model
Car : McLaren 720s GT3X
Wheels : Dove 10.5 mm
———————————————
Under the light, the red metallic paint flows like fire.
Wide body lines, a slammed stance,
with white five-spoke wheels cutting through the silhouette.
Somewhere between elegance and aggression—
just one throttle aw | Model : CM Model
Car : McLaren Senna GTR
Wheels : Dove 10.5 mm
———————————————
Pure Red and White. An immortal legend on the track. 
#diecast #mclaren #senna #brazil #sennagtr | .
Model : CM Model
Car : McLaren Senna GTR
Wheels : Dove 10.5 mm
———————————————
Pure Red and White. An immortal legend on the track. 
#mclaren #senna #sennagtr #marlboro #brazil</t>
  </si>
  <si>
    <t>#diecast, #lamborghini, #countach, #164scale, #car, #minigt, #bentley, #flyingspur, #v8, #bmw, #mpower, #m4, #m4g82, #bmwm4, #adro, #lbwk, #libertywalk, #ferrari, #488gtb, #farrari, #mclaren, #senna, #brazil, #sennagtr, #marlboro</t>
  </si>
  <si>
    <t>https://instagram.com/p/DV7tItCk_kd, https://instagram.com/p/DV5Ph8VkyWH, https://instagram.com/p/DV2nHwTE69q, https://instagram.com/p/DVz6TxXkwLd, https://instagram.com/p/DVxgdVUk9ww, https://instagram.com/p/DVu89mcE8MJ, https://instagram.com/p/DVsXnM2E0hR, https://instagram.com/p/DVpy7A9kyFg, https://instagram.com/p/DVnPQI6E1AH, https://instagram.com/p/DVkqchXE61t, https://instagram.com/p/DViG41sEzdk, https://instagram.com/p/DVffKUqE6nu</t>
  </si>
  <si>
    <t>36, 22, 201, 32, 246, 42, 208, 47, 352, 44, 3597, 34</t>
  </si>
  <si>
    <t>2, 4, 7, 8, 10, 9, 6, 10, 4, 6, 49, 6</t>
  </si>
  <si>
    <t>2026-03-16, 2026-03-15, 2026-03-14, 2026-03-13, 2026-03-12, 2026-03-11, 2026-03-10, 2026-03-09, 2026-03-08, 2026-03-07, 2026-03-06, 2026-03-05</t>
  </si>
  <si>
    <t>Video, Sidecar, Video, Sidecar, Video, Sidecar, Video, Sidecar, Video, Sidecar, Video, Sidecar</t>
  </si>
  <si>
    <t>https://scontent-ord5-2.cdninstagram.com/v/t51.82787-15/651009787_17903703189388322_5145339320046356500_n.jpg?stp=dst-jpg_e35_s1080x1080_sh0.08_tt6&amp;_nc_ht=scontent-ord5-2.cdninstagram.com&amp;_nc_cat=102&amp;_nc_oc=Q6cZ2QHoEY36EqLP0b_V59y7uUgTaMiGrivH55B-Cm38b7BvMUSFGNuTWZbg1vykbryNeRo&amp;_nc_ohc=93f3xOqutGkQ7kNvwFTeDgu&amp;_nc_gid=6Ehd9jlentSHioooYy43ew&amp;edm=AOQ1c0wBAAAA&amp;ccb=7-5&amp;ig_cache_key=Mzg1MzE3OTIwODY5MzE1MzA0NA%3D%3D.3-ccb7-5&amp;oh=00_AfxyUAwMiIV0-h8CBVPm1Z7zfZIWdFPY_KmxonPmC7OT-Q&amp;oe=69BDB0BF&amp;_nc_sid=8b3546, https://scontent-ord5-2.cdninstagram.com/v/t51.82787-15/651009787_17903703189388322_5145339320046356500_n.jpg?stp=dst-jpg_e35_s1080x1080_sh0.08_tt6&amp;_nc_ht=scontent-ord5-2.cdninstagram.com&amp;_nc_cat=102&amp;_nc_oc=Q6cZ2QHoEY36EqLP0b_V59y7uUgTaMiGrivH55B-Cm38b7BvMUSFGNuTWZbg1vykbryNeRo&amp;_nc_ohc=93f3xOqutGkQ7kNvwFTeDgu&amp;_nc_gid=6Ehd9jlentSHioooYy43ew&amp;edm=AOQ1c0wBAAAA&amp;ccb=7-5&amp;ig_cache_key=Mzg1MzE3OTIwODY5MzE1MzA0NA%3D%3D.3-ccb7-5&amp;oh=00_AfxyUAwMiIV0-h8CBVPm1Z7zfZIWdFPY_KmxonPmC7OT-Q&amp;oe=69BDB0BF&amp;_nc_sid=8b3546, https://scontent-ord5-2.cdninstagram.com/v/t51.82787-15/653554994_17903703180388322_5724915823537932279_n.jpg?stp=dst-jpg_e35_s1080x1080_sh0.08_tt6&amp;_nc_ht=scontent-ord5-2.cdninstagram.com&amp;_nc_cat=102&amp;_nc_oc=Q6cZ2QHoEY36EqLP0b_V59y7uUgTaMiGrivH55B-Cm38b7BvMUSFGNuTWZbg1vykbryNeRo&amp;_nc_ohc=45jIEkgBZaoQ7kNvwGl8jwW&amp;_nc_gid=6Ehd9jlentSHioooYy43ew&amp;edm=AOQ1c0wBAAAA&amp;ccb=7-5&amp;ig_cache_key=Mzg1MzE3OTIwOTUyMzY0NDA3Nw%3D%3D.3-ccb7-5&amp;oh=00_AfxqSvslxl1LGsaPA20OHcElVKFyCnNC634qF4sDs1l6kA&amp;oe=69BD9FA5&amp;_nc_sid=8b3546, https://scontent-ord5-2.cdninstagram.com/v/t51.82787-15/651830580_17903703198388322_1878332226566435076_n.jpg?stp=dst-jpg_e35_s1080x1080_sh0.08_tt6&amp;_nc_ht=scontent-ord5-2.cdninstagram.com&amp;_nc_cat=102&amp;_nc_oc=Q6cZ2QHoEY36EqLP0b_V59y7uUgTaMiGrivH55B-Cm38b7BvMUSFGNuTWZbg1vykbryNeRo&amp;_nc_ohc=PRIE-AGQQWIQ7kNvwEDdLht&amp;_nc_gid=6Ehd9jlentSHioooYy43ew&amp;edm=AOQ1c0wBAAAA&amp;ccb=7-5&amp;ig_cache_key=Mzg1MzE3OTIxMzc1OTg3Mzc5MQ%3D%3D.3-ccb7-5&amp;oh=00_AfyXBASjl4fSVUQ5gvbKeyduAkTOj29IJL-A06p5PyckNw&amp;oe=69BD9CE4&amp;_nc_sid=8b3546, https://scontent-ord5-2.cdninstagram.com/v/t51.82787-15/651473909_17903387151388322_3600112815090046555_n.jpg?stp=dst-jpg_e35_s1080x1080_sh0.08_tt6&amp;_nc_ht=scontent-ord5-2.cdninstagram.com&amp;_nc_cat=102&amp;_nc_oc=Q6cZ2QHoEY36EqLP0b_V59y7uUgTaMiGrivH55B-Cm38b7BvMUSFGNuTWZbg1vykbryNeRo&amp;_nc_ohc=Lw-yLlnht2AQ7kNvwG0Pdgo&amp;_nc_gid=6Ehd9jlentSHioooYy43ew&amp;edm=AOQ1c0wBAAAA&amp;ccb=7-5&amp;ig_cache_key=Mzg1MTY3NzkxNTE2NDE2NTA5Ng%3D%3D.3-ccb7-5&amp;oh=00_Afws3F5sorDP0r7UlH1JnyEAKLlEDOG_PD6zrcqRAqNaPw&amp;oe=69BDBECC&amp;_nc_sid=8b3546, https://scontent-ord5-2.cdninstagram.com/v/t51.82787-15/651473909_17903387151388322_3600112815090046555_n.jpg?stp=dst-jpg_e35_s1080x1080_sh0.08_tt6&amp;_nc_ht=scontent-ord5-2.cdninstagram.com&amp;_nc_cat=102&amp;_nc_oc=Q6cZ2QHoEY36EqLP0b_V59y7uUgTaMiGrivH55B-Cm38b7BvMUSFGNuTWZbg1vykbryNeRo&amp;_nc_ohc=Lw-yLlnht2AQ7kNvwG0Pdgo&amp;_nc_gid=6Ehd9jlentSHioooYy43ew&amp;edm=AOQ1c0wBAAAA&amp;ccb=7-5&amp;ig_cache_key=Mzg1MTY3NzkxNTE2NDE2NTA5Ng%3D%3D.3-ccb7-5&amp;oh=00_Afws3F5sorDP0r7UlH1JnyEAKLlEDOG_PD6zrcqRAqNaPw&amp;oe=69BDBECC&amp;_nc_sid=8b3546, https://scontent-ord5-2.cdninstagram.com/v/t51.82787-15/651697320_17903387160388322_5395441602281037939_n.jpg?stp=dst-jpg_e35_s1080x1080_sh0.08_tt6&amp;_nc_ht=scontent-ord5-2.cdninstagram.com&amp;_nc_cat=102&amp;_nc_oc=Q6cZ2QHoEY36EqLP0b_V59y7uUgTaMiGrivH55B-Cm38b7BvMUSFGNuTWZbg1vykbryNeRo&amp;_nc_ohc=grFzHISsqF8Q7kNvwGa9QUB&amp;_nc_gid=6Ehd9jlentSHioooYy43ew&amp;edm=AOQ1c0wBAAAA&amp;ccb=7-5&amp;ig_cache_key=Mzg1MTY3NzkyMTM4MDEwNDUzMQ%3D%3D.3-ccb7-5&amp;oh=00_AfwrFlI0-6tChpwhX_jkeeMo6TQ_JeW2PfQ8R5xJww3WeA&amp;oe=69BDB853&amp;_nc_sid=8b3546, https://scontent-ord5-2.cdninstagram.com/v/t51.82787-15/651017409_17903387178388322_8424654842625991937_n.jpg?stp=dst-jpg_e35_s1080x1080_sh0.08_tt6&amp;_nc_ht=scontent-ord5-2.cdninstagram.com&amp;_nc_cat=102&amp;_nc_oc=Q6cZ2QHoEY36EqLP0b_V59y7uUgTaMiGrivH55B-Cm38b7BvMUSFGNuTWZbg1vykbryNeRo&amp;_nc_ohc=q6FQcfh97_gQ7kNvwFu2bgY&amp;_nc_gid=6Ehd9jlentSHioooYy43ew&amp;edm=AOQ1c0wBAAAA&amp;ccb=7-5&amp;ig_cache_key=Mzg1MTY3NzkyNzcwNTExMjIxOA%3D%3D.3-ccb7-5&amp;oh=00_AfwqlGRRciZ0qASjsI4m1Tu6Z1Z9Zj8WzfW-WuXkxfanfw&amp;oe=69BDA5B9&amp;_nc_sid=8b3546, https://scontent-ord5-2.cdninstagram.com/v/t51.82787-15/652428818_17903387187388322_4722633174843732408_n.jpg?stp=dst-jpg_e35_s1080x1080_sh0.08_tt6&amp;_nc_ht=scontent-ord5-2.cdninstagram.com&amp;_nc_cat=102&amp;_nc_oc=Q6cZ2QHoEY36EqLP0b_V59y7uUgTaMiGrivH55B-Cm38b7BvMUSFGNuTWZbg1vykbryNeRo&amp;_nc_ohc=FOoBOvRxz2AQ7kNvwEg5KV3&amp;_nc_gid=6Ehd9jlentSHioooYy43ew&amp;edm=AOQ1c0wBAAAA&amp;ccb=7-5&amp;ig_cache_key=Mzg1MTY3Nzk1MDUxMzcyNzc4Mw%3D%3D.3-ccb7-5&amp;oh=00_AfwrgpyX0UGzH6PZJcKjvU50bFmuFtl97oQEzv7_RC1CKQ&amp;oe=69BDB235&amp;_nc_sid=8b3546, https://scontent-ord5-2.cdninstagram.com/v/t51.82787-15/651699292_17903387196388322_1511401765866530931_n.jpg?stp=dst-jpg_e35_s1080x1080_sh0.08_tt6&amp;_nc_ht=scontent-ord5-2.cdninstagram.com&amp;_nc_cat=102&amp;_nc_oc=Q6cZ2QHoEY36EqLP0b_V59y7uUgTaMiGrivH55B-Cm38b7BvMUSFGNuTWZbg1vykbryNeRo&amp;_nc_ohc=xDXLOOgL3vMQ7kNvwG5k98h&amp;_nc_gid=6Ehd9jlentSHioooYy43ew&amp;edm=AOQ1c0wBAAAA&amp;ccb=7-5&amp;ig_cache_key=Mzg1MTY3Nzk1MTIwMTU5MzYxNQ%3D%3D.3-ccb7-5&amp;oh=00_Afydoa8P0oxfWr_hQ08nKar3yXlXqhiDzGGRljSvMA8JB</t>
  </si>
  <si>
    <t>https://scontent-ord5-3.cdninstagram.com/o1/v/t16/f2/m69/AQPd7WXEcdRyHL5xm1VHxjJVIXLG9iXQeIxPHKqF3Mn3zZyYmrM7RjFzBz3lWRUBoGfRrb29k-DOqqwxPqmlSDfl.mp4?strext=1&amp;_nc_cat=104&amp;_nc_sid=5e9851&amp;_nc_ht=scontent-ord5-3.cdninstagram.com&amp;_nc_ohc=yOrpl56dEQAQ7kNvwFtMvoy&amp;efg=eyJ2ZW5jb2RlX3RhZyI6Inhwdl9wcm9ncmVzc2l2ZS5JTlNUQUdSQU0uQ0xJUFMuQzMuNzIwLmRhc2hfYmFzZWxpbmVfMV92MSIsInhwdl9hc3NldF9pZCI6MTc5MDM4NTQxNDkzODgzMjIsImFzc2V0X2FnZV9kYXlzIjowLCJ2aV91c2VjYXNlX2lkIjoxMDA5OSwiZHVyYXRpb25fcyI6MTEsInVybGdlbl9zb3VyY2UiOiJ3d3cifQ%3D%3D&amp;ccb=17-1&amp;_nc_gid=6Ehd9jlentSHioooYy43ew&amp;_nc_ss=1a&amp;_nc_zt=28&amp;vs=3f66d89336bbe107&amp;_nc_vs=HBksFQIYOnBhc3N0aHJvdWdoX2V2ZXJzdG9yZS9HT280eENaWDlhMGs1T2tFQUFiTU5sWEYxX2xWYnNwVEFRQUYVAALIARIAFQIYUWlnX3hwdl9wbGFjZW1lbnRfcGVybWFuZW50X3YyL0UyNEZFMTc4MzREOEUxMTM3MDZENUU4N0FDQUFEOUJEX2F1ZGlvX2Rhc2hpbml0Lm1wNBUCAsgBEgAoABgAGwKIB3VzZV9vaWwBMRJwcm9ncmVzc2l2ZV9yZWNpcGUBMRUAACbEoPqqvN3NPxUCKAJDMywXQCaZmZmZmZoYEmRhc2hfYmFzZWxpbmVfMV92MREAdf4HZeadAQA&amp;oh=00_AfxYCvO9eq2pwqNsxBlfD7EkvC427kU9xExhwzVEBIj6dg&amp;oe=69BDABB8, https://scontent-ord5-3.cdninstagram.com/o1/v/t16/f2/m69/AQP4gRbaddusTiB7jtwpFLiAMPzHif8xhaB4p1E2207fY-RujifK7AJpbFqhlyvbwLHH_f6BW3DQ17jMkKAjC_yl.mp4?strext=1&amp;_nc_cat=100&amp;_nc_sid=5e9851&amp;_nc_ht=scontent-ord5-3.cdninstagram.com&amp;_nc_ohc=ukjJgrgP0xoQ7kNvwFJfIIc&amp;efg=eyJ2ZW5jb2RlX3RhZyI6Inhwdl9wcm9ncmVzc2l2ZS5JTlNUQUdSQU0uQ0xJUFMuQzMuMTI3Ni5kYXNoX2Jhc2VsaW5lXzFfdjEiLCJ4cHZfYXNzZXRfaWQiOjE3OTAzNTQ0MDcyMzg4MzIyLCJhc3NldF9hZ2VfZGF5cyI6MiwidmlfdXNlY2FzZV9pZCI6MTAwOTksImR1cmF0aW9uX3MiOjE2LCJ1cmxnZW5fc291cmNlIjoid3d3In0%3D&amp;ccb=17-1&amp;_nc_gid=6Ehd9jlentSHioooYy43ew&amp;_nc_ss=1a&amp;_nc_zt=28&amp;vs=8dfd0ab21fe0dbc2&amp;_nc_vs=HBksFQIYOnBhc3N0aHJvdWdoX2V2ZXJzdG9yZS9HR2FldnliNkUyUTI2RllEQUtGeVhtSXkxU1ZWYnNwVEFRQUYVAALIARIAFQIYUWlnX3hwdl9wbGFjZW1lbnRfcGVybWFuZW50X3YyL0Y5NEU2ODIxMDAyQUNBRERBRTY1OEI2MTg1ODNFODkxX2F1ZGlvX2Rhc2hpbml0Lm1wNBUCAsgBEgAoABgAGwKIB3VzZV9vaWwBMRJwcm9ncmVzc2l2ZV9yZWNpcGUBMRUAACbE-72KtsvNPxUCKAJDMywXQDDmZmZmZmYYEmRhc2hfYmFzZWxpbmVfMV92MREAdf4HZeadAQA&amp;oh=00_Afy2upy7336LH2QR5MtnuAzHCyQcLT6GgPS-yZl0ETWXUw&amp;oe=69BDAF28, https://scontent-ord5-2.cdninstagram.com/o1/v/t16/f2/m69/AQPVCLVq_sJIlVrLkq-5HaugVQT1qhhQWbQqJZ0B1_dRgHrzH7pfASkAL4w9JPsOmJ9LoMM4diHqIliy2pJcLU6_.mp4?strext=1&amp;_nc_cat=110&amp;_nc_sid=5e9851&amp;_nc_ht=scontent-ord5-2.cdninstagram.com&amp;_nc_ohc=tBBFJnVm9EoQ7kNvwF-yr06&amp;efg=eyJ2ZW5jb2RlX3RhZyI6Inhwdl9wcm9ncmVzc2l2ZS5JTlNUQUdSQU0uQ0xJUFMuQzMuMTI3Ni5kYXNoX2Jhc2VsaW5lXzFfdjEiLCJ4cHZfYXNzZXRfaWQiOjE3OTAzMjQzODE3Mzg4MzIyLCJhc3NldF9hZ2VfZGF5cyI6NCwidmlfdXNlY2FzZV9pZCI6MTAwOTksImR1cmF0aW9uX3MiOjE1LCJ1cmxnZW5fc291cmNlIjoid3d3In0%3D&amp;ccb=17-1&amp;_nc_gid=6Ehd9jlentSHioooYy43ew&amp;_nc_ss=1a&amp;_nc_zt=28&amp;vs=33b9bc06624e9a2a&amp;_nc_vs=HBksFQIYOnBhc3N0aHJvdWdoX2V2ZXJzdG9yZS9HRzNOZVNaLTVlTEQxVUlFQU42TjJZWXpsd0FyYnNwVEFRQUYVAALIARIAFQIYUWlnX3hwdl9wbGFjZW1lbnRfcGVybWFuZW50X3YyL0YxNDE1NjAyMDQ0QjI3NkY1OTIzNzhBQzIwMzA2RUExX2F1ZGlvX2Rhc2hpbml0Lm1wNBUCAsgBEgAoABgAGwKIB3VzZV9vaWwBMRJwcm9ncmVzc2l2ZV9yZWNpcGUBMRUAACbEpICB-bnNPxUCKAJDMywXQC6qfvnbItEYEmRhc2hfYmFzZWxpbmVfMV92MREAdf4HZeadAQA&amp;oh=00_AfyRC-yDV1srZhWTf0zwpZh0Ag6rsJu5TxQUrgFI8bS-2w&amp;oe=69BDBD9E, https://scontent-ord5-2.cdninstagram.com/o1/v/t16/f2/m69/AQN2GCkpoUl3wY_NAmoYosPXdCi4Ay7f95T9hL8FttQaBgmhQ2tBEel6lgokgyP6u-2rmMaAUdov02lJB01Cgqms.mp4?strext=1&amp;_nc_cat=103&amp;_nc_sid=5e9851&amp;_nc_ht=scontent-ord5-2.cdninstagram.com&amp;_nc_ohc=OaC3BStY0j0Q7kNvwEZ2uZi&amp;efg=eyJ2ZW5jb2RlX3RhZyI6Inhwdl9wcm9ncmVzc2l2ZS5JTlNUQUdSQU0uQ0xJUFMuQzMuMTI3Ni5kYXNoX2Jhc2VsaW5lXzFfdjEiLCJ4cHZfYXNzZXRfaWQiOjE3OTAyOTQyODg0Mzg4MzIyLCJhc3NldF9hZ2VfZGF5cyI6NiwidmlfdXNlY2FzZV9pZCI6MTAwOTksImR1cmF0aW9uX3MiOjE1LCJ1cmxnZW5fc291cmNlIjoid3d3In0%3D&amp;ccb=17-1&amp;vs=ae19de56870caca9&amp;_nc_vs=HBksFQIYOnBhc3N0aHJvdWdoX2V2ZXJzdG9yZS9HSjlVcENhNFVLTEFoZllGQUZfUndLcHMwRndtYnNwVEFRQUYVAALIARIAFQIYUWlnX3hwdl9wbGFjZW1lbnRfcGVybWFuZW50X3YyL0FENDMyNDEyOTQ5QUJERTJCOUI1Q0RGMTRFMDc0Q0I1X2F1ZGlvX2Rhc2hpbml0Lm1wNBUCAsgBEgAoABgAGwKIB3VzZV9vaWwBMRJwcm9ncmVzc2l2ZV9yZWNpcGUBMRUAACbE9_bwtqjNPxUCKAJDMywXQC9EGJN0vGoYEmRhc2hfYmFzZWxpbmVfMV92MREAdf4HZeadAQA&amp;_nc_gid=6Ehd9jlentSHioooYy43ew&amp;_nc_ss=1a&amp;_nc_zt=28&amp;oh=00_Afyo8qfOsevYHfZEJpl2vOYxmSNZZZMkHG95SE1B7nRbsg&amp;oe=69BD8BF1, https://scontent-ord5-2.cdninstagram.com/o1/v/t16/f2/m69/AQP5-SqFSv9OIsBUDaAQa2jHGpH0_UZR-SlSB5XsuykAUZ5iN-uuSIXsjCxI3ld65e7vZ1Fmbw6BEdcRONGX4JtF.mp4?strext=1&amp;_nc_cat=105&amp;_nc_sid=5e9851&amp;_nc_ht=scontent-ord5-2.cdninstagram.com&amp;_nc_ohc=UO7i0INT1mUQ7kNvwGqPMFh&amp;efg=eyJ2ZW5jb2RlX3RhZyI6Inhwdl9wcm9ncmVzc2l2ZS5JTlNUQUdSQU0uQ0xJUFMuQzMuMTI3Ni5kYXNoX2Jhc2VsaW5lXzFfdjEiLCJ4cHZfYXNzZXRfaWQiOjE3OTAyNjE4ODk2Mzg4MzIyLCJhc3NldF9hZ2VfZGF5cyI6OCwidmlfdXNlY2FzZV9pZCI6MTAwOTksImR1cmF0aW9uX3MiOjEzLCJ1cmxnZW5fc291cmNlIjoid3d3In0%3D&amp;ccb=17-1&amp;_nc_gid=6Ehd9jlentSHioooYy43ew&amp;_nc_ss=1a&amp;_nc_zt=28&amp;vs=62231e2ae88fd74&amp;_nc_vs=HBksFQIYOnBhc3N0aHJvdWdoX2V2ZXJzdG9yZS9HSHR1Y2lZS0FXd28wWWxkQUI5Q0UyVDBRMGc0YnNwVEFRQUYVAALIARIAFQIYUWlnX3hwdl9wbGFjZW1lbnRfcGVybWFuZW50X3YyLzc5NDNCMDUwOTgxMEQ1ODc1M0E2NDFCRjFEMjUwNDlCX2F1ZGlvX2Rhc2hpbml0Lm1wNBUCAsgBEgAoABgAGwKIB3VzZV9vaWwBMRJwcm9ncmVzc2l2ZV9yZWNpcGUBMRUAACbEw_L9yJXNPxUCKAJDMywXQCu7ZFocrAgYEmRhc2hfYmFzZWx</t>
  </si>
  <si>
    <t>https://www.instagram.com/ynln._garage</t>
  </si>
  <si>
    <t>tiffanyliao2713</t>
  </si>
  <si>
    <t>Tiffany Liao</t>
  </si>
  <si>
    <t>旅遊。Travel 分享
親子生活//—
雙寶人生👩‍❤️‍👩
育兒日常。
@hedy__0406 
@bonnie__0126</t>
  </si>
  <si>
    <t>https://reurl.cc/Gmjrkx</t>
  </si>
  <si>
    <t>https://scontent-sjc6-1.cdninstagram.com/v/t51.82787-19/516144951_18512147695014479_7847543555972554669_n.jpg?stp=dst-jpg_e0_s150x150_tt6&amp;efg=eyJ2ZW5jb2RlX3RhZyI6InByb2ZpbGVfcGljLmRqYW5nby4xMDgwLmMyIn0&amp;_nc_ht=scontent-sjc6-1.cdninstagram.com&amp;_nc_cat=111&amp;_nc_oc=Q6cZ2QFGULwnJ3dBbFCb6GfE0SyK9qyEpug64iACoY92Kr4cq8t22JC6-2i3HhCbqLJFz8vFGGjDzG3fYhJcC838Clyi&amp;_nc_ohc=CfQ3BMpFoUUQ7kNvwFdBsV4&amp;_nc_gid=11ptvfCr4mwBpFxXGP47_A&amp;edm=AOQ1c0wBAAAA&amp;ccb=7-5&amp;oh=00_AfyuUriP8tOJaRwk3aSctU62WHhTXNJIxOB2hUwDvHJkQw&amp;oe=69BDB2B8&amp;_nc_sid=8b3546</t>
  </si>
  <si>
    <t>520起家厝今日開工😄
謝謝先生這麼努力給我們一個完美的家🏠
#一家四口
#起家厝👩‍❤️‍👨👧🏻👧🏻
#20240520正式開工 | 兒童節快到了！
還在想要準備什麼玩具給孩子嗎？
這款新款的卡皮巴拉磁吸玩具絕不能錯過！
現在我家孩子玩給你看！🤭
#兒童節 
#兒童節禮物 
#水豚君 
#磁吸玩具 
#卡皮巴拉 | 大女兒說：每次我只要關這個燈，都會發出聲音！！
#惡作劇 
#姊妹日常 | 以前國、高中時，模範生在臺上頒獎🥇
你們在臺下也是這樣嗎🫠
#國中高中回憶 
#高中生活 
#小老婆車庫 
#學生 
#生活 | 在飯店廢到跟著Siri學英文
🫨🫠
#親子 
#生活 
#家庭 
#英文學習 | 2026年要去泰國的你！
免稅機場一定要去的
奶油小熊の店
超級可愛～～～
不能不去 去了只怕你失心瘋
荷包守不住呀💰💰
你看這奶油小熊是不是超可愛😍😍
#bkk 
#thailand 
#bangkok 
#butterbearthailand 
#泰國伴手禮 | 小心生女兒！
你會沒地位🫠
句句都是愛爸爸*
爸爸你能不融化嗎🤭
#孩子 
#親子
#女兒 
#1歲 
#家庭 | 當媽媽在紀錄寶寶成長時⋯⋯⋯
抱歉！我失職了！
#驚恐 
#失職的媽媽 
#親子 
#紀錄 
#生活 | 吃個飯越吃越火⋯
明明只是吃個晚餐🫨
老公被撩欸！
#水瓶座 
#小三 
#家庭 
#親子 
#搞笑 | 嗎呀！
我們辦公室淪陷了～
最近傳染了⋯⋯⋯
這種東西😱
#生活 
#搞笑 
#鼻通 
#泰國必買 
#泰國伴手禮 | 泰國鼻通
絕對要買影片最後那一瓶
請影片看到最後🤭
這瓶比較爽啦🤭
#泰國鼻通 
#泰國伴手禮 
#泰國旅遊 
#泰國限定 
#泰國鼻塞通 | 如果你也在找芭達雅住宿🏨
真的超級不推薦這間飯店的海景房
因為會直接讓你廢在房間
行程都不用跑了🫠
這次選擇 Cape Dara Resort*
讓一家的我們身心都超級鬆
因為超～級～廢！
如果你要跑行程！
絕對不建議住！
想知道我們住哪個房型！
影片看下去🥳
#芭達雅 
#pattaya 
#capedara 
#capedararesort 
#芭達雅👙☀️🏖️</t>
  </si>
  <si>
    <t>#20240520, #bkk, #thailand, #bangkok, #butterbearthailand, #1, #pattaya, #capedara, #capedararesort</t>
  </si>
  <si>
    <t>https://instagram.com/p/C7LM3QkPq1p, https://instagram.com/p/DV0KLCbkgM2, https://instagram.com/p/DUqaMTGj2Tv, https://instagram.com/p/DUU-X6wkpiw, https://instagram.com/p/DT5EXl8ErRv, https://instagram.com/p/DTkLpYcEsY8, https://instagram.com/p/DTdPiL4kn81, https://instagram.com/p/DTZdiBYEieb, https://instagram.com/p/DTU0DkMEmsg, https://instagram.com/p/DTN22ktkj9n, https://instagram.com/p/DTILYWekmHZ, https://instagram.com/p/DTAI-4mErO0</t>
  </si>
  <si>
    <t>124, 1, 74, 5, 33, 6, 13, 6, 7, 6, 19, 11</t>
  </si>
  <si>
    <t>13, 0, 2, 0, 0, 3, 0, 2, 0, 0, 5, 1</t>
  </si>
  <si>
    <t>2024-05-20, 2026-03-13, 2026-02-12, 2026-02-04, 2026-01-24, 2026-01-16, 2026-01-13, 2026-01-12, 2026-01-10, 2026-01-07, 2026-01-05, 2026-01-02</t>
  </si>
  <si>
    <t>A7站, Oh！小老婆車庫 - One Heart Garage, ท่าอากาศยานสุวรรณภูมิ 素萬那普機場, Cape Dara Resort, Pattaya</t>
  </si>
  <si>
    <t>https://scontent-sjc6-1.cdninstagram.com/v/t39.30808-6/444764263_18433187107014479_3773413920247883393_n.jpg?stp=dst-jpg_e35_p1080x1080_sh0.08_tt6&amp;_nc_ht=scontent-sjc6-1.cdninstagram.com&amp;_nc_cat=111&amp;_nc_oc=Q6cZ2QFGULwnJ3dBbFCb6GfE0SyK9qyEpug64iACoY92Kr4cq8t22JC6-2i3HhCbqLJFz8vFGGjDzG3fYhJcC838Clyi&amp;_nc_ohc=EpWbKRoNTKwQ7kNvwEDpV_C&amp;_nc_gid=11ptvfCr4mwBpFxXGP47_A&amp;edm=AOQ1c0wAAAAA&amp;ccb=7-5&amp;ig_cache_key=MzM3MTg0NTMxMjY2OTc2MDU1MA%3D%3D.3-ccb7-5&amp;oh=00_AfzN5y5XEMFd3M7iyEKlQnrrEHoZj_Au__1XmhwLcCtATA&amp;oe=69BDA10A&amp;_nc_sid=8b3546, https://scontent-sjc6-1.cdninstagram.com/v/t39.30808-6/444764263_18433187107014479_3773413920247883393_n.jpg?stp=dst-jpg_e35_p1080x1080_sh0.08_tt6&amp;_nc_ht=scontent-sjc6-1.cdninstagram.com&amp;_nc_cat=111&amp;_nc_oc=Q6cZ2QFGULwnJ3dBbFCb6GfE0SyK9qyEpug64iACoY92Kr4cq8t22JC6-2i3HhCbqLJFz8vFGGjDzG3fYhJcC838Clyi&amp;_nc_ohc=EpWbKRoNTKwQ7kNvwEDpV_C&amp;_nc_gid=11ptvfCr4mwBpFxXGP47_A&amp;edm=AOQ1c0wAAAAA&amp;ccb=7-5&amp;ig_cache_key=MzM3MTg0NTMxMjY2OTc2MDU1MA%3D%3D.3-ccb7-5&amp;oh=00_AfzN5y5XEMFd3M7iyEKlQnrrEHoZj_Au__1XmhwLcCtATA&amp;oe=69BDA10A&amp;_nc_sid=8b3546</t>
  </si>
  <si>
    <t>https://scontent-sjc3-1.cdninstagram.com/o1/v/t16/f2/m69/AQPn7Nx6R9AVBcYenaQi54hGBCqjE1LVwFHFZpZEYLh2Tgtb5O20zg2mz1bUZNtCsfwh99WKVQp-D_BuCwfjf4fB.mp4?strext=1&amp;_nc_cat=102&amp;_nc_sid=5e9851&amp;_nc_ht=scontent-sjc3-1.cdninstagram.com&amp;_nc_ohc=Ha_TQkNIlR0Q7kNvwFElSQy&amp;efg=eyJ2ZW5jb2RlX3RhZyI6Inhwdl9wcm9ncmVzc2l2ZS5JTlNUQUdSQU0uQ0FST1VTRUxfSVRFTS5DMy43MjAuZGFzaF9iYXNlbGluZV8xX3YxIiwieHB2X2Fzc2V0X2lkIjo5NjY4NjU1NjQ3NjQ2MDAsImFzc2V0X2FnZV9kYXlzIjo2NjUsInZpX3VzZWNhc2VfaWQiOjEwMTQ2LCJkdXJhdGlvbl9zIjo0LCJ1cmxnZW5fc291cmNlIjoid3d3In0%3D&amp;ccb=17-1&amp;_nc_gid=11ptvfCr4mwBpFxXGP47_A&amp;_nc_ss=1a&amp;_nc_zt=28&amp;vs=497e597229f99789&amp;_nc_vs=HBksFQIYOnBhc3N0aHJvdWdoX2V2ZXJzdG9yZS9HRm1SY2hwWDgxejExNmdGQUVZMHpRdE1zUmtJYmtZTEFBQUYVAALIARIAFQIYOnBhc3N0aHJvdWdoX2V2ZXJzdG9yZS9HUEVDZGhvQVpKTHRTaFlCQU9RTG1wb01hOVlPYmtZTEFBQUYVAgLIARIAKAAYABsCiAd1c2Vfb2lsATEScHJvZ3Jlc3NpdmVfcmVjaXBlATEVAAAm8KbE6P3WtwMVAigCQzMsF0ARmZmZmZmaGBJkYXNoX2Jhc2VsaW5lXzFfdjERAHXuB2XEngEA&amp;oh=00_AfzT0EVzjvNkQRY5B_qacL4Qf45tBmA7TfQkcavUe_5a4Q&amp;oe=69BDB64E, https://scontent-sjc6-1.cdninstagram.com/o1/v/t16/f2/m69/AQNyJYqdC73cWUX2B2q1QPuMJrpurV0B_QJmF7Z8lRapPd-LQj4as6zAYzTcVYixlH52JbYrQbC07mWNpmHe5KM2.mp4?strext=1&amp;_nc_cat=109&amp;_nc_sid=5e9851&amp;_nc_ht=scontent-sjc6-1.cdninstagram.com&amp;_nc_ohc=gWnCCuCV064Q7kNvwELBSIF&amp;efg=eyJ2ZW5jb2RlX3RhZyI6Inhwdl9wcm9ncmVzc2l2ZS5JTlNUQUdSQU0uQ0FST1VTRUxfSVRFTS5DMy43MjAuZGFzaF9iYXNlbGluZV8xX3YxIiwieHB2X2Fzc2V0X2lkIjoxMTE3MjUzMDEyODg4ODYzLCJhc3NldF9hZ2VfZGF5cyI6NjY1LCJ2aV91c2VjYXNlX2lkIjoxMDE0NiwiZHVyYXRpb25fcyI6MSwidXJsZ2VuX3NvdXJjZSI6Ind3dyJ9&amp;ccb=17-1&amp;_nc_gid=11ptvfCr4mwBpFxXGP47_A&amp;_nc_ss=1a&amp;_nc_zt=28&amp;vs=c08635948d1baa25&amp;_nc_vs=HBksFQIYOnBhc3N0aHJvdWdoX2V2ZXJzdG9yZS9HTHcwZWhwSlg3WUE0ek1CQU9kUGxCdjFnTVZRYmtZTEFBQUYVAALIARIAFQIYOnBhc3N0aHJvdWdoX2V2ZXJzdG9yZS9HTlBSZVJwT2lHaU0yUThIQU9JUExSUG1nOFllYmtZTEFBQUYVAgLIARIAKAAYABsCiAd1c2Vfb2lsATEScHJvZ3Jlc3NpdmVfcmVjaXBlATEVAAAmvvSoz9eI_AMVAigCQzMsFz_5DlYEGJN1GBJkYXNoX2Jhc2VsaW5lXzFfdjERAHXuB2XEngEA&amp;oh=00_AfynjTdR1bbaqZ6Hg0--O7LMQF33F5C-lX7eiUXbW5NV_w&amp;oe=69BD8A77, https://scontent-sjc6-1.cdninstagram.com/o1/v/t16/f2/m69/AQPbGrKlaEPrVAxZ4DvfLXEJkpB_H4Zz8s0A9bGAcexQYN64T_1xWADnRrlD3kc2yQieI6BG4pY-nI4h6pCoSsMA.mp4?strext=1&amp;_nc_cat=104&amp;_nc_sid=5e9851&amp;_nc_ht=scontent-sjc6-1.cdninstagram.com&amp;_nc_ohc=hCnWHVv9_ocQ7kNvwEchiBq&amp;efg=eyJ2ZW5jb2RlX3RhZyI6Inhwdl9wcm9ncmVzc2l2ZS5JTlNUQUdSQU0uQ0xJUFMuQzMuNzIwLmRhc2hfYmFzZWxpbmVfMV92MSIsInhwdl9hc3NldF9pZCI6MTc5MzEwMDU3NzIyMTU0OTAsImFzc2V0X2FnZV9kYXlzIjozLCJ2aV91c2VjYXNlX2lkIjoxMDA5OSwiZHVyYXRpb25fcyI6NzEsInVybGdlbl9zb3VyY2UiOiJ3d3cifQ%3D%3D&amp;ccb=17-1&amp;_nc_gid=11ptvfCr4mwBpFxXGP47_A&amp;_nc_ss=1a&amp;_nc_zt=28&amp;vs=a19edc044fc4c414&amp;_nc_vs=HBksFQIYOnBhc3N0aHJvdWdoX2V2ZXJzdG9yZS9HRXVGd2lZc1pWMEFsMk1EQURoZ3BqR3RndFlSYnNwVEFRQUYVAALIARIAFQIYUWlnX3hwdl9wbGFjZW1lbnRfcGVybWFuZW50X3YyLzA1NEI5QTg1Nzk5OUYyMUY2NjQxN0IyRDQyNkI0NDkxX2F1ZGlvX2Rhc2hpbml0Lm1wNBUCAsgBEgAoABgAGwKIB3VzZV9vaWwBMRJwcm9ncmVzc2l2ZV9yZWNpcGUBMRUAACaE06XY84naPxUCKAJDMywXQFH3bItDlYEYEmRhc2hfYmFzZWxpbmVfMV92MREAdf4HZeadAQA&amp;oh=00_AfwRUbSAJDIkuPRcSIsAh6wwUh8sPIXuCOtNW0Gb02fP1g&amp;oe=69BD8E10, https://scontent-sjc6-1.cdninstagram.com/o1/v/t16/f2/m69/AQN2HzffkbPyMYQDlMHazmWPppyCW98tCjWP97tvOj2aBU2Ux-ygwvV_j0erAwe1erPvJdvNdIlZrSbeyoyR5_qK.mp4?strext=1&amp;_nc_cat=107&amp;_nc_sid=5e9851&amp;_nc_ht=scontent-sjc6-1.cdninstagram.com&amp;_nc_ohc=Sn_E7Ltp4nUQ7kNvwG4OVjF&amp;efg=eyJ2ZW5jb2RlX3RhZyI6Inhwdl9wcm9ncmVzc2l2ZS5JTlNUQUdSQU0uQ0xJUFMuQzMuNzIwLmRhc2hfYmFzZWxpbmVfMV92MSIsInhwdl9hc3NldF9pZCI6MTc5MjcyMjk5NzIyMTU0OTAsImFzc2V0X2FnZV9kYXlzIjozMSwidmlfdXNlY2FzZV9pZCI6MTAwOTksImR1cmF0aW9uX3MiOjgsInVybGdlbl9zb3VyY2UiOiJ3d3cifQ%3D%3D&amp;ccb=17-1&amp;_nc_gid=11ptvfCr4mwBpFxXGP47_A&amp;_nc_ss=1a&amp;_nc_zt=28&amp;vs=8bd12e75d9766376&amp;_nc_vs=HBksFQIYOnBhc3N0aHJvdWdoX2V2ZXJzdG9yZS9HSDMxb2lWbzJMZGlraGtLQVBKbnFudnJIeDRqYnNwVEFRQUYVAALIARIAFQIYUWlnX3hwdl9wbGFjZW1lbnRfcGVybWFuZW50X3YyLzI5NDBEODU0OEJDQTRCQzI3MDE0MDE5ODdFQzRFN0I0X2F1ZGlvX2Rhc2hpbml0Lm1wNBUCAsgBEgAoABgAGwKIB3VzZV9vaWwBMRJwcm9ncmVzc2l2ZV9yZWNpcGUBMRUAACaE2-fkj67YPxUCKAJDMywXQCFmZmZmZmYYEmRhc2hfYmFzZWxpbmVfMV92MREAdf4HZeadAQA&amp;oh=00_AfzINRwnjQVnzFhwDb8M2-w6kYjq1S-_Q5IS5r76ODT1XQ&amp;oe=69BDA0D9, https://scontent-sjc3-1.cdninstagram.com/o1/v/t2/f2/m86/AQMRoaSJeCBgf8R4u5k_m0Ig5RFSsPZ7nWKutjnndYqbpXf9c58UjW9x7MZed77ETrEW_c4XUc15ILQf3TXY1jlJ3c83O4Jzz3QsQG4.mp4?_nc_cat=100&amp;_nc_sid=5e9851&amp;_nc_ht=scontent-sjc3-1.cdninstagram.com&amp;_nc_ohc=yqqNS9aKykMQ7kNvwHk4PWd&amp;efg=eyJ2ZW5jb2RlX3RhZyI6Inhwdl9wcm9ncmVzc2l2ZS5JTlNUQUdSQU0uQ0xJUFMuQzMuNzIwLmRhc2hfYmFzZWxpbmVfMV92MSIsInhwdl9hc3NldF9pZCI6MTc5MjYyODc1MTAyMTU0OTAsImFzc2V0X2FnZV9kYXlzIjo0MCwidmlfdXNlY2FzZV9pZCI6MTAwOTksImR1cmF0aW9uX3MiOjYsInVybGdlbl9zb3VyY2UiOiJ3d3cifQ%3D%3D&amp;ccb=17-1&amp;_nc_gid=11ptvfCr4mwBpFxXGP47_A&amp;_nc_ss=1a&amp;_nc_zt=28&amp;vs=95cfffa0ff13c390&amp;_nc_vs=HBksFQIYUmlnX3hwdl9yZWVsc19wZXJtYW5lbnRfc3JfcHJvZC8yRDQ2NDRCQzZDOTZFMTRDNUU0QTM1NERBMzM5NzVCRV92aWRlb19kYXNoaW5pdC5tcDQVAALIARIAFQIYUWlnX3hwdl9wbGFjZW1lbnRfcGVybWFuZW50X3YyL0UxNDJDRTFCMjdDRTdEMTgyQzFFNDA3MUM2QTk0OEFGX2F1ZGlvX2Rhc2hpbml0Lm1wNBUCAsgBEgAoABgAGwKIB3VzZV9vaWwBMRJwcm9ncmVzc2l2ZV9yZWNpcGUBMRUAACaE7YDzoffXPxUCKAJDMywXQBpmZmZmZmYYEmRhc2hfYmFzZWxpbmVfM</t>
  </si>
  <si>
    <t>https://www.instagram.com/tiffanyliao2713</t>
  </si>
  <si>
    <t>jolajola530</t>
  </si>
  <si>
    <t>Angela Yip</t>
  </si>
  <si>
    <t>https://scontent-ord5-1.cdninstagram.com/v/t51.2885-19/325175206_889234278774169_7393382236526315956_n.jpg?stp=dst-jpg_e0_s150x150_tt6&amp;efg=eyJ2ZW5jb2RlX3RhZyI6InByb2ZpbGVfcGljLmRqYW5nby4xMDgwLmMyIn0&amp;_nc_ht=scontent-ord5-1.cdninstagram.com&amp;_nc_cat=101&amp;_nc_oc=Q6cZ2QEShtP2ExpPRdJffxLsIpzKk187SXf9qRChgF4epdYudGtlkn73wtl_3IBBV_mKRygFWIyeBwGkeuCMUhhutVZ5&amp;_nc_ohc=0AkAePlHT_QQ7kNvwGw-NXp&amp;_nc_gid=5f2sKxsjBxBLzfLMW_167g&amp;edm=AOQ1c0wBAAAA&amp;ccb=7-5&amp;oh=00_Afy3ceOgcbiCafj1PaEqVl-BxLUKbRurknSRf2pYn6bpTA&amp;oe=69BD92E7&amp;_nc_sid=8b3546</t>
  </si>
  <si>
    <t>Inward Blooming (心靈綻放)
I’ve always been the type to start a painting with passion, only to abandon it halfway. This time, thanks to my teacher’s @atelierjuliay sense of nature exhibition, we students had the chance to share our work.
For much of my life, I kept searching outward, yet never found t | Step into the world of Vincent van Gogh at the breathtaking immersive exhibition that’s stirring hearts! Walk through a life-sized replica of his iconic *Bedroom in Arles*, where every brushstroke whispers his longing for stability and connection. But the true soul of the experience? Fragments of hi | #festiveholidays #merrychristmas #christmasafternoontea #扮晒嘢系列📷 | Gyrotonic Experience at @alyrostudio! 🌟  #health #well-being #gyrotonicexpansionsystem | “Step into the vibrant world of Thai culture with Thai costume and photo experience. The magic of Thailand! #ThaiCostumeExperience #UnforgettableMemories #makeupismybuddy #senseofthai</t>
  </si>
  <si>
    <t>#festiveholidays, #merrychristmas, #christmasafternoontea, #health, #well, #gyrotonicexpansionsystem, #ThaiCostumeExperience, #UnforgettableMemories, #makeupismybuddy, #senseofthai</t>
  </si>
  <si>
    <t>@atelierjuliay, @alyrostudio</t>
  </si>
  <si>
    <t>https://instagram.com/p/DUdCYNLiRjH, https://instagram.com/p/DTpuqm-CaWO, https://instagram.com/p/DTiqpPQk23Y, https://instagram.com/p/DOgWz2wiYES, https://instagram.com/p/DIqkWdTSSKc, https://instagram.com/p/DHfV9_fSDz2, https://instagram.com/p/DEzMIbgTyAW, https://instagram.com/p/DEBgO1Dy9UD, https://instagram.com/p/DD_TcbcyEGB, https://instagram.com/p/DDmf8NZyMCD, https://instagram.com/p/DBZKqLlStHc, https://instagram.com/p/C8O3-_eyi0z</t>
  </si>
  <si>
    <t>13, 19, 27, 34, 37, 49, 29, 82, 16, 12, 45, 54</t>
  </si>
  <si>
    <t>1, 2, 0, 2, 1, 2, 2, 3, 0, 0, 0, 5</t>
  </si>
  <si>
    <t>2026-02-07, 2026-01-18, 2026-01-15, 2025-09-12, 2025-04-20, 2025-03-22, 2025-01-14, 2024-12-26, 2024-12-25, 2024-12-15, 2024-10-21, 2024-06-15</t>
  </si>
  <si>
    <t>香港視覺藝術中心 Hong Kong Visual Arts Centre, K11 Atelier King's Road, Sense Of Thai : Thai Costume Rental</t>
  </si>
  <si>
    <t>https://scontent-ord5-1.cdninstagram.com/o1/v/t16/f2/m69/AQPTzxYOuLoCSCxDk6gWQlWo65ky8CK2ArCcOuTHgsIa_yau3eFQoYXSvK0YObegOWyoI-i-KWodZhvuTMhgn6Er.mp4?strext=1&amp;_nc_cat=108&amp;_nc_sid=5e9851&amp;_nc_ht=scontent-ord5-1.cdninstagram.com&amp;_nc_ohc=pBEJ8Yw7eJ8Q7kNvwEiHJS7&amp;efg=eyJ2ZW5jb2RlX3RhZyI6Inhwdl9wcm9ncmVzc2l2ZS5JTlNUQUdSQU0uQ0xJUFMuQzMuNzIwLmRhc2hfYmFzZWxpbmVfMV92MSIsInhwdl9hc3NldF9pZCI6MTc5MjU3NjE4NjUyMTczOTcsImFzc2V0X2FnZV9kYXlzIjozNiwidmlfdXNlY2FzZV9pZCI6MTAwOTksImR1cmF0aW9uX3MiOjQsInVybGdlbl9zb3VyY2UiOiJ3d3cifQ%3D%3D&amp;ccb=17-1&amp;vs=7e9fa157cfc82628&amp;_nc_vs=HBksFQIYOnBhc3N0aHJvdWdoX2V2ZXJzdG9yZS9HQ3doaHlXTXc3R3FtWndJQU9EamZBZndIdzhKYnNwVEFRQUYVAALIARIAFQIYUWlnX3hwdl9wbGFjZW1lbnRfcGVybWFuZW50X3YyL0UwNEJBNkJGNjEyMTNFQzNEQjFGNEE0NkZFQjVFM0JCX2F1ZGlvX2Rhc2hpbml0Lm1wNBUCAsgBEgAoABgAGwKIB3VzZV9vaWwBMRJwcm9ncmVzc2l2ZV9yZWNpcGUBMRUAACbq1e_E1djXPxUCKAJDMywXQBAAAAAAAAAYEmRhc2hfYmFzZWxpbmVfMV92MREAdf4HZeadAQA&amp;_nc_gid=5f2sKxsjBxBLzfLMW_167g&amp;_nc_ss=1a&amp;_nc_zt=28&amp;oh=00_Afy4PN802hP8Q8SDP0cTON5NaPeGq3p6_2ar7MpeqJcqTw&amp;oe=69BD9FE4, https://scontent-ord5-2.cdninstagram.com/o1/v/t16/f2/m69/AQM4blfwCnCm5lQMq8ASS31bsYQA5iOIpPJhRmumwpr8cGRt0J0GuKIBDyWKdVY_8N8utJtAzq-TqOaDzAoXdEYt.mp4?strext=1&amp;_nc_cat=105&amp;_nc_sid=5e9851&amp;_nc_ht=scontent-ord5-2.cdninstagram.com&amp;_nc_ohc=TkgJHDfwTqEQ7kNvwE2ycyE&amp;efg=eyJ2ZW5jb2RlX3RhZyI6Inhwdl9wcm9ncmVzc2l2ZS5JTlNUQUdSQU0uQ0xJUFMuQzMuNzIwLmRhc2hfYmFzZWxpbmVfMV92MSIsInhwdl9hc3NldF9pZCI6MTc5MjM0MjkxMDEyMTczOTcsImFzc2V0X2FnZV9kYXlzIjo1NiwidmlfdXNlY2FzZV9pZCI6MTAwOTksImR1cmF0aW9uX3MiOjE5NywidXJsZ2VuX3NvdXJjZSI6Ind3dyJ9&amp;ccb=17-1&amp;vs=55c09cd1c62f24ac&amp;_nc_vs=HBksFQIYOnBhc3N0aHJvdWdoX2V2ZXJzdG9yZS9HRG4wcmlSUEs2WjY5aG9EQUpIT1JOYmlYRGdOYnNwVEFRQUYVAALIARIAFQIYUWlnX3hwdl9wbGFjZW1lbnRfcGVybWFuZW50X3YyL0M2NDQyOEU1NzhDNUZFNTgwMkQwNjM2N0E1NjkyMDlFX2F1ZGlvX2Rhc2hpbml0Lm1wNBUCAsgBEgAoABgAGwKIB3VzZV9vaWwBMRJwcm9ncmVzc2l2ZV9yZWNpcGUBMRUAACbqmeGL8dDWPxUCKAJDMywXQGindLxqfvoYEmRhc2hfYmFzZWxpbmVfMV92MREAdf4HZeadAQA&amp;_nc_gid=5f2sKxsjBxBLzfLMW_167g&amp;_nc_ss=1a&amp;_nc_zt=28&amp;oh=00_AfyXeCxQDxtrlF9gVDE3nRC0KilUzn1KD7TY90yhD29cUw&amp;oe=69BD8A53, https://scontent-ord5-3.cdninstagram.com/o1/v/t16/f2/m69/AQPJHewCLKsDl98Ke6nVxcX83cT5hoHmh8Q0fO0ffAp3FgEfAzpmvlLLJrjtDCfQxVMG_XFJt4PSXAW4kIxgPKCk.mp4?strext=1&amp;_nc_cat=100&amp;_nc_sid=5e9851&amp;_nc_ht=scontent-ord5-3.cdninstagram.com&amp;_nc_ohc=OC8OxysiagUQ7kNvwEXpgnJ&amp;efg=eyJ2ZW5jb2RlX3RhZyI6Inhwdl9wcm9ncmVzc2l2ZS5JTlNUQUdSQU0uQ0xJUFMuQzMuNzcyLmRhc2hfYmFzZWxpbmVfMV92MSIsInhwdl9hc3NldF9pZCI6MjE1MTE0Mzg0NTYyOTU2NSwiYXNzZXRfYWdlX2RheXMiOjU5LCJ2aV91c2VjYXNlX2lkIjoxMDA5OSwiZHVyYXRpb25fcyI6MTY1LCJ1cmxnZW5fc291cmNlIjoid3d3In0%3D&amp;ccb=17-1&amp;vs=aef58b9b8e3c629d&amp;_nc_vs=HBksFQIYOnBhc3N0aHJvdWdoX2V2ZXJzdG9yZS9HQ09DaWlRRmwyenRnZ0VGQU5DYzRqQ0JxSEk2YnNwVEFRQUYVAALIARIAFQIYOnBhc3N0aHJvdWdoX2V2ZXJzdG9yZS9HRURUelNUNG1MRHFNZWxhQVBQbUF3QlBveVJDYnN0VEFRQUYVAgLIARIAKAAYABsCiAd1c2Vfb2lsATEScHJvZ3Jlc3NpdmVfcmVjaXBlATEVAAAm-rm8zIad0gcVAigCQzMsF0BkvMzMzMzNGBJkYXNoX2Jhc2VsaW5lXzFfdjERAHX-B2XmnQEA&amp;_nc_gid=5f2sKxsjBxBLzfLMW_167g&amp;_nc_ss=1a&amp;_nc_zt=28&amp;oh=00_AfwcYrzmq9NyaNFRP5_E6rfsSse_geu_YiSQ87EKkthoqg&amp;oe=69BDA95C, https://scontent-ord5-3.cdninstagram.com/o1/v/t2/f2/m86/AQMmZQvD1fAIe0F0BCTegjpn5dKU8w6u8jxs76zl6lnX3pdFPNNWGn9W4fbXwccVcl6DYnmfM6gVohcI8rEHEpjvAKRo0d6rxC2bIPI.mp4?_nc_cat=104&amp;_nc_sid=5e9851&amp;_nc_ht=scontent-ord5-3.cdninstagram.com&amp;_nc_ohc=0d5Lv-nRtC0Q7kNvwEZzF4u&amp;efg=eyJ2ZW5jb2RlX3RhZyI6Inhwdl9wcm9ncmVzc2l2ZS5JTlNUQUdSQU0uQ0xJUFMuQzMuNzIwLmRhc2hfYmFzZWxpbmVfMV92MSIsInhwdl9hc3NldF9pZCI6MTMzOTczNDIyNzQ4MzQzOSwiYXNzZXRfYWdlX2RheXMiOjE4NCwidmlfdXNlY2FzZV9pZCI6MTAwOTksImR1cmF0aW9uX3MiOjQsInVybGdlbl9zb3VyY2UiOiJ3d3cifQ%3D%3D&amp;ccb=17-1&amp;_nc_gid=5f2sKxsjBxBLzfLMW_167g&amp;_nc_ss=1a&amp;_nc_zt=28&amp;vs=d831570674817a71&amp;_nc_vs=HBksFQIYUmlnX3hwdl9yZWVsc19wZXJtYW5lbnRfc3JfcHJvZC84MzRERjZCMzA2MEU2RDU4RkFENDJENDM5N0Y0RUFBRV92aWRlb19kYXNoaW5pdC5tcDQVAALIARIAFQIYR2lnX3hwdl9yZWVsc19wZXJtYW5lbnRfc3JfcHJvZC8xNDczMjY5NTM3MTM4Mjk5XzM0Mjg2Njc4OTE5MjY4OTU5NDEubXA0FQICyAESACgAGAAbAogHdXNlX29pbAExEnByb2dyZXNzaXZlX3JlY2lwZQExFQAAJt7sx-vlnuEEFQIoAkMzLBdAEAAAAAAAABgSZGFzaF9iYXNlbGluZV8xX3YxEQB1_gdl5p0BAA&amp;oh=00_Afxk7uY9bjKoLofph8dlZZJFkf_D6xzuXFpTWp21wi_7yg&amp;oe=69B9959D, https://scontent-ord5-3.cdninstagram.com/o1/v/t2/f2/m367/AQMDCUtLoVhyXhZB-WdD3zQdLYx98KRBX8aXMc-qxPTtg-OmZSX205054YQFm4j-Rci7ZI5DChUaSLyMoaAPPeTPSLuXiiiVcj3oz_I.mp4?_nc_cat=107&amp;_nc_sid=5e9851&amp;_nc_ht=scontent-ord5-3.cdninstagram.com&amp;_nc_ohc=hYYXQeBbLEAQ7kNvwFH6RXQ&amp;efg=eyJ2ZW5jb2RlX3RhZyI6Inhwdl9wcm9ncmVzc2l2ZS5JTlNUQUdSQU0uQ0xJUFMuQzMuNzIwLmRhc2hfYmFzZWxpbmVfMV92MSIsInhwdl9hc3NldF9pZCI6MjUxNTc1NTU2ODc3OTA4MCwiYXNzZXRfYWdlX2RheXMiOjMyOSwidmlfdXNlY2FzZV9pZCI6MTAwOTksImR1cmF0aW9uX3MiOjUzLCJ1cmxnZW5fc291cmNlIjoid3d3In0%3D&amp;ccb=17-1&amp;_nc_gid=5f2sKxsjBxBLzfLMW_167g&amp;_nc_ss=1a&amp;_nc_zt=28&amp;vs=ebff1ebdf51c16f5&amp;_nc_vs=HBksFQIYQGlnX2VwaGVtZXJhbC85RjQzNzlERDgzMDI1OTI3Mjg2NDFGN0UyNjkxMjU4M192aWRlb19kYXNoaW5pdC5tcDQVAALIARIAFQIYRmlnX3hwdl9yZWVsc19wZXJtYW5lbnRfc3JfcHJvZC8xNzU5NjM2Nzg3OTE5MTYyXzQzNzg5Mjk3MDA0MzMyMjcwMC5tcDQVAgLIARIAKAAYABsCiAd1c2Vfb2lsATEScHJvZ3Jlc3NpdmVfcmVjaXBlATEVAAAmkL2m0J-E-AgVAigCQzMsF0BKkQYk3S8bGBJkYXNoX2Jhc2VsaW5lXzF</t>
  </si>
  <si>
    <t>https://www.instagram.com/jolajola530</t>
  </si>
  <si>
    <t>mm2717bvc</t>
  </si>
  <si>
    <t>mochimi</t>
  </si>
  <si>
    <t>🇹🇭🫶🇯🇵  brights   
❤️💪💪💪💪💪❤️
💚🐢poyoyoi🐢💚
https://jp.mercari.com/user/profile/344007155?utm_medium=share&amp;utm_source=ios</t>
  </si>
  <si>
    <t>https://scontent-ord5-1.cdninstagram.com/v/t51.82787-19/638870367_18073694702387132_6390720602350478948_n.jpg?stp=dst-jpg_e0_s150x150_tt6&amp;efg=eyJ2ZW5jb2RlX3RhZyI6InByb2ZpbGVfcGljLmRqYW5nby4xMDgwLmMyIn0&amp;_nc_ht=scontent-ord5-1.cdninstagram.com&amp;_nc_cat=108&amp;_nc_oc=Q6cZ2QEouSG7dE2dUGi53DkuQ4G9Zi_r8l92Xn-vZiDVWMJk1B3CpGeMp-ebJVaD5YZXI-I&amp;_nc_ohc=oF4Y6hdtaeoQ7kNvwEFrWEb&amp;_nc_gid=zc6RJzWj9BhgFPJKvt-8Nw&amp;edm=AOQ1c0wBAAAA&amp;ccb=7-5&amp;oh=00_AfwX-fB6ZhVnMp3tWbRdvwpNHuqAvrxZ6HObBqS7qVYa7w&amp;oe=69BD92C8&amp;_nc_sid=8b3546</t>
  </si>
  <si>
    <t>:
🩶
cr. view_of_the_arts | :
2024→2026
#bbrightvc #bright
#hikari  #森星
#burberryaw26xbright | :
twins😊
cr. nichapat | :
✌️
ar.owner | :
❤️‍🔥
#bright  #brightvachirawit 
#brightvachirawitchivaaree
cr. lane_and_associates | :
cr.Burberry | :
✌️🖤
#bright #brightvachirawit 
cr. domeycharmx | :
family time🥰
#bright  #brightvachirawit | :
cr.owner
#bright #brightvachirawit | :
cr.owner | :
🇬🇧
can't wait
cr. _maverick_s | :
from the kitchen🧑‍🍳
#bright #brightvachirawit 
cr. andymtp</t>
  </si>
  <si>
    <t>#bbrightvc, #bright, #hikari, #burberryaw26xbright, #brightvachirawit, #brightvachirawitchivaaree</t>
  </si>
  <si>
    <t>https://instagram.com/p/DVKvHvlDzlY, https://instagram.com/p/DVKUU9CD5nh, https://instagram.com/p/DSuvt7CD4gt, https://instagram.com/p/DV6W7Mij9G-, https://instagram.com/p/DV4W_BfkyBu, https://instagram.com/p/DV1_q16EnET, https://instagram.com/p/DVofPrQD9Vk, https://instagram.com/p/DVjHs1lj_fN, https://instagram.com/p/DVidh7VD35u, https://instagram.com/p/DVghEPsD0Ts, https://instagram.com/p/DVgKXWED4tV, https://instagram.com/p/DVdL1Pfjyhj</t>
  </si>
  <si>
    <t>15, 107, 787, 11, 25, 44, 29, 21, 16, 65, 17, 19</t>
  </si>
  <si>
    <t>1, 0, 5, 0, 0, 0, 0, 1, 1, 0, 0, 1</t>
  </si>
  <si>
    <t>2026-02-25, 2026-02-25, 2025-12-26, 2026-03-15, 2026-03-14, 2026-03-13, 2026-03-08, 2026-03-06, 2026-03-06, 2026-03-05, 2026-03-05, 2026-03-04</t>
  </si>
  <si>
    <t>Sidecar, Video, Video, Sidecar, Video, Video, Sidecar, Video, Video, Video, Sidecar, Video</t>
  </si>
  <si>
    <t>https://scontent-ord5-1.cdninstagram.com/v/t51.82787-15/640888084_18073931963387132_7789300519624579687_n.jpg?stp=dst-jpg_e35_p1080x1080_sh0.08_tt6&amp;_nc_ht=scontent-ord5-1.cdninstagram.com&amp;_nc_cat=108&amp;_nc_oc=Q6cZ2QEouSG7dE2dUGi53DkuQ4G9Zi_r8l92Xn-vZiDVWMJk1B3CpGeMp-ebJVaD5YZXI-I&amp;_nc_ohc=AnJl5iJn4T0Q7kNvwH9H0LA&amp;_nc_gid=zc6RJzWj9BhgFPJKvt-8Nw&amp;edm=AOQ1c0wBAAAA&amp;ccb=7-5&amp;ig_cache_key=Mzg0MDA4ODc5NjMxOTE0Mzg4Nw%3D%3D.3-ccb7-5&amp;oh=00_Afx2DQaci1SOz5SE3cE9Z1kdNR_4FdaeRZg2woarQ4jxDw&amp;oe=69BDA62C&amp;_nc_sid=8b3546, https://scontent-ord5-1.cdninstagram.com/v/t51.82787-15/640888084_18073931963387132_7789300519624579687_n.jpg?stp=dst-jpg_e35_p1080x1080_sh0.08_tt6&amp;_nc_ht=scontent-ord5-1.cdninstagram.com&amp;_nc_cat=108&amp;_nc_oc=Q6cZ2QEouSG7dE2dUGi53DkuQ4G9Zi_r8l92Xn-vZiDVWMJk1B3CpGeMp-ebJVaD5YZXI-I&amp;_nc_ohc=AnJl5iJn4T0Q7kNvwH9H0LA&amp;_nc_gid=zc6RJzWj9BhgFPJKvt-8Nw&amp;edm=AOQ1c0wBAAAA&amp;ccb=7-5&amp;ig_cache_key=Mzg0MDA4ODc5NjMxOTE0Mzg4Nw%3D%3D.3-ccb7-5&amp;oh=00_Afx2DQaci1SOz5SE3cE9Z1kdNR_4FdaeRZg2woarQ4jxDw&amp;oe=69BDA62C&amp;_nc_sid=8b3546, https://scontent-ord5-1.cdninstagram.com/v/t51.82787-15/640507998_18073931972387132_6686633230932443658_n.jpg?stp=dst-jpg_e35_p1080x1080_sh0.08_tt6&amp;_nc_ht=scontent-ord5-1.cdninstagram.com&amp;_nc_cat=108&amp;_nc_oc=Q6cZ2QEouSG7dE2dUGi53DkuQ4G9Zi_r8l92Xn-vZiDVWMJk1B3CpGeMp-ebJVaD5YZXI-I&amp;_nc_ohc=iz7FQCGmyeUQ7kNvwFyQgXf&amp;_nc_gid=zc6RJzWj9BhgFPJKvt-8Nw&amp;edm=AOQ1c0wBAAAA&amp;ccb=7-5&amp;ig_cache_key=Mzg0MDA4ODc5ODQ0MTQ3NDQ5Mw%3D%3D.3-ccb7-5&amp;oh=00_AfzVnEQMOw1IVM5vsrS67SQQPpExgwhnlXA4mHNAC8Y_KA&amp;oe=69BD9DCF&amp;_nc_sid=8b3546, https://scontent-ord5-1.cdninstagram.com/v/t51.82787-15/641040871_18073931981387132_3371874485198964518_n.jpg?stp=dst-jpg_e35_p1080x1080_sh0.08_tt6&amp;_nc_ht=scontent-ord5-1.cdninstagram.com&amp;_nc_cat=108&amp;_nc_oc=Q6cZ2QEouSG7dE2dUGi53DkuQ4G9Zi_r8l92Xn-vZiDVWMJk1B3CpGeMp-ebJVaD5YZXI-I&amp;_nc_ohc=nqa_3hQP9RgQ7kNvwFq6jzu&amp;_nc_gid=zc6RJzWj9BhgFPJKvt-8Nw&amp;edm=AOQ1c0wBAAAA&amp;ccb=7-5&amp;ig_cache_key=Mzg0MDA4ODgwMDM1NDA5OTgxMg%3D%3D.3-ccb7-5&amp;oh=00_Afzjx8ZieNqz_91DUlmEJSpWb1mk85EZexqAi58ZQEeT3A&amp;oe=69BD9B95&amp;_nc_sid=8b3546, https://scontent-ord5-1.cdninstagram.com/v/t51.82787-15/642961907_18073931990387132_8864962996805286288_n.jpg?stp=dst-jpg_e35_p1080x1080_sh0.08_tt6&amp;_nc_ht=scontent-ord5-1.cdninstagram.com&amp;_nc_cat=108&amp;_nc_oc=Q6cZ2QEouSG7dE2dUGi53DkuQ4G9Zi_r8l92Xn-vZiDVWMJk1B3CpGeMp-ebJVaD5YZXI-I&amp;_nc_ohc=n5y_jfZL7U0Q7kNvwFBDid_&amp;_nc_gid=zc6RJzWj9BhgFPJKvt-8Nw&amp;edm=AOQ1c0wBAAAA&amp;ccb=7-5&amp;ig_cache_key=Mzg0MDA4ODgwMTc0NjU2MjQ2OA%3D%3D.3-ccb7-5&amp;oh=00_Afxo_DDYhPdzmu8KNq7m0wGab_TXEbV0vaCZbID_TBl1qQ&amp;oe=69BD92A8&amp;_nc_sid=8b3546, https://scontent-ord5-1.cdninstagram.com/v/t51.82787-15/641032159_18073931999387132_8091657573002571674_n.jpg?stp=dst-jpg_e35_p1080x1080_sh0.08_tt6&amp;_nc_ht=scontent-ord5-1.cdninstagram.com&amp;_nc_cat=108&amp;_nc_oc=Q6cZ2QEouSG7dE2dUGi53DkuQ4G9Zi_r8l92Xn-vZiDVWMJk1B3CpGeMp-ebJVaD5YZXI-I&amp;_nc_ohc=Gm2u7ZjtDSwQ7kNvwFZ2Wi3&amp;_nc_gid=zc6RJzWj9BhgFPJKvt-8Nw&amp;edm=AOQ1c0wBAAAA&amp;ccb=7-5&amp;ig_cache_key=Mzg0MDA4ODgwMzgzNTM2ODYzNw%3D%3D.3-ccb7-5&amp;oh=00_AfwMfSmowFbeocBgNH3Mer_W-FfvQY54FJ3YuuC9uElb7A&amp;oe=69BDA01F&amp;_nc_sid=8b3546, https://scontent-ord5-1.cdninstagram.com/v/t51.82787-15/641720213_18073932008387132_3498807200510221747_n.jpg?stp=dst-jpg_e35_p1080x1080_sh0.08_tt6&amp;_nc_ht=scontent-ord5-1.cdninstagram.com&amp;_nc_cat=108&amp;_nc_oc=Q6cZ2QEouSG7dE2dUGi53DkuQ4G9Zi_r8l92Xn-vZiDVWMJk1B3CpGeMp-ebJVaD5YZXI-I&amp;_nc_ohc=hkiavEfz30AQ7kNvwHpI-a3&amp;_nc_gid=zc6RJzWj9BhgFPJKvt-8Nw&amp;edm=AOQ1c0wBAAAA&amp;ccb=7-5&amp;ig_cache_key=Mzg0MDA4ODgwNTY4OTI1MTYyMg%3D%3D.3-ccb7-5&amp;oh=00_AfycX5AY4x79CoCs-xaKBxvDBawX3rl-pinHA_xUEfUW8w&amp;oe=69BD8FF5&amp;_nc_sid=8b3546, https://scontent-ord5-1.cdninstagram.com/v/t51.82787-15/652156734_18075916694387132_8379424031685236497_n.jpg?stp=dst-jpg_e35_p1080x1080_sh0.08_tt6&amp;_nc_ht=scontent-ord5-1.cdninstagram.com&amp;_nc_cat=108&amp;_nc_oc=Q6cZ2QEouSG7dE2dUGi53DkuQ4G9Zi_r8l92Xn-vZiDVWMJk1B3CpGeMp-ebJVaD5YZXI-I&amp;_nc_ohc=xaqEwt1GZOAQ7kNvwHqFsNB&amp;_nc_gid=zc6RJzWj9BhgFPJKvt-8Nw&amp;edm=AOQ1c0wBAAAA&amp;ccb=7-5&amp;ig_cache_key=Mzg1MzQ5Mjg1MTgzMzc4OTEwMw%3D%3D.3-ccb7-5&amp;oh=00_Afx2ejxE0je_gN04VmcnkzmYmCGTzyA8dQARrNUB1ZEQgw&amp;oe=69BD93E3&amp;_nc_sid=8b3546, https://scontent-ord5-1.cdninstagram.com/v/t51.82787-15/652156734_18075916694387132_8379424031685236497_n.jpg?stp=dst-jpg_e35_p1080x1080_sh0.08_tt6&amp;_nc_ht=scontent-ord5-1.cdninstagram.com&amp;_nc_cat=108&amp;_nc_oc=Q6cZ2QEouSG7dE2dUGi53DkuQ4G9Zi_r8l92Xn-vZiDVWMJk1B3CpGeMp-ebJVaD5YZXI-I&amp;_nc_ohc=xaqEwt1GZOAQ7kNvwHqFsNB&amp;_nc_gid=zc6RJzWj9BhgFPJKvt-8Nw&amp;edm=AOQ1c0wBAAAA&amp;ccb=7-5&amp;ig_cache_key=Mzg1MzQ5Mjg1MTgzMzc4OTEwMw%3D%3D.3-ccb7-5&amp;oh=00_Afx2ejxE0je_gN04VmcnkzmYmCGTzyA8dQARrNUB1ZEQgw&amp;oe=69BD93E3&amp;_nc_sid=8b3546, https://scontent-ord5-1.cdninstagram.com/v/t51.82787-15/651913251_18075916703387132_7199850129692719559_n.jpg?stp=dst-jpg_e35_p1080x1080_sh0.08_tt6&amp;_nc_ht=scontent-ord5-1.cdninstagram.com&amp;_nc_cat=108&amp;_nc_oc=Q6cZ2QEouSG7dE2dUGi53DkuQ4G9Zi_r8l92Xn-vZiDVWMJk1B3CpGeMp-ebJVaD5YZXI-I&amp;_nc_ohc=KDBEwrwoa2wQ7kNvwE9WBXj&amp;_nc_gid=zc6RJzWj9BhgFPJKvt-8Nw&amp;edm=AOQ1c0wBAAAA&amp;ccb=7-5&amp;ig_cache_key=Mzg1MzQ5Mjg1MjM1Mzg5NjkxMQ%3D%3D.3-ccb7-5&amp;oh=00_AfwOXC6ySyPuAW1vkggeup1TMM2GMxqQGWt9etLMe190O</t>
  </si>
  <si>
    <t>https://scontent-ord5-3.cdninstagram.com/o1/v/t16/f2/m69/AQPMoXknCNDn2lsfwbsBgpBgvzU5Q4J9liNVYyzEjUsbZk2p2DE2OUG0Qo_qDngNKavYcLlgu4oMU7COhWbSmfq-.mp4?strext=1&amp;_nc_cat=107&amp;_nc_sid=5e9851&amp;_nc_ht=scontent-ord5-3.cdninstagram.com&amp;_nc_ohc=L7ZvZ-jakqkQ7kNvwFa2St6&amp;efg=eyJ2ZW5jb2RlX3RhZyI6Inhwdl9wcm9ncmVzc2l2ZS5JTlNUQUdSQU0uQ0xJUFMuQzMuNzIwLmRhc2hfYmFzZWxpbmVfMV92MSIsInhwdl9hc3NldF9pZCI6MTc5NTA2NTA5NjkxMDAyOTYsImFzc2V0X2FnZV9kYXlzIjoxOSwidmlfdXNlY2FzZV9pZCI6MTAwOTksImR1cmF0aW9uX3MiOjE2LCJ1cmxnZW5fc291cmNlIjoid3d3In0%3D&amp;ccb=17-1&amp;_nc_gid=zc6RJzWj9BhgFPJKvt-8Nw&amp;_nc_ss=1a&amp;_nc_zt=28&amp;vs=790d583d3855c05d&amp;_nc_vs=HBksFQIYOnBhc3N0aHJvdWdoX2V2ZXJzdG9yZS9HQXVXV1NZdm1RM3dIMmdFQU9YQ3F3Z0k2X0VKYnNwVEFRQUYVAALIARIAFQIYUWlnX3hwdl9wbGFjZW1lbnRfcGVybWFuZW50X3YyLzc0NDEzMzAxRjc0Q0U2RkQxMEI4ODAxMjIyMDlDNzg4X2F1ZGlvX2Rhc2hpbml0Lm1wNBUCAsgBEgAoABgAGwKIB3VzZV9vaWwBMRJwcm9ncmVzc2l2ZV9yZWNpcGUBMRUAACaQwIDos4HjPxUCKAJDMywXQDBMzMzMzM0YEmRhc2hfYmFzZWxpbmVfMV92MREAdf4HZeadAQA&amp;oh=00_AfxKrVbB31lWUqSOyGNUIgEbX3acd0_bT0gc68PTwcH3hg&amp;oe=69BDA5E1, https://scontent-ord5-3.cdninstagram.com/o1/v/t2/f2/m86/AQMDzGnnunmCDJiErJ5PLkljh7QOBzP9Zw72xbaotcaLJdvfwwcxf8DrIB4X6yhZVGC7fINqLfeo5mVKeF4MVGlncjfPqbENpRDu6h8.mp4?_nc_cat=107&amp;_nc_sid=5e9851&amp;_nc_ht=scontent-ord5-3.cdninstagram.com&amp;_nc_ohc=uPRN73Yc0yEQ7kNvwHKYzCx&amp;efg=eyJ2ZW5jb2RlX3RhZyI6Inhwdl9wcm9ncmVzc2l2ZS5JTlNUQUdSQU0uQ0xJUFMuQzMuNzIwLmRhc2hfYmFzZWxpbmVfMV92MSIsInhwdl9hc3NldF9pZCI6MTgwODYwNDY5NjM3NjM2NCwiYXNzZXRfYWdlX2RheXMiOjc5LCJ2aV91c2VjYXNlX2lkIjoxMDA5OSwiZHVyYXRpb25fcyI6MTcsInVybGdlbl9zb3VyY2UiOiJ3d3cifQ%3D%3D&amp;ccb=17-1&amp;_nc_gid=zc6RJzWj9BhgFPJKvt-8Nw&amp;_nc_ss=1a&amp;_nc_zt=28&amp;vs=59c38759dc56574e&amp;_nc_vs=HBksFQIYUmlnX3hwdl9yZWVsc19wZXJtYW5lbnRfc3JfcHJvZC80ODQ4OTk4QTI2NTVCQTBCRDRBMEUwNTQ3QUU3NkM5RF92aWRlb19kYXNoaW5pdC5tcDQVAALIARIAFQIYR2lnX3hwdl9yZWVsc19wZXJtYW5lbnRfc3JfcHJvZC8xNTY0MzAwOTMxMTQwNjMyXzI5MTg5NTcyNjg0ODU3NDczMTAubXA0FQICyAESACgAGAAbAogHdXNlX29pbAExEnByb2dyZXNzaXZlX3JlY2lwZQExFQAAJtjQu4fTurYGFQIoAkMzLBdAMaIMSbpeNRgSZGFzaF9iYXNlbGluZV8xX3YxEQB1_gdl5p0BAA&amp;oh=00_Afx1sGuWmhVfYpr6XWNec5O91MLAbjEgiLx-Z7Gbv5s0SA&amp;oe=69B9A184, https://scontent-ord5-2.cdninstagram.com/o1/v/t16/f2/m69/AQM5Qn8X2WnDlZkpfg-5kMItpTXjIKV0qF0zlLEi5e3GQzWRF7M39E9xYwVkC3hLIkW7TlwMHAtyRGZDrVmFxtUV.mp4?strext=1&amp;_nc_cat=102&amp;_nc_sid=5e9851&amp;_nc_ht=scontent-ord5-2.cdninstagram.com&amp;_nc_ohc=n70lubTw4Y8Q7kNvwG90ex0&amp;efg=eyJ2ZW5jb2RlX3RhZyI6Inhwdl9wcm9ncmVzc2l2ZS5JTlNUQUdSQU0uQ0xJUFMuQzMuNzIwLmRhc2hfYmFzZWxpbmVfMV92MSIsInhwdl9hc3NldF9pZCI6MTc5NTQ0OTYyMDExMDAyOTYsImFzc2V0X2FnZV9kYXlzIjoxLCJ2aV91c2VjYXNlX2lkIjoxMDA5OSwiZHVyYXRpb25fcyI6MTMsInVybGdlbl9zb3VyY2UiOiJ3d3cifQ%3D%3D&amp;ccb=17-1&amp;_nc_gid=zc6RJzWj9BhgFPJKvt-8Nw&amp;_nc_ss=1a&amp;_nc_zt=28&amp;vs=f9797e535976867a&amp;_nc_vs=HBksFQIYOnBhc3N0aHJvdWdoX2V2ZXJzdG9yZS9HS3ZZdnlhamZISE9WUThNQUp2eFpaMlFFeGxvYnNwVEFRQUYVAALIARIAFQIYUWlnX3hwdl9wbGFjZW1lbnRfcGVybWFuZW50X3YyLzkxNEE4QzQxRjdDQzMyRDk0NTE1MEI5MThFQkQ1Njg5X2F1ZGlvX2Rhc2hpbml0Lm1wNBUCAsgBEgAoABgAGwKIB3VzZV9vaWwBMRJwcm9ncmVzc2l2ZV9yZWNpcGUBMRUAACaQsICDneHkPxUCKAJDMywXQCoQ5WBBiTcYEmRhc2hfYmFzZWxpbmVfMV92MREAdf4HZeadAQA&amp;oh=00_AfwQZNk52tsiElhSSRbJdRUmKYuK8pqbsl3FgoLbV8NBJQ&amp;oe=69BDB6F6, https://scontent-ord5-3.cdninstagram.com/o1/v/t16/f2/m69/AQM_uI0JeniZzgHHEnQLvmKTcbWdF44GSqXhmlmVgBD1covzyqXo8kw62Y5t-3D5-SCI9iE9lrs0lNMzTYh5-cKz.mp4?strext=1&amp;_nc_cat=104&amp;_nc_sid=5e9851&amp;_nc_ht=scontent-ord5-3.cdninstagram.com&amp;_nc_ohc=PiW9kKYtTp4Q7kNvwE9RtAx&amp;efg=eyJ2ZW5jb2RlX3RhZyI6Inhwdl9wcm9ncmVzc2l2ZS5JTlNUQUdSQU0uQ0xJUFMuQzMuNzIwLmRhc2hfYmFzZWxpbmVfMV92MSIsInhwdl9hc3NldF9pZCI6MTc5NTQyODExOTExMDAyOTYsImFzc2V0X2FnZV9kYXlzIjoyLCJ2aV91c2VjYXNlX2lkIjoxMDA5OSwiZHVyYXRpb25fcyI6MjYsInVybGdlbl9zb3VyY2UiOiJ3d3cifQ%3D%3D&amp;ccb=17-1&amp;_nc_gid=zc6RJzWj9BhgFPJKvt-8Nw&amp;_nc_ss=1a&amp;_nc_zt=28&amp;vs=98d9a5895dba5c9a&amp;_nc_vs=HBksFQIYOnBhc3N0aHJvdWdoX2V2ZXJzdG9yZS9HS19HdHlaak84REVsRUlGQU42T2FCci1MdHBUYnNwVEFRQUYVAALIARIAFQIYUWlnX3hwdl9wbGFjZW1lbnRfcGVybWFuZW50X3YyLzlFNDIwRTQwQkZBMjY1N0Q0QzNGRTI0OTZDMjUyOUE4X2F1ZGlvX2Rhc2hpbml0Lm1wNBUCAsgBEgAoABgAGwKIB3VzZV9vaWwBMRJwcm9ncmVzc2l2ZV9yZWNpcGUBMRUAACaQvr6J29TkPxUCKAJDMywXQDrEGJN0vGoYEmRhc2hfYmFzZWxpbmVfMV92MREAdf4HZeadAQA&amp;oh=00_Afz2tYjTHGNW3-nminI2lwJDNm_zhuGYr_mqpLowIqqcjQ&amp;oe=69BDB07C, https://scontent-ord5-2.cdninstagram.com/o1/v/t16/f2/m69/AQOaSdN37bTpkM2SduFqAUw-oCLMSDD6iTmCpKaXAZfiwyB-uupe3ih-PfsbJxpnm9alwdOcLX--pBpzrsLVvbYm.mp4?strext=1&amp;_nc_cat=110&amp;_nc_sid=5e9851&amp;_nc_ht=scontent-ord5-2.cdninstagram.com&amp;_nc_ohc=n2UWf64iT-sQ7kNvwHrTij5&amp;efg=eyJ2ZW5jb2RlX3RhZyI6Inhwdl9wcm9ncmVzc2l2ZS5JTlNUQUdSQU0uQ0xJUFMuQzMuNzIwLmRhc2hfYmFzZWxpbmVfMV92MSIsInhwdl9hc3NldF9pZCI6MTc5NTI2NjA1OTExMDAyOTYsImFzc2V0X2FnZV9kYXlzIjo5LCJ2aV91c2VjYXNlX2lkIjoxMDA5OSwiZHVyYXRpb25fcyI6OSwidXJsZ2VuX3NvdXJjZSI6Ind3dyJ9&amp;ccb=17-1&amp;_nc_gid=zc6RJzWj9BhgFPJKvt-8Nw&amp;_nc_ss=1a&amp;_nc_zt=28&amp;vs=8455c6d04c034de2&amp;_nc_vs=HBksFQIYOnBhc3N0aHJvdWdoX2V2ZXJzdG9yZS9HTmpVZVNheXI0NEloSllKQUV1YUZQTk5YTDAxYnNwVEFRQUYVAALIARIAFQIYUWlnX3hwdl9wbGFjZW1lbnRfcGVybWFuZW50X3YyLzJDNEJCOTFFRjMwQjU2RkRGQjA2RUM5MDg4RjU3OThGX2F1ZGlvX2Rhc2hpbml0Lm1wNBUCAsgBEgAoABgAGwKIB3VzZV9vaWwBMRJwcm9ncmVzc2l2ZV9yZWNpcGUBMRUAACaQhvLUsPbjPxUCKAJDMywXQCJE</t>
  </si>
  <si>
    <t>https://www.instagram.com/mm2717bvc</t>
  </si>
  <si>
    <t>sherlyntxl</t>
  </si>
  <si>
    <t>Sherlyn Tan ♡</t>
  </si>
  <si>
    <t>https://scontent-lga3-1.cdninstagram.com/v/t51.82787-19/648657965_18569274361037471_25257680766946418_n.jpg?stp=dst-jpg_e0_s150x150_tt6&amp;efg=eyJ2ZW5jb2RlX3RhZyI6InByb2ZpbGVfcGljLmRqYW5nby4xMDgwLmMyIn0&amp;_nc_ht=scontent-lga3-1.cdninstagram.com&amp;_nc_cat=111&amp;_nc_oc=Q6cZ2QHx8ytcxzwDQjC9mb6ByJQsVkCsd4doXO59dT0Vmb90uHiw0VlMlKpcQu5v7Up602M&amp;_nc_ohc=jp8mJq1Cz2AQ7kNvwHn3Hr3&amp;_nc_gid=0-XCIow1Tha2_ANWxX3rRQ&amp;edm=AOQ1c0wBAAAA&amp;ccb=7-5&amp;oh=00_AfzKuE7Lp9dL0y12Sv3sBLCLUPk5k5az_Q3W755-ZY400g&amp;oe=69BD8D40&amp;_nc_sid=8b3546</t>
  </si>
  <si>
    <t>The song suggestion understood the assignment for girls’ night out 🎶💕
Pancake spot🥞: @constructkl | A little blurry with a lot of love 💕
Customized film camera from @_filmemoire_ 
(💡： Quite a lot of the photos turned out super dark. One tip is to ONLY take close-up shots) | Sister in law’s POV 👀
Happiest Marriage to @zying_tan @ongtecklee 💍👰🏻‍♀️🤵🏻 | Bro @johnzwtan came home just in time for New Year! 🏡❤️✨🧧🥠🍊 | Chor 1 Energy ✨🧧🥠❤️🍊
Featuring Ty’s favorite song this season🎵🎶 | Between #dogfilters, #VSCO and Meitu edits, #2016 helped me find myself… and you 
Happy 9th Anniversary @richardtanwz ❤️ | Me: I won’t post a 2025 recap
Also me: here’s one that you didn’t ask for | Christmas feels extra magical with a toddler around 🎄💫 | 一些很碎很碎的曼谷碎片
1 &amp; 5 就纯粹搞艺术
2 全世界全宇宙最最最好吃的猪肉粉
3 4 7 18 🎄✨
8 硬着头皮layan妹妹 却意外好吃的一间cafe
10 比chagee好喝的molly tea还有很久很久不见的Belle
11 xhs过度吹捧的songwat road 东西一点散 SRC咖啡好喝
12 实现可乐自由
13 去不到都要grab来吃的打抛猪
14 15 ❤️ | Tyler, what was your favorite thing to do in Kundasang?
Ty: 看ipad | A little travel nostalgia before the next trip begins 🌴🥥☀️🌊👙 | Still thinking about the sea breeze, beach club days, and breakfast with a view 🌊 Next time, I’m staying here longer
📍Desa Potato Head, Seminyak Bali
@potatoheadbali</t>
  </si>
  <si>
    <t>#dogfilters, #VSCO, #2016</t>
  </si>
  <si>
    <t>@constructkl, @_filmemoire_, @zying_tan, @ongtecklee, @johnzwtan, @richardtanwz, @potatoheadbali</t>
  </si>
  <si>
    <t>https://instagram.com/p/DV3DQhZgVnk, https://instagram.com/p/DVoBZhgAe32, https://instagram.com/p/DVWFDe5AcEk, https://instagram.com/p/DU7S6GxDGPo, https://instagram.com/p/DU3LzRAgduU, https://instagram.com/p/DTiYxMEgZQq, https://instagram.com/p/DS4GhD-gQdl, https://instagram.com/p/DSthIxBAUnA, https://instagram.com/p/DSHbxk7Admo, https://instagram.com/p/DR8vbnlARMh, https://instagram.com/p/DR8um2FAY4l, https://instagram.com/p/DQ1hpEFgbtL</t>
  </si>
  <si>
    <t>99, 114, 165, 130, 143, 177, 67, 123, 48, 78, 179, 42</t>
  </si>
  <si>
    <t>5, 3, 1, 0, 4, 9, 0, 0, 3, 1, 2, 2</t>
  </si>
  <si>
    <t>2026-03-14, 2026-03-08, 2026-03-01, 2026-02-19, 2026-02-17, 2026-01-15, 2025-12-30, 2025-12-26, 2025-12-11, 2025-12-07, 2025-12-07, 2025-11-09</t>
  </si>
  <si>
    <t>Potato Head</t>
  </si>
  <si>
    <t>Sidecar, Sidecar, Sidecar, Sidecar, Sidecar, Sidecar, Video, Sidecar, Sidecar, Sidecar, Sidecar, Video</t>
  </si>
  <si>
    <t>https://scontent-lga3-1.cdninstagram.com/v/t51.82787-15/650128998_18570513595037471_1920040469950542545_n.jpg?stp=dst-jpg_e35_s1080x1080_sh0.08_tt6&amp;_nc_ht=scontent-lga3-1.cdninstagram.com&amp;_nc_cat=111&amp;_nc_oc=Q6cZ2QHx8ytcxzwDQjC9mb6ByJQsVkCsd4doXO59dT0Vmb90uHiw0VlMlKpcQu5v7Up602M&amp;_nc_ohc=-5WowTGd8ZwQ7kNvwGoG56y&amp;_nc_gid=0-XCIow1Tha2_ANWxX3rRQ&amp;edm=AOQ1c0wBAAAA&amp;ccb=7-5&amp;ig_cache_key=Mzg1MjU2MjIwMzk0OTQ3NjU3Mw%3D%3D.3-ccb7-5&amp;oh=00_AfzniCvTYEeMAI1y9aW0PmS_i2plCuOnUxSyYKu0CBt9Tw&amp;oe=69BD974D&amp;_nc_sid=8b3546, https://scontent-lga3-1.cdninstagram.com/v/t51.82787-15/650128998_18570513595037471_1920040469950542545_n.jpg?stp=dst-jpg_e35_s1080x1080_sh0.08_tt6&amp;_nc_ht=scontent-lga3-1.cdninstagram.com&amp;_nc_cat=111&amp;_nc_oc=Q6cZ2QHx8ytcxzwDQjC9mb6ByJQsVkCsd4doXO59dT0Vmb90uHiw0VlMlKpcQu5v7Up602M&amp;_nc_ohc=-5WowTGd8ZwQ7kNvwGoG56y&amp;_nc_gid=0-XCIow1Tha2_ANWxX3rRQ&amp;edm=AOQ1c0wBAAAA&amp;ccb=7-5&amp;ig_cache_key=Mzg1MjU2MjIwMzk0OTQ3NjU3Mw%3D%3D.3-ccb7-5&amp;oh=00_AfzniCvTYEeMAI1y9aW0PmS_i2plCuOnUxSyYKu0CBt9Tw&amp;oe=69BD974D&amp;_nc_sid=8b3546, https://scontent-lga3-1.cdninstagram.com/v/t51.82787-15/650732716_18570513604037471_1605321274897321028_n.jpg?stp=dst-jpg_e35_s1080x1080_sh0.08_tt6&amp;_nc_ht=scontent-lga3-1.cdninstagram.com&amp;_nc_cat=111&amp;_nc_oc=Q6cZ2QHx8ytcxzwDQjC9mb6ByJQsVkCsd4doXO59dT0Vmb90uHiw0VlMlKpcQu5v7Up602M&amp;_nc_ohc=mawiV13ksAcQ7kNvwFkqJww&amp;_nc_gid=0-XCIow1Tha2_ANWxX3rRQ&amp;edm=AOQ1c0wBAAAA&amp;ccb=7-5&amp;ig_cache_key=Mzg1MjU2MjIzMDA0NjQ0Mjc4OA%3D%3D.3-ccb7-5&amp;oh=00_AfzRZ0UfJzE73XvJK8x3L7b7yiwJ8VeM1mFXKHClOs0bZw&amp;oe=69BDA38A&amp;_nc_sid=8b3546, https://scontent-lga3-1.cdninstagram.com/v/t51.82787-15/651365582_18570513613037471_3965925819038510122_n.jpg?stp=dst-jpg_e35_s1080x1080_sh0.08_tt6&amp;_nc_ht=scontent-lga3-1.cdninstagram.com&amp;_nc_cat=111&amp;_nc_oc=Q6cZ2QHx8ytcxzwDQjC9mb6ByJQsVkCsd4doXO59dT0Vmb90uHiw0VlMlKpcQu5v7Up602M&amp;_nc_ohc=YGcYvuBmnOgQ7kNvwHfDnja&amp;_nc_gid=0-XCIow1Tha2_ANWxX3rRQ&amp;edm=AOQ1c0wBAAAA&amp;ccb=7-5&amp;ig_cache_key=Mzg1MjU2MjIzNzMyNzc3ODgyNA%3D%3D.3-ccb7-5&amp;oh=00_Afxeny8XA5uAr8IJU_S3DZJKpvfqJLn1RD2Hdi0JXnT9Yw&amp;oe=69BDA429&amp;_nc_sid=8b3546, https://scontent-lga3-1.cdninstagram.com/v/t51.82787-15/651408743_18570513640037471_7981189215337097202_n.jpg?stp=dst-jpg_e35_s1080x1080_sh0.08_tt6&amp;_nc_ht=scontent-lga3-1.cdninstagram.com&amp;_nc_cat=111&amp;_nc_oc=Q6cZ2QHx8ytcxzwDQjC9mb6ByJQsVkCsd4doXO59dT0Vmb90uHiw0VlMlKpcQu5v7Up602M&amp;_nc_ohc=Y_Vo-aSImFMQ7kNvwEd3iDn&amp;_nc_gid=0-XCIow1Tha2_ANWxX3rRQ&amp;edm=AOQ1c0wBAAAA&amp;ccb=7-5&amp;ig_cache_key=Mzg1MjU2MjI0MjA3NTcyODk4Mw%3D%3D.3-ccb7-5&amp;oh=00_AfzJdz9W1HogQkqi7l_yFyZ8oT94kkaW54djxMmzhjF_rw&amp;oe=69BDAC66&amp;_nc_sid=8b3546, https://scontent-lga3-1.cdninstagram.com/v/t51.82787-15/650114981_18570513622037471_8852310511617243841_n.jpg?stp=dst-jpg_e35_s1080x1080_sh0.08_tt6&amp;_nc_ht=scontent-lga3-1.cdninstagram.com&amp;_nc_cat=111&amp;_nc_oc=Q6cZ2QHx8ytcxzwDQjC9mb6ByJQsVkCsd4doXO59dT0Vmb90uHiw0VlMlKpcQu5v7Up602M&amp;_nc_ohc=Xcs55R48KcAQ7kNvwHNCpx5&amp;_nc_gid=0-XCIow1Tha2_ANWxX3rRQ&amp;edm=AOQ1c0wBAAAA&amp;ccb=7-5&amp;ig_cache_key=Mzg1MjU2MjI0MTUyMjA3MDk1OQ%3D%3D.3-ccb7-5&amp;oh=00_AfwrUKU2Y9MkaClhRZtoGi7KfMaRU5N3Bs1XXmA6ZCKi9w&amp;oe=69BD87F9&amp;_nc_sid=8b3546, https://scontent-lga3-1.cdninstagram.com/v/t51.82787-15/652586818_18570513631037471_6270305290111455770_n.jpg?stp=dst-jpg_e35_s1080x1080_sh0.08_tt6&amp;_nc_ht=scontent-lga3-1.cdninstagram.com&amp;_nc_cat=111&amp;_nc_oc=Q6cZ2QHx8ytcxzwDQjC9mb6ByJQsVkCsd4doXO59dT0Vmb90uHiw0VlMlKpcQu5v7Up602M&amp;_nc_ohc=Z4HFaTa7E4wQ7kNvwHPK-YV&amp;_nc_gid=0-XCIow1Tha2_ANWxX3rRQ&amp;edm=AOQ1c0wBAAAA&amp;ccb=7-5&amp;ig_cache_key=Mzg1MjU2MjI0NDA1NTQ1MjcwNA%3D%3D.3-ccb7-5&amp;oh=00_AfwyXSgAybhZr1-LdmQkKDexOHcOgGfCa9SXBogJu2yM2w&amp;oe=69BDA6B2&amp;_nc_sid=8b3546, https://scontent-lga3-1.cdninstagram.com/v/t51.82787-15/652356773_18570513649037471_4083930746353624891_n.jpg?stp=dst-jpg_e35_s1080x1080_sh0.08_tt6&amp;_nc_ht=scontent-lga3-1.cdninstagram.com&amp;_nc_cat=111&amp;_nc_oc=Q6cZ2QHx8ytcxzwDQjC9mb6ByJQsVkCsd4doXO59dT0Vmb90uHiw0VlMlKpcQu5v7Up602M&amp;_nc_ohc=YmrscqkCf68Q7kNvwF5420n&amp;_nc_gid=0-XCIow1Tha2_ANWxX3rRQ&amp;edm=AOQ1c0wBAAAA&amp;ccb=7-5&amp;ig_cache_key=Mzg1MjU2MjI0NDk3ODIxMDQ1Mg%3D%3D.3-ccb7-5&amp;oh=00_AfxtdvjjqD08Tskugie0EoC6hEsSxvJDqhGPvxuqd92gAQ&amp;oe=69BD8942&amp;_nc_sid=8b3546, https://scontent-lga3-1.cdninstagram.com/v/t51.82787-15/651369348_18570513673037471_4795172684598629907_n.jpg?stp=dst-jpg_e35_s1080x1080_sh0.08_tt6&amp;_nc_ht=scontent-lga3-1.cdninstagram.com&amp;_nc_cat=111&amp;_nc_oc=Q6cZ2QHx8ytcxzwDQjC9mb6ByJQsVkCsd4doXO59dT0Vmb90uHiw0VlMlKpcQu5v7Up602M&amp;_nc_ohc=jZQFnc9o9f8Q7kNvwHF9mtt&amp;_nc_gid=0-XCIow1Tha2_ANWxX3rRQ&amp;edm=AOQ1c0wBAAAA&amp;ccb=7-5&amp;ig_cache_key=Mzg1MjU2MjI0OTI5ODI4MzA0MA%3D%3D.3-ccb7-5&amp;oh=00_Afwin55zVXpo7N8FuRSaMnuV2PN_c5fIIbq0kfKUAs5qZA&amp;oe=69BD8B34&amp;_nc_sid=8b3546, https://scontent-lga3-1.cdninstagram.com/v/t51.82787-15/651657821_18570513667037471_8811052696023910264_n.jpg?stp=dst-jpg_e35_s1080x1080_sh0.08_tt6&amp;_nc_ht=scontent-lga3-1.cdninstagram.com&amp;_nc_cat=111&amp;_nc_oc=Q6cZ2QHx8ytcxzwDQjC9mb6ByJQsVkCsd4doXO59dT0Vmb90uHiw0VlMlKpcQu5v7Up602M&amp;_nc_ohc=lrq2NOS5eUAQ7kNvwGX4duj&amp;_nc_gid=0-XCIow1Tha2_ANWxX3rRQ&amp;edm=AOQ1c0wBAAAA&amp;ccb=7-5&amp;ig_cache_key=Mzg1MjU2MjI1MjgwNDc2MTA5OA%3D%3D.3-ccb7-5&amp;oh=00_Afx3E0GC1hfl9QX3645i-_aVB4UyLd0Ib8c6pNQ7yEbhW</t>
  </si>
  <si>
    <t>https://scontent-lga3-3.cdninstagram.com/o1/v/t16/f2/m69/AQNx2o65DyqXS0NxosxOqg1dZRUQCX5yBPRuGPSnwaHfBPu4FYu3peBTvo0mBvGamDG_fKoNjVeY2h85Ms3XXiS1.mp4?strext=1&amp;_nc_cat=102&amp;_nc_sid=5e9851&amp;_nc_ht=scontent-lga3-3.cdninstagram.com&amp;_nc_ohc=3L_KCi5_6XEQ7kNvwGncD2j&amp;efg=eyJ2ZW5jb2RlX3RhZyI6Inhwdl9wcm9ncmVzc2l2ZS5JTlNUQUdSQU0uQ0FST1VTRUxfSVRFTS5DMy43MjAuZGFzaF9iYXNlbGluZV8xX3YxIiwieHB2X2Fzc2V0X2lkIjoxNzk0Nzk4NTM0OTExNDMyNSwiYXNzZXRfYWdlX2RheXMiOjE0LCJ2aV91c2VjYXNlX2lkIjoxMDE0NiwiZHVyYXRpb25fcyI6MjEsInVybGdlbl9zb3VyY2UiOiJ3d3cifQ%3D%3D&amp;ccb=17-1&amp;vs=28c699f23c824d17&amp;_nc_vs=HBksFQIYOnBhc3N0aHJvdWdoX2V2ZXJzdG9yZS9HS0YzZFNaQk9SbmZHY2NDQURheEdORERrYVFfYnNwVEFRQUYVAALIARIAFQIYUWlnX3hwdl9wbGFjZW1lbnRfcGVybWFuZW50X3YyLzM5NEUwMENGODY5MzQ2QjIxMTgxQjdBNTcyRjcxQUJEX2F1ZGlvX2Rhc2hpbml0Lm1wNBUCAsgBEgAoABgAGwKIB3VzZV9vaWwBMRJwcm9ncmVzc2l2ZV9yZWNpcGUBMRUAACaq59eyn-bhPxUCKAJDMywXQDVEGJN0vGoYEmRhc2hfYmFzZWxpbmVfMV92MREAde4HZcSeAQA&amp;_nc_gid=0-XCIow1Tha2_ANWxX3rRQ&amp;_nc_ss=1a&amp;_nc_zt=28&amp;oh=00_AfyJRb6ZFqXDXGm93TnovedFgnYMET1p1HpfQLwA_cquKg&amp;oe=69BDBEC6, https://scontent-lga3-1.cdninstagram.com/o1/v/t16/f2/m69/AQPSrGqzvYGkYbkG9Z3LIFYMbRNqcwqQMxCy1LZ0KYfL-IL9cXjA0_TRnbTVAcvBwdb0gDOnRxadxTXUh6-Pp5Po.mp4?strext=1&amp;_nc_cat=109&amp;_nc_sid=5e9851&amp;_nc_ht=scontent-lga3-1.cdninstagram.com&amp;_nc_ohc=KcCuXgI-UnYQ7kNvwGQAvX1&amp;efg=eyJ2ZW5jb2RlX3RhZyI6Inhwdl9wcm9ncmVzc2l2ZS5JTlNUQUdSQU0uQ0FST1VTRUxfSVRFTS5DMy43MjAuZGFzaF9iYXNlbGluZV8xX3YxIiwieHB2X2Fzc2V0X2lkIjoxNzk0Nzk4NTQzMzExNDMyNSwiYXNzZXRfYWdlX2RheXMiOjE0LCJ2aV91c2VjYXNlX2lkIjoxMDE0NiwiZHVyYXRpb25fcyI6NjAsInVybGdlbl9zb3VyY2UiOiJ3d3cifQ%3D%3D&amp;ccb=17-1&amp;vs=f57bd5e7f764aeb4&amp;_nc_vs=HBksFQIYOnBhc3N0aHJvdWdoX2V2ZXJzdG9yZS9HS0ZPZHlVNnBWNWhaNlFGQUVHOUE3czVGZGxRYnNwVEFRQUYVAALIARIAFQIYUWlnX3hwdl9wbGFjZW1lbnRfcGVybWFuZW50X3YyLzVDNEVFNUQzODBFNkQ4Nzk4MUE5NjEwMTFBOUNGN0EzX2F1ZGlvX2Rhc2hpbml0Lm1wNBUCAsgBEgAoABgAGwKIB3VzZV9vaWwBMRJwcm9ncmVzc2l2ZV9yZWNpcGUBMRUAACaq2-WCoObhPxUCKAJDMywXQE4AAAAAAAAYEmRhc2hfYmFzZWxpbmVfMV92MREAde4HZcSeAQA&amp;_nc_gid=0-XCIow1Tha2_ANWxX3rRQ&amp;_nc_ss=1a&amp;_nc_zt=28&amp;oh=00_AfymNTuDAXMWVM7eH-xwSPMW4yDA6nBd2OfoeBB5wVXXUQ&amp;oe=69BDB763, https://scontent-lga3-3.cdninstagram.com/o1/v/t16/f2/m69/AQNJYSQpiqnwbeNXwNZVz1BRzK3k6eNWBzwO_xaJgB4GR0l8QkltPHLq2G0FuervUnXZZHJmK4b7Ex0Pf4U8_sUI.mp4?strext=1&amp;_nc_cat=108&amp;_nc_sid=5e9851&amp;_nc_ht=scontent-lga3-3.cdninstagram.com&amp;_nc_ohc=U-4WHAKsTTUQ7kNvwHOGqTH&amp;efg=eyJ2ZW5jb2RlX3RhZyI6Inhwdl9wcm9ncmVzc2l2ZS5JTlNUQUdSQU0uQ0FST1VTRUxfSVRFTS5DMy43MjAuZGFzaF9iYXNlbGluZV8xX3YxIiwieHB2X2Fzc2V0X2lkIjoxNzk0Nzk4NTQ2MDExNDMyNSwiYXNzZXRfYWdlX2RheXMiOjE0LCJ2aV91c2VjYXNlX2lkIjoxMDE0NiwiZHVyYXRpb25fcyI6MTEsInVybGdlbl9zb3VyY2UiOiJ3d3cifQ%3D%3D&amp;ccb=17-1&amp;vs=da6ac852427be8b6&amp;_nc_vs=HBksFQIYOnBhc3N0aHJvdWdoX2V2ZXJzdG9yZS9HRU1vYlNiS053NlRmTThDQUxmY1hFd2NBWXBqYnNwVEFRQUYVAALIARIAFQIYUWlnX3hwdl9wbGFjZW1lbnRfcGVybWFuZW50X3YyLzgwNDcwRThGMjM1RDVERkNFOEI3RjMxRDBGODM3OUE2X2F1ZGlvX2Rhc2hpbml0Lm1wNBUCAsgBEgAoABgAGwKIB3VzZV9vaWwBMRJwcm9ncmVzc2l2ZV9yZWNpcGUBMRUAACaqzsWcoObhPxUCKAJDMywXQCeIMSbpeNUYEmRhc2hfYmFzZWxpbmVfMV92MREAde4HZcSeAQA&amp;_nc_gid=0-XCIow1Tha2_ANWxX3rRQ&amp;_nc_ss=1a&amp;_nc_zt=28&amp;oh=00_AfxF7U46bLaaTk8JMfpTMgUjIeV8aaR3zSHLPx1HnQCrNQ&amp;oe=69BD8E1C, https://scontent-lga3-2.cdninstagram.com/o1/v/t16/f2/m69/AQNGQHtO7tYo5mZMfgJZz4ZMSusIZrmWWyiVD8rseDpswl4x2EmRI5j-sm8G4B1cDJMuFAq6oXK78fwJxbUUdGMD.mp4?strext=1&amp;_nc_cat=100&amp;_nc_sid=5e9851&amp;_nc_ht=scontent-lga3-2.cdninstagram.com&amp;_nc_ohc=7Naere-XrNEQ7kNvwER_u7l&amp;efg=eyJ2ZW5jb2RlX3RhZyI6Inhwdl9wcm9ncmVzc2l2ZS5JTlNUQUdSQU0uQ0FST1VTRUxfSVRFTS5DMy43MjAuZGFzaF9iYXNlbGluZV8xX3YxIiwieHB2X2Fzc2V0X2lkIjoxNzk0Nzk4NTQ4MTExNDMyNSwiYXNzZXRfYWdlX2RheXMiOjE0LCJ2aV91c2VjYXNlX2lkIjoxMDE0NiwiZHVyYXRpb25fcyI6MTQsInVybGdlbl9zb3VyY2UiOiJ3d3cifQ%3D%3D&amp;ccb=17-1&amp;vs=49ad58236fef872e&amp;_nc_vs=HBksFQIYOnBhc3N0aHJvdWdoX2V2ZXJzdG9yZS9HQkp1YmlaTHVmOFQ2SWNFQUE1MjZhVHNSejluYnNwVEFRQUYVAALIARIAFQIYUWlnX3hwdl9wbGFjZW1lbnRfcGVybWFuZW50X3YyL0JGNEExOTMzNDIwMUQ2M0ZCRDkyRjc4RDg3NDUxNTg4X2F1ZGlvX2Rhc2hpbml0Lm1wNBUCAsgBEgAoABgAGwKIB3VzZV9vaWwBMRJwcm9ncmVzc2l2ZV9yZWNpcGUBMRUAACaqi8mwoObhPxUCKAJDMywXQCwQ5WBBiTcYEmRhc2hfYmFzZWxpbmVfMV92MREAde4HZcSeAQA&amp;_nc_gid=0-XCIow1Tha2_ANWxX3rRQ&amp;_nc_ss=1a&amp;_nc_zt=28&amp;oh=00_Afw_EVg_SFkONXMkNHLlTyMiX0U0mtH3hbZk2EqBpTdRCA&amp;oe=69BDA668, https://scontent-lga3-3.cdninstagram.com/o1/v/t16/f2/m69/AQNo2cL8zCZFzjgjZSZidrZ52AWW-1uPaLw94o8TCLLU-gbIltnco4CQg-lTsELc41HvjBMbezUk5hF5mIeh04QB.mp4?strext=1&amp;_nc_cat=104&amp;_nc_sid=5e9851&amp;_nc_ht=scontent-lga3-3.cdninstagram.com&amp;_nc_ohc=QdlkD4X_0IoQ7kNvwFTkthE&amp;efg=eyJ2ZW5jb2RlX3RhZyI6Inhwdl9wcm9ncmVzc2l2ZS5JTlNUQUdSQU0uQ0FST1VTRUxfSVRFTS5DMy43MjAuZGFzaF9iYXNlbGluZV8xX3YxIiwieHB2X2Fzc2V0X2lkIjoxNzk0Nzk4NTU0NDExNDMyNSwiYXNzZXRfYWdlX2RheXMiOjE0LCJ2aV91c2VjYXNlX2lkIjoxMDE0NiwiZHVyYXRpb25fcyI6MzUsInVybGdlbl9zb3VyY2UiOiJ3d3cifQ%3D%3D&amp;ccb=17-1&amp;vs=3c5e902fae3ba953&amp;_nc_vs=HBksFQIYOnBhc3N0aHJvdWdoX2V2ZXJzdG9yZS9HTUxTWWliQjFzSDBWdjhDQVB2WE5TQi00TEpyYnNwVEFRQUYVAALIARIAFQIYUWlnX3hwdl9wbGFjZW1lbnRfcGVybWFuZW50X3YyLzdGNEE5NTVGRjQyOThFQ0JBNjUyODUwQUQ4OEJDMDhEX2F1ZGlvX2Rhc2hpbml0Lm1wNBUCAsgBEgAoABgAGwKIB3VzZV9vaWwBMRJwcm9ncmVzc2l2ZV9yZWNpcGUBMRUAACaqwtPsoObhPxUCKAJDMywXQEGiDEm6X</t>
  </si>
  <si>
    <t>https://www.instagram.com/sherlyntxl</t>
  </si>
  <si>
    <t>lamees_beh</t>
  </si>
  <si>
    <t>Lamees Beh | Felement Mil Leader</t>
  </si>
  <si>
    <t>💼 首届五行人格分析师 · 幸福疗愈师 🩷
.
📍 帮助你调整个人与环境磁场
📍 打造幸福人生 · 创造成功事业
.
🚩专注提拔领导 打造温暖团队
🌍 招募一起传递幸福 · 同频的你
不能改变自己的命 但可以掌握自己的运 🪄</t>
  </si>
  <si>
    <t>https://instagram.flas1-2.fna.fbcdn.net/v/t51.2885-19/510077152_18512374357013165_8585540744782531595_n.jpg?stp=dst-jpg_e0_s150x150_tt6&amp;efg=eyJ2ZW5jb2RlX3RhZyI6InByb2ZpbGVfcGljLmRqYW5nby4xMDgwLmMyIn0&amp;_nc_ht=instagram.flas1-2.fna.fbcdn.net&amp;_nc_cat=105&amp;_nc_oc=Q6cZ2QGKByLPHXQsOUhyAMk3ShT1QxI5VIV1lvnCa3FpK4NSJM8meBDDt92oMSsxOoPZeyw&amp;_nc_ohc=R5SFhm7GRMgQ7kNvwEAqMt-&amp;_nc_gid=zexEP3Cg289n24Q3cdHiqg&amp;edm=AOQ1c0wBAAAA&amp;ccb=7-5&amp;oh=00_AfwdAU0VQJG4FZjGCRtMDmoQf1DN466PiqcjlnkBcPfgIA&amp;oe=69BDA5FB&amp;_nc_sid=8b3546</t>
  </si>
  <si>
    <t>不要为自己设限 ！我们都可以突破极限！
从一个没有野心， 觉得平凡可贵的女孩
到今天有着自己团队，一次次突破自己的领导
其实这一路不容易，可是我愿意 ❤️
很感动的一句话是 ： 
感谢你Lamees，因为你我感受到爱 
感谢你Lamees，因为你我走进课堂 改变了自己
也是因为这段话我决定要在 #Felement 落地生根
因为这份事业真的太有爱了 ❤️
每天接收到的都是顾客给予我满满的感恩与感谢
也因为有你们满满的爱 ，
我更有信心 &amp; 动力前进，获得这份奖项 &amp; 认可！
也因为你们的相信 ，才有更幸福&amp; 富足的你们！
看着大家一步步变好 感觉真好
接下来，
我一定带着我的使命帮助更 | 借着烟花许个愿 ， 愿我们得偿所愿 ✨
#鸿图大计所愿皆所成 | 🐎马年 祝福大家马上有钱！马上幸福! Horsey liao 🧧 | 跟圣诞老人许了个愿 ： 我要个圣诞老人🧑‍🎄 
然后………..我也有了 ✨ | Barbie Party💖 宝贝生日 . 一起在一起过的第10年生日 ！ 以后都要可可爱爱的 | 怕太显眼 又怕你看不见 🙈 长发依然来自最棒的魔发师 @ellinelee | 又回到了那个很爱的城市 🇯🇵 | 走进去了 却走不出来了 ❄️ | 你我都是上天的宠儿 💖 
#positive | 想你的话 你能出现吗 👻
这么漂亮的大长发来自美丽的魔法师 @ellinelee | 十月，2026 年281能量正式启动 🔥
2 走入人心 ， 深度链接 
8 扛起责任， 承担责任
1 开创世界，展开行动
这一年的成长，不是突然的蜕变，
而是学会在关系中设立界限. 
在挑战里找到自己的底气，
在新起点敢于迈出第一步.
去倾听自己的需要，
去表达真实的想法，
去坚持那份只属于我的独立与勇气.
十月，愿我更清醒地爱，更坚定地走，更自在地成长.
祝福你， 我 🩷✨ | 请看到最后…… 你就会发现 
.
.
前面2秒最重要 ✨
#好喜欢你</t>
  </si>
  <si>
    <t>#Felement, #positive</t>
  </si>
  <si>
    <t>@ellinelee</t>
  </si>
  <si>
    <t>https://instagram.com/p/Cub7tFHvB26, https://instagram.com/p/DVbXJUKEnJa, https://instagram.com/p/DVBH3p-EhA7, https://instagram.com/p/DSpumMCkj8a, https://instagram.com/p/DSm4VtJEvVY, https://instagram.com/p/DRKSyB-kks2, https://instagram.com/p/DRHg-iJkmV7, https://instagram.com/p/DQrMI37EmLb, https://instagram.com/p/DQQfvAGkieM, https://instagram.com/p/DPWeQV9kn7A, https://instagram.com/p/DPRJxBIkqLc, https://instagram.com/p/DLFP21bTLNo</t>
  </si>
  <si>
    <t>129, 61, 127, 82, 105, 162, 117, 65, 18, 125, 52, 136</t>
  </si>
  <si>
    <t>2, 1, 3, 2, 0, 9, 6, 2, 0, 4, 1, 12</t>
  </si>
  <si>
    <t>2023-07-08, 2026-03-03, 2026-02-21, 2025-12-24, 2025-12-23, 2025-11-17, 2025-11-16, 2025-11-05, 2025-10-26, 2025-10-03, 2025-10-01, 2025-06-19</t>
  </si>
  <si>
    <t>歌舞伎町 Shinjuku Kabuki Cho</t>
  </si>
  <si>
    <t>Video, Video, Sidecar, Sidecar, Sidecar, Sidecar, Sidecar, Sidecar, Video, Sidecar, Image, Video</t>
  </si>
  <si>
    <t>https://instagram.flas1-2.fna.fbcdn.net/v/t51.82787-15/635505052_18566384008013165_3678196564579004556_n.jpg?stp=dst-jpg_e35_p1080x1080_sh0.08_tt6&amp;_nc_ht=instagram.flas1-2.fna.fbcdn.net&amp;_nc_cat=105&amp;_nc_oc=Q6cZ2QGKByLPHXQsOUhyAMk3ShT1QxI5VIV1lvnCa3FpK4NSJM8meBDDt92oMSsxOoPZeyw&amp;_nc_ohc=xpZI273sHYsQ7kNvwHtO06Z&amp;_nc_gid=zexEP3Cg289n24Q3cdHiqg&amp;edm=AOQ1c0wBAAAA&amp;ccb=7-5&amp;ig_cache_key=MzgzNzM4Mjk1MTc4MTQxNzgzOQ%3D%3D.3-ccb7-5&amp;oh=00_AfwwEK_99-1XdofE7jRH6izKJ1wV8A_PTkQBDu3Z_x3FTQ&amp;oe=69BDB11C&amp;_nc_sid=8b3546, https://instagram.flas1-2.fna.fbcdn.net/v/t51.82787-15/635505052_18566384008013165_3678196564579004556_n.jpg?stp=dst-jpg_e35_p1080x1080_sh0.08_tt6&amp;_nc_ht=instagram.flas1-2.fna.fbcdn.net&amp;_nc_cat=105&amp;_nc_oc=Q6cZ2QGKByLPHXQsOUhyAMk3ShT1QxI5VIV1lvnCa3FpK4NSJM8meBDDt92oMSsxOoPZeyw&amp;_nc_ohc=xpZI273sHYsQ7kNvwHtO06Z&amp;_nc_gid=zexEP3Cg289n24Q3cdHiqg&amp;edm=AOQ1c0wBAAAA&amp;ccb=7-5&amp;ig_cache_key=MzgzNzM4Mjk1MTc4MTQxNzgzOQ%3D%3D.3-ccb7-5&amp;oh=00_AfwwEK_99-1XdofE7jRH6izKJ1wV8A_PTkQBDu3Z_x3FTQ&amp;oe=69BDB11C&amp;_nc_sid=8b3546, https://instagram.flas1-2.fna.fbcdn.net/v/t51.82787-15/636896870_18566383972013165_3260751482768502769_n.jpg?stp=dst-jpg_e35_p1080x1080_sh0.08_tt6&amp;_nc_ht=instagram.flas1-2.fna.fbcdn.net&amp;_nc_cat=105&amp;_nc_oc=Q6cZ2QGKByLPHXQsOUhyAMk3ShT1QxI5VIV1lvnCa3FpK4NSJM8meBDDt92oMSsxOoPZeyw&amp;_nc_ohc=1bWXldzLBf8Q7kNvwHLTrc6&amp;_nc_gid=zexEP3Cg289n24Q3cdHiqg&amp;edm=AOQ1c0wBAAAA&amp;ccb=7-5&amp;ig_cache_key=MzgzNzM4Mjk1MTQ0NTkwMDA4Mw%3D%3D.3-ccb7-5&amp;oh=00_AfxXRSExWal6NUB6E7b2t_kl-aIzo3W8gT_-QcNZ14eS5A&amp;oe=69BDA1B6&amp;_nc_sid=8b3546, https://instagram.flas1-2.fna.fbcdn.net/v/t51.82787-15/637709849_18566383981013165_4596326259347618560_n.jpg?stp=dst-jpg_e35_p1080x1080_sh0.08_tt6&amp;_nc_ht=instagram.flas1-2.fna.fbcdn.net&amp;_nc_cat=105&amp;_nc_oc=Q6cZ2QGKByLPHXQsOUhyAMk3ShT1QxI5VIV1lvnCa3FpK4NSJM8meBDDt92oMSsxOoPZeyw&amp;_nc_ohc=hmO5ozFIcAkQ7kNvwHkBQjq&amp;_nc_gid=zexEP3Cg289n24Q3cdHiqg&amp;edm=AOQ1c0wBAAAA&amp;ccb=7-5&amp;ig_cache_key=MzgzNzM4Mjk1MTYwNTI1NzA0MA%3D%3D.3-ccb7-5&amp;oh=00_AfwE-5dUbyxokZrsMXi-u4V0kTTN59Dlnz2c6YF4EEIMmQ&amp;oe=69BDAAB5&amp;_nc_sid=8b3546, https://instagram.flas1-2.fna.fbcdn.net/v/t51.82787-15/639881790_18566383990013165_7435287132249098909_n.jpg?stp=dst-jpg_e35_p1080x1080_sh0.08_tt6&amp;_nc_ht=instagram.flas1-2.fna.fbcdn.net&amp;_nc_cat=105&amp;_nc_oc=Q6cZ2QGKByLPHXQsOUhyAMk3ShT1QxI5VIV1lvnCa3FpK4NSJM8meBDDt92oMSsxOoPZeyw&amp;_nc_ohc=h34LLAWTZcEQ7kNvwGv876R&amp;_nc_gid=zexEP3Cg289n24Q3cdHiqg&amp;edm=AOQ1c0wBAAAA&amp;ccb=7-5&amp;ig_cache_key=MzgzNzM4Mjk1MTc3MzA0NjYxOQ%3D%3D.3-ccb7-5&amp;oh=00_AfzP9m_OAPhxq9sn80L5SREF67upsofoQkOatq0rjT3FFw&amp;oe=69BDACB8&amp;_nc_sid=8b3546, https://instagram.flas1-2.fna.fbcdn.net/v/t51.82787-15/639905787_18566383999013165_7916137919911046900_n.jpg?stp=dst-jpg_e35_p1080x1080_sh0.08_tt6&amp;_nc_ht=instagram.flas1-2.fna.fbcdn.net&amp;_nc_cat=105&amp;_nc_oc=Q6cZ2QGKByLPHXQsOUhyAMk3ShT1QxI5VIV1lvnCa3FpK4NSJM8meBDDt92oMSsxOoPZeyw&amp;_nc_ohc=HBT8R6Udcy4Q7kNvwGfuplA&amp;_nc_gid=zexEP3Cg289n24Q3cdHiqg&amp;edm=AOQ1c0wBAAAA&amp;ccb=7-5&amp;ig_cache_key=MzgzNzM4Mjk1MTQ0NTg2NDQxOQ%3D%3D.3-ccb7-5&amp;oh=00_Afw5ytv9QPNBFfO7NsOHd03jygLp6CNFgChSFAB6NDsvZw&amp;oe=69BDA16D&amp;_nc_sid=8b3546, https://instagram.flas1-2.fna.fbcdn.net/v/t51.82787-15/638303483_18566384017013165_3302285223746464799_n.jpg?stp=dst-jpg_e35_p1080x1080_sh0.08_tt6&amp;_nc_ht=instagram.flas1-2.fna.fbcdn.net&amp;_nc_cat=105&amp;_nc_oc=Q6cZ2QGKByLPHXQsOUhyAMk3ShT1QxI5VIV1lvnCa3FpK4NSJM8meBDDt92oMSsxOoPZeyw&amp;_nc_ohc=3Hc1ljZmassQ7kNvwGlhdUq&amp;_nc_gid=zexEP3Cg289n24Q3cdHiqg&amp;edm=AOQ1c0wBAAAA&amp;ccb=7-5&amp;ig_cache_key=MzgzNzM4Mjk1MTQzNzQ5NjA4MA%3D%3D.3-ccb7-5&amp;oh=00_AfypZSHihaRcKTl1C0ncxpeBYFj4sNiC88UoBXY02bBu_w&amp;oe=69BD9FFC&amp;_nc_sid=8b3546, https://instagram.flas1-2.fna.fbcdn.net/v/t51.82787-15/638849338_18566384029013165_8113329414025172293_n.jpg?stp=dst-jpg_e35_p1080x1080_sh0.08_tt6&amp;_nc_ht=instagram.flas1-2.fna.fbcdn.net&amp;_nc_cat=105&amp;_nc_oc=Q6cZ2QGKByLPHXQsOUhyAMk3ShT1QxI5VIV1lvnCa3FpK4NSJM8meBDDt92oMSsxOoPZeyw&amp;_nc_ohc=rApkByiKwFIQ7kNvwHQXhCw&amp;_nc_gid=zexEP3Cg289n24Q3cdHiqg&amp;edm=AOQ1c0wBAAAA&amp;ccb=7-5&amp;ig_cache_key=MzgzNzM4Mjk1MTQzNzUwOTIyOQ%3D%3D.3-ccb7-5&amp;oh=00_Afwf09htND6i5GqKMcBlMJ1bhc9pBpzd4sD1jQihQindVg&amp;oe=69BDB6C8&amp;_nc_sid=8b3546, https://instagram.flas1-2.fna.fbcdn.net/v/t51.82787-15/605829934_18550237162013165_8064297218595174164_n.jpg?stp=dst-jpg_e35_p1080x1080_sh0.08_tt6&amp;_nc_ht=instagram.flas1-2.fna.fbcdn.net&amp;_nc_cat=105&amp;_nc_oc=Q6cZ2QGKByLPHXQsOUhyAMk3ShT1QxI5VIV1lvnCa3FpK4NSJM8meBDDt92oMSsxOoPZeyw&amp;_nc_ohc=yq0HJTO3JuEQ7kNvwH7fvxE&amp;_nc_gid=zexEP3Cg289n24Q3cdHiqg&amp;edm=AOQ1c0wBAAAA&amp;ccb=7-5&amp;ig_cache_key=Mzc5NDc2OTA4NTg4OTQxMDY4Mw%3D%3D.3-ccb7-5&amp;oh=00_Afy-cYYW9aliPaa9_VfFuE7DyTpfm44IajaBrNNNp6CmLQ&amp;oe=69BD94E0&amp;_nc_sid=8b3546, https://instagram.flas1-2.fna.fbcdn.net/v/t51.82787-15/605829934_18550237162013165_8064297218595174164_n.jpg?stp=dst-jpg_e35_p1080x1080_sh0.08_tt6&amp;_nc_ht=instagram.flas1-2.fna.fbcdn.net&amp;_nc_cat=105&amp;_nc_oc=Q6cZ2QGKByLPHXQsOUhyAMk3ShT1QxI5VIV1lvnCa3FpK4NSJM8meBDDt92oMSsxOoPZeyw&amp;_nc_ohc=yq0HJTO3JuEQ7kNvwH7fvxE&amp;_nc_gid=zexEP3Cg289n24Q3cdHiqg&amp;edm=AOQ1c0wBAAAA&amp;ccb=7-5&amp;ig_cache_key=Mzc5NDc2OTA4NTg4OTQxMDY4Mw%3D%3D.3-ccb7-5&amp;oh=00_Afy-cYYW9aliPaa9_VfFuE7DyTpfm44IajaBrNNNp6CmLQ&amp;oe=69BD94E0&amp;_nc_si</t>
  </si>
  <si>
    <t>https://instagram.flas1-1.fna.fbcdn.net/o1/v/t2/f2/m82/AQPPAfHTA399MsBpl46ZE_cUgAY3WQfxxUNRVry1EL_Rg44iMqgv7LfLzWYeS13ddwZH38A98uqNCVuYqV-tS1ZnDOC76GEodJYQ6dQ.mp4?_nc_cat=108&amp;_nc_oc=AdkVJEJCdmlM0WzWGAl-vXk25GgvPmK9EHorjFEmKEptg335qm0TTLz4TXwHFBHdyJ8&amp;_nc_sid=5e9851&amp;_nc_ht=instagram.flas1-1.fna.fbcdn.net&amp;_nc_ohc=75Qc_aH84voQ7kNvwHlWdk_&amp;efg=eyJ2ZW5jb2RlX3RhZyI6Inhwdl9wcm9ncmVzc2l2ZS5JTlNUQUdSQU0uQ0xJUFMuQzMuNzIwLmRhc2hfYmFzZWxpbmVfMV92MSIsInhwdl9hc3NldF9pZCI6MTAxOTc2NDExMjUxNzI0NiwiYXNzZXRfYWdlX2RheXMiOjk4MSwidmlfdXNlY2FzZV9pZCI6MTAwOTksImR1cmF0aW9uX3MiOjI0LCJ1cmxnZW5fc291cmNlIjoid3d3In0%3D&amp;ccb=17-1&amp;_nc_gid=zexEP3Cg289n24Q3cdHiqg&amp;_nc_ss=1a&amp;_nc_zt=28&amp;vs=85aa175af61f1622&amp;_nc_vs=HBksFQIYT2lnX3hwdl9yZWVsc19wZXJtYW5lbnRfcHJvZC80MDQ4MDRCQ0Y2RDZGMzU2NjNFMzBGM0Q5MUIyMzVBQl92aWRlb19kYXNoaW5pdC5tcDQVAALIARIAFQIYOnBhc3N0aHJvdWdoX2V2ZXJzdG9yZS9HSzNMVWhYXzJsT0VHZUVDQVBZTzNocGRCeEZEYnFfRUFBQUYVAgLIARIAKAAYABsCiAd1c2Vfb2lsATEScHJvZ3Jlc3NpdmVfcmVjaXBlATEVAAAm_KHz2orezwMVAigCQzMsF0A490vGp--eGBJkYXNoX2Jhc2VsaW5lXzFfdjERAHX-B2XmnQEA&amp;oh=00_Afy47TcuzYSJMaugJfjdgn7LUUczzAg8zrU1IvTdlR7qdw&amp;oe=69B9A071, https://instagram.flas1-1.fna.fbcdn.net/o1/v/t16/f2/m69/AQMHVQlJhoEMDAhO9rOUsCvquRAYuKdDHI8_j6F8ORSm-uxrFT68LBSVEq1PeZRc-wGl1aR4nkQDpGd0WTsT3Ucu.mp4?strext=1&amp;_nc_cat=110&amp;_nc_oc=AdnR-HaaW6NxMbySo9Igdld_LB1pqG1XQN3UhV-AL-5p7Hb5eTXhBpezuXQ-GFp8ar0&amp;_nc_sid=5e9851&amp;_nc_ht=instagram.flas1-1.fna.fbcdn.net&amp;_nc_ohc=iIUOC76P2qEQ7kNvwH3lBQs&amp;efg=eyJ2ZW5jb2RlX3RhZyI6Inhwdl9wcm9ncmVzc2l2ZS5JTlNUQUdSQU0uQ0xJUFMuQzMuNzIwLmRhc2hfYmFzZWxpbmVfMV92MSIsInhwdl9hc3NldF9pZCI6MTc5NTEyOTg3OTUxMDI4MDgsImFzc2V0X2FnZV9kYXlzIjoxMiwidmlfdXNlY2FzZV9pZCI6MTAwOTksImR1cmF0aW9uX3MiOjE2LCJ1cmxnZW5fc291cmNlIjoid3d3In0%3D&amp;ccb=17-1&amp;_nc_gid=zexEP3Cg289n24Q3cdHiqg&amp;_nc_ss=1a&amp;_nc_zt=28&amp;vs=618a026cb67e1c4f&amp;_nc_vs=HBksFQIYOnBhc3N0aHJvdWdoX2V2ZXJzdG9yZS9HTlF5Y2liVnZXeU9SbWdEQU5YcDlreFozRjl6YnNwVEFRQUYVAALIARIAFQIYUWlnX3hwdl9wbGFjZW1lbnRfcGVybWFuZW50X3YyLzNDNEZCQzA2RUZEQTE1RDVFODgxOTdFNDJGN0Q0MDk5X2F1ZGlvX2Rhc2hpbml0Lm1wNBUCAsgBEgAoABgAGwKIB3VzZV9vaWwBMRJwcm9ncmVzc2l2ZV9yZWNpcGUBMRUAACawiYO_jqfjPxUCKAJDMywXQDCqfvnbItEYEmRhc2hfYmFzZWxpbmVfMV92MREAdf4HZeadAQA&amp;oh=00_Afz9U_VVx04KFnnVoA2nTVKFg-4_IbMlol1zVvijptJCqA&amp;oe=69BD9FFA, https://instagram.flas1-1.fna.fbcdn.net/o1/v/t16/f2/m84/AQPNeyaTBf3DoWsw-csXldcIr8bU3ug1RbF6wVc6ubrPnhE__2cEnoshbvdfyk0LZ_XmkInlFADjX2gbB-h9Sbe6ofEzTH2ykyunm_I.mp4?_nc_cat=111&amp;_nc_oc=AdlvzxhSAFTgbKbke3euG1gLcr2Z7cZ0auUWf87oHEESSvNsiLrZLNPiPcRjFU8VY14&amp;_nc_sid=5e9851&amp;_nc_ht=instagram.flas1-1.fna.fbcdn.net&amp;_nc_ohc=I4fiU3VHXx4Q7kNvwHB7onw&amp;efg=eyJ2ZW5jb2RlX3RhZyI6Inhwdl9wcm9ncmVzc2l2ZS5JTlNUQUdSQU0uQ0FST1VTRUxfSVRFTS5DMy43MjAuZGFzaF9iYXNlbGluZV8xX3YxIiwieHB2X2Fzc2V0X2lkIjoxOTIxMzgxNjAyMDgyMjE3LCJhc3NldF9hZ2VfZGF5cyI6ODIsInZpX3VzZWNhc2VfaWQiOjEwMTQ2LCJkdXJhdGlvbl9zIjo2LCJ1cmxnZW5fc291cmNlIjoid3d3In0%3D&amp;ccb=17-1&amp;vs=1b644de11682ce81&amp;_nc_vs=HBkcFQIYTGlnX2JhY2tmaWxsX3RpbWVsaW5lX3ZvZC8xQzQ5Q0JGNDczRDZGNUVFMTE0MEQ1MzRGRjY4OEVBRV92aWRlb19kYXNoaW5pdC5tcDQVAALIARIAKAAYABsCiAd1c2Vfb2lsATEScHJvZ3Jlc3NpdmVfcmVjaXBlATEVAAAm0vb1vZDf6QYVAigCQzMsF0AYAAAAAAAAGBJkYXNoX2Jhc2VsaW5lXzFfdjERAHXuB2XEngEA&amp;_nc_gid=zexEP3Cg289n24Q3cdHiqg&amp;_nc_ss=1a&amp;_nc_zt=28&amp;oh=00_AfyoX2005cFAI71370Q7EWrDsVlNEhM8F8b8MbCW56llUw&amp;oe=69B9C0C9, https://instagram.flas1-2.fna.fbcdn.net/o1/v/t16/f2/m84/AQM9dRja0uL_GkQVfk38fshniqwM_WoQTFWQHELjFYCIkoqE7PqKEP7-mTUVwUnK1w0EcRTjOiytzJmX11CcRvOq2AwVcoxiToCaiLM.mp4?_nc_cat=105&amp;_nc_oc=Adk4l_tbFnqQwCvHgXSH9l_zNDRVhAK3sxTgmTFePeZaLtCoTrEjqugiwEyUCJzFwn0&amp;_nc_sid=5e9851&amp;_nc_ht=instagram.flas1-2.fna.fbcdn.net&amp;_nc_ohc=KaJNY462RfAQ7kNvwFHREhb&amp;efg=eyJ2ZW5jb2RlX3RhZyI6Inhwdl9wcm9ncmVzc2l2ZS5JTlNUQUdSQU0uQ0FST1VTRUxfSVRFTS5DMy43MjAuZGFzaF9iYXNlbGluZV8xX3YxIiwieHB2X2Fzc2V0X2lkIjo4OTYxNTU3NDYxNzA5OTMsImFzc2V0X2FnZV9kYXlzIjo4MiwidmlfdXNlY2FzZV9pZCI6MTAxNDYsImR1cmF0aW9uX3MiOjE1LCJ1cmxnZW5fc291cmNlIjoid3d3In0%3D&amp;ccb=17-1&amp;vs=6336e04af5c323ce&amp;_nc_vs=HBkcFQIYTGlnX2JhY2tmaWxsX3RpbWVsaW5lX3ZvZC9BNzQ3OUIyQjc3NzY5RkNFNzMwMjA3QjFGQzcxQzRCM192aWRlb19kYXNoaW5pdC5tcDQVAALIARIAKAAYABsCiAd1c2Vfb2lsATEScHJvZ3Jlc3NpdmVfcmVjaXBlATEVAAAm4uHPzpDDlwMVAigCQzMsF0Aud0vGp--eGBJkYXNoX2Jhc2VsaW5lXzFfdjERAHXuB2XEngEA&amp;_nc_gid=zexEP3Cg289n24Q3cdHiqg&amp;_nc_ss=1a&amp;_nc_zt=28&amp;oh=00_AfxzrNatbv6F6FjXigT6KiI9YOCB9ouucohWWkwtg0wWIw&amp;oe=69B9B82B, https://instagram.flas1-1.fna.fbcdn.net/o1/v/t16/f2/m84/AQO-Hex9_UCwjF-cy56Dz6a9hQ94hjt3zsYxq_t69AcapXphs6vUmHY6htThZKt-YpVASyyEILUrFVudi5nPcx02O7EWgGUAbPy4Uk8.mp4?_nc_cat=104&amp;_nc_oc=AdniTEicTpbn00eYIaENESp17AfSut2YVwqO7IiQrp49x4JO2M6vn8PqA4Ekwah1tiE&amp;_nc_sid=5e9851&amp;_nc_ht=instagram.flas1-1.fna.fbcdn.net&amp;_nc_ohc=Llz_ljcin0UQ7kNvwGzei6a&amp;efg=eyJ2ZW5jb2RlX3RhZyI6Inhwdl9wcm9ncmVzc2l2ZS5JTlNUQUdSQU0uQ0FST1VTRUxfSVRFTS5DMy43MjAuZGFzaF9iYXNlbGluZV8xX3YxIiwieHB2X2Fzc2V0X2lkIjozMzIyMzAyMzY4Mzk3ODM1MSwiYXNzZXRfYWdlX2RheXMiOjgyLCJ2aV91c2VjYXNlX2lkIjoxMDE0NiwiZHVyYXRpb25fcyI6NCwidXJsZ2VuX3NvdXJjZSI6Ind3dyJ9&amp;ccb=17-1&amp;vs=4856bd1594581049&amp;_nc_vs=HBkcFQIYTGlnX2JhY2tmaWxsX3RpbWVsaW5lX3ZvZC84MzRDODIwM0Q3MDBDRkNCQjgwMUI2Q0UzNzE1Q0VBMl92aWRlb19kYXNoaW5pdC5tcDQVAALIARIAKAAYABsCiAd1c2Vfb2lsATEScHJvZ3Jlc3NpdmVfcmVjaX</t>
  </si>
  <si>
    <t>https://www.instagram.com/lamees_beh</t>
  </si>
  <si>
    <t>tinj_715</t>
  </si>
  <si>
    <t>亭君</t>
  </si>
  <si>
    <t>@lun___1011</t>
  </si>
  <si>
    <t>https://scontent-lax7-1.cdninstagram.com/v/t51.82787-19/572215843_18312927004216873_7063233726430482795_n.jpg?stp=dst-jpg_e0_s150x150_tt6&amp;efg=eyJ2ZW5jb2RlX3RhZyI6InByb2ZpbGVfcGljLmRqYW5nby4xMDgwLmMyIn0&amp;_nc_ht=scontent-lax7-1.cdninstagram.com&amp;_nc_cat=101&amp;_nc_oc=Q6cZ2QEhIg_QsjVe3oo8cZrmFcJ7-9NpbAtnETJO4UyEyfYJRYRY7GE1sOXCqZxg3bwckww&amp;_nc_ohc=JUw8PYnG_kEQ7kNvwH8FTSE&amp;_nc_gid=-N-M2T-zUIgcsJ9ladizIw&amp;edm=AOQ1c0wBAAAA&amp;ccb=7-5&amp;oh=00_AfzlbKKvjMdJbcqPrJFFQyEdOchC6X3-hFhoX72SY8Wr1w&amp;oe=69BDB690&amp;_nc_sid=8b3546</t>
  </si>
  <si>
    <t>現在越吃越肥 又管不住嘴 減肥困難 ◔̯◔ | 𝟤𝟢𝟤𝟨‘’ 🧨  ᴴᵃᵖᵖʸ ɴᴇᴡ ʏᴇᴀʀ
𝟤𝟢𝟤𝟧時間過的特別快💨
過的有點頹廢 不知道在幹嘛
希望新的一年 能過的充實快樂
願身邊的各位 都能走向平凡幸福 | 𝒯𝒽𝑒 𝓊𝓃𝒾𝓋𝑒𝓇𝓈𝒾𝓉𝓎 🏫📚🎓 | HAPPY BIRTHDAY 👦🏻/🎂
-2024/10/11 | — 🐱🎵
最近實在太常聽到這首歌 
直接被洗腦 | —
12/31南投之旅
日月潭🚡-武陵⛰️
原本還要去看綿羊秀🐑
還有很多要去的地方都沒去到
時間排不上 只能下次再去了
偏偏跨年夜當天感冒還發燒 喉嚨快痛死了
原本計畫都打亂了😵‍💫🤒
只能說低估武陵的溫度了 自以為很厲害 
奉勸要去的人羽絨衣直接安排上了 棉褲再多穿2件
最後的最後 人生第一張追焦照😻我的🐻也入鏡了 | 12.16-17
提早一週一起過聖誕節🎄
一起早起看日出☀️
🐑說我超幸運 
第一次看日出就看到了☺️
他跑了三趟才有看到
久違的吃早餐
下午一樣跑台南逛街
還有逛市集 還買了聖誕花圈
可以吊在房間應景一下😹
抽盲盒買到喜歡的角色
一起熬夜聊天
還去了雲起時看日落
但高雄空氣太糟糕 
什麼也沒看到
晚上去了ikea逛逛 順便買衣架
——
還有今年我特別想玩交換禮物
所以平常沒在過節日的我們
就玩了一次 禮物怕對方不喜歡
就直接和對方說自己要什麼
但這樣也蠻好的
雖然都知道禮物會是什麼 
但開箱的時候也是很開心
撇除睡覺的時間
這兩天過的很快樂很充實❤️‍🔥
P.S.反手錄影好難喬角度 | —
汗幕蒸體驗 
常在韓劇看到 
來體驗看看
💦 | 🎂👦🏻🫶🏻👩🏻
112.10.11 幫你過的第八次生日
謝謝你這八年來都有你的陪伴 
謝謝你讓我的人生增添了各種色彩 
謝謝你在每個吵架的瞬間 都能夠放下身段 耐住性子和我溝通 包容我的任性 
謝謝你沒有沈默的對待 而是積極用心的面對我們經歷過的每一件事 每一個我們度過的時光 哪怕是一點小事情  你都能夠銘記在心 
謝謝你總能在我每個人生階段 開導我 為我規劃 有你在我前方為我探路 我感到特別安心 
謝謝你我們待在一起度過的每個假日 你總會帶我去我想去的每個地方 哪怕你再怎麼累 路途再怎麼的遠 都還是會帶我到達目的地
謝謝你對這段感情的重視 哪怕過了大家所說的磨合期 冷淡期 平淡 | 和🐑出遠門紀錄 
第一次跟大家遠途騎車🛵
哀居很會吃畫質
-
- | 米奇展23.3.7 | 0906_Taichung</t>
  </si>
  <si>
    <t>@guixie_10_11</t>
  </si>
  <si>
    <t>https://instagram.com/p/DVLp4xnARFR, https://instagram.com/p/DS8LMZMEphe, https://instagram.com/p/DLMrHMpTnYN, https://instagram.com/p/DBJg7-ITCGr, https://instagram.com/p/C4iK1xzv-OY, https://instagram.com/p/C1jo4Ayva0g, https://instagram.com/p/C09MxUqvNGF, https://instagram.com/p/C0eFGBKvt3c, https://instagram.com/p/CyQq22VP897, https://instagram.com/p/CxSufkbvvWb, https://instagram.com/p/Cpu4kW7vvxi, https://instagram.com/p/CiPw1Jfv40b</t>
  </si>
  <si>
    <t>45, 46, 46, 58, 38, 24, 24, 51, 68, 46, 50, 64</t>
  </si>
  <si>
    <t>0, 0, 0, 2, 0, 0, 0, 0, 1, 2, 0, 0</t>
  </si>
  <si>
    <t>2026-02-25, 2025-12-31, 2025-06-22, 2024-10-15, 2024-03-15, 2024-01-01, 2023-12-17, 2023-12-05, 2023-10-11, 2023-09-17, 2023-03-13, 2022-09-08</t>
  </si>
  <si>
    <t>華山1914文化創意產業園區, 中央公園 Taichung Central Park</t>
  </si>
  <si>
    <t>Sidecar, Sidecar, Sidecar, Sidecar, Sidecar, Video, Video, Sidecar, Sidecar, Video, Sidecar, Sidecar</t>
  </si>
  <si>
    <t>https://scontent-lax7-1.cdninstagram.com/v/t51.82787-15/640819737_18326234431216873_6421919502546358233_n.jpg?stp=dst-jpg_e35_s1080x1080_sh0.08_tt6&amp;_nc_ht=scontent-lax7-1.cdninstagram.com&amp;_nc_cat=101&amp;_nc_oc=Q6cZ2QEhIg_QsjVe3oo8cZrmFcJ7-9NpbAtnETJO4UyEyfYJRYRY7GE1sOXCqZxg3bwckww&amp;_nc_ohc=E0ogfuONLZsQ7kNvwFsq8lr&amp;_nc_gid=-N-M2T-zUIgcsJ9ladizIw&amp;edm=AOQ1c0wBAAAA&amp;ccb=7-5&amp;ig_cache_key=Mzg0MDM0Mjg1NDc1NzA4NDg1Mg%3D%3D.3-ccb7-5&amp;oh=00_AfyR3ZK7vRG8av90XkKXk4XKrvZGi9KJ_2wTn6zKuwj5zQ&amp;oe=69BD9C86&amp;_nc_sid=8b3546, https://scontent-lax7-1.cdninstagram.com/v/t51.82787-15/640819737_18326234431216873_6421919502546358233_n.jpg?stp=dst-jpg_e35_s1080x1080_sh0.08_tt6&amp;_nc_ht=scontent-lax7-1.cdninstagram.com&amp;_nc_cat=101&amp;_nc_oc=Q6cZ2QEhIg_QsjVe3oo8cZrmFcJ7-9NpbAtnETJO4UyEyfYJRYRY7GE1sOXCqZxg3bwckww&amp;_nc_ohc=E0ogfuONLZsQ7kNvwFsq8lr&amp;_nc_gid=-N-M2T-zUIgcsJ9ladizIw&amp;edm=AOQ1c0wBAAAA&amp;ccb=7-5&amp;ig_cache_key=Mzg0MDM0Mjg1NDc1NzA4NDg1Mg%3D%3D.3-ccb7-5&amp;oh=00_AfyR3ZK7vRG8av90XkKXk4XKrvZGi9KJ_2wTn6zKuwj5zQ&amp;oe=69BD9C86&amp;_nc_sid=8b3546, https://scontent-lax7-1.cdninstagram.com/v/t51.82787-15/628885426_18326234443216873_7971995785012543981_n.jpg?stp=dst-jpg_e35_s1080x1080_sh0.08_tt6&amp;_nc_ht=scontent-lax7-1.cdninstagram.com&amp;_nc_cat=101&amp;_nc_oc=Q6cZ2QEhIg_QsjVe3oo8cZrmFcJ7-9NpbAtnETJO4UyEyfYJRYRY7GE1sOXCqZxg3bwckww&amp;_nc_ohc=nDcmYYO8UHAQ7kNvwHvxxpF&amp;_nc_gid=-N-M2T-zUIgcsJ9ladizIw&amp;edm=AOQ1c0wBAAAA&amp;ccb=7-5&amp;ig_cache_key=Mzg0MDM0Mjg3MzQzODUyMDU4OQ%3D%3D.3-ccb7-5&amp;oh=00_AfxLxPEGwSakRbTDy89grJC2k7b7r8zKUwDR2czo9gCyGA&amp;oe=69BDBA49&amp;_nc_sid=8b3546, https://scontent-lax7-1.cdninstagram.com/v/t51.82787-15/640011109_18326234461216873_5135037152696146949_n.jpg?stp=dst-jpg_e35_s1080x1080_sh0.08_tt6&amp;_nc_ht=scontent-lax7-1.cdninstagram.com&amp;_nc_cat=101&amp;_nc_oc=Q6cZ2QEhIg_QsjVe3oo8cZrmFcJ7-9NpbAtnETJO4UyEyfYJRYRY7GE1sOXCqZxg3bwckww&amp;_nc_ohc=h1FBASfLR9EQ7kNvwGV7FC_&amp;_nc_gid=-N-M2T-zUIgcsJ9ladizIw&amp;edm=AOQ1c0wBAAAA&amp;ccb=7-5&amp;ig_cache_key=Mzg0MDM0Mjg3OTA3NTY5MjE5NA%3D%3D.3-ccb7-5&amp;oh=00_Afx9M3hBt3wJmiWUxhXebtOlnqjtq9kHMf5VCcTM5420qA&amp;oe=69BD9261&amp;_nc_sid=8b3546, https://scontent-lax7-1.cdninstagram.com/v/t51.82787-15/640191139_18326234452216873_7908910223763878213_n.jpg?stp=dst-jpg_e35_s1080x1080_sh0.08_tt6&amp;_nc_ht=scontent-lax7-1.cdninstagram.com&amp;_nc_cat=101&amp;_nc_oc=Q6cZ2QEhIg_QsjVe3oo8cZrmFcJ7-9NpbAtnETJO4UyEyfYJRYRY7GE1sOXCqZxg3bwckww&amp;_nc_ohc=hWYzMOQiAKEQ7kNvwHFQ38c&amp;_nc_gid=-N-M2T-zUIgcsJ9ladizIw&amp;edm=AOQ1c0wBAAAA&amp;ccb=7-5&amp;ig_cache_key=Mzg0MDM0Mjg3ODUzODc2MDc4MQ%3D%3D.3-ccb7-5&amp;oh=00_AfxoOv_E3lPa1o0M454nfc1GH_oog5D9Oaok_zqLfwyPIg&amp;oe=69BD95E6&amp;_nc_sid=8b3546, https://scontent-lax7-1.cdninstagram.com/v/t51.82787-15/639781314_18326234470216873_2051043825092987722_n.jpg?stp=dst-jpg_e35_s1080x1080_sh0.08_tt6&amp;_nc_ht=scontent-lax7-1.cdninstagram.com&amp;_nc_cat=101&amp;_nc_oc=Q6cZ2QEhIg_QsjVe3oo8cZrmFcJ7-9NpbAtnETJO4UyEyfYJRYRY7GE1sOXCqZxg3bwckww&amp;_nc_ohc=aehLtnAcvWYQ7kNvwFzIMhP&amp;_nc_gid=-N-M2T-zUIgcsJ9ladizIw&amp;edm=AOQ1c0wBAAAA&amp;ccb=7-5&amp;ig_cache_key=Mzg0MDM0Mjg4MjIxMzAyNDc1Mg%3D%3D.3-ccb7-5&amp;oh=00_AfyVjS8m8znXnC5SW0ZBD_zsSUCWQHXDRRiI4rvLlKKWfA&amp;oe=69BD960C&amp;_nc_sid=8b3546, https://scontent-lax7-1.cdninstagram.com/v/t51.82787-15/640320210_18326234482216873_4472286688478193923_n.jpg?stp=dst-jpg_e35_s1080x1080_sh0.08_tt6&amp;_nc_ht=scontent-lax7-1.cdninstagram.com&amp;_nc_cat=101&amp;_nc_oc=Q6cZ2QEhIg_QsjVe3oo8cZrmFcJ7-9NpbAtnETJO4UyEyfYJRYRY7GE1sOXCqZxg3bwckww&amp;_nc_ohc=JXpH5m33Y-sQ7kNvwELI8Fs&amp;_nc_gid=-N-M2T-zUIgcsJ9ladizIw&amp;edm=AOQ1c0wBAAAA&amp;ccb=7-5&amp;ig_cache_key=Mzg0MDM0Mjg4NTYxMDM5MTQ0NA%3D%3D.3-ccb7-5&amp;oh=00_Afxe-YhJQzkcnRquAp35AG75tqrKlHLXbyTH0EUCaHN70A&amp;oe=69BDB615&amp;_nc_sid=8b3546, https://scontent-lax7-1.cdninstagram.com/v/t51.82787-15/636590834_18326234491216873_3737777751719303137_n.jpg?stp=dst-jpg_e35_s1080x1080_sh0.08_tt6&amp;_nc_ht=scontent-lax7-1.cdninstagram.com&amp;_nc_cat=101&amp;_nc_oc=Q6cZ2QEhIg_QsjVe3oo8cZrmFcJ7-9NpbAtnETJO4UyEyfYJRYRY7GE1sOXCqZxg3bwckww&amp;_nc_ohc=Sy4qfyxwjlwQ7kNvwG73T-u&amp;_nc_gid=-N-M2T-zUIgcsJ9ladizIw&amp;edm=AOQ1c0wBAAAA&amp;ccb=7-5&amp;ig_cache_key=Mzg0MDM0Mjg4NzMyMTY2NDAyMA%3D%3D.3-ccb7-5&amp;oh=00_AfwzNouhYDY79_TPu2QRVTQYq7Oyo7feOc97mmyqJh8D-Q&amp;oe=69BD8AE1&amp;_nc_sid=8b3546, https://scontent-lax7-1.cdninstagram.com/v/t51.82787-15/639750500_18326234509216873_9155311360475149734_n.jpg?stp=dst-jpg_e35_s1080x1080_sh0.08_tt6&amp;_nc_ht=scontent-lax7-1.cdninstagram.com&amp;_nc_cat=101&amp;_nc_oc=Q6cZ2QEhIg_QsjVe3oo8cZrmFcJ7-9NpbAtnETJO4UyEyfYJRYRY7GE1sOXCqZxg3bwckww&amp;_nc_ohc=mTLwdxcgNFoQ7kNvwE5Re9s&amp;_nc_gid=-N-M2T-zUIgcsJ9ladizIw&amp;edm=AOQ1c0wBAAAA&amp;ccb=7-5&amp;ig_cache_key=Mzg0MDM0Mjg5MjA1MjgyODUzMQ%3D%3D.3-ccb7-5&amp;oh=00_AfwHHlGgHMvB2SbswWa0vWu_KD6l7Q6x5z1h3U2DT6kUsQ&amp;oe=69BD8B67&amp;_nc_sid=8b3546, https://scontent-lax7-1.cdninstagram.com/v/t51.82787-15/637854889_18326234500216873_3325785215226124378_n.jpg?stp=dst-jpg_e35_s1080x1080_sh0.08_tt6&amp;_nc_ht=scontent-lax7-1.cdninstagram.com&amp;_nc_cat=101&amp;_nc_oc=Q6cZ2QEhIg_QsjVe3oo8cZrmFcJ7-9NpbAtnETJO4UyEyfYJRYRY7GE1sOXCqZxg3bwckww&amp;_nc_ohc=Gkz_X1wedTcQ7kNvwE2PRxY&amp;_nc_gid=-N-M2T-zUIgcsJ9ladizIw&amp;edm=AOQ1c0wBAAAA&amp;ccb=7-5&amp;ig_cache_key=Mzg0MDM0Mjg5MzQ5NTY1MDUxOA%3D%3D.3-ccb7-5&amp;oh=00_AfyVj2UM2F6eybah99ZX2HbUmDPXWGmWgqmzCkClx5TUt</t>
  </si>
  <si>
    <t>https://scontent-lax3-2.cdninstagram.com/o1/v/t16/f2/m84/AQPK3t9KUo4zKm7qxJZZ0l-mFu43AtepQ3FQcbnuFBYPIka07PUdcfhep9-OchXEIkpkoF4QOZRWkZK7kWWDWjjWnjMQjo9Syl09tpU.mp4?_nc_cat=106&amp;_nc_sid=5e9851&amp;_nc_ht=scontent-lax3-2.cdninstagram.com&amp;_nc_ohc=Yxg7B9pWwYYQ7kNvwG3O-k7&amp;efg=eyJ2ZW5jb2RlX3RhZyI6Inhwdl9wcm9ncmVzc2l2ZS5JTlNUQUdSQU0uQ0FST1VTRUxfSVRFTS5DMy45NjAuZGFzaF9iYXNlbGluZV8xX3YxIiwieHB2X2Fzc2V0X2lkIjoxMjg5NDM1NjUzMjI5NjQzLCJhc3NldF9hZ2VfZGF5cyI6NzQsInZpX3VzZWNhc2VfaWQiOjEwMTQ2LCJkdXJhdGlvbl9zIjozLCJ1cmxnZW5fc291cmNlIjoid3d3In0%3D&amp;ccb=17-1&amp;_nc_gid=-N-M2T-zUIgcsJ9ladizIw&amp;_nc_ss=1a&amp;_nc_zt=28&amp;vs=941c352a9b21e1cc&amp;_nc_vs=HBkcFQIYTGlnX2JhY2tmaWxsX3RpbWVsaW5lX3ZvZC84QjRCNUE3NzFGNEM0MDc2MEVDMTgzRTFGNUIwRUVCQ192aWRlb19kYXNoaW5pdC5tcDQVAALIARIAKAAYABsCiAd1c2Vfb2lsATEScHJvZ3Jlc3NpdmVfcmVjaXBlATEVAAAmlrGSoYSvygQVAigCQzMsF0APvGp--dsjGBJkYXNoX2Jhc2VsaW5lXzFfdjERAHXuB2XEngEA&amp;oh=00_AfzSrzfKmNiiWapDFfU2rKKuWQn7y25A0E_h7TrgYvymXg&amp;oe=69B9A53A, https://scontent-lax3-1.cdninstagram.com/o1/v/t16/f2/m84/AQNR-aUIhZ6muX9WhCz7cGfHf6M-vYIJ6cuZvH2GL8GEc8tFwpwhC0FpUcyjtt3ochMQYISj_e2KUUNvuu0qJPMQVqPtD7VlmuRH3dc.mp4?_nc_cat=109&amp;_nc_sid=5e9851&amp;_nc_ht=scontent-lax3-1.cdninstagram.com&amp;_nc_ohc=DLxwdII4TvAQ7kNvwFMG89D&amp;efg=eyJ2ZW5jb2RlX3RhZyI6Inhwdl9wcm9ncmVzc2l2ZS5JTlNUQUdSQU0uQ0FST1VTRUxfSVRFTS5DMy45NjAuZGFzaF9iYXNlbGluZV8xX3YxIiwieHB2X2Fzc2V0X2lkIjoxNDA1NjQ2ODI0NTU2MjgxLCJhc3NldF9hZ2VfZGF5cyI6NzQsInZpX3VzZWNhc2VfaWQiOjEwMTQ2LCJkdXJhdGlvbl9zIjozLCJ1cmxnZW5fc291cmNlIjoid3d3In0%3D&amp;ccb=17-1&amp;vs=14d582e3eff5f648&amp;_nc_vs=HBkcFQIYTGlnX2JhY2tmaWxsX3RpbWVsaW5lX3ZvZC9EMTQ4NTY4MzE3RDU0RjQ3NEVFMzE5OUExMjdCREZBRV92aWRlb19kYXNoaW5pdC5tcDQVAALIARIAKAAYABsCiAd1c2Vfb2lsATEScHJvZ3Jlc3NpdmVfcmVjaXBlATEVAAAm8pvC-rSb_wQVAigCQzMsF0AJU_fO2RaHGBJkYXNoX2Jhc2VsaW5lXzFfdjERAHXuB2XEngEA&amp;_nc_gid=-N-M2T-zUIgcsJ9ladizIw&amp;_nc_ss=1a&amp;_nc_zt=28&amp;oh=00_AfyLzbp2rmRHN-3ICZcfpiw2-Cb2Jpuj8du2D9PVyvW6Zg&amp;oe=69B9BE47, https://scontent-lax7-1.cdninstagram.com/o1/v/t2/f2/m82/AQPZsMjMFze6qFl00Ot7xdLA7uCCvH2wGhYGnuw3XOAyx2qnr8OLEQzHH50cLMX3KSIM7gVwis0nU4oVkiOqwngWopPhEeLxBzNmeLg.mp4?_nc_cat=101&amp;_nc_sid=5e9851&amp;_nc_ht=scontent-lax7-1.cdninstagram.com&amp;_nc_ohc=QHsSCFlmAlsQ7kNvwGTj-aD&amp;efg=eyJ2ZW5jb2RlX3RhZyI6Inhwdl9wcm9ncmVzc2l2ZS5JTlNUQUdSQU0uQ0xJUFMuQzMuNzIwLmRhc2hfYmFzZWxpbmVfMV92MSIsInhwdl9hc3NldF9pZCI6MzgzODU0MzQwODM0NjY1LCJhc3NldF9hZ2VfZGF5cyI6ODA0LCJ2aV91c2VjYXNlX2lkIjoxMDA5OSwiZHVyYXRpb25fcyI6MjIsInVybGdlbl9zb3VyY2UiOiJ3d3cifQ%3D%3D&amp;ccb=17-1&amp;_nc_gid=-N-M2T-zUIgcsJ9ladizIw&amp;_nc_ss=1a&amp;_nc_zt=28&amp;vs=784c18802547b86e&amp;_nc_vs=HBksFQIYT2lnX3hwdl9yZWVsc19wZXJtYW5lbnRfcHJvZC9DNTRGNjRDNDM4Q0RDMDcyM0ZBQzE5RDNENjE0RDVBN192aWRlb19kYXNoaW5pdC5tcDQVAALIARIAFQIYOnBhc3N0aHJvdWdoX2V2ZXJzdG9yZS9HTGZ6enhoSVJTNVB5REVEQUxvZ3BzS3R6TkFHYnFfRUFBQUYVAgLIARIAKAAYABsCiAd1c2Vfb2lsATEScHJvZ3Jlc3NpdmVfcmVjaXBlATEVAAAm0pWM2qHHrgEVAigCQzMsF0A2MzMzMzMzGBJkYXNoX2Jhc2VsaW5lXzFfdjERAHX-B2XmnQEA&amp;oh=00_AfzpluSr35Fu7V1MX70DNr2T9xCapPfWvobYaIw8Vnn8IQ&amp;oe=69B995C6, https://scontent-lax3-1.cdninstagram.com/o1/v/t2/f2/m82/AQNZ1qaV_iZj6lu1vGYRCjczTIHk6pLEnwVeGNQLjHDAArCKvyFI3ZwHnw4coYsguZXK8glr2nvyo8SmJR3ZqY1l7j8pUvngv4zLXcU.mp4?_nc_cat=109&amp;_nc_sid=5e9851&amp;_nc_ht=scontent-lax3-1.cdninstagram.com&amp;_nc_ohc=nUrYhuUR-x8Q7kNvwG7eIvu&amp;efg=eyJ2ZW5jb2RlX3RhZyI6Inhwdl9wcm9ncmVzc2l2ZS5JTlNUQUdSQU0uQ0xJUFMuQzMuNzIwLmRhc2hfYmFzZWxpbmVfMV92MSIsInhwdl9hc3NldF9pZCI6MTQzODk0NzQwNjk3MDA1OCwiYXNzZXRfYWdlX2RheXMiOjgxOSwidmlfdXNlY2FzZV9pZCI6MTAwOTksImR1cmF0aW9uX3MiOjQ4LCJ1cmxnZW5fc291cmNlIjoid3d3In0%3D&amp;ccb=17-1&amp;_nc_gid=-N-M2T-zUIgcsJ9ladizIw&amp;_nc_ss=1a&amp;_nc_zt=28&amp;vs=7528adb534740292&amp;_nc_vs=HBksFQIYT2lnX3hwdl9yZWVsc19wZXJtYW5lbnRfcHJvZC9ERjQ0RjY5RjY2N0MzQUY3OUJFODJBNzRENzNDQUNBRV92aWRlb19kYXNoaW5pdC5tcDQVAALIARIAFQIYOnBhc3N0aHJvdWdoX2V2ZXJzdG9yZS9HTFgxaWhnQU1xSnIwUFFBQUtpa0ROdDdtdzk3YnFfRUFBQUYVAgLIARIAKAAYABsCiAd1c2Vfb2lsATEScHJvZ3Jlc3NpdmVfcmVjaXBlATEVAAAmlPPX0OGtjgUVAigCQzMsF0BIO6XjU_fPGBJkYXNoX2Jhc2VsaW5lXzFfdjERAHX-B2XmnQEA&amp;oh=00_AfxgpcubwxDyyGTPJswDM1-6Q-Yl6JPZVMiU76D0hpqvQA&amp;oe=69B9A9BA, https://scontent-lax3-2.cdninstagram.com/o1/v/t16/f2/m69/AQO-a_K59P-GjzZ8n_mSqMQd_DrZxoniQNykOMoKyx6OT3SCH9gfp7ua7XOhkLZQ75VqdND1LG92l0asYcJLvP9g.mp4?strext=1&amp;_nc_cat=103&amp;_nc_sid=5e9851&amp;_nc_ht=scontent-lax3-2.cdninstagram.com&amp;_nc_ohc=temxgf8b4MUQ7kNvwEknRup&amp;efg=eyJ2ZW5jb2RlX3RhZyI6Inhwdl9wcm9ncmVzc2l2ZS5JTlNUQUdSQU0uQ0FST1VTRUxfSVRFTS5DMy43MjAuZGFzaF9iYXNlbGluZV8xX3YxIiwieHB2X2Fzc2V0X2lkIjoxMDYxNzI4Njc4NjA1MjEyLCJhc3NldF9hZ2VfZGF5cyI6ODg2LCJ2aV91c2VjYXNlX2lkIjoxMDE0NiwiZHVyYXRpb25fcyI6NSwidXJsZ2VuX3NvdXJjZSI6Ind3dyJ9&amp;ccb=17-1&amp;_nc_gid=-N-M2T-zUIgcsJ9ladizIw&amp;_nc_ss=1a&amp;_nc_zt=28&amp;vs=a117d6cc53147416&amp;_nc_vs=HBkcFQIYOnBhc3N0aHJvdWdoX2V2ZXJzdG9yZS9HRnB6RmhmSUtCOHYwRFlCQUc3bkVOanRKREFpYmtZTEFBQUYVAALIARIAKAAYABsCiAd1c2Vfb2lsATEScHJvZ3Jlc3NpdmVfcmVjaXBlATEVAAAmuMbji9_o4gMVAigCQzMsF0AWQ5WBBiTdGBJkYXNoX2Jhc2VsaW5lXzFfdjERAHXuB2XEngEA&amp;oh=00_AfxnwafVGiOpbbVhNjHQJgdq5M6M9nSeZbidt02-WUtHEA&amp;oe=69BDA6B1</t>
  </si>
  <si>
    <t>https://www.instagram.com/tinj_715</t>
  </si>
  <si>
    <t>jere_my0829</t>
  </si>
  <si>
    <t>詹謹榮Jeremy</t>
  </si>
  <si>
    <t>#泰北高中國中部 
@maxverstappen1 
G87 M2 😍
賽車and生存運動（Airsoft)愛好者
 支持車隊：Red Bull Oracle 車手：Max Verstappen 槍隊：榔頭槍隊社團 主武器：VFC HK416D V3 副武器：WE G23A</t>
  </si>
  <si>
    <t>https://scontent-sea5-1.cdninstagram.com/v/t51.2885-19/491898395_17880098928293498_5815456847948647524_n.jpg?stp=dst-jpg_e0_s150x150_tt6&amp;efg=eyJ2ZW5jb2RlX3RhZyI6InByb2ZpbGVfcGljLmRqYW5nby4xMDE0LmMyIn0&amp;_nc_ht=scontent-sea5-1.cdninstagram.com&amp;_nc_cat=102&amp;_nc_oc=Q6cZ2QHcWrGfv7axyZNMzzr43T1s997KNnOSLekC8qt0vQNEkKjtTe6MXlZvDMoEefGM2_0&amp;_nc_ohc=EVSxBwXdt7oQ7kNvwEcU5JQ&amp;_nc_gid=9QJeYZK63CaLI6ek5tvB4A&amp;edm=AOQ1c0wBAAAA&amp;ccb=7-5&amp;oh=00_AfyfcSVwqK_3m5HRgegAz2slIW5hnsBkeY3b47P5SsQO2A&amp;oe=69BDB8AF&amp;_nc_sid=8b3546</t>
  </si>
  <si>
    <t>Can l join ? （Exquisite version） | 看我主頁！ | 看我主頁！ | 由於我很喜歡M-power所以我的相簿
#bmw #mpower #bimmer | 真的很喜歡G87 M2
影片取自：小紅書
#bmw #m2 #g87m2 | 聚在一起的不只是模型,是品味與熱愛
.
.
.
#modlecars #jdm #supercar #fyp #taiwan | 萬麗飯店McLaren 600LT
#麥拉倫 #600lt #mclaren | 信義超跑巷Supra A90
#超跑巷 #supra #a90supra | 看我主頁！ | 看我主頁！ | 信義超跑巷GTR R35
#超跑巷 #gtr #r35gtr | 過年無聊幫小車拍一組大片:)
#minigt #jdm #f1 #sportscar #fyp</t>
  </si>
  <si>
    <t>#bmw, #mpower, #bimmer, #m2, #g87m2, #modlecars, #jdm, #supercar, #fyp, #taiwan, #600lt, #mclaren, #supra, #a90supra, #gtr, #r35gtr, #minigt, #f1, #sportscar</t>
  </si>
  <si>
    <t>https://instagram.com/p/DN0fN9xwsZG, https://instagram.com/p/DTLHKC-gfQC, https://instagram.com/p/DTLHFYXAZdN, https://instagram.com/p/DVV9jHlkedd, https://instagram.com/p/DVLexU_kanJ, https://instagram.com/p/DU-YG-mCfSY, https://instagram.com/p/DU7gE9GEeKi, https://instagram.com/p/DU7WvejEWu6, https://instagram.com/p/DTNxJEoAetJ, https://instagram.com/p/DTNwfKoAUKw, https://instagram.com/p/DU7Vox0ERxB, https://instagram.com/p/DU0zQtngR33</t>
  </si>
  <si>
    <t>22, 7, 7, 16, 22, 108, 23, 279, 3, 2, 16, 11</t>
  </si>
  <si>
    <t>1, 0, 0, 0, 0, 10, 1, 2, 0, 0, 0, 0</t>
  </si>
  <si>
    <t>2025-08-26, 2026-01-06, 2026-01-06, 2026-03-01, 2026-02-25, 2026-02-20, 2026-02-19, 2026-02-19, 2026-01-07, 2026-01-07, 2026-02-19, 2026-02-16</t>
  </si>
  <si>
    <t>Video, Image, Image, Video, Video, Video, Video, Video, Image, Image, Video, Video</t>
  </si>
  <si>
    <t>https://scontent-sea5-1.cdninstagram.com/v/t51.82787-15/612424758_17909352873293498_6213872226777613392_n.jpg?stp=dst-jpg_e15_tt6&amp;_nc_ht=scontent-sea5-1.cdninstagram.com&amp;_nc_cat=102&amp;_nc_oc=Q6cZ2QHcWrGfv7axyZNMzzr43T1s997KNnOSLekC8qt0vQNEkKjtTe6MXlZvDMoEefGM2_0&amp;_nc_ohc=tQ9KII0mYQgQ7kNvwGh2bv1&amp;_nc_gid=9QJeYZK63CaLI6ek5tvB4A&amp;edm=AOQ1c0wBAAAA&amp;ccb=7-5&amp;ig_cache_key=MzgwNDE2NTc4Njk2MTA0ODU3OA%3D%3D.3-ccb7-5&amp;oh=00_AfxCougONAv7cNSWEbEskvei0Tvz-ZNBa3SDEvFOYOhZug&amp;oe=69BD8DEB&amp;_nc_sid=8b3546, https://scontent-sea5-1.cdninstagram.com/v/t51.82787-15/609408391_17909352795293498_9043526283744472628_n.jpg?stp=dst-jpg_e15_tt6&amp;_nc_ht=scontent-sea5-1.cdninstagram.com&amp;_nc_cat=102&amp;_nc_oc=Q6cZ2QHcWrGfv7axyZNMzzr43T1s997KNnOSLekC8qt0vQNEkKjtTe6MXlZvDMoEefGM2_0&amp;_nc_ohc=NLjwcwhViO8Q7kNvwHNxRgC&amp;_nc_gid=9QJeYZK63CaLI6ek5tvB4A&amp;edm=AOQ1c0wBAAAA&amp;ccb=7-5&amp;ig_cache_key=MzgwNDE2NTQ2NjMyMzI2MTI2MQ%3D%3D.3-ccb7-5&amp;oh=00_Afwq0LZuZkQZ3vVfPmIqMwfAEqj-8OvTvychOPPf7VjXsg&amp;oe=69BD9457&amp;_nc_sid=8b3546, https://scontent-sea5-1.cdninstagram.com/v/t51.82787-15/612035121_17909467374293498_1180011176031839612_n.jpg?stp=dst-jpg_e15_tt6&amp;_nc_ht=scontent-sea5-1.cdninstagram.com&amp;_nc_cat=102&amp;_nc_oc=Q6cZ2QHcWrGfv7axyZNMzzr43T1s997KNnOSLekC8qt0vQNEkKjtTe6MXlZvDMoEefGM2_0&amp;_nc_ohc=8D4_cbnhvHwQ7kNvwE1fSGf&amp;_nc_gid=9QJeYZK63CaLI6ek5tvB4A&amp;edm=AOQ1c0wBAAAA&amp;ccb=7-5&amp;ig_cache_key=MzgwNDkxMzM4NzkxODQ1MzU3Nw%3D%3D.3-ccb7-5&amp;oh=00_Afz7pA5bqi_zp7iuip0gqw5Hh6v7sNrsPFK5HPPs9-zBzw&amp;oe=69BDA144&amp;_nc_sid=8b3546, https://scontent-sea5-1.cdninstagram.com/v/t51.82787-15/612058363_17909466681293498_1492813011639236343_n.jpg?stp=dst-jpg_e15_tt6&amp;_nc_ht=scontent-sea5-1.cdninstagram.com&amp;_nc_cat=102&amp;_nc_oc=Q6cZ2QHcWrGfv7axyZNMzzr43T1s997KNnOSLekC8qt0vQNEkKjtTe6MXlZvDMoEefGM2_0&amp;_nc_ohc=eCktyJI3LlcQ7kNvwH6DSWN&amp;_nc_gid=9QJeYZK63CaLI6ek5tvB4A&amp;edm=AOQ1c0wBAAAA&amp;ccb=7-5&amp;ig_cache_key=MzgwNDkxMDUwODE0MjgzODQ0OA%3D%3D.3-ccb7-5&amp;oh=00_Afyd5tJw_k4AiPT3Puutrumk9yBgNoUK44nRKjjD8wbPcw&amp;oe=69BDABD1&amp;_nc_sid=8b3546</t>
  </si>
  <si>
    <t>https://scontent-sea1-1.cdninstagram.com/o1/v/t2/f2/m367/AQN0vYSQqDfkCncbHHDWoU5RNZzq6hBxlrZvqFvF-tP9CghwnAq6A0OK86_TSnxv20XjP7oy6JmUH0rKgtpBOUkzJIYyemvd1x1HQvo.mp4?_nc_cat=100&amp;_nc_sid=5e9851&amp;_nc_ht=scontent-sea1-1.cdninstagram.com&amp;_nc_ohc=qpYfaxtoaFIQ7kNvwEqnNnY&amp;efg=eyJ2ZW5jb2RlX3RhZyI6Inhwdl9wcm9ncmVzc2l2ZS5JTlNUQUdSQU0uQ0xJUFMuQzMuNzIwLmRhc2hfYmFzZWxpbmVfMV92MSIsInhwdl9hc3NldF9pZCI6MTI5MzMyODk0NTc4NDM4MiwiYXNzZXRfYWdlX2RheXMiOjIwMSwidmlfdXNlY2FzZV9pZCI6MTAwOTksImR1cmF0aW9uX3MiOjM2LCJ1cmxnZW5fc291cmNlIjoid3d3In0%3D&amp;ccb=17-1&amp;vs=8c4a6cfeae4528f9&amp;_nc_vs=HBksFQIYQGlnX2VwaGVtZXJhbC80NDQ0NzZFMDY3NDMwNTNDQjAzQzRCRjA4QTBFQ0NCRV92aWRlb19kYXNoaW5pdC5tcDQVAALIARIAFQIYRWlnX3hwdl9yZWVsc19wZXJtYW5lbnRfc3JfcHJvZC83NDczODk5MzE2MTQ4NjZfNjIzNjY1MzIzMjg5ODEzNjQyLm1wNBUCAsgBEgAoABgAGwKIB3VzZV9vaWwBMRJwcm9ncmVzc2l2ZV9yZWNpcGUBMRUAACb8mKHG05HMBBUCKAJDMywXQEJSLQ5WBBkYEmRhc2hfYmFzZWxpbmVfMV92MREAdf4HZeadAQA&amp;_nc_gid=9QJeYZK63CaLI6ek5tvB4A&amp;_nc_ss=1a&amp;_nc_zt=28&amp;oh=00_AfwIkw1JgUMQ0TpHTwpMPue_kaZNv_j1huQr-MCuMrEzCA&amp;oe=69BD8D21, https://scontent-sea5-1.cdninstagram.com/o1/v/t16/f2/m69/AQMGEMJ2cqE7cF8WCHZ3pwECa-qHjgT-0Oe3wzRq0sAeBSfvEvpooxQO_P1hr4cr8D61yUah2_mnouJtNOpLiqqd.mp4?strext=1&amp;_nc_cat=111&amp;_nc_sid=5e9851&amp;_nc_ht=scontent-sea5-1.cdninstagram.com&amp;_nc_ohc=-1PZeJFN_O8Q7kNvwEhkuNQ&amp;efg=eyJ2ZW5jb2RlX3RhZyI6Inhwdl9wcm9ncmVzc2l2ZS5JTlNUQUdSQU0uQ0xJUFMuQzMuNzIwLmRhc2hfYmFzZWxpbmVfMV92MSIsInhwdl9hc3NldF9pZCI6MTc5MDYwODk0ODgzNjQ1MzQsImFzc2V0X2FnZV9kYXlzIjoxNCwidmlfdXNlY2FzZV9pZCI6MTAwOTksImR1cmF0aW9uX3MiOjIyLCJ1cmxnZW5fc291cmNlIjoid3d3In0%3D&amp;ccb=17-1&amp;vs=f250a215c8e26d86&amp;_nc_vs=HBksFQIYOnBhc3N0aHJvdWdoX2V2ZXJzdG9yZS9HQXNUTkNhdE5CdmhQb2NFQUEtYnJyazA1YkF3YnNwVEFRQUYVAALIARIAFQIYUWlnX3hwdl9wbGFjZW1lbnRfcGVybWFuZW50X3YyLzY0NDQzNTRDMEY0MzhEMjM3N0M2MjdGMjQzMzA4MUIyX2F1ZGlvX2Rhc2hpbml0Lm1wNBUCAsgBEgAoABgAGwKIB3VzZV9vaWwBMRJwcm9ncmVzc2l2ZV9yZWNpcGUBMRUAACbsz6n0yt_OPxUCKAJDMywXQDYQ5WBBiTcYEmRhc2hfYmFzZWxpbmVfMV92MREAdf4HZeadAQA&amp;_nc_gid=9QJeYZK63CaLI6ek5tvB4A&amp;_nc_ss=1a&amp;_nc_zt=28&amp;oh=00_AfwuZDPEE5ZXzQsfNmNcFxfIcVkZHAd7e6cqq7MgEx-nrQ&amp;oe=69BD8C71, https://scontent-sea1-1.cdninstagram.com/o1/v/t16/f2/m69/AQP8s3gN6vyO2ikRxFPuyXHtu96DEItdpPqXMN9jdoA5W4QvqbzpfJj0GHC6tbGr_av3BfQmV3-5JH2RduC9b1xJ.mp4?strext=1&amp;_nc_cat=108&amp;_nc_sid=5e9851&amp;_nc_ht=scontent-sea1-1.cdninstagram.com&amp;_nc_ohc=k7HdoAykluUQ7kNvwFrsXCB&amp;efg=eyJ2ZW5jb2RlX3RhZyI6Inhwdl9wcm9ncmVzc2l2ZS5JTlNUQUdSQU0uQ0xJUFMuQzMuMTI3Ni5kYXNoX2Jhc2VsaW5lXzFfdjEiLCJ4cHZfYXNzZXRfaWQiOjE3OTA1NDc0NzczMzY0NTM0LCJhc3NldF9hZ2VfZGF5cyI6MTgsInZpX3VzZWNhc2VfaWQiOjEwMDk5LCJkdXJhdGlvbl9zIjoxMywidXJsZ2VuX3NvdXJjZSI6Ind3dyJ9&amp;ccb=17-1&amp;vs=f68ea3cf651120fb&amp;_nc_vs=HBksFQIYOnBhc3N0aHJvdWdoX2V2ZXJzdG9yZS9HRTVmV3lhU2RpMzlBbjhJQUlRZGRrbk1YSDBpYnNwVEFRQUYVAALIARIAFQIYUWlnX3hwdl9wbGFjZW1lbnRfcGVybWFuZW50X3YyLzQ0NDQxOENBNzRBRjY5QThGQTcyMjc0NjY0ODZGNEIzX2F1ZGlvX2Rhc2hpbml0Lm1wNBUCAsgBEgAoABgAGwKIB3VzZV9vaWwBMRJwcm9ncmVzc2l2ZV9yZWNpcGUBMRUAACbsvLX25rvOPxUCKAJDMywXQCpmZmZmZmYYEmRhc2hfYmFzZWxpbmVfMV92MREAdf4HZeadAQA&amp;_nc_gid=9QJeYZK63CaLI6ek5tvB4A&amp;_nc_ss=1a&amp;_nc_zt=28&amp;oh=00_AfwRDsLFbRr-TyxXMCXD1fjjMPodAoATS1muIf74VjKaAA&amp;oe=69BDB4C8, https://scontent-sea5-1.cdninstagram.com/o1/v/t16/f2/m69/AQOtHBwRYx2UsseZHivgCy9Of-PY8ZuepmRfqzMiwlSBDD1nboeD4cChxcBNiN9otdnG0kJ0NJlW4xbdcDNJYtOo.mp4?strext=1&amp;_nc_cat=107&amp;_nc_sid=5e9851&amp;_nc_ht=scontent-sea5-1.cdninstagram.com&amp;_nc_ohc=JOHnp8LUJxoQ7kNvwHCwiW8&amp;efg=eyJ2ZW5jb2RlX3RhZyI6Inhwdl9wcm9ncmVzc2l2ZS5JTlNUQUdSQU0uQ0xJUFMuQzMuNzIwLmRhc2hfYmFzZWxpbmVfMV92MSIsInhwdl9hc3NldF9pZCI6MTc5MjgzMTAwMTQyMTA2MzYsImFzc2V0X2FnZV9kYXlzIjoyNCwidmlfdXNlY2FzZV9pZCI6MTAwOTksImR1cmF0aW9uX3MiOjE5LCJ1cmxnZW5fc291cmNlIjoid3d3In0%3D&amp;ccb=17-1&amp;_nc_gid=9QJeYZK63CaLI6ek5tvB4A&amp;_nc_ss=1a&amp;_nc_zt=28&amp;vs=794e19f2d8a8b949&amp;_nc_vs=HBksFQIYOnBhc3N0aHJvdWdoX2V2ZXJzdG9yZS9HSi0tQVNhNVI4ZElwVjRQQUp3LXlrbUEyZEo1YnNwVEFRQUYVAALIARIAFQIYUWlnX3hwdl9wbGFjZW1lbnRfcGVybWFuZW50X3YyLzcwNDZFQ0YwM0FCQjlDRjcwM0Q2ODFBNzFEQzk4MjlDX2F1ZGlvX2Rhc2hpbml0Lm1wNBUCAsgBEgAoABgAGwKIB3VzZV9vaWwBMRJwcm9ncmVzc2l2ZV9yZWNpcGUBMRUAACaYyY_d_uzYPxUCKAJDMywXQDMqfvnbItEYEmRhc2hfYmFzZWxpbmVfMV92MREAdf4HZeadAQA&amp;oh=00_AfytjhavJ63UYIGTAM_5DoYBZNUqsSCkai-1d68-Xl-feg&amp;oe=69BDBCB1, https://scontent-sea5-1.cdninstagram.com/o1/v/t16/f2/m69/AQNRL-o-07KxHOd-aK-Ia6KyoY9wq9zvUYWPkrLU0MDpF2XH1F1Wza3YjMQ_IWmvdv8BT2p83K2PdBsl8COI2LCy.mp4?strext=1&amp;_nc_cat=111&amp;_nc_sid=5e9851&amp;_nc_ht=scontent-sea5-1.cdninstagram.com&amp;_nc_ohc=z5YB6qFMvy0Q7kNvwGIMlf8&amp;efg=eyJ2ZW5jb2RlX3RhZyI6Inhwdl9wcm9ncmVzc2l2ZS5JTlNUQUdSQU0uQ0xJUFMuQzMuMTI3Ni5kYXNoX2Jhc2VsaW5lXzFfdjEiLCJ4cHZfYXNzZXRfaWQiOjE3OTA0NjU2NjM0MzY0NTM0LCJhc3NldF9hZ2VfZGF5cyI6MjUsInZpX3VzZWNhc2VfaWQiOjEwMDk5LCJkdXJhdGlvbl9zIjoyMCwidXJsZ2VuX3NvdXJjZSI6Ind3dyJ9&amp;ccb=17-1&amp;vs=d200984dfbf695db&amp;_nc_vs=HBksFQIYOnBhc3N0aHJvdWdoX2V2ZXJzdG9yZS9HQzN1QVNZRlEwSlA3Yk1HQU9LQXV2Z0ducDV1YnNwVEFRQUYVAALIARIAFQIYUWlnX3hwdl9wbGFjZW1lbnRfcGVybWFuZW50X3YyLzA2NDdERkE5MDU4OEUzM0QwNkVBRTExOTEzM0JFMTk5X2F1ZGlvX2Rhc2hpbml0Lm1wNBUCAsgBEgAoABgAGwKIB3VzZV9vaWwBMRJwcm9ncmVzc2l2ZV9yZWNpcGUBMRUAACbsiaKol4zOPxUCKAJDMywXQDQiDEm6XjUYEmRhc2hfYmFzZWxpbmVfMV92MREAdf4HZeadAQA&amp;_nc_gid=9QJeYZK63CaLI6ek5tvB4A&amp;_n</t>
  </si>
  <si>
    <t>https://www.instagram.com/jere_my0829</t>
  </si>
  <si>
    <t>zephyr127</t>
  </si>
  <si>
    <t>郑能亮</t>
  </si>
  <si>
    <t>📍 Shanghai
 To Infinity And Beyond.</t>
  </si>
  <si>
    <t>https://scontent-atl3-2.cdninstagram.com/v/t51.2885-19/284924972_5259959754050453_3508111943375030173_n.jpg?stp=dst-jpg_e0_s150x150_tt6&amp;efg=eyJ2ZW5jb2RlX3RhZyI6InByb2ZpbGVfcGljLmRqYW5nby4xMDAwLmMyIn0&amp;_nc_ht=scontent-atl3-2.cdninstagram.com&amp;_nc_cat=105&amp;_nc_oc=Q6cZ2QHxgpijOf8W6njcKg2UJ7KAipc6dfr9G5gAc72q1A0LpVCi5JLen6aM0xA9ldLGPrszCl4yljXLqtjMhQHwPC9S&amp;_nc_ohc=JjXuwZoIN88Q7kNvwHIAYmN&amp;_nc_gid=173wiwWcTzfbfdPGHQfIiw&amp;edm=AOQ1c0wBAAAA&amp;ccb=7-5&amp;oh=00_AfxHmhKi60o9sIC7XcWbZsu5huyHJGcWMRZmL3toXwOO5g&amp;oe=69BD9100&amp;_nc_sid=8b3546</t>
  </si>
  <si>
    <t>THE FRAGRANCE OF SHANGHAI
"Buy a gardenia or a white orchid, five fen for each...” This hawking cry is a fond memory for many Shanghainese.
I still remember the summer of 2020, walking on the Huaihai Road overpass with a friend who, like me, was a fan of Dunk SB sneakers. In the distance, I spotte | THE FRAGRANCE OF SHANGHAI
"Buy a gardenia or a white orchid, five fen for each...” This hawking cry is a fond memory for many Shanghainese.
I still remember the summer of 2020, walking on the Huaihai Road overpass with a friend who, like me, was a fan of Dunk SB sneakers. In the distance, I spotte | THE FRAGRANCE OF SHANGHAI
"Buy a gardenia or a white orchid, five fen for each...” This hawking cry is a fond memory for many Shanghainese.
I still remember the summer of 2020, walking on the Huaihai Road overpass with a friend who, like me, was a fan of Dunk SB sneakers. In the distance, I spotte | 🏝️ | 🏝️ | 🏝️ | 🛟 | 🛟 | 🛟</t>
  </si>
  <si>
    <t>@jeffhanhmj, @nikesb, @flystreetwear</t>
  </si>
  <si>
    <t>https://instagram.com/p/Cppe4BcJ8yL, https://instagram.com/p/CppezKPJ0UI, https://instagram.com/p/CppeoyTpp5c, https://instagram.com/p/DUkraR2kTTe, https://instagram.com/p/DUkrTS3Efa8, https://instagram.com/p/DUkrKB_EYIh, https://instagram.com/p/DLraRA1pPNI, https://instagram.com/p/DLraIZlJkl2, https://instagram.com/p/DLrZ6VaJrrj, https://instagram.com/p/DH8C124JMSF, https://instagram.com/p/DH8CTJLp4nS, https://instagram.com/p/DH8B9tpJBVA</t>
  </si>
  <si>
    <t>94, 57, 55, 19, 19, 27, 24, 35, 18, 26, 44, 13</t>
  </si>
  <si>
    <t>2, 1, 0, 2, 2, 2, 9, 2, 0, 3, 4, 0</t>
  </si>
  <si>
    <t>2023-03-11, 2023-03-11, 2023-03-11, 2026-02-10, 2026-02-10, 2026-02-10, 2025-07-04, 2025-07-04, 2025-07-04, 2025-04-02, 2025-04-02, 2025-04-02</t>
  </si>
  <si>
    <t>Yummy Slim gummies, JW Marriott Phu Quoc Emerald Bay Resort &amp; Spa, Wat Pha Lat, Tha Pae Gate, Chiang Mai, New Elephant Home</t>
  </si>
  <si>
    <t>https://scontent-atl3-2.cdninstagram.com/v/t51.29350-15/332880602_234663402362560_2444925370108335356_n.jpg?stp=dst-jpg_e35_p1080x1080_tt6&amp;_nc_ht=scontent-atl3-2.cdninstagram.com&amp;_nc_cat=104&amp;_nc_oc=Q6cZ2QHxgpijOf8W6njcKg2UJ7KAipc6dfr9G5gAc72q1A0LpVCi5JLen6aM0xA9ldLGPrszCl4yljXLqtjMhQHwPC9S&amp;_nc_ohc=sdGxXmF6AMIQ7kNvwGUM51J&amp;_nc_gid=173wiwWcTzfbfdPGHQfIiw&amp;edm=AOQ1c0wBAAAA&amp;ccb=7-5&amp;ig_cache_key=MzA1NjEwOTYwNzM5ODYxNjgyNg%3D%3D.3-ccb7-5&amp;oh=00_Afz3Rng9WxXynnVRU7ZkSXJY2kHhNURXS_X5EI1dJCENOA&amp;oe=69BD9ADD&amp;_nc_sid=8b3546, https://scontent-atl3-2.cdninstagram.com/v/t51.29350-15/332880602_234663402362560_2444925370108335356_n.jpg?stp=dst-jpg_e35_p1080x1080_tt6&amp;_nc_ht=scontent-atl3-2.cdninstagram.com&amp;_nc_cat=104&amp;_nc_oc=Q6cZ2QHxgpijOf8W6njcKg2UJ7KAipc6dfr9G5gAc72q1A0LpVCi5JLen6aM0xA9ldLGPrszCl4yljXLqtjMhQHwPC9S&amp;_nc_ohc=sdGxXmF6AMIQ7kNvwGUM51J&amp;_nc_gid=173wiwWcTzfbfdPGHQfIiw&amp;edm=AOQ1c0wBAAAA&amp;ccb=7-5&amp;ig_cache_key=MzA1NjEwOTYwNzM5ODYxNjgyNg%3D%3D.3-ccb7-5&amp;oh=00_Afz3Rng9WxXynnVRU7ZkSXJY2kHhNURXS_X5EI1dJCENOA&amp;oe=69BD9ADD&amp;_nc_sid=8b3546, https://scontent-atl3-1.cdninstagram.com/v/t51.29350-15/332899833_157221907206768_7759731689017560197_n.jpg?stp=dst-jpg_e35_p1080x1080_tt6&amp;_nc_ht=scontent-atl3-1.cdninstagram.com&amp;_nc_cat=100&amp;_nc_oc=Q6cZ2QHxgpijOf8W6njcKg2UJ7KAipc6dfr9G5gAc72q1A0LpVCi5JLen6aM0xA9ldLGPrszCl4yljXLqtjMhQHwPC9S&amp;_nc_ohc=ZKJdvq9jNbwQ7kNvwEfJdip&amp;_nc_gid=173wiwWcTzfbfdPGHQfIiw&amp;edm=AOQ1c0wBAAAA&amp;ccb=7-5&amp;ig_cache_key=MzA1NjEwOTYwNzQ3NDAzMjkwNg%3D%3D.3-ccb7-5&amp;oh=00_AfyKyv142wzL6cZOWQrB0Lrr3Z7YnZ_dIkudWXJMdpbEPQ&amp;oe=69BD984A&amp;_nc_sid=8b3546, https://scontent-atl3-2.cdninstagram.com/v/t51.82787-15/652092742_18097514291069308_3317453763230652084_n.jpg?stp=dst-jpg_e35_p1080x1080_sh0.08_tt6&amp;_nc_ht=scontent-atl3-2.cdninstagram.com&amp;_nc_cat=104&amp;_nc_oc=Q6cZ2QHxgpijOf8W6njcKg2UJ7KAipc6dfr9G5gAc72q1A0LpVCi5JLen6aM0xA9ldLGPrszCl4yljXLqtjMhQHwPC9S&amp;_nc_ohc=bfYegXk1NSgQ7kNvwEQ3QtC&amp;_nc_gid=173wiwWcTzfbfdPGHQfIiw&amp;edm=AOQ1c0wBAAAA&amp;ccb=7-5&amp;ig_cache_key=MzA1NjEwOTYwNzQwNzAzMzEzNg%3D%3D.3-ccb7-5&amp;oh=00_Afxe27kjAHRLZJE-Rh4keaCL0qnGVanbqefZcXolhopT0Q&amp;oe=69BDB029&amp;_nc_sid=8b3546, https://scontent-atl3-3.cdninstagram.com/v/t51.29350-15/334584828_1781125395603995_3473615230079561938_n.jpg?stp=dst-jpg_e35_p1080x1080_tt6&amp;_nc_ht=scontent-atl3-3.cdninstagram.com&amp;_nc_cat=111&amp;_nc_oc=Q6cZ2QHxgpijOf8W6njcKg2UJ7KAipc6dfr9G5gAc72q1A0LpVCi5JLen6aM0xA9ldLGPrszCl4yljXLqtjMhQHwPC9S&amp;_nc_ohc=mMu5qB8kK5kQ7kNvwGIcjWH&amp;_nc_gid=173wiwWcTzfbfdPGHQfIiw&amp;edm=AOQ1c0wBAAAA&amp;ccb=7-5&amp;ig_cache_key=MzA1NjEwOTI3Mzk1MTM3MTc1Mw%3D%3D.3-ccb7-5&amp;oh=00_Afx50fGBziipsd_zfeh5yVl0tof8ri3PBjqHa0lqJfBc0w&amp;oe=69BDAE36&amp;_nc_sid=8b3546, https://scontent-atl3-3.cdninstagram.com/v/t51.29350-15/334584828_1781125395603995_3473615230079561938_n.jpg?stp=dst-jpg_e35_p1080x1080_tt6&amp;_nc_ht=scontent-atl3-3.cdninstagram.com&amp;_nc_cat=111&amp;_nc_oc=Q6cZ2QHxgpijOf8W6njcKg2UJ7KAipc6dfr9G5gAc72q1A0LpVCi5JLen6aM0xA9ldLGPrszCl4yljXLqtjMhQHwPC9S&amp;_nc_ohc=mMu5qB8kK5kQ7kNvwGIcjWH&amp;_nc_gid=173wiwWcTzfbfdPGHQfIiw&amp;edm=AOQ1c0wBAAAA&amp;ccb=7-5&amp;ig_cache_key=MzA1NjEwOTI3Mzk1MTM3MTc1Mw%3D%3D.3-ccb7-5&amp;oh=00_Afx50fGBziipsd_zfeh5yVl0tof8ri3PBjqHa0lqJfBc0w&amp;oe=69BDAE36&amp;_nc_sid=8b3546, https://scontent-atl3-1.cdninstagram.com/v/t51.29350-15/334531349_1396104414549483_8071431895876144703_n.jpg?stp=dst-jpg_e35_p1080x1080_tt6&amp;_nc_ht=scontent-atl3-1.cdninstagram.com&amp;_nc_cat=103&amp;_nc_oc=Q6cZ2QHxgpijOf8W6njcKg2UJ7KAipc6dfr9G5gAc72q1A0LpVCi5JLen6aM0xA9ldLGPrszCl4yljXLqtjMhQHwPC9S&amp;_nc_ohc=-NzNI1at7uEQ7kNvwFgRTpv&amp;_nc_gid=173wiwWcTzfbfdPGHQfIiw&amp;edm=AOQ1c0wBAAAA&amp;ccb=7-5&amp;ig_cache_key=MzA1NjEwOTI3Mzk1OTc3NDA0MA%3D%3D.3-ccb7-5&amp;oh=00_AfzMHPd8rssYcMKeBD6JFPwQzztnnq0iiKNMqGLfaVWLpA&amp;oe=69BD8E28&amp;_nc_sid=8b3546, https://scontent-atl3-3.cdninstagram.com/v/t51.82787-15/651725703_18043464395732410_2727140679621570075_n.jpg?stp=dst-jpg_e35_p1080x1080_sh0.08_tt6&amp;_nc_ht=scontent-atl3-3.cdninstagram.com&amp;_nc_cat=110&amp;_nc_oc=Q6cZ2QHxgpijOf8W6njcKg2UJ7KAipc6dfr9G5gAc72q1A0LpVCi5JLen6aM0xA9ldLGPrszCl4yljXLqtjMhQHwPC9S&amp;_nc_ohc=3ur41Blo0jkQ7kNvwGS9Gxs&amp;_nc_gid=173wiwWcTzfbfdPGHQfIiw&amp;edm=AOQ1c0wBAAAA&amp;ccb=7-5&amp;ig_cache_key=MzA1NjEwODU2MTM0NzQxNDgxMw%3D%3D.3-ccb7-5&amp;oh=00_AfxDt9y4fM4BXsXbogBIDrjqeYqrDXHSlu36CitBaowpAA&amp;oe=69BD9D13&amp;_nc_sid=8b3546, https://scontent-atl3-3.cdninstagram.com/v/t51.82787-15/651725703_18043464395732410_2727140679621570075_n.jpg?stp=dst-jpg_e35_p1080x1080_sh0.08_tt6&amp;_nc_ht=scontent-atl3-3.cdninstagram.com&amp;_nc_cat=110&amp;_nc_oc=Q6cZ2QHxgpijOf8W6njcKg2UJ7KAipc6dfr9G5gAc72q1A0LpVCi5JLen6aM0xA9ldLGPrszCl4yljXLqtjMhQHwPC9S&amp;_nc_ohc=3ur41Blo0jkQ7kNvwGS9Gxs&amp;_nc_gid=173wiwWcTzfbfdPGHQfIiw&amp;edm=AOQ1c0wBAAAA&amp;ccb=7-5&amp;ig_cache_key=MzA1NjEwODU2MTM0NzQxNDgxMw%3D%3D.3-ccb7-5&amp;oh=00_AfxDt9y4fM4BXsXbogBIDrjqeYqrDXHSlu36CitBaowpAA&amp;oe=69BD9D13&amp;_nc_sid=8b3546, https://scontent-atl3-3.cdninstagram.com/v/t51.29350-15/335578236_1347005082788924_1237007103375507110_n.jpg?stp=dst-jpg_e35_p1080x1080_tt6&amp;_nc_ht=scontent-atl3-3.cdninstagram.com&amp;_nc_cat=108&amp;_nc_oc=Q6cZ2QHxgpijOf8W6njcKg2UJ7KAipc6dfr9G5gAc72q1A0LpVCi5JLen6aM0xA9ldLGPrszCl4yljXLqtjMhQHwPC9S&amp;_nc_ohc=xcmyLGMs69QQ7kNvwH0eh5E&amp;_nc_gid=173</t>
  </si>
  <si>
    <t>https://www.instagram.com/zephyr127</t>
  </si>
  <si>
    <t>seven_chan777</t>
  </si>
  <si>
    <t>歆</t>
  </si>
  <si>
    <t>🌟🙏💪</t>
  </si>
  <si>
    <t>https://instagram.fmem1-1.fna.fbcdn.net/v/t51.82787-19/580043428_18539356090019214_6050233855496606299_n.jpg?stp=dst-jpg_e0_s150x150_tt6&amp;efg=eyJ2ZW5jb2RlX3RhZyI6InByb2ZpbGVfcGljLmRqYW5nby4xMDgwLmMyIn0&amp;_nc_ht=instagram.fmem1-1.fna.fbcdn.net&amp;_nc_cat=106&amp;_nc_oc=Q6cZ2QHzDcp7E0AUllzXyh9O-LzNM26RUDcNyD761C0yT5umcLrXkYGvjmCboL2KuLJqEPc&amp;_nc_ohc=TReTMdn34doQ7kNvwHDy7BL&amp;_nc_gid=E9AidsuOXnCXiHMhhzndJQ&amp;edm=AOQ1c0wBAAAA&amp;ccb=7-5&amp;oh=00_AfxB5NMPVLtW4PmwbWmz6dHc6TDk4NX_Bh4dyaB9D9MOHg&amp;oe=69BDA469&amp;_nc_sid=8b3546</t>
  </si>
  <si>
    <t>#labubu #密宗#唐卡 一切美好的事物都可以供养给佛菩萨🙏🙏🙏📿 | 哎呀！还有心跳💓没得哟哈哈哈🤪 | 🤪🤪🤪🤪哈哈哈哈哈哈哈🥳🥳🥳🥳#圣诞节快乐 | 🎄 | fenty打工人🧑‍💼👩‍💼#fentybeauty | #fentybeauty #rihanna #重庆 #北城天街 | fenty🎊风蕾棣火🥳🔥</t>
  </si>
  <si>
    <t>#labubu, #fentybeauty, #rihanna</t>
  </si>
  <si>
    <t>https://instagram.com/p/DMHLTzrzPpQ, https://instagram.com/p/DIbQcGdz1T0, https://instagram.com/p/DFFifBkzAJn, https://instagram.com/p/DEfSS7lTUa-, https://instagram.com/p/DD_LEuJzqWG, https://instagram.com/p/DD9240Uzbhh, https://instagram.com/p/DCRlyqKx9ck, https://instagram.com/p/DApxa9PxTI3, https://instagram.com/p/DAPsfA9xwp7, https://instagram.com/p/C_nMjmOxYTR, https://instagram.com/p/C_Ce_rRRhqK, https://instagram.com/p/C9XA1KuR1AE</t>
  </si>
  <si>
    <t>3, 0, 3, 65, 38, 3, 4, 8, 5, 8, 0, 10</t>
  </si>
  <si>
    <t>1, 1, 0, 0, 1, 3, 0, 5, 0, 6, 0, 1</t>
  </si>
  <si>
    <t>2025-07-15, 2025-04-14, 2025-01-21, 2025-01-06, 2024-12-25, 2024-12-24, 2024-11-12, 2024-10-03, 2024-09-23, 2024-09-07, 2024-08-24, 2024-07-13</t>
  </si>
  <si>
    <t>Chongqing, China</t>
  </si>
  <si>
    <t>https://instagram.fmem1-2.fna.fbcdn.net/o1/v/t2/f2/m86/AQP_-5Qhk-9yXavB6PgxSk_ao32qvG07LWPlwsGiFY2BdZ7w-EhSVGaTI5JRu4trRcgZpOblZslTjoPmiBywd8HIfng-FXbcMIW0haY.mp4?_nc_cat=110&amp;_nc_oc=Admifn9aNRzLTVZAblaE6u1ij5WJXKUK2dml17y_WYzgHpHJn6qbxO4HvBos1QEqHyE&amp;_nc_sid=5e9851&amp;_nc_ht=instagram.fmem1-2.fna.fbcdn.net&amp;_nc_ohc=gkbII7kVXQAQ7kNvwGnwzxq&amp;efg=eyJ2ZW5jb2RlX3RhZyI6Inhwdl9wcm9ncmVzc2l2ZS5JTlNUQUdSQU0uQ0xJUFMuQzMuMzYwLmRhc2hfYmFzZWxpbmVfM192MSIsInhwdl9hc3NldF9pZCI6MjQwMzQ1OTI0NjYyMDE4ODcsImFzc2V0X2FnZV9kYXlzIjoyNDQsInZpX3VzZWNhc2VfaWQiOjEwMDk5LCJkdXJhdGlvbl9zIjozMCwidXJsZ2VuX3NvdXJjZSI6Ind3dyJ9&amp;ccb=17-1&amp;_nc_gid=E9AidsuOXnCXiHMhhzndJQ&amp;_nc_ss=1a&amp;_nc_zt=28&amp;vs=2cfb11dac1d11b93&amp;_nc_vs=HBksFQIYUmlnX3hwdl9yZWVsc19wZXJtYW5lbnRfc3JfcHJvZC9FMzQxMUFFRUQyNTY2MUE5MDBBQkJENTNDRDJBRTY4Q192aWRlb19kYXNoaW5pdC5tcDQVAALIARIAFQIYRmlnX3hwdl9yZWVsc19wZXJtYW5lbnRfc3JfcHJvZC8xNDcxMjg2MTA3NjQyMTIyXzkxODkxOTc3NzkyODEzNTcyOS5tcDQVAgLIARIAKAAYABsCiAd1c2Vfb2lsATEScHJvZ3Jlc3NpdmVfcmVjaXBlATEVAAAmvrSnpLTVsVUVAigCQzMsF0A-Kn752yLRGBJkYXNoX2Jhc2VsaW5lXzNfdjERAHX-B2XmnQEA&amp;oh=00_AfyoeiAv_3Uab-KsR7Gjut4HvVWzeCKvhK3nze80NevRWA&amp;oe=69B9BEFF, https://instagram.fmem1-1.fna.fbcdn.net/o1/v/t2/f2/m86/AQMpn6CmQDziGi60jjSyLr_BYmMK-i3U2lkyhCMVMJOE-FR0wZ-edGMyB3sloX1qNIUshLnxqXhikdyOsGSoiuWM9RJXlK_fzn25kHs.mp4?_nc_cat=103&amp;_nc_oc=AdkjmwA6L1IWccHw6ZqYekOjlFfPmGdcoK-TWYTg8oQvTcB2kiOVl3vuwsT2IwEfI_Y&amp;_nc_sid=5e9851&amp;_nc_ht=instagram.fmem1-1.fna.fbcdn.net&amp;_nc_ohc=2izNcZdFoeoQ7kNvwF4kI0M&amp;efg=eyJ2ZW5jb2RlX3RhZyI6Inhwdl9wcm9ncmVzc2l2ZS5JTlNUQUdSQU0uQ0xJUFMuQzMuMzYwLmRhc2hfYmFzZWxpbmVfM192MSIsInhwdl9hc3NldF9pZCI6MTAwNTE2NzY4MTgxODU1NTQsImFzc2V0X2FnZV9kYXlzIjozMzUsInZpX3VzZWNhc2VfaWQiOjEwMDk5LCJkdXJhdGlvbl9zIjozMywidXJsZ2VuX3NvdXJjZSI6Ind3dyJ9&amp;ccb=17-1&amp;_nc_gid=E9AidsuOXnCXiHMhhzndJQ&amp;_nc_ss=1a&amp;_nc_zt=28&amp;vs=9aec8487eef63f3&amp;_nc_vs=HBksFQIYUmlnX3hwdl9yZWVsc19wZXJtYW5lbnRfc3JfcHJvZC9EQzRERjY5Njg3N0MwQkE1NkZGNjhCNzdBOTBGQkNCNV92aWRlb19kYXNoaW5pdC5tcDQVAALIARIAFQIYR2lnX3hwdl9yZWVsc19wZXJtYW5lbnRfc3JfcHJvZC8yMDExODc1OTI5MzM4NTc2XzU3MDM5MzcxNTQ4OTYxNDgyNzUubXA0FQICyAESACgAGAAbAogHdXNlX29pbAExEnByb2dyZXNzaXZlX3JlY2lwZQExFQAAJqT1qKLM_NojFQIoAkMzLBdAQNmZmZmZmhgSZGFzaF9iYXNlbGluZV8zX3YxEQB1_gdl5p0BAA&amp;oh=00_Afw_1kdFrG7p9_ECgURfUFgsAw-Py6c52vEGMXL_cVoZ_g&amp;oe=69B9BF70, https://instagram.fmem1-1.fna.fbcdn.net/o1/v/t2/f2/m86/AQPOnOwarJTD6-Z6vxbDomDtc5MiZzuXOOIymOnpXQSLfJtIjbiE2_Cnm0bqzSHae2nCVFmwvT1KMaXycwBXxDunNvyULDUe6bKgJQo.mp4?_nc_cat=103&amp;_nc_oc=AdlzmEump0UQ6XcS9V_bZOdupfymJUQz-HbV8BAwfyMGyhmE-bH1MbgbO-mx3BVyh-w&amp;_nc_sid=5e9851&amp;_nc_ht=instagram.fmem1-1.fna.fbcdn.net&amp;_nc_ohc=KTbEU8beoCQQ7kNvwGNdUQr&amp;efg=eyJ2ZW5jb2RlX3RhZyI6Inhwdl9wcm9ncmVzc2l2ZS5JTlNUQUdSQU0uQ0xJUFMuQzMuMzYwLmRhc2hfYmFzZWxpbmVfM192MSIsInhwdl9hc3NldF9pZCI6MTEzNzkyODI3MTE5MTE5MCwiYXNzZXRfYWdlX2RheXMiOjQxOCwidmlfdXNlY2FzZV9pZCI6MTAwOTksImR1cmF0aW9uX3MiOjEwLCJ1cmxnZW5fc291cmNlIjoid3d3In0%3D&amp;ccb=17-1&amp;vs=63e942325e7b8782&amp;_nc_vs=HBksFQIYUmlnX3hwdl9yZWVsc19wZXJtYW5lbnRfc3JfcHJvZC9GNzQ3MTZGMzVDMDAzMEEzNkI1MDU4Q0NFQTEwRDBBNF92aWRlb19kYXNoaW5pdC5tcDQVAALIARIAFQIYRmlnX3hwdl9yZWVsc19wZXJtYW5lbnRfc3JfcHJvZC82MjgyMzQ2Nzk2Njg3NDRfMzYyNDE2MTgyMDk5NTM5OTMzMS5tcDQVAgLIARIAKAAYABsCiAd1c2Vfb2lsATEScHJvZ3Jlc3NpdmVfcmVjaXBlATEVAAAmrPKSppK8hQQVAigCQzMsF0AkDdLxqfvnGBJkYXNoX2Jhc2VsaW5lXzNfdjERAHX-B2XmnQEA&amp;_nc_gid=E9AidsuOXnCXiHMhhzndJQ&amp;_nc_ss=1a&amp;_nc_zt=28&amp;oh=00_Afx0wXzYTOFVJGT4nlNqi3MhHqJAlqVftMEts5ZQWzkb9Q&amp;oe=69B9B40C, https://instagram.fmem1-2.fna.fbcdn.net/o1/v/t2/f2/m86/AQMagDCB2XEdARFa8sQ0649qywT8VSMBKdIVEtloH0EaNl7ng7dS7tweIde7NxWjD9RNc7aTlYvHDLWndDagNBB-kTSe6uhf65eutmk.mp4?_nc_cat=102&amp;_nc_oc=AdnPz7Rs6_FRTXiRkXCKmWX88FU1UdMwqqbe55f9ryMpejQ2dTtNdL-yHdiUksH_ArU&amp;_nc_sid=5e9851&amp;_nc_ht=instagram.fmem1-2.fna.fbcdn.net&amp;_nc_ohc=EOIu2zZwmhoQ7kNvwGSRTq5&amp;efg=eyJ2ZW5jb2RlX3RhZyI6Inhwdl9wcm9ncmVzc2l2ZS5JTlNUQUdSQU0uQ0xJUFMuQzMuMzYwLmRhc2hfYmFzZWxpbmVfM192MSIsInhwdl9hc3NldF9pZCI6OTE2MTUzMzMwNDk3MTIzLCJhc3NldF9hZ2VfZGF5cyI6NDMzLCJ2aV91c2VjYXNlX2lkIjoxMDA5OSwiZHVyYXRpb25fcyI6MzgsInVybGdlbl9zb3VyY2UiOiJ3d3cifQ%3D%3D&amp;ccb=17-1&amp;_nc_gid=E9AidsuOXnCXiHMhhzndJQ&amp;_nc_ss=1a&amp;_nc_zt=28&amp;vs=87e9acd5513f09a1&amp;_nc_vs=HBksFQIYUmlnX3hwdl9yZWVsc19wZXJtYW5lbnRfc3JfcHJvZC82ODQ0QjExMTlBQzMwN0I4NEMzNTUyMEExQzU0MjY4Rl92aWRlb19kYXNoaW5pdC5tcDQVAALIARIAFQIYRmlnX3hwdl9yZWVsc19wZXJtYW5lbnRfc3JfcHJvZC8xMjY0MzYzNTY4MTc0NDAxXzQ1OTU4NTA3ODI1NjI1NTY2MC5tcDQVAgLIARIAKAAYABsCiAd1c2Vfb2lsATEScHJvZ3Jlc3NpdmVfcmVjaXBlATEVAAAmxtmXnZLPoAMVAigCQzMsF0BDap--dsi0GBJkYXNoX2Jhc2VsaW5lXzNfdjERAHX-B2XmnQEA&amp;oh=00_AfyLKmKphbOpNDHr3EA9IIjl_Jca2BSKaGBV17QN_r1GiQ&amp;oe=69B9CA9B, https://instagram.fmem1-2.fna.fbcdn.net/o1/v/t2/f2/m86/AQOL1J3oWl5qVufPNmCigShnWyGi6HI5na9rZjj9838jG8NR9momKGG7xLwOzHSIK--3GSF3IIIwWMC19H12vtWnlQcJABruL2Bd98c.mp4?_nc_cat=108&amp;_nc_oc=Admawl5UMjOz9LvWQ07w6iDhTc1OuvnZS1McmD4jLL0OVtU2RZuHsasMSGqphQ5-I-0&amp;_nc_sid=5e9851&amp;_nc_ht=instagram.fmem1-2.fna.fbcdn.net&amp;_nc_ohc=h9jZChl9JbcQ7kNvwGtVdfI&amp;efg=eyJ2ZW5jb2RlX3RhZyI6Inhwdl9wcm9ncmVzc2l2ZS5JTlNUQUdSQU0uQ0xJUFMuQzMuMzYwLmRhc2hfYmFzZWxpbmVfM192MSIsInhwdl9hc3NldF9pZCI6MjAyMzM3NTU1MTQzODI0MiwiYXNzZXRfYWdlX2RheXMiOjQ0NiwidmlfdXNlY2FzZV9pZCI6MTAwOTksImR1cmF0a</t>
  </si>
  <si>
    <t>https://www.instagram.com/seven_chan777</t>
  </si>
  <si>
    <t>yisongaa</t>
  </si>
  <si>
    <t>Lyssssss</t>
  </si>
  <si>
    <t>音药人</t>
  </si>
  <si>
    <t>https://instagram.fsan1-2.fna.fbcdn.net/v/t51.2885-19/463894538_3925391867729524_475998794359907703_n.jpg?stp=dst-jpg_e0_s150x150_tt6&amp;efg=eyJ2ZW5jb2RlX3RhZyI6InByb2ZpbGVfcGljLmRqYW5nby4xMDgwLmMyIn0&amp;_nc_ht=instagram.fsan1-2.fna.fbcdn.net&amp;_nc_cat=104&amp;_nc_oc=Q6cZ2QHnc1Ki6hocSPMx3XSH6IXmCnDXywyXYIl1PPVeF1RDq3R5kicQXlve628lP2Qi3Eo&amp;_nc_ohc=yunqX9XzOesQ7kNvwEI0foz&amp;_nc_gid=A-_ZyoBHKXVQ77EptculnA&amp;edm=AOQ1c0wBAAAA&amp;ccb=7-5&amp;oh=00_AfwB6IMzdZh8R0iiqQvZzwmcFzQkftYtM6fcUFUkSHuAXw&amp;oe=69BDB696&amp;_nc_sid=8b3546</t>
  </si>
  <si>
    <t>我是白云 | 🍃 | 下次还玩儿 | 🍂 | 一句也听不懂… | 向圆月许愿，望一切顺利 | 从天亮到天黑 | 登顶 | 希望今年挨的冻值。</t>
  </si>
  <si>
    <t>https://instagram.com/p/DDwmMLitSjC, https://instagram.com/p/C8D3byEyWpB, https://instagram.com/p/C2cPfmZy-ge, https://instagram.com/p/C18Y0WbS_oy, https://instagram.com/p/C0TuPH4STi2, https://instagram.com/p/C0HJCqDSSUW, https://instagram.com/p/Co0TqcpSGQt, https://instagram.com/p/CXrPVpPhm0B, https://instagram.com/p/CW0E7ddlr0A, https://instagram.com/p/CPd3kq7l7G3, https://instagram.com/p/CKo4WtQlZEA, https://instagram.com/p/CITPnv_FDlF</t>
  </si>
  <si>
    <t>3, 4, 4, 6, 2, 2, 7, 5, 3, 0, 3, 2</t>
  </si>
  <si>
    <t>0, 0, 0, 0, 0, 0, 8, 0, 11, 0, 0, 0</t>
  </si>
  <si>
    <t>2024-12-19, 2024-06-11, 2024-01-23, 2024-01-11, 2023-12-01, 2023-11-26, 2023-02-18, 2021-12-19, 2021-11-28, 2021-05-29, 2021-01-29, 2020-12-02</t>
  </si>
  <si>
    <t>瑠璃光院（rurikoin）, Seoul, South Korea, Communication University of China, 长白山, Macao, China, Beijing, China, UCCA Center for Contemporary Art, 巨峰tourist Area, Beijing</t>
  </si>
  <si>
    <t>https://instagram.fsan1-2.fna.fbcdn.net/v/t51.82787-15/626002905_18058293833352199_1640642764426154590_n.jpg?stp=dst-jpg_e35_p1080x1080_sh0.08_tt6&amp;_nc_ht=instagram.fsan1-2.fna.fbcdn.net&amp;_nc_cat=107&amp;_nc_oc=Q6cZ2QHnc1Ki6hocSPMx3XSH6IXmCnDXywyXYIl1PPVeF1RDq3R5kicQXlve628lP2Qi3Eo&amp;_nc_ohc=u96UaSw3tpcQ7kNvwFGKwWs&amp;_nc_gid=A-_ZyoBHKXVQ77EptculnA&amp;edm=AOQ1c0wBAAAA&amp;ccb=7-5&amp;ig_cache_key=MzUyNjQ4NjQ3MTAyNTY5OTAxMA%3D%3D.3-ccb7-5&amp;oh=00_Afw93Q66fNLbpfFWjGqUMPkLNAnieni7nAwWXuxnO45W8w&amp;oe=69BDA4F9&amp;_nc_sid=8b3546, https://instagram.fsan1-1.fna.fbcdn.net/v/t51.82787-15/626415220_18339375655213246_1326319816152163507_n.jpg?stp=dst-jpg_e35_s1080x1080_sh0.08_tt6&amp;_nc_ht=instagram.fsan1-1.fna.fbcdn.net&amp;_nc_cat=110&amp;_nc_oc=Q6cZ2QHnc1Ki6hocSPMx3XSH6IXmCnDXywyXYIl1PPVeF1RDq3R5kicQXlve628lP2Qi3Eo&amp;_nc_ohc=S-75rsan5xQQ7kNvwGNb0wF&amp;_nc_gid=A-_ZyoBHKXVQ77EptculnA&amp;edm=AOQ1c0wBAAAA&amp;ccb=7-5&amp;ig_cache_key=MzM4Nzc5NTE0NjQ2NDEyNzU1Mw%3D%3D.3-ccb7-5&amp;oh=00_Afwr_2sjJ8b8aYzmcSUJN2CuXg1sO5xag8eCTrmsPaAHsA&amp;oe=69BD9065&amp;_nc_sid=8b3546, https://instagram.fsan1-2.fna.fbcdn.net/v/t51.82787-15/624862864_18072040529383249_5397058772653432433_n.jpg?stp=dst-jpg_e15_tt6&amp;_nc_ht=instagram.fsan1-2.fna.fbcdn.net&amp;_nc_cat=101&amp;_nc_oc=Q6cZ2QHnc1Ki6hocSPMx3XSH6IXmCnDXywyXYIl1PPVeF1RDq3R5kicQXlve628lP2Qi3Eo&amp;_nc_ohc=91qnrbLo_PgQ7kNvwGtiSK7&amp;_nc_gid=A-_ZyoBHKXVQ77EptculnA&amp;edm=AOQ1c0wBAAAA&amp;ccb=7-5&amp;ig_cache_key=MzI4NjU2OTk3MDMxMDA0Nzc3NA%3D%3D.3-ccb7-5&amp;oh=00_AfweZf7iZgvxI1Sfb3EoasDURqn11iphE1fd9o3E3Oyzqg&amp;oe=69BD98E8&amp;_nc_sid=8b3546, https://instagram.fsan1-2.fna.fbcdn.net/v/t51.82787-15/624325209_18089187071326432_574767444341316581_n.webp?stp=dst-jpg_e35_s1080x1080_sh0.08_tt6&amp;_nc_ht=instagram.fsan1-2.fna.fbcdn.net&amp;_nc_cat=104&amp;_nc_oc=Q6cZ2QHnc1Ki6hocSPMx3XSH6IXmCnDXywyXYIl1PPVeF1RDq3R5kicQXlve628lP2Qi3Eo&amp;_nc_ohc=LkRmh7IwVdEQ7kNvwGZI-9k&amp;_nc_gid=A-_ZyoBHKXVQ77EptculnA&amp;edm=AOQ1c0wBAAAA&amp;ccb=7-5&amp;ig_cache_key=MzI3NzYwMzc3OTQyODIxOTQ0Mg%3D%3D.3-ccb7-5&amp;oh=00_AfyC4DMIG4y0y2wM6WTAR_pqhpVRXf0dQF417ygByl0z6g&amp;oe=69BDB4C1&amp;_nc_sid=8b3546, https://instagram.fsan1-2.fna.fbcdn.net/v/t51.82787-15/625048890_18053295125450237_8146076450271279253_n.jpg?stp=dst-jpg_e35_s1080x1080_sh0.08_tt6&amp;_nc_ht=instagram.fsan1-2.fna.fbcdn.net&amp;_nc_cat=105&amp;_nc_oc=Q6cZ2QHnc1Ki6hocSPMx3XSH6IXmCnDXywyXYIl1PPVeF1RDq3R5kicQXlve628lP2Qi3Eo&amp;_nc_ohc=_RXLIgSjdfoQ7kNvwHTKhsy&amp;_nc_gid=A-_ZyoBHKXVQ77EptculnA&amp;edm=AOQ1c0wBAAAA&amp;ccb=7-5&amp;ig_cache_key=MzI0ODE0MzEwNTY1NjQzNjkxOA%3D%3D.3-ccb7-5&amp;oh=00_AfwsSr00trOQifdMy56vSIhrT0g5HeO8fAy1MIvETPkArQ&amp;oe=69BD953F&amp;_nc_sid=8b3546, https://instagram.fsan1-1.fna.fbcdn.net/v/t51.82787-15/618749018_17964982508993534_2315669628081446333_n.jpg?stp=dst-jpg_e35_s1080x1080_sh0.08_tt6&amp;_nc_ht=instagram.fsan1-1.fna.fbcdn.net&amp;_nc_cat=102&amp;_nc_oc=Q6cZ2QHnc1Ki6hocSPMx3XSH6IXmCnDXywyXYIl1PPVeF1RDq3R5kicQXlve628lP2Qi3Eo&amp;_nc_ohc=uOSqkBiBZ_sQ7kNvwF13lJq&amp;_nc_gid=A-_ZyoBHKXVQ77EptculnA&amp;edm=AOQ1c0wBAAAA&amp;ccb=7-5&amp;ig_cache_key=MzI0NDYwMTgyMTU1MzU2Njk5OA%3D%3D.3-ccb7-5&amp;oh=00_AfzOVUW-9OvL1XW1Kk8rv__khHk6En_8fM6a4BjBIQ3x9w&amp;oe=69BDB487&amp;_nc_sid=8b3546, https://instagram.fsan1-2.fna.fbcdn.net/v/t51.82787-15/622793335_18085238393172880_261784032459640730_n.jpg?stp=dst-jpg_e35_s1080x1080_sh0.08_tt6&amp;_nc_ht=instagram.fsan1-2.fna.fbcdn.net&amp;_nc_cat=104&amp;_nc_oc=Q6cZ2QHnc1Ki6hocSPMx3XSH6IXmCnDXywyXYIl1PPVeF1RDq3R5kicQXlve628lP2Qi3Eo&amp;_nc_ohc=rznaBvvFTwoQ7kNvwE3kuaT&amp;_nc_gid=A-_ZyoBHKXVQ77EptculnA&amp;edm=AOQ1c0wBAAAA&amp;ccb=7-5&amp;ig_cache_key=MzA0MTE0MjEyODI0MTA0MjQ3Nw%3D%3D.3-ccb7-5&amp;oh=00_AfzYt17ra6cK0whU776VXtuGCrKgcucmCvpSbL7ciasemg&amp;oe=69BD9D50&amp;_nc_sid=8b3546, https://instagram.fsan1-2.fna.fbcdn.net/v/t51.82787-15/619247131_18084990086143285_1487022049248490813_n.jpg?stp=dst-jpg_e35_p1080x1080_sh0.08_tt6&amp;_nc_ht=instagram.fsan1-2.fna.fbcdn.net&amp;_nc_cat=101&amp;_nc_oc=Q6cZ2QHnc1Ki6hocSPMx3XSH6IXmCnDXywyXYIl1PPVeF1RDq3R5kicQXlve628lP2Qi3Eo&amp;_nc_ohc=GlgbqhoVHk0Q7kNvwGqHlzf&amp;_nc_gid=A-_ZyoBHKXVQ77EptculnA&amp;edm=AOQ1c0wBAAAA&amp;ccb=7-5&amp;ig_cache_key=MjczMjM0NTA1NzAyMDg5ODU2MQ%3D%3D.3-ccb7-5&amp;oh=00_AfxUq2q2xxe0kHjuBEmcWeComa3DHheYaxIZltXkly8Jtg&amp;oe=69BD98F5&amp;_nc_sid=8b3546, https://instagram.fsan1-2.fna.fbcdn.net/v/t51.82787-15/622950088_18054347591417928_2705891699383227481_n.jpg?stp=dst-jpg_e35_s1080x1080_sh0.08_tt6&amp;_nc_ht=instagram.fsan1-2.fna.fbcdn.net&amp;_nc_cat=100&amp;_nc_oc=Q6cZ2QHnc1Ki6hocSPMx3XSH6IXmCnDXywyXYIl1PPVeF1RDq3R5kicQXlve628lP2Qi3Eo&amp;_nc_ohc=q3IA7ELDT0kQ7kNvwEtGutz&amp;_nc_gid=A-_ZyoBHKXVQ77EptculnA&amp;edm=AOQ1c0wBAAAA&amp;ccb=7-5&amp;ig_cache_key=MjcxNjgxODE1MzQ4MTM1NDQ5Ng%3D%3D.3-ccb7-5&amp;oh=00_AfwpziiZlo7szQhNLb_r5t129K0G-L0wrXPVr4Diq5ZGyQ&amp;oe=69BD9252&amp;_nc_sid=8b3546, https://instagram.fsan1-2.fna.fbcdn.net/v/t51.82787-15/620783529_18094246813760191_4801055714841245685_n.jpg?stp=dst-jpg_e35_s1080x1080_sh0.08_tt6&amp;_nc_ht=instagram.fsan1-2.fna.fbcdn.net&amp;_nc_cat=107&amp;_nc_oc=Q6cZ2QHnc1Ki6hocSPMx3XSH6IXmCnDXywyXYIl1PPVeF1RDq3R5kicQXlve628lP2Qi3Eo&amp;_nc_ohc=BMkxHo-FIK4Q7kNvwG4Tsx7&amp;_nc_gid=A-_ZyoBHKXVQ77EptculnA&amp;edm=AOQ1c0wBAAAA&amp;ccb=7-5&amp;ig_cache_key=MjU4NDQ2NjE3MzczNjc1OTczNQ%3D%3D.3-ccb7-5&amp;oh=00_AfxNA22i45eS0giENBoVdloxi-eUfJY0ffephebmTpt_qw&amp;oe=69BD97C7&amp;_nc_sid=8b3546, https://i</t>
  </si>
  <si>
    <t>https://www.instagram.com/yisongaa</t>
  </si>
  <si>
    <t>polajonebe</t>
  </si>
  <si>
    <t>Ho Pu Yen</t>
  </si>
  <si>
    <t>https://scontent-den2-1.cdninstagram.com/v/t51.2885-19/25039541_170963820339051_4071123796784840704_n.jpg?stp=dst-jpg_e0_s150x150_tt6&amp;efg=eyJ2ZW5jb2RlX3RhZyI6InByb2ZpbGVfcGljLmRqYW5nby4yMDAuZXhwZXJpbWVudGFsIn0&amp;_nc_ht=scontent-den2-1.cdninstagram.com&amp;_nc_cat=103&amp;_nc_oc=Q6cZ2QEgV5qzj6zDaJ8omY8fQSf_Y3fGtMvgbmxudW8OBGPSiixtZamUkwY6tnpQZYEfgWXM7B8oQ8W75Y1BJ4Mappdy&amp;_nc_ohc=DTgvWh5w77YQ7kNvwFRPavB&amp;_nc_gid=LFgtnc0rWFgLibI3hE9CsQ&amp;edm=AOQ1c0wBAAAA&amp;ccb=7-5&amp;oh=00_AfxRxlb08CSxCjjkyteZ-lWHgKs_RA4t4hVJ59HCiL-9uA&amp;oe=69BDA6FF&amp;_nc_sid=8b3546</t>
  </si>
  <si>
    <t>#肉多多火鍋
@twrododo_hotpot | @puchi0810_ @puwei0810 #玩出無限可能 | 讚讚～～ | 陽光、草皮、小孩 | Leia好好玩🥰
#4m | #1y11m | #1y11m | 淺藍cup
#1y11m | 派大星出行😂 | 🙄🙄🙄</t>
  </si>
  <si>
    <t>#4m, #1y11m</t>
  </si>
  <si>
    <t>@twrododo_hotpot, @puchi0810_, @puwei0810</t>
  </si>
  <si>
    <t>https://instagram.com/p/DKgX0ITPzws, https://instagram.com/p/DBnTxtuS1tL, https://instagram.com/p/C6xulm5rqgE, https://instagram.com/p/Ctx-4-Rh1u_, https://instagram.com/p/ClcvBg_hVPM, https://instagram.com/p/CLuSn83gvp2, https://instagram.com/p/CLpfwfHAkAR, https://instagram.com/p/CJtwxJ5A7oH, https://instagram.com/p/CJtv14pAw98, https://instagram.com/p/CJtuqU6AFML, https://instagram.com/p/CIyKEJQAwZI, https://instagram.com/p/CItYiU8Al6n</t>
  </si>
  <si>
    <t>2, 1, 6, 5, 2, 5, 4, 4, 4, 4, 6, 2</t>
  </si>
  <si>
    <t>1, 0, 1, 3, 0, 0, 2, 1, 0, 0, 2, 0</t>
  </si>
  <si>
    <t>2025-06-05, 2024-10-27, 2024-05-10, 2023-06-22, 2022-11-27, 2021-02-25, 2021-02-23, 2021-01-06, 2021-01-06, 2021-01-06, 2020-12-14, 2020-12-12</t>
  </si>
  <si>
    <t>肉多多火鍋-天母新光三越店, 華山1914文化創意產業園區, 八德埤塘生態公園, 台北田徑場taipei Athletic Field, Sherry's 蒙特梭利親子空間</t>
  </si>
  <si>
    <t>Image, Video, Image, Image, Image, Sidecar, Sidecar, Sidecar, Sidecar, Sidecar, Image, Video</t>
  </si>
  <si>
    <t>https://scontent-den2-1.cdninstagram.com/v/t51.2885-15/504257584_18311479231229318_3666547312832736200_n.jpg?stp=dst-jpg_e35_s1080x1080_sh0.08_tt6&amp;_nc_ht=scontent-den2-1.cdninstagram.com&amp;_nc_cat=102&amp;_nc_oc=Q6cZ2QEgV5qzj6zDaJ8omY8fQSf_Y3fGtMvgbmxudW8OBGPSiixtZamUkwY6tnpQZYEfgWXM7B8oQ8W75Y1BJ4Mappdy&amp;_nc_ohc=rF4vonlCklMQ7kNvwFzlqlj&amp;_nc_gid=LFgtnc0rWFgLibI3hE9CsQ&amp;edm=AOQ1c0wBAAAA&amp;ccb=7-5&amp;ig_cache_key=MzY0ODAyMDQzNTU2NTQ5MzI5Mg%3D%3D.3-ccb7-5&amp;oh=00_AfwwI1oR4SwBMxXEDkma5OT5UIp16Emb4TUaPpMC8ksIyg&amp;oe=69BDA42C&amp;_nc_sid=8b3546, https://scontent-den2-1.cdninstagram.com/v/t51.82787-15/624480926_18065422487269115_5340360656975867337_n.jpg?stp=dst-jpg_e35_s1080x1080_sh0.08_tt6&amp;_nc_ht=scontent-den2-1.cdninstagram.com&amp;_nc_cat=111&amp;_nc_oc=Q6cZ2QEgV5qzj6zDaJ8omY8fQSf_Y3fGtMvgbmxudW8OBGPSiixtZamUkwY6tnpQZYEfgWXM7B8oQ8W75Y1BJ4Mappdy&amp;_nc_ohc=QIXkGbhPY3MQ7kNvwHfS4kk&amp;_nc_gid=LFgtnc0rWFgLibI3hE9CsQ&amp;edm=AOQ1c0wBAAAA&amp;ccb=7-5&amp;ig_cache_key=MzM2NDY3NTI5MTE1MjU1ODA4NA%3D%3D.3-ccb7-5&amp;oh=00_AfySEkMoHG06igJzvOqqEWStjsvIWbg2sNE8ZUmkh8Ei3w&amp;oe=69BD87CE&amp;_nc_sid=8b3546, https://scontent-den2-1.cdninstagram.com/v/t51.82787-15/622137230_18047501849719130_8062185600067325245_n.jpg?stp=dst-jpg_e35_p1080x1080_sh0.08_tt6&amp;_nc_ht=scontent-den2-1.cdninstagram.com&amp;_nc_cat=102&amp;_nc_oc=Q6cZ2QEgV5qzj6zDaJ8omY8fQSf_Y3fGtMvgbmxudW8OBGPSiixtZamUkwY6tnpQZYEfgWXM7B8oQ8W75Y1BJ4Mappdy&amp;_nc_ohc=kZGoptxFrgMQ7kNvwGe2E2s&amp;_nc_gid=LFgtnc0rWFgLibI3hE9CsQ&amp;edm=AOQ1c0wBAAAA&amp;ccb=7-5&amp;ig_cache_key=MzEzMDU1OTgxMDAzOTY2NzY0Nw%3D%3D.3-ccb7-5&amp;oh=00_AfwS4_tgatc_tuAa_KWmCEy048ytC2Xxk0H10whb9zNdeQ&amp;oe=69BD8DC2&amp;_nc_sid=8b3546, https://scontent-den2-1.cdninstagram.com/v/t51.82787-15/641743028_18570577573026403_1089677457029598475_n.jpg?stp=dst-jpg_e35_s1080x1080_sh0.08_tt6&amp;_nc_ht=scontent-den2-1.cdninstagram.com&amp;_nc_cat=107&amp;_nc_oc=Q6cZ2QEgV5qzj6zDaJ8omY8fQSf_Y3fGtMvgbmxudW8OBGPSiixtZamUkwY6tnpQZYEfgWXM7B8oQ8W75Y1BJ4Mappdy&amp;_nc_ohc=XitcflCbHIgQ7kNvwHaZfLU&amp;_nc_gid=LFgtnc0rWFgLibI3hE9CsQ&amp;edm=AOQ1c0wBAAAA&amp;ccb=7-5&amp;ig_cache_key=Mjk4MDQ2Mzg2NTc0MzM2NTA2OA%3D%3D.3-ccb7-5&amp;oh=00_AfwxoXtvaj4FoEFJ0wHELTbWGN6mi7AfbOupgdM8UZidsQ&amp;oe=69BD8CDD&amp;_nc_sid=8b3546, https://scontent-den2-1.cdninstagram.com/v/t51.82787-15/650943645_18122485876592691_1355972318746081044_n.jpg?stp=dst-jpg_e35_s1080x1080_sh0.08_tt6&amp;_nc_ht=scontent-den2-1.cdninstagram.com&amp;_nc_cat=103&amp;_nc_oc=Q6cZ2QEgV5qzj6zDaJ8omY8fQSf_Y3fGtMvgbmxudW8OBGPSiixtZamUkwY6tnpQZYEfgWXM7B8oQ8W75Y1BJ4Mappdy&amp;_nc_ohc=qTia7bJYv2sQ7kNvwEtk5p2&amp;_nc_gid=LFgtnc0rWFgLibI3hE9CsQ&amp;edm=AOQ1c0wBAAAA&amp;ccb=7-5&amp;ig_cache_key=MjUxNzAzMTE0NzA1ODQ5Mjc1Mg%3D%3D.3-ccb7-5&amp;oh=00_AfwA3bSBPIeGFXbiteEzkXWLvp_YodE5R21iBID1okBr4Q&amp;oe=69BD9301&amp;_nc_sid=8b3546, https://scontent-den2-1.cdninstagram.com/v/t51.82787-15/650943645_18122485876592691_1355972318746081044_n.jpg?stp=dst-jpg_e35_s1080x1080_sh0.08_tt6&amp;_nc_ht=scontent-den2-1.cdninstagram.com&amp;_nc_cat=103&amp;_nc_oc=Q6cZ2QEgV5qzj6zDaJ8omY8fQSf_Y3fGtMvgbmxudW8OBGPSiixtZamUkwY6tnpQZYEfgWXM7B8oQ8W75Y1BJ4Mappdy&amp;_nc_ohc=qTia7bJYv2sQ7kNvwEtk5p2&amp;_nc_gid=LFgtnc0rWFgLibI3hE9CsQ&amp;edm=AOQ1c0wBAAAA&amp;ccb=7-5&amp;ig_cache_key=MjUxNzAzMTE0NzA1ODQ5Mjc1Mg%3D%3D.3-ccb7-5&amp;oh=00_AfwA3bSBPIeGFXbiteEzkXWLvp_YodE5R21iBID1okBr4Q&amp;oe=69BD9301&amp;_nc_sid=8b3546, https://scontent-den2-1.cdninstagram.com/v/t51.82787-15/641238286_18071898686544920_5704242038929206377_n.jpg?stp=dst-jpg_e35_s1080x1080_sh0.08_tt6&amp;_nc_ht=scontent-den2-1.cdninstagram.com&amp;_nc_cat=108&amp;_nc_oc=Q6cZ2QEgV5qzj6zDaJ8omY8fQSf_Y3fGtMvgbmxudW8OBGPSiixtZamUkwY6tnpQZYEfgWXM7B8oQ8W75Y1BJ4Mappdy&amp;_nc_ohc=zefrk21PQ7YQ7kNvwEoCwA9&amp;_nc_gid=LFgtnc0rWFgLibI3hE9CsQ&amp;edm=AOQ1c0wBAAAA&amp;ccb=7-5&amp;ig_cache_key=MjUxNzAzMTE0NzAyNDc0MTEwMw%3D%3D.3-ccb7-5&amp;oh=00_AfxR2vrulx41IsC59_d6Chw0y6Ba6CGi0z41qsA6XR83ng&amp;oe=69BDAA0A&amp;_nc_sid=8b3546, https://scontent-den2-1.cdninstagram.com/v/t51.82787-15/649068499_18083033564350672_8488751867415134906_n.jpg?stp=dst-jpg_e35_s1080x1080_sh0.08_tt6&amp;_nc_ht=scontent-den2-1.cdninstagram.com&amp;_nc_cat=104&amp;_nc_oc=Q6cZ2QEgV5qzj6zDaJ8omY8fQSf_Y3fGtMvgbmxudW8OBGPSiixtZamUkwY6tnpQZYEfgWXM7B8oQ8W75Y1BJ4Mappdy&amp;_nc_ohc=4iqbLDpNC2AQ7kNvwH6ETfK&amp;_nc_gid=LFgtnc0rWFgLibI3hE9CsQ&amp;edm=AOQ1c0wBAAAA&amp;ccb=7-5&amp;ig_cache_key=MjUxNzAzMTE0NzA5MTkzMjIxMQ%3D%3D.3-ccb7-5&amp;oh=00_Afzr7YUWrwvezwFfFtjxVHLXyMlPvop1hUmuIfyk3UURSQ&amp;oe=69BDA7F5&amp;_nc_sid=8b3546, https://scontent-den2-1.cdninstagram.com/v/t51.82787-15/649224671_18073337606169646_3200601201457959960_n.jpg?stp=dst-jpg_e35_s1080x1080_sh0.08_tt6&amp;_nc_ht=scontent-den2-1.cdninstagram.com&amp;_nc_cat=110&amp;_nc_oc=Q6cZ2QEgV5qzj6zDaJ8omY8fQSf_Y3fGtMvgbmxudW8OBGPSiixtZamUkwY6tnpQZYEfgWXM7B8oQ8W75Y1BJ4Mappdy&amp;_nc_ohc=kB8Z0YBS_5oQ7kNvwHAjVhh&amp;_nc_gid=LFgtnc0rWFgLibI3hE9CsQ&amp;edm=AOQ1c0wBAAAA&amp;ccb=7-5&amp;ig_cache_key=MjUxNzAzMTE0NzE3NTcxMzQ0MA%3D%3D.3-ccb7-5&amp;oh=00_Afws366OVTkHwZFZ6xvh_AgumjLWOBYS7u5sx0R14vvVmA&amp;oe=69BD9C1C&amp;_nc_sid=8b3546, https://scontent-den2-1.cdninstagram.com/v/t51.82787-15/649039901_18094453376060177_8302325303187428572_n.jpg?stp=dst-jpg_e35_s1080x1080_sh0.08_tt6&amp;_nc_ht=scontent-den2-1.cdninstagram.com&amp;_nc_cat=105&amp;_nc_oc=Q6cZ2QEgV5qzj6zDaJ8omY8fQSf_Y3fGtMvgbmxudW8OBGPSiixtZamUkwY6tnpQZYEfgWXM7B8oQ8</t>
  </si>
  <si>
    <t>https://scontent-den2-1.cdninstagram.com/o1/v/t2/f2/m86/AQNy3x8pjQkGaluhJVoCb_qTR4EJNBOmGdNQ3gnOwYrZNsRZEE0AbTJIG3RTujWDLfX7FgSlZqbA9a9sFXLAmjg2xwP67I0pcEgafcI.mp4?_nc_cat=103&amp;_nc_sid=5e9851&amp;_nc_ht=scontent-den2-1.cdninstagram.com&amp;_nc_ohc=JhlGP0mG0HEQ7kNvwFG5BoL&amp;efg=eyJ2ZW5jb2RlX3RhZyI6Inhwdl9wcm9ncmVzc2l2ZS5JTlNUQUdSQU0uQ0xJUFMuQzMuMzYwLmRhc2hfYmFzZWxpbmVfM192MSIsInhwdl9hc3NldF9pZCI6MTUzNzIyMzUzMzY1MjAxNCwiYXNzZXRfYWdlX2RheXMiOjUwNSwidmlfdXNlY2FzZV9pZCI6MTAwOTksImR1cmF0aW9uX3MiOjg5LCJ1cmxnZW5fc291cmNlIjoid3d3In0%3D&amp;ccb=17-1&amp;_nc_gid=LFgtnc0rWFgLibI3hE9CsQ&amp;_nc_ss=1a&amp;_nc_zt=28&amp;vs=d5ee88a882799f2e&amp;_nc_vs=HBksFQIYUmlnX3hwdl9yZWVsc19wZXJtYW5lbnRfc3JfcHJvZC82ODRDMDE5OEI5MEJBRkE1OENCODRFQTBCRjhCNDE5Ml92aWRlb19kYXNoaW5pdC5tcDQVAALIARIAFQIYRmlnX3hwdl9yZWVsc19wZXJtYW5lbnRfc3JfcHJvZC84NzY3MjExMjEyMzAwMjNfNzkwMjY0MzM0NDIyMDYxMDg1NS5tcDQVAgLIARIAKAAYABsCiAd1c2Vfb2lsATEScHJvZ3Jlc3NpdmVfcmVjaXBlATEVAAAm3KDP6peGuwUVAigCQzMsF0BWgAAAAAAAGBJkYXNoX2Jhc2VsaW5lXzNfdjERAHX-B2XmnQEA&amp;oh=00_AfzpXYvMxEu-JMCsrMmke77hzsRiMxuRnsb6F4Onc7a6rA&amp;oe=69B9B370, https://scontent-den2-1.cdninstagram.com/o1/v/t16/f2/m84/AQOMMbVuoRDk8Vov7RFGdUM6moh7Q2vcefQKVPEFxRR3VeXYPsbrNWtqil7Fv23MzWrCJogavI1Cr8H-nuhMbsC9nwnhNOeMUTJTFEs.mp4?_nc_cat=108&amp;_nc_sid=5e9851&amp;_nc_ht=scontent-den2-1.cdninstagram.com&amp;_nc_ohc=qx-3JEDcpn8Q7kNvwEnSRB4&amp;efg=eyJ2ZW5jb2RlX3RhZyI6Inhwdl9wcm9ncmVzc2l2ZS5JTlNUQUdSQU0uQ0FST1VTRUxfSVRFTS5DMy43MjAuZGFzaF9iYXNlbGluZV8xX3YxIiwieHB2X2Fzc2V0X2lkIjoxMzQwMDgxNTY2NTkzNjI1LCJhc3NldF9hZ2VfZGF5cyI6MTg0NiwidmlfdXNlY2FzZV9pZCI6MTAxNDYsImR1cmF0aW9uX3MiOjE5LCJ1cmxnZW5fc291cmNlIjoid3d3In0%3D&amp;ccb=17-1&amp;vs=6065ded1ffc9b147&amp;_nc_vs=HBksFQIYTGlnX2JhY2tmaWxsX3RpbWVsaW5lX3ZvZC82RTQxQ0VFRDYwMTU4RjhCM0Y2ODQxRDU2M0ZBNTM5N192aWRlb19kYXNoaW5pdC5tcDQVAALIARIAFQIYOnBhc3N0aHJvdWdoX2V2ZXJzdG9yZS9HQk9iX0JiOVNuQUMwek1CQU9BVk5OMFdnVzFJYnBrd0FBQUYVAgLIARIAKAAYABsCiAd1c2Vfb2lsATEScHJvZ3Jlc3NpdmVfcmVjaXBlATEVAAAmssn524Gz4QQVAigCQzMsF0AzkOVgQYk3GBJkYXNoX2Jhc2VsaW5lXzFfdjERAHXuB2XEngEA&amp;_nc_gid=LFgtnc0rWFgLibI3hE9CsQ&amp;_nc_ss=1a&amp;_nc_zt=28&amp;oh=00_Afw3dHE3ss00aBVJD0w8sd_4Wcc97zZ2BQrG7TT7KZOgjw&amp;oe=69B9B260, https://scontent-den2-1.cdninstagram.com/o1/v/t16/f2/m84/AQMpDr7nWRPemvfXXtNT7g-JXROYVOVgIUnMKJ3_LvNwn8HaEZqV-kRfoCMG7wCKE73artI15RKtOEIuW5FvAabDShFI4-vCH7FlJYI.mp4?_nc_cat=101&amp;_nc_sid=5e9851&amp;_nc_ht=scontent-den2-1.cdninstagram.com&amp;_nc_ohc=ePmvexqsVswQ7kNvwFtpzRf&amp;efg=eyJ2ZW5jb2RlX3RhZyI6Inhwdl9wcm9ncmVzc2l2ZS5JTlNUQUdSQU0uQ0FST1VTRUxfSVRFTS5DMy43MjAuZGFzaF9iYXNlbGluZV8xX3YxIiwieHB2X2Fzc2V0X2lkIjozNDAwMTA0OTg0MjYwNzgsImFzc2V0X2FnZV9kYXlzIjoxODk0LCJ2aV91c2VjYXNlX2lkIjoxMDE0NiwiZHVyYXRpb25fcyI6NTcsInVybGdlbl9zb3VyY2UiOiJ3d3cifQ%3D%3D&amp;ccb=17-1&amp;_nc_gid=LFgtnc0rWFgLibI3hE9CsQ&amp;_nc_ss=1a&amp;_nc_zt=28&amp;vs=8ab0abc3c639e1a3&amp;_nc_vs=HBksFQIYTGlnX2JhY2tmaWxsX3RpbWVsaW5lX3ZvZC9COTRCNzY1RDM2RTg4NTdEM0I5QzUwNkY1NzYxQTJBMF92aWRlb19kYXNoaW5pdC5tcDQVAALIARIAFQIYOnBhc3N0aHJvdWdoX2V2ZXJzdG9yZS9HQktzRFJmVXBkcTRlVG9GQUhRZnBrUk9YR0J3YnBrd0FBQUYVAgLIARIAKAAYABsCiAd1c2Vfb2lsATEScHJvZ3Jlc3NpdmVfcmVjaXBlATEVAAAmvJPUz5vPmgEVAigCQzMsF0BMkQYk3S8bGBJkYXNoX2Jhc2VsaW5lXzFfdjERAHXuB2XEngEA&amp;oh=00_AfxkwGY4GFDWeBABlx8LMr0gFyqkYNPKlkEIv5qu0WxdmA&amp;oe=69B9C27B, https://scontent-den2-1.cdninstagram.com/o1/v/t16/f2/m84/AQPDp-3JFlMYdWF6bNxg6WGRyAFll-N0c0iKI-_NVejLnPdC8__spHHDrE43orKrFi9olTpQHb4w0tm5QM6x4Qb7SNPK76ldfMwuaWc.mp4?_nc_cat=110&amp;_nc_sid=5e9851&amp;_nc_ht=scontent-den2-1.cdninstagram.com&amp;_nc_ohc=ecCl_ni4awIQ7kNvwHsjtLh&amp;efg=eyJ2ZW5jb2RlX3RhZyI6Inhwdl9wcm9ncmVzc2l2ZS5JTlNUQUdSQU0uQ0FST1VTRUxfSVRFTS5DMy43MjAuZGFzaF9iYXNlbGluZV8xX3YxIiwieHB2X2Fzc2V0X2lkIjoyOTkzMjMyNjk1MjIwMjksImFzc2V0X2FnZV9kYXlzIjoxODk0LCJ2aV91c2VjYXNlX2lkIjoxMDE0NiwiZHVyYXRpb25fcyI6OCwidXJsZ2VuX3NvdXJjZSI6Ind3dyJ9&amp;ccb=17-1&amp;_nc_gid=LFgtnc0rWFgLibI3hE9CsQ&amp;_nc_ss=1a&amp;_nc_zt=28&amp;vs=4f56337e1992773b&amp;_nc_vs=HBksFQIYTGlnX2JhY2tmaWxsX3RpbWVsaW5lX3ZvZC81MDQzQzgyM0Y1NUJGMDczQzMyMTg0MzAzNzY4RUJCQV92aWRlb19kYXNoaW5pdC5tcDQVAALIARIAFQIYOnBhc3N0aHJvdWdoX2V2ZXJzdG9yZS9HT2VORFJkTWpFUUhLMklDQU9RVFJwNWwtbFVGYnBrd0FBQUYVAgLIARIAKAAYABsCiAd1c2Vfb2lsATEScHJvZ3Jlc3NpdmVfcmVjaXBlATEVAAAm2om5kvSOiAEVAigCQzMsF0AgEOVgQYk3GBJkYXNoX2Jhc2VsaW5lXzFfdjERAHXuB2XEngEA&amp;oh=00_AfxHPH1p-KQuF4wGAkGNKTzUkc3E1SzHQiI2rJ-rpoUdOA&amp;oe=69B9A106, https://scontent-den2-1.cdninstagram.com/o1/v/t16/f2/m84/AQMphJ0t4W3lpsSNl_AHsPc2v5aMp5h7EJhr2e-iLUyiFW_L4aSWrMiYJvSPRdXan3HuMjM9FRgO1lpiDtIAXf1BZ_E99hFrkf9PilU.mp4?_nc_cat=106&amp;_nc_sid=5e9851&amp;_nc_ht=scontent-den2-1.cdninstagram.com&amp;_nc_ohc=Zce5cZH9hIYQ7kNvwGcjkxc&amp;efg=eyJ2ZW5jb2RlX3RhZyI6Inhwdl9wcm9ncmVzc2l2ZS5JTlNUQUdSQU0uQ0FST1VTRUxfSVRFTS5DMy43MjAuZGFzaF9iYXNlbGluZV8xX3YxIiwieHB2X2Fzc2V0X2lkIjozMDMwNTcxODI0ODAzMjEsImFzc2V0X2FnZV9kYXlzIjoxODk0LCJ2aV91c2VjYXNlX2lkIjoxMDE0NiwiZHVyYXRpb25fcyI6MzEsInVybGdlbl9zb3VyY2UiOiJ3d3cifQ%3D%3D&amp;ccb=17-1&amp;_nc_gid=LFgtnc0rWFgLibI3hE9CsQ&amp;_nc_ss=1a&amp;_nc_zt=28&amp;vs=565ce04f32e5959c&amp;_nc_vs=HBksFQIYTGlnX2JhY2tmaWxsX3RpbWVsaW5lX3ZvZC84MDRDRjc0QzA4MTgxQzAwODlCRDc3QzNCMzlFRUFBNl92aWRlb19kYXNoaW5pdC5tcDQVAALIARIAFQIYOnBhc3N0aHJvdWdoX2V2ZXJzdG9yZS9HRGNvaGhmTVlRS0gyeG9FQURJcUlreDdmU2dlYnBrd0FBQUYVAgLIARIAKAAYABsCiAd1c2Vfb2lsATEScHJvZ3Jlc3NpdmVfc</t>
  </si>
  <si>
    <t>https://www.instagram.com/polajonebe</t>
  </si>
  <si>
    <t>djani_hellis_1998</t>
  </si>
  <si>
    <t>🥀🇪🇸𝕯𝖏𝖆𝖓𝖎_𝕳𝖊𝖑𝖑𝖎𝖘 🇪🇸🥀</t>
  </si>
  <si>
    <t>🥀🥀🥀
 🎤🎼📀Продюсер своего собственного музыкального ТГ-канала   #⚡⚡⚡Music Collection ⚡⚡⚡
https://t.me/Djani999📀🔊🎤</t>
  </si>
  <si>
    <t>http://facebook.com/%D0%97%D0%B0%D1%80%D0%B0%D0%B1%D0%BE%D1%82%D0%BE%D0%BA-%D0%BD%D0%B0-%D0%B8%D0%BD%D1%81%D1%82%D0%B0%D0%B3%D1%80%D0%B0%D0%BC%D0%BC%D0%B5-239522713600676/</t>
  </si>
  <si>
    <t>https://scontent-atl3-1.cdninstagram.com/v/t51.82787-19/566066266_18416949214116396_5265610140924013691_n.jpg?stp=dst-jpg_e0_s150x150_tt6&amp;efg=eyJ2ZW5jb2RlX3RhZyI6InByb2ZpbGVfcGljLmRqYW5nby4xMDgwLmMyIn0&amp;_nc_ht=scontent-atl3-1.cdninstagram.com&amp;_nc_cat=100&amp;_nc_oc=Q6cZ2QGyDGm-o5XSdJT_WZvqZFLBPnYBKWLkA9hluxTzAKQvu1xQLZ_ZzGqEIvqA_Utpvlk&amp;_nc_ohc=F8KYFQ1kArsQ7kNvwFjeqcH&amp;_nc_gid=K2OC8vRA7_VlM9pddjxCmQ&amp;edm=AOQ1c0wBAAAA&amp;ccb=7-5&amp;oh=00_Afy2yuRMGucgp3Xn1WeYPq8HoSrKChLXcNK3P5Tke3O3Lw&amp;oe=69BDAE74&amp;_nc_sid=8b3546</t>
  </si>
  <si>
    <t>https://instagram.com/p/DQx7A0wERTj, https://instagram.com/p/DNYEp-hIRc7, https://instagram.com/p/DMeF6CwId-w, https://instagram.com/p/DLfZdZYI_V1, https://instagram.com/p/DKSCF3OIYam, https://instagram.com/p/DJQK1sPIo3r, https://instagram.com/p/DJMwVGooa09, https://instagram.com/p/DJCBjAlI089, https://instagram.com/p/DIRppYkoMd7, https://instagram.com/p/DH7zNrfoidd, https://instagram.com/p/DEqYjcmpjUn, https://instagram.com/p/DC3llUutbT3</t>
  </si>
  <si>
    <t>6, 3, 1, 0, 3, 2, 4, 4, 2, 6, 4, 8</t>
  </si>
  <si>
    <t>2025-11-08, 2025-08-15, 2025-07-24, 2025-06-29, 2025-05-30, 2025-05-05, 2025-05-03, 2025-04-29, 2025-04-10, 2025-04-02, 2025-01-10, 2024-11-27</t>
  </si>
  <si>
    <t>DOSKI Новосибирск, Novosibirsk Reservoir, Антигламур, Respublica, DOSKI BAR, Novosibirsk, Russia</t>
  </si>
  <si>
    <t>https://scontent-atl3-1.cdninstagram.com/v/t51.82787-15/575678860_18420943399116396_3859174334186002399_n.webp?stp=dst-jpg_e35_s1080x1080_sh0.08_tt6&amp;_nc_ht=scontent-atl3-1.cdninstagram.com&amp;_nc_cat=100&amp;_nc_oc=Q6cZ2QGyDGm-o5XSdJT_WZvqZFLBPnYBKWLkA9hluxTzAKQvu1xQLZ_ZzGqEIvqA_Utpvlk&amp;_nc_ohc=vM1mfhyoY98Q7kNvwHEhr6v&amp;_nc_gid=K2OC8vRA7_VlM9pddjxCmQ&amp;edm=AOQ1c0wBAAAA&amp;ccb=7-5&amp;ig_cache_key=Mzc2MTA0NjcwNTIxNjIzMDYyNw%3D%3D.3-ccb7-5&amp;oh=00_AfzoqjDVolmH8RrXosicZLWpNvZQB5fgRZT_Tjz5aYi3ng&amp;oe=69BD9DAD&amp;_nc_sid=8b3546, https://scontent-atl3-1.cdninstagram.com/v/t51.82787-15/532260022_18406976272116396_1388449331946127773_n.webp?stp=dst-jpg_e35_s1080x1080_sh0.08_tt6&amp;_nc_ht=scontent-atl3-1.cdninstagram.com&amp;_nc_cat=100&amp;_nc_oc=Q6cZ2QGyDGm-o5XSdJT_WZvqZFLBPnYBKWLkA9hluxTzAKQvu1xQLZ_ZzGqEIvqA_Utpvlk&amp;_nc_ohc=ChXc1zfo_f8Q7kNvwH7njtB&amp;_nc_gid=K2OC8vRA7_VlM9pddjxCmQ&amp;edm=AOQ1c0wBAAAA&amp;ccb=7-5&amp;ig_cache_key=MzY5OTcyNzU3MDY5NzI2MjkwNw%3D%3D.3-ccb7-5&amp;oh=00_Afy5ahynQVYeYrzNoJ1WvwH7e7Wk0ZWyirysuqCX6Y66uQ&amp;oe=69BD94ED&amp;_nc_sid=8b3546, https://scontent-atl3-1.cdninstagram.com/v/t51.82787-15/522668694_18403938160116396_8497647919313411076_n.webp?stp=dst-jpg_e35_s1080x1080_sh0.08_tt6&amp;_nc_ht=scontent-atl3-1.cdninstagram.com&amp;_nc_cat=100&amp;_nc_oc=Q6cZ2QGyDGm-o5XSdJT_WZvqZFLBPnYBKWLkA9hluxTzAKQvu1xQLZ_ZzGqEIvqA_Utpvlk&amp;_nc_ohc=HDZMetB1-xMQ7kNvwH6FOsI&amp;_nc_gid=K2OC8vRA7_VlM9pddjxCmQ&amp;edm=AOQ1c0wBAAAA&amp;ccb=7-5&amp;ig_cache_key=MzY4MzQwNzUyNDE1Mjg2MDU5Mg%3D%3D.3-ccb7-5&amp;oh=00_AfztBfGkMwRMxQ2ZPokHrN952whvBGfb5Az7YG_ojhczaA&amp;oe=69BDA3BA&amp;_nc_sid=8b3546, https://scontent-atl3-1.cdninstagram.com/v/t51.2885-15/510450117_18400719685116396_2751509054744257580_n.webp?stp=dst-jpg_e35_s1080x1080_sh0.08_tt6&amp;_nc_ht=scontent-atl3-1.cdninstagram.com&amp;_nc_cat=100&amp;_nc_oc=Q6cZ2QGyDGm-o5XSdJT_WZvqZFLBPnYBKWLkA9hluxTzAKQvu1xQLZ_ZzGqEIvqA_Utpvlk&amp;_nc_ohc=o1XOlpW8zR0Q7kNvwG8QlAS&amp;_nc_gid=K2OC8vRA7_VlM9pddjxCmQ&amp;edm=AOQ1c0wBAAAA&amp;ccb=7-5&amp;ig_cache_key=MzY2NTc2MDU5Mjk3OTAzMTQxMw%3D%3D.3-ccb7-5&amp;oh=00_AfxCXa5Q4Ih8XzuFSnzhpC0AksACan_0V5JJ6eV28FunGA&amp;oe=69BD9B32&amp;_nc_sid=8b3546, https://scontent-atl3-1.cdninstagram.com/v/t51.2885-15/501917593_18396646903116396_3283097738447045580_n.webp?stp=dst-jpg_e35_s1080x1080_sh0.08_tt6&amp;_nc_ht=scontent-atl3-1.cdninstagram.com&amp;_nc_cat=100&amp;_nc_oc=Q6cZ2QGyDGm-o5XSdJT_WZvqZFLBPnYBKWLkA9hluxTzAKQvu1xQLZ_ZzGqEIvqA_Utpvlk&amp;_nc_ohc=B8pbkr-DE9YQ7kNvwEO220H&amp;_nc_gid=K2OC8vRA7_VlM9pddjxCmQ&amp;edm=AOQ1c0wBAAAA&amp;ccb=7-5&amp;ig_cache_key=MzY0Mzk4NDI0NzQ3OTQzNjk2Ng%3D%3D.3-ccb7-5&amp;oh=00_AfxrsQQLKTZx8UOiwF3rGoGOGd_IzTZ-Lcsjz1b0DrCckA&amp;oe=69BD98E6&amp;_nc_sid=8b3546, https://scontent-atl3-1.cdninstagram.com/v/t51.2885-15/495738371_18393190429116396_4722221480139891258_n.webp?stp=dst-jpg_e35_s1080x1080_sh0.08_tt6&amp;_nc_ht=scontent-atl3-1.cdninstagram.com&amp;_nc_cat=100&amp;_nc_oc=Q6cZ2QGyDGm-o5XSdJT_WZvqZFLBPnYBKWLkA9hluxTzAKQvu1xQLZ_ZzGqEIvqA_Utpvlk&amp;_nc_ohc=B3MMHgLSZGsQ7kNvwFJ8Da7&amp;_nc_gid=K2OC8vRA7_VlM9pddjxCmQ&amp;edm=AOQ1c0wBAAAA&amp;ccb=7-5&amp;ig_cache_key=MzYyNTQ0NTM3MDEyOTE5MDM3OQ%3D%3D.3-ccb7-5&amp;oh=00_AfxbsTGLhH51VlAVh6lmxeF_1m4CjecX7HvVZKN3pszPLQ&amp;oe=69BDB225&amp;_nc_sid=8b3546, https://scontent-atl3-1.cdninstagram.com/v/t51.2885-15/494652461_18393015400116396_8775131589963301602_n.webp?stp=dst-jpg_e35_s1080x1080_sh0.08_tt6&amp;_nc_ht=scontent-atl3-1.cdninstagram.com&amp;_nc_cat=100&amp;_nc_oc=Q6cZ2QGyDGm-o5XSdJT_WZvqZFLBPnYBKWLkA9hluxTzAKQvu1xQLZ_ZzGqEIvqA_Utpvlk&amp;_nc_ohc=qo3ZuACGowIQ7kNvwFF-hbv&amp;_nc_gid=K2OC8vRA7_VlM9pddjxCmQ&amp;edm=AOQ1c0wBAAAA&amp;ccb=7-5&amp;ig_cache_key=MzYyNDQ4NDM1NjU5MjA4NjMzMw%3D%3D.3-ccb7-5&amp;oh=00_AfyPp1mtanIt-YRherlYg4EhtspTgf78iBg4DeKcKNT8yw&amp;oe=69BD8F21&amp;_nc_sid=8b3546, https://scontent-atl3-1.cdninstagram.com/v/t51.2885-15/491446161_18392479624116396_8072256372870630977_n.webp?stp=dst-jpg_e35_s1080x1080_sh0.08_tt6&amp;_nc_ht=scontent-atl3-1.cdninstagram.com&amp;_nc_cat=100&amp;_nc_oc=Q6cZ2QGyDGm-o5XSdJT_WZvqZFLBPnYBKWLkA9hluxTzAKQvu1xQLZ_ZzGqEIvqA_Utpvlk&amp;_nc_ohc=sNiIZrEAr18Q7kNvwE3S9ic&amp;_nc_gid=K2OC8vRA7_VlM9pddjxCmQ&amp;edm=AOQ1c0wBAAAA&amp;ccb=7-5&amp;ig_cache_key=MzYyMTQ2Mzg1NDIxMDU2Nzk5Nw%3D%3D.3-ccb7-5&amp;oh=00_AfxFRmREJJ0GAh07J2MOxOk-JSQhP-t64Ypy_B8YNKuZTQ&amp;oe=69BDAC32&amp;_nc_sid=8b3546, https://scontent-atl3-1.cdninstagram.com/v/t51.2885-15/489477230_18389892856116396_3346119546372103447_n.webp?stp=dst-jpg_e35_s1080x1080_sh0.08_tt6&amp;_nc_ht=scontent-atl3-1.cdninstagram.com&amp;_nc_cat=100&amp;_nc_oc=Q6cZ2QGyDGm-o5XSdJT_WZvqZFLBPnYBKWLkA9hluxTzAKQvu1xQLZ_ZzGqEIvqA_Utpvlk&amp;_nc_ohc=uTlwehEyrOoQ7kNvwFWqSP0&amp;_nc_gid=K2OC8vRA7_VlM9pddjxCmQ&amp;edm=AOQ1c0wBAAAA&amp;ccb=7-5&amp;ig_cache_key=MzYwNzg0Nzk0MDI5MDI5OTc3MQ%3D%3D.3-ccb7-5&amp;oh=00_AfyM8AaUwYCO6jpJHDc0hXSYH1SQn42rlA-PuUAWCH97yQ&amp;oe=69BDBD64&amp;_nc_sid=8b3546, https://scontent-atl3-1.cdninstagram.com/v/t51.2885-15/488607697_18388525480116396_969384027882046285_n.webp?stp=dst-jpg_e35_s1080x1080_sh0.08_tt6&amp;_nc_ht=scontent-atl3-1.cdninstagram.com&amp;_nc_cat=100&amp;_nc_oc=Q6cZ2QGyDGm-o5XSdJT_WZvqZFLBPnYBKWLkA9hluxTzAKQvu1xQLZ_ZzGqEIvqA_Utpvlk&amp;_nc_ohc=sOoAZbvc11IQ7kNvwHFV36M&amp;_nc_gid=K2OC8vRA7_VlM9pddjxCmQ&amp;edm=AOQ1c0wBAAAA&amp;ccb=7-5&amp;ig_cache_key=MzYwMTY5NzU2NzQzOTcyNjQyOQ%3D%3D.3-ccb7-5&amp;oh=00_AfxXgdE9cSmZZk1wS5us9v4ZcmuA7rKZOsezKqU1wf1</t>
  </si>
  <si>
    <t>https://www.instagram.com/djani_hellis_1998</t>
  </si>
  <si>
    <t>naetdown</t>
  </si>
  <si>
    <t>ดวงเนตร เมืองเก่า</t>
  </si>
  <si>
    <t>ขยันรวยๆๆๆ</t>
  </si>
  <si>
    <t>https://scontent-iad3-1.cdninstagram.com/v/t51.82787-19/527249077_18511487524030435_9189901432788487163_n.jpg?stp=dst-jpg_e0_s150x150_tt6&amp;efg=eyJ2ZW5jb2RlX3RhZyI6InByb2ZpbGVfcGljLmRqYW5nby4xMDgwLmMyIn0&amp;_nc_ht=scontent-iad3-1.cdninstagram.com&amp;_nc_cat=107&amp;_nc_oc=Q6cZ2QHLv73Gphua6G6AUI-79zgt_O6wqX8u-EdOX6cVlj_Js6gAvh6pYbdA_N6MR-HYIUY&amp;_nc_ohc=BnXpBzZvxEMQ7kNvwFkufsV&amp;_nc_gid=WPqxmnLIhEYrn7HdQekV7A&amp;edm=AOQ1c0wBAAAA&amp;ccb=7-5&amp;oh=00_Afyn9f7KGDgxock6SNLzd5JstVAYK-bqg21lOQg7lBXwNQ&amp;oe=69BDB30A&amp;_nc_sid=8b3546</t>
  </si>
  <si>
    <t>เวลาแห่งความสุข
#bbrightvc bbrightvc #bright | Wow 
Bangkok thailand 
#BurberryxBRIGHT 
#bbrightvc bbrightvc
#Burberry @Burberry | Bangkok thailand 
#BurberryxBRIGHT 
#bbrightvc bbrightvc
#Burberry @Burberry | ไปคนเดียวกับคนเดียวเก่งมาก
Bright Vachirawit 
#bbrightvc bbrightvc #bright | ไบร์ทร่วมแคมเปญครบรอบ170ปี Burberry
#BurberryxBRIGHT 
#bbrightvc bbrightvc
#Burberry @Burberry | เท่ห์จัด
#BurberryxBRIGHT 
#bbrightvc bbrightvc
#Burberry @Burberry | ภูมิใจคับ
#BurberryxBRIGHT 
#bbrightvc bbrightvc
#Burberry @Burberry | หล่อเซอร์
#BurberryxBRIGHT 
#bbrightvc bbrightvc
#Burberry @Burberry | #BurberryxBRIGHT 
#bbrightvc bbrightvc
#Burberry @Burberry | น่ารัก🥰
BRIGHT LFW 2026
  #BurberryAW26xBRIGHT
  #Burberry
  #BurberryxBRIGHT
  #bbrightvc | เป็นแฟนคลับไบร์ทไม่ง่ายนะ🙏🤍🫶
BRIGHT LFW 2026
  #BurberryAW26xBRIGHT
  #Burberry
  #BurberryxBRIGHT
  #bbrightvc | ลุคแอร์พอท
#bbrightvc bbrightvc
#BurberryAW26xBRIGHT
#Burberry
#BurberryxBRIGHT</t>
  </si>
  <si>
    <t>#bbrightvc, #bright, #BurberryxBRIGHT, #Burberry, #BurberryAW26xBRIGHT</t>
  </si>
  <si>
    <t>@Burberry</t>
  </si>
  <si>
    <t>https://instagram.com/p/DV0cP7bkUaZ, https://instagram.com/p/DVlk8FIE7HU, https://instagram.com/p/DVlkxLfk7Js, https://instagram.com/p/DVfH9Q9kzmJ, https://instagram.com/p/DVbVIZ2EoLJ, https://instagram.com/p/DVbUqrUEvbr, https://instagram.com/p/DVaujuikVj2, https://instagram.com/p/DVY8kAKkpgK, https://instagram.com/p/DVY8hK9knTq, https://instagram.com/p/DVN_pYLElGI, https://instagram.com/p/DVN_JhjEiKS, https://instagram.com/p/DVEKeq0kpbQ</t>
  </si>
  <si>
    <t>9, 21, 19, 13, 12, 6, 7, 17, 12, 15, 33, 13</t>
  </si>
  <si>
    <t>2026-03-13, 2026-03-07, 2026-03-07, 2026-03-05, 2026-03-03, 2026-03-03, 2026-03-03, 2026-03-02, 2026-03-02, 2026-02-26, 2026-02-26, 2026-02-22</t>
  </si>
  <si>
    <t>Sidecar, Sidecar, Video, Video, Sidecar, Video, Video, Video, Video, Video, Video, Video</t>
  </si>
  <si>
    <t>https://scontent-iad3-1.cdninstagram.com/v/t51.82787-15/651057241_18561913453030435_2074587297129730472_n.heic?stp=dst-jpg_e35_s1080x1080_sh0.08_tt6&amp;_nc_ht=scontent-iad3-1.cdninstagram.com&amp;_nc_cat=107&amp;_nc_oc=Q6cZ2QHLv73Gphua6G6AUI-79zgt_O6wqX8u-EdOX6cVlj_Js6gAvh6pYbdA_N6MR-HYIUY&amp;_nc_ohc=KbnXxIOyk1oQ7kNvwGpKnqX&amp;_nc_gid=WPqxmnLIhEYrn7HdQekV7A&amp;edm=AOQ1c0wBAAAA&amp;ccb=7-5&amp;ig_cache_key=Mzg1MTgyNzYzMTgwMTU4MzA0Mg%3D%3D.3-ccb7-5&amp;oh=00_AfxZxg2373iR6z7Z12tx-qNf8MBnqiQtu2LwwwNKDqTT5A&amp;oe=69BDA8E0&amp;_nc_sid=8b3546, https://scontent-iad3-1.cdninstagram.com/v/t51.82787-15/651057241_18561913453030435_2074587297129730472_n.heic?stp=dst-jpg_e35_s1080x1080_sh0.08_tt6&amp;_nc_ht=scontent-iad3-1.cdninstagram.com&amp;_nc_cat=107&amp;_nc_oc=Q6cZ2QHLv73Gphua6G6AUI-79zgt_O6wqX8u-EdOX6cVlj_Js6gAvh6pYbdA_N6MR-HYIUY&amp;_nc_ohc=KbnXxIOyk1oQ7kNvwGpKnqX&amp;_nc_gid=WPqxmnLIhEYrn7HdQekV7A&amp;edm=AOQ1c0wBAAAA&amp;ccb=7-5&amp;ig_cache_key=Mzg1MTgyNzYzMTgwMTU4MzA0Mg%3D%3D.3-ccb7-5&amp;oh=00_AfxZxg2373iR6z7Z12tx-qNf8MBnqiQtu2LwwwNKDqTT5A&amp;oe=69BDA8E0&amp;_nc_sid=8b3546, https://scontent-iad3-1.cdninstagram.com/v/t51.82787-15/651035823_18561913462030435_5066330705431630782_n.heic?stp=dst-jpg_e35_s1080x1080_sh0.08_tt6&amp;_nc_ht=scontent-iad3-1.cdninstagram.com&amp;_nc_cat=107&amp;_nc_oc=Q6cZ2QHLv73Gphua6G6AUI-79zgt_O6wqX8u-EdOX6cVlj_Js6gAvh6pYbdA_N6MR-HYIUY&amp;_nc_ohc=bH9G1dTVYKkQ7kNvwEtvNU5&amp;_nc_gid=WPqxmnLIhEYrn7HdQekV7A&amp;edm=AOQ1c0wBAAAA&amp;ccb=7-5&amp;ig_cache_key=Mzg1MTgyNzYzODE4NTM1MDMxMQ%3D%3D.3-ccb7-5&amp;oh=00_AfxAL57xYQsbwGOmDgJ-JqKEtxJokWm15t6evvsc6vFVNw&amp;oe=69BDB0F3&amp;_nc_sid=8b3546, https://scontent-iad3-1.cdninstagram.com/v/t51.82787-15/651051049_18561913477030435_2585188221772665243_n.heic?stp=dst-jpg_e35_s1080x1080_sh0.08_tt6&amp;_nc_ht=scontent-iad3-1.cdninstagram.com&amp;_nc_cat=107&amp;_nc_oc=Q6cZ2QHLv73Gphua6G6AUI-79zgt_O6wqX8u-EdOX6cVlj_Js6gAvh6pYbdA_N6MR-HYIUY&amp;_nc_ohc=-c1X7Xictf4Q7kNvwGcfEQu&amp;_nc_gid=WPqxmnLIhEYrn7HdQekV7A&amp;edm=AOQ1c0wBAAAA&amp;ccb=7-5&amp;ig_cache_key=Mzg1MTgyNzY0NjE4ODAzNjgyNA%3D%3D.3-ccb7-5&amp;oh=00_AfxOCMPjO1D-h7mnPQp2I60KeSJF_dyEJaSnp41txSO1Qg&amp;oe=69BDAC7B&amp;_nc_sid=8b3546, https://scontent-iad3-1.cdninstagram.com/v/t51.82787-15/651131199_18561913486030435_7605032591971771524_n.heic?stp=dst-jpg_e35_s1080x1080_sh0.08_tt6&amp;_nc_ht=scontent-iad3-1.cdninstagram.com&amp;_nc_cat=107&amp;_nc_oc=Q6cZ2QHLv73Gphua6G6AUI-79zgt_O6wqX8u-EdOX6cVlj_Js6gAvh6pYbdA_N6MR-HYIUY&amp;_nc_ohc=g3iHG_iMcsoQ7kNvwEpOjqe&amp;_nc_gid=WPqxmnLIhEYrn7HdQekV7A&amp;edm=AOQ1c0wBAAAA&amp;ccb=7-5&amp;ig_cache_key=Mzg1MTgyNzY1NDc4NjQxNTM1Mg%3D%3D.3-ccb7-5&amp;oh=00_AfxC5hwt8FHe8RLz3ZdSr3RBkFC1Y2uq5Ng76Indx5ofDw&amp;oe=69BD8BDC&amp;_nc_sid=8b3546, https://scontent-iad3-1.cdninstagram.com/v/t51.82787-15/651975256_18561913498030435_7180155263640193255_n.heic?stp=dst-jpg_e35_s1080x1080_sh0.08_tt6&amp;_nc_ht=scontent-iad3-1.cdninstagram.com&amp;_nc_cat=107&amp;_nc_oc=Q6cZ2QHLv73Gphua6G6AUI-79zgt_O6wqX8u-EdOX6cVlj_Js6gAvh6pYbdA_N6MR-HYIUY&amp;_nc_ohc=n69Mi86DwwMQ7kNvwEHbq5w&amp;_nc_gid=WPqxmnLIhEYrn7HdQekV7A&amp;edm=AOQ1c0wBAAAA&amp;ccb=7-5&amp;ig_cache_key=Mzg1MTgyNzY2MzQxODI4NzAyOA%3D%3D.3-ccb7-5&amp;oh=00_Afykn3MAlkZ0rzXh_lP44qkC3_bobHlinTOmOeeCNSnvPw&amp;oe=69BDB184&amp;_nc_sid=8b3546, https://scontent-iad3-1.cdninstagram.com/v/t51.82787-15/649229331_18560290048030435_4364431328843836943_n.jpg?stp=dst-jpg_e15_tt6&amp;_nc_ht=scontent-iad3-1.cdninstagram.com&amp;_nc_cat=107&amp;_nc_oc=Q6cZ2QHLv73Gphua6G6AUI-79zgt_O6wqX8u-EdOX6cVlj_Js6gAvh6pYbdA_N6MR-HYIUY&amp;_nc_ohc=3pDTiBbcOg0Q7kNvwHxxjWA&amp;_nc_gid=WPqxmnLIhEYrn7HdQekV7A&amp;edm=AOQ1c0wBAAAA&amp;ccb=7-5&amp;oh=00_AfzpNVz7IZzBjbaT9_B5sqmKik4Cr00PfBUIsTt2HkVGUw&amp;oe=69BD9774&amp;_nc_sid=8b3546, https://scontent-iad3-1.cdninstagram.com/v/t51.82787-15/645567238_18560289823030435_8446134034455300900_n.heic?stp=dst-jpg_e35_p1080x1080_sh0.08_tt6&amp;_nc_ht=scontent-iad3-1.cdninstagram.com&amp;_nc_cat=107&amp;_nc_oc=Q6cZ2QHLv73Gphua6G6AUI-79zgt_O6wqX8u-EdOX6cVlj_Js6gAvh6pYbdA_N6MR-HYIUY&amp;_nc_ohc=2flL5IqZjj4Q7kNvwFhytJw&amp;_nc_gid=WPqxmnLIhEYrn7HdQekV7A&amp;edm=AOQ1c0wBAAAA&amp;ccb=7-5&amp;ig_cache_key=Mzg0NzY0MzUyNTg4Mjc5ODk4OQ%3D%3D.3-ccb7-5&amp;oh=00_Afy24igfMTbev297SJRv8J6u3O4O2Dd_5WZQaZjacA5DxQ&amp;oe=69BD88D9&amp;_nc_sid=8b3546, https://scontent-iad3-1.cdninstagram.com/v/t51.82787-15/649215318_18560289832030435_6574638945645425243_n.heic?stp=dst-jpg_e35_p1080x1080_sh0.08_tt6&amp;_nc_ht=scontent-iad3-1.cdninstagram.com&amp;_nc_cat=107&amp;_nc_oc=Q6cZ2QHLv73Gphua6G6AUI-79zgt_O6wqX8u-EdOX6cVlj_Js6gAvh6pYbdA_N6MR-HYIUY&amp;_nc_ohc=a34qZ_tIg50Q7kNvwHHEpMW&amp;_nc_gid=WPqxmnLIhEYrn7HdQekV7A&amp;edm=AOQ1c0wBAAAA&amp;ccb=7-5&amp;ig_cache_key=Mzg0NzY0MzUzNDQxNDA0MDY0Ng%3D%3D.3-ccb7-5&amp;oh=00_Afys4t-YztyrUkh9jNYn8tE4Dnl0qixx9EK0KXuI1G7FSQ&amp;oe=69BDA7E3&amp;_nc_sid=8b3546, https://scontent-iad3-1.cdninstagram.com/v/t51.82787-15/640423054_18559269520030435_3877485088334022085_n.heic?stp=dst-jpg_e35_p1080x1080_sh0.08_tt6&amp;_nc_ht=scontent-iad3-1.cdninstagram.com&amp;_nc_cat=107&amp;_nc_oc=Q6cZ2QHLv73Gphua6G6AUI-79zgt_O6wqX8u-EdOX6cVlj_Js6gAvh6pYbdA_N6MR-HYIUY&amp;_nc_ohc=YEbY5VbXxskQ7kNvwHo8rl0&amp;_nc_gid=WPqxmnLIhEYrn7HdQekV7A&amp;edm=AOQ1c0wBAAAA&amp;ccb=7-5&amp;ig_cache_key=Mzg0NDc1OTEwNzMzMzY4MTM2OA%3D%3D.3-ccb7-5&amp;oh=00_AfyLWvaIrYKD1aa4rNpJkA6ltKussUgtG86ceUYSYhwr2w&amp;oe=69BD9431&amp;_nc_sid=8b3546, https://scontent-iad3-1.cdninstagr</t>
  </si>
  <si>
    <t>https://scontent-iad3-1.cdninstagram.com/o1/v/t16/f2/m69/AQP-R6c11dFw6WtYAbzcoHj-1rFx2FScLCRGB_-CMSNGgwBIIBhFVzLU0SZwiDndfroVSkqm-Hd9MiJP2dUvp6H2.mp4?strext=1&amp;_nc_cat=107&amp;_nc_sid=5e9851&amp;_nc_ht=scontent-iad3-1.cdninstagram.com&amp;_nc_ohc=i6eMSnJOkO4Q7kNvwHEgISz&amp;efg=eyJ2ZW5jb2RlX3RhZyI6Inhwdl9wcm9ncmVzc2l2ZS5JTlNUQUdSQU0uQ0FST1VTRUxfSVRFTS5DMy43MjAuZGFzaF9iYXNlbGluZV8xX3YxIiwieHB2X2Fzc2V0X2lkIjoxNzk1MDAzMDUyMTEwMzYyMywiYXNzZXRfYWdlX2RheXMiOjgsInZpX3VzZWNhc2VfaWQiOjEwMTQ2LCJkdXJhdGlvbl9zIjo5LCJ1cmxnZW5fc291cmNlIjoid3d3In0%3D&amp;ccb=17-1&amp;vs=ed9fa07ca0b3ad7d&amp;_nc_vs=HBksFQIYOnBhc3N0aHJvdWdoX2V2ZXJzdG9yZS9HT2lKakNhTVc1d2RISmdDQUF1dmFCYXZwamR0YnNwVEFRQUYVAALIARIAFQIYUWlnX3hwdl9wbGFjZW1lbnRfcGVybWFuZW50X3YyLzc4NDQ0RUNBMEY0QTEzMzBENUJDNEEwOTIwMTg0OEI2X2F1ZGlvX2Rhc2hpbml0Lm1wNBUCAsgBEgAoABgAGwKIB3VzZV9vaWwBMRJwcm9ncmVzc2l2ZV9yZWNpcGUBMRUAACaO1NeOpd3iPxUCKAJDMywXQCIhysCDEm8YEmRhc2hfYmFzZWxpbmVfMV92MREAde4HZcSeAQA&amp;_nc_gid=WPqxmnLIhEYrn7HdQekV7A&amp;_nc_ss=1a&amp;_nc_zt=28&amp;oh=00_Afwwk-lWf-7O-IDee1rPcZPfVgg8Aqpb2XuvtlebmkWJow&amp;oe=69BDA305, https://scontent-iad3-1.cdninstagram.com/o1/v/t16/f2/m69/AQNPKQbVqz0KtH0SWQ2d_AyqtbmYF_H4YcbbkeKK3kv5C9whYAdNHPP974rcVftUaJRKxrgmSBUiRGJQjK7rliGn.mp4?strext=1&amp;_nc_cat=109&amp;_nc_sid=5e9851&amp;_nc_ht=scontent-iad3-1.cdninstagram.com&amp;_nc_ohc=I1E51nek26IQ7kNvwFI9Qjl&amp;efg=eyJ2ZW5jb2RlX3RhZyI6Inhwdl9wcm9ncmVzc2l2ZS5JTlNUQUdSQU0uQ0xJUFMuQzMuNzIwLmRhc2hfYmFzZWxpbmVfMV92MSIsInhwdl9hc3NldF9pZCI6MTc5NTAwMzAwODMxMDM2MjMsImFzc2V0X2FnZV9kYXlzIjo4LCJ2aV91c2VjYXNlX2lkIjoxMDA5OSwiZHVyYXRpb25fcyI6OCwidXJsZ2VuX3NvdXJjZSI6Ind3dyJ9&amp;ccb=17-1&amp;_nc_gid=WPqxmnLIhEYrn7HdQekV7A&amp;_nc_ss=1a&amp;_nc_zt=28&amp;vs=e2eb7ef97e6ace05&amp;_nc_vs=HBksFQIYOnBhc3N0aHJvdWdoX2V2ZXJzdG9yZS9HTFRMZVNiSUVmNGJrOUlHQURMaFZWX1pRNzh1YnNwVEFRQUYVAALIARIAFQIYUWlnX3hwdl9wbGFjZW1lbnRfcGVybWFuZW50X3YyLzVFNERENjMxMThCMTcwOUMwNDJEMTI0NUY1MjNEMUEyX2F1ZGlvX2Rhc2hpbml0Lm1wNBUCAsgBEgAoABgAGwKIB3VzZV9vaWwBMRJwcm9ncmVzc2l2ZV9yZWNpcGUBMRUAACaO7vzsod3iPxUCKAJDMywXQB-7ZFocrAgYEmRhc2hfYmFzZWxpbmVfMV92MREAdf4HZeadAQA&amp;oh=00_AfzFax8Ib_L4rdz1v4mDT8pYq-Wg4BMk0bQki-2KyotSFg&amp;oe=69BDB767, https://scontent-iad3-2.cdninstagram.com/o1/v/t16/f2/m69/AQN2ATC7nEXaBgCJMsmCr9YzPFpHeXGV5P3tiBym9KUwd-mJa2c3pb3IEb5XJHopctCvxBlBAGyxOb0ZiGNl_8nP.mp4?strext=1&amp;_nc_cat=103&amp;_nc_sid=5e9851&amp;_nc_ht=scontent-iad3-2.cdninstagram.com&amp;_nc_ohc=1QYy6mYeumwQ7kNvwF0R-cg&amp;efg=eyJ2ZW5jb2RlX3RhZyI6Inhwdl9wcm9ncmVzc2l2ZS5JTlNUQUdSQU0uQ0xJUFMuQzMuNzIwLmRhc2hfYmFzZWxpbmVfMV92MSIsInhwdl9hc3NldF9pZCI6MTc5NDk0MDY3MTkxMDM2MjMsImFzc2V0X2FnZV9kYXlzIjoxMSwidmlfdXNlY2FzZV9pZCI6MTAwOTksImR1cmF0aW9uX3MiOjU1LCJ1cmxnZW5fc291cmNlIjoid3d3In0%3D&amp;ccb=17-1&amp;_nc_gid=WPqxmnLIhEYrn7HdQekV7A&amp;_nc_ss=1a&amp;_nc_zt=28&amp;vs=ea8b2b70e32e6230&amp;_nc_vs=HBksFQIYOnBhc3N0aHJvdWdoX2V2ZXJzdG9yZS9HTkhLZVNiY1l6ZGlvLTRHQUJINlhfemdJT05nYnNwVEFRQUYVAALIARIAFQIYUWlnX3hwdl9wbGFjZW1lbnRfcGVybWFuZW50X3YyLzBBNDQxMTdDNzY5M0FEOENCMjYxMjgzMDgzMEQyNUFDX2F1ZGlvX2Rhc2hpbml0Lm1wNBUCAsgBEgAoABgAGwKIB3VzZV9vaWwBMRJwcm9ncmVzc2l2ZV9yZWNpcGUBMRUAACaOyt62_bjiPxUCKAJDMywXQEvVP3ztkWgYEmRhc2hfYmFzZWxpbmVfMV92MREAdf4HZeadAQA&amp;oh=00_AfxGA1I5W1iCFksB9GB1XWMNhySIkWjHJ9XjS3LQFzq9RA&amp;oe=69BD9961, https://scontent-iad3-2.cdninstagram.com/o1/v/t16/f2/m69/AQNhD8QqFsn49_J0H9fM844duVhDpAxKDwZzPXO4jwxG-XYFSWDjbXR0cS2mlT6f7GMSe_1sxK5fyF1zEU1JgsXz.mp4?strext=1&amp;_nc_cat=100&amp;_nc_sid=5e9851&amp;_nc_ht=scontent-iad3-2.cdninstagram.com&amp;_nc_ohc=IIdjmhGqz1sQ7kNvwGZnvm6&amp;efg=eyJ2ZW5jb2RlX3RhZyI6Inhwdl9wcm9ncmVzc2l2ZS5JTlNUQUdSQU0uQ0xJUFMuQzMuNzIwLmRhc2hfYmFzZWxpbmVfMV92MSIsInhwdl9hc3NldF9pZCI6MTc5NDkwMzQ1NzgxMDM2MjMsImFzc2V0X2FnZV9kYXlzIjoxMiwidmlfdXNlY2FzZV9pZCI6MTAwOTksImR1cmF0aW9uX3MiOjcsInVybGdlbl9zb3VyY2UiOiJ3d3cifQ%3D%3D&amp;ccb=17-1&amp;_nc_gid=WPqxmnLIhEYrn7HdQekV7A&amp;_nc_ss=1a&amp;_nc_zt=28&amp;vs=f743f91ea4cc07f4&amp;_nc_vs=HBksFQIYOnBhc3N0aHJvdWdoX2V2ZXJzdG9yZS9HSEJ5WkNZd2tYMnNxbk1JQUlVaGhqS0tYUDlrYnNwVEFRQUYVAALIARIAFQIYUWlnX3hwdl9wbGFjZW1lbnRfcGVybWFuZW50X3YyLzBENDdENEZFOTFFRUVFQzA5ODY5MTE5MEJGM0IxRUE5X2F1ZGlvX2Rhc2hpbml0Lm1wNBUCAsgBEgAoABgAGwKIB3VzZV9vaWwBMRJwcm9ncmVzc2l2ZV9yZWNpcGUBMRUAACaOtbbhqKPiPxUCKAJDMywXQB1U_fO2RaIYEmRhc2hfYmFzZWxpbmVfMV92MREAdf4HZeadAQA&amp;oh=00_AfzSdSv3k0kR8eVtXR039d9p9g19KyT-dWzL8O_K0fc-5w&amp;oe=69BD8800, https://scontent-iad3-2.cdninstagram.com/o1/v/t16/f2/m69/AQO4FYmplGSbzw8c0fMUF7YkrH2KMjalv7C1b20cmPNCjLK7oGx7KTURYcUz9sRJ8lAJDWbRlFF-9mB-7pZ8Wqwn.mp4?strext=1&amp;_nc_cat=103&amp;_nc_sid=5e9851&amp;_nc_ht=scontent-iad3-2.cdninstagram.com&amp;_nc_ohc=DkI6KLcXntEQ7kNvwFdShyW&amp;efg=eyJ2ZW5jb2RlX3RhZyI6Inhwdl9wcm9ncmVzc2l2ZS5JTlNUQUdSQU0uQ0xJUFMuQzMuNzIwLmRhc2hfYmFzZWxpbmVfMV92MSIsInhwdl9hc3NldF9pZCI6MTc5NDg5NzMwNzUxMDM2MjMsImFzc2V0X2FnZV9kYXlzIjoxMywidmlfdXNlY2FzZV9pZCI6MTAwOTksImR1cmF0aW9uX3MiOjcsInVybGdlbl9zb3VyY2UiOiJ3d3cifQ%3D%3D&amp;ccb=17-1&amp;vs=89a8c3a4740dddd4&amp;_nc_vs=HBksFQIYOnBhc3N0aHJvdWdoX2V2ZXJzdG9yZS9HRDFSWnlhYk5FT1ZYNHdFQUNjSmZNLTc1ajVkYnNwVEFRQUYVAALIARIAFQIYUWlnX3hwdl9wbGFjZW1lbnRfcGVybWFuZW50X3YyLzk4NEUxQkFCMkRCODY1MDEwNDJCMERBNzA4M0REQTk4X2F1ZGlvX2Rhc2hpbml0Lm1wNBUCAsgBEgAoABgAGwKIB3VzZV9vaWwBMRJwcm9ncmVzc2l2ZV9yZWNpcGUBMRUAACaO_svD3p_iPxUCKAJDMywXQB12yLQ5WBAYEmRhc2hfYmFzZWxpbmVfMV92MREAdf4HZeadAQA&amp;_nc_gid=WPqxmnLIhEYrn</t>
  </si>
  <si>
    <t>https://www.instagram.com/naetdown</t>
  </si>
  <si>
    <t>sabrina2010c</t>
  </si>
  <si>
    <t>Sabrina Rina</t>
  </si>
  <si>
    <t>To travelling and eating around the world</t>
  </si>
  <si>
    <t>https://scontent-phx1-1.cdninstagram.com/v/t51.82787-19/609489524_18387129472194734_3272512084794756594_n.jpg?stp=dst-jpg_e0_s150x150_tt6&amp;efg=eyJ2ZW5jb2RlX3RhZyI6InByb2ZpbGVfcGljLmRqYW5nby43MTcuYzIifQ&amp;_nc_ht=scontent-phx1-1.cdninstagram.com&amp;_nc_cat=102&amp;_nc_oc=Q6cZ2QE0holiYP6ZRASCU0ErJaRi9Tfo3UORxmg9UaJVTW9d1-Y3i1411o2lYD47GK7bDHw&amp;_nc_ohc=ZBM4SXX2FxgQ7kNvwG3EB7i&amp;_nc_gid=lI6uWgp3i_mUJPgMicqzOA&amp;edm=AOQ1c0wBAAAA&amp;ccb=7-5&amp;oh=00_AfyYRtpxNrKV6GCR2GpBeAJimGKFjgYcflb6ZrjgvetZzA&amp;oe=69BD9FA2&amp;_nc_sid=8b3546</t>
  </si>
  <si>
    <t>The beautiful Lake tekapo with Lupins in full blooms 🪻 | 📍甘川文化村🌈 到小韩必须要穿汉服拍照啊☺️
#busan #gamcheon #bts 🎶 | I LOVE TAIPEI 🎶 Thanks for an awesome time 😘@jjlin @miraclecoffee151 @smglife_official 
#JJLinFinalLap #JJ20WorldTour
#林俊傑FinalLap #林俊傑jj20世界巡迴演唱會 | 如此完美的四月🥰
好想冻结那时间🫶
@jjlin 五月见！！！#jj20worldtour #jj20andbeyond #jjlin | 🎵🎤“我却只要那段最美的回忆～”
#JJLinFinalLap 墨尔本站一起欢庆JJ出道22周年🎉圆满💜感恩🥰 下次见啦 #JJ20WorldTour | 🇦🇺🦘💙💜💚 | #ekka 2024 ✌️🍓🍦 | Fishing 🎣 | It’s been a perfect night w Taylor and Swifties in Melbourne! #taylorswift | #北投泡汤 #地热谷 
#SENTO SPA ♨️ #Geothermal Valley | Everyday is A miracle Day 😍 | 香港演唱会时候雨中排队1个多小时预定的💜100多天后终于穿上了同款练舞！下半年希望能买到票可以穿着再去看一场#jj20worldtour</t>
  </si>
  <si>
    <t>#busan, #gamcheon, #bts, #JJLinFinalLap, #JJ20WorldTour, #jj20worldtour, #jj20andbeyond, #jjlin, #ekka, #taylorswift, #SENTO, #Geothermal</t>
  </si>
  <si>
    <t>@jjlin, @miraclecoffee151, @smglife_official</t>
  </si>
  <si>
    <t>https://instagram.com/p/DSRojXCk2Nm, https://instagram.com/p/DLIHKmtxtJG, https://instagram.com/p/DKtCvnlxYhw, https://instagram.com/p/DJE-rPWyf1l, https://instagram.com/p/DIiV8MdxNhO, https://instagram.com/p/DAAk9OGRU__, https://instagram.com/p/C-xZvNwy4Q0, https://instagram.com/p/C5N9uRexmuS, https://instagram.com/p/C3c52i9RO1p, https://instagram.com/p/C1KYgXzxSah, https://instagram.com/p/C1G2RVmRgEJ, https://instagram.com/p/CuraDxYRsJ3</t>
  </si>
  <si>
    <t>9, 8, 9, 9, 10, 10, 9, 11, 9, 9, 9, 12</t>
  </si>
  <si>
    <t>0, 0, 0, 0, 0, 2, 0, 1, 1, 4, 0, 0</t>
  </si>
  <si>
    <t>2025-12-15, 2025-06-20, 2025-06-10, 2025-04-30, 2025-04-17, 2024-09-17, 2024-08-17, 2024-04-01, 2024-02-17, 2023-12-22, 2023-12-21, 2023-07-14</t>
  </si>
  <si>
    <t>Lake Tekapo, New Zealand, Busan Gamcheon Culture Village, 부산 감천문화마을, Miracle Coffee, Brisbane, Queensland, Australia, Melbourne, Victoria, Australia, North Stradbroke Island, Hervey Bay, Queensland, Taipei, Taiwan</t>
  </si>
  <si>
    <t>https://scontent-phx1-1.cdninstagram.com/v/t51.82787-15/599802138_18385040053194734_4816825426165809842_n.jpg?stp=dst-jpg_e35_p1080x1080_sh0.08_tt6&amp;_nc_ht=scontent-phx1-1.cdninstagram.com&amp;_nc_cat=102&amp;_nc_oc=Q6cZ2QE0holiYP6ZRASCU0ErJaRi9Tfo3UORxmg9UaJVTW9d1-Y3i1411o2lYD47GK7bDHw&amp;_nc_ohc=zUgpA03sa5YQ7kNvwEKNfST&amp;_nc_gid=lI6uWgp3i_mUJPgMicqzOA&amp;edm=AOQ1c0wBAAAA&amp;ccb=7-5&amp;ig_cache_key=Mzc4Nzk4NzEwMDU0MjEzNDU5Mg%3D%3D.3-ccb7-5&amp;oh=00_AfwHGJSNS_CF3xVycDDgO_7zGesl-DSYSFH7F-mbpCQOmA&amp;oe=69BD9D7D&amp;_nc_sid=8b3546, https://scontent-phx1-1.cdninstagram.com/v/t51.82787-15/599802138_18385040053194734_4816825426165809842_n.jpg?stp=dst-jpg_e35_p1080x1080_sh0.08_tt6&amp;_nc_ht=scontent-phx1-1.cdninstagram.com&amp;_nc_cat=102&amp;_nc_oc=Q6cZ2QE0holiYP6ZRASCU0ErJaRi9Tfo3UORxmg9UaJVTW9d1-Y3i1411o2lYD47GK7bDHw&amp;_nc_ohc=zUgpA03sa5YQ7kNvwEKNfST&amp;_nc_gid=lI6uWgp3i_mUJPgMicqzOA&amp;edm=AOQ1c0wBAAAA&amp;ccb=7-5&amp;ig_cache_key=Mzc4Nzk4NzEwMDU0MjEzNDU5Mg%3D%3D.3-ccb7-5&amp;oh=00_AfwHGJSNS_CF3xVycDDgO_7zGesl-DSYSFH7F-mbpCQOmA&amp;oe=69BD9D7D&amp;_nc_sid=8b3546, https://scontent-phx1-1.cdninstagram.com/v/t51.82787-15/590547261_18385040068194734_4386572298235656746_n.jpg?stp=dst-jpg_e35_p1080x1080_sh0.08_tt6&amp;_nc_ht=scontent-phx1-1.cdninstagram.com&amp;_nc_cat=102&amp;_nc_oc=Q6cZ2QE0holiYP6ZRASCU0ErJaRi9Tfo3UORxmg9UaJVTW9d1-Y3i1411o2lYD47GK7bDHw&amp;_nc_ohc=HAzXa1iLMXAQ7kNvwHO3Ghl&amp;_nc_gid=lI6uWgp3i_mUJPgMicqzOA&amp;edm=AOQ1c0wBAAAA&amp;ccb=7-5&amp;ig_cache_key=Mzc4Nzk4NzEwMDgzNTcyMzE0Nw%3D%3D.3-ccb7-5&amp;oh=00_AfxAtWfAZ0LzWNoYR_20D-hArcXYSwKu_GC8WjGRwEPIFg&amp;oe=69BDB1F6&amp;_nc_sid=8b3546, https://scontent-phx1-1.cdninstagram.com/v/t51.82787-15/599162392_18385040077194734_2736094009700095207_n.jpg?stp=dst-jpg_e35_p1080x1080_sh0.08_tt6&amp;_nc_ht=scontent-phx1-1.cdninstagram.com&amp;_nc_cat=102&amp;_nc_oc=Q6cZ2QE0holiYP6ZRASCU0ErJaRi9Tfo3UORxmg9UaJVTW9d1-Y3i1411o2lYD47GK7bDHw&amp;_nc_ohc=O-KZr1vdID0Q7kNvwFRPTTj&amp;_nc_gid=lI6uWgp3i_mUJPgMicqzOA&amp;edm=AOQ1c0wBAAAA&amp;ccb=7-5&amp;ig_cache_key=Mzc4Nzk4NzEwMDU1MDUzMTAxNg%3D%3D.3-ccb7-5&amp;oh=00_AfwKkMy_9sbItJjkX_TxNtwrJYNxKeAHMUCEBJx6w10KBg&amp;oe=69BDBC8A&amp;_nc_sid=8b3546, https://scontent-phx1-1.cdninstagram.com/v/t51.82787-15/601209441_18385040086194734_155309055578333151_n.jpg?stp=dst-jpg_e35_p1080x1080_sh0.08_tt6&amp;_nc_ht=scontent-phx1-1.cdninstagram.com&amp;_nc_cat=102&amp;_nc_oc=Q6cZ2QE0holiYP6ZRASCU0ErJaRi9Tfo3UORxmg9UaJVTW9d1-Y3i1411o2lYD47GK7bDHw&amp;_nc_ohc=By2ZWWRL6vEQ7kNvwHo1H8O&amp;_nc_gid=lI6uWgp3i_mUJPgMicqzOA&amp;edm=AOQ1c0wBAAAA&amp;ccb=7-5&amp;ig_cache_key=Mzc4Nzk4NzEwMDkyODAzNDk0OA%3D%3D.3-ccb7-5&amp;oh=00_AfzRV3C0bngZpOIaLThS7CGnH047gqmGRy8i5KpoiQRjrg&amp;oe=69BDB2AD&amp;_nc_sid=8b3546, https://scontent-phx1-1.cdninstagram.com/v/t51.82787-15/599019697_18385040095194734_5659637391533566505_n.jpg?stp=dst-jpg_e35_p1080x1080_sh0.08_tt6&amp;_nc_ht=scontent-phx1-1.cdninstagram.com&amp;_nc_cat=102&amp;_nc_oc=Q6cZ2QE0holiYP6ZRASCU0ErJaRi9Tfo3UORxmg9UaJVTW9d1-Y3i1411o2lYD47GK7bDHw&amp;_nc_ohc=ghr6yYnmdM8Q7kNvwGLTj5T&amp;_nc_gid=lI6uWgp3i_mUJPgMicqzOA&amp;edm=AOQ1c0wBAAAA&amp;ccb=7-5&amp;ig_cache_key=Mzc4Nzk4NzEwMDgzNTc2NDY1MA%3D%3D.3-ccb7-5&amp;oh=00_AfxQRiDwS2kHZYxug7kZ3eg_jcMkyEh193xbZM9Uzc1aDQ&amp;oe=69BD9ED0&amp;_nc_sid=8b3546, https://scontent-phx1-1.cdninstagram.com/v/t51.2885-15/502326014_18361199653194734_3550413466194945719_n.jpg?stp=dst-jpg_e35_s1080x1080_sh0.08_tt6&amp;_nc_ht=scontent-phx1-1.cdninstagram.com&amp;_nc_cat=102&amp;_nc_oc=Q6cZ2QE0holiYP6ZRASCU0ErJaRi9Tfo3UORxmg9UaJVTW9d1-Y3i1411o2lYD47GK7bDHw&amp;_nc_ohc=YBdSQAR0_UIQ7kNvwGo-IQN&amp;_nc_gid=lI6uWgp3i_mUJPgMicqzOA&amp;edm=AOQ1c0wBAAAA&amp;ccb=7-5&amp;ig_cache_key=MzY1OTIwNjE5MTI5ODcwMjgwOA%3D%3D.3-ccb7-5&amp;oh=00_Afxap1opN597qADtHXvWEVXt6l7EveCela0f4AFy1ZkRuQ&amp;oe=69BD8A40&amp;_nc_sid=8b3546, https://scontent-phx1-1.cdninstagram.com/v/t51.2885-15/502326014_18361199653194734_3550413466194945719_n.jpg?stp=dst-jpg_e35_s1080x1080_sh0.08_tt6&amp;_nc_ht=scontent-phx1-1.cdninstagram.com&amp;_nc_cat=102&amp;_nc_oc=Q6cZ2QE0holiYP6ZRASCU0ErJaRi9Tfo3UORxmg9UaJVTW9d1-Y3i1411o2lYD47GK7bDHw&amp;_nc_ohc=YBdSQAR0_UIQ7kNvwGo-IQN&amp;_nc_gid=lI6uWgp3i_mUJPgMicqzOA&amp;edm=AOQ1c0wBAAAA&amp;ccb=7-5&amp;ig_cache_key=MzY1OTIwNjE5MTI5ODcwMjgwOA%3D%3D.3-ccb7-5&amp;oh=00_Afxap1opN597qADtHXvWEVXt6l7EveCela0f4AFy1ZkRuQ&amp;oe=69BD8A40&amp;_nc_sid=8b3546, https://scontent-phx1-1.cdninstagram.com/v/t51.2885-15/502310469_18361199674194734_3311747217075809421_n.jpg?stp=dst-jpg_e35_s1080x1080_sh0.08_tt6&amp;_nc_ht=scontent-phx1-1.cdninstagram.com&amp;_nc_cat=102&amp;_nc_oc=Q6cZ2QE0holiYP6ZRASCU0ErJaRi9Tfo3UORxmg9UaJVTW9d1-Y3i1411o2lYD47GK7bDHw&amp;_nc_ohc=knlm8xW39fIQ7kNvwGCtCoG&amp;_nc_gid=lI6uWgp3i_mUJPgMicqzOA&amp;edm=AOQ1c0wBAAAA&amp;ccb=7-5&amp;ig_cache_key=MzY1OTIwNjE5MTIxNDkxMDEyOQ%3D%3D.3-ccb7-5&amp;oh=00_AfxXxCPW-pxs2UsPE40uTKCbaEHKpS_bgbpkSYjoTRxnIQ&amp;oe=69BD9A4F&amp;_nc_sid=8b3546, https://scontent-phx1-1.cdninstagram.com/v/t51.2885-15/509284471_18361199683194734_5068920638640319500_n.jpg?stp=dst-jpg_e35_s1080x1080_sh0.08_tt6&amp;_nc_ht=scontent-phx1-1.cdninstagram.com&amp;_nc_cat=102&amp;_nc_oc=Q6cZ2QE0holiYP6ZRASCU0ErJaRi9Tfo3UORxmg9UaJVTW9d1-Y3i1411o2lYD47GK7bDHw&amp;_nc_ohc=CEz7F9tkycoQ7kNvwHgLl21&amp;_nc_gid=lI6uWgp3i_mUJPgMicqzOA&amp;edm=AOQ1c0wBAAAA&amp;ccb=7-5&amp;ig_cache_key=MzY1OTIwNjE5MTI5ODY3OTAzOA%3D%3D.3-ccb7-5&amp;oh=00_Afy7xL6WeSWgvYpnwKnQa2_YYPa9wHTCgpwCNEVjmQ99DQ&amp;oe=</t>
  </si>
  <si>
    <t>https://scontent-phx1-1.cdninstagram.com/o1/v/t2/f2/m367/AQPSTvknwyD1mFe2gLu2POaHsjzGat5KPth12gzhHt9XtFDPWyg_OFf50I36gAiqMY-hm4QhO2GU-Lgcav60mtp5kCGbF4dOEE4UOFk.mp4?_nc_cat=106&amp;_nc_sid=5e9851&amp;_nc_ht=scontent-phx1-1.cdninstagram.com&amp;_nc_ohc=uBp4lVehXEQQ7kNvwFwWMpc&amp;efg=eyJ2ZW5jb2RlX3RhZyI6Inhwdl9wcm9ncmVzc2l2ZS5JTlNUQUdSQU0uQ0xJUFMuQzMuNzIwLmRhc2hfYmFzZWxpbmVfMV92MSIsInhwdl9hc3NldF9pZCI6MTM0OTQ5MzQ1MjgzNDMzMywiYXNzZXRfYWdlX2RheXMiOjMxOSwidmlfdXNlY2FzZV9pZCI6MTAwOTksImR1cmF0aW9uX3MiOjg1LCJ1cmxnZW5fc291cmNlIjoid3d3In0%3D&amp;ccb=17-1&amp;_nc_gid=lI6uWgp3i_mUJPgMicqzOA&amp;_nc_ss=1a&amp;_nc_zt=28&amp;vs=2b40a23a8c02c909&amp;_nc_vs=HBksFQIYQGlnX2VwaGVtZXJhbC9BMDQ4ODAxRUU5NTkxOUZCQzkxQjgwMUE3Q0EyNkE4OV92aWRlb19kYXNoaW5pdC5tcDQVAALIARIAFQIYRmlnX3hwdl9yZWVsc19wZXJtYW5lbnRfc3JfcHJvZC82OTczNTQzMTI2NjEzNjRfMzEyNDczMTE3OTYzMDYyODgwOC5tcDQVAgLIARIAKAAYABsCiAd1c2Vfb2lsATEScHJvZ3Jlc3NpdmVfcmVjaXBlATEVAAAmupiQ3u3W5QQVAigCQzMsF0BVXdLxqfvnGBJkYXNoX2Jhc2VsaW5lXzFfdjERAHX-B2XmnQEA&amp;oh=00_AfxhQO1yQmGR35zbWciqf_3o7ZNDPWQVa0xM9fZsIVuNBg&amp;oe=69BD97CF</t>
  </si>
  <si>
    <t>https://www.instagram.com/sabrina2010c</t>
  </si>
  <si>
    <t>yi_xuan0621</t>
  </si>
  <si>
    <t>Elaine</t>
  </si>
  <si>
    <t>𓍢ִ🖤₊˚*ੈ♡⸝⸝🫧⋆❷彡Sugar Y ☆⋆｡𖦹°‧★</t>
  </si>
  <si>
    <t>https://scontent-atl3-3.cdninstagram.com/v/t51.82787-19/544926403_18316071490243391_6438949306711505484_n.jpg?stp=dst-jpg_e0_s150x150_tt6&amp;efg=eyJ2ZW5jb2RlX3RhZyI6InByb2ZpbGVfcGljLmRqYW5nby4xMDgwLmMyIn0&amp;_nc_ht=scontent-atl3-3.cdninstagram.com&amp;_nc_cat=111&amp;_nc_oc=Q6cZ2QEMUZwaUuCevYwtN0DssxmbSsqtAXKR3KKh4dMn_VbY562NnXGCGl2lGO3_p_d_etQ&amp;_nc_ohc=uYSGamPJFXwQ7kNvwF36yLl&amp;_nc_gid=N_TthD78ptUt-Om_i1440g&amp;edm=AOQ1c0wBAAAA&amp;ccb=7-5&amp;oh=00_AfxnqpPUbhPhT9yO4Bx88saZxhuoLcnu-xy9QNcMM09c3g&amp;oe=69BDAF35&amp;_nc_sid=8b3546</t>
  </si>
  <si>
    <t>🚭🚬 | 主包很爽！！！ | 主包好久沒發文了 | 啊就是只有舊照可以發很抱歉😮‍💨</t>
  </si>
  <si>
    <t>https://instagram.com/p/DKUzChjSx_6, https://instagram.com/p/DQjzLl-EmE1, https://instagram.com/p/DMzXVNBSppJ, https://instagram.com/p/DIqrdAayo3J, https://instagram.com/p/DMzW-4oSfu6, https://instagram.com/p/DMzW3y7SkgJ, https://instagram.com/p/DKUzPc-STlE, https://instagram.com/p/DMzW2SkSSzg, https://instagram.com/p/DIqrRQ4SIkc, https://instagram.com/p/DN3DEQcZCdj, https://instagram.com/p/DMzWindye6N, https://instagram.com/p/DAnVeEHPlzy</t>
  </si>
  <si>
    <t>0, 3, 7, 34, 1, 0, 1, 0, 1, 0, 8, 134</t>
  </si>
  <si>
    <t>2025-05-31, 2025-11-02, 2025-08-01, 2025-04-20, 2025-08-01, 2025-08-01, 2025-05-31, 2025-08-01, 2025-04-20, 2025-08-27, 2025-08-01, 2024-10-02</t>
  </si>
  <si>
    <t>Image, Sidecar, Image, Image, Image, Image, Sidecar, Image, Image, Sidecar, Sidecar, Sidecar</t>
  </si>
  <si>
    <t>https://scontent-atl3-3.cdninstagram.com/v/t51.2885-15/502317914_18305313475243391_8491349569314608400_n.jpg?stp=dst-jpg_e15_tt6&amp;_nc_ht=scontent-atl3-3.cdninstagram.com&amp;_nc_cat=111&amp;_nc_oc=Q6cZ2QEMUZwaUuCevYwtN0DssxmbSsqtAXKR3KKh4dMn_VbY562NnXGCGl2lGO3_p_d_etQ&amp;_nc_ohc=umazOSVYEAYQ7kNvwE0y_wu&amp;_nc_gid=N_TthD78ptUt-Om_i1440g&amp;edm=AOQ1c0wBAAAA&amp;ccb=7-5&amp;ig_cache_key=MzY0NDc2MjQ3MjI4NjE5OTgwMg%3D%3D.3-ccb7-5&amp;oh=00_AfzDXfSKRP-XsHDxgX0ZNeya99cW1rmY6RfDXtODKusysQ&amp;oe=69BD912C&amp;_nc_sid=8b3546, https://scontent-atl3-3.cdninstagram.com/v/t51.82787-15/572352489_18324525535243391_4163854026634854345_n.jpg?stp=dst-jpg_e35_p1080x1080_sh0.08_tt6&amp;_nc_ht=scontent-atl3-3.cdninstagram.com&amp;_nc_cat=111&amp;_nc_oc=Q6cZ2QEMUZwaUuCevYwtN0DssxmbSsqtAXKR3KKh4dMn_VbY562NnXGCGl2lGO3_p_d_etQ&amp;_nc_ohc=PdEcGnU6tckQ7kNvwE8B60t&amp;_nc_gid=N_TthD78ptUt-Om_i1440g&amp;edm=AOQ1c0wBAAAA&amp;ccb=7-5&amp;ig_cache_key=Mzc1NzA3MTYwMjUxNDI5NDExNw%3D%3D.3-ccb7-5&amp;oh=00_Afw-7woe_SXWp-3IcQTnHM_qKcCsnwfayoWZbZrF6f0BcQ&amp;oe=69BDA9F2&amp;_nc_sid=8b3546, https://scontent-atl3-3.cdninstagram.com/v/t51.82787-15/572352489_18324525535243391_4163854026634854345_n.jpg?stp=dst-jpg_e35_p1080x1080_sh0.08_tt6&amp;_nc_ht=scontent-atl3-3.cdninstagram.com&amp;_nc_cat=111&amp;_nc_oc=Q6cZ2QEMUZwaUuCevYwtN0DssxmbSsqtAXKR3KKh4dMn_VbY562NnXGCGl2lGO3_p_d_etQ&amp;_nc_ohc=PdEcGnU6tckQ7kNvwE8B60t&amp;_nc_gid=N_TthD78ptUt-Om_i1440g&amp;edm=AOQ1c0wBAAAA&amp;ccb=7-5&amp;ig_cache_key=Mzc1NzA3MTYwMjUxNDI5NDExNw%3D%3D.3-ccb7-5&amp;oh=00_Afw-7woe_SXWp-3IcQTnHM_qKcCsnwfayoWZbZrF6f0BcQ&amp;oe=69BDA9F2&amp;_nc_sid=8b3546, https://scontent-atl3-3.cdninstagram.com/v/t51.82787-15/573822951_18324525550243391_122247281682330522_n.jpg?stp=dst-jpg_e35_p1080x1080_sh0.08_tt6&amp;_nc_ht=scontent-atl3-3.cdninstagram.com&amp;_nc_cat=111&amp;_nc_oc=Q6cZ2QEMUZwaUuCevYwtN0DssxmbSsqtAXKR3KKh4dMn_VbY562NnXGCGl2lGO3_p_d_etQ&amp;_nc_ohc=fZArce3NJM4Q7kNvwEohSaT&amp;_nc_gid=N_TthD78ptUt-Om_i1440g&amp;edm=AOQ1c0wBAAAA&amp;ccb=7-5&amp;ig_cache_key=Mzc1NzA3MTYwMjM5Njg1NjMwNw%3D%3D.3-ccb7-5&amp;oh=00_AfwHidQ2VcOTWW32qq2rbzg6AbEsSjR2H4erQMi1NxrGTA&amp;oe=69BD8D0E&amp;_nc_sid=8b3546, https://scontent-atl3-3.cdninstagram.com/v/t51.82787-15/525865217_18312089686243391_4054156662018962313_n.jpg?stp=dst-jpg_e35_p1080x1080_sh0.08_tt6&amp;_nc_ht=scontent-atl3-3.cdninstagram.com&amp;_nc_cat=111&amp;_nc_oc=Q6cZ2QEMUZwaUuCevYwtN0DssxmbSsqtAXKR3KKh4dMn_VbY562NnXGCGl2lGO3_p_d_etQ&amp;_nc_ohc=LENfPB7I83kQ7kNvwEUxQhd&amp;_nc_gid=N_TthD78ptUt-Om_i1440g&amp;edm=AOQ1c0wBAAAA&amp;ccb=7-5&amp;ig_cache_key=MzY4OTM5NTEzMTkwNTY0NTEyOQ%3D%3D.3-ccb7-5&amp;oh=00_AfyrA6kN479E18pK0qf0IM1ZjJPW_yHVcSlgasl_EOEQVQ&amp;oe=69BDB141&amp;_nc_sid=8b3546, https://scontent-atl3-3.cdninstagram.com/v/t51.2885-15/491460300_18300750766243391_3468702211214903127_n.jpg?stp=dst-jpg_e35_p1080x1080_sh0.08_tt6&amp;_nc_ht=scontent-atl3-3.cdninstagram.com&amp;_nc_cat=111&amp;_nc_oc=Q6cZ2QEMUZwaUuCevYwtN0DssxmbSsqtAXKR3KKh4dMn_VbY562NnXGCGl2lGO3_p_d_etQ&amp;_nc_ohc=cGoE2jpm1IIQ7kNvwHyZlWm&amp;_nc_gid=N_TthD78ptUt-Om_i1440g&amp;edm=AOQ1c0wBAAAA&amp;ccb=7-5&amp;ig_cache_key=MzYxNDg5Mjc2MDIzMjUyOTM1Mw%3D%3D.3-ccb7-5&amp;oh=00_AfxlfBQjTpTSv4sXW7_MqJsWc3FtJBkFJhYWVia7PsY2Ww&amp;oe=69BDB670&amp;_nc_sid=8b3546, https://scontent-atl3-3.cdninstagram.com/v/t51.82787-15/527138507_18312089608243391_8069468222820077228_n.jpg?stp=dst-jpg_e15_tt6&amp;_nc_ht=scontent-atl3-3.cdninstagram.com&amp;_nc_cat=111&amp;_nc_oc=Q6cZ2QEMUZwaUuCevYwtN0DssxmbSsqtAXKR3KKh4dMn_VbY562NnXGCGl2lGO3_p_d_etQ&amp;_nc_ohc=g-2degyG3UAQ7kNvwG7iO78&amp;_nc_gid=N_TthD78ptUt-Om_i1440g&amp;edm=AOQ1c0wBAAAA&amp;ccb=7-5&amp;ig_cache_key=MzY4OTM5MzU5ODE4Mjg0OTQ2Ng%3D%3D.3-ccb7-5&amp;oh=00_AfzQmd_3J5cWKskjJEQKXJ9Brc7R7wljZs76_Tgpf-3dYg&amp;oe=69BD985E&amp;_nc_sid=8b3546, https://scontent-atl3-3.cdninstagram.com/v/t51.82787-15/526755264_18312089575243391_709993578537497981_n.jpg?stp=dst-jpg_e15_tt6&amp;_nc_ht=scontent-atl3-3.cdninstagram.com&amp;_nc_cat=111&amp;_nc_oc=Q6cZ2QEMUZwaUuCevYwtN0DssxmbSsqtAXKR3KKh4dMn_VbY562NnXGCGl2lGO3_p_d_etQ&amp;_nc_ohc=RQW9gBGjNSAQ7kNvwHKdAc_&amp;_nc_gid=N_TthD78ptUt-Om_i1440g&amp;edm=AOQ1c0wBAAAA&amp;ccb=7-5&amp;ig_cache_key=MzY4OTM5MzExMTAyMjg0ODAwOQ%3D%3D.3-ccb7-5&amp;oh=00_AfxD_3ViOUPU-lBN1_8OZUTQ7TnL5jtSL1qJbDvBnMunvw&amp;oe=69BD8A55&amp;_nc_sid=8b3546, https://scontent-atl3-3.cdninstagram.com/v/t51.2885-15/502066179_18305313601243391_723343299661888646_n.jpg?stp=dst-jpg_e15_tt6&amp;_nc_ht=scontent-atl3-3.cdninstagram.com&amp;_nc_cat=111&amp;_nc_oc=Q6cZ2QEMUZwaUuCevYwtN0DssxmbSsqtAXKR3KKh4dMn_VbY562NnXGCGl2lGO3_p_d_etQ&amp;_nc_ohc=cz7my5-YONIQ7kNvwFQbzEy&amp;_nc_gid=N_TthD78ptUt-Om_i1440g&amp;edm=AOQ1c0wBAAAA&amp;ccb=7-5&amp;ig_cache_key=MzY0NDc2MzM1NDQ2NTY1NDU3Mw%3D%3D.3-ccb7-5&amp;oh=00_AfwYRKaJsu1sId4xIbDXqWmOdn349FoMCLKJyK-7BMkpoQ&amp;oe=69BDB76B&amp;_nc_sid=8b3546, https://scontent-atl3-3.cdninstagram.com/v/t51.2885-15/502066179_18305313601243391_723343299661888646_n.jpg?stp=dst-jpg_e15_tt6&amp;_nc_ht=scontent-atl3-3.cdninstagram.com&amp;_nc_cat=111&amp;_nc_oc=Q6cZ2QEMUZwaUuCevYwtN0DssxmbSsqtAXKR3KKh4dMn_VbY562NnXGCGl2lGO3_p_d_etQ&amp;_nc_ohc=cz7my5-YONIQ7kNvwFQbzEy&amp;_nc_gid=N_TthD78ptUt-Om_i1440g&amp;edm=AOQ1c0wBAAAA&amp;ccb=7-5&amp;ig_cache_key=MzY0NDc2MzM1NDQ2NTY1NDU3Mw%3D%3D.3-ccb7-5&amp;oh=00_AfwYRKaJsu1sId4xIbDXqWmOdn349FoMCLKJyK-7BMkpoQ&amp;oe=69BDB76B&amp;_nc_sid=8b3546, https://scontent-atl3-3.cdninstagram.com/v/t51.2885-15/503345998_183</t>
  </si>
  <si>
    <t>https://www.instagram.com/yi_xuan0621</t>
  </si>
  <si>
    <t>l.tii_na</t>
  </si>
  <si>
    <t>muni</t>
  </si>
  <si>
    <t>https://scontent-lga3-3.cdninstagram.com/v/t51.2885-19/412466832_1500498790822262_1880721939399384033_n.jpg?stp=dst-jpg_e0_s150x150_tt6&amp;efg=eyJ2ZW5jb2RlX3RhZyI6InByb2ZpbGVfcGljLmRqYW5nby4xMDgwLmMyIn0&amp;_nc_ht=scontent-lga3-3.cdninstagram.com&amp;_nc_cat=102&amp;_nc_oc=Q6cZ2QGl_1R2eRiJHMSdSCnNtlr4mlE22LzuzI11famie_0NMHvJYXiihRp_yDCVrUXSU5E&amp;_nc_ohc=uzmZlm7uzzUQ7kNvwF7LR-P&amp;_nc_gid=WMYziw6uy0JqNs-qiuRkrg&amp;edm=AOQ1c0wBAAAA&amp;ccb=7-5&amp;oh=00_AfyO0Z_Awag5oUpE1iWxDMRBLECVRizsiIxCAZbi0U9d1Q&amp;oe=69BD94A0&amp;_nc_sid=8b3546</t>
  </si>
  <si>
    <t>2025年8月8日，第一次沒有祢的父親節
今天，特地休假避開餐廳滿滿的家庭有聚餐，從早到晚埋頭苦幹的Assessments 減少路過手機裡的那些慶祝，原以為能就這樣平靜的過完這尷尬的日子。夜深人靜，還是想起那些哭鼻子寫作業的陪伴..
祢的偏心，我的依賴，是親朋好友都看得見的
以前怎麼會天真的以為祢還會陪我很久呢(´･_･`)？
不過沒事！長大了，不哭了，看想看的書，做想做的事。
\ 父親節快樂！！👨🏻👴🏻/ | #august2025 
I saw it, I loved it and I got it! Yeahyeeee!!🌻
Yes! I’m 30. Older, Wiser and Hotter than ever. ;) | #
整理行李順便理了理這四個月的假期，從陪伴家人，見見老朋友，到那些自我突破的獨自旅行，滿滿的照片，滿滿的故事。
今年，因為簽證強迫自己抽離近幾年的繁忙及凌亂，生活好像按下了暫停鍵，在這剛剛好的時間點，學習傾聽內心，擁抱孤獨，釋放壓抑多時的情緒。已經變好了，剩下的交給時間療癒。謝謝。
一路平安🫶🏻
-
下次回來一定穿得下去年那件防寒衣！🐷🤿 | 簡單紀錄2025.06小島碎片🌟
新認識的厲害大哥(ㄕㄨˊ)帶我安心解鎖電桿礁!!! (⁎⁍̴̛ᴗ⁍̴̛⁎)
雖然只看得到影子還是好開心，喜歡在水裡的平靜。
-
沒有人明白，這次是一個再見，或是再也不見。
以後的我們會去到很多風景，或繁華或蒼涼，或遙遠或偏僻，也會常常想起這個小地方，想起這片海，這些故事，這些人…
謝謝，這段日子很有記憶點 ♥︎ | # 自己與自己的對話
還記得以前，總是希望別人帶給我全世界，想要的很多，但往往得到「等我們有錢/時間就走」。小時候，總希望有個肩膀依靠，有個翻譯在旁邊點菜，有個誰帶著我這路癡旅行，最好可以當個天真無知的小公主，永遠被呵護。
想起一段話「單獨旅行後才明白，一個人走遍各地，也能有意義，也明白身邊不見得非是同一個肩膀不可，旅途中來來往往的陌生人，相遇微笑，轉身後再也不見，能遇見誰，是緣分，能離開誰，也是註定的分離。」
這樣的你不會孤單嗎？
在紛紛擾擾的年代裏看穿自己，其實是種美好。曾經習慣把希望寄託在不存在的可能，說實話，那些騙自己的日子與內耗，那些失望與委屈，似乎比獨自旅行孤獨幾十萬倍。
原 | 25.05.17-20🐙🌿
非常隨性的一群人來了，島上生活多了點麻煩的小快樂
早上解鎖破沈船，夜晚再被星空擁抱！這小日子，很是喜歡✨💕
-
有流星～快許願吧！🌟 | 25.05.12-16獨旅
這趟小琉球目的就是突破平壓跟深度，非常認真密集訓練
終於微開竅破BP與14米的水壓接觸了！
完全可喜可樂*･゜ﾟ･*:.｡..｡.:*･'(*ﾟ▽ﾟ*)'･*:.｡. .｡.:*･゜ﾟ･*
幸運的遇見了些不同領域的人
大海連結了我們，連結了不一樣的煩惱跟小故事
大家都很獨特很Q☀️🫶🏻❤️❤️ | 2024.12.29
今年的最後一個禮拜日，一切是那麼的突然。
我們愛說冷笑話、愛熱鬧的老爸又調皮了，祂選擇在這個全世界都歡天喜地慶祝的季節，不聲不響的，離開了。
記得年初選擇離家的時候，祢是多麼的不捨，偷偷的希望我留下，偷偷的告訴我可以養我一輩子，告訴我委屈累了就回家。
記得小時候在樓梯跌倒，待在原地哭了一整天就是要祢下班回來抱我才願意下樓。記得小夜班的打工，祢總是在客廳假裝睡不著等著我，甚至特地開著車跟在機車後面護送著我回家。記得祢總是塞錢給我，怕我在外吃不好穿不暖，更怕我玩得不夠，怕我沒有錢唱歌逛街。記得大學時候，我愛玩不回家，祢總覺得我一個人在宿舍做設計辛苦，三天兩頭跑來霧峰陪我吃我 | 🏖️☀️👙🤿✨🐬
回想前陣子備考，走路都在聽英文
好像回到學生時期哭一哭還要面對的日子
只是這次是為了自己的而努力
也算是短短短期完成了一個小目標啦！辛苦了*\(⁎⁍̴̛ᴗ⁍̴̛⁎)/*
送一個海豚島小渡假給自己，跳到海裡漂來漂去～～～
順便再曬一個全身過敏…我是不是真的太難了(?) | 2024.03.14✈️
慶幸自己有選擇的能力，有衝勁追尋想做的事
這次做了好多取捨，謝謝關心我的你們
好溫暖🌻
祝我一切快樂！大家再見～～Yayeeee(^-^)/ | ②⓪②❹ 期待今年的每個計劃！
祝自己跟我愛的人平安健康，保持善良，繼續快樂️☀
新的一年依然簡單生活，慢慢體驗
🎀👭🏻💗💰🛫🗺️🎒✨❣️
#圖文不符 抓到
#happynewyear #2024 | 自然を満喫する🏔
#大小步危峽谷
Day4 in Okayama, Japan🇯🇵</t>
  </si>
  <si>
    <t>#august2025, #happynewyear, #2024</t>
  </si>
  <si>
    <t>https://instagram.com/p/DNGKXnyJ1Ys, https://instagram.com/p/DM_9OVMpZPy, https://instagram.com/p/DLryAxrpEEV, https://instagram.com/p/DLKy97-Jnev, https://instagram.com/p/DKOoFRJptId, https://instagram.com/p/DJ12ENHJN23, https://instagram.com/p/DJvrdETpmD0, https://instagram.com/p/DEMOpRlJGmL, https://instagram.com/p/DC4K-xIzYfc, https://instagram.com/p/C4eu2OVJwJA, https://instagram.com/p/C1l8gdFJvFP, https://instagram.com/p/CzQq91nJLig</t>
  </si>
  <si>
    <t>95, 63, 71, 55, 49, 72, 68, 148, 86, 66, 46, 36</t>
  </si>
  <si>
    <t>2, 6, 5, 5, 6, 4, 0, 0, 11, 20, 2, 1</t>
  </si>
  <si>
    <t>2025-08-08, 2025-08-06, 2025-07-04, 2025-06-21, 2025-05-29, 2025-05-19, 2025-05-17, 2024-12-30, 2024-11-27, 2024-03-14, 2024-01-02, 2023-11-05</t>
  </si>
  <si>
    <t>Moreton Island, 新岡山港, 大歩危・小歩危</t>
  </si>
  <si>
    <t>Sidecar, Sidecar, Sidecar, Sidecar, Sidecar, Sidecar, Sidecar, Sidecar, Image, Image, Image, Sidecar</t>
  </si>
  <si>
    <t>https://scontent-lga3-1.cdninstagram.com/v/t51.82787-15/529407311_18518989807041671_2806023410217773938_n.jpg?stp=dst-jpg_e35_s1080x1080_sh0.08_tt6&amp;_nc_ht=scontent-lga3-1.cdninstagram.com&amp;_nc_cat=111&amp;_nc_oc=Q6cZ2QGl_1R2eRiJHMSdSCnNtlr4mlE22LzuzI11famie_0NMHvJYXiihRp_yDCVrUXSU5E&amp;_nc_ohc=8RkDUD5-q_4Q7kNvwFpzEeR&amp;_nc_gid=WMYziw6uy0JqNs-qiuRkrg&amp;edm=AOQ1c0wBAAAA&amp;ccb=7-5&amp;ig_cache_key=MzY5NDY4NjEzNjA3MjI1OTc2Nw%3D%3D.3-ccb7-5&amp;oh=00_Afy8Btzw3-b5QrGFh_vI3XJaS_sRwQrO09-gpdlV2NeV0Q&amp;oe=69BDB392&amp;_nc_sid=8b3546, https://scontent-lga3-1.cdninstagram.com/v/t51.82787-15/529407311_18518989807041671_2806023410217773938_n.jpg?stp=dst-jpg_e35_s1080x1080_sh0.08_tt6&amp;_nc_ht=scontent-lga3-1.cdninstagram.com&amp;_nc_cat=111&amp;_nc_oc=Q6cZ2QGl_1R2eRiJHMSdSCnNtlr4mlE22LzuzI11famie_0NMHvJYXiihRp_yDCVrUXSU5E&amp;_nc_ohc=8RkDUD5-q_4Q7kNvwFpzEeR&amp;_nc_gid=WMYziw6uy0JqNs-qiuRkrg&amp;edm=AOQ1c0wBAAAA&amp;ccb=7-5&amp;ig_cache_key=MzY5NDY4NjEzNjA3MjI1OTc2Nw%3D%3D.3-ccb7-5&amp;oh=00_Afy8Btzw3-b5QrGFh_vI3XJaS_sRwQrO09-gpdlV2NeV0Q&amp;oe=69BDB392&amp;_nc_sid=8b3546, https://scontent-lga3-1.cdninstagram.com/v/t51.82787-15/529597193_18518989816041671_8310235641604143708_n.jpg?stp=dst-jpg_e35_s1080x1080_sh0.08_tt6&amp;_nc_ht=scontent-lga3-1.cdninstagram.com&amp;_nc_cat=111&amp;_nc_oc=Q6cZ2QGl_1R2eRiJHMSdSCnNtlr4mlE22LzuzI11famie_0NMHvJYXiihRp_yDCVrUXSU5E&amp;_nc_ohc=LD2KHkOsk5wQ7kNvwGB2Gm5&amp;_nc_gid=WMYziw6uy0JqNs-qiuRkrg&amp;edm=AOQ1c0wBAAAA&amp;ccb=7-5&amp;ig_cache_key=MzY5NDY4NjE0MTUwNzk4NTY1NQ%3D%3D.3-ccb7-5&amp;oh=00_AfwoQv9_G3_QNUJAAsS4FNeFsu-5PlTp8aP6pcrSIn6fcA&amp;oe=69BDA475&amp;_nc_sid=8b3546, https://scontent-lga3-1.cdninstagram.com/v/t51.82787-15/527498177_18518571613041671_2835868128608978595_n.jpg?stp=dst-jpg_e35_s1080x1080_sh0.08_tt6&amp;_nc_ht=scontent-lga3-1.cdninstagram.com&amp;_nc_cat=111&amp;_nc_oc=Q6cZ2QGl_1R2eRiJHMSdSCnNtlr4mlE22LzuzI11famie_0NMHvJYXiihRp_yDCVrUXSU5E&amp;_nc_ohc=nk2HTxZWzOIQ7kNvwEbqwfq&amp;_nc_gid=WMYziw6uy0JqNs-qiuRkrg&amp;edm=AOQ1c0wBAAAA&amp;ccb=7-5&amp;ig_cache_key=MzY5MjkzOTQ3MzkwNTUxNDczOQ%3D%3D.3-ccb7-5&amp;oh=00_Afyc5lO47oJZl1Uqf4kg8qW1pBo7jBgW7-THJL-8y3qPvQ&amp;oe=69BDBB10&amp;_nc_sid=8b3546, https://scontent-lga3-1.cdninstagram.com/v/t51.82787-15/527498177_18518571613041671_2835868128608978595_n.jpg?stp=dst-jpg_e35_s1080x1080_sh0.08_tt6&amp;_nc_ht=scontent-lga3-1.cdninstagram.com&amp;_nc_cat=111&amp;_nc_oc=Q6cZ2QGl_1R2eRiJHMSdSCnNtlr4mlE22LzuzI11famie_0NMHvJYXiihRp_yDCVrUXSU5E&amp;_nc_ohc=nk2HTxZWzOIQ7kNvwEbqwfq&amp;_nc_gid=WMYziw6uy0JqNs-qiuRkrg&amp;edm=AOQ1c0wBAAAA&amp;ccb=7-5&amp;ig_cache_key=MzY5MjkzOTQ3MzkwNTUxNDczOQ%3D%3D.3-ccb7-5&amp;oh=00_Afyc5lO47oJZl1Uqf4kg8qW1pBo7jBgW7-THJL-8y3qPvQ&amp;oe=69BDBB10&amp;_nc_sid=8b3546, https://scontent-lga3-1.cdninstagram.com/v/t51.82787-15/527557312_18518571622041671_7637418457365436273_n.jpg?stp=dst-jpg_e35_s1080x1080_sh0.08_tt6&amp;_nc_ht=scontent-lga3-1.cdninstagram.com&amp;_nc_cat=111&amp;_nc_oc=Q6cZ2QGl_1R2eRiJHMSdSCnNtlr4mlE22LzuzI11famie_0NMHvJYXiihRp_yDCVrUXSU5E&amp;_nc_ohc=OaCeyyGcdCgQ7kNvwHFzmpG&amp;_nc_gid=WMYziw6uy0JqNs-qiuRkrg&amp;edm=AOQ1c0wBAAAA&amp;ccb=7-5&amp;ig_cache_key=MzY5MjkzOTQ3MzkzMDQyNTg0MA%3D%3D.3-ccb7-5&amp;oh=00_AfxqUYnHxPMnGDVWaDmXO_HGxvGa2chTHphtd-i2Y7aOkw&amp;oe=69BDA264&amp;_nc_sid=8b3546, https://scontent-lga3-1.cdninstagram.com/v/t51.82787-15/527988512_18518571631041671_6644669978047099030_n.jpg?stp=dst-jpg_e35_s1080x1080_sh0.08_tt6&amp;_nc_ht=scontent-lga3-1.cdninstagram.com&amp;_nc_cat=111&amp;_nc_oc=Q6cZ2QGl_1R2eRiJHMSdSCnNtlr4mlE22LzuzI11famie_0NMHvJYXiihRp_yDCVrUXSU5E&amp;_nc_ohc=SGSGHdC6hVQQ7kNvwEuU3MD&amp;_nc_gid=WMYziw6uy0JqNs-qiuRkrg&amp;edm=AOQ1c0wBAAAA&amp;ccb=7-5&amp;ig_cache_key=MzY5MjkzOTQ3MzkwNTUwMDgxNA%3D%3D.3-ccb7-5&amp;oh=00_AfwPoJ6QBrsKrmG9rm6Ly1vhDLwwSzXlVZWMqOkn9Cgu4g&amp;oe=69BDBD2A&amp;_nc_sid=8b3546, https://scontent-lga3-1.cdninstagram.com/v/t51.82787-15/527720955_18518571640041671_1685063350820999686_n.jpg?stp=dst-jpg_e35_s1080x1080_sh0.08_tt6&amp;_nc_ht=scontent-lga3-1.cdninstagram.com&amp;_nc_cat=111&amp;_nc_oc=Q6cZ2QGl_1R2eRiJHMSdSCnNtlr4mlE22LzuzI11famie_0NMHvJYXiihRp_yDCVrUXSU5E&amp;_nc_ohc=8HUu3hGApKQQ7kNvwEgeocB&amp;_nc_gid=WMYziw6uy0JqNs-qiuRkrg&amp;edm=AOQ1c0wBAAAA&amp;ccb=7-5&amp;ig_cache_key=MzY5MjkzOTQ3MzkwNTI2MTExMw%3D%3D.3-ccb7-5&amp;oh=00_AfwhtXcOgHuQMGbEcQfxywwbH1EVntNk-9Ppl5-7rf58mA&amp;oe=69BDA2C9&amp;_nc_sid=8b3546, https://scontent-lga3-1.cdninstagram.com/v/t51.82787-15/502515698_18512568958041671_8642948507880003333_n.jpg?stp=dst-jpg_e35_s1080x1080_sh0.08_tt6&amp;_nc_ht=scontent-lga3-1.cdninstagram.com&amp;_nc_cat=111&amp;_nc_oc=Q6cZ2QGl_1R2eRiJHMSdSCnNtlr4mlE22LzuzI11famie_0NMHvJYXiihRp_yDCVrUXSU5E&amp;_nc_ohc=FE4Vv_pdaFcQ7kNvwFrLqUj&amp;_nc_gid=WMYziw6uy0JqNs-qiuRkrg&amp;edm=AOQ1c0wBAAAA&amp;ccb=7-5&amp;ig_cache_key=MzY2OTI0NjI1NTM1OTg0ODEyMA%3D%3D.3-ccb7-5&amp;oh=00_Afxez8GdrjlK2whNI7IwmL3Kd_RRszrw5dZM4hnyqLTOXQ&amp;oe=69BD9748&amp;_nc_sid=8b3546, https://scontent-lga3-1.cdninstagram.com/v/t51.82787-15/502515698_18512568958041671_8642948507880003333_n.jpg?stp=dst-jpg_e35_s1080x1080_sh0.08_tt6&amp;_nc_ht=scontent-lga3-1.cdninstagram.com&amp;_nc_cat=111&amp;_nc_oc=Q6cZ2QGl_1R2eRiJHMSdSCnNtlr4mlE22LzuzI11famie_0NMHvJYXiihRp_yDCVrUXSU5E&amp;_nc_ohc=FE4Vv_pdaFcQ7kNvwFrLqUj&amp;_nc_gid=WMYziw6uy0JqNs-qiuRkrg&amp;edm=AOQ1c0wBAAAA&amp;ccb=7-5&amp;ig_cache_key=MzY2OTI0NjI1NTM1OTg0ODEyMA%3D%3D.3-ccb7-5&amp;oh=00_Afxez8GdrjlK2whNI7IwmL3Kd_RRszrw5dZM4hnyqLTOX</t>
  </si>
  <si>
    <t>https://scontent-lga3-1.cdninstagram.com/o1/v/t2/f2/m367/AQOyxKcgNqQNwamJIsW1KCfq8rUlAUL8Txq3Hxxwy1DuXmmTWKMaju8ks9adRcxF6mMgXWMMzQHKx1frLEuGDo3Q8hRIjF6y1e7cwGU.mp4?_nc_cat=109&amp;_nc_sid=5e9851&amp;_nc_ht=scontent-lga3-1.cdninstagram.com&amp;_nc_ohc=O4YJ13W2bUsQ7kNvwFuWmpy&amp;efg=eyJ2ZW5jb2RlX3RhZyI6Inhwdl9wcm9ncmVzc2l2ZS5JTlNUQUdSQU0uQ0FST1VTRUxfSVRFTS5DMy43MjAuZGFzaF9iYXNlbGluZV8xX3YxIiwieHB2X2Fzc2V0X2lkIjoxNDE1OTAxNjY5NDQ4NjkxLCJhc3NldF9hZ2VfZGF5cyI6MjY3LCJ2aV91c2VjYXNlX2lkIjoxMDE0NiwiZHVyYXRpb25fcyI6MiwidXJsZ2VuX3NvdXJjZSI6Ind3dyJ9&amp;ccb=17-1&amp;vs=338e7cb15f069759&amp;_nc_vs=HBkcFQIYQGlnX2VwaGVtZXJhbC8xRDQ3NzAzNjZFNTU1RjIwNDBGMUMyMTY0RDdFNzRBNF92aWRlb19kYXNoaW5pdC5tcDQVAALIARIAKAAYABsCiAd1c2Vfb2lsATEScHJvZ3Jlc3NpdmVfcmVjaXBlATEVAAAm5u_awKnwgwUVAigCQzMsF0AGZmZmZmZmGBJkYXNoX2Jhc2VsaW5lXzFfdjERAHXuB2XEngEA&amp;_nc_gid=WMYziw6uy0JqNs-qiuRkrg&amp;_nc_ss=1a&amp;_nc_zt=28&amp;oh=00_AfwOhq0lfIyd4rHcDmjp8r0y5yUd-WpwZeFUrVFvyssWZQ&amp;oe=69BD9656, https://scontent-lga3-2.cdninstagram.com/o1/v/t2/f2/m367/AQP3LVRZeoJ3nnTtj0QwgLAmWZbaycJti4hcGg8e02elMKaj3ycQ3EjTEZR5UttIParp5mhmvVQTkvqJM4jD6SJckIUcfR6rNgCA8YA.mp4?_nc_cat=107&amp;_nc_sid=5e9851&amp;_nc_ht=scontent-lga3-2.cdninstagram.com&amp;_nc_ohc=zAk0oppfuGEQ7kNvwFiD4tH&amp;efg=eyJ2ZW5jb2RlX3RhZyI6Inhwdl9wcm9ncmVzc2l2ZS5JTlNUQUdSQU0uQ0FST1VTRUxfSVRFTS5DMy40ODAuZGFzaF9iYXNlbGluZV8xX3YxIiwieHB2X2Fzc2V0X2lkIjoyOTU0MDk3NjE0NzcxNDA1LCJhc3NldF9hZ2VfZGF5cyI6MzAzLCJ2aV91c2VjYXNlX2lkIjoxMDE0NiwiZHVyYXRpb25fcyI6MjksInVybGdlbl9zb3VyY2UiOiJ3d3cifQ%3D%3D&amp;ccb=17-1&amp;vs=a0ded26a3b2f20e2&amp;_nc_vs=HBkcFQIYQGlnX2VwaGVtZXJhbC8yRDQ2OEZERTI1QzcxOEFFQTFBOTlBMzE5RjA3OEQ5Nl92aWRlb19kYXNoaW5pdC5tcDQVAALIARIAKAAYABsCiAd1c2Vfb2lsATEScHJvZ3Jlc3NpdmVfcmVjaXBlATEVAAAmmtOur46vvwoVAigCQzMsF0A9ogxJul41GBJkYXNoX2Jhc2VsaW5lXzFfdjERAHXuB2XEngEA&amp;_nc_gid=WMYziw6uy0JqNs-qiuRkrg&amp;_nc_ss=1a&amp;_nc_zt=28&amp;oh=00_AfzvAz0W2JjxyWCJU7upKOhjrCyEx0yjXxKG_97emDkLLw&amp;oe=69BD99EC, https://scontent-lga3-3.cdninstagram.com/o1/v/t2/f2/m367/AQOKiAu4b8u1LD6ZilZUq0jT_XkMP_HSGGU4BhhWstfqzPGazk_jyJ2aCkZ63COcswNTsIijm2ek1eayC5GUH4YSR4thZ9KvKJMk4cs.mp4?_nc_cat=102&amp;_nc_sid=5e9851&amp;_nc_ht=scontent-lga3-3.cdninstagram.com&amp;_nc_ohc=M_2JBuHUHTcQ7kNvwFB3Jdi&amp;efg=eyJ2ZW5jb2RlX3RhZyI6Inhwdl9wcm9ncmVzc2l2ZS5JTlNUQUdSQU0uQ0FST1VTRUxfSVRFTS5DMy43MjAuZGFzaF9iYXNlbGluZV8xX3YxIiwieHB2X2Fzc2V0X2lkIjoxNjU4NDgyNDgxNDU4NDU0LCJhc3NldF9hZ2VfZGF5cyI6MzAzLCJ2aV91c2VjYXNlX2lkIjoxMDE0NiwiZHVyYXRpb25fcyI6NDIsInVybGdlbl9zb3VyY2UiOiJ3d3cifQ%3D%3D&amp;ccb=17-1&amp;vs=a4d2c672c8f877a1&amp;_nc_vs=HBkcFQIYQGlnX2VwaGVtZXJhbC9EQTQ5NUIxMERFMDQ2RjRDQjI3Nzk5NTYyMkUwRTQ5QV92aWRlb19kYXNoaW5pdC5tcDQVAALIARIAKAAYABsCiAd1c2Vfb2lsATEScHJvZ3Jlc3NpdmVfcmVjaXBlATEVAAAmrLTjsrGY8gUVAigCQzMsF0BFN2yLQ5WBGBJkYXNoX2Jhc2VsaW5lXzFfdjERAHXuB2XEngEA&amp;_nc_gid=WMYziw6uy0JqNs-qiuRkrg&amp;_nc_ss=1a&amp;_nc_zt=28&amp;oh=00_AfyDDii8sb-6g4s0M0CKfsyG3Hf1thlvPLSjGFEN4BdQtg&amp;oe=69BDB84F, https://scontent-lga3-2.cdninstagram.com/o1/v/t16/f2/m69/AQM5EQHfYfFdj6hSkirQunAdBs9yWb9D6ULZVql757Kdw5A6fHsPIv0dtocnNC0HE_6kRTHWtM4_STy5aX1Q_tlq.mp4?strext=1&amp;_nc_cat=107&amp;_nc_sid=8bf8fe&amp;_nc_ht=scontent-lga3-2.cdninstagram.com&amp;_nc_ohc=Z2eEqFeKjqUQ7kNvwFX_Bpm&amp;efg=eyJ2ZW5jb2RlX3RhZyI6Inhwdl9wcm9ncmVzc2l2ZS5JTlNUQUdSQU0uQ0FST1VTRUxfSVRFTS5DMy43MjAucHJvZ3Jlc3NpdmVfaDI2NC1iYXNpYy1nZW4yXzcyMHAiLCJ4cHZfYXNzZXRfaWQiOjQzODkwMTU1MjYyODE2NywiYXNzZXRfYWdlX2RheXMiOjQ0MSwidmlfdXNlY2FzZV9pZCI6MTAxNDYsImR1cmF0aW9uX3MiOjE1LCJ1cmxnZW5fc291cmNlIjoid3d3In0%3D&amp;ccb=17-1&amp;_nc_gid=WMYziw6uy0JqNs-qiuRkrg&amp;_nc_ss=1a&amp;_nc_zt=28&amp;oh=00_Afz_3bMgBjE2e1jFVNCryuVscaDb_laEbw745xjRUCsYqA&amp;oe=69BDA939, https://scontent-lga3-1.cdninstagram.com/o1/v/t16/f2/m69/AQMbmLFFypDczOVUdQqA8ZZobgqfovtALT2QpbnVLkWBe4e7h6aXzIhgaYRXj1AvJWJgVqetcyweMkuUS7FbuM4_.mp4?strext=1&amp;_nc_cat=111&amp;_nc_sid=8bf8fe&amp;_nc_ht=scontent-lga3-1.cdninstagram.com&amp;_nc_ohc=MY59TwSxxr0Q7kNvwH5yYSR&amp;efg=eyJ2ZW5jb2RlX3RhZyI6Inhwdl9wcm9ncmVzc2l2ZS5JTlNUQUdSQU0uQ0FST1VTRUxfSVRFTS5DMy43MjAucHJvZ3Jlc3NpdmVfaDI2NC1iYXNpYy1nZW4yXzcyMHAiLCJ4cHZfYXNzZXRfaWQiOjEzMTE0OTM4OTY4MzE5OTUsImFzc2V0X2FnZV9kYXlzIjo0NDEsInZpX3VzZWNhc2VfaWQiOjEwMTQ2LCJkdXJhdGlvbl9zIjozMCwidXJsZ2VuX3NvdXJjZSI6Ind3dyJ9&amp;ccb=17-1&amp;_nc_gid=WMYziw6uy0JqNs-qiuRkrg&amp;_nc_ss=1a&amp;_nc_zt=28&amp;oh=00_AfzZo_ArQfOZ69rDl5x54D8JRhEebou2CXyYJJFqiz7tqQ&amp;oe=69BDBAC9</t>
  </si>
  <si>
    <t>https://www.instagram.com/l.tii_na</t>
  </si>
  <si>
    <t>leisel.927</t>
  </si>
  <si>
    <t>Leisel 莉莉</t>
  </si>
  <si>
    <t>🌸莉莉/莉賽兒/Leisel 
♎️天秤座 ENFP
🌏Web3</t>
  </si>
  <si>
    <t>https://scontent-lax3-2.cdninstagram.com/v/t51.2885-19/480271111_18491047351043706_6603196699016988796_n.jpg?stp=dst-jpg_e0_s150x150_tt6&amp;efg=eyJ2ZW5jb2RlX3RhZyI6InByb2ZpbGVfcGljLmRqYW5nby4xMDgwLmMyIn0&amp;_nc_ht=scontent-lax3-2.cdninstagram.com&amp;_nc_cat=106&amp;_nc_oc=Q6cZ2QGowSpfpB8jyES47LmFs0pj9rKHHi-6SHYQixrdC6rZ7Z-Fvov2j7lYPBU3l6TBwQM&amp;_nc_ohc=y9aKKsWC_hIQ7kNvwFe6zfr&amp;_nc_gid=7oFhiicw9NA01V5I2BBrYw&amp;edm=AOQ1c0wBAAAA&amp;ccb=7-5&amp;oh=00_Afyd0y7SsbgM3sfVQgQ-H1BMX4qU1Ld3DStLFTghRUWcSQ&amp;oe=69BD9531&amp;_nc_sid=8b3546</t>
  </si>
  <si>
    <t>寒流來襲 大家要注意保暖呢🥶
俗話說辣妹沒有冬天 
因為辣妹直接離開寒冷地帶😎
呼叫春天快點來！
It’s getting colder…
kinda want to go somewhere warm⛱️ | Gateway to Crypto💙
2025即將結束 今年的願望
大家都實現了嗎？
雖然我的A9富婆夢 仍需努力
但有 @gate_zh 陪伴不孤單
希望所有的朋友們都能好好的
一起繼續奮鬥！
Join Gate. Join me. All in Web3. 🚀
📷 @gx9_photo 
💄 @lann__nini 
#crypto #cryptocurrency #web3 #btc #eth | Merry Christmas 聖誕快樂🎄❄️
Make a wish✨
希望每天都是充滿驚喜與期待
祝福每個人都平安健康就是最大的願望吧
大家都要擁有自己的聖誕幸福❤️
📷 @gx9_photo 
💄 @lann__nini | 夢幻的節日快到了❄️🔔
好久沒有看到長髮的自己😳😳
還可以嗎？🫣 | Hello, winter ❄️ | 你最喜歡哪一張！Which one is your favorite😍
初戀那件小事 First Love 應該是每個女孩的青春密碼吧！
在校園幻想著自己也有個帥氣的小莫學長💕
推薦一定要體驗一次泰式校服寫真🇹🇭
走在街頭邊拍邊玩 彷彿回到校園時光🎞️
穿梭在熱鬧的街道每個人都會熱情的對你打招呼
情緒價值給的非常滿🔥🔥
I Love Thailand 🥰🥰
🌟推薦攝影工作室🌟
📍Google：Bella Photo Studio
📕小紅書：Bella泰服化妝旅拍寫真館
#泰國校服 #泰國旅遊 #泰國旅行 #泰國曼谷 #曼谷校服 #曼谷
#曼谷嘟嘟車 #tha | 🇹🇭 炙熱的陽光、熱鬧的街道
回到18 歲那年的夏天。
如果我伸出手…你敢不敢和我一起逃離課堂的規則
一起去享受外面自由自在的世界？💛 | Life is short, live it well💗🤍 | Sunny day, Good vibe ✨🤍 | 🇸🇬🇸🇬🇸🇬 
What a wonderful week❤️ | 終於被我吃到富豪雪糕了🍦
推薦到尖沙咀吃 人少好拍照！
不要再去中環人擠人啦 | 🇭🇰HK暴走記
中環City walk📷
打卡機位拍到了 腳也快沒了
HK會懲罰每一個不愛走路的人💦
但還是喜歡HK❤️</t>
  </si>
  <si>
    <t>#crypto, #cryptocurrency, #web3, #btc, #eth, #tha</t>
  </si>
  <si>
    <t>@gate_zh, @gx9_photo, @lann__nini</t>
  </si>
  <si>
    <t>https://instagram.com/p/DTK2Gx-kjpz, https://instagram.com/p/DSufjTBki_K, https://instagram.com/p/DSr9LpaEnrB, https://instagram.com/p/DSkBBDWEt9B, https://instagram.com/p/DRkKILEEgJP, https://instagram.com/p/DRUtfVXku2g, https://instagram.com/p/DRKWYAkEo60, https://instagram.com/p/DP3_H5wkrFT, https://instagram.com/p/DPlyl3Ukjk4, https://instagram.com/p/DPeCHAZkqBh, https://instagram.com/p/DLH-KMBSTdN, https://instagram.com/p/DKwn0MJy4eC</t>
  </si>
  <si>
    <t>119, 111, 98, 95, 110, 130, 137, 155, 126, 84, 89, 106</t>
  </si>
  <si>
    <t>2, 6, 7, 8, 2, 5, 22, 4, 3, 2, 0, 0</t>
  </si>
  <si>
    <t>2026-01-06, 2025-12-26, 2025-12-25, 2025-12-22, 2025-11-27, 2025-11-21, 2025-11-17, 2025-10-16, 2025-10-09, 2025-10-06, 2025-06-20, 2025-06-11</t>
  </si>
  <si>
    <t>Bangkok, Thailand, Thailand, Singapore, 尖沙咀, 香港中環</t>
  </si>
  <si>
    <t>Sidecar, Sidecar, Sidecar, Video, Sidecar, Sidecar, Video, Sidecar, Sidecar, Sidecar, Video, Sidecar</t>
  </si>
  <si>
    <t>https://scontent-lax3-2.cdninstagram.com/v/t51.82787-15/610736843_18555954895043706_5785585615632243594_n.jpg?stp=dst-jpg_e35_p1080x1080_sh0.08_tt6&amp;_nc_ht=scontent-lax3-2.cdninstagram.com&amp;_nc_cat=106&amp;_nc_oc=Q6cZ2QGowSpfpB8jyES47LmFs0pj9rKHHi-6SHYQixrdC6rZ7Z-Fvov2j7lYPBU3l6TBwQM&amp;_nc_ohc=jV1O0D3SCPMQ7kNvwGI1mft&amp;_nc_gid=7oFhiicw9NA01V5I2BBrYw&amp;edm=AOQ1c0wBAAAA&amp;ccb=7-5&amp;ig_cache_key=MzgwNDA5MDc4MDI0ODgzNTkzMw%3D%3D.3-ccb7-5&amp;oh=00_AfxYxXbSWS7K7BVi2buH2uogVkF5EVpUijpVHSllWix4eA&amp;oe=69BDB9A8&amp;_nc_sid=8b3546, https://scontent-lax3-2.cdninstagram.com/v/t51.82787-15/610736843_18555954895043706_5785585615632243594_n.jpg?stp=dst-jpg_e35_p1080x1080_sh0.08_tt6&amp;_nc_ht=scontent-lax3-2.cdninstagram.com&amp;_nc_cat=106&amp;_nc_oc=Q6cZ2QGowSpfpB8jyES47LmFs0pj9rKHHi-6SHYQixrdC6rZ7Z-Fvov2j7lYPBU3l6TBwQM&amp;_nc_ohc=jV1O0D3SCPMQ7kNvwGI1mft&amp;_nc_gid=7oFhiicw9NA01V5I2BBrYw&amp;edm=AOQ1c0wBAAAA&amp;ccb=7-5&amp;ig_cache_key=MzgwNDA5MDc4MDI0ODgzNTkzMw%3D%3D.3-ccb7-5&amp;oh=00_AfxYxXbSWS7K7BVi2buH2uogVkF5EVpUijpVHSllWix4eA&amp;oe=69BDB9A8&amp;_nc_sid=8b3546, https://scontent-lax3-2.cdninstagram.com/v/t51.82787-15/610572555_18555954907043706_9201631053197059273_n.jpg?stp=dst-jpg_e35_p1080x1080_sh0.08_tt6&amp;_nc_ht=scontent-lax3-2.cdninstagram.com&amp;_nc_cat=106&amp;_nc_oc=Q6cZ2QGowSpfpB8jyES47LmFs0pj9rKHHi-6SHYQixrdC6rZ7Z-Fvov2j7lYPBU3l6TBwQM&amp;_nc_ohc=7D8xwDVk_qUQ7kNvwG_ooi2&amp;_nc_gid=7oFhiicw9NA01V5I2BBrYw&amp;edm=AOQ1c0wBAAAA&amp;ccb=7-5&amp;ig_cache_key=MzgwNDA5MDc4MDI0ODg0Mzg3OQ%3D%3D.3-ccb7-5&amp;oh=00_AfzREbDM86uSFjoh8DCUf35cGdL6H4mp8xb-y41XD7pGtA&amp;oe=69BDA486&amp;_nc_sid=8b3546, https://scontent-lax3-2.cdninstagram.com/v/t51.82787-15/611717628_18555954916043706_6489873123108556737_n.jpg?stp=dst-jpg_e35_p1080x1080_sh0.08_tt6&amp;_nc_ht=scontent-lax3-2.cdninstagram.com&amp;_nc_cat=106&amp;_nc_oc=Q6cZ2QGowSpfpB8jyES47LmFs0pj9rKHHi-6SHYQixrdC6rZ7Z-Fvov2j7lYPBU3l6TBwQM&amp;_nc_ohc=cBzSe0B_bFgQ7kNvwEDw3bG&amp;_nc_gid=7oFhiicw9NA01V5I2BBrYw&amp;edm=AOQ1c0wBAAAA&amp;ccb=7-5&amp;ig_cache_key=MzgwNDA5MDc4MDYwMTE2OTQzNg%3D%3D.3-ccb7-5&amp;oh=00_AfzROOs3YG4lNT14dpimyNwfqDIgsLFzN0DNqVWTlSNhhQ&amp;oe=69BD932F&amp;_nc_sid=8b3546, https://scontent-lax3-2.cdninstagram.com/v/t51.82787-15/611196630_18555954925043706_2254794324438573761_n.jpg?stp=dst-jpg_e35_p1080x1080_sh0.08_tt6&amp;_nc_ht=scontent-lax3-2.cdninstagram.com&amp;_nc_cat=106&amp;_nc_oc=Q6cZ2QGowSpfpB8jyES47LmFs0pj9rKHHi-6SHYQixrdC6rZ7Z-Fvov2j7lYPBU3l6TBwQM&amp;_nc_ohc=Yx_Ul7ku6rMQ7kNvwFWePC2&amp;_nc_gid=7oFhiicw9NA01V5I2BBrYw&amp;edm=AOQ1c0wBAAAA&amp;ccb=7-5&amp;ig_cache_key=MzgwNDA5MDc4MDYwMTE4OTM2NQ%3D%3D.3-ccb7-5&amp;oh=00_AfxpBxk9NpMsQ8oprB0BXP5SAwDBc97styg_-CjXxzbojg&amp;oe=69BD8A47&amp;_nc_sid=8b3546, https://scontent-lax3-2.cdninstagram.com/v/t51.82787-15/612147944_18555954937043706_8775028088073487705_n.jpg?stp=dst-jpg_e35_p1080x1080_sh0.08_tt6&amp;_nc_ht=scontent-lax3-2.cdninstagram.com&amp;_nc_cat=106&amp;_nc_oc=Q6cZ2QGowSpfpB8jyES47LmFs0pj9rKHHi-6SHYQixrdC6rZ7Z-Fvov2j7lYPBU3l6TBwQM&amp;_nc_ohc=caiXEJCO9aAQ7kNvwEVp3lQ&amp;_nc_gid=7oFhiicw9NA01V5I2BBrYw&amp;edm=AOQ1c0wBAAAA&amp;ccb=7-5&amp;ig_cache_key=MzgwNDA5MDc4MDI0ODg5MDYyMg%3D%3D.3-ccb7-5&amp;oh=00_AfwVFZMMUQnbsEYrO6ia6UspbWy8aQNWKdgerb91rQWzvA&amp;oe=69BD8F75&amp;_nc_sid=8b3546, https://scontent-lax3-2.cdninstagram.com/v/t51.82787-15/605862402_18553868509043706_1212037112823974283_n.jpg?stp=dst-jpg_e35_p1080x1080_sh0.08_tt6&amp;_nc_ht=scontent-lax3-2.cdninstagram.com&amp;_nc_cat=106&amp;_nc_oc=Q6cZ2QGowSpfpB8jyES47LmFs0pj9rKHHi-6SHYQixrdC6rZ7Z-Fvov2j7lYPBU3l6TBwQM&amp;_nc_ohc=bUEPxeoyL8UQ7kNvwEULX_x&amp;_nc_gid=7oFhiicw9NA01V5I2BBrYw&amp;edm=AOQ1c0wBAAAA&amp;ccb=7-5&amp;ig_cache_key=Mzc5NjExMDI4MDc3MTEzMzEwOQ%3D%3D.3-ccb7-5&amp;oh=00_Afwdpeu5jidcUvQj46NV_NshUYRab5rEDMd9oyTKqbUfGA&amp;oe=69BD962B&amp;_nc_sid=8b3546, https://scontent-lax3-2.cdninstagram.com/v/t51.82787-15/605862402_18553868509043706_1212037112823974283_n.jpg?stp=dst-jpg_e35_p1080x1080_sh0.08_tt6&amp;_nc_ht=scontent-lax3-2.cdninstagram.com&amp;_nc_cat=106&amp;_nc_oc=Q6cZ2QGowSpfpB8jyES47LmFs0pj9rKHHi-6SHYQixrdC6rZ7Z-Fvov2j7lYPBU3l6TBwQM&amp;_nc_ohc=bUEPxeoyL8UQ7kNvwEULX_x&amp;_nc_gid=7oFhiicw9NA01V5I2BBrYw&amp;edm=AOQ1c0wBAAAA&amp;ccb=7-5&amp;ig_cache_key=Mzc5NjExMDI4MDc3MTEzMzEwOQ%3D%3D.3-ccb7-5&amp;oh=00_Afwdpeu5jidcUvQj46NV_NshUYRab5rEDMd9oyTKqbUfGA&amp;oe=69BD962B&amp;_nc_sid=8b3546, https://scontent-lax3-2.cdninstagram.com/v/t51.82787-15/604400432_18553868521043706_3104018579448643606_n.jpg?stp=dst-jpg_e35_p1080x1080_sh0.08_tt6&amp;_nc_ht=scontent-lax3-2.cdninstagram.com&amp;_nc_cat=106&amp;_nc_oc=Q6cZ2QGowSpfpB8jyES47LmFs0pj9rKHHi-6SHYQixrdC6rZ7Z-Fvov2j7lYPBU3l6TBwQM&amp;_nc_ohc=HWIREy6cFC0Q7kNvwFtx2zz&amp;_nc_gid=7oFhiicw9NA01V5I2BBrYw&amp;edm=AOQ1c0wBAAAA&amp;ccb=7-5&amp;ig_cache_key=Mzc5NjExMDI4MTA4OTg4Nzg1Mw%3D%3D.3-ccb7-5&amp;oh=00_Afy5uxWnyH1f9v7xWY_Vtkr0yDPq98Oq5jXdArDS9BSbVw&amp;oe=69BDB297&amp;_nc_sid=8b3546, https://scontent-lax3-2.cdninstagram.com/v/t51.82787-15/604118247_18553868548043706_3522627622952254579_n.jpg?stp=dst-jpg_e35_p1080x1080_sh0.08_tt6&amp;_nc_ht=scontent-lax3-2.cdninstagram.com&amp;_nc_cat=106&amp;_nc_oc=Q6cZ2QGowSpfpB8jyES47LmFs0pj9rKHHi-6SHYQixrdC6rZ7Z-Fvov2j7lYPBU3l6TBwQM&amp;_nc_ohc=AmFjA6Wp4_AQ7kNvwHg129W&amp;_nc_gid=7oFhiicw9NA01V5I2BBrYw&amp;edm=AOQ1c0wBAAAA&amp;ccb=7-5&amp;ig_cache_key=Mzc5NjExMDI4MTA2NDcyNDY0NQ%3D%3D.3-ccb7-5&amp;oh=00_AfwjvEdZ2QkJw7v9-mmw9Y5KH6h8zAcGy9PFgkBSpN5PU</t>
  </si>
  <si>
    <t>https://scontent-lax3-2.cdninstagram.com/o1/v/t2/f2/m86/AQNXja7jVYrcy6TpNImMlpw1WFWZq0fTpdZYhoWy_g1BSEDp2BM1trAQdD6q_pum68I8IYlRvrVlTfvVfTXvM3GD6OEFeZ6AjmT7AAM.mp4?_nc_cat=103&amp;_nc_sid=5e9851&amp;_nc_ht=scontent-lax3-2.cdninstagram.com&amp;_nc_ohc=sicwIOA6TBwQ7kNvwFSI4aw&amp;efg=eyJ2ZW5jb2RlX3RhZyI6Inhwdl9wcm9ncmVzc2l2ZS5JTlNUQUdSQU0uQ0xJUFMuQzMuNzIwLmRhc2hfYmFzZWxpbmVfMV92MSIsInhwdl9hc3NldF9pZCI6ODkyOTYwNDE2NzQ3MTk3LCJhc3NldF9hZ2VfZGF5cyI6ODMsInZpX3VzZWNhc2VfaWQiOjEwMDk5LCJkdXJhdGlvbl9zIjoxMCwidXJsZ2VuX3NvdXJjZSI6Ind3dyJ9&amp;ccb=17-1&amp;_nc_gid=7oFhiicw9NA01V5I2BBrYw&amp;_nc_ss=1a&amp;_nc_zt=28&amp;vs=417aff6a6e6379a0&amp;_nc_vs=HBksFQIYUmlnX3hwdl9yZWVsc19wZXJtYW5lbnRfc3JfcHJvZC9BNjQzMTRBRDRCMTc5RDdGNTcyMENDNDg1MERDRTJCRF92aWRlb19kYXNoaW5pdC5tcDQVAALIARIAFQIYRmlnX3hwdl9yZWVsc19wZXJtYW5lbnRfc3JfcHJvZC84OTE5MjExNDAwMDg4NjVfNDY3MDY0ODgzOTQzMjI2OTY2Ny5tcDQVAgLIARIAKAAYABsCiAd1c2Vfb2lsATEScHJvZ3Jlc3NpdmVfcmVjaXBlATEVAAAm-rqCx5GJlgMVAigCQzMsF0Ak6n752yLRGBJkYXNoX2Jhc2VsaW5lXzFfdjERAHX-B2XmnQEA&amp;oh=00_AfxQZF1xb2MQRjVpoGJSdZlx1TzFGA5R5V2PMqOkXoJphQ&amp;oe=69B9C2EC, https://scontent-lax7-1.cdninstagram.com/o1/v/t2/f2/m86/AQOxXQypWeYQAfgeW7zA12HZH38Bitb2PuyGybTE0bVC9z9jdYt2gbBhEST9TSd59SxlZ1Sg1Jh8pznk8CoZC-DDzG8oUWg0wfluf-w.mp4?_nc_cat=105&amp;_nc_sid=5e9851&amp;_nc_ht=scontent-lax7-1.cdninstagram.com&amp;_nc_ohc=a-NVy86RqqEQ7kNvwH94CPg&amp;efg=eyJ2ZW5jb2RlX3RhZyI6Inhwdl9wcm9ncmVzc2l2ZS5JTlNUQUdSQU0uQ0xJUFMuQzMuNzIwLmRhc2hfYmFzZWxpbmVfMV92MSIsInhwdl9hc3NldF9pZCI6MTI1Nzc2OTMyNjE3MzI1OCwiYXNzZXRfYWdlX2RheXMiOjExOCwidmlfdXNlY2FzZV9pZCI6MTAwOTksImR1cmF0aW9uX3MiOjI2LCJ1cmxnZW5fc291cmNlIjoid3d3In0%3D&amp;ccb=17-1&amp;vs=75578cc958c48e9&amp;_nc_vs=HBksFQIYUmlnX3hwdl9yZWVsc19wZXJtYW5lbnRfc3JfcHJvZC9BMTQ0QjBERjc5RDI4QjZCMUZFOUQwMzVBRjQzNkJBRV92aWRlb19kYXNoaW5pdC5tcDQVAALIARIAFQIYR2lnX3hwdl9yZWVsc19wZXJtYW5lbnRfc3JfcHJvZC8xOTIyNTc4ODc4MzI0MzA1XzkwNDU2OTY0NTAzMjM5OTMxNjAubXA0FQICyAESACgAGAAbAogHdXNlX29pbAExEnByb2dyZXNzaXZlX3JlY2lwZQExFQAAJpTxqt7n-7sEFQIoAkMzLBdAOhmZmZmZmhgSZGFzaF9iYXNlbGluZV8xX3YxEQB1_gdl5p0BAA&amp;_nc_gid=7oFhiicw9NA01V5I2BBrYw&amp;_nc_ss=1a&amp;_nc_zt=28&amp;oh=00_Afy4I4fL21ilcCz6i4fCrIg8MFmNAv1-4lxsj5uJD14J0g&amp;oe=69B9944E, https://scontent-lax3-1.cdninstagram.com/o1/v/t2/f2/m86/AQOomVgmPYWfZZuejep-EAsuyYBHOvE_ZGjst8LTfHtU5jlFa2ngu8o1DDGVgKkYoqrJfiWLFbjSGS-lA4RivILCEQ2PzLggqYeZ_hs.mp4?_nc_cat=104&amp;_nc_sid=5e9851&amp;_nc_ht=scontent-lax3-1.cdninstagram.com&amp;_nc_ohc=dDPkeI5fCNgQ7kNvwGykTMd&amp;efg=eyJ2ZW5jb2RlX3RhZyI6Inhwdl9wcm9ncmVzc2l2ZS5JTlNUQUdSQU0uQ0xJUFMuQzMuNzIwLmRhc2hfYmFzZWxpbmVfMV92MSIsInhwdl9hc3NldF9pZCI6MTA4Njc4Mjk0OTk2NTQ1MSwiYXNzZXRfYWdlX2RheXMiOjI2OCwidmlfdXNlY2FzZV9pZCI6MTAwOTksImR1cmF0aW9uX3MiOjksInVybGdlbl9zb3VyY2UiOiJ3d3cifQ%3D%3D&amp;ccb=17-1&amp;_nc_gid=7oFhiicw9NA01V5I2BBrYw&amp;_nc_ss=1a&amp;_nc_zt=28&amp;vs=c1f94d250ac4ceab&amp;_nc_vs=HBksFQIYUmlnX3hwdl9yZWVsc19wZXJtYW5lbnRfc3JfcHJvZC84RTQ2RTgxOTAxMTAyOEU0NTE3MkEwMzlEODEzRDI5NF92aWRlb19kYXNoaW5pdC5tcDQVAALIARIAFQIYRmlnX3hwdl9yZWVsc19wZXJtYW5lbnRfc3JfcHJvZC83MjI2MTc2NDQwNDQ1NDZfNjI4MjUwOTg2MjgxMTM5MDg4OS5tcDQVAgLIARIAKAAYABsCiAd1c2Vfb2lsATEScHJvZ3Jlc3NpdmVfcmVjaXBlATEVAAAmlvrx-oub7gMVAigCQzMsF0AjAAAAAAAAGBJkYXNoX2Jhc2VsaW5lXzFfdjERAHX-B2XmnQEA&amp;oh=00_Afx3QHzmTBWjek-FsBV7b9WrvYi3fO4aD8JRMUDPPHjCtw&amp;oe=69B9B34D</t>
  </si>
  <si>
    <t>https://www.instagram.com/leisel.927</t>
  </si>
  <si>
    <t>snow_950101</t>
  </si>
  <si>
    <t>Snow_951</t>
  </si>
  <si>
    <t>來自TW在韓國生活，以後會回TW生活，想認識更多同胞，熟悉以後可以電話或見面</t>
  </si>
  <si>
    <t>https://scontent-mia5-1.cdninstagram.com/v/t51.82787-19/619280559_17897541618383272_693457168241434407_n.jpg?stp=dst-jpg_e0_s150x150_tt6&amp;efg=eyJ2ZW5jb2RlX3RhZyI6InByb2ZpbGVfcGljLmRqYW5nby4xMDgwLmMyIn0&amp;_nc_ht=scontent-mia5-1.cdninstagram.com&amp;_nc_cat=104&amp;_nc_oc=Q6cZ2QE99_HIoGY_bEpQZ2XGJ9NghQdOeeYTr90Rk1SkJM6iP_gJq1C4ga5Utqt_7GuHkgW4QsFvgX54Th12q-Xdqouz&amp;_nc_ohc=iv0EIiG2LY8Q7kNvwFbJ6Hd&amp;_nc_gid=q5bm2UJBAc6gGXoLwflTsA&amp;edm=AOQ1c0wBAAAA&amp;ccb=7-5&amp;oh=00_Afz-lc21WM_6IZP_CWPSwAnbd6rnq-ox22kCSnFumBWksQ&amp;oe=69BDA3BD&amp;_nc_sid=8b3546</t>
  </si>
  <si>
    <t>🌸首爾景福宮半日遊！漢陽都城的經典之美，景福宮前人潮洶湧，少量穿韓服的美女～🏯✨ 後來到慶會樓，灰天也擋不住這份古韻！ ❄️🌊 傳統建築太療癒了，下次還來！ ❤️
#桃園 #桃園景點 #桃園美食 #台灣美甲 #九份 #文青 | 港式早餐特色店，雲吞皮包裹著鮮甜多汁的蝦仁，湯頭清澈鮮美，微微的蔥花點綴，簡直是冬日暖心神器！ 🥟💦😍🥢👅🌿🍵🥄💕🔥 | 晚安😴 | 今天和閨蜜逛街超開心！ 🛍️ 先直奔Stüssy店狂掃貨，手裡提著兩大袋戰利品，NONO那種小眾風超上頭～然後驚喜邂逅這款Dior經典Oblique鏈條包，黑灰CD紋超級百搭，蝴蝶結細節太精緻了，配上金鍊瞬間提升氣場！ 💼🔥 最後殺進美甲店，架上琳瑯滿目的指甲油讓我挑花眼，各種漸層和閃粉都好想全帶回家！ 💅🌈✨
這種完美週末誰懂？下次一起約！ ❤️👭
#桃園 #桃園景點 #桃園美食 #台灣美甲 #九份 | 現代日式風格的沙龍，瞬間被治癒了！ 🌸👗🔥
皮膚管理，舒適按摩室等你來放鬆和體驗💆‍♀️🛏️✨
水療級享受，躺下去就不想起來～😘💦 | 🌟 國民大學面試日，意外邂逅樓下這場視覺饗宴！ 🌟 | 🌅 黃昏在Santa Monica Pier的欄桿邊，望著太平洋的餘暉緩緩沉入海平面。海風輕輕拂過，帶著鹹鹹的味道，心也跟著安靜下來。那一刻，時間好像慢了下來，只剩夕陽、浪花和我。旅行，就是這樣，總能在喧囂外找到屬於自己的小確幸。#台中 #藝術 | 祝大家新年快樂，新年和家人在新加坡🇸🇬 + 美國🇺🇸雙城冒險！ ✈️🌆遠離手機，沉浸式夢幻假期~ 很少回訊息，sorry啦😘 | 回去似乎很近了~在這裡，每一盞燈都藏著一個故事，每一縷光都訴說著堅持🌆登高遠眺，擁抱這屬於你的夜空奇蹟。 ✨ | 這就是治癒疲憊的魔法吧！ ✨
看這雪花般的紋路和被火焰瞬間激發的肉香。
入口即化的油脂感，配上炭火烤出來的焦香，
今日份的幸福感是烤肉給的。 🥩🔥
#烤肉 | • 拿鐵、堅果和溫柔的午後。 ☕️🥨✨☁️
• 今日咖啡因已到賬，心情滿格。 🔋☕️🇰🇷
• 住在這裡，逃不掉的咖啡香。 🤎🍂🥣
#下午茶 | 讓生活少一點焦慮的方法
- 不要試圖去理解所有人
- 尋找屬於自己的微小幸福
- 停止怨恨的心態
- 與志趣相投的人共度時光
- 堅持寫情緒日記，擁有了解自我的時間
- 就算時間很短，也一定要有休息時間
- 享受自己喜歡的興趣
- 不要過度追求完美</t>
  </si>
  <si>
    <t>https://instagram.com/p/DV5agBGk5EU, https://instagram.com/p/DVpXUw_ExPL, https://instagram.com/p/DVoFGYfk6qP, https://instagram.com/p/DVnr5kBk_6v, https://instagram.com/p/DVk--0Nkz4e, https://instagram.com/p/DVfH0iRk3pc, https://instagram.com/p/DVc6kTFE13J, https://instagram.com/p/DVcuH6rk6DL, https://instagram.com/p/DVbBkfWk8o-, https://instagram.com/p/DUU0yflE1r5, https://instagram.com/p/DUSSk3FE48x, https://instagram.com/p/DUSRv5EEzNg</t>
  </si>
  <si>
    <t>0, 1, 1, 1, 1, 1, 1, 1, 2, 1, 1, 1</t>
  </si>
  <si>
    <t>2026-03-15, 2026-03-09, 2026-03-08, 2026-03-08, 2026-03-07, 2026-03-05, 2026-03-04, 2026-03-04, 2026-03-03, 2026-02-04, 2026-02-03, 2026-02-03</t>
  </si>
  <si>
    <t>Sidecar, Sidecar, Image, Sidecar, Sidecar, Sidecar, Sidecar, Sidecar, Image, Sidecar, Image, Image</t>
  </si>
  <si>
    <t>https://scontent-mia5-1.cdninstagram.com/v/t51.82787-15/651513417_17905196841383272_8524592160089977904_n.jpg?stp=dst-jpg_e15_tt6&amp;_nc_ht=scontent-mia5-1.cdninstagram.com&amp;_nc_cat=104&amp;_nc_oc=Q6cZ2QE99_HIoGY_bEpQZ2XGJ9NghQdOeeYTr90Rk1SkJM6iP_gJq1C4ga5Utqt_7GuHkgW4QsFvgX54Th12q-Xdqouz&amp;_nc_ohc=lj5LptI3Jm0Q7kNvwGlEwwF&amp;_nc_gid=q5bm2UJBAc6gGXoLwflTsA&amp;edm=AOQ1c0wBAAAA&amp;ccb=7-5&amp;ig_cache_key=Mzg1MzIyNzQ5NTYyNjMyNTYyOA%3D%3D.3-ccb7-5&amp;oh=00_Afw_nuIN4jRE4dAhCohxhE-Ht0gvzwl9RbBNklR5l_h0xw&amp;oe=69BD97EA&amp;_nc_sid=8b3546, https://scontent-mia5-1.cdninstagram.com/v/t51.82787-15/651513417_17905196841383272_8524592160089977904_n.jpg?stp=dst-jpg_e15_tt6&amp;_nc_ht=scontent-mia5-1.cdninstagram.com&amp;_nc_cat=104&amp;_nc_oc=Q6cZ2QE99_HIoGY_bEpQZ2XGJ9NghQdOeeYTr90Rk1SkJM6iP_gJq1C4ga5Utqt_7GuHkgW4QsFvgX54Th12q-Xdqouz&amp;_nc_ohc=lj5LptI3Jm0Q7kNvwGlEwwF&amp;_nc_gid=q5bm2UJBAc6gGXoLwflTsA&amp;edm=AOQ1c0wBAAAA&amp;ccb=7-5&amp;ig_cache_key=Mzg1MzIyNzQ5NTYyNjMyNTYyOA%3D%3D.3-ccb7-5&amp;oh=00_Afw_nuIN4jRE4dAhCohxhE-Ht0gvzwl9RbBNklR5l_h0xw&amp;oe=69BD97EA&amp;_nc_sid=8b3546, https://scontent-mia5-1.cdninstagram.com/v/t51.82787-15/652795452_17905196850383272_3136622378160949667_n.jpg?stp=dst-jpg_e15_tt6&amp;_nc_ht=scontent-mia5-1.cdninstagram.com&amp;_nc_cat=104&amp;_nc_oc=Q6cZ2QE99_HIoGY_bEpQZ2XGJ9NghQdOeeYTr90Rk1SkJM6iP_gJq1C4ga5Utqt_7GuHkgW4QsFvgX54Th12q-Xdqouz&amp;_nc_ohc=K0KMSx7oCxkQ7kNvwFfLJia&amp;_nc_gid=q5bm2UJBAc6gGXoLwflTsA&amp;edm=AOQ1c0wBAAAA&amp;ccb=7-5&amp;ig_cache_key=Mzg1MzIyNzQ5NTg3ODAyNDc4Nw%3D%3D.3-ccb7-5&amp;oh=00_Afw_Tr1gDFXYG0gIKECkW2RX63gMGpRpiR2qJR5Wd4DS-Q&amp;oe=69BDB4DE&amp;_nc_sid=8b3546, https://scontent-mia5-1.cdninstagram.com/v/t51.82787-15/649672756_17904249402383272_6773457472444806765_n.jpg?stp=dst-jpg_e35_s1080x1080_sh0.08_tt6&amp;_nc_ht=scontent-mia5-1.cdninstagram.com&amp;_nc_cat=104&amp;_nc_oc=Q6cZ2QE99_HIoGY_bEpQZ2XGJ9NghQdOeeYTr90Rk1SkJM6iP_gJq1C4ga5Utqt_7GuHkgW4QsFvgX54Th12q-Xdqouz&amp;_nc_ohc=iUC9A9KvajEQ7kNvwFAUkTc&amp;_nc_gid=q5bm2UJBAc6gGXoLwflTsA&amp;edm=AOQ1c0wBAAAA&amp;ccb=7-5&amp;ig_cache_key=Mzg0ODcwOTkyOTE4NDc1MzkyOA%3D%3D.3-ccb7-5&amp;oh=00_AfzL33-rE-bKk5G8AalaQWRaDIQEfCZooSVs-_9uEgZ5lw&amp;oe=69BDA0DF&amp;_nc_sid=8b3546, https://scontent-mia5-1.cdninstagram.com/v/t51.82787-15/649672756_17904249402383272_6773457472444806765_n.jpg?stp=dst-jpg_e35_s1080x1080_sh0.08_tt6&amp;_nc_ht=scontent-mia5-1.cdninstagram.com&amp;_nc_cat=104&amp;_nc_oc=Q6cZ2QE99_HIoGY_bEpQZ2XGJ9NghQdOeeYTr90Rk1SkJM6iP_gJq1C4ga5Utqt_7GuHkgW4QsFvgX54Th12q-Xdqouz&amp;_nc_ohc=iUC9A9KvajEQ7kNvwFAUkTc&amp;_nc_gid=q5bm2UJBAc6gGXoLwflTsA&amp;edm=AOQ1c0wBAAAA&amp;ccb=7-5&amp;ig_cache_key=Mzg0ODcwOTkyOTE4NDc1MzkyOA%3D%3D.3-ccb7-5&amp;oh=00_AfzL33-rE-bKk5G8AalaQWRaDIQEfCZooSVs-_9uEgZ5lw&amp;oe=69BDA0DF&amp;_nc_sid=8b3546, https://scontent-mia5-1.cdninstagram.com/v/t51.82787-15/649923123_17904249390383272_8952541471321322140_n.jpg?stp=dst-jpg_e35_s1080x1080_sh0.08_tt6&amp;_nc_ht=scontent-mia5-1.cdninstagram.com&amp;_nc_cat=104&amp;_nc_oc=Q6cZ2QE99_HIoGY_bEpQZ2XGJ9NghQdOeeYTr90Rk1SkJM6iP_gJq1C4ga5Utqt_7GuHkgW4QsFvgX54Th12q-Xdqouz&amp;_nc_ohc=PJO1g6gL5VYQ7kNvwGBf5Dw&amp;_nc_gid=q5bm2UJBAc6gGXoLwflTsA&amp;edm=AOQ1c0wBAAAA&amp;ccb=7-5&amp;ig_cache_key=Mzg0ODcwOTkyODgyNDAyMDAxNw%3D%3D.3-ccb7-5&amp;oh=00_AfxdqJH2xIs0gJZuU8Qi40yfnTSINdNlf7WrSOMZC3XcVg&amp;oe=69BD8AB3&amp;_nc_sid=8b3546, https://scontent-mia5-1.cdninstagram.com/v/t51.82787-15/648164945_17904162882383272_6219394693699965369_n.jpg?stp=dst-jpg_e15_tt6&amp;_nc_ht=scontent-mia5-1.cdninstagram.com&amp;_nc_cat=104&amp;_nc_oc=Q6cZ2QE99_HIoGY_bEpQZ2XGJ9NghQdOeeYTr90Rk1SkJM6iP_gJq1C4ga5Utqt_7GuHkgW4QsFvgX54Th12q-Xdqouz&amp;_nc_ohc=cSRvC6RLHbIQ7kNvwGxZ22P&amp;_nc_gid=q5bm2UJBAc6gGXoLwflTsA&amp;edm=AOQ1c0wBAAAA&amp;ccb=7-5&amp;ig_cache_key=Mzg0ODM0ODMxMDQzNzA3OTY5NQ%3D%3D.3-ccb7-5&amp;oh=00_AfwZQViqh4xzOpsQgn7x6_x3_C-TKgPu5lb5cT55aV204A&amp;oe=69BDB092&amp;_nc_sid=8b3546, https://scontent-mia5-1.cdninstagram.com/v/t51.82787-15/642950776_17904131454383272_6178925572236438270_n.jpg?stp=dst-jpg_e35_s1080x1080_sh0.08_tt6&amp;_nc_ht=scontent-mia5-1.cdninstagram.com&amp;_nc_cat=104&amp;_nc_oc=Q6cZ2QE99_HIoGY_bEpQZ2XGJ9NghQdOeeYTr90Rk1SkJM6iP_gJq1C4ga5Utqt_7GuHkgW4QsFvgX54Th12q-Xdqouz&amp;_nc_ohc=cTGw6xXPHgUQ7kNvwHaKWm4&amp;_nc_gid=q5bm2UJBAc6gGXoLwflTsA&amp;edm=AOQ1c0wBAAAA&amp;ccb=7-5&amp;ig_cache_key=Mzg0ODIzNzQ2Njg3NzM3MjAwNg%3D%3D.3-ccb7-5&amp;oh=00_Afxs811jcOMWl1NmmxLYOvbKwPV7DNS2ofS-vl87KPK22g&amp;oe=69BD9CBC&amp;_nc_sid=8b3546, https://scontent-mia5-1.cdninstagram.com/v/t51.82787-15/642950776_17904131454383272_6178925572236438270_n.jpg?stp=dst-jpg_e35_s1080x1080_sh0.08_tt6&amp;_nc_ht=scontent-mia5-1.cdninstagram.com&amp;_nc_cat=104&amp;_nc_oc=Q6cZ2QE99_HIoGY_bEpQZ2XGJ9NghQdOeeYTr90Rk1SkJM6iP_gJq1C4ga5Utqt_7GuHkgW4QsFvgX54Th12q-Xdqouz&amp;_nc_ohc=cTGw6xXPHgUQ7kNvwHaKWm4&amp;_nc_gid=q5bm2UJBAc6gGXoLwflTsA&amp;edm=AOQ1c0wBAAAA&amp;ccb=7-5&amp;ig_cache_key=Mzg0ODIzNzQ2Njg3NzM3MjAwNg%3D%3D.3-ccb7-5&amp;oh=00_Afxs811jcOMWl1NmmxLYOvbKwPV7DNS2ofS-vl87KPK22g&amp;oe=69BD9CBC&amp;_nc_sid=8b3546, https://scontent-mia5-1.cdninstagram.com/v/t51.82787-15/649527608_17904131505383272_2635560061729620045_n.jpg?stp=dst-jpg_e35_s1080x1080_sh0.08_tt6&amp;_nc_ht=scontent-mia5-1.cdninstagram.com&amp;_nc_cat=104&amp;_nc_oc=Q6cZ2QE99_HIoGY_bEpQZ2XGJ9NghQdOeeYTr90Rk1SkJM6iP_gJq1C4ga5Utqt_7GuHkgW4QsFvgX54Th12q-Xdqouz&amp;_nc_ohc=7KkVjybdY-MQ7kNvwE-Pbqx&amp;_nc_gid=q5bm2UJBAc6gGXoL</t>
  </si>
  <si>
    <t>https://scontent-mia3-2.cdninstagram.com/o1/v/t16/f2/m69/AQNC2CSkR14xFfJlBBcoaFYP26rw_Tn6pahgSk2_gpodE-OKTET6jpBKm6iHj7tYQKXy7woz-RDbMJe_KETr7Wr0.mp4?strext=1&amp;_nc_cat=103&amp;_nc_sid=5e9851&amp;_nc_ht=scontent-mia3-2.cdninstagram.com&amp;_nc_ohc=5NybpZntUHcQ7kNvwGy0I0l&amp;efg=eyJ2ZW5jb2RlX3RhZyI6Inhwdl9wcm9ncmVzc2l2ZS5JTlNUQUdSQU0uQ0FST1VTRUxfSVRFTS5DMy43MjAuZGFzaF9iYXNlbGluZV8xX3YxIiwieHB2X2Fzc2V0X2lkIjoxNzkwNDEzMTQyNDM4MzI3MiwiYXNzZXRfYWdlX2RheXMiOjcsInZpX3VzZWNhc2VfaWQiOjEwMTQ2LCJkdXJhdGlvbl9zIjoxLCJ1cmxnZW5fc291cmNlIjoid3d3In0%3D&amp;ccb=17-1&amp;_nc_gid=q5bm2UJBAc6gGXoLwflTsA&amp;_nc_ss=1a&amp;_nc_zt=28&amp;vs=63c5ab3f312019c5&amp;_nc_vs=HBkcFQIYOnBhc3N0aHJvdWdoX2V2ZXJzdG9yZS9HTnVsbUNablpfbXd4TGdHQU1QTjFleThjak55YnNwVEFRQUYVAALIARIAKAAYABsCiAd1c2Vfb2lsATEScHJvZ3Jlc3NpdmVfcmVjaXBlATEVAAAm0MT_mM7tzT8VAigCQzMsFz_5FocrAgxKGBJkYXNoX2Jhc2VsaW5lXzFfdjERAHXuB2XEngEA&amp;oh=00_Afzvmb4luEb2c9ZYEJUw6NwQwRFWEzPdGO1mM-JqwlLx2g&amp;oe=69BDBA99, https://scontent-mia5-1.cdninstagram.com/o1/v/t16/f2/m69/AQNWiDuG3Dgrpm1JR8WbVaocBIu8IFu1k1iu3DEErAFFg8d4KGGzPZVpziVx43fHUkFAHJLR9PBmqj9NKNdljt1p.mp4?strext=1&amp;_nc_cat=101&amp;_nc_sid=5e9851&amp;_nc_ht=scontent-mia5-1.cdninstagram.com&amp;_nc_ohc=1QOMVTgqeXQQ7kNvwE66TXe&amp;efg=eyJ2ZW5jb2RlX3RhZyI6Inhwdl9wcm9ncmVzc2l2ZS5JTlNUQUdSQU0uQ0FST1VTRUxfSVRFTS5DMy4zNjAuZGFzaF9iYXNlbGluZV8zX3YxIiwieHB2X2Fzc2V0X2lkIjoxNzkwMzQ1MTg3MDM4MzI3MiwiYXNzZXRfYWdlX2RheXMiOjEyLCJ2aV91c2VjYXNlX2lkIjoxMDE0NiwiZHVyYXRpb25fcyI6MTIsInVybGdlbl9zb3VyY2UiOiJ3d3cifQ%3D%3D&amp;ccb=17-1&amp;vs=9915806c688ccdd8&amp;_nc_vs=HBksFQIYOnBhc3N0aHJvdWdoX2V2ZXJzdG9yZS9HQmlkZHlaZXBiMFFiVklEQUlxYlFhcENVYjBnYnNwVEFRQUYVAALIARIAFQIYUWlnX3hwdl9wbGFjZW1lbnRfcGVybWFuZW50X3YyLzYxNDE3QTVFOUQ0RDNGOUY1Q0Q4NDI4MTY4MTgzOTg5X2F1ZGlvX2Rhc2hpbml0Lm1wNBUCAsgBEgAoABgAGwKIB3VzZV9vaWwBMRJwcm9ncmVzc2l2ZV9yZWNpcGUBMRUAACbQsuaPh8bNPxUCKAJDMywXQCgFocrAgxIYEmRhc2hfYmFzZWxpbmVfM192MREAde4HZcSeAQA&amp;_nc_gid=q5bm2UJBAc6gGXoLwflTsA&amp;_nc_ss=1a&amp;_nc_zt=28&amp;oh=00_AfwY7_ofnZijA4fMMxHI7bvHopM-nllf842FzWD5W50Jmw&amp;oe=69BD8C0B</t>
  </si>
  <si>
    <t>https://www.instagram.com/snow_950101</t>
  </si>
  <si>
    <t>thesukilu</t>
  </si>
  <si>
    <t>🇦🇪Suki Lu🇨🇳Chinese Investor in Dubai</t>
  </si>
  <si>
    <t>مذيعة صينية في دبي 
📺Chinese Arabic 🗣️TV Host l Actress
🇨🇳 Property Investor📍Dubai
🔑Chinese Market 32million viewings in 2025 
📧 info.sukilu@gmail.com</t>
  </si>
  <si>
    <t>https://scontent-den2-1.cdninstagram.com/v/t51.2885-19/278282116_3122212848017587_7223029352081245975_n.jpg?stp=dst-jpg_e0_s150x150_tt6&amp;efg=eyJ2ZW5jb2RlX3RhZyI6InByb2ZpbGVfcGljLmRqYW5nby4xMDgwLmMyIn0&amp;_nc_ht=scontent-den2-1.cdninstagram.com&amp;_nc_cat=107&amp;_nc_oc=Q6cZ2QGTUdd9OQK8JsyqGcE2q-UJe2knHewd2OyY6UYMqZnanwzjpO4bb6unxM5IHNETXso&amp;_nc_ohc=gd3g5PxGIaYQ7kNvwGJAE2u&amp;_nc_gid=fFyd3Wn-zNfLSNkm0ge6Zg&amp;edm=AOQ1c0wBAAAA&amp;ccb=7-5&amp;oh=00_AfzNnoDIR2gwqnX6y4gzEtGQt8vTHMdnccIsD3wLubfG0Q&amp;oe=69BDBE34&amp;_nc_sid=8b3546</t>
  </si>
  <si>
    <t>info.sukilu@gmail.com</t>
  </si>
  <si>
    <t>Actress identified by @netflixanz 🎬Super excited for this new chapter 🌟
.
.
.
#australia #actress #netflix #netflixdrama #tv #actresslife #movie #dubai #uae #actresshot | To the best leader @hhshkmohd His Highness Sheikh Mohammed bin Rashid Al maktoum- Vice President and Prime Minister of UAE and Ruler of Dubai. Appreciate for everything you have done for this beautiful country and wishing you a very happy birthday at this special day. Forever NUMBER 1🏅️🇦🇪
.
.
.
# | شكراً لدولة الامارات العربيه المتحده رئيساً وشعباً على الاستقبال الكبير والضيافه لفخامة الرئيس الصيني شي جين بينغ وحرمه بيغ لي يوان والوفد الصيني
اتمنى العلاقات الصينيه الاماراتيه دوام التقدم ان شاء الله
__________________🇨🇳❤️🇦🇪
While our President Xi visited U.A.E I posted a video in my stories | 📍Paradise 💚🤍Will you come with me …
.
.
.
.
.
#china #travel #greenery #oxygene #dubaigirl | When she asked me why I wanted to marry her | 大年初一祝大家新年快乐 马年大吉大利！Happy Chinese New Year 🧧 wish everyone a full power on at the year of the horse 🐎 a lot of red envelopes and get everything that we wish for🎉
.
.
.
#chinesenewyear #chinese #chineseinfluencer #investor #shanghai | When I wanted to marry my Chinese colleague | Those golden moments in life✨✨✨
.
.
.
.
#netflixaustralia #netflix #production #chineseinfluencerindubai #chineseinfluencer | ✨ Witness a special evening with @aradaliving @inaurahotels 
.
.
.
#aradaliving #inaurahotel | Spectacular day in Abu Dhabi with @abudhabiturfclub for the 33rd edition of UAE president cup. Full entertainment with amazing races with the prize of 10.8 million AED ! Can’t wait for the next one !
.
.
.
.
# AbuDhabiTurfClub #ADTC #UAEPresidentCup
كأس_رئيس_الدولة#
#مضمار_أبوظبي_للسباق | It was such a memorable evening with @tigerpropertiesae With 50 years of expertise @amerwaleedalzaabi the CEO of Tiger properties showing us his vision of this high ROI project- Tiger Downtown Ajman. Living in the entire stunning view of large lagoon. Why not ? For more details : 800300300 @tigerhol | Thanks for having me @audemarspiguet truly enjoyed my time with @dubaiwatchweek 
.
.
.
#dubaiwatchweek #audemarspıguet #watchonmywrist #watchcollector #dubai</t>
  </si>
  <si>
    <t>#australia, #actress, #netflix, #netflixdrama, #tv, #actresslife, #movie, #dubai, #uae, #actresshot, #china, #travel, #greenery, #oxygene, #dubaigirl, #chinesenewyear, #chinese, #chineseinfluencer, #investor, #shanghai, #netflixaustralia, #production, #chineseinfluencerindubai, #aradaliving, #inaurahotel, #ADTC, #UAEPresidentCup, #dubaiwatchweek, #audemarsp, #watchonmywrist, #watchcollector</t>
  </si>
  <si>
    <t>@netflixanz, @hhshkmohd, @shamma, @dubaimediaoffice, @dubaimediainc, @net_ad, @dxbmediacity, @arabian.radio.network, @mohamedbinzayed, @albayannews, @emaratalyoum, @mahmoodalrashed, @dubaimediaforum, @groupfazza, @faz3, @mbz_fans70, @mbznews, @diala_ali, @dubaipressclub, @dubaitv, @mbc1, @aradaliving, @inaurahotels, @abudhabiturfclub, @tigerpropertiesae, @amerwaleedalzaabi, @tigerholding, @audemarspiguet, @dubaiwatchweek</t>
  </si>
  <si>
    <t>https://instagram.com/p/DOyWzO5EiBH, https://instagram.com/p/DMIUuvgSx9-, https://instagram.com/p/BlkKXxVh957, https://instagram.com/p/DVqweg6FAb9, https://instagram.com/p/DU-tQcbD-Bv, https://instagram.com/p/DU3iJcaksAZ, https://instagram.com/p/DUQEKWyDy1n, https://instagram.com/p/DUMAgP7DJSs, https://instagram.com/p/DTsR4ErjNea, https://instagram.com/p/DSFgdFLEjsZ, https://instagram.com/p/DRy8HvvDJkq, https://instagram.com/p/DRce0bBEkH5</t>
  </si>
  <si>
    <t>202, 2287, 1604, 63, 50347, 82, 11723, 136, 90, 176, 115, 151</t>
  </si>
  <si>
    <t>30, 114, 72, 5, 1106, 8, 377, 12, 106, 6, 7, 5</t>
  </si>
  <si>
    <t>2025-09-19, 2025-07-15, 2018-07-23, 2026-03-09, 2026-02-20, 2026-02-17, 2026-02-02, 2026-01-31, 2026-01-19, 2025-12-10, 2025-12-03, 2025-11-24</t>
  </si>
  <si>
    <t>Dubai, United Arab Emirates, 蒙自, 豫园   Yu Garden, Abu Dhabi, United Arab Emirates, Dubai -  دبى, Dubai Watch Week</t>
  </si>
  <si>
    <t>Sidecar, Sidecar, Video, Sidecar, Video, Sidecar, Video, Sidecar, Sidecar, Video, Video, Sidecar</t>
  </si>
  <si>
    <t>https://scontent-den2-1.cdninstagram.com/v/t51.82787-15/551110545_18529417069031811_3500133598108774947_n.jpg?stp=dst-jpg_e35_p1080x1080_sh0.08_tt6&amp;_nc_ht=scontent-den2-1.cdninstagram.com&amp;_nc_cat=103&amp;_nc_oc=Q6cZ2QGTUdd9OQK8JsyqGcE2q-UJe2knHewd2OyY6UYMqZnanwzjpO4bb6unxM5IHNETXso&amp;_nc_ohc=JRudja-26jwQ7kNvwEKZYhv&amp;_nc_gid=fFyd3Wn-zNfLSNkm0ge6Zg&amp;edm=AOQ1c0wBAAAA&amp;ccb=7-5&amp;ig_cache_key=MzcyNTE0MDExMjI4OTQ3MTIwMA%3D%3D.3-ccb7-5&amp;oh=00_AfxT8J5NBOPnY_yOetx4EFJwhcEmA7ny4yIFsCCAdCim6g&amp;oe=69BDB994&amp;_nc_sid=8b3546, https://scontent-den2-1.cdninstagram.com/v/t51.82787-15/551110545_18529417069031811_3500133598108774947_n.jpg?stp=dst-jpg_e35_p1080x1080_sh0.08_tt6&amp;_nc_ht=scontent-den2-1.cdninstagram.com&amp;_nc_cat=103&amp;_nc_oc=Q6cZ2QGTUdd9OQK8JsyqGcE2q-UJe2knHewd2OyY6UYMqZnanwzjpO4bb6unxM5IHNETXso&amp;_nc_ohc=JRudja-26jwQ7kNvwEKZYhv&amp;_nc_gid=fFyd3Wn-zNfLSNkm0ge6Zg&amp;edm=AOQ1c0wBAAAA&amp;ccb=7-5&amp;ig_cache_key=MzcyNTE0MDExMjI4OTQ3MTIwMA%3D%3D.3-ccb7-5&amp;oh=00_AfxT8J5NBOPnY_yOetx4EFJwhcEmA7ny4yIFsCCAdCim6g&amp;oe=69BDB994&amp;_nc_sid=8b3546, https://scontent-den2-1.cdninstagram.com/v/t51.82787-15/551318300_18529417081031811_5252745235588232686_n.jpg?stp=dst-jpg_e35_p1080x1080_sh0.08_tt6&amp;_nc_ht=scontent-den2-1.cdninstagram.com&amp;_nc_cat=103&amp;_nc_oc=Q6cZ2QGTUdd9OQK8JsyqGcE2q-UJe2knHewd2OyY6UYMqZnanwzjpO4bb6unxM5IHNETXso&amp;_nc_ohc=yWmPi3cxVBUQ7kNvwHbB-JE&amp;_nc_gid=fFyd3Wn-zNfLSNkm0ge6Zg&amp;edm=AOQ1c0wBAAAA&amp;ccb=7-5&amp;ig_cache_key=MzcyNTE0MDExMjI0NzUzNzUyOQ%3D%3D.3-ccb7-5&amp;oh=00_AfwCIihEbjhwihsXLcBtpYgIPkv-1rvMSqXI25zDwSnWYw&amp;oe=69BD8A7F&amp;_nc_sid=8b3546, https://scontent-den2-1.cdninstagram.com/v/t51.82787-15/521126025_18517142068031811_5460611779281776953_n.jpg?stp=dst-jpg_e15_fr_p1080x1080_tt6&amp;_nc_ht=scontent-den2-1.cdninstagram.com&amp;_nc_cat=103&amp;_nc_oc=Q6cZ2QGTUdd9OQK8JsyqGcE2q-UJe2knHewd2OyY6UYMqZnanwzjpO4bb6unxM5IHNETXso&amp;_nc_ohc=bwZBiprWNZEQ7kNvwE6uX1_&amp;_nc_gid=fFyd3Wn-zNfLSNkm0ge6Zg&amp;edm=AOQ1c0wBAAAA&amp;ccb=7-5&amp;ig_cache_key=MzY3NzI4MDI1OTAwOTA1ODc0OQ%3D%3D.3-ccb7-5&amp;oh=00_AfwjYTB6l_7diF2Dl_9a6gIN-0fUgzHcXDlnPjer0SE3fA&amp;oe=69BD8958&amp;_nc_sid=8b3546, https://scontent-den2-1.cdninstagram.com/v/t51.82787-15/521126025_18517142068031811_5460611779281776953_n.jpg?stp=dst-jpg_e15_fr_p1080x1080_tt6&amp;_nc_ht=scontent-den2-1.cdninstagram.com&amp;_nc_cat=103&amp;_nc_oc=Q6cZ2QGTUdd9OQK8JsyqGcE2q-UJe2knHewd2OyY6UYMqZnanwzjpO4bb6unxM5IHNETXso&amp;_nc_ohc=bwZBiprWNZEQ7kNvwE6uX1_&amp;_nc_gid=fFyd3Wn-zNfLSNkm0ge6Zg&amp;edm=AOQ1c0wBAAAA&amp;ccb=7-5&amp;ig_cache_key=MzY3NzI4MDI1OTAwOTA1ODc0OQ%3D%3D.3-ccb7-5&amp;oh=00_AfwjYTB6l_7diF2Dl_9a6gIN-0fUgzHcXDlnPjer0SE3fA&amp;oe=69BD8958&amp;_nc_sid=8b3546, https://scontent-den2-1.cdninstagram.com/v/t51.82787-15/518874927_18517142080031811_7881394526369583475_n.jpg?stp=dst-jpg_e15_fr_p1080x1080_tt6&amp;_nc_ht=scontent-den2-1.cdninstagram.com&amp;_nc_cat=103&amp;_nc_oc=Q6cZ2QGTUdd9OQK8JsyqGcE2q-UJe2knHewd2OyY6UYMqZnanwzjpO4bb6unxM5IHNETXso&amp;_nc_ohc=kylhdrext58Q7kNvwFGzh5X&amp;_nc_gid=fFyd3Wn-zNfLSNkm0ge6Zg&amp;edm=AOQ1c0wBAAAA&amp;ccb=7-5&amp;ig_cache_key=MzY3NzI4MDI1OTAxNzQwNTgzMA%3D%3D.3-ccb7-5&amp;oh=00_AfwPfgg21m2VvCQCAVklyBrFeh0WZUslvtbldpf6aoK3bA&amp;oe=69BDA5B0&amp;_nc_sid=8b3546, https://scontent-den2-1.cdninstagram.com/v/t51.82787-15/520256734_18517142089031811_284518252921940285_n.jpg?stp=dst-jpg_e15_fr_p1080x1080_tt6&amp;_nc_ht=scontent-den2-1.cdninstagram.com&amp;_nc_cat=103&amp;_nc_oc=Q6cZ2QGTUdd9OQK8JsyqGcE2q-UJe2knHewd2OyY6UYMqZnanwzjpO4bb6unxM5IHNETXso&amp;_nc_ohc=xLJ9Y_iLU_wQ7kNvwH92v3Y&amp;_nc_gid=fFyd3Wn-zNfLSNkm0ge6Zg&amp;edm=AOQ1c0wBAAAA&amp;ccb=7-5&amp;ig_cache_key=MzY3NzI4MDI1OTE1OTkzNTUyOQ%3D%3D.3-ccb7-5&amp;oh=00_AfyfOSq_w4BTnS_lLdcH4eQIeFuCuZT3HJoEStTH4Sphqg&amp;oe=69BDA7F6&amp;_nc_sid=8b3546, https://scontent-den2-1.cdninstagram.com/v/t51.82787-15/518860602_18517142101031811_7095225913032456695_n.jpg?stp=dst-jpg_e15_fr_p1080x1080_tt6&amp;_nc_ht=scontent-den2-1.cdninstagram.com&amp;_nc_cat=103&amp;_nc_oc=Q6cZ2QGTUdd9OQK8JsyqGcE2q-UJe2knHewd2OyY6UYMqZnanwzjpO4bb6unxM5IHNETXso&amp;_nc_ohc=LCOJ6WHIsRYQ7kNvwH5kydQ&amp;_nc_gid=fFyd3Wn-zNfLSNkm0ge6Zg&amp;edm=AOQ1c0wBAAAA&amp;ccb=7-5&amp;ig_cache_key=MzY3NzI4MDI1OTAwMDY0MzAzNw%3D%3D.3-ccb7-5&amp;oh=00_AfzJogzzys2BuSyxqLoehba-8HgZdwjSuftcxapQxkua7Q&amp;oe=69BD972D&amp;_nc_sid=8b3546, https://scontent-den2-1.cdninstagram.com/v/t51.82787-15/521382343_18517142110031811_2350638344483422921_n.jpg?stp=dst-jpg_e15_fr_p1080x1080_tt6&amp;_nc_ht=scontent-den2-1.cdninstagram.com&amp;_nc_cat=103&amp;_nc_oc=Q6cZ2QGTUdd9OQK8JsyqGcE2q-UJe2knHewd2OyY6UYMqZnanwzjpO4bb6unxM5IHNETXso&amp;_nc_ohc=agcH9mluKjgQ7kNvwGZoZD9&amp;_nc_gid=fFyd3Wn-zNfLSNkm0ge6Zg&amp;edm=AOQ1c0wBAAAA&amp;ccb=7-5&amp;ig_cache_key=MzY3NzI4MDI1OTIxMDQwMDUzOA%3D%3D.3-ccb7-5&amp;oh=00_Afzx8FXDQtBhuSQ3OU34sUmyBEnLBjj0eRKRJPjnH1TnZA&amp;oe=69BD90EA&amp;_nc_sid=8b3546, https://scontent-den2-1.cdninstagram.com/v/t51.82787-15/519648124_18517142119031811_1736474701044186933_n.jpg?stp=dst-jpg_e35_p1080x1080_sh0.08_tt6&amp;_nc_ht=scontent-den2-1.cdninstagram.com&amp;_nc_cat=103&amp;_nc_oc=Q6cZ2QGTUdd9OQK8JsyqGcE2q-UJe2knHewd2OyY6UYMqZnanwzjpO4bb6unxM5IHNETXso&amp;_nc_ohc=8pFEhga63OcQ7kNvwH6LlRy&amp;_nc_gid=fFyd3Wn-zNfLSNkm0ge6Zg&amp;edm=AOQ1c0wBAAAA&amp;ccb=7-5&amp;ig_cache_key=MzY3NzI4MDI1ODg3NDgzMjIyOA%3D%3D.3-ccb7-5&amp;oh=00_AfzXmeGnsuZfOsKxjppPF5IULLS8HEDNSxI5dzPAZTovOw&amp;oe=69BD9A96&amp;_nc_sid=8b3</t>
  </si>
  <si>
    <t>https://scontent-den2-1.cdninstagram.com/o1/v/t16/f2/m84/AQPpc0h4BOSme0FLAc01_Ssqgtmx9tZXUp9ivjfLT0GIxuC9am0X8tXtTXZ-km_LkESaJOhi53tBLx0cap5fcoT0iUWEAph3AeRXFZg.mp4?_nc_cat=111&amp;_nc_sid=5e9851&amp;_nc_ht=scontent-den2-1.cdninstagram.com&amp;_nc_ohc=FOvBr-9feGQQ7kNvwFxM-5K&amp;efg=eyJ2ZW5jb2RlX3RhZyI6Inhwdl9wcm9ncmVzc2l2ZS5JTlNUQUdSQU0uRkVFRC5DMy42NDAuZGFzaF9iYXNlbGluZV8xX3YxIiwieHB2X2Fzc2V0X2lkIjo1NTM4NjIyMTM2NDU5MDEsImFzc2V0X2FnZV9kYXlzIjoyNjUxLCJ2aV91c2VjYXNlX2lkIjoxMDE0NiwiZHVyYXRpb25fcyI6MjksInVybGdlbl9zb3VyY2UiOiJ3d3cifQ%3D%3D&amp;ccb=17-1&amp;vs=6b2b6c767e353c94&amp;_nc_vs=HBksFQIYTGlnX2JhY2tmaWxsX3RpbWVsaW5lX3ZvZC81MzREOTRGRjdBNzk0ODNFQkIyMEE3QjJDMjMzODg4OF92aWRlb19kYXNoaW5pdC5tcDQVAALIARIAFQIYOnBhc3N0aHJvdWdoX2V2ZXJzdG9yZS9HSFRfYnh0alRqeG1nb1FOQUU1blN0NkJnZm80YnBrd0FBQUYVAgLIARIAKAAYABsCiAd1c2Vfb2lsATEScHJvZ3Jlc3NpdmVfcmVjaXBlATEVAAAmmtn9h4Pv-wEVAigCQzMsF0A990vGp--eGBJkYXNoX2Jhc2VsaW5lXzFfdjERAHXqB2XEngEA&amp;_nc_gid=fFyd3Wn-zNfLSNkm0ge6Zg&amp;_nc_ss=1a&amp;_nc_zt=28&amp;oh=00_AfyuQmqyCe02tiZB-O7VJov_KWh3j6hQLuxZRQv0hzGfkA&amp;oe=69B9928D, https://scontent-den2-1.cdninstagram.com/o1/v/t16/f2/m69/AQMchKI2ahqTsebC67MS2EEv2P56G5S5rxYP9ll_c0Zgq_drCfGHAP8XHsOplLBCtBp9m-isxoPlPuiS9-6R38Cw.mp4?strext=1&amp;_nc_cat=109&amp;_nc_sid=5e9851&amp;_nc_ht=scontent-den2-1.cdninstagram.com&amp;_nc_ohc=zdogyc8kDTcQ7kNvwFdX52W&amp;efg=eyJ2ZW5jb2RlX3RhZyI6Inhwdl9wcm9ncmVzc2l2ZS5JTlNUQUdSQU0uQ0FST1VTRUxfSVRFTS5DMy43MjAuZGFzaF9iYXNlbGluZV8xX3YxIiwieHB2X2Fzc2V0X2lkIjoxNzk1MDg1NDgzNDEwODA1OSwiYXNzZXRfYWdlX2RheXMiOjYsInZpX3VzZWNhc2VfaWQiOjEwMTQ2LCJkdXJhdGlvbl9zIjozLCJ1cmxnZW5fc291cmNlIjoid3d3In0%3D&amp;ccb=17-1&amp;_nc_gid=fFyd3Wn-zNfLSNkm0ge6Zg&amp;_nc_ss=1a&amp;_nc_zt=28&amp;vs=f4ad760099bff494&amp;_nc_vs=HBkcFQIYOnBhc3N0aHJvdWdoX2V2ZXJzdG9yZS9HRW9GbFNaSGtJdHpGSFFFQUFEeTBvX2Ntc3g1YnNwVEFRQUYVAALIARIAKAAYABsCiAd1c2Vfb2lsATEScHJvZ3Jlc3NpdmVfcmVjaXBlATEVAAAmttrp3KKN4z8VAigCQzMsF0AOZmZmZmZmGBJkYXNoX2Jhc2VsaW5lXzFfdjERAHXuB2XEngEA&amp;oh=00_AfzbosHtKNPzF8qlyuXlglbVmcnTPl8GLL7PuLmxf7WF7Q&amp;oe=69BD949F, https://scontent-den2-1.cdninstagram.com/o1/v/t16/f2/m69/AQP1WIW4RXGRneRJKHZWeXFIR9zRveOT_sMYytwHR6WVjeIPWxBflsrkiRudYEJoxHRLKk8jKMCeoMSQEnbbaSXI.mp4?strext=1&amp;_nc_cat=111&amp;_nc_sid=5e9851&amp;_nc_ht=scontent-den2-1.cdninstagram.com&amp;_nc_ohc=noNkP5cI918Q7kNvwHAKrKv&amp;efg=eyJ2ZW5jb2RlX3RhZyI6Inhwdl9wcm9ncmVzc2l2ZS5JTlNUQUdSQU0uQ0FST1VTRUxfSVRFTS5DMy43MjAuZGFzaF9iYXNlbGluZV8xX3YxIiwieHB2X2Fzc2V0X2lkIjoxNzk1MDg1NDg2MTEwODA1OSwiYXNzZXRfYWdlX2RheXMiOjYsInZpX3VzZWNhc2VfaWQiOjEwMTQ2LCJkdXJhdGlvbl9zIjo3LCJ1cmxnZW5fc291cmNlIjoid3d3In0%3D&amp;ccb=17-1&amp;_nc_gid=fFyd3Wn-zNfLSNkm0ge6Zg&amp;_nc_ss=1a&amp;_nc_zt=28&amp;vs=2eb0e19a98deb1a0&amp;_nc_vs=HBkcFQIYOnBhc3N0aHJvdWdoX2V2ZXJzdG9yZS9HTlR2cXlZeUhVLXJkajREQUJTc1RVMU95aDRFYnNwVEFRQUYVAALIARIAKAAYABsCiAd1c2Vfb2lsATEScHJvZ3Jlc3NpdmVfcmVjaXBlATEVAAAmts3J9qKN4z8VAigCQzMsF0AcZmZmZmZmGBJkYXNoX2Jhc2VsaW5lXzFfdjERAHXuB2XEngEA&amp;oh=00_Afx1iqoaGdTMK6gmW5F53eoLdJYell0gNzT78ab2Raqg4Q&amp;oe=69BD9861, https://scontent-den2-1.cdninstagram.com/o1/v/t2/f2/m86/AQMCrxhSHglO4jQ1_XxNRVkPLS-bGVaX49QB3Cewl-6PU0nNHOdIwhDeVvspS1MoEcZP_ZUkqK8SAqQtNbnMG4ehJMylPbz2_Uvku7s.mp4?_nc_cat=109&amp;_nc_sid=5e9851&amp;_nc_ht=scontent-den2-1.cdninstagram.com&amp;_nc_ohc=ZebjJMoSXIoQ7kNvwFLNWGA&amp;efg=eyJ2ZW5jb2RlX3RhZyI6Inhwdl9wcm9ncmVzc2l2ZS5JTlNUQUdSQU0uQ0xJUFMuQzMuNzIwLmRhc2hfYmFzZWxpbmVfMV92MSIsInhwdl9hc3NldF9pZCI6MTc5MjMwNzYyMzIyNDc2NzMsImFzc2V0X2FnZV9kYXlzIjoyMywidmlfdXNlY2FzZV9pZCI6MTA4MjcsImR1cmF0aW9uX3MiOjU3LCJ1cmxnZW5fc291cmNlIjoid3d3In0%3D&amp;ccb=17-1&amp;_nc_gid=fFyd3Wn-zNfLSNkm0ge6Zg&amp;_nc_ss=1a&amp;_nc_zt=28&amp;vs=df54e4ffe2169819&amp;_nc_vs=HBksFQIYUmlnX3hwdl9yZWVsc19wZXJtYW5lbnRfc3JfcHJvZC84NzRCMTcxNzIzN0YxREY0OUEwMjcwRTUxRjNCNzJCQ192aWRlb19kYXNoaW5pdC5tcDQVAALIARIAFQIYUWlnX3hwdl9wbGFjZW1lbnRfcGVybWFuZW50X3YyLzdCNEZDNEE3M0ZCNUY4MTVFRkYzOTJFNjUwMjZGODg0X2F1ZGlvX2Rhc2hpbml0Lm1wNBUCAsgBEgAoABgAGwKIB3VzZV9vaWwBMRJwcm9ncmVzc2l2ZV9yZWNpcGUBMRUAACby5deBrLzWPxUCKAJDMywXQEzAAAAAAAAYEmRhc2hfYmFzZWxpbmVfMV92MREAdf4HZZapAQA&amp;oh=00_Afzr67nP0Zl4UB8bpZfRrY1VapqQ5-WWhQXMfrTiX9MK7A&amp;oe=69B9B30E, https://scontent-den2-1.cdninstagram.com/o1/v/t16/f2/m84/AQN9YdPZMBLRzKgIWW-9_pspdIV6za4UZ5o0iptL8ObN7pegs1N6cokVo8hZyf6qBQadnwykCTx-PopgEN6hhCvoKcpwyBZCf8ZPiTM.mp4?_nc_cat=111&amp;_nc_sid=5e9851&amp;_nc_ht=scontent-den2-1.cdninstagram.com&amp;_nc_ohc=Ao2CHaLYeEkQ7kNvwF3SmsM&amp;efg=eyJ2ZW5jb2RlX3RhZyI6Inhwdl9wcm9ncmVzc2l2ZS5JTlNUQUdSQU0uQ0FST1VTRUxfSVRFTS5DMy43MjAuZGFzaF9iYXNlbGluZV8xX3YxIiwieHB2X2Fzc2V0X2lkIjoxNzk0NjE3NTc1ODEwODA1OSwiYXNzZXRfYWdlX2RheXMiOjI2LCJ2aV91c2VjYXNlX2lkIjoxMDE0NiwiZHVyYXRpb25fcyI6MzEsInVybGdlbl9zb3VyY2UiOiJ3d3cifQ%3D%3D&amp;ccb=17-1&amp;_nc_gid=fFyd3Wn-zNfLSNkm0ge6Zg&amp;_nc_ss=1a&amp;_nc_zt=28&amp;vs=4f11d3abb61c48cc&amp;_nc_vs=HBkcFQIYTGlnX2JhY2tmaWxsX3RpbWVsaW5lX3ZvZC9ERTQ4M0MzRDIyNEIzQTc5OTk5OEZBMjA0NEQyRjlBRl92aWRlb19kYXNoaW5pdC5tcDQVAALIARIAKAAYABsCiAd1c2Vfb2lsATEScHJvZ3Jlc3NpdmVfcmVjaXBlATEVAAAmtpac8vT84D8VAigCQzMsF0A_TMzMzMzNGBJkYXNoX2Jhc2VsaW5lXzFfdjERAHXuB2XEngEA&amp;oh=00_Afxupl6MzUzEZs6ItalNTRgTQCaUpnf9lDMw4UQa3FgPsA&amp;oe=69B9AE9D</t>
  </si>
  <si>
    <t>https://www.instagram.com/thesukilu</t>
  </si>
  <si>
    <t>dylanjliu_</t>
  </si>
  <si>
    <t>Dylan Jin Liu</t>
  </si>
  <si>
    <t>Taiwan🇹🇼 Australia 🇦🇺 
綺麗な海と楽しいことが好き</t>
  </si>
  <si>
    <t>https://scontent-mia3-1.cdninstagram.com/v/t51.82787-19/640914651_18133195057518215_3288464521668457798_n.jpg?stp=dst-jpg_e0_s150x150_tt6&amp;efg=eyJ2ZW5jb2RlX3RhZyI6InByb2ZpbGVfcGljLmRqYW5nby4xMDgwLmMyIn0&amp;_nc_ht=scontent-mia3-1.cdninstagram.com&amp;_nc_cat=111&amp;_nc_oc=Q6cZ2QGYdnm88JA99ipJTUX0bidCjpg98pA49AI5baNm14_XgqVRfT7smUYYQlSfW4e1U9k&amp;_nc_ohc=hMid6EXG7GkQ7kNvwHRJEbw&amp;_nc_gid=exv8-92wkFVei7V46mXrJg&amp;edm=AOQ1c0wBAAAA&amp;ccb=7-5&amp;oh=00_AfxGxVQzx8CpbaOXuh4kWYr8zbMFkdIChymKKU1TPxhDSg&amp;oe=69BDBAA8&amp;_nc_sid=8b3546</t>
  </si>
  <si>
    <t>You gotta love Rotto Fo Sho!!!🤩
make it on your summer list ⚓️
📍Rottnest Island, Western Australia.
I actually can‘t believe how beautiful this spot was, visibility was impeccable.
@rottnestislandwa 
@rottoswim 
 🎫 Return tickets from @rottnestexpress
68/pp 
@visitperth @perth.local @perth_life | My kind of people 👦🏽👧👦🏽🧒 | ✨🎡 Experience FOUR magical nights as Hillarys Boardwalk sparkles with the spectacular Acqua Forte Parade🎡✨
‍
For the first time in Australia, France’s world-renowned Ilotopie brings an awe-inspiring waterfront experience to life — featuring flaming dragons, glowing dreamlike figures, and surreal  | Back in the Gold Coast, a place I once called home for a while.
This time felt different, returning with my family and my partner, sharing memories old and new together, made every moment extra special.
Grateful for the sunshine, beautiful beaches and moments that somehow made this place feel brand  | They call it the Sunshine State, but I think someone forgot to tell the clouds😂 | Merry Christmas all! 🎄☀️What a smoking hot Christmas! 🔥 
Wishing you a festive season full of good vibes, good health, and new opportunities.
Thanks for being part of the journey this year！
Stay hydrated and make sure your aircon is on all day! Stay cool out there! | Taiwan bound 2025 | Vietnam 2025 | Wouldn’t mind | Work flights ➜ off Bali flights ➜ on 🌴
Finally flying for fun, not work 😆 | The real magic happens when you accept life. all of it. the new, the old, the hard times and the good. we aren’t here to be happy every day, we are here to feel all the emotions. and the difference between them is what makes good ones so valuable. it is about accepting that whatever happens happens. | 🇩🇪 Oktoberfest in the gardens 🍻🍺🍻</t>
  </si>
  <si>
    <t>@rottnestislandwa, @rottoswim, @rottnestexpress, @visitperth, @perth.local, @perth_life, @welcometoperth</t>
  </si>
  <si>
    <t>https://instagram.com/p/CzYtPR_Jdao, https://instagram.com/p/Cvjnx8ppwew, https://instagram.com/p/DV3fUY6j3s9, https://instagram.com/p/DVdiT44D5fu, https://instagram.com/p/DVV65_UD2Yd, https://instagram.com/p/DSrZGJ6D1D2, https://instagram.com/p/DSM--OcjyAU, https://instagram.com/p/DSMa9m5D7oI, https://instagram.com/p/DQwvm6Wj1ae, https://instagram.com/p/DQojEtxDzoX, https://instagram.com/p/DQJxlK-j5Ts, https://instagram.com/p/DPtAOA8D4k5</t>
  </si>
  <si>
    <t>101, 607, 10, 100, 107, 136, 94, 54, 79, 132, 128, 74</t>
  </si>
  <si>
    <t>20, 12, 0, 2, 6, 12, 7, 0, 4, 4, 17, 2</t>
  </si>
  <si>
    <t>2023-11-08, 2023-08-05, 2026-03-14, 2026-03-04, 2026-03-01, 2025-12-25, 2025-12-13, 2025-12-13, 2025-11-07, 2025-11-04, 2025-10-23, 2025-10-12</t>
  </si>
  <si>
    <t>Rottnest Island, Western Australia, Perth, Western Australia, Hillary Boat Harbour, Burleigh Heads, Queensland, Brisbane, Queensland, Australia, 臺灣Taiwan, Vietnam, Bali, Indonesia, Paraburdoo, Western Australia, Oktoberfest in the Gardens</t>
  </si>
  <si>
    <t>Video, Video, Video, Sidecar, Sidecar, Sidecar, Sidecar, Sidecar, Sidecar, Sidecar, Sidecar, Sidecar</t>
  </si>
  <si>
    <t>https://scontent-mia3-1.cdninstagram.com/v/t51.82787-15/641022919_18133370818518215_3210330791917383211_n.jpg?stp=dst-jpg_e35_s1080x1080_sh0.08_tt6&amp;_nc_ht=scontent-mia3-1.cdninstagram.com&amp;_nc_cat=111&amp;_nc_oc=Q6cZ2QGYdnm88JA99ipJTUX0bidCjpg98pA49AI5baNm14_XgqVRfT7smUYYQlSfW4e1U9k&amp;_nc_ohc=9QlNi6-iWwAQ7kNvwEvhKye&amp;_nc_gid=exv8-92wkFVei7V46mXrJg&amp;edm=AOQ1c0wBAAAA&amp;ccb=7-5&amp;ig_cache_key=Mzg0NTM3OTk4NDI4MjYxMDU3NA%3D%3D.3-ccb7-5&amp;oh=00_Afzyzj8WhiU9Zc1tw0rN3pyMxm1iPKD4Xx0wqMIl4qqcsg&amp;oe=69BDAD96&amp;_nc_sid=8b3546, https://scontent-mia3-1.cdninstagram.com/v/t51.82787-15/641022919_18133370818518215_3210330791917383211_n.jpg?stp=dst-jpg_e35_s1080x1080_sh0.08_tt6&amp;_nc_ht=scontent-mia3-1.cdninstagram.com&amp;_nc_cat=111&amp;_nc_oc=Q6cZ2QGYdnm88JA99ipJTUX0bidCjpg98pA49AI5baNm14_XgqVRfT7smUYYQlSfW4e1U9k&amp;_nc_ohc=9QlNi6-iWwAQ7kNvwEvhKye&amp;_nc_gid=exv8-92wkFVei7V46mXrJg&amp;edm=AOQ1c0wBAAAA&amp;ccb=7-5&amp;ig_cache_key=Mzg0NTM3OTk4NDI4MjYxMDU3NA%3D%3D.3-ccb7-5&amp;oh=00_Afzyzj8WhiU9Zc1tw0rN3pyMxm1iPKD4Xx0wqMIl4qqcsg&amp;oe=69BDAD96&amp;_nc_sid=8b3546, https://scontent-mia3-1.cdninstagram.com/v/t51.82787-15/645934926_18133370851518215_1405805207081489179_n.jpg?stp=dst-jpg_e35_s1080x1080_sh0.08_tt6&amp;_nc_ht=scontent-mia3-1.cdninstagram.com&amp;_nc_cat=111&amp;_nc_oc=Q6cZ2QGYdnm88JA99ipJTUX0bidCjpg98pA49AI5baNm14_XgqVRfT7smUYYQlSfW4e1U9k&amp;_nc_ohc=bvS0yyj01BYQ7kNvwFPIOC6&amp;_nc_gid=exv8-92wkFVei7V46mXrJg&amp;edm=AOQ1c0wBAAAA&amp;ccb=7-5&amp;ig_cache_key=Mzg0NTM4MDE1NDI2MDk0OTUxOQ%3D%3D.3-ccb7-5&amp;oh=00_Afy-joPqDyXnQz1qeMBWn2aw6jlw0roqHBl4ClTPLGyDUg&amp;oe=69BD9B4B&amp;_nc_sid=8b3546, https://scontent-mia3-1.cdninstagram.com/v/t51.82787-15/640948175_18133370872518215_7985441727649880833_n.jpg?stp=dst-jpg_e35_s1080x1080_sh0.08_tt6&amp;_nc_ht=scontent-mia3-1.cdninstagram.com&amp;_nc_cat=111&amp;_nc_oc=Q6cZ2QGYdnm88JA99ipJTUX0bidCjpg98pA49AI5baNm14_XgqVRfT7smUYYQlSfW4e1U9k&amp;_nc_ohc=MpRNCP2f9_AQ7kNvwFmquRs&amp;_nc_gid=exv8-92wkFVei7V46mXrJg&amp;edm=AOQ1c0wBAAAA&amp;ccb=7-5&amp;ig_cache_key=Mzg0NTM4MDE2MjMyMjQwNTYzMA%3D%3D.3-ccb7-5&amp;oh=00_AfyeYdENaJIdPFYnqvNaaHsD-VIpclLlbnAmkOmRvFZ-jQ&amp;oe=69BD9524&amp;_nc_sid=8b3546, https://scontent-mia3-1.cdninstagram.com/v/t51.82787-15/641228312_18133370869518215_8107714488480129966_n.jpg?stp=dst-jpg_e35_s1080x1080_sh0.08_tt6&amp;_nc_ht=scontent-mia3-1.cdninstagram.com&amp;_nc_cat=111&amp;_nc_oc=Q6cZ2QGYdnm88JA99ipJTUX0bidCjpg98pA49AI5baNm14_XgqVRfT7smUYYQlSfW4e1U9k&amp;_nc_ohc=tk_rkeUkrekQ7kNvwFOC2q_&amp;_nc_gid=exv8-92wkFVei7V46mXrJg&amp;edm=AOQ1c0wBAAAA&amp;ccb=7-5&amp;ig_cache_key=Mzg0NTM4MDE2MzkzMzAzMTQwMA%3D%3D.3-ccb7-5&amp;oh=00_AfzQGQ3foG2pvlrf-6O79BXbi9cuUQGdMb98zxbyJdgRCA&amp;oe=69BDBA33&amp;_nc_sid=8b3546, https://scontent-mia3-1.cdninstagram.com/v/t51.82787-15/641264854_18133370881518215_1695681682615496829_n.jpg?stp=dst-jpg_e35_s1080x1080_sh0.08_tt6&amp;_nc_ht=scontent-mia3-1.cdninstagram.com&amp;_nc_cat=111&amp;_nc_oc=Q6cZ2QGYdnm88JA99ipJTUX0bidCjpg98pA49AI5baNm14_XgqVRfT7smUYYQlSfW4e1U9k&amp;_nc_ohc=a7l3rEMweu0Q7kNvwH6atBn&amp;_nc_gid=exv8-92wkFVei7V46mXrJg&amp;edm=AOQ1c0wBAAAA&amp;ccb=7-5&amp;ig_cache_key=Mzg0NTM4MDE2NTk1NDY3MzcyNQ%3D%3D.3-ccb7-5&amp;oh=00_AfxP8FUN817jxEnNq99vuDncHaO07tP4hZbbY9_RxxC53g&amp;oe=69BD8BDB&amp;_nc_sid=8b3546, https://scontent-mia3-1.cdninstagram.com/v/t51.82787-15/641764181_18133370893518215_6802852508679743518_n.jpg?stp=dst-jpg_e35_s1080x1080_sh0.08_tt6&amp;_nc_ht=scontent-mia3-1.cdninstagram.com&amp;_nc_cat=111&amp;_nc_oc=Q6cZ2QGYdnm88JA99ipJTUX0bidCjpg98pA49AI5baNm14_XgqVRfT7smUYYQlSfW4e1U9k&amp;_nc_ohc=DFbzpAtvScgQ7kNvwGSeXz9&amp;_nc_gid=exv8-92wkFVei7V46mXrJg&amp;edm=AOQ1c0wBAAAA&amp;ccb=7-5&amp;ig_cache_key=Mzg0NTM4MDE3NDE0MTk0ODc3MA%3D%3D.3-ccb7-5&amp;oh=00_AfzvYkB16iIJeT7xsCApafUWqquC6saK00civP-LlXDGwg&amp;oe=69BDB5E7&amp;_nc_sid=8b3546, https://scontent-mia3-1.cdninstagram.com/v/t51.82787-15/641745685_18133370908518215_1545539804414409682_n.jpg?stp=dst-jpg_e35_s1080x1080_sh0.08_tt6&amp;_nc_ht=scontent-mia3-1.cdninstagram.com&amp;_nc_cat=111&amp;_nc_oc=Q6cZ2QGYdnm88JA99ipJTUX0bidCjpg98pA49AI5baNm14_XgqVRfT7smUYYQlSfW4e1U9k&amp;_nc_ohc=CPuiDpRCd_gQ7kNvwGLJTVg&amp;_nc_gid=exv8-92wkFVei7V46mXrJg&amp;edm=AOQ1c0wBAAAA&amp;ccb=7-5&amp;ig_cache_key=Mzg0NTM4MDE3ODI1MjM0MjA4OQ%3D%3D.3-ccb7-5&amp;oh=00_AfyXfXHuXJaVhcAlO0YHoy1Cd_hGUfUMi7-Hx5FL95Ysuw&amp;oe=69BDA222&amp;_nc_sid=8b3546, https://scontent-mia3-1.cdninstagram.com/v/t51.82787-15/645799056_18133370920518215_2705303670092769445_n.jpg?stp=dst-jpg_e35_s1080x1080_sh0.08_tt6&amp;_nc_ht=scontent-mia3-1.cdninstagram.com&amp;_nc_cat=111&amp;_nc_oc=Q6cZ2QGYdnm88JA99ipJTUX0bidCjpg98pA49AI5baNm14_XgqVRfT7smUYYQlSfW4e1U9k&amp;_nc_ohc=jCVOPlOpnxoQ7kNvwGosKrr&amp;_nc_gid=exv8-92wkFVei7V46mXrJg&amp;edm=AOQ1c0wBAAAA&amp;ccb=7-5&amp;ig_cache_key=Mzg0NTM4MDE4NzA0MzYwMjk3MA%3D%3D.3-ccb7-5&amp;oh=00_AfyN3JC2_ISw-3YVU4gWDIDfbdAC69benc0pHIFYsel84A&amp;oe=69BDB00A&amp;_nc_sid=8b3546, https://scontent-mia3-1.cdninstagram.com/v/t51.82787-15/641364830_18133370947518215_8061046741539108611_n.jpg?stp=dst-jpg_e35_s1080x1080_sh0.08_tt6&amp;_nc_ht=scontent-mia3-1.cdninstagram.com&amp;_nc_cat=111&amp;_nc_oc=Q6cZ2QGYdnm88JA99ipJTUX0bidCjpg98pA49AI5baNm14_XgqVRfT7smUYYQlSfW4e1U9k&amp;_nc_ohc=Fct_SlaVFVgQ7kNvwEBX0XY&amp;_nc_gid=exv8-92wkFVei7V46mXrJg&amp;edm=AOQ1c0wBAAAA&amp;ccb=7-5&amp;ig_cache_key=Mzg0NTM4MDIwNzEwOTIwNzA1Ng%3D%3D.3-ccb7-5&amp;oh=00_AfwmNFZADsCeYTDF4szkaf9aolnZyeyDjtU4PVrGV00-6</t>
  </si>
  <si>
    <t>https://scontent-mia3-3.cdninstagram.com/o1/v/t2/f2/m82/AQPe2RUv7Eu1A_iyFbyGS7hDgtZZFPuBnUVTu6upEOb8V6LsPs0-eWWANrEiOowQ0ZGWcUdXiyDLuIwQLPR1v9SvOl5sZRnm9NW5kRU.mp4?_nc_cat=109&amp;_nc_sid=5e9851&amp;_nc_ht=scontent-mia3-3.cdninstagram.com&amp;_nc_ohc=LyDCcrzCucgQ7kNvwHVx3Gg&amp;efg=eyJ2ZW5jb2RlX3RhZyI6Inhwdl9wcm9ncmVzc2l2ZS5JTlNUQUdSQU0uQ0xJUFMuQzMuNzIwLmRhc2hfYmFzZWxpbmVfMV92MSIsInhwdl9hc3NldF9pZCI6MTUxMjIzNDE3Mjg2MDk5MCwiYXNzZXRfYWdlX2RheXMiOjg1OCwidmlfdXNlY2FzZV9pZCI6MTAwOTksImR1cmF0aW9uX3MiOjQ1LCJ1cmxnZW5fc291cmNlIjoid3d3In0%3D&amp;ccb=17-1&amp;_nc_gid=exv8-92wkFVei7V46mXrJg&amp;_nc_ss=1a&amp;_nc_zt=28&amp;vs=d65fc6a3bb603e90&amp;_nc_vs=HBksFQIYT2lnX3hwdl9yZWVsc19wZXJtYW5lbnRfcHJvZC8yMzQxMzk5NzQ4QTM5NEVEQzU0MUIxRDFFNDMzQkJBNl92aWRlb19kYXNoaW5pdC5tcDQVAALIARIAFQIYOnBhc3N0aHJvdWdoX2V2ZXJzdG9yZS9HSDBpMEJja1c1bjFhdjhEQUtzbm9seEhkZ0ZpYnFfRUFBQUYVAgLIARIAKAAYABsCiAd1c2Vfb2lsATEScHJvZ3Jlc3NpdmVfcmVjaXBlATEVAAAm_KiGy87XrwUVAigCQzMsF0BGszMzMzMzGBJkYXNoX2Jhc2VsaW5lXzFfdjERAHX-B2XmnQEA&amp;oh=00_AfyGVhk4nNOwrOjx_REVrXaYaF-zRHvkR-_Q5Ew-kqZFZA&amp;oe=69B9BA22, https://scontent-mia5-1.cdninstagram.com/o1/v/t2/f2/m82/AQOqVU4TFJPonEA1mWfTZ7qDjIaz3VCfqj0s_y13DDDzGIO-bRf_cir9nEeke1_QpxSUtrJmcimPSa6Hx51N7px3ddTK26BnJG0QACY.mp4?_nc_cat=101&amp;_nc_sid=5e9851&amp;_nc_ht=scontent-mia5-1.cdninstagram.com&amp;_nc_ohc=CBNj51HE-OsQ7kNvwEuWS4S&amp;efg=eyJ2ZW5jb2RlX3RhZyI6Inhwdl9wcm9ncmVzc2l2ZS5JTlNUQUdSQU0uQ0xJUFMuQzMuNzIwLmRhc2hfYmFzZWxpbmVfMV92MSIsInhwdl9hc3NldF9pZCI6NzkyNTgwNTc1OTg5NzI1LCJhc3NldF9hZ2VfZGF5cyI6OTU0LCJ2aV91c2VjYXNlX2lkIjoxMDA5OSwiZHVyYXRpb25fcyI6OCwidXJsZ2VuX3NvdXJjZSI6Ind3dyJ9&amp;ccb=17-1&amp;_nc_gid=exv8-92wkFVei7V46mXrJg&amp;_nc_ss=1a&amp;_nc_zt=28&amp;vs=638518a8de43b974&amp;_nc_vs=HBksFQIYT2lnX3hwdl9yZWVsc19wZXJtYW5lbnRfcHJvZC9DQjQ1NzM4RDRCQzA2QTA5OUIxQkY4NzE4ODZENkI4N192aWRlb19kYXNoaW5pdC5tcDQVAALIARIAFQIYRmlnX3hwdl9yZWVsc19wZXJtYW5lbnRfc3JfcHJvZC85NTk5MjMyODg1OTg5OThfMTQ2NTg2NDE5MzczMzkwMTAzNS5tcDQVAgLIARIAKAAYABsCiAd1c2Vfb2lsATEScHJvZ3Jlc3NpdmVfcmVjaXBlATEVAAAmur-Au6G26AIVAigCQzMsF0AhRBiTdLxqGBJkYXNoX2Jhc2VsaW5lXzFfdjERAHX-B2XmnQEA&amp;oh=00_Afx2lUbu1NykEGgz28UFCJgrcnK4CP48PX68NmazQs3jGA&amp;oe=69B9AC2E, https://scontent-mia3-2.cdninstagram.com/o1/v/t16/f2/m69/AQMkcKE5WezE_yr9CKy2PQ6-V-55c3sU9k7r8Z040h1graF0CNmeV7PwZy_nM2uwta7js6WdTpK7PW9wleQhrJVT.mp4?strext=1&amp;_nc_cat=107&amp;_nc_sid=5e9851&amp;_nc_ht=scontent-mia3-2.cdninstagram.com&amp;_nc_ohc=7A15IwygSFcQ7kNvwFH3Qva&amp;efg=eyJ2ZW5jb2RlX3RhZyI6Inhwdl9wcm9ncmVzc2l2ZS5JTlNUQUdSQU0uQ0xJUFMuQzMuNzIwLmRhc2hfYmFzZWxpbmVfMV92MSIsInhwdl9hc3NldF9pZCI6MTc5NDk2NzQ2OTcxMTE4MjgsImFzc2V0X2FnZV9kYXlzIjoxLCJ2aV91c2VjYXNlX2lkIjoxMDA5OSwiZHVyYXRpb25fcyI6MTYsInVybGdlbl9zb3VyY2UiOiJ3d3cifQ%3D%3D&amp;ccb=17-1&amp;vs=b0421acea6238a0b&amp;_nc_vs=HBksFQIYOnBhc3N0aHJvdWdoX2V2ZXJzdG9yZS9HQ2hid0NiaXU3cUdYUGNKQUdaWVFIOUdiMlE3YnNwVEFRQUYVAALIARIAFQIYUWlnX3hwdl9wbGFjZW1lbnRfcGVybWFuZW50X3YyLzdFNDk3NUZFRkFBRUU2NzczREQ1NkVFRDAyNDA2RkFCX2F1ZGlvX2Rhc2hpbml0Lm1wNBUCAsgBEgAoABgAGwKIB3VzZV9vaWwBMRJwcm9ncmVzc2l2ZV9yZWNpcGUBMRUAACao5L2CysjiPxUCKAJDMywXQDDdsi0OVgQYEmRhc2hfYmFzZWxpbmVfMV92MREAdf4HZeadAQA&amp;_nc_gid=exv8-92wkFVei7V46mXrJg&amp;_nc_ss=1a&amp;_nc_zt=28&amp;oh=00_AfwVXxvGu5RpHa5Dkp3vKdeQqBwGs_wkzN9fBcN91jkcpg&amp;oe=69BDB595, https://scontent-mia5-2.cdninstagram.com/o1/v/t16/f2/m69/AQNc3_U-0wD9tBVVUkRO7gPFMbuEKhDU14aznLvWNySoM36pGnrZF7PHvDTU25i3R0C1ZZy4Ht5tDDcaORAlwvxH.mp4?strext=1&amp;_nc_cat=100&amp;_nc_sid=5e9851&amp;_nc_ht=scontent-mia5-2.cdninstagram.com&amp;_nc_ohc=MvQrx1DmLsgQ7kNvwHhFNx5&amp;efg=eyJ2ZW5jb2RlX3RhZyI6Inhwdl9wcm9ncmVzc2l2ZS5JTlNUQUdSQU0uQ0FST1VTRUxfSVRFTS5DMy43MjAuZGFzaF9iYXNlbGluZV8xX3YxIiwieHB2X2Fzc2V0X2lkIjoxNzk0NzA3ODEyODExMTgyOCwiYXNzZXRfYWdlX2RheXMiOjExLCJ2aV91c2VjYXNlX2lkIjoxMDE0NiwiZHVyYXRpb25fcyI6NiwidXJsZ2VuX3NvdXJjZSI6Ind3dyJ9&amp;ccb=17-1&amp;_nc_gid=exv8-92wkFVei7V46mXrJg&amp;_nc_ss=1a&amp;_nc_zt=28&amp;vs=182533dd40e13e64&amp;_nc_vs=HBkcFQIYOnBhc3N0aHJvdWdoX2V2ZXJzdG9yZS9HSTJuVVNiTXpidU1KREVEQUVnUWZtbzVnZU1lYnNwVEFRQUYVAALIARIAKAAYABsCiAd1c2Vfb2lsATEScHJvZ3Jlc3NpdmVfcmVjaXBlATEVAAAmqMOoibix4T8VAigCQzMsF0AYAAAAAAAAGBJkYXNoX2Jhc2VsaW5lXzFfdjERAHXuB2XEngEA&amp;oh=00_AfxXOn5rz3b6cGSDmrybwmsa1HJOK8JSaRsfpcxOBXlnvA&amp;oe=69BD9DBC, https://scontent-mia5-2.cdninstagram.com/o1/v/t16/f2/m69/AQNffRSGzzh0wkHsx8xD_xfbjTSHSkD3qfa0A7J6HY2wJnsszooHI4baN0t5eevGcVTyDa3S5HhgtmOmXYS5ataH.mp4?strext=1&amp;_nc_cat=100&amp;_nc_sid=5e9851&amp;_nc_ht=scontent-mia5-2.cdninstagram.com&amp;_nc_ohc=CLVHkmfWFMcQ7kNvwHs9-Kx&amp;efg=eyJ2ZW5jb2RlX3RhZyI6Inhwdl9wcm9ncmVzc2l2ZS5JTlNUQUdSQU0uQ0FST1VTRUxfSVRFTS5DMy43MjAuZGFzaF9iYXNlbGluZV8xX3YxIiwieHB2X2Fzc2V0X2lkIjoxNzk0NzA3ODIwMzExMTgyOCwiYXNzZXRfYWdlX2RheXMiOjExLCJ2aV91c2VjYXNlX2lkIjoxMDE0NiwiZHVyYXRpb25fcyI6MjUsInVybGdlbl9zb3VyY2UiOiJ3d3cifQ%3D%3D&amp;ccb=17-1&amp;_nc_gid=exv8-92wkFVei7V46mXrJg&amp;_nc_ss=1a&amp;_nc_zt=28&amp;vs=c5f93e034b26a8cf&amp;_nc_vs=HBkcFQIYOnBhc3N0aHJvdWdoX2V2ZXJzdG9yZS9HRVZrZkNaOFVkb2JGQm9EQUVUSU9OcG1YUkpZYnNwVEFRQUYVAALIARIAKAAYABsCiAd1c2Vfb2lsATEScHJvZ3Jlc3NpdmVfcmVjaXBlATEVAAAmqObr0Lix4T8VAigCQzMsF0A5ZmZmZmZmGBJkYXNoX2Jhc2VsaW5lXzFfdjERAHXuB2XEngEA&amp;oh=00_Afwa9TS_3aGUnrDkgjpBuoZ_n7fESipCgy2_cKh9CLP19g&amp;oe=69BDAD44</t>
  </si>
  <si>
    <t>https://www.instagram.com/dylanjliu_</t>
  </si>
  <si>
    <t>lunahonewworld</t>
  </si>
  <si>
    <t>🥃 Luna Ho 吉隆坡派对 New World VVIP 💃</t>
  </si>
  <si>
    <t>🥃 吉隆坡 • 云顶 • 槟城 • 新山 🇲🇾 极致 #包厢文化 体验
✈️ 加入Telegram 频道 【newworldvvip】
✈️ 预约Telegram 客服 【lunaho0308】
🌍 官网 www.newworldvvip.com
👇 点击进入，每天都有不同</t>
  </si>
  <si>
    <t>http://t.me/newworldvvip</t>
  </si>
  <si>
    <t>https://scontent-lga3-1.cdninstagram.com/v/t51.82787-19/504372017_17842070100555551_830172546033499837_n.jpg?stp=dst-jpg_e0_s150x150_tt6&amp;efg=eyJ2ZW5jb2RlX3RhZyI6InByb2ZpbGVfcGljLmRqYW5nby4zMjAuYzIifQ&amp;_nc_ht=scontent-lga3-1.cdninstagram.com&amp;_nc_cat=111&amp;_nc_oc=Q6cZ2QGGahT1sOVxiXID1IZ-NICaEFcNXyKoOk7GdPZDGmqyp_czMY75N5zIHM3kxo-LSgw&amp;_nc_ohc=Su9ip9YrMlUQ7kNvwHMXiD1&amp;_nc_gid=xZHh2GpqSK6SP75ZussHzA&amp;edm=AOQ1c0wBAAAA&amp;ccb=7-5&amp;oh=00_AfzMSHfJ5je8ed1Exx1fPGHc3Be6cBoL7M9jF5fCAjh18w&amp;oe=69BDA300&amp;_nc_sid=8b3546</t>
  </si>
  <si>
    <t xml:space="preserve">这么好玩的地方 下次我一定要带我兄弟去
✈️ 加入新世界派对频道：t.me/newworldvvip
📍 吉隆坡 • 云顶 • 槟城 • 新山
✈️ 客服：t.me/lunaho0308
📱 客服：+6011-1250 0848 WhatApp
🌍 官网：www.newworldvvip.com
#吉隆坡新世界 #NewWorldVVIP #PartyKTV #包厢文化 #吉隆坡包厢文化 槟城包厢文化 新山包厢文化 吉隆坡KTV 吉隆坡派对 吉隆坡夜生活 吉隆坡夜场 天上人间 皇庭 凯旋门 名门 亿豪 九号公馆 AMPM 三本 皇家 88夜总会 明星会 宝丽金 豪门 本色 百万 7 | 一起18岁就出来闯 希望以后的日子会更好 
✈️ 加入新世界派对频道：t.me/newworldvvip
📍 吉隆坡 • 云顶 • 槟城 • 新山
✈️ 客服：t.me/lunaho0308
📱 客服：+6011-1250 0848 WhatApp
🌍 官网：www.newworldvvip.com
#吉隆坡新世界 #NewWorldVVIP #PartyKTV #包厢文化 #吉隆坡包厢文化 槟城包厢文化 新山包厢文化 吉隆坡KTV 吉隆坡派对 吉隆坡夜生活 吉隆坡夜场 天上人间 皇庭 凯旋门 名门 亿豪 九号公馆 AMPM 三本 皇家 88夜总会 明星会 宝丽金 豪门 本色 百万 | 看她们玩也是心情愉悦
✈️ 加入新世界派对频道：t.me/newworldvvip
📍 吉隆坡 • 云顶 • 槟城 • 新山
✈️ 客服：t.me/lunaho0308
📱 客服：+6011-1250 0848 WhatApp
🌍 官网：www.newworldvvip.com
#吉隆坡新世界 #NewWorldVVIP #PartyKTV #包厢文化 #吉隆坡包厢文化 槟城包厢文化 新山包厢文化 吉隆坡KTV 吉隆坡派对 吉隆坡夜生活 吉隆坡夜场 天上人间 皇庭 凯旋门 名门 亿豪 九号公馆 AMPM 三本 皇家 88夜总会 明星会 宝丽金 豪门 本色 百万 7楼 夜来香 大富豪 | 担心会不会掉出来
✈️ 加入新世界派对频道：t.me/newworldvvip
📍 吉隆坡 • 云顶 • 槟城 • 新山
✈️ 客服：t.me/lunaho0308
📱 客服：+6011-1250 0848 WhatApp
🌍 官网：www.newworldvvip.com
#吉隆坡新世界 #NewWorldVVIP #PartyKTV #包厢文化 #吉隆坡包厢文化 槟城包厢文化 新山包厢文化 吉隆坡KTV 吉隆坡派对 吉隆坡夜生活 吉隆坡夜场 天上人间 皇庭 凯旋门 名门 亿豪 九号公馆 AMPM 三本 皇家 88夜总会 明星会 宝丽金 豪门 本色 百万 7楼 夜来香 大富豪 皇 | 其实我们都是想要快乐而已对吗
✈️ 加入新世界派对频道：t.me/newworldvvip
📍 吉隆坡 • 云顶 • 槟城 • 新山
✈️ 客服：t.me/lunaho0308
📱 客服：+6011-1250 0848 WhatApp
🌍 官网：www.newworldvvip.com
#吉隆坡新世界 #NewWorldVVIP #PartyKTV #包厢文化 #吉隆坡包厢文化 槟城包厢文化 新山包厢文化 吉隆坡KTV 吉隆坡派对 吉隆坡夜生活 吉隆坡夜场 天上人间 皇庭 凯旋门 名门 亿豪 九号公馆 AMPM 三本 皇家 88夜总会 明星会 宝丽金 豪门 本色 百万 7楼 夜来香 | 要再酝酿 酝酿气氛 才可以吃
✈️ 加入新世界派对频道：t.me/newworldvvip
📍 吉隆坡 • 云顶 • 槟城 • 新山
✈️ 客服：t.me/lunaho0308
📱 客服：+6011-1250 0848 WhatApp
🌍 官网：www.newworldvvip.com
#吉隆坡新世界 #NewWorldVVIP #PartyKTV #包厢文化 #吉隆坡包厢文化 槟城包厢文化 新山包厢文化 吉隆坡KTV 吉隆坡派对 吉隆坡夜生活 吉隆坡夜场 天上人间 皇庭 凯旋门 名门 亿豪 九号公馆 AMPM 三本 皇家 88夜总会 明星会 宝丽金 豪门 本色 百万 7楼 夜来香 | 今晚的酒局 怎么安排
✈️ 加入新世界派对频道：t.me/newworldvvip
📍 吉隆坡 • 云顶 • 槟城 • 新山
✈️ 客服：t.me/lunaho0308
📱 客服：+6011-1250 0848 WhatApp
🌍 官网：www.newworldvvip.com
#吉隆坡新世界 #NewWorldVVIP #PartyKTV #包厢文化 #吉隆坡包厢文化 槟城包厢文化 新山包厢文化 吉隆坡KTV 吉隆坡派对 吉隆坡夜生活 吉隆坡夜场 天上人间 皇庭 凯旋门 名门 亿豪 九号公馆 AMPM 三本 皇家 88夜总会 明星会 宝丽金 豪门 本色 百万 7楼 夜来香 大富豪 | 当你已经很硬了 可是她还没明白
✈️ 加入新世界派对频道：t.me/newworldvvip
📍 吉隆坡 • 云顶 • 槟城 • 新山
✈️ 客服：t.me/lunaho0308
📱 客服：+6011-1250 0848 WhatApp
🌍 官网：www.newworldvvip.com
#吉隆坡新世界 #NewWorldVVIP #PartyKTV #包厢文化 #吉隆坡包厢文化 槟城包厢文化 新山包厢文化 吉隆坡KTV 吉隆坡派对 吉隆坡夜生活 吉隆坡夜场 天上人间 皇庭 凯旋门 名门 亿豪 九号公馆 AMPM 三本 皇家 88夜总会 明星会 宝丽金 豪门 本色 百万 7楼 夜来 | 你要不要来检查看看
✈️ 加入新世界派对频道：t.me/newworldvvip
📍 吉隆坡 • 云顶 • 槟城 • 新山
✈️ 客服：t.me/lunaho0308
📱 客服：+6011-1250 0848 WhatApp
🌍 官网：www.newworldvvip.com
#吉隆坡新世界 #NewWorldVVIP #PartyKTV #包厢文化 #吉隆坡包厢文化 槟城包厢文化 新山包厢文化 吉隆坡KTV 吉隆坡派对 吉隆坡夜生活 吉隆坡夜场 天上人间 皇庭 凯旋门 名门 亿豪 九号公馆 AMPM 三本 皇家 88夜总会 明星会 宝丽金 豪门 本色 百万 7楼 夜来香 大富豪  | 老板的桌子 总是很热闹的
✈️ 加入新世界派对频道：t.me/newworldvvip
📍 吉隆坡 • 云顶 • 槟城 • 新山
✈️ 客服：t.me/lunaho0308
📱 客服：+6011-1250 0848 WhatApp
🌍 官网：www.newworldvvip.com
#吉隆坡新世界 #NewWorldVVIP #PartyKTV #包厢文化 #吉隆坡包厢文化 槟城包厢文化 新山包厢文化 吉隆坡KTV 吉隆坡派对 吉隆坡夜生活 吉隆坡夜场 天上人间 皇庭 凯旋门 名门 亿豪 九号公馆 AMPM 三本 皇家 88夜总会 明星会 宝丽金 豪门 本色 百万 7楼 夜来香 大 | 想不想玩 带你去玩
✈️ 加入新世界派对频道：t.me/newworldvvip
📍 吉隆坡 • 云顶 • 槟城 • 新山
✈️ 客服：t.me/lunaho0308
📱 客服：+6011-1250 0848 WhatApp
🌍 官网：www.newworldvvip.com
#吉隆坡新世界 #NewWorldVVIP #PartyKTV #包厢文化 #吉隆坡包厢文化 槟城包厢文化 新山包厢文化 吉隆坡KTV 吉隆坡派对 吉隆坡夜生活 吉隆坡夜场 天上人间 皇庭 凯旋门 名门 亿豪 九号公馆 AMPM 三本 皇家 88夜总会 明星会 宝丽金 豪门 本色 百万 7楼 夜来香 大富豪  | 准备好把最好的给你
✈️ 加入新世界派对频道：t.me/newworldvvip
📍 吉隆坡 • 云顶 • 槟城 • 新山
✈️ 客服：t.me/lunaho0308
📱 客服：+6011-1250 0848 WhatApp
🌍 官网：www.newworldvvip.com
#吉隆坡新世界 #NewWorldVVIP #PartyKTV #包厢文化 #吉隆坡包厢文化 槟城包厢文化 新山包厢文化 吉隆坡KTV 吉隆坡派对 吉隆坡夜生活 吉隆坡夜场 天上人间 皇庭 凯旋门 名门 亿豪 九号公馆 AMPM 三本 皇家 88夜总会 明星会 宝丽金 豪门 本色 百万 7楼 夜来香 大富豪 </t>
  </si>
  <si>
    <t>#NewWorldVVIP, #PartyKTV</t>
  </si>
  <si>
    <t>https://instagram.com/p/DV7PTK3kuBe, https://instagram.com/p/DV5LriuiVke, https://instagram.com/p/DV2GzCoCUGk, https://instagram.com/p/DVzk1OjCbgA, https://instagram.com/p/DVxAicxic95, https://instagram.com/p/DVun6J2iWhU, https://instagram.com/p/DVrhqziksLR, https://instagram.com/p/DVpM_5VCSS1, https://instagram.com/p/DVmoDc7EvkI, https://instagram.com/p/DVkhnS0icL-, https://instagram.com/p/DVhaFVYEsl5, https://instagram.com/p/DVeu7HxEgb2</t>
  </si>
  <si>
    <t>9, 19, 23, 48, 34, 217, 35, 41, 82, 22, 3696, 158</t>
  </si>
  <si>
    <t>1, 0, 0, 0, 0, 3, 0, 1, 0, 0, 22, 4</t>
  </si>
  <si>
    <t>2026-03-16, 2026-03-15, 2026-03-14, 2026-03-13, 2026-03-12, 2026-03-11, 2026-03-09, 2026-03-09, 2026-03-08, 2026-03-07, 2026-03-05, 2026-03-04</t>
  </si>
  <si>
    <t>https://scontent-lga3-2.cdninstagram.com/o1/v/t16/f2/m69/AQPDAtxyeDNYmDgyGsMm78SXQegEhGMbudYcSMognTsqFwaySefsz9GlOeZwqOrHfyoaQViKZbU12rVD6OcG9Fze.mp4?strext=1&amp;_nc_cat=100&amp;_nc_sid=5e9851&amp;_nc_ht=scontent-lga3-2.cdninstagram.com&amp;_nc_ohc=YyOL0MRBvTMQ7kNvwHmQmI8&amp;efg=eyJ2ZW5jb2RlX3RhZyI6Inhwdl9wcm9ncmVzc2l2ZS5JTlNUQUdSQU0uQ0xJUFMuQzMuNTQwLmRhc2hfYmFzZWxpbmVfMV92MSIsInhwdl9hc3NldF9pZCI6MTc4NzYyNjE5NTI1NDQwNzYsImFzc2V0X2FnZV9kYXlzIjowLCJ2aV91c2VjYXNlX2lkIjoxMDA5OSwiZHVyYXRpb25fcyI6MTMsInVybGdlbl9zb3VyY2UiOiJ3d3cifQ%3D%3D&amp;ccb=17-1&amp;_nc_gid=xZHh2GpqSK6SP75ZussHzA&amp;_nc_ss=1a&amp;_nc_zt=28&amp;vs=664cc0643ef3f7d8&amp;_nc_vs=HBksFQIYOnBhc3N0aHJvdWdoX2V2ZXJzdG9yZS9HS19JLWlZc0gwVDdjaTREQU9MM0p2OXBINUJ6YnNwVEFRQUYVAALIARIAFQIYUWlnX3hwdl9wbGFjZW1lbnRfcGVybWFuZW50X3YyLzcxNEUwNzU4NDE0RkIzODcwRTJCQUI4NkZGMjA0Rjg4X2F1ZGlvX2Rhc2hpbml0Lm1wNBUCAsgBEgAoABgAGwKIB3VzZV9vaWwBMRJwcm9ncmVzc2l2ZV9yZWNpcGUBMRUAACaY9b65spfBPxUCKAJDMywXQCpEGJN0vGoYEmRhc2hfYmFzZWxpbmVfMV92MREAdf4HZeadAQA&amp;oh=00_Afw4UTK0pIQ4Lu7LF8NbvH0KGqUzdBu8TwwSzmmUt3sY2Q&amp;oe=69BD8C9C, https://scontent-lga3-2.cdninstagram.com/o1/v/t16/f2/m69/AQPqb667x9xHf9W9pYtLAvCO_WYVbbFko2oZvbUs1nwqIBSmhd3630-8YhtZhyy2OUMm4ViMEeZwLD10hzN-KMAS.mp4?strext=1&amp;_nc_cat=101&amp;_nc_sid=5e9851&amp;_nc_ht=scontent-lga3-2.cdninstagram.com&amp;_nc_ohc=g2pii7O-cH0Q7kNvwEIG46b&amp;efg=eyJ2ZW5jb2RlX3RhZyI6Inhwdl9wcm9ncmVzc2l2ZS5JTlNUQUdSQU0uQ0xJUFMuQzMuNTQwLmRhc2hfYmFzZWxpbmVfMV92MSIsInhwdl9hc3NldF9pZCI6MTc4NzYxMjY3OTY1NDQwNzYsImFzc2V0X2FnZV9kYXlzIjoxLCJ2aV91c2VjYXNlX2lkIjoxMDA5OSwiZHVyYXRpb25fcyI6MTAsInVybGdlbl9zb3VyY2UiOiJ3d3cifQ%3D%3D&amp;ccb=17-1&amp;_nc_gid=xZHh2GpqSK6SP75ZussHzA&amp;_nc_ss=1a&amp;_nc_zt=28&amp;vs=449a3deac208d1d4&amp;_nc_vs=HBksFQIYOnBhc3N0aHJvdWdoX2V2ZXJzdG9yZS9HSlZjbENhQl9PSlpGOFlDQVA0Qk12WjhpU0V5YnNwVEFRQUYVAALIARIAFQIYUWlnX3hwdl9wbGFjZW1lbnRfcGVybWFuZW50X3YyL0RDNENEMzM1MDE4NkM3NUM3M0YyMDkwNTdBQkIxOTkwX2F1ZGlvX2Rhc2hpbml0Lm1wNBUCAsgBEgAoABgAGwKIB3VzZV9vaWwBMRJwcm9ncmVzc2l2ZV9yZWNpcGUBMRUAACaY4de6w4_BPxUCKAJDMywXQCSZmZmZmZoYEmRhc2hfYmFzZWxpbmVfMV92MREAdf4HZeadAQA&amp;oh=00_AfzLoOpyyrP2uYQ-LRnoixxYvo2ZBSNygmK4ILs9SVkt1A&amp;oe=69BDA66F, https://scontent-lga3-2.cdninstagram.com/o1/v/t16/f2/m69/AQPuG25_GtL_MVxGM-n3hCSHD34L0hcHFcZZ-fVZT-cZunluAEz3zUsNAUxfpM6gZyKFdd9x2WnVMGpTjNWiOP7q.mp4?strext=1&amp;_nc_cat=107&amp;_nc_sid=5e9851&amp;_nc_ht=scontent-lga3-2.cdninstagram.com&amp;_nc_ohc=jtaQXK6NrMUQ7kNvwGpLbM1&amp;efg=eyJ2ZW5jb2RlX3RhZyI6Inhwdl9wcm9ncmVzc2l2ZS5JTlNUQUdSQU0uQ0xJUFMuQzMuNzIwLmRhc2hfYmFzZWxpbmVfMV92MSIsInhwdl9hc3NldF9pZCI6MTc4NzU5Mjc1NDU1NDQwNzYsImFzc2V0X2FnZV9kYXlzIjoyLCJ2aV91c2VjYXNlX2lkIjoxMDA5OSwiZHVyYXRpb25fcyI6MTMsInVybGdlbl9zb3VyY2UiOiJ3d3cifQ%3D%3D&amp;ccb=17-1&amp;_nc_gid=xZHh2GpqSK6SP75ZussHzA&amp;_nc_ss=1a&amp;_nc_zt=28&amp;vs=ce298037c8e01828&amp;_nc_vs=HBksFQIYOnBhc3N0aHJvdWdoX2V2ZXJzdG9yZS9HTm1Uc1NZVkdjZUlxWEFFQUtBZnYwdEJZNlF2YnNwVEFRQUYVAALIARIAFQIYUWlnX3hwdl9wbGFjZW1lbnRfcGVybWFuZW50X3YyLzg2NDU3OERCRTkwQUJBQTZGNTI3QzgwODFDNjdDQkJGX2F1ZGlvX2Rhc2hpbml0Lm1wNBUCAsgBEgAoABgAGwKIB3VzZV9vaWwBMRJwcm9ncmVzc2l2ZV9yZWNpcGUBMRUAACaY9o_29oPBPxUCKAJDMywXQCoAAAAAAAAYEmRhc2hfYmFzZWxpbmVfMV92MREAdf4HZeadAQA&amp;oh=00_AfyrJ2jL0PEGHL8h3z1EFmvIoepV7VaSxvW2eoekZuErBQ&amp;oe=69BD9A99, https://scontent-lga3-3.cdninstagram.com/o1/v/t16/f2/m69/AQMVR8nPLXDRYxu-o7TF3k7n-kw0HjESdewJxCF19eTrSlHTDcAOrpWCGgeJz5ytUI5_U24cZati9r2z9jhBSulW.mp4?strext=1&amp;_nc_cat=102&amp;_nc_sid=5e9851&amp;_nc_ht=scontent-lga3-3.cdninstagram.com&amp;_nc_ohc=-MHp0yu3mqUQ7kNvwEmGoTU&amp;efg=eyJ2ZW5jb2RlX3RhZyI6Inhwdl9wcm9ncmVzc2l2ZS5JTlNUQUdSQU0uQ0xJUFMuQzIuNzIwLmRhc2hfYmFzZWxpbmVfMV92MSIsInhwdl9hc3NldF9pZCI6MTc4NzU3NTgzMDY1NDQwNzYsImFzc2V0X2FnZV9kYXlzIjozLCJ2aV91c2VjYXNlX2lkIjoxMDA5OSwiZHVyYXRpb25fcyI6OCwidXJsZ2VuX3NvdXJjZSI6Ind3dyJ9&amp;ccb=17-1&amp;_nc_gid=xZHh2GpqSK6SP75ZussHzA&amp;_nc_ss=1a&amp;_nc_zt=28&amp;vs=ed6e01a0da687c68&amp;_nc_vs=HBksFQIYOnBhc3N0aHJvdWdoX2V2ZXJzdG9yZS9HTzFidnlhWXl1SDdobkFFQUN1VzVTc3BlM1I2YnNwVEFRQUYVAALIARIAFQIYUWlnX3hwdl9wbGFjZW1lbnRfcGVybWFuZW50X3YyLzAzNDQ2ODU2Qjg2MDM2QUNFQ0E2MEZDMzdGQjE0NjlDX2F1ZGlvX2Rhc2hpbml0Lm1wNBUCAsgBEgAoABgAGwKIB3VzZV9vaWwBMRJwcm9ncmVzc2l2ZV9yZWNpcGUBMRUAACaYp57_ifrAPxUCKAJDMiwXQCCZmZmZmZoYEmRhc2hfYmFzZWxpbmVfMV92MREAdf4HZeadAQA&amp;oh=00_AfxsBGBtK4po90ciIliY-TvNXm5z8tXeULGDIznCW1hGlg&amp;oe=69BDA16A, https://scontent-lga3-2.cdninstagram.com/o1/v/t16/f2/m69/AQPQdLFKMtygdJ4-pNz8-E4_1mOdULaOjudipRJKH78EwhgaqsQorcd72ow9aKYKYe0KbDovBs6s_B0_PLKFwWog.mp4?strext=1&amp;_nc_cat=101&amp;_nc_sid=5e9851&amp;_nc_ht=scontent-lga3-2.cdninstagram.com&amp;_nc_ohc=ncZUZbftCM4Q7kNvwFDjtCQ&amp;efg=eyJ2ZW5jb2RlX3RhZyI6Inhwdl9wcm9ncmVzc2l2ZS5JTlNUQUdSQU0uQ0xJUFMuQzMuNzIwLmRhc2hfYmFzZWxpbmVfMV92MSIsInhwdl9hc3NldF9pZCI6MTc4NzU1Nzk1Mjc1NDQwNzYsImFzc2V0X2FnZV9kYXlzIjo0LCJ2aV91c2VjYXNlX2lkIjoxMDA5OSwiZHVyYXRpb25fcyI6MTAsInVybGdlbl9zb3VyY2UiOiJ3d3cifQ%3D%3D&amp;ccb=17-1&amp;_nc_gid=xZHh2GpqSK6SP75ZussHzA&amp;_nc_ss=1a&amp;_nc_zt=28&amp;vs=4203153358c55f59&amp;_nc_vs=HBksFQIYOnBhc3N0aHJvdWdoX2V2ZXJzdG9yZS9HSXVqZlNiTm9DSEctbUVEQURjT2FPWE9DY0lMYnNwVEFRQUYVAALIARIAFQIYUWlnX3hwdl9wbGFjZW1lbnRfcGVybWFuZW50X3YyLzI0NDhDMDczMjA0RjcwQjgwMDYyNUNDOEYzQTUxNTlDX2F1ZGlvX2Rhc2hpbml0Lm1wNBUCAsgBEgAoABgAGwKIB3VzZV9vaWwBMRJwcm9ncmVzc2l2ZV9yZWNpcGUBMRUAACaY9KX-1e_APxUCKAJDMywXQCRU_fO2RaIYEmRhc2hfYmFzZW</t>
  </si>
  <si>
    <t>https://www.instagram.com/lunahonewworld</t>
  </si>
  <si>
    <t>_oxycont1n_</t>
  </si>
  <si>
    <t>…</t>
  </si>
  <si>
    <t>https://scontent-atl3-1.cdninstagram.com/v/t51.2885-19/494759908_18309428287237668_7895847984382946843_n.jpg?stp=dst-jpg_e0_s150x150_tt6&amp;efg=eyJ2ZW5jb2RlX3RhZyI6InByb2ZpbGVfcGljLmRqYW5nby4xMDgwLmMyIn0&amp;_nc_ht=scontent-atl3-1.cdninstagram.com&amp;_nc_cat=100&amp;_nc_oc=Q6cZ2QFjHirfek7IowQk5t0tusc_7SbDjGoZyoaCn0tyeKyu-epKtaNlE3IAJqbzQmHFeqke3ZgusMy5QNf6Brg4osOb&amp;_nc_ohc=uR7XTpgFioAQ7kNvwFCsfIt&amp;_nc_gid=txvLGFPCPrKoKlIkwv4AeA&amp;edm=AOQ1c0wBAAAA&amp;ccb=7-5&amp;oh=00_AfwNULJeGwA3DH8WggbySFxcKWo15fF8K6H5UWb6Np_Tkw&amp;oe=69BDA594&amp;_nc_sid=8b3546</t>
  </si>
  <si>
    <t>https://instagram.com/p/DVl9IpIjDYr, https://instagram.com/p/DULcXJTDCDh, https://instagram.com/p/DTM-pujDLOC, https://instagram.com/p/DSufKE3jN68, https://instagram.com/p/DSqNKNRjEvU, https://instagram.com/p/DSMz-2OjGVC, https://instagram.com/p/DIcBm4SNbls, https://instagram.com/p/CyGkgeqtnby, https://instagram.com/p/CyGkXAjtXky, https://instagram.com/p/ConiMAoNgmV, https://instagram.com/p/CgzvadBNtIR, https://instagram.com/p/CWl4-5ItgBL</t>
  </si>
  <si>
    <t>12, 14, 24, 25, 41, 11, 26, 88, 51, 145, 160, 257</t>
  </si>
  <si>
    <t>0, 0, 0, 0, 0, 0, 0, 0, 0, 4, 1, 4</t>
  </si>
  <si>
    <t>2026-03-07, 2026-01-31, 2026-01-07, 2025-12-26, 2025-12-24, 2025-12-13, 2025-04-14, 2023-10-07, 2023-10-07, 2023-02-13, 2022-08-03, 2021-11-22</t>
  </si>
  <si>
    <t>Video, Sidecar, Sidecar, Sidecar, Sidecar, Video, Video, Video, Image, Sidecar, Sidecar, Image</t>
  </si>
  <si>
    <t>https://scontent-atl3-1.cdninstagram.com/v/t51.82787-15/626431665_18344652997237668_6197845907427816865_n.jpg?stp=dst-jpg_e15_tt6&amp;_nc_ht=scontent-atl3-1.cdninstagram.com&amp;_nc_cat=100&amp;_nc_oc=Q6cZ2QFjHirfek7IowQk5t0tusc_7SbDjGoZyoaCn0tyeKyu-epKtaNlE3IAJqbzQmHFeqke3ZgusMy5QNf6Brg4osOb&amp;_nc_ohc=XhvfVV-tWbYQ7kNvwHc06rW&amp;_nc_gid=txvLGFPCPrKoKlIkwv4AeA&amp;edm=AOQ1c0wBAAAA&amp;ccb=7-5&amp;oh=00_AfyCtyfFetVGiHzxxis0UT6QCSbpeUMbP4e2UOduaBWiXw&amp;oe=69BDB43C&amp;_nc_sid=8b3546, https://scontent-atl3-1.cdninstagram.com/v/t51.82787-15/626327658_18344652922237668_10204835652307505_n.jpg?stp=dst-jpg_e35_p1080x1080_sh0.08_tt6&amp;_nc_ht=scontent-atl3-1.cdninstagram.com&amp;_nc_cat=100&amp;_nc_oc=Q6cZ2QFjHirfek7IowQk5t0tusc_7SbDjGoZyoaCn0tyeKyu-epKtaNlE3IAJqbzQmHFeqke3ZgusMy5QNf6Brg4osOb&amp;_nc_ohc=nnCAg3AiwogQ7kNvwF2kWR8&amp;_nc_gid=txvLGFPCPrKoKlIkwv4AeA&amp;edm=AOQ1c0wBAAAA&amp;ccb=7-5&amp;ig_cache_key=MzgyMjI3MzI0MDg3MDIxODkwOQ%3D%3D.3-ccb7-5&amp;oh=00_AfzkzSQX6lg_3Y-kupW4QbiO36uaVEMVHso0xr2sKVKPxw&amp;oe=69BDA632&amp;_nc_sid=8b3546, https://scontent-atl3-1.cdninstagram.com/v/t51.82787-15/626414379_18344652931237668_1690369438339479046_n.jpg?stp=dst-jpg_e35_p1080x1080_sh0.08_tt6&amp;_nc_ht=scontent-atl3-1.cdninstagram.com&amp;_nc_cat=100&amp;_nc_oc=Q6cZ2QFjHirfek7IowQk5t0tusc_7SbDjGoZyoaCn0tyeKyu-epKtaNlE3IAJqbzQmHFeqke3ZgusMy5QNf6Brg4osOb&amp;_nc_ohc=wSmCCMxSKf8Q7kNvwGwUVmW&amp;_nc_gid=txvLGFPCPrKoKlIkwv4AeA&amp;edm=AOQ1c0wBAAAA&amp;ccb=7-5&amp;ig_cache_key=MzgyMjI3MzI1NTQ2NjM3NzAxNg%3D%3D.3-ccb7-5&amp;oh=00_AfyQ4diHxEFv432izaDyD9F3WGZt5kKuQjNBYMSqDpefIg&amp;oe=69BDB5F0&amp;_nc_sid=8b3546, https://scontent-atl3-1.cdninstagram.com/v/t51.82787-15/626283055_18344652967237668_8406242270424241166_n.jpg?stp=dst-jpg_e35_p1080x1080_sh0.08_tt6&amp;_nc_ht=scontent-atl3-1.cdninstagram.com&amp;_nc_cat=100&amp;_nc_oc=Q6cZ2QFjHirfek7IowQk5t0tusc_7SbDjGoZyoaCn0tyeKyu-epKtaNlE3IAJqbzQmHFeqke3ZgusMy5QNf6Brg4osOb&amp;_nc_ohc=OoEaB2wOvVsQ7kNvwEfAvjV&amp;_nc_gid=txvLGFPCPrKoKlIkwv4AeA&amp;edm=AOQ1c0wBAAAA&amp;ccb=7-5&amp;ig_cache_key=MzgyMjI3MzI2MDM0MDE1MjIwMQ%3D%3D.3-ccb7-5&amp;oh=00_AfzVjEadhOe6OZhiQ5xjHwqZalYMesxQv-gqxPatB6B-pQ&amp;oe=69BD934E&amp;_nc_sid=8b3546, https://scontent-atl3-1.cdninstagram.com/v/t51.82787-15/626274178_18344652952237668_5579421859074562376_n.jpg?stp=dst-jpg_e35_p1080x1080_sh0.08_tt6&amp;_nc_ht=scontent-atl3-1.cdninstagram.com&amp;_nc_cat=100&amp;_nc_oc=Q6cZ2QFjHirfek7IowQk5t0tusc_7SbDjGoZyoaCn0tyeKyu-epKtaNlE3IAJqbzQmHFeqke3ZgusMy5QNf6Brg4osOb&amp;_nc_ohc=shQDlOi3sOwQ7kNvwGtYy0X&amp;_nc_gid=txvLGFPCPrKoKlIkwv4AeA&amp;edm=AOQ1c0wBAAAA&amp;ccb=7-5&amp;ig_cache_key=MzgyMjI3MzI1OTg3ODc4NDQzMA%3D%3D.3-ccb7-5&amp;oh=00_Afwxps0hwTBA46FrUWhQ7mtR_n7GlyXccJa85Owc25iMGA&amp;oe=69BDA0BF&amp;_nc_sid=8b3546, https://scontent-atl3-1.cdninstagram.com/v/t51.82787-15/626277879_18344652943237668_1344325916802544055_n.jpg?stp=dst-jpg_e35_p1080x1080_sh0.08_tt6&amp;_nc_ht=scontent-atl3-1.cdninstagram.com&amp;_nc_cat=100&amp;_nc_oc=Q6cZ2QFjHirfek7IowQk5t0tusc_7SbDjGoZyoaCn0tyeKyu-epKtaNlE3IAJqbzQmHFeqke3ZgusMy5QNf6Brg4osOb&amp;_nc_ohc=jVtrH6h9OPAQ7kNvwFu13p2&amp;_nc_gid=txvLGFPCPrKoKlIkwv4AeA&amp;edm=AOQ1c0wBAAAA&amp;ccb=7-5&amp;ig_cache_key=MzgyMjI3MzI2MjUzNzk2MjgwNQ%3D%3D.3-ccb7-5&amp;oh=00_AfzTIrwNkN8gvZMWgmix7RvT-uvZCuab4ZiyX9rSpvubrw&amp;oe=69BDB7DE&amp;_nc_sid=8b3546, https://scontent-atl3-1.cdninstagram.com/v/t51.82787-15/612056303_18341184613237668_2891452370477157364_n.jpg?stp=dst-jpg_e35_s1080x1080_sh0.08_tt6&amp;_nc_ht=scontent-atl3-1.cdninstagram.com&amp;_nc_cat=100&amp;_nc_oc=Q6cZ2QFjHirfek7IowQk5t0tusc_7SbDjGoZyoaCn0tyeKyu-epKtaNlE3IAJqbzQmHFeqke3ZgusMy5QNf6Brg4osOb&amp;_nc_ohc=f7Kgn5XjkDoQ7kNvwFfQ4ZJ&amp;_nc_gid=txvLGFPCPrKoKlIkwv4AeA&amp;edm=AOQ1c0wBAAAA&amp;ccb=7-5&amp;ig_cache_key=MzgwNDY5MTMyMjg4NDYwMjkyMg%3D%3D.3-ccb7-5&amp;oh=00_Afw61-sRTE-4M6lInbws46rQZga2VZom9sDTu0LxE5u_mA&amp;oe=69BD8954&amp;_nc_sid=8b3546, https://scontent-atl3-1.cdninstagram.com/v/t51.82787-15/612056303_18341184613237668_2891452370477157364_n.jpg?stp=dst-jpg_e35_s1080x1080_sh0.08_tt6&amp;_nc_ht=scontent-atl3-1.cdninstagram.com&amp;_nc_cat=100&amp;_nc_oc=Q6cZ2QFjHirfek7IowQk5t0tusc_7SbDjGoZyoaCn0tyeKyu-epKtaNlE3IAJqbzQmHFeqke3ZgusMy5QNf6Brg4osOb&amp;_nc_ohc=f7Kgn5XjkDoQ7kNvwFfQ4ZJ&amp;_nc_gid=txvLGFPCPrKoKlIkwv4AeA&amp;edm=AOQ1c0wBAAAA&amp;ccb=7-5&amp;ig_cache_key=MzgwNDY5MTMyMjg4NDYwMjkyMg%3D%3D.3-ccb7-5&amp;oh=00_Afw61-sRTE-4M6lInbws46rQZga2VZom9sDTu0LxE5u_mA&amp;oe=69BD8954&amp;_nc_sid=8b3546, https://scontent-atl3-1.cdninstagram.com/v/t51.82787-15/612109414_18341184622237668_6522608111557763826_n.jpg?stp=dst-jpg_e35_s1080x1080_sh0.08_tt6&amp;_nc_ht=scontent-atl3-1.cdninstagram.com&amp;_nc_cat=100&amp;_nc_oc=Q6cZ2QFjHirfek7IowQk5t0tusc_7SbDjGoZyoaCn0tyeKyu-epKtaNlE3IAJqbzQmHFeqke3ZgusMy5QNf6Brg4osOb&amp;_nc_ohc=vy3Qy9gSbuAQ7kNvwEeujn2&amp;_nc_gid=txvLGFPCPrKoKlIkwv4AeA&amp;edm=AOQ1c0wBAAAA&amp;ccb=7-5&amp;ig_cache_key=MzgwNDY5MTMyMjg4NDYzNDY1MQ%3D%3D.3-ccb7-5&amp;oh=00_AfxQbI02bnj2heVYx16pX-Tx3Mg56efoeSxHhjexXKnznw&amp;oe=69BDB2D8&amp;_nc_sid=8b3546, https://scontent-atl3-1.cdninstagram.com/v/t51.82787-15/611302282_18341184631237668_8278462384554919317_n.jpg?stp=dst-jpg_e35_s1080x1080_sh0.08_tt6&amp;_nc_ht=scontent-atl3-1.cdninstagram.com&amp;_nc_cat=100&amp;_nc_oc=Q6cZ2QFjHirfek7IowQk5t0tusc_7SbDjGoZyoaCn0tyeKyu-epKtaNlE3IAJqbzQmHFeqke3ZgusMy5QNf6Brg4osOb&amp;_nc_ohc=dtdsUO9agMoQ7kNvwE_GTqw&amp;_nc_gid=txvLGFPCPrKoKlIkwv4</t>
  </si>
  <si>
    <t>https://scontent-atl3-2.cdninstagram.com/o1/v/t2/f2/m86/AQNnQO_Q9goyHXcXIkJiOmMhEqbDGumBVwMI-wSRyZhrgVHN0lsJsdkppjZeLu3hf8AqfxQKJ0hYzCDgIa0vmxf3668v7H-32TNr0hk.mp4?_nc_cat=104&amp;_nc_sid=5e9851&amp;_nc_ht=scontent-atl3-2.cdninstagram.com&amp;_nc_ohc=cJ98ZUKyWawQ7kNvwHschN1&amp;efg=eyJ2ZW5jb2RlX3RhZyI6Inhwdl9wcm9ncmVzc2l2ZS5JTlNUQUdSQU0uQ0xJUFMuQzMuNzIwLmRhc2hfYmFzZWxpbmVfMV92MSIsInhwdl9hc3NldF9pZCI6MTgzNDg4MjMzMzMyMzc2NjgsImFzc2V0X2FnZV9kYXlzIjo4LCJ2aV91c2VjYXNlX2lkIjoxMDgyNywiZHVyYXRpb25fcyI6MTEsInVybGdlbl9zb3VyY2UiOiJ3d3cifQ%3D%3D&amp;ccb=17-1&amp;vs=9120dcdb6c86f42&amp;_nc_vs=HBksFQIYUmlnX3hwdl9yZWVsc19wZXJtYW5lbnRfc3JfcHJvZC8yMTRFRDgwRTQ1NkE5NDc2MjkxQTE5M0EzQjU0MzI4Ql92aWRlb19kYXNoaW5pdC5tcDQVAALIARIAFQIYUWlnX3hwdl9wbGFjZW1lbnRfcGVybWFuZW50X3YyLzhFNDg3RjAxOTEwNTJFRTU1NzgyMjgzNDczRkJDOUI1X2F1ZGlvX2Rhc2hpbml0Lm1wNBUCAsgBEgAoABgAGwKIB3VzZV9vaWwBMRJwcm9ncmVzc2l2ZV9yZWNpcGUBMRUAACbIzpeNi4qYQRUCKAJDMywXQCeIMSbpeNUYEmRhc2hfYmFzZWxpbmVfMV92MREAdf4HZZapAQA&amp;_nc_gid=txvLGFPCPrKoKlIkwv4AeA&amp;_nc_ss=1a&amp;_nc_zt=28&amp;oh=00_Afye8yWQkYcMXQvH-hg-mQmI7WxGzWtqu-H_ITPRm8l09Q&amp;oe=69B99EE5, https://scontent-atl3-1.cdninstagram.com/o1/v/t16/f2/m84/AQNZGs2Mro5ANjVBS_xwhZq-K6Orfik3YZOminFPXk2yNBxLPOymWkWSfvTaihLW_0EHVZYNZlg65KG_tL0djUxaDrugn-eA-N7JdIs.mp4?_nc_cat=100&amp;_nc_sid=5e9851&amp;_nc_ht=scontent-atl3-1.cdninstagram.com&amp;_nc_ohc=tpGf2TMcAlMQ7kNvwERMic7&amp;efg=eyJ2ZW5jb2RlX3RhZyI6Inhwdl9wcm9ncmVzc2l2ZS5JTlNUQUdSQU0uQ0FST1VTRUxfSVRFTS5DMy43MjAuZGFzaF9iYXNlbGluZV8xX3YxIiwieHB2X2Fzc2V0X2lkIjoxODM0NDY1Mjk4MjIzNzY2OCwiYXNzZXRfYWdlX2RheXMiOjQzLCJ2aV91c2VjYXNlX2lkIjoxMDE0NiwiZHVyYXRpb25fcyI6MTIsInVybGdlbl9zb3VyY2UiOiJ3d3cifQ%3D%3D&amp;ccb=17-1&amp;_nc_gid=txvLGFPCPrKoKlIkwv4AeA&amp;_nc_ss=1a&amp;_nc_zt=28&amp;vs=ced240a9302a1387&amp;_nc_vs=HBkcFQIYTGlnX2JhY2tmaWxsX3RpbWVsaW5lX3ZvZC8wMzQ2NzBFMjA4NTM1RUYzMDdGNzMwRDQ0QjgwM0M5NV92aWRlb19kYXNoaW5pdC5tcDQVAALIARIAKAAYABsCiAd1c2Vfb2lsATEScHJvZ3Jlc3NpdmVfcmVjaXBlATEVAAAmyOfFyKuXlkEVAigCQzMsF0ApzMzMzMzNGBJkYXNoX2Jhc2VsaW5lXzFfdjERAHXuB2XEngEA&amp;oh=00_AfyKhOUPP8RqUBjFenCxjjmgcfUGffQnGgB5snSVNhTNOA&amp;oe=69B9BE6C, https://scontent-atl3-3.cdninstagram.com/o1/v/t2/f2/m86/AQNA6GcpF_UiVopoKDvxflDdYdEtbPf6zoe_mD7r7PdazAAqGRLgVDrbAPBIGMQUr6RPo9S0i2tkE2VJ81_5qTiStE8Ht-te-u-ylhE.mp4?_nc_cat=110&amp;_nc_sid=5e9851&amp;_nc_ht=scontent-atl3-3.cdninstagram.com&amp;_nc_ohc=MuM335ECRjUQ7kNvwF994w8&amp;efg=eyJ2ZW5jb2RlX3RhZyI6Inhwdl9wcm9ncmVzc2l2ZS5JTlNUQUdSQU0uQ0xJUFMuQzMuNzIwLmRhc2hfYmFzZWxpbmVfMV92MSIsInhwdl9hc3NldF9pZCI6MzI0MjA5NTI5OTI4OTY5NCwiYXNzZXRfYWdlX2RheXMiOjkyLCJ2aV91c2VjYXNlX2lkIjoxMDA5OSwiZHVyYXRpb25fcyI6MjQsInVybGdlbl9zb3VyY2UiOiJ3d3cifQ%3D%3D&amp;ccb=17-1&amp;_nc_gid=txvLGFPCPrKoKlIkwv4AeA&amp;_nc_ss=1a&amp;_nc_zt=28&amp;vs=b90529b7b06465a7&amp;_nc_vs=HBksFQIYUmlnX3hwdl9yZWVsc19wZXJtYW5lbnRfc3JfcHJvZC83QjRFNUIyNzBDNzJDQTFCRUI4RUNENzM3RjRBQUM4Nl92aWRlb19kYXNoaW5pdC5tcDQVAALIARIAFQIYR2lnX3hwdl9yZWVsc19wZXJtYW5lbnRfc3JfcHJvZC8xODk5MjE0NDE3Mzk3MTU1XzUzODQ1MzcyNzM2NzA5MjYyNjAubXA0FQICyAESACgAGAAbAogHdXNlX29pbAExEnByb2dyZXNzaXZlX3JlY2lwZQExFQAAJryJo6rkqsILFQIoAkMzLBdAOEQYk3S8ahgSZGFzaF9iYXNlbGluZV8xX3YxEQB1_gdl5p0BAA&amp;oh=00_AfywqhBLIvO47mnnxS0ImY4Al1D9zA4wF76rB_cx3z5vCA&amp;oe=69B9A553, https://scontent-atl3-2.cdninstagram.com/o1/v/t2/f2/m367/AQMkWrsS4d9EwcFh8ePXseid5nOclADf-cbS3a0QO8ujFy93OuvLfMeVhq0bBRPkYET4VMKkBS3EdL8zpCPgtfUZj2h3y40B-p4QJe4.mp4?_nc_cat=105&amp;_nc_sid=5e9851&amp;_nc_ht=scontent-atl3-2.cdninstagram.com&amp;_nc_ohc=7lMkbmDb1qUQ7kNvwEqp9xW&amp;efg=eyJ2ZW5jb2RlX3RhZyI6Inhwdl9wcm9ncmVzc2l2ZS5JTlNUQUdSQU0uQ0xJUFMuQzMuNzIwLmRhc2hfYmFzZWxpbmVfMV92MSIsInhwdl9hc3NldF9pZCI6MTczNjg2ODQ5NzE4MzY0OCwiYXNzZXRfYWdlX2RheXMiOjMzNSwidmlfdXNlY2FzZV9pZCI6MTAwOTksImR1cmF0aW9uX3MiOjksInVybGdlbl9zb3VyY2UiOiJ3d3cifQ%3D%3D&amp;ccb=17-1&amp;_nc_gid=txvLGFPCPrKoKlIkwv4AeA&amp;_nc_ss=1a&amp;_nc_zt=28&amp;vs=23851da99a93d489&amp;_nc_vs=HBksFQIYQGlnX2VwaGVtZXJhbC8wRTQ4RjdCQkEwNjQ3QTUxMDhDOENBMjc3M0I4RUI4NV92aWRlb19kYXNoaW5pdC5tcDQVAALIARIAFQIYR2lnX3hwdl9yZWVsc19wZXJtYW5lbnRfc3JfcHJvZC8xNzA5ODIxMzE5ODg0MTU0XzEzMTA5ODk5MDg4OTI0NjMwMzcubXA0FQICyAESACgAGAAbAogHdXNlX29pbAExEnByb2dyZXNzaXZlX3JlY2lwZQExFQAAJsDO3tyG65UGFQIoAkMzLBdAIiHKwIMSbxgSZGFzaF9iYXNlbGluZV8xX3YxEQB1_gdl5p0BAA&amp;oh=00_AfxYmEEfnbIsCoJ31XOga8p0yE172tRrpX-YKZJ99nfpTA&amp;oe=69BD9CD2, https://scontent-atl3-1.cdninstagram.com/o1/v/t2/f2/m82/AQOSYuYD6DLSlBd2bk6H87_7pQF2Dz8NhUpBf26xJSemlXp5MXqR18CA_eGvuvqDtRGySarMblcY9YlhpG4bZQjNucMqeNamau9z4cs.mp4?_nc_cat=100&amp;_nc_sid=5e9851&amp;_nc_ht=scontent-atl3-1.cdninstagram.com&amp;_nc_ohc=HiRLuxy-eIoQ7kNvwHCQ1S4&amp;efg=eyJ2ZW5jb2RlX3RhZyI6Inhwdl9wcm9ncmVzc2l2ZS5JTlNUQUdSQU0uQ0xJUFMuQzMuNzIwLmRhc2hfYmFzZWxpbmVfMV92MSIsInhwdl9hc3NldF9pZCI6ODc0ODYzMjEwNjQ2MTExLCJhc3NldF9hZ2VfZGF5cyI6ODkwLCJ2aV91c2VjYXNlX2lkIjoxMDA5OSwiZHVyYXRpb25fcyI6MywidXJsZ2VuX3NvdXJjZSI6Ind3dyJ9&amp;ccb=17-1&amp;_nc_gid=txvLGFPCPrKoKlIkwv4AeA&amp;_nc_ss=1a&amp;_nc_zt=28&amp;vs=a1f9d72d188ddde9&amp;_nc_vs=HBksFQIYT2lnX3hwdl9yZWVsc19wZXJtYW5lbnRfcHJvZC9CNjRDRkQ3NDkxNkYzNUEwQ0QxNTdBNTU0MTJCNTlBMV92aWRlb19kYXNoaW5pdC5tcDQVAALIARIAFQIYOnBhc3N0aHJvdWdoX2V2ZXJzdG9yZS9HQ3dGRFJkRWhJbllHazBDQUVjcjVrVDQzLXNwYnFfRUFBQUYVAgLIARIAKAAYABsCiAd1c2Vfb2lsATEScHJvZ3Jlc3NpdmVfcmVjaXBlATEVAAAmvqmu7t7rjQMVAigCQzMsF0APMzMzMzMzGBJkYXNoX2Jhc2VsaW5lXzFfdjERAHX-B</t>
  </si>
  <si>
    <t>https://www.instagram.com/_oxycont1n_</t>
  </si>
  <si>
    <t>weige_._1112</t>
  </si>
  <si>
    <t>Kuo Ting Wei</t>
  </si>
  <si>
    <t>https://scontent-dfw5-2.cdninstagram.com/v/t51.2885-19/95999579_3177892725611416_4146862100486029312_n.jpg?stp=dst-jpg_e0_s150x150_tt6&amp;efg=eyJ2ZW5jb2RlX3RhZyI6InByb2ZpbGVfcGljLmRqYW5nby42NDAuYzIifQ&amp;_nc_ht=scontent-dfw5-2.cdninstagram.com&amp;_nc_cat=104&amp;_nc_oc=Q6cZ2QE3iM3LYD8krGBSUnKq4tkjC0DhfDbZa0jJ6xXgkbYTmZHN1aQZSSbLlFUSqEGgYqQ&amp;_nc_ohc=tvXU_kdVApEQ7kNvwHCjon5&amp;_nc_gid=X8XPdrRkj2F2ldzGmSI43w&amp;edm=AOQ1c0wBAAAA&amp;ccb=7-5&amp;oh=00_AfwR09Ysn41q9g7EHh27CCvMzDWfFQc4_BYMdb9jpJ6zMA&amp;oe=69BDBCF4&amp;_nc_sid=8b3546</t>
  </si>
  <si>
    <t>馬妹品客主題日 | #陽明山花季 #花續陽明 #2024陽明山花季ig美圖大賞 | 與你襄愛慶功簽書會 | #SAKImoto滿周歲 
#SAKImotoBakery
#日本第一生吐司品牌 
#BALMUDATheToaster
#BALMUDA
#SAKImotoXBALMUDA</t>
  </si>
  <si>
    <t>#2024, #SAKImoto, #SAKImotoBakery, #BALMUDATheToaster, #BALMUDA, #SAKImotoXBALMUDA</t>
  </si>
  <si>
    <t>https://instagram.com/p/DPGOsQOgAN3, https://instagram.com/p/C8QvEqWJrfP, https://instagram.com/p/C3RWs_WJGE7, https://instagram.com/p/ChgijjhLOrg, https://instagram.com/p/CdIY1U7riFo, https://instagram.com/p/CdIYhXfrdYw, https://instagram.com/p/CZ9O-jWpkrL, https://instagram.com/p/COUGbU-nHxs, https://instagram.com/p/B_82gaGHkrt, https://instagram.com/p/B_8zV7JnVxY, https://instagram.com/p/B_8zNT8nvJ2, https://instagram.com/p/B_8yrB4HaeV</t>
  </si>
  <si>
    <t>0, 17, 19, 32, 14, 9, 6, 18, 13, 8, 3, 6</t>
  </si>
  <si>
    <t>0, 0, 0, 1, 0, 0, 0, 0, 0, 0, 0, 0</t>
  </si>
  <si>
    <t>2025-09-27, 2024-06-16, 2024-02-13, 2022-08-21, 2022-05-04, 2022-05-04, 2022-02-14, 2021-05-01, 2020-05-09, 2020-05-09, 2020-05-09, 2020-05-09</t>
  </si>
  <si>
    <t>遠東百貨 遠百信義 A13, 新光三越 台北南西店</t>
  </si>
  <si>
    <t>Image, Video, Sidecar, Sidecar, Sidecar, Image, Image, Image, Sidecar, Image, Image, Image</t>
  </si>
  <si>
    <t>https://scontent-dfw6-1.cdninstagram.com/v/t51.82787-15/554102499_18284348956272578_6013596713023006018_n.jpg?stp=dst-jpg_e35_s1080x1080_sh0.08_tt6&amp;_nc_ht=scontent-dfw6-1.cdninstagram.com&amp;_nc_cat=102&amp;_nc_oc=Q6cZ2QE3iM3LYD8krGBSUnKq4tkjC0DhfDbZa0jJ6xXgkbYTmZHN1aQZSSbLlFUSqEGgYqQ&amp;_nc_ohc=O-k2HvLrW6wQ7kNvwHvG8Uu&amp;_nc_gid=X8XPdrRkj2F2ldzGmSI43w&amp;edm=AOQ1c0wBAAAA&amp;ccb=7-5&amp;ig_cache_key=MzczMDczMzk1NTA1NDMwNjE2Nw%3D%3D.3-ccb7-5&amp;oh=00_AfxViPbft2H7Sa3rt2JQ1MKnBNMTlM0exBav_C96Eh-NFQ&amp;oe=69BDA884&amp;_nc_sid=8b3546, https://scontent-dfw6-1.cdninstagram.com/v/t39.30808-6/469861040_18251550793272578_2479120132492989528_n.jpg?stp=dst-jpg_e35_p1080x1080_sh0.08_tt6&amp;_nc_ht=scontent-dfw6-1.cdninstagram.com&amp;_nc_cat=102&amp;_nc_oc=Q6cZ2QE3iM3LYD8krGBSUnKq4tkjC0DhfDbZa0jJ6xXgkbYTmZHN1aQZSSbLlFUSqEGgYqQ&amp;_nc_ohc=tGJKIpOcBvIQ7kNvwHRcToK&amp;_nc_gid=X8XPdrRkj2F2ldzGmSI43w&amp;edm=AOQ1c0wAAAAA&amp;ccb=7-5&amp;ig_cache_key=MzMwMTUxOTg0NjgyOTE4MDE5Ng%3D%3D.3-ccb7-5&amp;oh=00_Afxv5IDEk1QCqN5T3i3WHFaPbUhE6YCvppWIhzYLulHpOg&amp;oe=69BDA90F&amp;_nc_sid=8b3546, https://scontent-dfw6-1.cdninstagram.com/v/t39.30808-6/469861040_18251550793272578_2479120132492989528_n.jpg?stp=dst-jpg_e35_p1080x1080_sh0.08_tt6&amp;_nc_ht=scontent-dfw6-1.cdninstagram.com&amp;_nc_cat=102&amp;_nc_oc=Q6cZ2QE3iM3LYD8krGBSUnKq4tkjC0DhfDbZa0jJ6xXgkbYTmZHN1aQZSSbLlFUSqEGgYqQ&amp;_nc_ohc=tGJKIpOcBvIQ7kNvwHRcToK&amp;_nc_gid=X8XPdrRkj2F2ldzGmSI43w&amp;edm=AOQ1c0wAAAAA&amp;ccb=7-5&amp;ig_cache_key=MzMwMTUxOTg0NjgyOTE4MDE5Ng%3D%3D.3-ccb7-5&amp;oh=00_Afxv5IDEk1QCqN5T3i3WHFaPbUhE6YCvppWIhzYLulHpOg&amp;oe=69BDA90F&amp;_nc_sid=8b3546, https://scontent-dfw6-1.cdninstagram.com/v/t39.30808-6/470065315_18251550886272578_387913434684977639_n.jpg?stp=dst-jpg_e35_p1080x1080_sh0.08_tt6&amp;_nc_ht=scontent-dfw6-1.cdninstagram.com&amp;_nc_cat=102&amp;_nc_oc=Q6cZ2QE3iM3LYD8krGBSUnKq4tkjC0DhfDbZa0jJ6xXgkbYTmZHN1aQZSSbLlFUSqEGgYqQ&amp;_nc_ohc=NJtR582zOyEQ7kNvwGMNqcd&amp;_nc_gid=X8XPdrRkj2F2ldzGmSI43w&amp;edm=AOQ1c0wAAAAA&amp;ccb=7-5&amp;ig_cache_key=MzMwMTUxOTg0NjczNjg4MTAzMg%3D%3D.3-ccb7-5&amp;oh=00_AfxBgcplJoIzr-FYqMpYawWeTlWbvJwvRfAPJfWjyeOSKA&amp;oe=69BDBC8D&amp;_nc_sid=8b3546, https://scontent-dfw6-1.cdninstagram.com/v/t51.29350-15/300162498_569162001364050_224035493511077590_n.jpg?stp=dst-jpg_e35_p1080x1080_tt6&amp;_nc_ht=scontent-dfw6-1.cdninstagram.com&amp;_nc_cat=106&amp;_nc_oc=Q6cZ2QE3iM3LYD8krGBSUnKq4tkjC0DhfDbZa0jJ6xXgkbYTmZHN1aQZSSbLlFUSqEGgYqQ&amp;_nc_ohc=YiXU2UYoz3YQ7kNvwH7IMzR&amp;_nc_gid=X8XPdrRkj2F2ldzGmSI43w&amp;edm=AOQ1c0wBAAAA&amp;ccb=7-5&amp;ig_cache_key=MjkwOTQ3NzMzMDMwMTU1MDYyNw%3D%3D.3-ccb7-5&amp;oh=00_AfywqrYpxCnc8yYejHOdpN4N5Q-RL8kjObTHmyMbmvYdcw&amp;oe=69BDB857&amp;_nc_sid=8b3546, https://scontent-dfw6-1.cdninstagram.com/v/t51.29350-15/300162498_569162001364050_224035493511077590_n.jpg?stp=dst-jpg_e35_p1080x1080_tt6&amp;_nc_ht=scontent-dfw6-1.cdninstagram.com&amp;_nc_cat=106&amp;_nc_oc=Q6cZ2QE3iM3LYD8krGBSUnKq4tkjC0DhfDbZa0jJ6xXgkbYTmZHN1aQZSSbLlFUSqEGgYqQ&amp;_nc_ohc=YiXU2UYoz3YQ7kNvwH7IMzR&amp;_nc_gid=X8XPdrRkj2F2ldzGmSI43w&amp;edm=AOQ1c0wBAAAA&amp;ccb=7-5&amp;ig_cache_key=MjkwOTQ3NzMzMDMwMTU1MDYyNw%3D%3D.3-ccb7-5&amp;oh=00_AfywqrYpxCnc8yYejHOdpN4N5Q-RL8kjObTHmyMbmvYdcw&amp;oe=69BDB857&amp;_nc_sid=8b3546, https://scontent-dfw5-1.cdninstagram.com/v/t51.29350-15/300056851_1073091916745069_8365613074036961155_n.jpg?stp=dst-jpg_e35_p1080x1080_tt6&amp;_nc_ht=scontent-dfw5-1.cdninstagram.com&amp;_nc_cat=105&amp;_nc_oc=Q6cZ2QE3iM3LYD8krGBSUnKq4tkjC0DhfDbZa0jJ6xXgkbYTmZHN1aQZSSbLlFUSqEGgYqQ&amp;_nc_ohc=BDdK5SJFTfQQ7kNvwHNnnL-&amp;_nc_gid=X8XPdrRkj2F2ldzGmSI43w&amp;edm=AOQ1c0wBAAAA&amp;ccb=7-5&amp;ig_cache_key=MjkwOTQ3NzMzMDMwMTc0NTg1Mg%3D%3D.3-ccb7-5&amp;oh=00_AfxHXIo8ceE4Jj83shv8YcuHxt8bMalwSreb6yKB18hsjg&amp;oe=69BD970F&amp;_nc_sid=8b3546, https://scontent-dfw5-1.cdninstagram.com/v/t51.29350-15/300781135_412146517686057_5536058798273592579_n.jpg?stp=dst-jpg_e35_p1080x1080_tt6&amp;_nc_ht=scontent-dfw5-1.cdninstagram.com&amp;_nc_cat=109&amp;_nc_oc=Q6cZ2QE3iM3LYD8krGBSUnKq4tkjC0DhfDbZa0jJ6xXgkbYTmZHN1aQZSSbLlFUSqEGgYqQ&amp;_nc_ohc=aKyesz24VgsQ7kNvwG7Yh91&amp;_nc_gid=X8XPdrRkj2F2ldzGmSI43w&amp;edm=AOQ1c0wBAAAA&amp;ccb=7-5&amp;ig_cache_key=MjkwOTQ3NzMzMDI3NjQ2MjgxOQ%3D%3D.3-ccb7-5&amp;oh=00_AfwYfun1EZHkOu4Z50oZMhbqhRcNg1rtBZmXx6W6q_2wQA&amp;oe=69BDB93C&amp;_nc_sid=8b3546, https://scontent-dfw5-1.cdninstagram.com/v/t51.29350-15/300188496_632204084833697_647660565707335871_n.jpg?stp=dst-jpg_e35_p1080x1080_tt6&amp;_nc_ht=scontent-dfw5-1.cdninstagram.com&amp;_nc_cat=105&amp;_nc_oc=Q6cZ2QE3iM3LYD8krGBSUnKq4tkjC0DhfDbZa0jJ6xXgkbYTmZHN1aQZSSbLlFUSqEGgYqQ&amp;_nc_ohc=QGQGCcA20a4Q7kNvwEYpgAM&amp;_nc_gid=X8XPdrRkj2F2ldzGmSI43w&amp;edm=AOQ1c0wBAAAA&amp;ccb=7-5&amp;ig_cache_key=MjkwOTQ3NzMzMDI3NjQ5NTY0Nw%3D%3D.3-ccb7-5&amp;oh=00_AfxkqSOUNh-3kLymK7huhRjh7gM90c04g5MKBtcY0xGJoA&amp;oe=69BDA6F1&amp;_nc_sid=8b3546, https://scontent-dfw5-2.cdninstagram.com/v/t51.82787-15/650068859_18042046160754128_3010174262914510040_n.jpg?stp=dst-jpg_e35_p1080x1080_sh0.08_tt6&amp;_nc_ht=scontent-dfw5-2.cdninstagram.com&amp;_nc_cat=108&amp;_nc_oc=Q6cZ2QE3iM3LYD8krGBSUnKq4tkjC0DhfDbZa0jJ6xXgkbYTmZHN1aQZSSbLlFUSqEGgYqQ&amp;_nc_ohc=dNmn_1w7T5kQ7kNvwHDmhY7&amp;_nc_gid=X8XPdrRkj2F2ldzGmSI43w&amp;edm=AOQ1c0wBAAAA&amp;ccb=7-5&amp;ig_cache_key=MjkwOTQ3NzMzMDMwOTk0NTMxNg%3D%3D.3-ccb7-5&amp;oh=00_Afw1y5capjMvH8mQaCYi-1Ml8TE9h440Sgger1HyaN91Kg&amp;oe=69BD8FC6&amp;_nc_sid=8b3546, https://scontent-dfw5</t>
  </si>
  <si>
    <t>https://scontent-dfw5-1.cdninstagram.com/o1/v/t2/f2/m82/AQPgDL2V5bPohgOf0bvZ8_kINGwulZZFK7TZVvAwZMrPVStgERqyeSAnEMKht8XVblOkyjZAjK7qi0ACzUNaODcq4irPfoNg2Hq_tGM.mp4?_nc_cat=110&amp;_nc_sid=5e9851&amp;_nc_ht=scontent-dfw5-1.cdninstagram.com&amp;_nc_ohc=pr082ZJToKYQ7kNvwFTLXTY&amp;efg=eyJ2ZW5jb2RlX3RhZyI6Inhwdl9wcm9ncmVzc2l2ZS5JTlNUQUdSQU0uQ0xJUFMuQzMuNzIwLmRhc2hfYmFzZWxpbmVfMV92MSIsInhwdl9hc3NldF9pZCI6MTU5NTEzMjMwNDYxNDk4NywiYXNzZXRfYWdlX2RheXMiOjYzOCwidmlfdXNlY2FzZV9pZCI6MTAwOTksImR1cmF0aW9uX3MiOjQyLCJ1cmxnZW5fc291cmNlIjoid3d3In0%3D&amp;ccb=17-1&amp;_nc_gid=X8XPdrRkj2F2ldzGmSI43w&amp;_nc_ss=1a&amp;_nc_zt=28&amp;vs=f890ad247fab49fe&amp;_nc_vs=HBksFQIYT2lnX3hwdl9yZWVsc19wZXJtYW5lbnRfcHJvZC9BNDRFREZCNTEyQTZFNDc4QjQ3MjY0RTZBNTI4OTg5MV92aWRlb19kYXNoaW5pdC5tcDQVAALIARIAFQIYRmlnX3hwdl9yZWVsc19wZXJtYW5lbnRfc3JfcHJvZC80MzQ1MDc4NzI3NjQ1NThfNzg1OTM3OTk5MTI4OTQ2NTk0My5tcDQVAgLIARIAKAAYABsCiAd1c2Vfb2lsATEScHJvZ3Jlc3NpdmVfcmVjaXBlATEVAAAmlpmX5vWw1QUVAigCQzMsF0BFCwIMSbpeGBJkYXNoX2Jhc2VsaW5lXzFfdjERAHX-B2XmnQEA&amp;oh=00_Afw1AAGbSSujplw62qMAkwnwRJLSppVogmiDhzM-3CVCqA&amp;oe=69B9C62B</t>
  </si>
  <si>
    <t>https://www.instagram.com/weige_._1112</t>
  </si>
  <si>
    <t>contace2000</t>
  </si>
  <si>
    <t>廖偉傑</t>
  </si>
  <si>
    <t>https://scontent-atl3-3.cdninstagram.com/v/t51.2885-19/16122504_359299857784089_6420810373321981952_n.jpg?stp=dst-jpg_e0_s150x150_tt6&amp;efg=eyJ2ZW5jb2RlX3RhZyI6InByb2ZpbGVfcGljLmRqYW5nby45NjAuYzIifQ&amp;_nc_ht=scontent-atl3-3.cdninstagram.com&amp;_nc_cat=109&amp;_nc_oc=Q6cZ2QGrMoC_z3AoA8MGCZvI3Ij6zi6VC6jOc38KRl7TXe2YLO0elqcd-RqlDIlMyugN-cWlwwQgcL1to3nDYkj-NN3v&amp;_nc_ohc=EbE5T5XEhAQQ7kNvwElBasK&amp;_nc_gid=5z9Br79cAKylKZe5rsMPkw&amp;edm=AOQ1c0wBAAAA&amp;ccb=7-5&amp;oh=00_AfwbIZNWshCx7K3CilUAerhx-JGLa5Y1aJa_FBTGYYY4Vw&amp;oe=69BDBBBB&amp;_nc_sid=8b3546</t>
  </si>
  <si>
    <t>睡死 | 我老婆好可愛 | 旁邊那個人都不踩.. | 值班去郊遊 | #Keating #vocation #2014 #PiccoloPolpoBistro #迷路小章魚餐酒館</t>
  </si>
  <si>
    <t>#Keating, #vocation, #2014, #PiccoloPolpoBistro</t>
  </si>
  <si>
    <t>https://instagram.com/p/BcuK8EIjVZ8, https://instagram.com/p/BcO6E2FDtSa, https://instagram.com/p/BVdlcnajX2V, https://instagram.com/p/BVdlP8Ljw4m, https://instagram.com/p/BVXJLdQD_rJ, https://instagram.com/p/BPkPMdOgSiJ, https://instagram.com/p/BGRhodpPunF, https://instagram.com/p/s7DqrYvusO, https://instagram.com/p/qQgfnePumD, https://instagram.com/p/qQgCkHvulZ, https://instagram.com/p/my_orhvuux</t>
  </si>
  <si>
    <t>6, 12, 13, 11, 13, 11, 4, 5, 6, 4, 3</t>
  </si>
  <si>
    <t>0, 3, 0, 0, 0, 2, 0, 0, 0, 0, 0</t>
  </si>
  <si>
    <t>2017-12-15, 2017-12-03, 2017-06-18, 2017-06-18, 2017-06-15, 2017-01-22, 2016-06-05, 2014-09-14, 2014-07-10, 2014-07-10, 2014-04-15</t>
  </si>
  <si>
    <t>員林田尾公路花園, 苗栗縣大湖鄉天空之城</t>
  </si>
  <si>
    <t>https://scontent-atl3-2.cdninstagram.com/v/t51.82787-15/628676467_18374724574093394_1322734149899341306_n.jpg?stp=dst-jpg_e15_fr_s1080x1080_tt6&amp;_nc_ht=scontent-atl3-2.cdninstagram.com&amp;_nc_cat=102&amp;_nc_oc=Q6cZ2QGrMoC_z3AoA8MGCZvI3Ij6zi6VC6jOc38KRl7TXe2YLO0elqcd-RqlDIlMyugN-cWlwwQgcL1to3nDYkj-NN3v&amp;_nc_ohc=ud7FVdnWQEoQ7kNvwGeKM5i&amp;_nc_gid=5z9Br79cAKylKZe5rsMPkw&amp;edm=AOQ1c0wBAAAA&amp;ccb=7-5&amp;ig_cache_key=MTY3MDMyMDYxOTg3MzE5NTY0NA%3D%3D.3-ccb7-5&amp;oh=00_Afzm2Y_8S1zpcvdFp1W-FxrtLf0Y_ncLfaxCVtD05CApMQ&amp;oe=69BDB3BF&amp;_nc_sid=8b3546, https://scontent-atl3-3.cdninstagram.com/v/t51.82787-15/627645843_18432463669118121_7604520387543201138_n.jpg?stp=dst-jpg_e15_fr_s1080x1080_tt6&amp;_nc_ht=scontent-atl3-3.cdninstagram.com&amp;_nc_cat=109&amp;_nc_oc=Q6cZ2QGrMoC_z3AoA8MGCZvI3Ij6zi6VC6jOc38KRl7TXe2YLO0elqcd-RqlDIlMyugN-cWlwwQgcL1to3nDYkj-NN3v&amp;_nc_ohc=PoV9p6l3ykgQ7kNvwFgYXXo&amp;_nc_gid=5z9Br79cAKylKZe5rsMPkw&amp;edm=AOQ1c0wBAAAA&amp;ccb=7-5&amp;ig_cache_key=MTY2MTUyMDczMjE4ODc1OTE5NA%3D%3D.3-ccb7-5&amp;oh=00_AfwarCpbrYnp-lWkERmdbT8p6N-mfmQJw2DwnhKdW9ATBw&amp;oe=69BDA21D&amp;_nc_sid=8b3546, https://scontent-atl3-3.cdninstagram.com/v/t51.82787-15/622506265_18405337669131537_2939371395813096039_n.jpg?stp=dst-jpg_e15_fr_s1080x1080_tt6&amp;_nc_ht=scontent-atl3-3.cdninstagram.com&amp;_nc_cat=109&amp;_nc_oc=Q6cZ2QGrMoC_z3AoA8MGCZvI3Ij6zi6VC6jOc38KRl7TXe2YLO0elqcd-RqlDIlMyugN-cWlwwQgcL1to3nDYkj-NN3v&amp;_nc_ohc=gRHbyywU69kQ7kNvwGYAFo6&amp;_nc_gid=5z9Br79cAKylKZe5rsMPkw&amp;edm=AOQ1c0wBAAAA&amp;ccb=7-5&amp;ig_cache_key=MTUzOTU1MTM0MTgxODI0ODU5Nw%3D%3D.3-ccb7-5&amp;oh=00_Afwua0OGyX8dKOWnf4gy0s-8uwcYgKQiOOP5I8MQM0otqQ&amp;oe=69BDBAED&amp;_nc_sid=8b3546, https://scontent-atl3-2.cdninstagram.com/v/t51.82787-15/625882611_18505720270079297_4904370510273726363_n.jpg?stp=dst-jpg_e15_fr_s1080x1080_tt6&amp;_nc_ht=scontent-atl3-2.cdninstagram.com&amp;_nc_cat=105&amp;_nc_oc=Q6cZ2QGrMoC_z3AoA8MGCZvI3Ij6zi6VC6jOc38KRl7TXe2YLO0elqcd-RqlDIlMyugN-cWlwwQgcL1to3nDYkj-NN3v&amp;_nc_ohc=dnWKC4gEaKMQ7kNvwGJ6n-Y&amp;_nc_gid=5z9Br79cAKylKZe5rsMPkw&amp;edm=AOQ1c0wBAAAA&amp;ccb=7-5&amp;ig_cache_key=MTUzOTU1MDQ3MDc2MjA3MzYzOA%3D%3D.3-ccb7-5&amp;oh=00_AfyzqT1deJ2S05PoHC2uV4qgSVY6Bgfk4NgomEfPDdPWxA&amp;oe=69BDA877&amp;_nc_sid=8b3546, https://scontent-atl3-3.cdninstagram.com/v/t51.82787-15/627126144_18422787859184182_4158738266517830585_n.jpg?stp=dst-jpg_e15_fr_s1080x1080_tt6&amp;_nc_ht=scontent-atl3-3.cdninstagram.com&amp;_nc_cat=110&amp;_nc_oc=Q6cZ2QGrMoC_z3AoA8MGCZvI3Ij6zi6VC6jOc38KRl7TXe2YLO0elqcd-RqlDIlMyugN-cWlwwQgcL1to3nDYkj-NN3v&amp;_nc_ohc=X08FBt7tKdUQ7kNvwGmfFPf&amp;_nc_gid=5z9Br79cAKylKZe5rsMPkw&amp;edm=AOQ1c0wBAAAA&amp;ccb=7-5&amp;ig_cache_key=MTUzNzczODE2NzUxMTE1MzM1Mw%3D%3D.3-ccb7-5&amp;oh=00_AfwK908p65DDSMcjPhKeNhfVn3oumHn3-A-XIzCD-qUpzw&amp;oe=69BDA225&amp;_nc_sid=8b3546, https://scontent-atl3-1.cdninstagram.com/v/t51.82787-15/639874745_18566398246052439_518081618410306865_n.jpg?stp=dst-jpg_e15_fr_s1080x1080_tt6&amp;_nc_ht=scontent-atl3-1.cdninstagram.com&amp;_nc_cat=103&amp;_nc_oc=Q6cZ2QGrMoC_z3AoA8MGCZvI3Ij6zi6VC6jOc38KRl7TXe2YLO0elqcd-RqlDIlMyugN-cWlwwQgcL1to3nDYkj-NN3v&amp;_nc_ohc=aD8q2-jBKUwQ7kNvwGEv1aS&amp;_nc_gid=5z9Br79cAKylKZe5rsMPkw&amp;edm=AOQ1c0wBAAAA&amp;ccb=7-5&amp;ig_cache_key=MTQzMzMzNzQwODEyMzkwNjE4NQ%3D%3D.3-ccb7-5&amp;oh=00_AfyPGli3L3WEtUMCuLCER_6fqCFBGgC-L8h82CbR6JRMNg&amp;oe=69BD99CB&amp;_nc_sid=8b3546, https://scontent-atl3-2.cdninstagram.com/v/t51.82787-15/625012967_18508082635079629_4197472423033011585_n.jpg?stp=dst-jpg_e15_fr_s1080x1080_tt6&amp;_nc_ht=scontent-atl3-2.cdninstagram.com&amp;_nc_cat=101&amp;_nc_oc=Q6cZ2QGrMoC_z3AoA8MGCZvI3Ij6zi6VC6jOc38KRl7TXe2YLO0elqcd-RqlDIlMyugN-cWlwwQgcL1to3nDYkj-NN3v&amp;_nc_ohc=Z3l_2-EvjysQ7kNvwEbEAQ4&amp;_nc_gid=5z9Br79cAKylKZe5rsMPkw&amp;edm=AOQ1c0wBAAAA&amp;ccb=7-5&amp;ig_cache_key=MTI2NTk0MDg4NjQxMjI1NzczMw%3D%3D.3-ccb7-5&amp;oh=00_AfwcSzf3oE5fnS2tOBHZKBst2aYxw3WGSFMibACr9fvPoQ&amp;oe=69BD906E&amp;_nc_sid=8b3546, https://scontent-atl3-3.cdninstagram.com/v/t51.82787-15/629193292_18556612069031026_5781319988226506473_n.jpg?stp=dst-jpg_e15_tt6&amp;_nc_ht=scontent-atl3-3.cdninstagram.com&amp;_nc_cat=110&amp;_nc_oc=Q6cZ2QGrMoC_z3AoA8MGCZvI3Ij6zi6VC6jOc38KRl7TXe2YLO0elqcd-RqlDIlMyugN-cWlwwQgcL1to3nDYkj-NN3v&amp;_nc_ohc=laS8oqwkW4QQ7kNvwEsVCQW&amp;_nc_gid=5z9Br79cAKylKZe5rsMPkw&amp;edm=AOQ1c0wBAAAA&amp;ccb=7-5&amp;ig_cache_key=ODA5MjU2Njg0OTg2NzU1ODU0.3-ccb7-5&amp;oh=00_AfwuOlq6vesshZ-nx9pBkkiaTJyVwJkYKrTBOrVujgh55Q&amp;oe=69BDBB6B&amp;_nc_sid=8b3546, https://scontent-atl3-3.cdninstagram.com/v/t51.82787-15/624957065_18554269480031026_6439090853245748481_n.jpg?stp=dst-jpg_e15_tt6&amp;_nc_ht=scontent-atl3-3.cdninstagram.com&amp;_nc_cat=110&amp;_nc_oc=Q6cZ2QGrMoC_z3AoA8MGCZvI3Ij6zi6VC6jOc38KRl7TXe2YLO0elqcd-RqlDIlMyugN-cWlwwQgcL1to3nDYkj-NN3v&amp;_nc_ohc=yfIK3Mky49cQ7kNvwG5R_Hp&amp;_nc_gid=5z9Br79cAKylKZe5rsMPkw&amp;edm=AOQ1c0wBAAAA&amp;ccb=7-5&amp;ig_cache_key=NzYxMjUxMjQ3MjAxMTE4NTk1.3-ccb7-5&amp;oh=00_Afzd7LFNwHJDYxVWNm9Aq6R6EPmGQLJMaA22WwxETQI0UQ&amp;oe=69BD95E2&amp;_nc_sid=8b3546, https://scontent-atl3-3.cdninstagram.com/v/t51.82787-15/627841063_18556529374031026_8928023216146109491_n.jpg?stp=dst-jpg_e15_tt6&amp;_nc_ht=scontent-atl3-3.cdninstagram.com&amp;_nc_cat=110&amp;_nc_oc=Q6cZ2QGrMoC_z3AoA8MGCZvI3Ij6zi6VC6jOc38KRl7TXe2YLO0elqcd-RqlDIlMyugN-cWlwwQgcL1to3nDYkj-NN3v&amp;_nc_ohc=HJ2XCzZaka8Q7kNvwEbDKv_&amp;_nc_gid=5z9Br79cAKylKZe5rsMPkw&amp;edm=AOQ1c0wBAAAA&amp;ccb</t>
  </si>
  <si>
    <t>https://www.instagram.com/contace2000</t>
  </si>
  <si>
    <t>inviles_kersh</t>
  </si>
  <si>
    <t>除了健康 其他的都是身外之物 
把勇氣留給自己 把快樂留給生活</t>
  </si>
  <si>
    <t>https://scontent-atl3-2.cdninstagram.com/v/t51.82787-19/649232752_18531789034068965_5593534146926314493_n.jpg?stp=dst-jpg_e0_s150x150_tt6&amp;efg=eyJ2ZW5jb2RlX3RhZyI6InByb2ZpbGVfcGljLmRqYW5nby4xMDgwLmMyIn0&amp;_nc_ht=scontent-atl3-2.cdninstagram.com&amp;_nc_cat=105&amp;_nc_oc=Q6cZ2QEJsDfVK-gY80eVjyXtRt3ZrjWGsIJG0yxpT2l1pj4v1cbXTwzMHhv1q9Jt723s_Mk&amp;_nc_ohc=K3azeE-DXRIQ7kNvwFPUcSH&amp;_nc_gid=ZLdpzhRws-yYKGEOEqR-Tg&amp;edm=AOQ1c0wBAAAA&amp;ccb=7-5&amp;oh=00_AfwiAmoH3w-V_NXoeFhm9NnvwEREKKgJ9VURi_TLRVZ_bg&amp;oe=69BDBAA6&amp;_nc_sid=8b3546</t>
  </si>
  <si>
    <t>來參加朋友的交車禮 恭喜🎊 #BMW | 早安  酸菜配上花生分再加上肥瘦均勻的控肉舒服
#刈包 | 偷偷拍一個視頻 吃飯 談生意😁😁😁 | 鍛煉鍛煉 給自己的身體增加肌肉💪🏻感😄😄 | 早安😁
今日早餐 | 好多車阿 人山人海😁😁 慢慢走吧 | 早喔😁😁 洗漱來一張帥氣的自拍😂😂 | 加班到現在 回家的路上 ～累😫😫 | 下午茶時間 忙碌一天了 要注意休息喔 | 來了多良 希望能碰到我想見的人😁😁 | 火鍋吃起啦 酒喝起來啦 😁😁 | 高山流水遇知音阿😄😄</t>
  </si>
  <si>
    <t>#BMW</t>
  </si>
  <si>
    <t>https://instagram.com/p/DV74PIVEQns, https://instagram.com/p/DV44L3lkwaj, https://instagram.com/p/DV3MUftk2CD, https://instagram.com/p/DV04ydFkzNI, https://instagram.com/p/DVzsnd3E1Sn, https://instagram.com/p/DVyCPWhk6qV, https://instagram.com/p/DVxFrCOEzjx, https://instagram.com/p/DVv4unmEw4e, https://instagram.com/p/DVvUNb8kUWE, https://instagram.com/p/DVuh7Xik3VM, https://instagram.com/p/DVtVF8Nk846, https://instagram.com/p/DVs78mQEzVZ</t>
  </si>
  <si>
    <t>1, 1, 1, 1, 1, 1, 1, 1, 1, 1, 1, 1</t>
  </si>
  <si>
    <t>2026-03-16, 2026-03-15, 2026-03-14, 2026-03-13, 2026-03-13, 2026-03-12, 2026-03-12, 2026-03-11, 2026-03-11, 2026-03-11, 2026-03-10, 2026-03-10</t>
  </si>
  <si>
    <t>Sidecar, Image, Video, Video, Image, Image, Image, Sidecar, Sidecar, Sidecar, Sidecar, Sidecar</t>
  </si>
  <si>
    <t>https://scontent-atl3-2.cdninstagram.com/v/t51.82787-15/653649440_18533145787068965_2578328331499393817_n.jpg?stp=dst-jpg_e15_tt6&amp;_nc_ht=scontent-atl3-2.cdninstagram.com&amp;_nc_cat=105&amp;_nc_oc=Q6cZ2QEJsDfVK-gY80eVjyXtRt3ZrjWGsIJG0yxpT2l1pj4v1cbXTwzMHhv1q9Jt723s_Mk&amp;_nc_ohc=ZpuQtCuBEbkQ7kNvwHxmxO1&amp;_nc_gid=ZLdpzhRws-yYKGEOEqR-Tg&amp;edm=AOQ1c0wBAAAA&amp;ccb=7-5&amp;ig_cache_key=Mzg1MzkyMDc2Mzc1NDE4MDQxMw%3D%3D.3-ccb7-5&amp;oh=00_AfzMrjqncKpD7PwJ_HLAdloH7kE7qbEadr5Jf90WcHe4Mg&amp;oe=69BDB19B&amp;_nc_sid=8b3546, https://scontent-atl3-2.cdninstagram.com/v/t51.82787-15/653649440_18533145787068965_2578328331499393817_n.jpg?stp=dst-jpg_e15_tt6&amp;_nc_ht=scontent-atl3-2.cdninstagram.com&amp;_nc_cat=105&amp;_nc_oc=Q6cZ2QEJsDfVK-gY80eVjyXtRt3ZrjWGsIJG0yxpT2l1pj4v1cbXTwzMHhv1q9Jt723s_Mk&amp;_nc_ohc=ZpuQtCuBEbkQ7kNvwHxmxO1&amp;_nc_gid=ZLdpzhRws-yYKGEOEqR-Tg&amp;edm=AOQ1c0wBAAAA&amp;ccb=7-5&amp;ig_cache_key=Mzg1MzkyMDc2Mzc1NDE4MDQxMw%3D%3D.3-ccb7-5&amp;oh=00_AfzMrjqncKpD7PwJ_HLAdloH7kE7qbEadr5Jf90WcHe4Mg&amp;oe=69BDB19B&amp;_nc_sid=8b3546, https://scontent-atl3-2.cdninstagram.com/v/t51.82787-15/652781316_18533145778068965_3796032147874858412_n.jpg?stp=dst-jpg_e15_tt6&amp;_nc_ht=scontent-atl3-2.cdninstagram.com&amp;_nc_cat=105&amp;_nc_oc=Q6cZ2QEJsDfVK-gY80eVjyXtRt3ZrjWGsIJG0yxpT2l1pj4v1cbXTwzMHhv1q9Jt723s_Mk&amp;_nc_ohc=gXXjoL0ZoG8Q7kNvwHlMlTq&amp;_nc_gid=ZLdpzhRws-yYKGEOEqR-Tg&amp;edm=AOQ1c0wBAAAA&amp;ccb=7-5&amp;ig_cache_key=Mzg1MzkyMDczMDQ2ODE3MjU5OA%3D%3D.3-ccb7-5&amp;oh=00_AfzTI4V-ufJxwt_AF7O8b0ZyWfcK957OODUkrBMbKE5THA&amp;oe=69BD9F03&amp;_nc_sid=8b3546, https://scontent-atl3-2.cdninstagram.com/v/t51.82787-15/653365475_18533145796068965_7291083871910785269_n.jpg?stp=dst-jpg_e15_tt6&amp;_nc_ht=scontent-atl3-2.cdninstagram.com&amp;_nc_cat=105&amp;_nc_oc=Q6cZ2QEJsDfVK-gY80eVjyXtRt3ZrjWGsIJG0yxpT2l1pj4v1cbXTwzMHhv1q9Jt723s_Mk&amp;_nc_ohc=5b-_7Av1eDoQ7kNvwG_bfVi&amp;_nc_gid=ZLdpzhRws-yYKGEOEqR-Tg&amp;edm=AOQ1c0wBAAAA&amp;ccb=7-5&amp;ig_cache_key=Mzg1MzkyMDc3NjE4NjA4NDg0NQ%3D%3D.3-ccb7-5&amp;oh=00_Afz183U1Z2n25P6R8rXhHrjgL_yO-_jEJRu_B5t7xdY0ZA&amp;oe=69BD9B2C&amp;_nc_sid=8b3546, https://scontent-atl3-2.cdninstagram.com/v/t51.82787-15/652503608_18532877263068965_8595835142117654187_n.jpg?stp=dst-jpg_e35_p1080x1080_sh0.08_tt6&amp;_nc_ht=scontent-atl3-2.cdninstagram.com&amp;_nc_cat=105&amp;_nc_oc=Q6cZ2QEJsDfVK-gY80eVjyXtRt3ZrjWGsIJG0yxpT2l1pj4v1cbXTwzMHhv1q9Jt723s_Mk&amp;_nc_ohc=VMjYbVWMivwQ7kNvwHIVoeG&amp;_nc_gid=ZLdpzhRws-yYKGEOEqR-Tg&amp;edm=AOQ1c0wBAAAA&amp;ccb=7-5&amp;ig_cache_key=Mzg1MzA3NjU4NzQyMDUxODA1MQ%3D%3D.3-ccb7-5&amp;oh=00_AfzGYPmjUjaT0k5KBXM3uzurKNS9qCq1IDK9D1ZGZjgQcg&amp;oe=69BDA52C&amp;_nc_sid=8b3546, https://scontent-atl3-2.cdninstagram.com/v/t51.82787-15/650384801_18532472584068965_8317703718606653557_n.jpg?stp=dst-jpg_e35_p1080x1080_sh0.08_tt6&amp;_nc_ht=scontent-atl3-2.cdninstagram.com&amp;_nc_cat=105&amp;_nc_oc=Q6cZ2QEJsDfVK-gY80eVjyXtRt3ZrjWGsIJG0yxpT2l1pj4v1cbXTwzMHhv1q9Jt723s_Mk&amp;_nc_ohc=75til9-AYokQ7kNvwECjkcV&amp;_nc_gid=ZLdpzhRws-yYKGEOEqR-Tg&amp;edm=AOQ1c0wBAAAA&amp;ccb=7-5&amp;ig_cache_key=Mzg1MTYxODMzMjUwMDUxMzk1OQ%3D%3D.3-ccb7-5&amp;oh=00_AfxvcZDa9W2EyiSZqxkXXofOJPLiTN9uH4yUj7H-Sjmksg&amp;oe=69BD916E&amp;_nc_sid=8b3546, https://scontent-atl3-2.cdninstagram.com/v/t51.82787-15/650850180_18532315720068965_6624460165258616424_n.jpg?stp=dst-jpg_e15_tt6&amp;_nc_ht=scontent-atl3-2.cdninstagram.com&amp;_nc_cat=105&amp;_nc_oc=Q6cZ2QEJsDfVK-gY80eVjyXtRt3ZrjWGsIJG0yxpT2l1pj4v1cbXTwzMHhv1q9Jt723s_Mk&amp;_nc_ohc=Wd3ypP6CrCoQ7kNvwHNmh3z&amp;_nc_gid=ZLdpzhRws-yYKGEOEqR-Tg&amp;edm=AOQ1c0wBAAAA&amp;ccb=7-5&amp;ig_cache_key=Mzg1MTE1MDQ4MjQyNjAxNDM1Nw%3D%3D.3-ccb7-5&amp;oh=00_Afz-jRPs6Sg-vICpWOk36oTLnMHdak3u_FTLS0OoFnPV_A&amp;oe=69BDA7BD&amp;_nc_sid=8b3546, https://scontent-atl3-2.cdninstagram.com/v/t51.82787-15/649602869_18532207255068965_7007586753691425248_n.jpg?stp=dst-jpg_e35_p1080x1080_sh0.08_tt6&amp;_nc_ht=scontent-atl3-2.cdninstagram.com&amp;_nc_cat=105&amp;_nc_oc=Q6cZ2QEJsDfVK-gY80eVjyXtRt3ZrjWGsIJG0yxpT2l1pj4v1cbXTwzMHhv1q9Jt723s_Mk&amp;_nc_ohc=hz8UAbn4cgoQ7kNvwFz8OnM&amp;_nc_gid=ZLdpzhRws-yYKGEOEqR-Tg&amp;edm=AOQ1c0wBAAAA&amp;ccb=7-5&amp;ig_cache_key=Mzg1MDg4NDEwMzkzMjE2NDMzNw%3D%3D.3-ccb7-5&amp;oh=00_AfyuzxtnV0AlFrwnZ-kyh5i-Bgk42rovoZ3_RDQxWldeOQ&amp;oe=69BDB0E0&amp;_nc_sid=8b3546, https://scontent-atl3-2.cdninstagram.com/v/t51.82787-15/649597492_18532109551068965_9183632620016587291_n.jpg?stp=dst-jpg_e35_p1080x1080_sh0.08_tt6&amp;_nc_ht=scontent-atl3-2.cdninstagram.com&amp;_nc_cat=105&amp;_nc_oc=Q6cZ2QEJsDfVK-gY80eVjyXtRt3ZrjWGsIJG0yxpT2l1pj4v1cbXTwzMHhv1q9Jt723s_Mk&amp;_nc_ohc=MZtykNa-40YQ7kNvwFbPVB5&amp;_nc_gid=ZLdpzhRws-yYKGEOEqR-Tg&amp;edm=AOQ1c0wBAAAA&amp;ccb=7-5&amp;ig_cache_key=Mzg1MDU0NTUwNTQyMDY5MjQ0OA%3D%3D.3-ccb7-5&amp;oh=00_AfzUqgzuizz0Eu2wKrdN8VC0vA5742VMhX5EN3LzsL2XRw&amp;oe=69BD9279&amp;_nc_sid=8b3546, https://scontent-atl3-2.cdninstagram.com/v/t51.82787-15/649597492_18532109551068965_9183632620016587291_n.jpg?stp=dst-jpg_e35_p1080x1080_sh0.08_tt6&amp;_nc_ht=scontent-atl3-2.cdninstagram.com&amp;_nc_cat=105&amp;_nc_oc=Q6cZ2QEJsDfVK-gY80eVjyXtRt3ZrjWGsIJG0yxpT2l1pj4v1cbXTwzMHhv1q9Jt723s_Mk&amp;_nc_ohc=MZtykNa-40YQ7kNvwFbPVB5&amp;_nc_gid=ZLdpzhRws-yYKGEOEqR-Tg&amp;edm=AOQ1c0wBAAAA&amp;ccb=7-5&amp;ig_cache_key=Mzg1MDU0NTUwNTQyMDY5MjQ0OA%3D%3D.3-ccb7-5&amp;oh=00_AfzUqgzuizz0Eu2wKrdN8VC0vA5742VMhX5EN3LzsL2XRw&amp;oe=69BD9279&amp;_nc_sid=8b3546, https://scontent-atl3-2.cdninstagram.com/v/t51.82787-15/6492</t>
  </si>
  <si>
    <t>https://scontent-atl3-2.cdninstagram.com/o1/v/t16/f2/m69/AQNBHhddH_P6Wv2HQr2u5RMBanQ-gZ-EoxPGyOUysFzcBjHsK2qhkO7KQMkE0rODKTSM5XnVVh8wwh6yjSWjxT7t.mp4?strext=1&amp;_nc_cat=105&amp;_nc_sid=5e9851&amp;_nc_ht=scontent-atl3-2.cdninstagram.com&amp;_nc_ohc=kuQEgbonA9MQ7kNvwFblSk9&amp;efg=eyJ2ZW5jb2RlX3RhZyI6Inhwdl9wcm9ncmVzc2l2ZS5JTlNUQUdSQU0uQ0xJUFMuQzMuNzIwLmRhc2hfYmFzZWxpbmVfMV92MSIsInhwdl9hc3NldF9pZCI6MTg1MzI3MzMxMDcwNjg5NjUsImFzc2V0X2FnZV9kYXlzIjoxLCJ2aV91c2VjYXNlX2lkIjoxMDA5OSwiZHVyYXRpb25fcyI6NSwidXJsZ2VuX3NvdXJjZSI6Ind3dyJ9&amp;ccb=17-1&amp;vs=ec22b51ccb1f239d&amp;_nc_vs=HBksFQIYOnBhc3N0aHJvdWdoX2V2ZXJzdG9yZS9HUHY5MXlhNUQwV0V2VndEQUJfR0FyYlptOGMxYnNwVEFRQUYVAALIARIAFQIYUWlnX3hwdl9wbGFjZW1lbnRfcGVybWFuZW50X3YyLzJCNEY0NUI4MURGRUZGQjM4OUM5NUFFQjA2QzIzNkI4X2F1ZGlvX2Rhc2hpbml0Lm1wNBUCAsgBEgAoABgAGwKIB3VzZV9vaWwBMRJwcm9ncmVzc2l2ZV9yZWNpcGUBMRUAACbKgIPZhdvrQRUCKAJDMywXQBZmZmZmZmYYEmRhc2hfYmFzZWxpbmVfMV92MREAdf4HZeadAQA&amp;_nc_gid=ZLdpzhRws-yYKGEOEqR-Tg&amp;_nc_ss=1a&amp;_nc_zt=28&amp;oh=00_AfxDiosmipWhko-ftvjzFIBWOKqPE6RqvWEA5gWn0n69gQ&amp;oe=69BDBA67, https://scontent-atl3-3.cdninstagram.com/o1/v/t16/f2/m69/AQMniCKPkm9YU0jaqEtKQWgKhfSrya-FYBKHqpl41DTbKj7NuHe1WAdCrnQ0hpakFr1FjvVvBN4VlAC3shm22eZo.mp4?strext=1&amp;_nc_cat=107&amp;_nc_sid=5e9851&amp;_nc_ht=scontent-atl3-3.cdninstagram.com&amp;_nc_ohc=fJgpS7YadccQ7kNvwE8xfY_&amp;efg=eyJ2ZW5jb2RlX3RhZyI6Inhwdl9wcm9ncmVzc2l2ZS5JTlNUQUdSQU0uQ0xJUFMuQzMuNzIwLmRhc2hfYmFzZWxpbmVfMV92MSIsInhwdl9hc3NldF9pZCI6MTg1MzI1NDc3MzQwNjg5NjUsImFzc2V0X2FnZV9kYXlzIjoyLCJ2aV91c2VjYXNlX2lkIjoxMDA5OSwiZHVyYXRpb25fcyI6MjksInVybGdlbl9zb3VyY2UiOiJ3d3cifQ%3D%3D&amp;ccb=17-1&amp;_nc_gid=ZLdpzhRws-yYKGEOEqR-Tg&amp;_nc_ss=1a&amp;_nc_zt=28&amp;vs=b58d84c241bb4a8c&amp;_nc_vs=HBksFQIYOnBhc3N0aHJvdWdoX2V2ZXJzdG9yZS9HSUpVbVNhZjJNYjg0RlVEQUExNS1rOElWOHMyYnNwVEFRQUYVAALIARIAFQIYUWlnX3hwdl9wbGFjZW1lbnRfcGVybWFuZW50X3YyLzZGNEEzOERDRDFGNDcxMUY1OUZFNUUzNEQ4REU2NEEzX2F1ZGlvX2Rhc2hpbml0Lm1wNBUCAsgBEgAoABgAGwKIB3VzZV9vaWwBMRJwcm9ncmVzc2l2ZV9yZWNpcGUBMRUAACbK-8bHoNDrQRUCKAJDMywXQD1u2RaHKwIYEmRhc2hfYmFzZWxpbmVfMV92MREAdf4HZeadAQA&amp;oh=00_Afyc3GLseBFyXd76RmgfrtrbU0V0Z_lN1t_obBipeRyPwA&amp;oe=69BD94F1</t>
  </si>
  <si>
    <t>https://www.instagram.com/inviles_kersh</t>
  </si>
  <si>
    <t>fuhongzhan</t>
  </si>
  <si>
    <t>詹富宏</t>
  </si>
  <si>
    <t>https://scontent-lax7-1.cdninstagram.com/v/t51.2885-19/459159095_873350978234003_6614969017930451047_n.jpg?stp=dst-jpg_e0_s150x150_tt6&amp;efg=eyJ2ZW5jb2RlX3RhZyI6InByb2ZpbGVfcGljLmRqYW5nby43MjAuYzIifQ&amp;_nc_ht=scontent-lax7-1.cdninstagram.com&amp;_nc_cat=111&amp;_nc_oc=Q6cZ2QHptLiWGnPsZiztU0EpC_EAwumFIhZ8zs87IBQ9hl_5H_dlv2sqw7qmUleiYtjWBcs&amp;_nc_ohc=DriQmkf9kWMQ7kNvwHlnW6-&amp;_nc_gid=H_oXt92cQWbGzq9XnPehtg&amp;edm=AOQ1c0wBAAAA&amp;ccb=7-5&amp;oh=00_AfwR_vGv84PN3rlBQc4HUDqeW8aeggx_Ww6z4Q38wx-V6w&amp;oe=69BD8DD1&amp;_nc_sid=8b3546</t>
  </si>
  <si>
    <t>#七年 | 買好了
2020 
跑三萬
Ford #Focus | 買好了
2021 Altis 一年跑一萬
尊爵版
天天有車買 天天有功練 | 老哥說叫我低調點 
想高調點也沒關係
前前後後他都會在
恭喜
#桃四
人人有獎 | 加班結束
2022 
小隻馬喜歡不喜歡🥰
#AUDI
#A3 | 買好了 菜單介紹
2012 
#320D
只跑6萬 | 加班結束  旁邊燈光都紅紅的⋯
2017  跑9 
1.5頂  藍廷耀
#Focus | 2019  Hino650 
越買越大台了
14呎 | 買好了 
2023 #Kuga 180 旗艦
跑兩萬 | 買好了 
喜歡不喜歡
2020 #Kuga 
ST版本的
B&amp;O
#Ford | 買好了
喜歡不喜歡
2021
莫管他哪來 喜歡不就好
#MAZDA
#CX5 | 買好了
2023 #HRV
跑一萬
好像沒什麼好挑的了</t>
  </si>
  <si>
    <t>#Focus, #AUDI, #A3, #320D, #Kuga, #Ford, #MAZDA, #CX5, #HRV</t>
  </si>
  <si>
    <t>https://instagram.com/p/DVvCvuXEzXb, https://instagram.com/p/DPvmnAiE1EL, https://instagram.com/p/DPMJ43pE_1K, https://instagram.com/p/DOgfApjjdXi, https://instagram.com/p/DOJM1EjiYWU, https://instagram.com/p/DOIdR0LEohT, https://instagram.com/p/DOGpLElDoVg, https://instagram.com/p/DN5NS8skqRj, https://instagram.com/p/DNzT1rFXv3-, https://instagram.com/p/DNfNRNONWFn, https://instagram.com/p/DNZ7BR8PxlR, https://instagram.com/p/DNVUInOv6hY</t>
  </si>
  <si>
    <t>23, 3, 4, 12, 3, 5, 3, 0, 2, 1, 2, 4</t>
  </si>
  <si>
    <t>2, 0, 0, 0, 0, 0, 0, 0, 0, 0, 0, 0</t>
  </si>
  <si>
    <t>2026-03-11, 2025-10-13, 2025-09-29, 2025-09-12, 2025-09-03, 2025-09-03, 2025-09-02, 2025-08-28, 2025-08-26, 2025-08-18, 2025-08-16, 2025-08-14</t>
  </si>
  <si>
    <t>Image, Sidecar, Image, Image, Sidecar, Image, Sidecar, Sidecar, Sidecar, Sidecar, Sidecar, Sidecar</t>
  </si>
  <si>
    <t>https://scontent-lax3-2.cdninstagram.com/v/t51.82787-15/649350833_18571233958012938_6034908424722051012_n.jpg?stp=dst-jpg_e35_p1080x1080_sh0.08_tt6&amp;_nc_ht=scontent-lax3-2.cdninstagram.com&amp;_nc_cat=106&amp;_nc_oc=Q6cZ2QHptLiWGnPsZiztU0EpC_EAwumFIhZ8zs87IBQ9hl_5H_dlv2sqw7qmUleiYtjWBcs&amp;_nc_ohc=-qr9ulFgXXgQ7kNvwEIRSeP&amp;_nc_gid=H_oXt92cQWbGzq9XnPehtg&amp;edm=AOQ1c0wBAAAA&amp;ccb=7-5&amp;ig_cache_key=Mzg1MDMwODI4MjExMjc1MTA2Nw%3D%3D.3-ccb7-5&amp;oh=00_AfzBMv6Ug9o4gCRnRs_mZ4UEykGeOkArPdcxXQ_RNmcs9g&amp;oe=69BD9063&amp;_nc_sid=8b3546, https://scontent-lax3-1.cdninstagram.com/v/t39.30808-6/559779774_25409956608599542_7340088096043728582_n.jpg?stp=dst-jpg_e35_s1080x1080_sh0.08_tt6&amp;_nc_ht=scontent-lax3-1.cdninstagram.com&amp;_nc_cat=110&amp;_nc_oc=Q6cZ2QHptLiWGnPsZiztU0EpC_EAwumFIhZ8zs87IBQ9hl_5H_dlv2sqw7qmUleiYtjWBcs&amp;_nc_ohc=EU0ejvsErsAQ7kNvwHc6DoJ&amp;_nc_gid=H_oXt92cQWbGzq9XnPehtg&amp;edm=AOQ1c0wAAAAA&amp;ccb=7-5&amp;ig_cache_key=Mzc0MjM3OTYwNjIxNDQxOTc1Ng%3D%3D.3-ccb7-5&amp;oh=00_Afzz16sbzRdb3xItsvjoq9fjdGEVckslwvpwv3azHqIy5w&amp;oe=69BDABE2&amp;_nc_sid=8b3546, https://scontent-lax3-1.cdninstagram.com/v/t39.30808-6/559779774_25409956608599542_7340088096043728582_n.jpg?stp=dst-jpg_e35_s1080x1080_sh0.08_tt6&amp;_nc_ht=scontent-lax3-1.cdninstagram.com&amp;_nc_cat=110&amp;_nc_oc=Q6cZ2QHptLiWGnPsZiztU0EpC_EAwumFIhZ8zs87IBQ9hl_5H_dlv2sqw7qmUleiYtjWBcs&amp;_nc_ohc=EU0ejvsErsAQ7kNvwHc6DoJ&amp;_nc_gid=H_oXt92cQWbGzq9XnPehtg&amp;edm=AOQ1c0wAAAAA&amp;ccb=7-5&amp;ig_cache_key=Mzc0MjM3OTYwNjIxNDQxOTc1Ng%3D%3D.3-ccb7-5&amp;oh=00_Afzz16sbzRdb3xItsvjoq9fjdGEVckslwvpwv3azHqIy5w&amp;oe=69BDABE2&amp;_nc_sid=8b3546, https://scontent-lax3-2.cdninstagram.com/v/t39.30808-6/559871407_25409956625266207_2004896496727652448_n.jpg?stp=dst-jpg_e35_s1080x1080_sh0.08_tt6&amp;_nc_ht=scontent-lax3-2.cdninstagram.com&amp;_nc_cat=107&amp;_nc_oc=Q6cZ2QHptLiWGnPsZiztU0EpC_EAwumFIhZ8zs87IBQ9hl_5H_dlv2sqw7qmUleiYtjWBcs&amp;_nc_ohc=Fwi2dmx9H5AQ7kNvwHWD2Ld&amp;_nc_gid=H_oXt92cQWbGzq9XnPehtg&amp;edm=AOQ1c0wAAAAA&amp;ccb=7-5&amp;ig_cache_key=Mzc0MjM3OTYwMzgwNjg5ODA2Mg%3D%3D.3-ccb7-5&amp;oh=00_Afxa17TwDQPap3OWQWxyY6qXHfVPpFWdj9Fla06usGsfEQ&amp;oe=69BDB3FF&amp;_nc_sid=8b3546, https://scontent-lax3-1.cdninstagram.com/v/t39.30808-6/560049416_25409957681932768_5940657300166434669_n.jpg?stp=dst-jpg_e35_s1080x1080_sh0.08_tt6&amp;_nc_ht=scontent-lax3-1.cdninstagram.com&amp;_nc_cat=104&amp;_nc_oc=Q6cZ2QHptLiWGnPsZiztU0EpC_EAwumFIhZ8zs87IBQ9hl_5H_dlv2sqw7qmUleiYtjWBcs&amp;_nc_ohc=_HIdZvjr3O4Q7kNvwFa3Miv&amp;_nc_gid=H_oXt92cQWbGzq9XnPehtg&amp;edm=AOQ1c0wAAAAA&amp;ccb=7-5&amp;ig_cache_key=Mzc0MjM3OTYwMzQxMjYxNDAyNw%3D%3D.3-ccb7-5&amp;oh=00_Afw9jBxd7JmMUaSU--DxVFJqd4_4eckqGc0eIrOJkLNtdA&amp;oe=69BDB38B&amp;_nc_sid=8b3546, https://scontent-lax3-1.cdninstagram.com/v/t39.30808-6/555920827_25268607436067794_3037649141134783004_n.jpg?stp=dst-jpg_e35_s1080x1080_sh0.08_tt6&amp;_nc_ht=scontent-lax3-1.cdninstagram.com&amp;_nc_cat=110&amp;_nc_oc=Q6cZ2QHptLiWGnPsZiztU0EpC_EAwumFIhZ8zs87IBQ9hl_5H_dlv2sqw7qmUleiYtjWBcs&amp;_nc_ohc=X7lYj_AozJcQ7kNvwEfzejh&amp;_nc_gid=H_oXt92cQWbGzq9XnPehtg&amp;edm=AOQ1c0wAAAAA&amp;ccb=7-5&amp;ig_cache_key=MzczMjQwMTY4MTYzNzU3MTkxNA%3D%3D.3-ccb7-5&amp;oh=00_AfzHCp0sJwQhwK-iQBpyi3dAQLl-a1tlEJUX3bfA8IGJiw&amp;oe=69BDA265&amp;_nc_sid=8b3546, https://scontent-lax7-1.cdninstagram.com/v/t39.30808-6/547515355_25127704740158065_3928814299103832534_n.jpg?stp=dst-jpg_e35_p1080x1080_sh0.08_tt6&amp;_nc_ht=scontent-lax7-1.cdninstagram.com&amp;_nc_cat=101&amp;_nc_oc=Q6cZ2QHptLiWGnPsZiztU0EpC_EAwumFIhZ8zs87IBQ9hl_5H_dlv2sqw7qmUleiYtjWBcs&amp;_nc_ohc=nomwVg03Gj8Q7kNvwEg04GO&amp;_nc_gid=H_oXt92cQWbGzq9XnPehtg&amp;edm=AOQ1c0wAAAAA&amp;ccb=7-5&amp;ig_cache_key=MzcyMDEwOTY3NjI2OTc4NjU5NA%3D%3D.3-ccb7-5&amp;oh=00_AfzpcJ8iOnEllg10WRvVi7W1iJLrdzsnjEaJ56BPtUKhuQ&amp;oe=69BDBC20&amp;_nc_sid=8b3546, https://scontent-lax3-2.cdninstagram.com/v/t39.30808-6/542752954_25051743101087563_3062305011366184957_n.jpg?stp=dst-jpg_e35_p1080x1080_sh0.08_tt6&amp;_nc_ht=scontent-lax3-2.cdninstagram.com&amp;_nc_cat=107&amp;_nc_oc=Q6cZ2QHptLiWGnPsZiztU0EpC_EAwumFIhZ8zs87IBQ9hl_5H_dlv2sqw7qmUleiYtjWBcs&amp;_nc_ohc=xnlH39AzV_QQ7kNvwGPiq_M&amp;_nc_gid=H_oXt92cQWbGzq9XnPehtg&amp;edm=AOQ1c0wAAAAA&amp;ccb=7-5&amp;ig_cache_key=MzcxMzU1NTc4MDMzNjE4MzA1OQ%3D%3D.3-ccb7-5&amp;oh=00_AfwOOXV61eAG424Za94Yi8oLjySMaaHWW5DHiqHaRH9blw&amp;oe=69BD98DF&amp;_nc_sid=8b3546, https://scontent-lax3-2.cdninstagram.com/v/t39.30808-6/542752954_25051743101087563_3062305011366184957_n.jpg?stp=dst-jpg_e35_p1080x1080_sh0.08_tt6&amp;_nc_ht=scontent-lax3-2.cdninstagram.com&amp;_nc_cat=107&amp;_nc_oc=Q6cZ2QHptLiWGnPsZiztU0EpC_EAwumFIhZ8zs87IBQ9hl_5H_dlv2sqw7qmUleiYtjWBcs&amp;_nc_ohc=xnlH39AzV_QQ7kNvwGPiq_M&amp;_nc_gid=H_oXt92cQWbGzq9XnPehtg&amp;edm=AOQ1c0wAAAAA&amp;ccb=7-5&amp;ig_cache_key=MzcxMzU1NTc4MDMzNjE4MzA1OQ%3D%3D.3-ccb7-5&amp;oh=00_AfwOOXV61eAG424Za94Yi8oLjySMaaHWW5DHiqHaRH9blw&amp;oe=69BD98DF&amp;_nc_sid=8b3546, https://scontent-lax3-2.cdninstagram.com/v/t39.30808-6/543089949_25051744941087379_8963981781521843886_n.jpg?stp=dst-jpg_e35_p1080x1080_sh0.08_tt6&amp;_nc_ht=scontent-lax3-2.cdninstagram.com&amp;_nc_cat=107&amp;_nc_oc=Q6cZ2QHptLiWGnPsZiztU0EpC_EAwumFIhZ8zs87IBQ9hl_5H_dlv2sqw7qmUleiYtjWBcs&amp;_nc_ohc=qqu1tqHkr6IQ7kNvwFginqx&amp;_nc_gid=H_oXt92cQWbGzq9XnPehtg&amp;edm=AOQ1c0wAAAAA&amp;ccb=7-5&amp;ig_cache_key=MzcxMzU1NTc4MTYwMjg1Nzg5Nw%3D%3D.3-ccb7-5&amp;oh=00_AfzNIYfYLeMriQS_GEnQZUPDuvfqgCw9coNgY0oJHl3mzg&amp;oe=69BD</t>
  </si>
  <si>
    <t>https://www.instagram.com/fuhongzhan</t>
  </si>
  <si>
    <t>eastcoastbagelco</t>
  </si>
  <si>
    <t>East Coast Bagel Co.®</t>
  </si>
  <si>
    <t>"We Honor The Traditional Bagel-Making Method: Kettle Boiled,Never Steamed,Then Baked To Be Genuinely Satisfying." Since 1991. Made in California, USA</t>
  </si>
  <si>
    <t>None,Bagel Shop</t>
  </si>
  <si>
    <t>http://www.eastcoastbagel.com/locations</t>
  </si>
  <si>
    <t>https://scontent-mia3-2.cdninstagram.com/v/t51.82787-19/569600527_18425557030110271_1065271578590219984_n.jpg?stp=dst-jpg_e0_s150x150_tt6&amp;efg=eyJ2ZW5jb2RlX3RhZyI6InByb2ZpbGVfcGljLmRqYW5nby41MzMuYzIifQ&amp;_nc_ht=scontent-mia3-2.cdninstagram.com&amp;_nc_cat=107&amp;_nc_oc=Q6cZ2QGZBdwQr_gpqbDXyYZNVj9CecMFqNVGe_w_uPUKKqMzMUX8ATJw1bJeT91uzQCQ1bU_ojNu5xRhFUqX8kO7SFFQ&amp;_nc_ohc=xD7RJsX5BcEQ7kNvwFKRG-a&amp;_nc_gid=1bCl_eO2plEQO05dEirAqQ&amp;edm=AOQ1c0wBAAAA&amp;ccb=7-5&amp;oh=00_AfyZWWicd3abTrsL-RjjmviDjN4UVIriu6MnwC6HpM_eJQ&amp;oe=69BDA664&amp;_nc_sid=8b3546</t>
  </si>
  <si>
    <t>We Offer Dirty Chips for Sandwiches! Get the Sea Salted, Mesquite BBQ, or Jalapeño Heat.
PC:@realdirtychips | Make this November to Remember with getting Bagels and an Ice Blended drink from East Coast Bagel. We are thankful to you all
(At Participating Locations) | Welcome for our Smoothie drinks
(At Participating Locations) | Thank you for getting the B.L.T.C.C….
@kingcarlx | Welcome Natasha! Thank you…
@natashahasthemunchies | Memories. Thank you for the opportunity. Hope we reach further for the future.
pc: @cbstv @cbsnewyork | From: East Coast Sonoma - East Coast Bagel
To: Customers, Family, Friends, Team Members
Subject: Past, Present, Future
For the past, since end of 2004/early 2005, it has almost been a few decade since Preston and Jenny as brother and sister with their spouse and their kids from SoCal and NorCal s | Hope our hard work and serving bagels makes it worthwhile for our customers. Thanks for the appreciation and it means a lot.
pc: @threebestratedofficial | Thank you to all for making this possible.
pc: @qualitybusinessawards | Hello Summer
pc: @infinite_justice85 | Thank you for the postcard award and hope we reach further. Thank you all for making this day happen and we could not have been more happier!
pc: @bestrate | Must-try Sausage Beggel!
pc: @eatwithvivdo</t>
  </si>
  <si>
    <t>@realdirtychips, @kingcarlx, @natashahasthemunchies, @cbstv, @cbsnewyork, @threebestratedofficial, @qualitybusinessawards, @infinite_justice85, @bestrate, @eatwithvivdo</t>
  </si>
  <si>
    <t>https://instagram.com/p/Cjmmh96O0iT, https://instagram.com/p/DCxQRaXzCG0, https://instagram.com/p/DCxPUffz3mN, https://instagram.com/p/DVpKQ2Tj3qt, https://instagram.com/p/DVXCCHfklIo, https://instagram.com/p/DP2YNHZj_s1, https://instagram.com/p/DPqhAPokTrw, https://instagram.com/p/DNCycCJORo8, https://instagram.com/p/DNBBd4RR8kO, https://instagram.com/p/DKbZ0ePxOsm, https://instagram.com/p/DJwZ4BVRwkX, https://instagram.com/p/DJdFexgPvmR</t>
  </si>
  <si>
    <t>10, 7, 6, 48, 37, 10, 9, 9, 9, 15, 6, 14</t>
  </si>
  <si>
    <t>0, 3, 0, 1, 0, 0, 1, 3, 0, 0, 0, 0</t>
  </si>
  <si>
    <t>2022-10-12, 2024-11-24, 2024-11-24, 2026-03-09, 2026-03-01, 2025-10-16, 2025-10-11, 2025-08-07, 2025-08-06, 2025-06-03, 2025-05-17, 2025-05-10</t>
  </si>
  <si>
    <t>East Coast Bagel, East Coast Bagel Long Beach, Coast To Coast, Surf City USA Marathon, East Coast Bagel Co Inc</t>
  </si>
  <si>
    <t>Sidecar, Image, Image, Video, Video, Image, Image, Image, Image, Image, Image, Image</t>
  </si>
  <si>
    <t>https://scontent-mia3-3.cdninstagram.com/v/t51.29350-15/311334788_837033743982694_1045571573479714076_n.webp?se=8&amp;stp=dst-jpg_e35_tt6&amp;_nc_ht=scontent-mia3-3.cdninstagram.com&amp;_nc_cat=110&amp;_nc_oc=Q6cZ2QGZBdwQr_gpqbDXyYZNVj9CecMFqNVGe_w_uPUKKqMzMUX8ATJw1bJeT91uzQCQ1bU_ojNu5xRhFUqX8kO7SFFQ&amp;_nc_ohc=aoM6cGXgZAkQ7kNvwFPQjn8&amp;_nc_gid=1bCl_eO2plEQO05dEirAqQ&amp;edm=AOQ1c0wBAAAA&amp;ccb=7-5&amp;ig_cache_key=Mjk0NzIxMjQ2MjY3MjkxMTg5Mg%3D%3D.3-ccb7-5&amp;oh=00_Afzt6WW_XIXwNRPgliq1UItxEbIjLGXi8WBYRl5hyauXoA&amp;oe=69BD9AF3&amp;_nc_sid=8b3546, https://scontent-mia3-3.cdninstagram.com/v/t51.29350-15/311334788_837033743982694_1045571573479714076_n.webp?se=8&amp;stp=dst-jpg_e35_tt6&amp;_nc_ht=scontent-mia3-3.cdninstagram.com&amp;_nc_cat=110&amp;_nc_oc=Q6cZ2QGZBdwQr_gpqbDXyYZNVj9CecMFqNVGe_w_uPUKKqMzMUX8ATJw1bJeT91uzQCQ1bU_ojNu5xRhFUqX8kO7SFFQ&amp;_nc_ohc=aoM6cGXgZAkQ7kNvwFPQjn8&amp;_nc_gid=1bCl_eO2plEQO05dEirAqQ&amp;edm=AOQ1c0wBAAAA&amp;ccb=7-5&amp;ig_cache_key=Mjk0NzIxMjQ2MjY3MjkxMTg5Mg%3D%3D.3-ccb7-5&amp;oh=00_Afzt6WW_XIXwNRPgliq1UItxEbIjLGXi8WBYRl5hyauXoA&amp;oe=69BD9AF3&amp;_nc_sid=8b3546, https://scontent-mia5-1.cdninstagram.com/v/t51.29350-15/311279498_478321201018252_4430599267624350951_n.webp?se=8&amp;stp=dst-jpg_e35_tt6&amp;_nc_ht=scontent-mia5-1.cdninstagram.com&amp;_nc_cat=104&amp;_nc_oc=Q6cZ2QGZBdwQr_gpqbDXyYZNVj9CecMFqNVGe_w_uPUKKqMzMUX8ATJw1bJeT91uzQCQ1bU_ojNu5xRhFUqX8kO7SFFQ&amp;_nc_ohc=QWt0vKTdFdEQ7kNvwGs20Qf&amp;_nc_gid=1bCl_eO2plEQO05dEirAqQ&amp;edm=AOQ1c0wBAAAA&amp;ccb=7-5&amp;ig_cache_key=Mjk0NzIxMjQ2MjY4MTQwODQ5MQ%3D%3D.3-ccb7-5&amp;oh=00_AfxROApDJw7EEe4o7cxudPTbq1yQKYdwL7dC_LZVKOkh3w&amp;oe=69BDAA32&amp;_nc_sid=8b3546, https://scontent-mia3-2.cdninstagram.com/v/t51.29350-15/311608667_196404856119953_3434085517212702348_n.webp?se=8&amp;stp=dst-jpg_e35_tt6&amp;_nc_ht=scontent-mia3-2.cdninstagram.com&amp;_nc_cat=105&amp;_nc_oc=Q6cZ2QGZBdwQr_gpqbDXyYZNVj9CecMFqNVGe_w_uPUKKqMzMUX8ATJw1bJeT91uzQCQ1bU_ojNu5xRhFUqX8kO7SFFQ&amp;_nc_ohc=L-_YROvR_9MQ7kNvwEW110H&amp;_nc_gid=1bCl_eO2plEQO05dEirAqQ&amp;edm=AOQ1c0wBAAAA&amp;ccb=7-5&amp;ig_cache_key=Mjk0NzIxMjQ2Mjg0MDYyMjM2OA%3D%3D.3-ccb7-5&amp;oh=00_Afy7PgA_1Kt1rv3ZVgd93Is5C_VwYtOZBOiAmZOPagIjwg&amp;oe=69BDA0D6&amp;_nc_sid=8b3546, https://scontent-mia3-2.cdninstagram.com/v/t51.2885-15/468378418_18377106388110271_7148850717625036552_n.jpg?stp=dst-jpg_e15_tt6&amp;_nc_ht=scontent-mia3-2.cdninstagram.com&amp;_nc_cat=107&amp;_nc_oc=Q6cZ2QGZBdwQr_gpqbDXyYZNVj9CecMFqNVGe_w_uPUKKqMzMUX8ATJw1bJeT91uzQCQ1bU_ojNu5xRhFUqX8kO7SFFQ&amp;_nc_ohc=7DFLgZ6IEAIQ7kNvwG-qaLG&amp;_nc_gid=1bCl_eO2plEQO05dEirAqQ&amp;edm=AOQ1c0wBAAAA&amp;ccb=7-5&amp;ig_cache_key=MzUwODY1NzE0OTk5MDE1MDU4MA%3D%3D.3-ccb7-5&amp;oh=00_Afx58c5KhGcCpTJT3Ifkv3-4ZmnjCHDlC6SOBoJhYxV-eg&amp;oe=69BD8C4E&amp;_nc_sid=8b3546, https://scontent-mia3-2.cdninstagram.com/v/t51.2885-15/468364570_18377105152110271_2158374119793159224_n.jpg?stp=dst-jpg_e35_p1080x1080_sh0.08_tt6&amp;_nc_ht=scontent-mia3-2.cdninstagram.com&amp;_nc_cat=107&amp;_nc_oc=Q6cZ2QGZBdwQr_gpqbDXyYZNVj9CecMFqNVGe_w_uPUKKqMzMUX8ATJw1bJeT91uzQCQ1bU_ojNu5xRhFUqX8kO7SFFQ&amp;_nc_ohc=lb6m5ltDCM0Q7kNvwETxvlO&amp;_nc_gid=1bCl_eO2plEQO05dEirAqQ&amp;edm=AOQ1c0wBAAAA&amp;ccb=7-5&amp;ig_cache_key=MzUwODY1Mjk2MzYwNTIxNTYyOQ%3D%3D.3-ccb7-5&amp;oh=00_AfyHCWrgew_zOFGzSt_b-Ut9iTXPcTpAMR_2WM4PQltJJQ&amp;oe=69BDB84F&amp;_nc_sid=8b3546, https://scontent-mia3-2.cdninstagram.com/v/t51.82787-15/565178283_18423848473110271_7082195878526542893_n.jpg?stp=dst-jpg_e35_p1080x1080_sh0.08_tt6&amp;_nc_ht=scontent-mia3-2.cdninstagram.com&amp;_nc_cat=107&amp;_nc_oc=Q6cZ2QGZBdwQr_gpqbDXyYZNVj9CecMFqNVGe_w_uPUKKqMzMUX8ATJw1bJeT91uzQCQ1bU_ojNu5xRhFUqX8kO7SFFQ&amp;_nc_ohc=g4DYMXkMSd4Q7kNvwGPlfcc&amp;_nc_gid=1bCl_eO2plEQO05dEirAqQ&amp;edm=AOQ1c0wBAAAA&amp;ccb=7-5&amp;ig_cache_key=Mzc0NDI4NjU5NDYxOTY2OTMwMQ%3D%3D.3-ccb7-5&amp;oh=00_AfwVM0RZ6gAf43sJyEMK7Khgq9RGdnwhTA9xKdU8O9RaMA&amp;oe=69BDBE9B&amp;_nc_sid=8b3546, https://scontent-mia3-2.cdninstagram.com/v/t51.82787-15/562558915_18423201292110271_7887091222972257764_n.jpg?stp=dst-jpg_e35_s1080x1080_sh0.08_tt6&amp;_nc_ht=scontent-mia3-2.cdninstagram.com&amp;_nc_cat=107&amp;_nc_oc=Q6cZ2QGZBdwQr_gpqbDXyYZNVj9CecMFqNVGe_w_uPUKKqMzMUX8ATJw1bJeT91uzQCQ1bU_ojNu5xRhFUqX8kO7SFFQ&amp;_nc_ohc=a8nRbkxmeScQ7kNvwG_75w4&amp;_nc_gid=1bCl_eO2plEQO05dEirAqQ&amp;edm=AOQ1c0wBAAAA&amp;ccb=7-5&amp;ig_cache_key=Mzc0MDk0NzU5MjgwNjIxODQ4MA%3D%3D.3-ccb7-5&amp;oh=00_AfzCgFnR-P0YKTFYDKFp6Z0QzpeAuAUP-R_LpNwfW83e_g&amp;oe=69BDBDBF&amp;_nc_sid=8b3546, https://scontent-mia3-2.cdninstagram.com/v/t51.82787-15/527981072_18414417544110271_354251906631934188_n.jpg?stp=dst-jpg_e35_p1080x1080_sh0.08_tt6&amp;_nc_ht=scontent-mia3-2.cdninstagram.com&amp;_nc_cat=107&amp;_nc_oc=Q6cZ2QGZBdwQr_gpqbDXyYZNVj9CecMFqNVGe_w_uPUKKqMzMUX8ATJw1bJeT91uzQCQ1bU_ojNu5xRhFUqX8kO7SFFQ&amp;_nc_ohc=VHV7WSHL03IQ7kNvwFaQenp&amp;_nc_gid=1bCl_eO2plEQO05dEirAqQ&amp;edm=AOQ1c0wBAAAA&amp;ccb=7-5&amp;ig_cache_key=MzY5MzczNjQ3MzE3MDM1MjcwMA%3D%3D.3-ccb7-5&amp;oh=00_AfzpnpYA1UmZVeoatxM7S7saS7s9eUBkrfPNo48LM28jPA&amp;oe=69BD8B26&amp;_nc_sid=8b3546, https://scontent-mia3-2.cdninstagram.com/v/t51.82787-15/527911940_18414326056110271_1571267719631328692_n.jpg?stp=dst-jpg_e35_p1080x1080_sh0.08_tt6&amp;_nc_ht=scontent-mia3-2.cdninstagram.com&amp;_nc_cat=107&amp;_nc_oc=Q6cZ2QGZBdwQr_gpqbDXyYZNVj9CecMFqNVGe_w_uPUKKqMzMUX8ATJw1bJeT91uzQCQ1bU_ojNu5xRhFUqX8kO7SFFQ&amp;_nc_ohc=rkBryc7Nd9kQ7kNvwEeVgZe&amp;_nc_gid=1bCl_eO2plEQO05dEirAq</t>
  </si>
  <si>
    <t>https://scontent-mia3-3.cdninstagram.com/o1/v/t16/f2/m69/AQNwYKsxPstwgk-CudJ4AQ6a6wymKwrpjKQHJ3tSXH-25QHRtOhaS_gduy43fkIZJaRxQhuvaDF4s1_T67FVDg1G.mp4?strext=1&amp;_nc_cat=108&amp;_nc_sid=5e9851&amp;_nc_ht=scontent-mia3-3.cdninstagram.com&amp;_nc_ohc=yo6WsMvdcVIQ7kNvwHbOGJr&amp;efg=eyJ2ZW5jb2RlX3RhZyI6Inhwdl9wcm9ncmVzc2l2ZS5JTlNUQUdSQU0uQ0xJUFMuQzMuNTc2LmRhc2hfYmFzZWxpbmVfMV92MSIsInhwdl9hc3NldF9pZCI6MTc5NDY4MjAyNzgxMTM5MTYsImFzc2V0X2FnZV9kYXlzIjo3LCJ2aV91c2VjYXNlX2lkIjoxMDA5OSwiZHVyYXRpb25fcyI6NjYsInVybGdlbl9zb3VyY2UiOiJ3d3cifQ%3D%3D&amp;ccb=17-1&amp;_nc_gid=1bCl_eO2plEQO05dEirAqQ&amp;_nc_ss=1a&amp;_nc_zt=28&amp;vs=5084c7848d430164&amp;_nc_vs=HBksFQIYOnBhc3N0aHJvdWdoX2V2ZXJzdG9yZS9HTFZ6ZWlZQzlLTHQyTG9DQUpsaHpMUlB6R3RSYnNwVEFRQUYVAALIARIAFQIYUWlnX3hwdl9wbGFjZW1lbnRfcGVybWFuZW50X3YyL0I3NDk2QkE0RjIyN0ZDRkI4RjI0NTRBOTg2MTkwQjk3X2F1ZGlvX2Rhc2hpbml0Lm1wNBUCAsgBEgAoABgAGwKIB3VzZV9vaWwBMRJwcm9ncmVzc2l2ZV9yZWNpcGUBMRUAACb42bL4tqLhPxUCKAJDMywXQFCgAAAAAAAYEmRhc2hfYmFzZWxpbmVfMV92MREAdf4HZeadAQA&amp;oh=00_Afx3JSEVCnMR-atWzijzF-qx_jHaRXkfxnbvObi5XlvmBw&amp;oe=69BDB370, https://scontent-mia3-3.cdninstagram.com/o1/v/t16/f2/m69/AQO-MkBmuOPP4w1zwbvpNQCPlnSncDLGiKVXRDDR7yOsNjcq5KAVroh9o4lqxrVRx07AlXUe0wLf8CddpDIWpQu3.mp4?strext=1&amp;_nc_cat=110&amp;_nc_sid=5e9851&amp;_nc_ht=scontent-mia3-3.cdninstagram.com&amp;_nc_ohc=H8fKEOAWuYwQ7kNvwGw1-XC&amp;efg=eyJ2ZW5jb2RlX3RhZyI6Inhwdl9wcm9ncmVzc2l2ZS5JTlNUQUdSQU0uQ0xJUFMuQzMuNTc2LmRhc2hfYmFzZWxpbmVfMV92MSIsInhwdl9hc3NldF9pZCI6MTc5NDQ5ODQyNDgxMTM5MTYsImFzc2V0X2FnZV9kYXlzIjoxNCwidmlfdXNlY2FzZV9pZCI6MTA4ODQsImR1cmF0aW9uX3MiOjIzOSwidXJsZ2VuX3NvdXJjZSI6Ind3dyJ9&amp;ccb=17-1&amp;vs=6491dab6724b403d&amp;_nc_vs=HBksFQIYOnBhc3N0aHJvdWdoX2V2ZXJzdG9yZS9HSGZRWXlZRDlMc21UYmNGQUtHdzFGY3c1aG9aYnNwVEFRQUYVAALIARIAFQIYUWlnX3hwdl9wbGFjZW1lbnRfcGVybWFuZW50X3YyLzZDNEVDNkUyMzQ5NkRGMjAzQTVCNThGRkYyODFCRjgyX2F1ZGlvX2Rhc2hpbml0Lm1wNBUCAsgBEgAoABgAGwKIB3VzZV9vaWwBMRJwcm9ncmVzc2l2ZV9yZWNpcGUBMRUAACb46965x7fgPxUCKAJDMywXQG3hDlYEGJMYEmRhc2hfYmFzZWxpbmVfMV92MREAdf4HZYiqAQA&amp;_nc_gid=1bCl_eO2plEQO05dEirAqQ&amp;_nc_ss=1a&amp;_nc_zt=28&amp;oh=00_AfybD374Dw-GJPexd9jrDXp0yPJeqr4K5ut9oDtBVtCFvA&amp;oe=69BD8856</t>
  </si>
  <si>
    <t>https://www.instagram.com/eastcoastbagelco</t>
  </si>
  <si>
    <t>landrover.tu</t>
  </si>
  <si>
    <t>台中 Land Rover 銷售顧問 杜建緯</t>
  </si>
  <si>
    <t>台中 Land Rover 銷售顧問 杜建緯 (外號杜德偉)
任職捷盈汽車
Range Rover
Range Rover Sport
Defender
Discovery
提供賞車試乘與購車規劃
分享Land Rover車款資訊
📍台中
📩 私訊預約賞車
📞 0911-667-766</t>
  </si>
  <si>
    <t>https://www.facebook.com/profile.php?id=61559287543796&amp;mibextid=LQQJ4d</t>
  </si>
  <si>
    <t>https://scontent-iad3-2.cdninstagram.com/v/t51.2885-19/13744120_860131450787154_746725907_a.jpg?stp=dst-jpg_e0_s150x150_tt6&amp;efg=eyJ2ZW5jb2RlX3RhZyI6InByb2ZpbGVfcGljLmRqYW5nby4yMDAuYzIifQ&amp;_nc_ht=scontent-iad3-2.cdninstagram.com&amp;_nc_cat=106&amp;_nc_oc=Q6cZ2QGJkxoInwqB6pEYESdUoUiEjhVjqbk_Vbj3GODOoY2qOefrJF2PGtxsNakvUdCHL0k&amp;_nc_ohc=HwC71or_t_EQ7kNvwGCXUQr&amp;_nc_gid=AWr7fhcter-ptBvg5M_2jw&amp;edm=AOQ1c0wBAAAA&amp;ccb=7-5&amp;oh=00_AfwymPbwegJezi7UWApTd1ziZtJb8DW5RLF76sbUd7f9Fw&amp;oe=69BD940F&amp;_nc_sid=8b3546</t>
  </si>
  <si>
    <t>0911-667-766</t>
  </si>
  <si>
    <t>Land Rove 汽車租賃介紹｜台中 Land Rover 銷售顧問 杜建緯
號外！號外！
現在 LAND ROVER 推出～
👉 租賃・零・利・率・方・案！
沒聽錯！租賃零利率！
錯過這次不再有。
只到本月3月底就結束。
Defender、
Range Rover、
Range Rover Sport、
看您喜歡哪一台！！
直接來電 0911-667-766
找 杜建緯 讓我親自為你規劃！
LAND ROVER 租賃零利率，
現在不買，真的會後悔！
台中 Land Rover 捷盈汽車
銷售顧問 杜建緯 
Mobile：0911-667766
Line ID：091166 | 台中Land Rover Defender 2026年新車推薦｜新車銷售顧問杜建緯介紹。
2026.03.28(六)-2026.03.29(日)
敬邀蒞臨展間賞車。
主要銷售車款包含：
Range Rover、Range Rover Sport、Defender 、Discovery等SUV車型。
提供服務項目：
• 新車購買規劃
• 客製化配備建議
• 試乘安排
• 舊車換新評估
• 車輛金融與租賃方案說明
多年汽車銷售經驗，重視透明報價與長期客戶關係經營。
外號「杜德偉」，因名字好記而廣為客戶熟知。
歡迎台中地區預約賞車與試乘體驗。
台中 Land Rover 捷盈汽車
銷售 | 台中 2026年新型式 DEFENDER D350X 新車分享｜台中 Land Rover 銷售顧問 杜建緯
熱呼呼到店..來不及洗..就上線！
首波D250X &amp; D350X 領航版限時銷售
加價限量183000配備升級…買到賺到
錯過這一波…就可惜了。
台中 Land Rover 銷售顧問 杜建緯
服務品牌：Land Rover
車款：Defender / Range Rover / Range Rover Sport / Discovery
如果您在台中想了解或試駕
歡迎私訊或來電
台中 Land Rover
銷售顧問 杜建緯
Mobile：0911-667766
FB | 員林香菜芫荽市集
來來來…遇到
杜德偉請您吃芫荽
LAND ROVER 捷盈汽車 
熱情銷售顧問：杜德偉
Mobile：0911-667766
Line ID：0911667766
https://line.me/ti/p/jjFL9bqIRI 
FB粉絲專頁連結:
https://www.facebook.com/profile.php?id=61559287543796&amp;mibextid=LQQJ4d
IG連結:
https://instagram.com/bosss.world
YouTube影片連結：
https://youtube.com/@o911667766
#LA | 祝大家馬年馬上發
LAND ROVER 捷盈汽車 
熱情銷售顧問：杜德偉
Mobile：0911-667766
Line ID：0911667766
https://line.me/ti/p/jjFL9bqIRI 
FB粉絲專頁連結:
https://www.facebook.com/profile.php?id=61559287543796&amp;mibextid=LQQJ4d
IG連結:
https://instagram.com/bosss.world
YouTube影片連結：
https://youtube.com/@o911667766
#捷盈汽車
 #LANDROVER
#台中 | 號外！號外！
現在 LAND ROVER 推出～
👉 租賃・零・利・率・方・案！
沒聽錯！租賃零利率！
Defender、
Range Rover、
Range Rover Sport、
看您喜歡哪一台！
直接來電 0911-667-766
找 杜德偉，讓我親自為你規劃！
LAND ROVER 租賃零利率，
現在不買，真的會後悔！
LAND ROVER 捷盈汽車 
熱情銷售顧問：杜德偉
Mobile：0911-667766
Line ID：0911667766
https://line.me/ti/p/jjFL9bqIRI 
https://youtu.be/SrkgRcsR | 號外！號外！
現在 LAND ROVER 推出～
👉 租賃・零・利・率・方・案！
沒聽錯！租賃零利率！
Defender、
Range Rover、
Range Rover Sport、
看您喜歡哪一台！
直接來電 0911-667-766
找 杜德偉，讓我親自為你規劃！
LAND ROVER 租賃零利率，
現在不買，真的會後悔！
LAND ROVER 捷盈汽車 
熱情銷售顧問：杜德偉
Mobile：0911-667766
Line ID：0911667766
https://line.me/ti/p/jjFL9bqIRI 
https://youtu.be/SrkgRcsR | DEFENDER 110 V8 OCTA 獨享一席
顏色 : 夏朗德灰
建議售價 : 788萬。
來電驚喜價。錯過就沒了。
買中古車不如買這台。
LAND ROVER 捷盈汽車 
熱情銷售顧問：杜德偉
Mobile：0911-667766
Line ID：0911667766
https://line.me/ti/p/jjFL9bqIRI 
FB粉絲專頁連結:
https://www.facebook.com/profile.php?id=61559287543796&amp;mibextid=LQQJ4d
IG連結:
https://instagram.com/bosss.world
 | 感謝客戶分享…
DEFENDER現車可交熱銷中。
LAND ROVER 捷盈汽車 
熱情銷售顧問：杜德偉
Mobile：0911-667766
Line ID：0911667766
https://line.me/ti/p/jjFL9bqIRI 
FB粉絲專頁連結:
https://www.facebook.com/profile.php?id=61559287543796&amp;mibextid=LQQJ4d
IG連結:
https://instagram.com/bosss.world
YouTube影片連結：
https://youtube.com/@o911667766
#捷盈汽 | RANGE ROVER EVOQUE P250S
顏色 : 阿羅約斯灰
車價 : 2280000元
選配 : 128000元
合計車價 : 2408000元
備註 :
現車1台可交車。來電有驚喜。
零利率.現金優惠.配件通通送年底到了只要業績現車一台不留。
選配內容:
1.19“ 5輻5136式亮澤黑色輪圈（039KZ）+黑色外觀風格套件（500AK）$40000（LE）。
2.Meridian™ 音響系統$24000（025LM）。
3.自動水平調整頭燈$0（064BR）。
4.LED 頭燈搭配經典日行燈
$40000（064QB）。
5.黑色對比色車頂$24000（080AN | 用歐里桑熱情的Body語言…
來融化語言的差異。
沒有不會。不能。做不到。
遇到了就Do it…
您的熱情銷售English on line中。
LAND ROVER 捷盈汽車 
熱情銷售顧問：杜德偉
Mobile：0911-667766
Line ID：0911667766
https://line.me/ti/p/jjFL9bqIRI 
FB粉絲專頁連結:
https://www.facebook.com/profile.php?id=61559287543796&amp;mibextid=LQQJ4d
IG連結:
https://instagram.com/bosss.world
 | Range Rover Sport P635 Edition Two
利古里亞黑
夜色魅影中的優雅猛獸
40分之1的享受等您來擁有…
限量40席來不及訂購的朋友
趕快來電有驚喜彩蛋…
現車在店歡迎來店賞車。
建議售價：7300000元。
選配金額：1127000元。
總價合計：8427000元。
選配內容：
1.SV 專層黃色碳纖維陶瓷煞車卡鉗$0（20BY）。
2.碳纖維陶瓷矩陣煞車系統$381000（20DK）。
3.進階車室負離子系統
$100000（022GJ）。
4.SV Bespoke 皮革升級$0（032KK）。
5.高性能皮革包覆方向盤$0（032NP）。
6.</t>
  </si>
  <si>
    <t>#LA, #LANDROVER</t>
  </si>
  <si>
    <t>@o911667766</t>
  </si>
  <si>
    <t>https://instagram.com/p/DV3qjKtD339, https://instagram.com/p/DVyOp_Uj48h, https://instagram.com/p/DVcWv26k72X, https://instagram.com/p/DVVg2Qpj1Z4, https://instagram.com/p/DVKac8JD3fO, https://instagram.com/p/DTskuYZD1p6, https://instagram.com/p/DTWmMbkD7uI, https://instagram.com/p/DSnCV8Tj4Sz, https://instagram.com/p/DSOpKE_D5Il, https://instagram.com/p/DR_QpxAD-Rx, https://instagram.com/p/DRtZLcCj4Ng, https://instagram.com/p/DRM3_4zEdzq</t>
  </si>
  <si>
    <t>9, 1, 6, 15, 7, 13, 12, 9, 11, 8, 23, 7</t>
  </si>
  <si>
    <t>2026-03-14, 2026-03-12, 2026-03-04, 2026-03-01, 2026-02-25, 2026-01-19, 2026-01-11, 2025-12-23, 2025-12-14, 2025-12-08, 2025-12-01, 2025-11-18</t>
  </si>
  <si>
    <t>Land Rover 授權經銷商 - 捷盈台中</t>
  </si>
  <si>
    <t>Video, Image, Sidecar, Sidecar, Video, Video, Video, Video, Video, Video, Sidecar, Video</t>
  </si>
  <si>
    <t>https://scontent-iad3-2.cdninstagram.com/v/t51.82787-15/650911454_18414679714124487_6714003085092550408_n.jpg?stp=dst-jpg_e35_s1080x1080_sh0.08_tt6&amp;_nc_ht=scontent-iad3-2.cdninstagram.com&amp;_nc_cat=103&amp;_nc_oc=Q6cZ2QGJkxoInwqB6pEYESdUoUiEjhVjqbk_Vbj3GODOoY2qOefrJF2PGtxsNakvUdCHL0k&amp;_nc_ohc=o7qhUuVecaAQ7kNvwGUU6AC&amp;_nc_gid=AWr7fhcter-ptBvg5M_2jw&amp;edm=AOQ1c0wBAAAA&amp;ccb=7-5&amp;ig_cache_key=Mzg1MTIwNTA4OTQ5NTU4NDU0NQ%3D%3D.3-ccb7-5&amp;oh=00_Afwbn_ANg57E7WmE9SqwwhX5KJxZOPZkp9PmZnMXd9xtUg&amp;oe=69BD9A37&amp;_nc_sid=8b3546, https://scontent-iad3-2.cdninstagram.com/v/t51.82787-15/642489717_18413400904124487_4509882373733637330_n.jpg?stp=dst-jpg_e35_p1080x1080_sh0.08_tt6&amp;_nc_ht=scontent-iad3-2.cdninstagram.com&amp;_nc_cat=103&amp;_nc_oc=Q6cZ2QGJkxoInwqB6pEYESdUoUiEjhVjqbk_Vbj3GODOoY2qOefrJF2PGtxsNakvUdCHL0k&amp;_nc_ohc=F1A4QKmq5W0Q7kNvwGmERBz&amp;_nc_gid=AWr7fhcter-ptBvg5M_2jw&amp;edm=AOQ1c0wBAAAA&amp;ccb=7-5&amp;ig_cache_key=Mzg0NTA0MzA1MTgyNDM5NTgyNQ%3D%3D.3-ccb7-5&amp;oh=00_AfyL9TndjJ5jCU_rXt8QoiSubEVhG2-Eeo2tLt5pjNSoJg&amp;oe=69BDAFCB&amp;_nc_sid=8b3546, https://scontent-iad3-2.cdninstagram.com/v/t51.82787-15/642489717_18413400904124487_4509882373733637330_n.jpg?stp=dst-jpg_e35_p1080x1080_sh0.08_tt6&amp;_nc_ht=scontent-iad3-2.cdninstagram.com&amp;_nc_cat=103&amp;_nc_oc=Q6cZ2QGJkxoInwqB6pEYESdUoUiEjhVjqbk_Vbj3GODOoY2qOefrJF2PGtxsNakvUdCHL0k&amp;_nc_ohc=F1A4QKmq5W0Q7kNvwGmERBz&amp;_nc_gid=AWr7fhcter-ptBvg5M_2jw&amp;edm=AOQ1c0wBAAAA&amp;ccb=7-5&amp;ig_cache_key=Mzg0NTA0MzA1MTgyNDM5NTgyNQ%3D%3D.3-ccb7-5&amp;oh=00_AfyL9TndjJ5jCU_rXt8QoiSubEVhG2-Eeo2tLt5pjNSoJg&amp;oe=69BDAFCB&amp;_nc_sid=8b3546, https://scontent-iad3-2.cdninstagram.com/v/t51.82787-15/642522268_18413400913124487_2321102569798405812_n.jpg?stp=dst-jpg_e35_p1080x1080_sh0.08_tt6&amp;_nc_ht=scontent-iad3-2.cdninstagram.com&amp;_nc_cat=103&amp;_nc_oc=Q6cZ2QGJkxoInwqB6pEYESdUoUiEjhVjqbk_Vbj3GODOoY2qOefrJF2PGtxsNakvUdCHL0k&amp;_nc_ohc=pinY6n4qwL4Q7kNvwH_zwiG&amp;_nc_gid=AWr7fhcter-ptBvg5M_2jw&amp;edm=AOQ1c0wBAAAA&amp;ccb=7-5&amp;ig_cache_key=Mzg0NTA0MzA1NTI3MjEyMTc5NA%3D%3D.3-ccb7-5&amp;oh=00_Afz0yictWQacKj0G8WXFNjUU2a1AiVeHC681IRkTa-Dllw&amp;oe=69BD931D&amp;_nc_sid=8b3546, https://scontent-iad3-2.cdninstagram.com/v/t51.82787-15/642478777_18413400925124487_3207119193357533783_n.jpg?stp=dst-jpg_e35_p1080x1080_sh0.08_tt6&amp;_nc_ht=scontent-iad3-2.cdninstagram.com&amp;_nc_cat=103&amp;_nc_oc=Q6cZ2QGJkxoInwqB6pEYESdUoUiEjhVjqbk_Vbj3GODOoY2qOefrJF2PGtxsNakvUdCHL0k&amp;_nc_ohc=FTVWjn19F1kQ7kNvwFdgWLA&amp;_nc_gid=AWr7fhcter-ptBvg5M_2jw&amp;edm=AOQ1c0wBAAAA&amp;ccb=7-5&amp;ig_cache_key=Mzg0NTA0MzA2MzA3MzUyMjI5MQ%3D%3D.3-ccb7-5&amp;oh=00_AfyXT36hqpUuVK-0AInzGaSk2tGLyzqPBdiB5SwGWcvI4g&amp;oe=69BDAF34&amp;_nc_sid=8b3546, https://scontent-iad3-2.cdninstagram.com/v/t51.82787-15/643546553_18413400934124487_6147971545328773177_n.jpg?stp=dst-jpg_e35_p1080x1080_sh0.08_tt6&amp;_nc_ht=scontent-iad3-2.cdninstagram.com&amp;_nc_cat=103&amp;_nc_oc=Q6cZ2QGJkxoInwqB6pEYESdUoUiEjhVjqbk_Vbj3GODOoY2qOefrJF2PGtxsNakvUdCHL0k&amp;_nc_ohc=v4-LlGRytkYQ7kNvwFBkq1w&amp;_nc_gid=AWr7fhcter-ptBvg5M_2jw&amp;edm=AOQ1c0wBAAAA&amp;ccb=7-5&amp;ig_cache_key=Mzg0NTA0MzA2NjA5MzQxMjY3Nw%3D%3D.3-ccb7-5&amp;oh=00_AfzEtg3I_aKaT6TKrKuaUXPum_28JoO4OrQ5gYlhiPZUKg&amp;oe=69BDB954&amp;_nc_sid=8b3546, https://scontent-iad3-2.cdninstagram.com/v/t51.82787-15/645472707_18413400946124487_399848486174150671_n.jpg?stp=dst-jpg_e35_p1080x1080_sh0.08_tt6&amp;_nc_ht=scontent-iad3-2.cdninstagram.com&amp;_nc_cat=103&amp;_nc_oc=Q6cZ2QGJkxoInwqB6pEYESdUoUiEjhVjqbk_Vbj3GODOoY2qOefrJF2PGtxsNakvUdCHL0k&amp;_nc_ohc=8Jp7Qg3SgscQ7kNvwEeW8j-&amp;_nc_gid=AWr7fhcter-ptBvg5M_2jw&amp;edm=AOQ1c0wBAAAA&amp;ccb=7-5&amp;ig_cache_key=Mzg0NTA0MzA2OTk1MjE3MjQwOA%3D%3D.3-ccb7-5&amp;oh=00_AfwFjeyUyOZtlirSBkI4dO9FApxs9bPni9JTAMGNRPGggA&amp;oe=69BD9564&amp;_nc_sid=8b3546, https://scontent-iad3-2.cdninstagram.com/v/t51.82787-15/642505285_18413400955124487_1488564562750073375_n.jpg?stp=dst-jpg_e35_p1080x1080_sh0.08_tt6&amp;_nc_ht=scontent-iad3-2.cdninstagram.com&amp;_nc_cat=103&amp;_nc_oc=Q6cZ2QGJkxoInwqB6pEYESdUoUiEjhVjqbk_Vbj3GODOoY2qOefrJF2PGtxsNakvUdCHL0k&amp;_nc_ohc=L3dR4XRSjmQQ7kNvwHg3urP&amp;_nc_gid=AWr7fhcter-ptBvg5M_2jw&amp;edm=AOQ1c0wBAAAA&amp;ccb=7-5&amp;ig_cache_key=Mzg0NTA0MzA3NDc5MjM5NDkzMQ%3D%3D.3-ccb7-5&amp;oh=00_AfxxFGzHQ8KjQoVD6omJjbvfsTNDAURyzD9fWdSBwuenyQ&amp;oe=69BD92B1&amp;_nc_sid=8b3546, https://scontent-iad3-2.cdninstagram.com/v/t51.82787-15/643567136_18413400967124487_6748194771912866134_n.jpg?stp=dst-jpg_e35_p1080x1080_sh0.08_tt6&amp;_nc_ht=scontent-iad3-2.cdninstagram.com&amp;_nc_cat=103&amp;_nc_oc=Q6cZ2QGJkxoInwqB6pEYESdUoUiEjhVjqbk_Vbj3GODOoY2qOefrJF2PGtxsNakvUdCHL0k&amp;_nc_ohc=mCekr4WQ6XgQ7kNvwGnqFT7&amp;_nc_gid=AWr7fhcter-ptBvg5M_2jw&amp;edm=AOQ1c0wBAAAA&amp;ccb=7-5&amp;ig_cache_key=Mzg0NTA0MzA3ODc2MDIxMTYwMA%3D%3D.3-ccb7-5&amp;oh=00_AfyUCSFAlcJXtRbtTMaVFBaKzhR6Tv6ivooKA-RSdKzi5A&amp;oe=69BDAC51&amp;_nc_sid=8b3546, https://scontent-iad3-2.cdninstagram.com/v/t51.82787-15/645449178_18413400976124487_1110620028520735580_n.jpg?stp=dst-jpg_e35_p1080x1080_sh0.08_tt6&amp;_nc_ht=scontent-iad3-2.cdninstagram.com&amp;_nc_cat=103&amp;_nc_oc=Q6cZ2QGJkxoInwqB6pEYESdUoUiEjhVjqbk_Vbj3GODOoY2qOefrJF2PGtxsNakvUdCHL0k&amp;_nc_ohc=T933FKFj9nwQ7kNvwErfUBx&amp;_nc_gid=AWr7fhcter-ptBvg5M_2jw&amp;edm=AOQ1c0wBAAAA&amp;ccb=7-5&amp;ig_cache_key=Mzg0NTA0MzA3OTYyNDIwOTU1OA%3D%3D.3-ccb7-5&amp;oh=00_AfzvgBVQQUEg_VMuyuslruks1YTAaZxjz2ERzDc-otBAlw</t>
  </si>
  <si>
    <t>https://scontent-iad3-1.cdninstagram.com/o1/v/t16/f2/m69/AQPczsasyxiJDQBUbepSIQXqYcb7dVTDZw4m-2I8eybOwp4nCxaWLMRVfGz8H4xf6ot_ct91VRf9drUMva-fykKM.mp4?strext=1&amp;_nc_cat=108&amp;_nc_sid=5e9851&amp;_nc_ht=scontent-iad3-1.cdninstagram.com&amp;_nc_ohc=7E2arZVceCUQ7kNvwEMfP6l&amp;efg=eyJ2ZW5jb2RlX3RhZyI6Inhwdl9wcm9ncmVzc2l2ZS5JTlNUQUdSQU0uQ0xJUFMuQzMuMTI3Ni5kYXNoX2Jhc2VsaW5lXzFfdjEiLCJ4cHZfYXNzZXRfaWQiOjE3OTI3NzQ4NTA3MjM5NzYzLCJhc3NldF9hZ2VfZGF5cyI6MSwidmlfdXNlY2FzZV9pZCI6MTAwOTksImR1cmF0aW9uX3MiOjQyLCJ1cmxnZW5fc291cmNlIjoid3d3In0%3D&amp;ccb=17-1&amp;vs=fc5ac70ea6788d84&amp;_nc_vs=HBksFQIYOnBhc3N0aHJvdWdoX2V2ZXJzdG9yZS9HRGJDeFNid3ZvblFtV3NEQUdRSmlJZnp4SEZWYnNwVEFRQUYVAALIARIAFQIYUWlnX3hwdl9wbGFjZW1lbnRfcGVybWFuZW50X3YyLzBCNEExRDM1M0ZEMEE1Njc4N0NBNTVGRjQyOUMzRTkwX2F1ZGlvX2Rhc2hpbml0Lm1wNBUCAsgBEgAoABgAGwKIB3VzZV9vaWwBMRJwcm9ncmVzc2l2ZV9yZWNpcGUBMRUAACamlayWp8zYPxUCKAJDMywXQEUAAAAAAAAYEmRhc2hfYmFzZWxpbmVfMV92MREAdf4HZeadAQA&amp;_nc_gid=AWr7fhcter-ptBvg5M_2jw&amp;_nc_ss=1a&amp;_nc_zt=28&amp;oh=00_AfyGMaooBMcO84uV00k_kXp9oZooRKNFcTlwV9QHzHQqYQ&amp;oe=69BD9348, https://scontent-iad3-1.cdninstagram.com/o1/v/t16/f2/m69/AQMmUzDH7jnZFAP8VlBnsMJ4NCYKAQeViS1PJ-swjE03z13nOeiIKNU5OQTC8gmEG0RQH_1BxQ7KTYMseM7havSA.mp4?strext=1&amp;_nc_cat=108&amp;_nc_sid=5e9851&amp;_nc_ht=scontent-iad3-1.cdninstagram.com&amp;_nc_ohc=EIH4M6PG2DIQ7kNvwF-vAWh&amp;efg=eyJ2ZW5jb2RlX3RhZyI6Inhwdl9wcm9ncmVzc2l2ZS5JTlNUQUdSQU0uQ0xJUFMuQzMuMTI3Ni5kYXNoX2Jhc2VsaW5lXzFfdjEiLCJ4cHZfYXNzZXRfaWQiOjE3OTI1MDY1MDc2MjM5NzYzLCJhc3NldF9hZ2VfZGF5cyI6MTksInZpX3VzZWNhc2VfaWQiOjEwMDk5LCJkdXJhdGlvbl9zIjoyNCwidXJsZ2VuX3NvdXJjZSI6Ind3dyJ9&amp;ccb=17-1&amp;vs=c8bd84a39e125b71&amp;_nc_vs=HBksFQIYOnBhc3N0aHJvdWdoX2V2ZXJzdG9yZS9HS3hqSWlib2ZZdkhDdm9FQUctaFFKYVg0Y0lHYnNwVEFRQUYVAALIARIAFQIYUWlnX3hwdl9wbGFjZW1lbnRfcGVybWFuZW50X3YyL0Q5NDUwMjFENTRFNjBGMjNENkRCQzFENTg4MDlBQkIyX2F1ZGlvX2Rhc2hpbml0Lm1wNBUCAsgBEgAoABgAGwKIB3VzZV9vaWwBMRJwcm9ncmVzc2l2ZV9yZWNpcGUBMRUAACamto-HjrDXPxUCKAJDMywXQDiAAAAAAAAYEmRhc2hfYmFzZWxpbmVfMV92MREAdf4HZeadAQA&amp;_nc_gid=AWr7fhcter-ptBvg5M_2jw&amp;_nc_ss=1a&amp;_nc_zt=28&amp;oh=00_Afy-klo1ddn1p66JEYnVbXWuwwq0JNW22xCl_OxwUoorsw&amp;oe=69BDAC68, https://scontent-iad3-2.cdninstagram.com/o1/v/t16/f2/m69/AQPeHaNJSpuq6K9TTpc66pm6_EPUmY3HuhTNlQ5SqMpSAwlKuebz0HlgOUTgPWI_WOyrokHwNmlvyohp3k3WKf6k.mp4?strext=1&amp;_nc_cat=106&amp;_nc_sid=5e9851&amp;_nc_ht=scontent-iad3-2.cdninstagram.com&amp;_nc_ohc=D5xnzukxnucQ7kNvwHtY0L2&amp;efg=eyJ2ZW5jb2RlX3RhZyI6Inhwdl9wcm9ncmVzc2l2ZS5JTlNUQUdSQU0uQ0xJUFMuQzMuMTI3Ni5kYXNoX2Jhc2VsaW5lXzFfdjEiLCJ4cHZfYXNzZXRfaWQiOjE3OTIwNTE1MzU0MjM5NzYzLCJhc3NldF9hZ2VfZGF5cyI6NTUsInZpX3VzZWNhc2VfaWQiOjEwMDk5LCJkdXJhdGlvbl9zIjo0MiwidXJsZ2VuX3NvdXJjZSI6Ind3dyJ9&amp;ccb=17-1&amp;vs=6b6b59805dad4cf&amp;_nc_vs=HBksFQIYOnBhc3N0aHJvdWdoX2V2ZXJzdG9yZS9HTTJlMHlUczZrQ2lBMEFLQUF5RlZJQkkzMEpQYnNwVEFRQUYVAALIARIAFQIYUWlnX3hwdl9wbGFjZW1lbnRfcGVybWFuZW50X3YyLzJENDcwMDA2Mzg3MzcyREU1NjYyODVBQzc0M0I4NjlEX2F1ZGlvX2Rhc2hpbml0Lm1wNBUCAsgBEgAoABgAGwKIB3VzZV9vaWwBMRJwcm9ncmVzc2l2ZV9yZWNpcGUBMRUAACamjI3-o6fVPxUCKAJDMywXQEUAAAAAAAAYEmRhc2hfYmFzZWxpbmVfMV92MREAdf4HZeadAQA&amp;_nc_gid=AWr7fhcter-ptBvg5M_2jw&amp;_nc_ss=1a&amp;_nc_zt=28&amp;oh=00_Afx8qZZe-wC3LL-I0FXg8O1PwQHPFdcMuCD__j8oPxtcUw&amp;oe=69BD9476, https://scontent-iad3-1.cdninstagram.com/o1/v/t2/f2/m86/AQOP77LN__HKQu9WdL-8oDYoVzCGeR5JipjqwaukSzdVMIqhAau3N0PEaiSq51eIEfmLGbrW-oL2jwByGgmi5CVB04ychjFrbQrFkA8.mp4?_nc_cat=108&amp;_nc_sid=5e9851&amp;_nc_ht=scontent-iad3-1.cdninstagram.com&amp;_nc_ohc=Rnbqjaj2nYwQ7kNvwEsj8xh&amp;efg=eyJ2ZW5jb2RlX3RhZyI6Inhwdl9wcm9ncmVzc2l2ZS5JTlNUQUdSQU0uQ0xJUFMuQzMuMTI3Ni5kYXNoX2Jhc2VsaW5lXzFfdjEiLCJ4cHZfYXNzZXRfaWQiOjEzOTIwMTU3MDkxMjQ1NjYsImFzc2V0X2FnZV9kYXlzIjo2NCwidmlfdXNlY2FzZV9pZCI6MTAwOTksImR1cmF0aW9uX3MiOjQyLCJ1cmxnZW5fc291cmNlIjoid3d3In0%3D&amp;ccb=17-1&amp;vs=f3703a630d4931a4&amp;_nc_vs=HBksFQIYUmlnX3hwdl9yZWVsc19wZXJtYW5lbnRfc3JfcHJvZC82QTQ2ODY3REZBREVBQTdGQTlEN0Q2OTVCQkQ4N0RBNV92aWRlb19kYXNoaW5pdC5tcDQVAALIARIAFQIYR2lnX3hwdl9yZWVsc19wZXJtYW5lbnRfc3JfcHJvZC8xODY4MDM2MTAwNDgwODU2XzcxODEyMzU0ODUzNjY4MDY2MjkubXA0FQICyAESACgAGAAbAogHdXNlX29pbAExEnByb2dyZXNzaXZlX3JlY2lwZQExFQAAJqzf6Z39gfkEFQIoAkMzLBdARQAAAAAAABgSZGFzaF9iYXNlbGluZV8xX3YxEQB1_gdl5p0BAA&amp;_nc_gid=AWr7fhcter-ptBvg5M_2jw&amp;_nc_ss=1a&amp;_nc_zt=28&amp;oh=00_AfzMaFatEAxMZZm1h7_4kxz7u5MACdEdgVXfMKUeJdsUzA&amp;oe=69B9C68D, https://scontent-iad3-1.cdninstagram.com/o1/v/t2/f2/m86/AQNuXMZ-jS8Ha-jOQFMncMQVT1TKYkOVf_r8o1-nrnLLb0ELOZv1fQmSosa7eWIzyG994toLHCakQ0_hvTd9pbgmeHLrsxa00W428R0.mp4?_nc_cat=101&amp;_nc_sid=5e9851&amp;_nc_ht=scontent-iad3-1.cdninstagram.com&amp;_nc_ohc=C3SEUlL1wMUQ7kNvwEon1ge&amp;efg=eyJ2ZW5jb2RlX3RhZyI6Inhwdl9wcm9ncmVzc2l2ZS5JTlNUQUdSQU0uQ0xJUFMuQzMuMTI3Ni5kYXNoX2Jhc2VsaW5lXzFfdjEiLCJ4cHZfYXNzZXRfaWQiOjg0NDA2MTk0ODUzNTE2MywiYXNzZXRfYWdlX2RheXMiOjgyLCJ2aV91c2VjYXNlX2lkIjoxMDA5OSwiZHVyYXRpb25fcyI6MjU4LCJ1cmxnZW5fc291cmNlIjoid3d3In0%3D&amp;ccb=17-1&amp;_nc_gid=AWr7fhcter-ptBvg5M_2jw&amp;_nc_ss=1a&amp;_nc_zt=28&amp;vs=643ef76292cf85c9&amp;_nc_vs=HBksFQIYUmlnX3hwdl9yZWVsc19wZXJtYW5lbnRfc3JfcHJvZC8wOTQyMEIxQjgwNTUxMzI1MjQ5M0M2QzI0N0MyNzlCM192aWRlb19kYXNoaW5pdC5tcDQVAALIARIAFQIYRmlnX3hwdl9yZWVsc19wZXJtYW5lbnRfc3JfcHJvZC8xMzgzODY2ODk2ODIyNTI0Xzk1NjAyMjUwOTQ4NzQ1ODIwNi5tcDQVAgLIARIAKAAYABsCiAd1c2Vfb2lsATEScHJvZ3Jlc3NpdmVfcmVjaXBlATEVAAAm9oXjye_q</t>
  </si>
  <si>
    <t>https://www.instagram.com/landrover.tu</t>
  </si>
  <si>
    <t>ninini_1116</t>
  </si>
  <si>
    <t>₊‧.xuan⸝໒꒱ིྀིིྀ₊⁺</t>
  </si>
  <si>
    <t>TCSH
J16狗狗班長🐶
旺旺軒也有當班長的一天
深情是必須
@ouin1._ 👀</t>
  </si>
  <si>
    <t>https://scontent-mia3-2.cdninstagram.com/v/t51.82787-19/650963070_17918952543273015_3293549979262355484_n.jpg?stp=dst-jpg_e0_s150x150_tt6&amp;efg=eyJ2ZW5jb2RlX3RhZyI6InByb2ZpbGVfcGljLmRqYW5nby4xMDgwLmMyIn0&amp;_nc_ht=scontent-mia3-2.cdninstagram.com&amp;_nc_cat=103&amp;_nc_oc=Q6cZ2QGu0udeiZGeqidkW5YXv-Ouylm1ylaEyhys02Pxu_eBR2bB8J2TD0XJV2OISOoNW8I&amp;_nc_ohc=c43meP9OdhsQ7kNvwGK1JqR&amp;_nc_gid=nrbOFy8ERdT8xFouNVokiA&amp;edm=AOQ1c0wBAAAA&amp;ccb=7-5&amp;oh=00_AfzelhcXh-bsek21mMld9nCqYT3CJfCjxcsTDNGfaC3_Uw&amp;oe=69BD9119&amp;_nc_sid=8b3546</t>
  </si>
  <si>
    <t>師母說暑假帶衣服來換就可以玩了 | 黏鼠板事件！！ | 不浪費食物！！
（最後還是倒掉了） | #新年快樂 | @lin_shang_jing | @jeremy__1029 | 非自願 | #bigguy | #慈大附中  @zhaocaiwei9 @william_.114 @eve._.0129.520 @didigogogo3 @keyirou69 @ying82977 @ovo.wendy0218 @viv_ian7337 @cyt._.0206 @yu.11_04_ @03_cy.z_09 lrx._.0302</t>
  </si>
  <si>
    <t>#bigguy</t>
  </si>
  <si>
    <t>@lin_shang_jing, @jeremy__1029, @zhaocaiwei9, @william_.114, @eve._.0129.520, @didigogogo3, @keyirou69, @ying82977, @ovo.wendy0218, @viv_ian7337, @cyt._.0206, @yu.11_04_, @03_cy.z_09</t>
  </si>
  <si>
    <t>https://instagram.com/p/DUul7c2kQW8roYr9PI_--FJUso-Wtk17jH59600, https://instagram.com/p/DUtL6h0E7rswkcuJRMIPp0dD9ohtQXMqZZpGA40, https://instagram.com/p/DUnKy0tE4WEg6LTPUufeMfNTf3Kz5HAAdvljyw0, https://instagram.com/p/DUkRHuAD55p, https://instagram.com/p/DUFkZ2mEZrQ, https://instagram.com/p/DUDMIjJDy3d, https://instagram.com/p/DUAm1x_j5DI, https://instagram.com/p/DT5UY8_D8Jz, https://instagram.com/p/DQi7SRsD3YO, https://instagram.com/p/DO0tVvgj42g</t>
  </si>
  <si>
    <t>58, 27, 57, 73, 89, 70, 80, 72, 65, 72</t>
  </si>
  <si>
    <t>8, 5, 9, 5, 19, 5, 23, 13, 0, 2</t>
  </si>
  <si>
    <t>2026-02-14, 2026-02-13, 2026-02-11, 2026-02-10, 2026-01-29, 2026-01-28, 2026-01-27, 2026-01-24, 2025-11-02, 2025-09-20</t>
  </si>
  <si>
    <t>慈濟大學附屬高級中學</t>
  </si>
  <si>
    <t>Video, Video, Sidecar, Video, Video, Video, Video, Video, Image, Video</t>
  </si>
  <si>
    <t>https://scontent-mia3-3.cdninstagram.com/v/t51.82787-15/631369109_17960944317045308_652102810981190718_n.webp?stp=dst-jpg_e35_p1080x1080_sh0.08_tt6&amp;_nc_ht=scontent-mia3-3.cdninstagram.com&amp;_nc_cat=108&amp;_nc_oc=Q6cZ2QGu0udeiZGeqidkW5YXv-Ouylm1ylaEyhys02Pxu_eBR2bB8J2TD0XJV2OISOoNW8I&amp;_nc_ohc=Q6C-MpRn4uIQ7kNvwE4imRP&amp;_nc_gid=nrbOFy8ERdT8xFouNVokiA&amp;edm=AOQ1c0wBAAAA&amp;ccb=7-5&amp;ig_cache_key=MzgzMDA3Njc1NTUyNTQ0NjI0OQ%3D%3D.3-ccb7-5&amp;oh=00_AfwnDWbMjlaWSJd4wIy8vYqbjOp-nc700FBchcYaNXuViw&amp;oe=69BD9801&amp;_nc_sid=8b3546, https://scontent-mia3-3.cdninstagram.com/v/t51.82787-15/631369109_17960944317045308_652102810981190718_n.webp?stp=dst-jpg_e35_p1080x1080_sh0.08_tt6&amp;_nc_ht=scontent-mia3-3.cdninstagram.com&amp;_nc_cat=108&amp;_nc_oc=Q6cZ2QGu0udeiZGeqidkW5YXv-Ouylm1ylaEyhys02Pxu_eBR2bB8J2TD0XJV2OISOoNW8I&amp;_nc_ohc=Q6C-MpRn4uIQ7kNvwE4imRP&amp;_nc_gid=nrbOFy8ERdT8xFouNVokiA&amp;edm=AOQ1c0wBAAAA&amp;ccb=7-5&amp;ig_cache_key=MzgzMDA3Njc1NTUyNTQ0NjI0OQ%3D%3D.3-ccb7-5&amp;oh=00_AfwnDWbMjlaWSJd4wIy8vYqbjOp-nc700FBchcYaNXuViw&amp;oe=69BD9801&amp;_nc_sid=8b3546, https://scontent-mia3-2.cdninstagram.com/v/t51.82787-15/573809375_17903461176273015_1949402632595344895_n.jpg?stp=dst-jpg_e35_p1080x1080_sh0.08_tt6&amp;_nc_ht=scontent-mia3-2.cdninstagram.com&amp;_nc_cat=103&amp;_nc_oc=Q6cZ2QGu0udeiZGeqidkW5YXv-Ouylm1ylaEyhys02Pxu_eBR2bB8J2TD0XJV2OISOoNW8I&amp;_nc_ohc=adGKYlfp8sIQ7kNvwG3oi8c&amp;_nc_gid=nrbOFy8ERdT8xFouNVokiA&amp;edm=AOQ1c0wBAAAA&amp;ccb=7-5&amp;ig_cache_key=Mzc1NjgyNTc3OTg2Nzk3MzEzNA%3D%3D.3-ccb7-5&amp;oh=00_AfzOgBhNEW0MDDLP5oUK2SGHPDkpZlJ0PxZfVnrmCE6eUA&amp;oe=69BDACDB&amp;_nc_sid=8b3546</t>
  </si>
  <si>
    <t>https://scontent-mia3-3.cdninstagram.com/o1/v/t16/f2/m69/AQN3Lw-dkc89-wSNvMQANM-kx3mu_JIkhfifc3USBYJJpC3Lht_v-cQMRUq1WDgJxplfVVhTPf-I3mdQxpppX-kL.mp4?strext=1&amp;_nc_cat=110&amp;_nc_sid=5e9851&amp;_nc_ht=scontent-mia3-3.cdninstagram.com&amp;_nc_ohc=4xTMl2SboQEQ7kNvwEPeD77&amp;efg=eyJ2ZW5jb2RlX3RhZyI6Inhwdl9wcm9ncmVzc2l2ZS5JTlNUQUdSQU0uQ0xJUFMuQzMuMTI4MC5kYXNoX2Jhc2VsaW5lXzFfdjEiLCJ4cHZfYXNzZXRfaWQiOjE3ODcyNjUyNzY2NTM1NTk3LCJhc3NldF9hZ2VfZGF5cyI6MzAsInZpX3VzZWNhc2VfaWQiOjEwMDk5LCJkdXJhdGlvbl9zIjo5OSwidXJsZ2VuX3NvdXJjZSI6Ind3dyJ9&amp;ccb=17-1&amp;_nc_gid=nrbOFy8ERdT8xFouNVokiA&amp;_nc_ss=1a&amp;_nc_zt=28&amp;vs=9a22b59ff801eb15&amp;_nc_vs=HBksFQIYOnBhc3N0aHJvdWdoX2V2ZXJzdG9yZS9HQnNZbmlYNVFnTGtZakFHQUk1Z2RKeU1KM1UzYnNwVEFRQUYVAALIARIAFQIYUWlnX3hwdl9wbGFjZW1lbnRfcGVybWFuZW50X3YyLzdDNDIwN0ZBNzVCOUFBOEZDMUVCRDVCNkE5OTNCMTg2X2F1ZGlvX2Rhc2hpbml0Lm1wNBUCAsgBEgAoABgAGwKIB3VzZV9vaWwBMRJwcm9ncmVzc2l2ZV9yZWNpcGUBMRUAACba_r71p8W_PxUCKAJDMywXQFj1T987ZFoYEmRhc2hfYmFzZWxpbmVfMV92MREAdf4HZeadAQA&amp;oh=00_AfwYOP_nPwU7b_VphcJKqHB1PAeQwjoeZXYmEAgCwAxfXQ&amp;oe=69BDB836, https://scontent-mia5-1.cdninstagram.com/o1/v/t16/f2/m69/AQOdDoJlcnSs_l_IJdb5eSZHz0jAQKJA06h6ROB72Jr0n5e6CxmJbJ6lDJKszAETvCtcSBbgE7pnbwoMCCzVZoI_.mp4?strext=1&amp;_nc_cat=102&amp;_nc_sid=5e9851&amp;_nc_ht=scontent-mia5-1.cdninstagram.com&amp;_nc_ohc=Sb8gbKPZpUcQ7kNvwEQOGkK&amp;efg=eyJ2ZW5jb2RlX3RhZyI6Inhwdl9wcm9ncmVzc2l2ZS5JTlNUQUdSQU0uQ0xJUFMuQzMuNzIwLmRhc2hfYmFzZWxpbmVfMV92MSIsInhwdl9hc3NldF9pZCI6MTc4NzI1ODMyNTM1MzU1OTcsImFzc2V0X2FnZV9kYXlzIjozMCwidmlfdXNlY2FzZV9pZCI6MTAwOTksImR1cmF0aW9uX3MiOjEwOSwidXJsZ2VuX3NvdXJjZSI6Ind3dyJ9&amp;ccb=17-1&amp;_nc_gid=nrbOFy8ERdT8xFouNVokiA&amp;_nc_ss=1a&amp;_nc_zt=28&amp;vs=7a2728c45f249d32&amp;_nc_vs=HBksFQIYOnBhc3N0aHJvdWdoX2V2ZXJzdG9yZS9HRlpBc3lVX1I2RkVzazBFQU9mQ2dYSXBKWm81YnNwVEFRQUYVAALIARIAFQIYUWlnX3hwdl9wbGFjZW1lbnRfcGVybWFuZW50X3YyLzQ2NENFODU1N0QzMzZFQTAyNDdENDUxRkUxOUQ4NEJBX2F1ZGlvX2Rhc2hpbml0Lm1wNBUCAsgBEgAoABgAGwKIB3VzZV9vaWwBMRJwcm9ncmVzc2l2ZV9yZWNpcGUBMRUAACbard2AosG_PxUCKAJDMywXQFtogxJul40YEmRhc2hfYmFzZWxpbmVfMV92MREAdf4HZeadAQA&amp;oh=00_Afx4lBnL11UQKgdtchzqp8RX4Pe79dPoVSKnlh4_Cpzzqw&amp;oe=69BDA2C6, https://scontent-mia5-1.cdninstagram.com/o1/v/t16/f2/m84/AQOH0ze70Goyk7nB4vlMc7_yTZgmAB72yPNNCNvRPRKefK9drfAjql-AmylztRDPnc_CJkeJfj3jBzI7NZoztCcB_QiN7mgivZ2MYqc.mp4?_nc_cat=102&amp;_nc_sid=5e9851&amp;_nc_ht=scontent-mia5-1.cdninstagram.com&amp;_nc_ohc=IvZttMJ4sg4Q7kNvwHp6ObY&amp;efg=eyJ2ZW5jb2RlX3RhZyI6Inhwdl9wcm9ncmVzc2l2ZS5JTlNUQUdSQU0uQ0FST1VTRUxfSVRFTS5DMy43MjAuZGFzaF9iYXNlbGluZV8xX3YxIiwieHB2X2Fzc2V0X2lkIjoxNzg3MjI1NDMzMDUzNTU5NywiYXNzZXRfYWdlX2RheXMiOjMzLCJ2aV91c2VjYXNlX2lkIjoxMDE0NiwiZHVyYXRpb25fcyI6NzUsInVybGdlbl9zb3VyY2UiOiJ3d3cifQ%3D%3D&amp;ccb=17-1&amp;_nc_gid=nrbOFy8ERdT8xFouNVokiA&amp;_nc_ss=1a&amp;_nc_zt=28&amp;vs=62e8f9d013cb4c23&amp;_nc_vs=HBksFQIYTGlnX2JhY2tmaWxsX3RpbWVsaW5lX3ZvZC8xNTQyQjY2NDcyMjFEODk2NkI2RTIzQjFCNjc5QTNBNl92aWRlb19kYXNoaW5pdC5tcDQVAALIARIAFQIYUWlnX3hwdl9wbGFjZW1lbnRfcGVybWFuZW50X3YyLzkyNDZGMzNCMzU2OUUxMzk0QzVCQTU2OThBRTAyMkFDX2F1ZGlvX2Rhc2hpbml0Lm1wNBUCAsgBEgAoABgAGwKIB3VzZV9vaWwBMRJwcm9ncmVzc2l2ZV9yZWNpcGUBMRUAACba-qerj66_PxUCKAJDMywXQFLxBiTdLxsYEmRhc2hfYmFzZWxpbmVfMV92MREAde4HZcSeAQA&amp;oh=00_AfyFTkzY8JkFXXS1N7ZNS63-msD8SC-MEDu_pi_VSEw3LA&amp;oe=69B9A9EA, https://scontent-mia5-1.cdninstagram.com/o1/v/t16/f2/m69/AQNofwgu9UATffBE0e_qJ8Fpz6gunb0HsqT3PEtzAEkDnF0i0nfaxLmyMY-ab7gUaK9TBHdnModny65EcK-mJnOu.mp4?strext=1&amp;_nc_cat=101&amp;_nc_sid=5e9851&amp;_nc_ht=scontent-mia5-1.cdninstagram.com&amp;_nc_ohc=XNLSidJiYD8Q7kNvwG7it4A&amp;efg=eyJ2ZW5jb2RlX3RhZyI6Inhwdl9wcm9ncmVzc2l2ZS5JTlNUQUdSQU0uQ0xJUFMuQzMuNzIwLmRhc2hfYmFzZWxpbmVfMV92MSIsInhwdl9hc3NldF9pZCI6MTc5MDg3NTgwMzAzMzY5MTMsImFzc2V0X2FnZV9kYXlzIjozNCwidmlfdXNlY2FzZV9pZCI6MTAwOTksImR1cmF0aW9uX3MiOjE2LCJ1cmxnZW5fc291cmNlIjoid3d3In0%3D&amp;ccb=17-1&amp;_nc_gid=nrbOFy8ERdT8xFouNVokiA&amp;_nc_ss=1a&amp;_nc_zt=28&amp;vs=c55ec2a590e2ec01&amp;_nc_vs=HBksFQIYOnBhc3N0aHJvdWdoX2V2ZXJzdG9yZS9HQUNTeFNVWHpiVVJQR0lFQUNYd3N5LWtUdWR4YnNwVEFRQUYVAALIARIAFQIYUWlnX3hwdl9wbGFjZW1lbnRfcGVybWFuZW50X3YyL0IxNEY4NDVFRDVERDVCMDFEMDk1QkZFODI4MThENEJDX2F1ZGlvX2Rhc2hpbml0Lm1wNBUCAsgBEgAoABgAGwKIB3VzZV9vaWwBMRJwcm9ncmVzc2l2ZV9yZWNpcGUBMRUAACaijqKM9frPPxUCKAJDMywXQDCiDEm6XjUYEmRhc2hfYmFzZWxpbmVfMV92MREAdf4HZeadAQA&amp;oh=00_AfzMvoWjeFcCTNebxtVULoCvkapwR7RAzq9V8dR0rdVQiQ&amp;oe=69BDB9B7, https://scontent-mia3-3.cdninstagram.com/o1/v/t2/f2/m86/AQPcZQd0mypHiR_8ONt20d0tOm1HWnlkgEQsq7xZvjwg8E32J02mp9rtRdy_JNvmx4fZbiYDwNUOJAuGOdZEWZafcMRUzI0p1IPtFJE.mp4?_nc_cat=110&amp;_nc_sid=5e9851&amp;_nc_ht=scontent-mia3-3.cdninstagram.com&amp;_nc_ohc=MN0fbiTSwhEQ7kNvwEbNydb&amp;efg=eyJ2ZW5jb2RlX3RhZyI6Inhwdl9wcm9ncmVzc2l2ZS5JTlNUQUdSQU0uQ0xJUFMuQzMuNTQwLmRhc2hfYmFzZWxpbmVfMV92MSIsInhwdl9hc3NldF9pZCI6MTc5MDcyMjU2MzYzMzY5MTMsImFzc2V0X2FnZV9kYXlzIjo0NiwidmlfdXNlY2FzZV9pZCI6MTAwOTksImR1cmF0aW9uX3MiOjEyLCJ1cmxnZW5fc291cmNlIjoid3d3In0%3D&amp;ccb=17-1&amp;_nc_gid=nrbOFy8ERdT8xFouNVokiA&amp;_nc_ss=1a&amp;_nc_zt=28&amp;vs=67cd5c2b418305cd&amp;_nc_vs=HBksFQIYUmlnX3hwdl9yZWVsc19wZXJtYW5lbnRfc3JfcHJvZC85QTQyQjAzMzRDQTdBQjBFRTREN0M3MDg4MDUwQjdBOV92aWRlb19kYXNoaW5pdC5tcDQVAALIARIAFQIYUWlnX3hwdl9wbGFjZW1lbnRfcGVybWFuZW50X3YyL0NCNDcxMkI4OTY2MTk5RkE4MTkyMTU0NDc5NkQ3QUJEX2F1ZGlvX2Rhc2hpbml0Lm1wNBUCAsgBEgAoABgAGwKIB3VzZV9vaWwBMRJwcm9</t>
  </si>
  <si>
    <t>https://www.instagram.com/ninini_1116</t>
  </si>
  <si>
    <t>antuan1318</t>
  </si>
  <si>
    <t>АНТУАН</t>
  </si>
  <si>
    <t>https://scontent-atl3-1.cdninstagram.com/v/t51.2885-19/440350991_782900320607739_5319780725438080648_n.jpg?stp=dst-jpg_e0_s150x150_tt6&amp;efg=eyJ2ZW5jb2RlX3RhZyI6InByb2ZpbGVfcGljLmRqYW5nby41NjMuYzIifQ&amp;_nc_ht=scontent-atl3-1.cdninstagram.com&amp;_nc_cat=103&amp;_nc_oc=Q6cZ2QEzDNvRyMXKebP5Lj3rE5yWObAjajeCIaju2nJwspTOlZWfoiAByBscu5GMqwP-prsTG4jUQBGJwM9meNRu7oT9&amp;_nc_ohc=U7m3FuHQaaYQ7kNvwH_7XIL&amp;_nc_gid=lv2kC6kVQRapaBhxFLHBaA&amp;edm=AOQ1c0wBAAAA&amp;ccb=7-5&amp;oh=00_AfypzQO7l0oUFr18HBMkjG05lkoIoOTP1aO7Q_0pw7msiw&amp;oe=69BD9358&amp;_nc_sid=8b3546</t>
  </si>
  <si>
    <t>https://instagram.com/p/DS6yKyUjeRO, https://instagram.com/p/DSfrW9ADUnj, https://instagram.com/p/DQeRDNHEcFr, https://instagram.com/p/DQWXfvJERhv, https://instagram.com/p/DP6HSGEjcn_, https://instagram.com/p/DKaYk08oxI5, https://instagram.com/p/C9ZmonPOMe5, https://instagram.com/p/C9YCfPqOWOY, https://instagram.com/p/C8hwAjcqOmm, https://instagram.com/p/C6eUElhKWDj, https://instagram.com/p/C6I-3SNMAkS</t>
  </si>
  <si>
    <t>2, 6, 5, 6, 8, 6, 15, 6, 3, 5, 3</t>
  </si>
  <si>
    <t>0, 0, 0, 0, 0, 0, 0, 0, 0, 0, 0</t>
  </si>
  <si>
    <t>2025-12-31, 2025-12-20, 2025-10-31, 2025-10-28, 2025-10-17, 2025-06-02, 2024-07-14, 2024-07-13, 2024-06-22, 2024-05-02, 2024-04-24</t>
  </si>
  <si>
    <t>Video, Video, Video, Video, Video, Video, Image, Sidecar, Image, Image, Image</t>
  </si>
  <si>
    <t>https://scontent-atl3-1.cdninstagram.com/v/t51.82787-15/623679720_18030091388590344_6005848548764482494_n.webp?stp=dst-jpg_e35_s1080x1080_sh0.08_tt6&amp;_nc_ht=scontent-atl3-1.cdninstagram.com&amp;_nc_cat=100&amp;_nc_oc=Q6cZ2QEzDNvRyMXKebP5Lj3rE5yWObAjajeCIaju2nJwspTOlZWfoiAByBscu5GMqwP-prsTG4jUQBGJwM9meNRu7oT9&amp;_nc_ohc=lBvCIRdbaLgQ7kNvwE0mlaF&amp;_nc_gid=lv2kC6kVQRapaBhxFLHBaA&amp;edm=AOQ1c0wBAAAA&amp;ccb=7-5&amp;ig_cache_key=MzQxMTkyODEwOTM4NzY2MzI4OQ%3D%3D.3-ccb7-5&amp;oh=00_AfzUXxJ4zRm6WnpVQvF-khEEKj44IbfEfD38411hSPq3MQ&amp;oe=69BDAD1B&amp;_nc_sid=8b3546, https://scontent-atl3-3.cdninstagram.com/v/t51.29350-15/451075774_1207797733494151_4457811612112024323_n.webp?stp=dst-jpg_e35_s1080x1080_tt6&amp;_nc_ht=scontent-atl3-3.cdninstagram.com&amp;_nc_cat=107&amp;_nc_oc=Q6cZ2QEzDNvRyMXKebP5Lj3rE5yWObAjajeCIaju2nJwspTOlZWfoiAByBscu5GMqwP-prsTG4jUQBGJwM9meNRu7oT9&amp;_nc_ohc=0rred61md7oQ7kNvwH80QDk&amp;_nc_gid=lv2kC6kVQRapaBhxFLHBaA&amp;edm=AOQ1c0wBAAAA&amp;ccb=7-5&amp;ig_cache_key=MzQxMTQ4NzY1MTk0MzU0MDAxOQ%3D%3D.3-ccb7-5&amp;oh=00_AfyQZ-fnSk7Fio4vXiEdHtig20iSvDCEFMlg_dbaa5oeqw&amp;oe=69BD8FD1&amp;_nc_sid=8b3546, https://scontent-atl3-3.cdninstagram.com/v/t51.29350-15/451075774_1207797733494151_4457811612112024323_n.webp?stp=dst-jpg_e35_s1080x1080_tt6&amp;_nc_ht=scontent-atl3-3.cdninstagram.com&amp;_nc_cat=107&amp;_nc_oc=Q6cZ2QEzDNvRyMXKebP5Lj3rE5yWObAjajeCIaju2nJwspTOlZWfoiAByBscu5GMqwP-prsTG4jUQBGJwM9meNRu7oT9&amp;_nc_ohc=0rred61md7oQ7kNvwH80QDk&amp;_nc_gid=lv2kC6kVQRapaBhxFLHBaA&amp;edm=AOQ1c0wBAAAA&amp;ccb=7-5&amp;ig_cache_key=MzQxMTQ4NzY1MTk0MzU0MDAxOQ%3D%3D.3-ccb7-5&amp;oh=00_AfyQZ-fnSk7Fio4vXiEdHtig20iSvDCEFMlg_dbaa5oeqw&amp;oe=69BD8FD1&amp;_nc_sid=8b3546, https://scontent-atl3-2.cdninstagram.com/v/t51.82787-15/652559240_17999109335863421_718787432479824060_n.webp?stp=dst-jpg_e35_s1080x1080_sh0.08_tt6&amp;_nc_ht=scontent-atl3-2.cdninstagram.com&amp;_nc_cat=105&amp;_nc_oc=Q6cZ2QEzDNvRyMXKebP5Lj3rE5yWObAjajeCIaju2nJwspTOlZWfoiAByBscu5GMqwP-prsTG4jUQBGJwM9meNRu7oT9&amp;_nc_ohc=mlXreZ3GncsQ7kNvwHuV_pj&amp;_nc_gid=lv2kC6kVQRapaBhxFLHBaA&amp;edm=AOQ1c0wBAAAA&amp;ccb=7-5&amp;ig_cache_key=MzQxMTQ4NzY1MjAwMjMwNDIxMw%3D%3D.3-ccb7-5&amp;oh=00_Afzte8KSyakhtto01m1jbiHjQqaBbYw-cx38dEvysKHu-A&amp;oe=69BDB0CB&amp;_nc_sid=8b3546, https://scontent-atl3-3.cdninstagram.com/v/t51.29350-15/450785235_7957680370979144_7039955944791943296_n.webp?stp=dst-jpg_e35_s1080x1080_tt6&amp;_nc_ht=scontent-atl3-3.cdninstagram.com&amp;_nc_cat=108&amp;_nc_oc=Q6cZ2QEzDNvRyMXKebP5Lj3rE5yWObAjajeCIaju2nJwspTOlZWfoiAByBscu5GMqwP-prsTG4jUQBGJwM9meNRu7oT9&amp;_nc_ohc=rLEtdCE3NiUQ7kNvwH9chfu&amp;_nc_gid=lv2kC6kVQRapaBhxFLHBaA&amp;edm=AOQ1c0wBAAAA&amp;ccb=7-5&amp;ig_cache_key=MzQxMTQ4NzY1MTk5Mzg2Mzg0Mg%3D%3D.3-ccb7-5&amp;oh=00_AfxXMWYcWzKYfnOV7quFxBT8qF3-lRp8nyNeBQ7AeHOAKA&amp;oe=69BDA0E5&amp;_nc_sid=8b3546, https://scontent-atl3-1.cdninstagram.com/v/t51.29350-15/450793328_888337533121587_571117479615647357_n.webp?stp=dst-jpg_e35_s1080x1080_tt6&amp;_nc_ht=scontent-atl3-1.cdninstagram.com&amp;_nc_cat=103&amp;_nc_oc=Q6cZ2QEzDNvRyMXKebP5Lj3rE5yWObAjajeCIaju2nJwspTOlZWfoiAByBscu5GMqwP-prsTG4jUQBGJwM9meNRu7oT9&amp;_nc_ohc=BrbjAB10EWYQ7kNvwF24bBj&amp;_nc_gid=lv2kC6kVQRapaBhxFLHBaA&amp;edm=AOQ1c0wBAAAA&amp;ccb=7-5&amp;ig_cache_key=MzQxMTQ4NzY1MjA0NDIzNTM0Ng%3D%3D.3-ccb7-5&amp;oh=00_AfzLcUfcUBsrZY4xy0tiy26_TJ4_hX3QwSnxfxQwQbz7nw&amp;oe=69BD9783&amp;_nc_sid=8b3546, https://scontent-atl3-1.cdninstagram.com/v/t51.29350-15/451381151_1019663462900028_2666351046000425535_n.webp?stp=dst-jpg_e35_s1080x1080_tt6&amp;_nc_ht=scontent-atl3-1.cdninstagram.com&amp;_nc_cat=100&amp;_nc_oc=Q6cZ2QEzDNvRyMXKebP5Lj3rE5yWObAjajeCIaju2nJwspTOlZWfoiAByBscu5GMqwP-prsTG4jUQBGJwM9meNRu7oT9&amp;_nc_ohc=Jq6ytSQz7bcQ7kNvwHVDMOV&amp;_nc_gid=lv2kC6kVQRapaBhxFLHBaA&amp;edm=AOQ1c0wBAAAA&amp;ccb=7-5&amp;ig_cache_key=MzQxMTQ4NzY1MTkyNjg4MjMwNQ%3D%3D.3-ccb7-5&amp;oh=00_AfzxUZQLKPeeIHdNqQwhAga8eyyJBhHIGCBoj96XYwUwJA&amp;oe=69BDBC82&amp;_nc_sid=8b3546, https://scontent-atl3-3.cdninstagram.com/v/t51.82787-15/624134236_18053022005438003_8463845673269148142_n.webp?stp=dst-jpg_e35_p1080x1080_sh0.08_tt6&amp;_nc_ht=scontent-atl3-3.cdninstagram.com&amp;_nc_cat=111&amp;_nc_oc=Q6cZ2QEzDNvRyMXKebP5Lj3rE5yWObAjajeCIaju2nJwspTOlZWfoiAByBscu5GMqwP-prsTG4jUQBGJwM9meNRu7oT9&amp;_nc_ohc=IW7U_wCRCNUQ7kNvwG7GSlv&amp;_nc_gid=lv2kC6kVQRapaBhxFLHBaA&amp;edm=AOQ1c0wBAAAA&amp;ccb=7-5&amp;ig_cache_key=MzM5NjIwNjczODMwODM5MzM4Mg%3D%3D.3-ccb7-5&amp;oh=00_AfxQzWu6EBDfd7fCqbDcfJBfkMByMZtwjStmDwz7TBlRsA&amp;oe=69BDAD53&amp;_nc_sid=8b3546, https://scontent-atl3-1.cdninstagram.com/v/t51.82787-15/623509098_18055269482688990_6914551398517176640_n.webp?stp=dst-jpg_e15_fr_s1080x1080_tt6&amp;_nc_ht=scontent-atl3-1.cdninstagram.com&amp;_nc_cat=106&amp;_nc_oc=Q6cZ2QEzDNvRyMXKebP5Lj3rE5yWObAjajeCIaju2nJwspTOlZWfoiAByBscu5GMqwP-prsTG4jUQBGJwM9meNRu7oT9&amp;_nc_ohc=wk6RZmOEdNwQ7kNvwF9WVJF&amp;_nc_gid=lv2kC6kVQRapaBhxFLHBaA&amp;edm=AOQ1c0wBAAAA&amp;ccb=7-5&amp;ig_cache_key=MzM1OTIxMDY0ODE1NzkwNTEyMw%3D%3D.3-ccb7-5&amp;oh=00_Afx152pRVDwg4Mbo09tTwWt4N4ppBFdx43GO40wmqKBsVw&amp;oe=69BD9C01&amp;_nc_sid=8b3546, https://scontent-atl3-3.cdninstagram.com/v/t51.82787-15/624754272_18039338279743808_544783689026533829_n.jpg?stp=dst-jpg_e15_tt6&amp;_nc_ht=scontent-atl3-3.cdninstagram.com&amp;_nc_cat=108&amp;_nc_oc=Q6cZ2QEzDNvRyMXKebP5Lj3rE5yWObAjajeCIaju2nJwspTOlZWfoiAByBscu5GMqwP-prsTG4jUQBGJwM9meNRu7oT9&amp;_nc_ohc=n9yY2ZqeZXkQ7kNvwEK9uV5&amp;_nc_gid=l</t>
  </si>
  <si>
    <t>https://scontent-atl3-3.cdninstagram.com/o1/v/t2/f2/m86/AQPDhMwMy4B-SEo5vsC8dN-XqTR7YqZgqaptA_4Ecpn0wg4DUgbMO4k_pDf9U4KrhArQ759RYo11Mx4Wvzc00Jp6LVDM0oQucT0gMVA.mp4?_nc_cat=110&amp;_nc_sid=5e9851&amp;_nc_ht=scontent-atl3-3.cdninstagram.com&amp;_nc_ohc=qoxeM8dhbvEQ7kNvwHaAZoy&amp;efg=eyJ2ZW5jb2RlX3RhZyI6Inhwdl9wcm9ncmVzc2l2ZS5JTlNUQUdSQU0uQ0xJUFMuQzMuNzIwLmRhc2hfYmFzZWxpbmVfMV92MSIsInhwdl9hc3NldF9pZCI6MTkzODIyODU1NzExMzEwMSwiYXNzZXRfYWdlX2RheXMiOjc1LCJ2aV91c2VjYXNlX2lkIjoxMDA5OSwiZHVyYXRpb25fcyI6NDksInVybGdlbl9zb3VyY2UiOiJ3d3cifQ%3D%3D&amp;ccb=17-1&amp;_nc_gid=lv2kC6kVQRapaBhxFLHBaA&amp;_nc_ss=1a&amp;_nc_zt=28&amp;vs=770f3d95e5993255&amp;_nc_vs=HBksFQIYUmlnX3hwdl9yZWVsc19wZXJtYW5lbnRfc3JfcHJvZC83QzQ3QzM1RUQ0ODc5ODM5NjhEOUIzQkI1MDE2NTFBNl92aWRlb19kYXNoaW5pdC5tcDQVAALIARIAFQIYR2lnX3hwdl9yZWVsc19wZXJtYW5lbnRfc3JfcHJvZC8xMzYwMDM4ODMyMDE1MzQ1XzU2OTEzOTAwNzEwOTc3NzUzMjkubXA0FQICyAESACgAGAAbAogHdXNlX29pbAExEnByb2dyZXNzaXZlX3JlY2lwZQExFQAAJpqcn4rgs_EGFQIoAkMzLBdASJU_fO2RaBgSZGFzaF9iYXNlbGluZV8xX3YxEQB1_gdl5p0BAA&amp;oh=00_AfxpmdvoHVYjKqFIr7tgGyW8iya8gm883vYS5w9mKM9e6w&amp;oe=69B99947, https://scontent-atl3-1.cdninstagram.com/o1/v/t2/f2/m86/AQNiulSAIERO7ver7gDtzM06PuyV0HTJ5zNvwwhavxoNZmOVNv4DMext5MXtHXpBUi7cSx9XcLblYvUAnpTrb_5H87kU8W-BdTaCNoc.mp4?_nc_cat=100&amp;_nc_sid=5e9851&amp;_nc_ht=scontent-atl3-1.cdninstagram.com&amp;_nc_ohc=N6PTd5lGKOEQ7kNvwGSsTIs&amp;efg=eyJ2ZW5jb2RlX3RhZyI6Inhwdl9wcm9ncmVzc2l2ZS5JTlNUQUdSQU0uQ0xJUFMuQzMuNDgwLmRhc2hfYmFzZWxpbmVfMV92MSIsInhwdl9hc3NldF9pZCI6MTE2ODY5MzIzODc3NjM3NywiYXNzZXRfYWdlX2RheXMiOjg1LCJ2aV91c2VjYXNlX2lkIjoxMDA5OSwiZHVyYXRpb25fcyI6MTIsInVybGdlbl9zb3VyY2UiOiJ3d3cifQ%3D%3D&amp;ccb=17-1&amp;_nc_gid=lv2kC6kVQRapaBhxFLHBaA&amp;_nc_ss=1a&amp;_nc_zt=28&amp;vs=f4a0285d41813d1a&amp;_nc_vs=HBksFQIYUmlnX3hwdl9yZWVsc19wZXJtYW5lbnRfc3JfcHJvZC8xRjRGMDRERTk5MkQ1QzJBQzg3OTM1NTBEODczRTQ4M192aWRlb19kYXNoaW5pdC5tcDQVAALIARIAFQIYR2lnX3hwdl9yZWVsc19wZXJtYW5lbnRfc3JfcHJvZC8xNzkyODc2OTg0NzM5OTkxXzgyNzEwNzg3NDA1NDc4NTAxNDgubXA0FQICyAESACgAGAAbAogHdXNlX29pbAExEnByb2dyZXNzaXZlX3JlY2lwZQExFQAAJvKIypXzupMEFQIoAkMzLBdAKbtkWhysCBgSZGFzaF9iYXNlbGluZV8xX3YxEQB1_gdl5p0BAA&amp;oh=00_AfzOQv7hiPqv-aKixOUFC2sLBfnxGHJjZyx6BYvf-9k9Aw&amp;oe=69B9A9CD, https://scontent-atl3-3.cdninstagram.com/o1/v/t2/f2/m86/AQNvDL3TnPrt4hEgvYbgxjy7tWRtffDYjk8NNQ7NeAqEwjwSKZioaKEzO-QxUXwO_agkGEK_RBCd4S0W_h95OFixYpazPUQwwEW8xRA.mp4?_nc_cat=111&amp;_nc_sid=5e9851&amp;_nc_ht=scontent-atl3-3.cdninstagram.com&amp;_nc_ohc=ft0bzAcsNpEQ7kNvwHFqVeo&amp;efg=eyJ2ZW5jb2RlX3RhZyI6Inhwdl9wcm9ncmVzc2l2ZS5JTlNUQUdSQU0uQ0xJUFMuQzMuMzYwLmRhc2hfYmFzZWxpbmVfM192MSIsInhwdl9hc3NldF9pZCI6MTMyMDkyNjE2NjQ1MTc1NSwiYXNzZXRfYWdlX2RheXMiOjEzNSwidmlfdXNlY2FzZV9pZCI6MTAwOTksImR1cmF0aW9uX3MiOjUwLCJ1cmxnZW5fc291cmNlIjoid3d3In0%3D&amp;ccb=17-1&amp;_nc_gid=lv2kC6kVQRapaBhxFLHBaA&amp;_nc_ss=1a&amp;_nc_zt=28&amp;vs=2b3833b214bef35e&amp;_nc_vs=HBksFQIYUmlnX3hwdl9yZWVsc19wZXJtYW5lbnRfc3JfcHJvZC8xOTQzQzcyNTVEQUIwRjJGQ0QyQkExNUE1OEMzQTE4M192aWRlb19kYXNoaW5pdC5tcDQVAALIARIAFQIYR2lnX3hwdl9yZWVsc19wZXJtYW5lbnRfc3JfcHJvZC8zMTg1MTg4NTA0OTk1NDcyXzE5MTQyODc4MDY5NTI4NTQwMjAubXA0FQICyAESACgAGAAbAogHdXNlX29pbAExEnByb2dyZXNzaXZlX3JlY2lwZQExFQAAJtaY6O6C2NgEFQIoAkMzLBdASRU_fO2RaBgSZGFzaF9iYXNlbGluZV8zX3YxEQB1_gdl5p0BAA&amp;oh=00_Afw9WBC5QD0DXga6vrVQicwCsRA8Z28kq2Ku21t6lu8-kA&amp;oe=69B9B4E4, https://scontent-atl3-2.cdninstagram.com/o1/v/t2/f2/m86/AQPv7yP8qjExQoz3KFhtkpOUV2leESjnI5d8RkRQaSeFu8yHxKyTgZNGhZk0LEw0agHqqkitbrddOBhjlTeg97DcWHfj0awh4x0kRYE.mp4?_nc_cat=101&amp;_nc_sid=5e9851&amp;_nc_ht=scontent-atl3-2.cdninstagram.com&amp;_nc_ohc=-Pmcd_4i-vUQ7kNvwH2fb04&amp;efg=eyJ2ZW5jb2RlX3RhZyI6Inhwdl9wcm9ncmVzc2l2ZS5JTlNUQUdSQU0uQ0xJUFMuQzMuMzYwLmRhc2hfYmFzZWxpbmVfM192MSIsInhwdl9hc3NldF9pZCI6ODA4MjUyMzcxODA4NzYyLCJhc3NldF9hZ2VfZGF5cyI6MTM4LCJ2aV91c2VjYXNlX2lkIjoxMDA5OSwiZHVyYXRpb25fcyI6NTAsInVybGdlbl9zb3VyY2UiOiJ3d3cifQ%3D%3D&amp;ccb=17-1&amp;vs=3409fed7acdc94a3&amp;_nc_vs=HBksFQIYUmlnX3hwdl9yZWVsc19wZXJtYW5lbnRfc3JfcHJvZC9BQTQxODBCMDgyODEwQUM1NUNERDRBNzhEOUFGRjU5Q192aWRlb19kYXNoaW5pdC5tcDQVAALIARIAFQIYR2lnX3hwdl9yZWVsc19wZXJtYW5lbnRfc3JfcHJvZC8yMDMzNDUwMjQwNzg5NDc1Xzg3MjM4OTAzMDEzNTg2MDIzNjYubXA0FQICyAESACgAGAAbAogHdXNlX29pbAExEnByb2dyZXNzaXZlX3JlY2lwZQExFQAAJvTHlbi9xu8CFQIoAkMzLBdASQzMzMzMzRgSZGFzaF9iYXNlbGluZV8zX3YxEQB1_gdl5p0BAA&amp;_nc_gid=lv2kC6kVQRapaBhxFLHBaA&amp;_nc_ss=1a&amp;_nc_zt=28&amp;oh=00_Afzeqjlmd01gIJ9PNHRSeeASc6nu8s_bPzxIu5o_TjlPyw&amp;oe=69B9BAAE, https://scontent-atl3-3.cdninstagram.com/o1/v/t2/f2/m86/AQPDI28q3jERHBT34FEC5js5L2Ep1euKI_cskwcG4fWNqQk1nNeD5TmL4klLnZtkNQDVW1lzFXAgKhKO3ncQZdi8q3i5p7vnj_ezejc.mp4?_nc_cat=109&amp;_nc_sid=5e9851&amp;_nc_ht=scontent-atl3-3.cdninstagram.com&amp;_nc_ohc=LS0oRMNw5u0Q7kNvwFYSUnJ&amp;efg=eyJ2ZW5jb2RlX3RhZyI6Inhwdl9wcm9ncmVzc2l2ZS5JTlNUQUdSQU0uQ0xJUFMuQzMuMzYwLmRhc2hfYmFzZWxpbmVfM192MSIsInhwdl9hc3NldF9pZCI6NDI2ODQ5MjM0MDA2NjI3MSwiYXNzZXRfYWdlX2RheXMiOjE0OSwidmlfdXNlY2FzZV9pZCI6MTAwOTksImR1cmF0aW9uX3MiOjUwLCJ1cmxnZW5fc291cmNlIjoid3d3In0%3D&amp;ccb=17-1&amp;vs=b52ceef5b83e020f&amp;_nc_vs=HBksFQIYUmlnX3hwdl9yZWVsc19wZXJtYW5lbnRfc3JfcHJvZC85QTQzNTJCMEE0N0FDMzAxOERDOEREQjJDQzIyODlCNF92aWRlb19kYXNoaW5pdC5tcDQVAALIARIAFQIYR2lnX3hwdl9yZWVsc19wZXJtYW5lbnRfc3JfcHJvZC8xMTM3MTk5OTc0NjczMjE3XzM2MTI3OTgxNjI1MzU0NDAzMzcubXA0FQICyAESACgAGAAbAogHdXNlX29pbAExEnByb2dy</t>
  </si>
  <si>
    <t>https://www.instagram.com/antuan1318</t>
  </si>
  <si>
    <t>dew_nattawut</t>
  </si>
  <si>
    <t>Nattawut Sudjai</t>
  </si>
  <si>
    <t>DM for Work and Collaboration 
nattdew@gmail.com</t>
  </si>
  <si>
    <t>https://scontent-lga3-3.cdninstagram.com/v/t51.82787-19/525705412_18536959381026894_70178373657395542_n.jpg?stp=dst-jpg_e0_s150x150_tt6&amp;efg=eyJ2ZW5jb2RlX3RhZyI6InByb2ZpbGVfcGljLmRqYW5nby4xMDgwLmMyIn0&amp;_nc_ht=scontent-lga3-3.cdninstagram.com&amp;_nc_cat=106&amp;_nc_oc=Q6cZ2QF0AXXBI5KvsJKr5UVXlkFguSNhhJ0SgHogOwOTz_IEQrat6N5VlpJAlWrH5VVkblo&amp;_nc_ohc=zNcJez8b1Z4Q7kNvwGfIZYI&amp;_nc_gid=9qtlos7WuTD_zrH-Y1rafA&amp;edm=AOQ1c0wBAAAA&amp;ccb=7-5&amp;oh=00_AfzfAuXMNUCccaszr1z6TvEHoJVjpctzmN2f-3HTdGtS_w&amp;oe=69BDB69F&amp;_nc_sid=8b3546</t>
  </si>
  <si>
    <t>nattdew@gmail.com</t>
  </si>
  <si>
    <t>Recap of crazy moments, endless laughs, and just the right amount of chaos, a trip that felt unreal from start to finish.
#seoul #korea #tokyo #japan #singapore #thailand | I left my memories in Sydney. Golden light, soft thoughts, and scenes that still linger.
Sydney, 2025
Shot on iPhone
#sydney #australia #shotoniphone #filmmaking #cinematography #videography #cinematic | @cartier 
@poydtreechada @thanapob_lee 
#CARTIERHIGHJEWELRY #CARTIERSYDNEY 
Videographer / Editor : @dew_nattawut
Make up Artist : @achirakul 
Hair stylist : @alexandul 
Assistant Videographer / Colour Grading : @th_ployyy 
Thank you @sipim_s @mameawwww @kkornarpa @imatthieuf | Dib Bangkok
#shotoniphone 
#dibbangkok #dibbangkokmuseum #apple #shotoniphoe17promax | Just feels Seoul 🇰🇷
#seoul #korea | Minimal look. Maximum confidence.
Designed for everyday carry.
#ad 
เคส iPhone ใหม่ ที่ผมชอบที่สุดในตอนนี้
Benks ArmorGrid ArmorAir Case
บาง เบา ดีไซน์เรียบ
ผลิตจาก Kevlar® พร้อมการถักทอ DuPont™ Kevlar®
รองรับ MagSafe และกรอบกล้องอะลูมิเนียม
สนใจดูรายละเอียดได้ที่ 425Degree ทุกช่องทาง
#benks #be | Neon dreams in quiet chaos.
🇭🇰 Hong Kong 2026
#hongkong #cityscape #nightlife #sonyalpha | 33. moving forward, quietly chaotic, undeniably fun 🎂
#hbdtome | Unplanned moments in Hong Kong, 2026.
#shotoniphone
#hongkong #2026 | 2025 was a year of transformation.
A year that tested me, changed me, and pushed me out of my comfort zone in every possible way.
There were highs that made me grateful, and lows that taught me lessons I didn’t know I needed.
I experienced goodbyes that hurt, and new beginnings that felt unfamiliar  | In the spaces between destinations, I learn to appreciate the art of being on my way.
#samsonite #Paralux #samsoniteth #mysamsonite | Which view captures your eye more? 
The modern metropolis or the historic street scene? 
Drop your pick below and tell me why. 👇🔥
#bangkok #thailand #sonyalpha #shotoniphone</t>
  </si>
  <si>
    <t>#seoul, #korea, #tokyo, #japan, #singapore, #thailand, #sydney, #australia, #shotoniphone, #filmmaking, #cinematography, #videography, #cinematic, #CARTIERHIGHJEWELRY, #CARTIERSYDNEY, #dibbangkok, #dibbangkokmuseum, #apple, #shotoniphoe17promax, #ad, #benks, #be, #hongkong, #cityscape, #nightlife, #sonyalpha, #hbdtome, #2026, #samsonite, #Paralux, #samsoniteth, #mysamsonite, #bangkok</t>
  </si>
  <si>
    <t>@cartier, @poydtreechada, @thanapob_lee, @dew_nattawut, @achirakul, @alexandul, @th_ployyy, @sipim_s, @mameawwww, @kkornarpa, @imatthieuf</t>
  </si>
  <si>
    <t>https://instagram.com/p/DRBgaw_E4NG, https://instagram.com/p/DLSeQEivmdt, https://instagram.com/p/C3lpX0gPIUJ, https://instagram.com/p/DU8JtfUk3QT, https://instagram.com/p/DUw5TSoEw8I, https://instagram.com/p/DUMxUyEkyPM, https://instagram.com/p/DT2hGD7kxp-, https://instagram.com/p/DTtySKnkztt, https://instagram.com/p/DTRp9LZk_CY, https://instagram.com/p/DSyoe1UEzJd, https://instagram.com/p/DSEr7XhEwvM, https://instagram.com/p/DRuJD9EE2Ta</t>
  </si>
  <si>
    <t>6430, 5106, 851, 416, 6179, 405, 282, 483, 373, 770, 461, 684</t>
  </si>
  <si>
    <t>104, 115, 27, 16, 81, 81, 13, 92, 38, 51, 56, 55</t>
  </si>
  <si>
    <t>2025-11-14, 2025-06-24, 2024-02-20, 2026-02-19, 2026-02-15, 2026-02-01, 2026-01-23, 2026-01-20, 2026-01-09, 2025-12-28, 2025-12-10, 2025-12-01</t>
  </si>
  <si>
    <t>Sydney, Australia, Dib Bangkok, Seoul, South Korea, Hong Kong, Bangkok, Thailand</t>
  </si>
  <si>
    <t>Sidecar, Sidecar, Video, Sidecar, Sidecar, Video, Sidecar, Image, Sidecar, Sidecar, Sidecar, Sidecar</t>
  </si>
  <si>
    <t>https://scontent-lga3-3.cdninstagram.com/v/t51.82787-15/584317121_18556675696026894_2117803208769539043_n.jpg?stp=dst-jpg_e15_tt6&amp;_nc_ht=scontent-lga3-3.cdninstagram.com&amp;_nc_cat=106&amp;_nc_oc=Q6cZ2QF0AXXBI5KvsJKr5UVXlkFguSNhhJ0SgHogOwOTz_IEQrat6N5VlpJAlWrH5VVkblo&amp;_nc_ohc=e_q22xoOhu8Q7kNvwEE7ZSc&amp;_nc_gid=9qtlos7WuTD_zrH-Y1rafA&amp;edm=AOQ1c0wBAAAA&amp;ccb=7-5&amp;ig_cache_key=Mzc2NTQzMzMwMjUxMDY4NjY4NQ%3D%3D.3-ccb7-5&amp;oh=00_AfxVPciy70xcPgKSL2-mY_FFZ00XW0zwaSWH9EujIkGzBw&amp;oe=69BDB7B6&amp;_nc_sid=8b3546, https://scontent-lga3-3.cdninstagram.com/v/t51.82787-15/584317121_18556675696026894_2117803208769539043_n.jpg?stp=dst-jpg_e15_tt6&amp;_nc_ht=scontent-lga3-3.cdninstagram.com&amp;_nc_cat=106&amp;_nc_oc=Q6cZ2QF0AXXBI5KvsJKr5UVXlkFguSNhhJ0SgHogOwOTz_IEQrat6N5VlpJAlWrH5VVkblo&amp;_nc_ohc=e_q22xoOhu8Q7kNvwEE7ZSc&amp;_nc_gid=9qtlos7WuTD_zrH-Y1rafA&amp;edm=AOQ1c0wBAAAA&amp;ccb=7-5&amp;ig_cache_key=Mzc2NTQzMzMwMjUxMDY4NjY4NQ%3D%3D.3-ccb7-5&amp;oh=00_AfxVPciy70xcPgKSL2-mY_FFZ00XW0zwaSWH9EujIkGzBw&amp;oe=69BDB7B6&amp;_nc_sid=8b3546, https://scontent-lga3-3.cdninstagram.com/v/t51.82787-15/582505225_18556675708026894_8514135785227544315_n.jpg?stp=dst-jpg_e35_p1080x1080_sh0.08_tt6&amp;_nc_ht=scontent-lga3-3.cdninstagram.com&amp;_nc_cat=106&amp;_nc_oc=Q6cZ2QF0AXXBI5KvsJKr5UVXlkFguSNhhJ0SgHogOwOTz_IEQrat6N5VlpJAlWrH5VVkblo&amp;_nc_ohc=fXhRY73BzjgQ7kNvwFN5ffQ&amp;_nc_gid=9qtlos7WuTD_zrH-Y1rafA&amp;edm=AOQ1c0wBAAAA&amp;ccb=7-5&amp;ig_cache_key=Mzc2NTQzMzMwMTk0ODYzOTM5Nw%3D%3D.3-ccb7-5&amp;oh=00_Afyu3RUIDvdSF8N0fSfgZgPcCUiOLiIsHu_3aVPhdfqCVg&amp;oe=69BDA4E0&amp;_nc_sid=8b3546, https://scontent-lga3-3.cdninstagram.com/v/t51.82787-15/581551369_18556675720026894_409586522779240648_n.jpg?stp=dst-jpg_e35_p1080x1080_sh0.08_tt6&amp;_nc_ht=scontent-lga3-3.cdninstagram.com&amp;_nc_cat=106&amp;_nc_oc=Q6cZ2QF0AXXBI5KvsJKr5UVXlkFguSNhhJ0SgHogOwOTz_IEQrat6N5VlpJAlWrH5VVkblo&amp;_nc_ohc=E_xCZCyX5nsQ7kNvwHcunn9&amp;_nc_gid=9qtlos7WuTD_zrH-Y1rafA&amp;edm=AOQ1c0wBAAAA&amp;ccb=7-5&amp;ig_cache_key=Mzc2NTQzMzMwMTkwNjY4NjA2NQ%3D%3D.3-ccb7-5&amp;oh=00_Afx3DuMVEkh9DY5X1Oe71olkY_7JhKIbhGfL3fKjjhY0SA&amp;oe=69BDABDE&amp;_nc_sid=8b3546, https://scontent-lga3-3.cdninstagram.com/v/t51.82787-15/582275595_18556675729026894_1580833931109684089_n.jpg?stp=dst-jpg_e35_p1080x1080_sh0.08_tt6&amp;_nc_ht=scontent-lga3-3.cdninstagram.com&amp;_nc_cat=106&amp;_nc_oc=Q6cZ2QF0AXXBI5KvsJKr5UVXlkFguSNhhJ0SgHogOwOTz_IEQrat6N5VlpJAlWrH5VVkblo&amp;_nc_ohc=HCTrG-zov28Q7kNvwFvAXGt&amp;_nc_gid=9qtlos7WuTD_zrH-Y1rafA&amp;edm=AOQ1c0wBAAAA&amp;ccb=7-5&amp;ig_cache_key=Mzc2NTQzMzMwMTk2NTQzNTY4Mg%3D%3D.3-ccb7-5&amp;oh=00_Afx2f-1wtjqXay6DyO0gLSdVM3_sdY7LnaYaZ6sOqGmdpw&amp;oe=69BDB297&amp;_nc_sid=8b3546, https://scontent-lga3-3.cdninstagram.com/v/t51.82787-15/583235974_18556675741026894_2343979141714388108_n.jpg?stp=dst-jpg_e35_p1080x1080_sh0.08_tt6&amp;_nc_ht=scontent-lga3-3.cdninstagram.com&amp;_nc_cat=106&amp;_nc_oc=Q6cZ2QF0AXXBI5KvsJKr5UVXlkFguSNhhJ0SgHogOwOTz_IEQrat6N5VlpJAlWrH5VVkblo&amp;_nc_ohc=V7O4KK9b0A0Q7kNvwGa70AG&amp;_nc_gid=9qtlos7WuTD_zrH-Y1rafA&amp;edm=AOQ1c0wBAAAA&amp;ccb=7-5&amp;ig_cache_key=Mzc2NTQzMzMwMjUxMDcxMjY5MQ%3D%3D.3-ccb7-5&amp;oh=00_AfyIOPRgU4eHHvpqgFQ2pU1rfkGS3vAzSaMbitx-_nwPbQ&amp;oe=69BDB182&amp;_nc_sid=8b3546, https://scontent-lga3-3.cdninstagram.com/v/t51.82787-15/582197091_18556675750026894_3101799477380456891_n.jpg?stp=dst-jpg_e35_p1080x1080_sh0.08_tt6&amp;_nc_ht=scontent-lga3-3.cdninstagram.com&amp;_nc_cat=106&amp;_nc_oc=Q6cZ2QF0AXXBI5KvsJKr5UVXlkFguSNhhJ0SgHogOwOTz_IEQrat6N5VlpJAlWrH5VVkblo&amp;_nc_ohc=rI48VTgIgeEQ7kNvwEI9Ogz&amp;_nc_gid=9qtlos7WuTD_zrH-Y1rafA&amp;edm=AOQ1c0wBAAAA&amp;ccb=7-5&amp;ig_cache_key=Mzc2NTQzMzMwMTkxNTEzODI1MQ%3D%3D.3-ccb7-5&amp;oh=00_Afy1BpvD4uMvZDadKcrHYFUnISrzoIIfwFwIFfUj2-cyZg&amp;oe=69BD952B&amp;_nc_sid=8b3546, https://scontent-lga3-3.cdninstagram.com/v/t51.82787-15/583502901_18556675777026894_8154173031243559978_n.jpg?stp=dst-jpg_e35_p1080x1080_sh0.08_tt6&amp;_nc_ht=scontent-lga3-3.cdninstagram.com&amp;_nc_cat=106&amp;_nc_oc=Q6cZ2QF0AXXBI5KvsJKr5UVXlkFguSNhhJ0SgHogOwOTz_IEQrat6N5VlpJAlWrH5VVkblo&amp;_nc_ohc=pWVVKRJxOxMQ7kNvwEXvh0Q&amp;_nc_gid=9qtlos7WuTD_zrH-Y1rafA&amp;edm=AOQ1c0wBAAAA&amp;ccb=7-5&amp;ig_cache_key=Mzc2NTQzMzMwMTk0ODY0ODY4Mg%3D%3D.3-ccb7-5&amp;oh=00_Afxm_Hjxbud2DJDRA5-VaqTf5KWpfCkvcN4frJ4XwqwIMQ&amp;oe=69BDB37D&amp;_nc_sid=8b3546, https://scontent-lga3-3.cdninstagram.com/v/t51.82787-15/582656617_18556675768026894_8457010501669286577_n.jpg?stp=dst-jpg_e35_p1080x1080_sh0.08_tt6&amp;_nc_ht=scontent-lga3-3.cdninstagram.com&amp;_nc_cat=106&amp;_nc_oc=Q6cZ2QF0AXXBI5KvsJKr5UVXlkFguSNhhJ0SgHogOwOTz_IEQrat6N5VlpJAlWrH5VVkblo&amp;_nc_ohc=qwBPRDL-oSMQ7kNvwFaFwQ1&amp;_nc_gid=9qtlos7WuTD_zrH-Y1rafA&amp;edm=AOQ1c0wBAAAA&amp;ccb=7-5&amp;ig_cache_key=Mzc2NTQzMzMwMTk1NzA3NTU0OQ%3D%3D.3-ccb7-5&amp;oh=00_Afxs0ToxR2tGENtZWu11etLwgCqxfzEP6Ye-rZQMal_2zA&amp;oe=69BDB5E8&amp;_nc_sid=8b3546, https://scontent-lga3-3.cdninstagram.com/v/t51.82787-15/581385706_18556675765026894_2250864393040560105_n.jpg?stp=dst-jpg_e35_p1080x1080_sh0.08_tt6&amp;_nc_ht=scontent-lga3-3.cdninstagram.com&amp;_nc_cat=106&amp;_nc_oc=Q6cZ2QF0AXXBI5KvsJKr5UVXlkFguSNhhJ0SgHogOwOTz_IEQrat6N5VlpJAlWrH5VVkblo&amp;_nc_ohc=1zzyuKoQTMsQ7kNvwGm0vG5&amp;_nc_gid=9qtlos7WuTD_zrH-Y1rafA&amp;edm=AOQ1c0wBAAAA&amp;ccb=7-5&amp;ig_cache_key=Mzc2NTQzMzMwMTk1NzA3NDA1Nw%3D%3D.3-ccb7-5&amp;oh=00_AfxwZO5ryr5BKmgpThf-CG1xnT2rp8P7qaku7SLhtVX8BQ&amp;oe=69BDBEDD&amp;_nc_sid=8b3546, https:/</t>
  </si>
  <si>
    <t>https://scontent-lga3-3.cdninstagram.com/o1/v/t2/f2/m367/AQM2vhEKxPsvFzk0Engdlssop9jQHY1ty-54LN_7JRVFhYRMgpKAUksEJCbJJdmsJlYCBGy6SYz-O9D1oF2ur9IZ3GZYl1lvEgMJpV8.mp4?_nc_cat=108&amp;_nc_sid=5e9851&amp;_nc_ht=scontent-lga3-3.cdninstagram.com&amp;_nc_ohc=BXqHjBJR4-MQ7kNvwG1sqWi&amp;efg=eyJ2ZW5jb2RlX3RhZyI6Inhwdl9wcm9ncmVzc2l2ZS5JTlNUQUdSQU0uQ0FST1VTRUxfSVRFTS5DMy43MjAuZGFzaF9iYXNlbGluZV8xX3YxIiwieHB2X2Fzc2V0X2lkIjoxNTQ5NzE4NzI2MjE1MTYwLCJhc3NldF9hZ2VfZGF5cyI6MTIyLCJ2aV91c2VjYXNlX2lkIjoxMDE0NiwiZHVyYXRpb25fcyI6MTgsInVybGdlbl9zb3VyY2UiOiJ3d3cifQ%3D%3D&amp;ccb=17-1&amp;_nc_gid=9qtlos7WuTD_zrH-Y1rafA&amp;_nc_ss=1a&amp;_nc_zt=28&amp;vs=ef5b7b4327914d58&amp;_nc_vs=HBksFQIYQGlnX2VwaGVtZXJhbC8wOTQ0MkEyQzJFQ0U5QzNGMUY5QjdFMTdGMEFCQTg4OF92aWRlb19kYXNoaW5pdC5tcDQVAALIARIAFQIYOnBhc3N0aHJvdWdoX2V2ZXJzdG9yZS9HQ1V4cVNKUnFiOXNwU0VHQUc1TUgtNlVpazQ1YnNwVEFRQUYVAgLIARIAKAAYABsCiAd1c2Vfb2lsATEScHJvZ3Jlc3NpdmVfcmVjaXBlATEVAAAm8JfsosDdwAUVAigCQzMsF0AyTMzMzMzNGBJkYXNoX2Jhc2VsaW5lXzFfdjERAHXuB2XEngEA&amp;oh=00_AfztKLNi8f-H0Dmv3i9qMxCwY6LVtrWgO8M_JHVLDa5MpA&amp;oe=69BD8A15, https://scontent-lga3-2.cdninstagram.com/o1/v/t2/f2/m367/AQNr7DVo6HHz-kDDmZgfK5aneVBRK8mKbN0TE9m5N24xEoildlkaNwzAeyXrA0ka1l0S9a8y5k0ksyvpkSXU3FzgjK34ccxdG5PmpZg.mp4?_nc_cat=100&amp;_nc_sid=5e9851&amp;_nc_ht=scontent-lga3-2.cdninstagram.com&amp;_nc_ohc=eNTaX5lGJA4Q7kNvwFF1x8M&amp;efg=eyJ2ZW5jb2RlX3RhZyI6Inhwdl9wcm9ncmVzc2l2ZS5JTlNUQUdSQU0uQ0FST1VTRUxfSVRFTS5DMy43MjAuZGFzaF9iYXNlbGluZV8xX3YxIiwieHB2X2Fzc2V0X2lkIjoxOTg5NDQyOTMxOTAxMDcyLCJhc3NldF9hZ2VfZGF5cyI6MTIyLCJ2aV91c2VjYXNlX2lkIjoxMDE0NiwiZHVyYXRpb25fcyI6OCwidXJsZ2VuX3NvdXJjZSI6Ind3dyJ9&amp;ccb=17-1&amp;_nc_gid=9qtlos7WuTD_zrH-Y1rafA&amp;_nc_ss=1a&amp;_nc_zt=28&amp;vs=d5fa7c21aa734445&amp;_nc_vs=HBksFQIYQGlnX2VwaGVtZXJhbC9ENTQ1MjhCOTJDRDJDRkU4QUE0RUI3OTdFRDc3MDY5M192aWRlb19kYXNoaW5pdC5tcDQVAALIARIAFQIYOnBhc3N0aHJvdWdoX2V2ZXJzdG9yZS9HS09oblNLTDQ1bW9KVDRGQU1mT0MtX0psSzhmYnNwVEFRQUYVAgLIARIAKAAYABsCiAd1c2Vfb2lsATEScHJvZ3Jlc3NpdmVfcmVjaXBlATEVAAAmoIqO9OjYiAcVAigCQzMsF0AhiDEm6XjVGBJkYXNoX2Jhc2VsaW5lXzFfdjERAHXuB2XEngEA&amp;oh=00_AfwqO_kHfj0mIkm05PbcRwcH9hzPUMT_KvLR5GDeYXFsgg&amp;oe=69BDB311, https://scontent-lga3-2.cdninstagram.com/o1/v/t2/f2/m367/AQNS9LrFvyjTUbyPjEjJkTkeyUynxE_Jd4ieRR1xU1j3jTCSjxlTxHnh6NRbKOPS0kNsjt6qH8bv7Z59iYMfX1U7EXupXDwKh7LnEaU.mp4?_nc_cat=107&amp;_nc_sid=5e9851&amp;_nc_ht=scontent-lga3-2.cdninstagram.com&amp;_nc_ohc=4Aq0quxJgScQ7kNvwFIUuPX&amp;efg=eyJ2ZW5jb2RlX3RhZyI6Inhwdl9wcm9ncmVzc2l2ZS5JTlNUQUdSQU0uQ0FST1VTRUxfSVRFTS5DMy43MjAuZGFzaF9iYXNlbGluZV8xX3YxIiwieHB2X2Fzc2V0X2lkIjoxMzU1MDIyNDgyNzQ0NTUzLCJhc3NldF9hZ2VfZGF5cyI6MTIyLCJ2aV91c2VjYXNlX2lkIjoxMDE0NiwiZHVyYXRpb25fcyI6NiwidXJsZ2VuX3NvdXJjZSI6Ind3dyJ9&amp;ccb=17-1&amp;vs=435743c518661780&amp;_nc_vs=HBksFQIYQGlnX2VwaGVtZXJhbC9CQjQ0M0VCNDkwRDAyQ0E1NjUxOEEyODNFMTFFMkE5M192aWRlb19kYXNoaW5pdC5tcDQVAALIARIAFQIYOnBhc3N0aHJvdWdoX2V2ZXJzdG9yZS9HQUhUdHlKYlZoeDdINHdFQU9zSy1vS3h5UFJqYnNwVEFRQUYVAgLIARIAKAAYABsCiAd1c2Vfb2lsATEScHJvZ3Jlc3NpdmVfcmVjaXBlATEVAAAm0pP5m9iY6AQVAigCQzMsF0AaQ5WBBiTdGBJkYXNoX2Jhc2VsaW5lXzFfdjERAHXuB2XEngEA&amp;_nc_gid=9qtlos7WuTD_zrH-Y1rafA&amp;_nc_ss=1a&amp;_nc_zt=28&amp;oh=00_AfwL_uiFKkOGpaee9BBZOpUmgtAb8QveA2lwYi6kl6uPbw&amp;oe=69BD92A4, https://scontent-lga3-1.cdninstagram.com/o1/v/t2/f2/m367/AQPmoiYrA44eMJxtW-6UTWi9pLoJCXergyEDocHPEux7V2nDb6_zU9tlPrOsAoft8_8LqnkZFY9S4wRpjhAOgPW-8F-DyTdH_ALpkW8.mp4?_nc_cat=110&amp;_nc_sid=5e9851&amp;_nc_ht=scontent-lga3-1.cdninstagram.com&amp;_nc_ohc=JbVG-JXFjKQQ7kNvwHuo2QH&amp;efg=eyJ2ZW5jb2RlX3RhZyI6Inhwdl9wcm9ncmVzc2l2ZS5JTlNUQUdSQU0uQ0FST1VTRUxfSVRFTS5DMy4xMjgwLmRhc2hfYmFzZWxpbmVfMV92MSIsInhwdl9hc3NldF9pZCI6MTQ2MTA4MTUwNDkwNjU5NCwiYXNzZXRfYWdlX2RheXMiOjI2NCwidmlfdXNlY2FzZV9pZCI6MTAxNDYsImR1cmF0aW9uX3MiOjI0LCJ1cmxnZW5fc291cmNlIjoid3d3In0%3D&amp;ccb=17-1&amp;_nc_gid=9qtlos7WuTD_zrH-Y1rafA&amp;_nc_ss=1a&amp;_nc_zt=28&amp;vs=e45109822fa99065&amp;_nc_vs=HBkcFQIYQGlnX2VwaGVtZXJhbC9EQjQ4MENBOEMwNzdDMDM4QTIzOUQ4QkE5OUVEQjJBQl92aWRlb19kYXNoaW5pdC5tcDQVAALIARIAKAAYABsCiAd1c2Vfb2lsATEScHJvZ3Jlc3NpdmVfcmVjaXBlATEVAAAmxPWzwZG2mAUVAigCQzMsF0A43bItDlYEGBJkYXNoX2Jhc2VsaW5lXzFfdjERAHXuB2XEngEA&amp;oh=00_AfzvisNRsjWeIVjJAtUEisyIZYHnxVwN1cU5C-bJpurAvQ&amp;oe=69BDA937, https://scontent-lga3-1.cdninstagram.com/o1/v/t2/f2/m367/AQNz1huefKvGcbwJ_l_0MRTUUipMIZCGqsg4-3NtvU5-CmtP0OpjBfl0OL9vLqG1PrMGfCPvq2Sv11nHgmPXoaBXpxfaZ2hFfAirRC4.mp4?_nc_cat=111&amp;_nc_sid=5e9851&amp;_nc_ht=scontent-lga3-1.cdninstagram.com&amp;_nc_ohc=CtABdEX3hhgQ7kNvwHhDHeu&amp;efg=eyJ2ZW5jb2RlX3RhZyI6Inhwdl9wcm9ncmVzc2l2ZS5JTlNUQUdSQU0uQ0FST1VTRUxfSVRFTS5DMy4xMjgwLmRhc2hfYmFzZWxpbmVfMV92MSIsInhwdl9hc3NldF9pZCI6NzAyOTQzNzg5MjYxMTUwLCJhc3NldF9hZ2VfZGF5cyI6MjY0LCJ2aV91c2VjYXNlX2lkIjoxMDE0NiwiZHVyYXRpb25fcyI6MjksInVybGdlbl9zb3VyY2UiOiJ3d3cifQ%3D%3D&amp;ccb=17-1&amp;_nc_gid=9qtlos7WuTD_zrH-Y1rafA&amp;_nc_ss=1a&amp;_nc_zt=28&amp;vs=8a82496d628fc015&amp;_nc_vs=HBkcFQIYQGlnX2VwaGVtZXJhbC9BMzQ0RjQ1M0MzNzgxMEE1MjE3NzJBRDk3QTI1QkM4OF92aWRlb19kYXNoaW5pdC5tcDQVAALIARIAKAAYABsCiAd1c2Vfb2lsATEScHJvZ3Jlc3NpdmVfcmVjaXBlATEVAAAmvIXZrdvUvwIVAigCQzMsF0A9xBiTdLxqGBJkYXNoX2Jhc2VsaW5lXzFfdjERAHXuB2XEngEA&amp;oh=00_AfwzQoc46d1jv4soaqVFigTp-9f9oI8Jyn1xF5hBQHS3JA&amp;oe=69BDB708</t>
  </si>
  <si>
    <t>https://www.instagram.com/dew_nattawut</t>
  </si>
  <si>
    <t>nh547116</t>
  </si>
  <si>
    <t>ŇËŁŠØŇ JËŠŰŠ</t>
  </si>
  <si>
    <t>https://scontent-atl3-3.cdninstagram.com/v/t51.2885-19/482488721_995783072463679_4748927090310273391_n.jpg?stp=dst-jpg_e0_s150x150_tt6&amp;efg=eyJ2ZW5jb2RlX3RhZyI6InByb2ZpbGVfcGljLmRqYW5nby4xMDgwLmMyIn0&amp;_nc_ht=scontent-atl3-3.cdninstagram.com&amp;_nc_cat=107&amp;_nc_oc=Q6cZ2QFIe1jsKuLJ3PVLfKlmxXaPdsv3MaJOancfgG-Mfmd3VK36Da5_dqXXqZV-cKkAHmM&amp;_nc_ohc=Uo5pwzqvtpgQ7kNvwH548DY&amp;_nc_gid=llEezH5lRYiniYyTEq-qxQ&amp;edm=AOQ1c0wBAAAA&amp;ccb=7-5&amp;oh=00_Afxp2SiEhwhpkzpx4KCbKy5xQ-HVvkRmTUSN7RGvXuQfTg&amp;oe=69BD9C3C&amp;_nc_sid=8b3546</t>
  </si>
  <si>
    <t>#NJHG🖤✨ #💛✨💫 #Esencia🖤🧠 #ParaTiiiiiii #fypシ゚viralシfypシ゚ | Nuestro primer 14 de febrero 🥹💛 #NJyMJ💛✨ #💛✨💫 #amoryamistad❤️ #TeAmo💛🥹✨ | #🖤✨ #💛✨💫 | #NJHG #ParaTiii #💛✨💫 | Nuevo look #Paratiiii #💛✨💫 #NJHG #Curlyn💇🏻‍♂️✌🏻 | #paratiiiii #NJHG #frasesinspiradoras #QuienEres🧠 | Amén 🙌🏻❤️✨ #venezuela🇻🇪 #Clamor #GloriaADios #denichelpool @denicherpol | Amen 🙌🏻❤️✨ #paratiiiii #venezuela🇻🇪 #Aleluya @ | Denicher Pol ❤️✨ #AlmaMia #GloriaADios #venezuela🇻🇪 #clamorporlasnaciones🙌🌍@denicherpol | Clamor por las naciones #venezuela #31/01/26 #SomosUno #❤️🙌🏻✨ | Feliz días mi amor 💛🥹✨ #NuestroCapitulo2 #NJ💛MJ #TeAmoMucho💛🥹 @mjzr2006 | Un amanecer🌄 y un atardecer🌇  #paratiiiiiii♥️ #artenatural #💛✨💫</t>
  </si>
  <si>
    <t>#NJHG, #Esencia, #ParaTiiiiiii, #fyp, #NJyMJ, #amoryamistad, #TeAmo, #ParaTiii, #Paratiiii, #Curlyn, #paratiiiii, #frasesinspiradoras, #QuienEres, #venezuela, #Clamor, #GloriaADios, #denichelpool, #Aleluya, #AlmaMia, #clamorporlasnaciones, #31, #SomosUno, #NuestroCapitulo2, #NJ, #TeAmoMucho, #paratiiiiiii, #artenatural</t>
  </si>
  <si>
    <t>@denicherpol, @mjzr2006</t>
  </si>
  <si>
    <t>https://instagram.com/p/DUwzr5OEQFB, https://instagram.com/p/DUwzeI-Ec3p, https://instagram.com/p/DUj_IQ1kb-i, https://instagram.com/p/DUj_DIQEWuE, https://instagram.com/p/DUj-5P_EY_s, https://instagram.com/p/DUj-rtFkSb-, https://instagram.com/p/DUM0pBzjRdZ, https://instagram.com/p/DUMzZ5ZkY2U, https://instagram.com/p/DUMyJoWkWEz, https://instagram.com/p/DUMxkbaEQmK, https://instagram.com/p/DT6ni5GEWAx, https://instagram.com/p/DTwWP6dEQNw</t>
  </si>
  <si>
    <t>1, 4, 1, 2, 4, 8, 2, 3, 4, 2, 3, 2</t>
  </si>
  <si>
    <t>2026-02-15, 2026-02-15, 2026-02-10, 2026-02-10, 2026-02-10, 2026-02-10, 2026-02-01, 2026-02-01, 2026-02-01, 2026-02-01, 2026-01-25, 2026-01-21</t>
  </si>
  <si>
    <t>Sidecar, Sidecar, Sidecar, Sidecar, Sidecar, Video, Sidecar, Video, Sidecar, Sidecar, Sidecar, Sidecar</t>
  </si>
  <si>
    <t>https://scontent-atl3-3.cdninstagram.com/v/t51.82787-15/636715471_17924235513239782_2051514170817070776_n.webp?stp=dst-jpg_e15_fr_p1080x1080_tt6&amp;_nc_ht=scontent-atl3-3.cdninstagram.com&amp;_nc_cat=110&amp;_nc_oc=Q6cZ2QFIe1jsKuLJ3PVLfKlmxXaPdsv3MaJOancfgG-Mfmd3VK36Da5_dqXXqZV-cKkAHmM&amp;_nc_ohc=ZqnayOK106EQ7kNvwHUDz8e&amp;_nc_gid=llEezH5lRYiniYyTEq-qxQ&amp;edm=AOQ1c0wBAAAA&amp;ccb=7-5&amp;ig_cache_key=MzgzMjc5MDAyMTM5NzYyMjA4Ng%3D%3D.3-ccb7-5&amp;oh=00_AfxOcAKs62BeFwrT98aD_A6cyWKXOmpl-HLdLPbyDmY2TA&amp;oe=69BDABB3&amp;_nc_sid=8b3546, https://scontent-atl3-3.cdninstagram.com/v/t51.82787-15/636715471_17924235513239782_2051514170817070776_n.webp?stp=dst-jpg_e15_fr_p1080x1080_tt6&amp;_nc_ht=scontent-atl3-3.cdninstagram.com&amp;_nc_cat=110&amp;_nc_oc=Q6cZ2QFIe1jsKuLJ3PVLfKlmxXaPdsv3MaJOancfgG-Mfmd3VK36Da5_dqXXqZV-cKkAHmM&amp;_nc_ohc=ZqnayOK106EQ7kNvwHUDz8e&amp;_nc_gid=llEezH5lRYiniYyTEq-qxQ&amp;edm=AOQ1c0wBAAAA&amp;ccb=7-5&amp;ig_cache_key=MzgzMjc5MDAyMTM5NzYyMjA4Ng%3D%3D.3-ccb7-5&amp;oh=00_AfxOcAKs62BeFwrT98aD_A6cyWKXOmpl-HLdLPbyDmY2TA&amp;oe=69BDABB3&amp;_nc_sid=8b3546, https://scontent-atl3-3.cdninstagram.com/v/t51.82787-15/634091920_17924235522239782_6934335660212316600_n.webp?stp=dst-jpg_e15_fr_p1080x1080_tt6&amp;_nc_ht=scontent-atl3-3.cdninstagram.com&amp;_nc_cat=110&amp;_nc_oc=Q6cZ2QFIe1jsKuLJ3PVLfKlmxXaPdsv3MaJOancfgG-Mfmd3VK36Da5_dqXXqZV-cKkAHmM&amp;_nc_ohc=Y2C6lC6p7D4Q7kNvwFDUcxV&amp;_nc_gid=llEezH5lRYiniYyTEq-qxQ&amp;edm=AOQ1c0wBAAAA&amp;ccb=7-5&amp;ig_cache_key=MzgzMjc5MDAyNTE2NDExNDIwNQ%3D%3D.3-ccb7-5&amp;oh=00_Afwt-lCrYatPRbI00P7UHXwkTSpinWIplFk6XA3URjKJyg&amp;oe=69BDB9F0&amp;_nc_sid=8b3546, https://scontent-atl3-3.cdninstagram.com/v/t51.82787-15/635493802_17924235534239782_1703431170392419706_n.webp?stp=dst-jpg_e15_fr_p1080x1080_tt6&amp;_nc_ht=scontent-atl3-3.cdninstagram.com&amp;_nc_cat=110&amp;_nc_oc=Q6cZ2QFIe1jsKuLJ3PVLfKlmxXaPdsv3MaJOancfgG-Mfmd3VK36Da5_dqXXqZV-cKkAHmM&amp;_nc_ohc=3bPrOZMjFv0Q7kNvwE3FbDi&amp;_nc_gid=llEezH5lRYiniYyTEq-qxQ&amp;edm=AOQ1c0wBAAAA&amp;ccb=7-5&amp;ig_cache_key=MzgzMjc5MDAyOTc2MTA5MTc2MA%3D%3D.3-ccb7-5&amp;oh=00_Afy2B24krqJ3K7r8k07Ld643PO6P09NM41Us_FBHLs7qSQ&amp;oe=69BDB535&amp;_nc_sid=8b3546, https://scontent-atl3-3.cdninstagram.com/v/t51.82787-15/634111755_17924235543239782_4904658589794706785_n.webp?stp=dst-jpg_e15_fr_p1080x1080_tt6&amp;_nc_ht=scontent-atl3-3.cdninstagram.com&amp;_nc_cat=110&amp;_nc_oc=Q6cZ2QFIe1jsKuLJ3PVLfKlmxXaPdsv3MaJOancfgG-Mfmd3VK36Da5_dqXXqZV-cKkAHmM&amp;_nc_ohc=MhEVEkKxDaIQ7kNvwGEWy9l&amp;_nc_gid=llEezH5lRYiniYyTEq-qxQ&amp;edm=AOQ1c0wBAAAA&amp;ccb=7-5&amp;ig_cache_key=MzgzMjc5MDAzNDAxNDEyNjY4OQ%3D%3D.3-ccb7-5&amp;oh=00_AfyANKh3MoU6uyJjSCpkYAXcp9aW3b9FJrDFvnq7XGAnMQ&amp;oe=69BDA4F8&amp;_nc_sid=8b3546, https://scontent-atl3-3.cdninstagram.com/v/t51.82787-15/634122076_17924235135239782_878287994492827104_n.webp?stp=dst-jpg_e15_fr_p1080x1080_tt6&amp;_nc_ht=scontent-atl3-3.cdninstagram.com&amp;_nc_cat=110&amp;_nc_oc=Q6cZ2QFIe1jsKuLJ3PVLfKlmxXaPdsv3MaJOancfgG-Mfmd3VK36Da5_dqXXqZV-cKkAHmM&amp;_nc_ohc=cc3Vcg8vZ0cQ7kNvwFAA6lD&amp;_nc_gid=llEezH5lRYiniYyTEq-qxQ&amp;edm=AOQ1c0wBAAAA&amp;ccb=7-5&amp;ig_cache_key=MzgzMjc4ODcxMjg0MTkxNTA2NA%3D%3D.3-ccb7-5&amp;oh=00_AfyN_vAqfaHfOe26f_36lsBiMyPvQ8OKIr7pD-xQe6j5LA&amp;oe=69BDAB28&amp;_nc_sid=8b3546, https://scontent-atl3-3.cdninstagram.com/v/t51.82787-15/634122076_17924235135239782_878287994492827104_n.webp?stp=dst-jpg_e15_fr_p1080x1080_tt6&amp;_nc_ht=scontent-atl3-3.cdninstagram.com&amp;_nc_cat=110&amp;_nc_oc=Q6cZ2QFIe1jsKuLJ3PVLfKlmxXaPdsv3MaJOancfgG-Mfmd3VK36Da5_dqXXqZV-cKkAHmM&amp;_nc_ohc=cc3Vcg8vZ0cQ7kNvwFAA6lD&amp;_nc_gid=llEezH5lRYiniYyTEq-qxQ&amp;edm=AOQ1c0wBAAAA&amp;ccb=7-5&amp;ig_cache_key=MzgzMjc4ODcxMjg0MTkxNTA2NA%3D%3D.3-ccb7-5&amp;oh=00_AfyN_vAqfaHfOe26f_36lsBiMyPvQ8OKIr7pD-xQe6j5LA&amp;oe=69BDAB28&amp;_nc_sid=8b3546, https://scontent-atl3-3.cdninstagram.com/v/t51.82787-15/630147470_17924235147239782_735364067680776445_n.webp?stp=dst-jpg_e15_fr_p1080x1080_tt6&amp;_nc_ht=scontent-atl3-3.cdninstagram.com&amp;_nc_cat=110&amp;_nc_oc=Q6cZ2QFIe1jsKuLJ3PVLfKlmxXaPdsv3MaJOancfgG-Mfmd3VK36Da5_dqXXqZV-cKkAHmM&amp;_nc_ohc=thhkCpe-lBwQ7kNvwHYWUBF&amp;_nc_gid=llEezH5lRYiniYyTEq-qxQ&amp;edm=AOQ1c0wBAAAA&amp;ccb=7-5&amp;ig_cache_key=MzgzMjc4ODcxODg5ODQ2MTgyMQ%3D%3D.3-ccb7-5&amp;oh=00_AfykYPLs92RHaFCGB_imWxY2QcWaRv1l3okuhqjgXKYdmA&amp;oe=69BDB58A&amp;_nc_sid=8b3546, https://scontent-atl3-3.cdninstagram.com/v/t51.82787-15/634573012_17924235156239782_3047792149236156252_n.webp?stp=dst-jpg_e15_fr_p1080x1080_tt6&amp;_nc_ht=scontent-atl3-3.cdninstagram.com&amp;_nc_cat=110&amp;_nc_oc=Q6cZ2QFIe1jsKuLJ3PVLfKlmxXaPdsv3MaJOancfgG-Mfmd3VK36Da5_dqXXqZV-cKkAHmM&amp;_nc_ohc=vwLD2SkecZEQ7kNvwGoERfU&amp;_nc_gid=llEezH5lRYiniYyTEq-qxQ&amp;edm=AOQ1c0wBAAAA&amp;ccb=7-5&amp;ig_cache_key=MzgzMjc4ODcyODkzOTY0NjYzNw%3D%3D.3-ccb7-5&amp;oh=00_Afxw1moa6KI1KnhoyAprCvxeCFUEvrxhkGr_yC_VYxR9jw&amp;oe=69BDA63F&amp;_nc_sid=8b3546, https://scontent-atl3-3.cdninstagram.com/v/t51.82787-15/635213477_17924235165239782_5623443233831784638_n.webp?stp=dst-jpg_e15_fr_p1080x1080_tt6&amp;_nc_ht=scontent-atl3-3.cdninstagram.com&amp;_nc_cat=110&amp;_nc_oc=Q6cZ2QFIe1jsKuLJ3PVLfKlmxXaPdsv3MaJOancfgG-Mfmd3VK36Da5_dqXXqZV-cKkAHmM&amp;_nc_ohc=c_s4iIYI1f8Q7kNvwEJNxeA&amp;_nc_gid=llEezH5lRYiniYyTEq-qxQ&amp;edm=AOQ1c0wBAAAA&amp;ccb=7-5&amp;ig_cache_key=MzgzMjc4ODczMjA1MTc4NTg4NQ%3D%3D.3-ccb7-5&amp;oh=00_Afz2NucbQqFl-16fwoh4OmK4wWtIc8m4lbOB6jH5tMnG5w&amp;oe=69BD872D&amp;_nc_sid=8b3546, htt</t>
  </si>
  <si>
    <t>https://scontent-atl3-3.cdninstagram.com/o1/v/t16/f2/m69/AQOtxAFzdE-sQ8GyAiIF_gxN4MsoK3rUrFvD20CkI4mnesT00aC__YnghEBbYkaZvrhKgWPOd6qkO7u1yUa5k_nk.mp4?strext=1&amp;_nc_cat=111&amp;_nc_sid=5e9851&amp;_nc_ht=scontent-atl3-3.cdninstagram.com&amp;_nc_ohc=lK_eb-_oGBoQ7kNvwH9MRy6&amp;efg=eyJ2ZW5jb2RlX3RhZyI6Inhwdl9wcm9ncmVzc2l2ZS5JTlNUQUdSQU0uQ0xJUFMuQzMuNzIwLmRhc2hfYmFzZWxpbmVfMV92MSIsInhwdl9hc3NldF9pZCI6MTc5MTU0OTEwMzgyNzMxMDAsImFzc2V0X2FnZV9kYXlzIjozNCwidmlfdXNlY2FzZV9pZCI6MTAwOTksImR1cmF0aW9uX3MiOjE4LCJ1cmxnZW5fc291cmNlIjoid3d3In0%3D&amp;ccb=17-1&amp;vs=23ff55509633e9b0&amp;_nc_vs=HBksFQIYOnBhc3N0aHJvdWdoX2V2ZXJzdG9yZS9HSXJqWkNVY0FHXzE5Q2NGQU9SYjVOZ0ZvZEFmYnNwVEFRQUYVAALIARIAFQIYUWlnX3hwdl9wbGFjZW1lbnRfcGVybWFuZW50X3YyLzg3NDgyMThFRkU5Q0U0NDY5QTg4MEY2QTU4N0JEQThCX2F1ZGlvX2Rhc2hpbml0Lm1wNBUCAsgBEgAoABgAGwKIB3VzZV9vaWwBMRJwcm9ncmVzc2l2ZV9yZWNpcGUBMRUAACaY-YD16YLTPxUCKAJDMywXQDJVP3ztkWgYEmRhc2hfYmFzZWxpbmVfMV92MREAdf4HZeadAQA&amp;_nc_gid=llEezH5lRYiniYyTEq-qxQ&amp;_nc_ss=1a&amp;_nc_zt=28&amp;oh=00_AfwzIHezGQTchgVG-6CqK3YUzuGOwHwp--gRlkNt7RCedg&amp;oe=69BD9385, https://scontent-atl3-1.cdninstagram.com/o1/v/t16/f2/m84/AQP61qvcRHJKSsAPj2ykqjYG4lZG47DykvRISX2hLeP4uUcUxuu0tx0U1Wl-Ac-0jup68vLjIQ5zgcXehBqOqA4ceqF2aavSTUtCvK0.mp4?_nc_cat=100&amp;_nc_sid=5e9851&amp;_nc_ht=scontent-atl3-1.cdninstagram.com&amp;_nc_ohc=kjgMCqbqvzwQ7kNvwEx0o4J&amp;efg=eyJ2ZW5jb2RlX3RhZyI6Inhwdl9wcm9ncmVzc2l2ZS5JTlNUQUdSQU0uQ0FST1VTRUxfSVRFTS5DMy4zNjAuZGFzaF9iYXNlbGluZV8zX3YxIiwieHB2X2Fzc2V0X2lkIjoxNzkxNDQwNjExODI3MzEwMCwiYXNzZXRfYWdlX2RheXMiOjQzLCJ2aV91c2VjYXNlX2lkIjoxMDE0NiwiZHVyYXRpb25fcyI6MzksInVybGdlbl9zb3VyY2UiOiJ3d3cifQ%3D%3D&amp;ccb=17-1&amp;vs=5bacfc0c313b22c7&amp;_nc_vs=HBksFQIYTGlnX2JhY2tmaWxsX3RpbWVsaW5lX3ZvZC85MDQ3N0Y5MjlGRjgxRjYwQjNBQTQxRjJBMkQ0MTVCNV92aWRlb19kYXNoaW5pdC5tcDQVAALIARIAFQIYUWlnX3hwdl9wbGFjZW1lbnRfcGVybWFuZW50X3YyL0Q3NEE0RkFENEUzMTA2QTM5QTVFMzUzODFENThDNjlEX2F1ZGlvX2Rhc2hpbml0Lm1wNBUCAsgBEgAoABgAGwKIB3VzZV9vaWwBMRJwcm9ncmVzc2l2ZV9yZWNpcGUBMRUAACaYwdXQ1sPSPxUCKAJDMywXQEOTlYEGJN0YEmRhc2hfYmFzZWxpbmVfM192MREAde4HZcSeAQA&amp;_nc_gid=llEezH5lRYiniYyTEq-qxQ&amp;_nc_ss=1a&amp;_nc_zt=28&amp;oh=00_AfzlXBpRWenZseo3owX1HrDFkhPNifBNkrQZFD3nPs308Q&amp;oe=69B9C1B0, https://scontent-atl3-3.cdninstagram.com/o1/v/t16/f2/m84/AQMNY9NPMde-kBqcd2vTl11EFWSWc3uV7vmyYuU_I-Xywn9itzP-0B1LGsiMahpG-0OhCNH5w_uRrX4fERiRVl7QvhqQNWXrDfPIJv0.mp4?_nc_cat=108&amp;_nc_sid=5e9851&amp;_nc_ht=scontent-atl3-3.cdninstagram.com&amp;_nc_ohc=VMvgQrErzcsQ7kNvwE_a24E&amp;efg=eyJ2ZW5jb2RlX3RhZyI6Inhwdl9wcm9ncmVzc2l2ZS5JTlNUQUdSQU0uQ0FST1VTRUxfSVRFTS5DMy4zNjAuZGFzaF9iYXNlbGluZV8zX3YxIiwieHB2X2Fzc2V0X2lkIjoxNzkxNDQwNjA0MzI3MzEwMCwiYXNzZXRfYWdlX2RheXMiOjQzLCJ2aV91c2VjYXNlX2lkIjoxMDE0NiwiZHVyYXRpb25fcyI6MzUsInVybGdlbl9zb3VyY2UiOiJ3d3cifQ%3D%3D&amp;ccb=17-1&amp;vs=45076eabf694c6b9&amp;_nc_vs=HBksFQIYTGlnX2JhY2tmaWxsX3RpbWVsaW5lX3ZvZC8yODQ2NkMxRTQ0MTM5MkY3RTU5MEIwMDJDQjY2QzdBOV92aWRlb19kYXNoaW5pdC5tcDQVAALIARIAFQIYUWlnX3hwdl9wbGFjZW1lbnRfcGVybWFuZW50X3YyL0EzNEQ2REQ1NkMzMTIxNzE3QTg0QzA4NjI2NUJCQzhDX2F1ZGlvX2Rhc2hpbml0Lm1wNBUCAsgBEgAoABgAGwKIB3VzZV9vaWwBMRJwcm9ncmVzc2l2ZV9yZWNpcGUBMRUAACaYnpKJ1sPSPxUCKAJDMywXQEGRBiTdLxsYEmRhc2hfYmFzZWxpbmVfM192MREAde4HZcSeAQA&amp;_nc_gid=llEezH5lRYiniYyTEq-qxQ&amp;_nc_ss=1a&amp;_nc_zt=28&amp;oh=00_Afx3Hc2JXW093nxquNFtuaJjN5RBr_3ZPGJZwUog9yof1Q&amp;oe=69B99424, https://scontent-atl3-1.cdninstagram.com/o1/v/t16/f2/m84/AQNxgvnS4u4H6t5HiZ7enU__J6bBoPODskMTiBL150Ix_gkRVRbyGkiXF7uerJaWmVBDA-Z_f6niTBkdcSpZYIt7p5rf_IaNm07-ijU.mp4?_nc_cat=106&amp;_nc_sid=5e9851&amp;_nc_ht=scontent-atl3-1.cdninstagram.com&amp;_nc_ohc=JZXOlZGPBo4Q7kNvwE-TvMu&amp;efg=eyJ2ZW5jb2RlX3RhZyI6Inhwdl9wcm9ncmVzc2l2ZS5JTlNUQUdSQU0uQ0FST1VTRUxfSVRFTS5DMy4zNjAuZGFzaF9iYXNlbGluZV8zX3YxIiwieHB2X2Fzc2V0X2lkIjoxNzkxNDQwNjE5MzI3MzEwMCwiYXNzZXRfYWdlX2RheXMiOjQzLCJ2aV91c2VjYXNlX2lkIjoxMDE0NiwiZHVyYXRpb25fcyI6MjQsInVybGdlbl9zb3VyY2UiOiJ3d3cifQ%3D%3D&amp;ccb=17-1&amp;vs=f904467345622aa0&amp;_nc_vs=HBksFQIYTGlnX2JhY2tmaWxsX3RpbWVsaW5lX3ZvZC81RDRERTZCN0E0RUExREY1NzJDMTYyQkNCNjAxQTVCQV92aWRlb19kYXNoaW5pdC5tcDQVAALIARIAFQIYUWlnX3hwdl9wbGFjZW1lbnRfcGVybWFuZW50X3YyL0JGNEU4QzE3NEIzMjA1NEI4MjJFMkEyQzg5RThEMDlDX2F1ZGlvX2Rhc2hpbml0Lm1wNBUCAsgBEgAoABgAGwKIB3VzZV9vaWwBMRJwcm9ncmVzc2l2ZV9yZWNpcGUBMRUAACaY5JiY18PSPxUCKAJDMywXQDgIcrAgxJwYEmRhc2hfYmFzZWxpbmVfM192MREAde4HZcSeAQA&amp;_nc_gid=llEezH5lRYiniYyTEq-qxQ&amp;_nc_ss=1a&amp;_nc_zt=28&amp;oh=00_Afz0DUjYLb_gslqENNaByEQguyUTiiHIyE_oUzR-l8gyZA&amp;oe=69B9A14A, https://scontent-atl3-2.cdninstagram.com/o1/v/t16/f2/m84/AQNnF2BEsTsGkix_J4L_tA2ItmmD-KochM3lYSe_K80iySYr8cz-By7Kg67sqQcdjuiUhhWGWav37NA0fHlVjmJfn971EVgK17kW2KM.mp4?_nc_cat=102&amp;_nc_sid=5e9851&amp;_nc_ht=scontent-atl3-2.cdninstagram.com&amp;_nc_ohc=tqWASDtCTUIQ7kNvwG0WRe9&amp;efg=eyJ2ZW5jb2RlX3RhZyI6Inhwdl9wcm9ncmVzc2l2ZS5JTlNUQUdSQU0uQ0FST1VTRUxfSVRFTS5DMy4zNjAuZGFzaF9iYXNlbGluZV8zX3YxIiwieHB2X2Fzc2V0X2lkIjoxNzkxNDQwNjIyOTI3MzEwMCwiYXNzZXRfYWdlX2RheXMiOjQzLCJ2aV91c2VjYXNlX2lkIjoxMDE0NiwiZHVyYXRpb25fcyI6NTQsInVybGdlbl9zb3VyY2UiOiJ3d3cifQ%3D%3D&amp;ccb=17-1&amp;vs=f789300fdced5504&amp;_nc_vs=HBksFQIYTGlnX2JhY2tmaWxsX3RpbWVsaW5lX3ZvZC8xQjQ1NzIzNTgyMUE5N0U3OUIwNUZGQTA3MkRBOENBNF92aWRlb19kYXNoaW5pdC5tcDQVAALIARIAFQIYUWlnX3hwdl9wbGFjZW1lbnRfcGVybWFuZW50X3YyL0E2NEI0Q0E0ODVFRTVGQjhDNTk5RkE3NTdCMjYxQjg5X2F1ZGlvX2Rhc2h</t>
  </si>
  <si>
    <t>https://www.instagram.com/nh547116</t>
  </si>
  <si>
    <t>dickyip1228</t>
  </si>
  <si>
    <t>DickYip</t>
  </si>
  <si>
    <t>https://scontent-det1-1.cdninstagram.com/v/t51.2885-19/480813480_9514405508621672_962639205030419130_n.jpg?stp=dst-jpg_e0_s150x150_tt6&amp;efg=eyJ2ZW5jb2RlX3RhZyI6InByb2ZpbGVfcGljLmRqYW5nby4xMDgwLmMyIn0&amp;_nc_ht=scontent-det1-1.cdninstagram.com&amp;_nc_cat=108&amp;_nc_oc=Q6cZ2QGv5WHAabcazYOaryc8loDEPHVgULYA6a1EcGps0Isnx_kHOxjkJEg871qhgzJ2BhY&amp;_nc_ohc=1MVl6RVhMj4Q7kNvwE1HGdn&amp;_nc_gid=3HHoNgDrpI9BEXmOr4-bsw&amp;edm=AOQ1c0wBAAAA&amp;ccb=7-5&amp;oh=00_Afzqa1P4C9o_fjy31-Qt-8lP9kIAwDCh6AcxTAsKW_uqAw&amp;oe=69BDADA4&amp;_nc_sid=8b3546</t>
  </si>
  <si>
    <t>Picking up | 太集中精神去影相📸😙 | No Risk No Story 
感恩今次又有機會同師姐、太太一齊上線，多謝徐生、徐太、師兄、師姐在路旁鼓勵，更加感激寶教一直嘅提點。
每一個佳段比賽，無論大小，總有屬於佢嘅故事。起步時興奮又緊張，心跳急促；當搵到節奏，呼吸穩定、步伐一致，自信同力量自然湧現。但直到能量用得七七八八，雙腳變重和進入迷惘階段，腦海不斷問自己：「點解我又要參加比賽？」
但正正係撐過孤獨與疲憊、選擇唔停低嘅一刻，提醒我哋——有啲（痛）係可以接受的；一旦接受，它就會過去。路因此延伸，只要堅持，（時間）終會帶我哋去到心裡想去嘅終點。
一齊努力，撐住，加油！期待四星星之經歷⭐⭐⭐+……⭐ | 先拎一個牌振奮下，好Fun | 感恩可以再次相聚，老友越嚟越fit …師父烹調處理很細心，精緻！太友善了 | 只要有人推波助瀾，we always ready ……..for shopping 😌 | 終於來到最後一課，希望兩日後變冬天🤭 | 感恩的一天 | 終於放飯 | 好Harry Potter 🧙🏿‍♂️ | 藍得有層次 | 吾跑吾知熱度高…👨🏿‍🦱</t>
  </si>
  <si>
    <t>https://instagram.com/p/DV4r1EGk57A, https://instagram.com/p/DVivTfLiVUl, https://instagram.com/p/DVVNYakkUsI, https://instagram.com/p/DVSO9p3iUmp, https://instagram.com/p/DVQKk4fkVS-, https://instagram.com/p/DVPvegWiT6d, https://instagram.com/p/DVKjH_Fk_CE, https://instagram.com/p/DU5M8m8FJOO, https://instagram.com/p/DU4ja0jCSmB, https://instagram.com/p/DUuDx8dEkTD, https://instagram.com/p/DUfCamWkRvE, https://instagram.com/p/DUb5NoIkqC1</t>
  </si>
  <si>
    <t>11, 23, 16, 15, 13, 14, 8, 13, 8, 7, 7, 8</t>
  </si>
  <si>
    <t>0, 1, 2, 0, 0, 2, 0, 0, 0, 0, 0, 0</t>
  </si>
  <si>
    <t>2026-03-15, 2026-03-06, 2026-03-01, 2026-02-28, 2026-02-27, 2026-02-27, 2026-02-25, 2026-02-18, 2026-02-18, 2026-02-14, 2026-02-08, 2026-02-07</t>
  </si>
  <si>
    <t>Robina, Queensland, TOKYO Marathon 2026, 晴空塔 SkyTree~ Tokyo Solamachi, Tokyo Big Sight, St Marys Roman Catholic Church, Ipswich, Top of Town, Ipswich QLD 4305, Mooloolaba, Queensland</t>
  </si>
  <si>
    <t>Image, Sidecar, Sidecar, Sidecar, Sidecar, Sidecar, Image, Sidecar, Image, Image, Image, Image</t>
  </si>
  <si>
    <t>https://scontent-det1-1.cdninstagram.com/v/t51.82787-15/650654166_18457883737096074_6718120061658289423_n.jpg?stp=dst-jpg_e15_fr_s1080x1080_tt6&amp;_nc_ht=scontent-det1-1.cdninstagram.com&amp;_nc_cat=106&amp;_nc_oc=Q6cZ2QGv5WHAabcazYOaryc8loDEPHVgULYA6a1EcGps0Isnx_kHOxjkJEg871qhgzJ2BhY&amp;_nc_ohc=A6cIz1kqTqQQ7kNvwHFsGAc&amp;_nc_gid=3HHoNgDrpI9BEXmOr4-bsw&amp;edm=AOQ1c0wBAAAA&amp;ccb=7-5&amp;ig_cache_key=Mzg1MzAyMjI0Mzc1MzAwODgzMg%3D%3D.3-ccb7-5&amp;oh=00_AfxXrL9LwI1sS_DjEvs_lMnHxmoix_vW-JbF_g9jkKIcnQ&amp;oe=69BDB54E&amp;_nc_sid=8b3546, https://scontent-det1-1.cdninstagram.com/v/t51.82787-15/642116558_18456397225096074_8075959778629240872_n.jpg?stp=dst-jpg_e15_tt6&amp;_nc_ht=scontent-det1-1.cdninstagram.com&amp;_nc_cat=106&amp;_nc_oc=Q6cZ2QGv5WHAabcazYOaryc8loDEPHVgULYA6a1EcGps0Isnx_kHOxjkJEg871qhgzJ2BhY&amp;_nc_ohc=i32p72iaj10Q7kNvwG4ZIdb&amp;_nc_gid=3HHoNgDrpI9BEXmOr4-bsw&amp;edm=AOQ1c0wBAAAA&amp;ccb=7-5&amp;ig_cache_key=Mzg0Njg0NDM2MTU2MDY0NDcxMQ%3D%3D.3-ccb7-5&amp;oh=00_AfyAKlw8XB_ZAVZpJKgujZMoJ7EzRpmvZl3cjpv5gThtJQ&amp;oe=69BDB6D4&amp;_nc_sid=8b3546, https://scontent-det1-1.cdninstagram.com/v/t51.82787-15/642116558_18456397225096074_8075959778629240872_n.jpg?stp=dst-jpg_e15_tt6&amp;_nc_ht=scontent-det1-1.cdninstagram.com&amp;_nc_cat=106&amp;_nc_oc=Q6cZ2QGv5WHAabcazYOaryc8loDEPHVgULYA6a1EcGps0Isnx_kHOxjkJEg871qhgzJ2BhY&amp;_nc_ohc=i32p72iaj10Q7kNvwG4ZIdb&amp;_nc_gid=3HHoNgDrpI9BEXmOr4-bsw&amp;edm=AOQ1c0wBAAAA&amp;ccb=7-5&amp;ig_cache_key=Mzg0Njg0NDM2MTU2MDY0NDcxMQ%3D%3D.3-ccb7-5&amp;oh=00_AfyAKlw8XB_ZAVZpJKgujZMoJ7EzRpmvZl3cjpv5gThtJQ&amp;oe=69BDB6D4&amp;_nc_sid=8b3546, https://scontent-det1-1.cdninstagram.com/v/t51.82787-15/642700311_18456397234096074_3994864753816239226_n.jpg?stp=dst-jpg_e15_tt6&amp;_nc_ht=scontent-det1-1.cdninstagram.com&amp;_nc_cat=106&amp;_nc_oc=Q6cZ2QGv5WHAabcazYOaryc8loDEPHVgULYA6a1EcGps0Isnx_kHOxjkJEg871qhgzJ2BhY&amp;_nc_ohc=BG_Xlwp3ZMEQ7kNvwHEu_nM&amp;_nc_gid=3HHoNgDrpI9BEXmOr4-bsw&amp;edm=AOQ1c0wBAAAA&amp;ccb=7-5&amp;ig_cache_key=Mzg0Njg0NDM2MzMxMzg2MDYyMA%3D%3D.3-ccb7-5&amp;oh=00_AfylM2ROHGQkyq1KsTu-zTIaIEVdCkS6cImGqNrpN_3xMA&amp;oe=69BD9D1C&amp;_nc_sid=8b3546, https://scontent-det1-1.cdninstagram.com/v/t51.82787-15/642194908_18456397243096074_9163345904545662642_n.jpg?stp=dst-jpg_e35_p1080x1080_sh0.08_tt6&amp;_nc_ht=scontent-det1-1.cdninstagram.com&amp;_nc_cat=106&amp;_nc_oc=Q6cZ2QGv5WHAabcazYOaryc8loDEPHVgULYA6a1EcGps0Isnx_kHOxjkJEg871qhgzJ2BhY&amp;_nc_ohc=B5CHr3v2b8QQ7kNvwE5kbmC&amp;_nc_gid=3HHoNgDrpI9BEXmOr4-bsw&amp;edm=AOQ1c0wBAAAA&amp;ccb=7-5&amp;ig_cache_key=Mzg0Njg0NDM2NDE3NzkxNzQ1Mg%3D%3D.3-ccb7-5&amp;oh=00_AfypKiIoKgj15GII5PDIxFeG_cRpOr6wJxmXj6gb7Hb4ag&amp;oe=69BD88D2&amp;_nc_sid=8b3546, https://scontent-det1-1.cdninstagram.com/v/t51.82787-15/642936796_18456397252096074_5791580159826660632_n.jpg?stp=dst-jpg_e15_tt6&amp;_nc_ht=scontent-det1-1.cdninstagram.com&amp;_nc_cat=106&amp;_nc_oc=Q6cZ2QGv5WHAabcazYOaryc8loDEPHVgULYA6a1EcGps0Isnx_kHOxjkJEg871qhgzJ2BhY&amp;_nc_ohc=g6AZvOQ6P4oQ7kNvwGa6gNA&amp;_nc_gid=3HHoNgDrpI9BEXmOr4-bsw&amp;edm=AOQ1c0wBAAAA&amp;ccb=7-5&amp;ig_cache_key=Mzg0Njg0NDM2NDkzMjg0OTI0NA%3D%3D.3-ccb7-5&amp;oh=00_AfwYcB4DHGhzOjYCwMBH7Pu3skzjOfHURqtlfQ0Iq3XFhA&amp;oe=69BDB661&amp;_nc_sid=8b3546, https://scontent-det1-1.cdninstagram.com/v/t51.82787-15/642756959_18456397273096074_8935454053190870821_n.jpg?stp=dst-jpg_e35_p1080x1080_sh0.08_tt6&amp;_nc_ht=scontent-det1-1.cdninstagram.com&amp;_nc_cat=106&amp;_nc_oc=Q6cZ2QGv5WHAabcazYOaryc8loDEPHVgULYA6a1EcGps0Isnx_kHOxjkJEg871qhgzJ2BhY&amp;_nc_ohc=l_ce_evXttEQ7kNvwGHre9t&amp;_nc_gid=3HHoNgDrpI9BEXmOr4-bsw&amp;edm=AOQ1c0wBAAAA&amp;ccb=7-5&amp;ig_cache_key=Mzg0Njg0NDM2NzA4ODczMDU0Mw%3D%3D.3-ccb7-5&amp;oh=00_Afz3-UVRnNlRSSdj974H7t9CwzAIAZpMjNQ-3tKa7e_0uw&amp;oe=69BDB632&amp;_nc_sid=8b3546, https://scontent-det1-1.cdninstagram.com/v/t51.82787-15/642891045_18456397264096074_3388487728485709445_n.jpg?stp=dst-jpg_e15_tt6&amp;_nc_ht=scontent-det1-1.cdninstagram.com&amp;_nc_cat=106&amp;_nc_oc=Q6cZ2QGv5WHAabcazYOaryc8loDEPHVgULYA6a1EcGps0Isnx_kHOxjkJEg871qhgzJ2BhY&amp;_nc_ohc=FjQEGHeN0cwQ7kNvwFfxymb&amp;_nc_gid=3HHoNgDrpI9BEXmOr4-bsw&amp;edm=AOQ1c0wBAAAA&amp;ccb=7-5&amp;ig_cache_key=Mzg0Njg0NDM2ODI3MTU2ODY3Mw%3D%3D.3-ccb7-5&amp;oh=00_Afz98HrmNM8nKZHAboabBomyX3d0qwp6EQXN1SUdjg_NcQ&amp;oe=69BD90C7&amp;_nc_sid=8b3546, https://scontent-det1-1.cdninstagram.com/v/t51.82787-15/641291093_18456397282096074_3478494062824778504_n.jpg?stp=dst-jpg_e35_p1080x1080_sh0.08_tt6&amp;_nc_ht=scontent-det1-1.cdninstagram.com&amp;_nc_cat=106&amp;_nc_oc=Q6cZ2QGv5WHAabcazYOaryc8loDEPHVgULYA6a1EcGps0Isnx_kHOxjkJEg871qhgzJ2BhY&amp;_nc_ohc=BsMBzn1LSe4Q7kNvwEZ6fmX&amp;_nc_gid=3HHoNgDrpI9BEXmOr4-bsw&amp;edm=AOQ1c0wBAAAA&amp;ccb=7-5&amp;ig_cache_key=Mzg0Njg0NDM3MTI5OTgxNjYwNA%3D%3D.3-ccb7-5&amp;oh=00_AfwSoIrxUF2ppkmGN3q5lIIlspa25vpO8xfxrS5UPLSe9Q&amp;oe=69BDA004&amp;_nc_sid=8b3546, https://scontent-det1-1.cdninstagram.com/v/t51.82787-15/642963204_18456397300096074_9189465439867027959_n.jpg?stp=dst-jpg_e15_tt6&amp;_nc_ht=scontent-det1-1.cdninstagram.com&amp;_nc_cat=106&amp;_nc_oc=Q6cZ2QGv5WHAabcazYOaryc8loDEPHVgULYA6a1EcGps0Isnx_kHOxjkJEg871qhgzJ2BhY&amp;_nc_ohc=inyEzwLZJ7gQ7kNvwFznDfm&amp;_nc_gid=3HHoNgDrpI9BEXmOr4-bsw&amp;edm=AOQ1c0wBAAAA&amp;ccb=7-5&amp;ig_cache_key=Mzg0Njg0NDM3MjU0MTM2MDcwNA%3D%3D.3-ccb7-5&amp;oh=00_AfzH9mkmEPmwcPUw7D8q8sROJ46alPCucrNZ0cGR2keZ1Q&amp;oe=69BDB9BE&amp;_nc_sid=8b3546, https://scontent-det1-1.cdninstagram.com/v/t51.82787-15/641373532_1845639729109607</t>
  </si>
  <si>
    <t>https://www.instagram.com/dickyip1228</t>
  </si>
  <si>
    <t>rolwand2555</t>
  </si>
  <si>
    <t>rolwand@255</t>
  </si>
  <si>
    <t>https://instagram.flas1-2.fna.fbcdn.net/v/t51.2885-19/447292733_1149428179640153_4427313513737951083_n.jpg?stp=dst-jpg_e0_s150x150_tt6&amp;efg=eyJ2ZW5jb2RlX3RhZyI6InByb2ZpbGVfcGljLmRqYW5nby4xMDgwLmMyIn0&amp;_nc_ht=instagram.flas1-2.fna.fbcdn.net&amp;_nc_cat=105&amp;_nc_oc=Q6cZ2QHIL6xcJTFlGszCPyngfpFCh6tFq6fEqQsGFVFf4MqW8_3TOG-Vnjw2xvzgZsssCMg&amp;_nc_ohc=RR2msckFjjoQ7kNvwGQPwFH&amp;_nc_gid=BkpFMOBnD1npiZnR8ZQcug&amp;edm=AOQ1c0wBAAAA&amp;ccb=7-5&amp;oh=00_Afz8QevqdBGHRJkFcKnxV26_T7i8fmGef1w55hHt_duA7A&amp;oe=69BDADD5&amp;_nc_sid=8b3546</t>
  </si>
  <si>
    <t>#ram's | I wish happy birthday 🎂  to you my brother</t>
  </si>
  <si>
    <t>#ram</t>
  </si>
  <si>
    <t>https://instagram.com/p/DA2CB65IeQ7, https://instagram.com/p/C9PqIVbtn5z, https://instagram.com/p/C50ccsDotee, https://instagram.com/p/C5vhVb5qSN2, https://instagram.com/p/C5jlpRAok1Z, https://instagram.com/p/C5g_O1QIwaq, https://instagram.com/p/C5gs-iwIq5z, https://instagram.com/p/C5dNMJooqec, https://instagram.com/p/C5WYg3mtL91, https://instagram.com/p/C5RhD2GNu_a, https://instagram.com/p/C5RJSswNzee, https://instagram.com/p/C5OBkxZttp8</t>
  </si>
  <si>
    <t>2, 3, 1, 1, 0, 2, 2, 1, 1, 1, 1, 0</t>
  </si>
  <si>
    <t>2024-10-08, 2024-07-10, 2024-04-16, 2024-04-14, 2024-04-09, 2024-04-08, 2024-04-08, 2024-04-07, 2024-04-04, 2024-04-02, 2024-04-02, 2024-04-01</t>
  </si>
  <si>
    <t>Video, Video, Video, Video, Video, Image, Video, Video, Video, Video, Video, Video</t>
  </si>
  <si>
    <t>https://instagram.flas1-2.fna.fbcdn.net/v/t51.82787-15/625457157_18098202742918957_5633650124994399999_n.webp?stp=dst-jpg_e35_s1080x1080_sh0.08_tt6&amp;_nc_ht=instagram.flas1-2.fna.fbcdn.net&amp;_nc_cat=101&amp;_nc_oc=Q6cZ2QHIL6xcJTFlGszCPyngfpFCh6tFq6fEqQsGFVFf4MqW8_3TOG-Vnjw2xvzgZsssCMg&amp;_nc_ohc=eGAT8Ksc1lkQ7kNvwGUXonF&amp;_nc_gid=BkpFMOBnD1npiZnR8ZQcug&amp;edm=AOQ1c0wBAAAA&amp;ccb=7-5&amp;ig_cache_key=MzM0MTk0OTAxOTY5MDgyOTQ4Mg%3D%3D.3-ccb7-5&amp;oh=00_Afzq5sMYYyVPcqYmkJku1hkqh69rAMYogE9jHO281BxjrA&amp;oe=69BDB080&amp;_nc_sid=8b3546</t>
  </si>
  <si>
    <t>https://instagram.flas1-2.fna.fbcdn.net/o1/v/t2/f2/m367/AQOPgbLpVlyXrlGIdwtEBOvSauNZbdIhiTE4ccZ07zA0_--7O9g7_sJ_3bDKVvTo2bcAlfikY3aJq-lVD_woQ_vOzNNSMV9EWY6GJAo.mp4?_nc_cat=105&amp;_nc_oc=Adl7qPf-7H2EmzKk-_WumM5rRcqphtvW0vGlwnfAj6NMPzVETWfT96gdvha1u-r4AKk&amp;_nc_sid=5e9851&amp;_nc_ht=instagram.flas1-2.fna.fbcdn.net&amp;_nc_ohc=5x4OUDUaU44Q7kNvwGBEqYH&amp;efg=eyJ2ZW5jb2RlX3RhZyI6Inhwdl9wcm9ncmVzc2l2ZS5JTlNUQUdSQU0uQ0xJUFMuQzMuNzIwLmRhc2hfYmFzZWxpbmVfMV92MSIsInhwdl9hc3NldF9pZCI6NDEzODE1NDkxNDg0MTAzLCJhc3NldF9hZ2VfZGF5cyI6NTI0LCJ2aV91c2VjYXNlX2lkIjoxMDA5OSwiZHVyYXRpb25fcyI6MTgsInVybGdlbl9zb3VyY2UiOiJ3d3cifQ%3D%3D&amp;ccb=17-1&amp;vs=7fdb1eda523d0e4&amp;_nc_vs=HBksFQIYQGlnX2VwaGVtZXJhbC80NTQ0OTczQTE4RjE2RENFQkJCMEJEQ0EwN0YzMzU4MV92aWRlb19kYXNoaW5pdC5tcDQVAALIARIAFQIYRmlnX3hwdl9yZWVsc19wZXJtYW5lbnRfc3JfcHJvZC81Mzg1MTY2OTg4NjgyNTdfODg3NDQ1NTU3ODM2Mjk1MzA2NS5tcDQVAgLIARIAKAAYABsCiAd1c2Vfb2lsATEScHJvZ3Jlc3NpdmVfcmVjaXBlATEVAAAmjuf61Z2XvAEVAigCQzMsF0AyBJul41P4GBJkYXNoX2Jhc2VsaW5lXzFfdjERAHX-B2XmnQEA&amp;_nc_gid=BkpFMOBnD1npiZnR8ZQcug&amp;_nc_ss=1a&amp;_nc_zt=28&amp;oh=00_AfzcupFR3u-5wB_j5btgwXPvO6J8Tbj8E7rMSGHuKgEANA&amp;oe=69BD8D4E, https://instagram.flas1-1.fna.fbcdn.net/o1/v/t2/f2/m86/AQP10ilORxQyy8TSEht2ct5s4u6Hnu-D6owA3fEYhG2fNSFvJSHk-JdxaNogBVV5S6DwHgVkh_u4o8D5ncNVxseez6eXcX0uFE84PvQ.mp4?_nc_cat=111&amp;_nc_oc=Admknb_MupjcDxLSLsw4qgyvwXrpBzva4BP1RzwcSDBMkheKcN_ruzZekU5kdhakQEI&amp;_nc_sid=5e9851&amp;_nc_ht=instagram.flas1-1.fna.fbcdn.net&amp;_nc_ohc=88IvPDqxvpUQ7kNvwFXcw4r&amp;efg=eyJ2ZW5jb2RlX3RhZyI6Inhwdl9wcm9ncmVzc2l2ZS5JTlNUQUdSQU0uQ0xJUFMuQzMuNzIwLmRhc2hfYmFzZWxpbmVfMV92MSIsInhwdl9hc3NldF9pZCI6Mzk5MjU3NzU5ODE3Njk1LCJhc3NldF9hZ2VfZGF5cyI6NjEzLCJ2aV91c2VjYXNlX2lkIjoxMDA5OSwiZHVyYXRpb25fcyI6NSwidXJsZ2VuX3NvdXJjZSI6Ind3dyJ9&amp;ccb=17-1&amp;_nc_gid=BkpFMOBnD1npiZnR8ZQcug&amp;_nc_ss=1a&amp;_nc_zt=28&amp;vs=9912b222116ca0b5&amp;_nc_vs=HBksFQIYUmlnX3hwdl9yZWVsc19wZXJtYW5lbnRfc3JfcHJvZC9CNjRGMDE1MDg3NjcwRjdBOTk0NzYzMUE3N0UwOTg4Ql92aWRlb19kYXNoaW5pdC5tcDQVAALIARIAFQIYR2lnX3hwdl9yZWVsc19wZXJtYW5lbnRfc3JfcHJvZC8xMTYzNzMzMzI0ODk1ODYzXzgzNzMxNDExNDYyOTY0MTM4NDAubXA0FQICyAESACgAGAAbAogHdXNlX29pbAExEnByb2dyZXNzaXZlX3JlY2lwZQExFQAAJr7_lI_ux7UBFQIoAkMzLBdAFAAAAAAAABgSZGFzaF9iYXNlbGluZV8xX3YxEQB1_gdl5p0BAA&amp;oh=00_AfxviuilmlwR4dBCLeVq57Qzyc_bNCkhksS9nfSxnlZt-A&amp;oe=69B9AE38, https://instagram.flas1-2.fna.fbcdn.net/o1/v/t2/f2/m82/AQP0R4O3acIQ576GnaTjGGXwEtNkd3DkI1u7A_pWdoz-bVpB87_-_q9s8ci4MujESn2UalSs-7HT9SgjxdgHaYTr-UnketL4Eia5iEg.mp4?_nc_cat=106&amp;_nc_oc=AdmfnTxYoq6mINiW84E4lDIPJiBSZQ0tlKDKvjeoEhy4GUzb4NRbl4tzzq8coxcgBKM&amp;_nc_sid=5e9851&amp;_nc_ht=instagram.flas1-2.fna.fbcdn.net&amp;_nc_ohc=H1ofIJrU14QQ7kNvwF6wwh6&amp;efg=eyJ2ZW5jb2RlX3RhZyI6Inhwdl9wcm9ncmVzc2l2ZS5JTlNUQUdSQU0uQ0xJUFMuQzMuNzIwLmRhc2hfYmFzZWxpbmVfMV92MSIsInhwdl9hc3NldF9pZCI6MTUyMTA0ODAyODQ3NDg5NiwiYXNzZXRfYWdlX2RheXMiOjY5OCwidmlfdXNlY2FzZV9pZCI6MTAwOTksImR1cmF0aW9uX3MiOjUsInVybGdlbl9zb3VyY2UiOiJ3d3cifQ%3D%3D&amp;ccb=17-1&amp;_nc_gid=BkpFMOBnD1npiZnR8ZQcug&amp;_nc_ss=1a&amp;_nc_zt=28&amp;vs=dbf6d55e53b5e16f&amp;_nc_vs=HBksFQIYT2lnX3hwdl9yZWVsc19wZXJtYW5lbnRfcHJvZC9GNDQzMTdBNjBGMTY1QTAxM0MxNDNBMjYwNTUzMTZBM192aWRlb19kYXNoaW5pdC5tcDQVAALIARIAFQIYOnBhc3N0aHJvdWdoX2V2ZXJzdG9yZS9HUGxqSUJvbE5fdVMzaDhHQUpYUEZCZXA2ZWN5YnFfRUFBQUYVAgLIARIAKAAYABsCiAd1c2Vfb2lsATEScHJvZ3Jlc3NpdmVfcmVjaXBlATEVAAAmoLjj9tLYswUVAigCQzMsF0AUqfvnbItEGBJkYXNoX2Jhc2VsaW5lXzFfdjERAHX-B2XmnQEA&amp;oh=00_AfzO-8lCB305lOHU4elJeu34_bI0yE6ydzF0ebp4eIBPrQ&amp;oe=69B9A3B3, https://instagram.flas1-2.fna.fbcdn.net/o1/v/t2/f2/m82/AQPJRwYP8M9pEzWYaipD6c4nSMQPfOJeLMStkEh7NhN0H7mvVdW8_OXi7cF7r5j-fNV1ZFpOS7GtfX68yk4zf9VHDUqI70bu-DkJBQQ.mp4?_nc_cat=101&amp;_nc_oc=AdnFFJoHG_8UKGKucd9sv8ebQJzsNencW9J63RWdwxSbqovXpraBS83nBrSLpHkpUCg&amp;_nc_sid=5e9851&amp;_nc_ht=instagram.flas1-2.fna.fbcdn.net&amp;_nc_ohc=IqC3Kux4fU0Q7kNvwGHwRte&amp;efg=eyJ2ZW5jb2RlX3RhZyI6Inhwdl9wcm9ncmVzc2l2ZS5JTlNUQUdSQU0uQ0xJUFMuQzMuNTc2LmRhc2hfYmFzZWxpbmVfMV92MSIsInhwdl9hc3NldF9pZCI6OTYwMjkwMTgyMjIwNzYyLCJhc3NldF9hZ2VfZGF5cyI6NzAwLCJ2aV91c2VjYXNlX2lkIjoxMDA5OSwiZHVyYXRpb25fcyI6MTEsInVybGdlbl9zb3VyY2UiOiJ3d3cifQ%3D%3D&amp;ccb=17-1&amp;_nc_gid=BkpFMOBnD1npiZnR8ZQcug&amp;_nc_ss=1a&amp;_nc_zt=28&amp;vs=b5a0d731a8137441&amp;_nc_vs=HBksFQIYT2lnX3hwdl9yZWVsc19wZXJtYW5lbnRfcHJvZC82QjQ0Nzc3RUE2OTI3NjhCQkI0MkZFRUU1MEEwMkJCOF92aWRlb19kYXNoaW5pdC5tcDQVAALIARIAFQIYOnBhc3N0aHJvdWdoX2V2ZXJzdG9yZS9HSkw5RmhwWER4am43QzhCQU5odGo4aWVlMlVOYnFfRUFBQUYVAgLIARIAKAAYABsCiAd1c2Vfb2lsATEScHJvZ3Jlc3NpdmVfcmVjaXBlATEVAAAmtK-Ks5_YtAMVAigCQzMsF0Anu2RaHKwIGBJkYXNoX2Jhc2VsaW5lXzFfdjERAHX-B2XmnQEA&amp;oh=00_AfwHiK7PqpBOxPxLZeI8JP_ephlTPM122UjNtn7MObP4jQ&amp;oe=69B9A226, https://instagram.flas1-1.fna.fbcdn.net/o1/v/t2/f2/m82/AQP3OMaEb98LTixZu_jKCnwB2p5uyEtd_rS4KsZt4TbPgftsvWn145FSZW1fFujKOTWFL6iF1H7gvonVhFhTGWQc-K5VzbTY_ZJk_uM.mp4?_nc_cat=109&amp;_nc_oc=AdkaGrVUgtzFSuBLrnc6Hy1LWZOXOsNKQPEk3Mh2mpIyaFKhC3L6yd_oHnQLZlMeWAU&amp;_nc_sid=5e9851&amp;_nc_ht=instagram.flas1-1.fna.fbcdn.net&amp;_nc_ohc=TOxidq8SDpYQ7kNvwHx-pIJ&amp;efg=eyJ2ZW5jb2RlX3RhZyI6Inhwdl9wcm9ncmVzc2l2ZS5JTlNUQUdSQU0uQ0xJUFMuQzMuNTc2LmRhc2hfYmFzZWxpbmVfMV92MSIsInhwdl9hc3NldF9pZCI6OTczMDYwMTIwODI0NDU2LCJhc3NldF9hZ2VfZGF5cyI6NzA1LCJ2aV91c2VjYXNlX2lkIjoxMDA5OSwiZHVyYXRpb25fcyI6NDcsInVybGdlbl9zb3VyY2UiOiJ3d3cifQ%3D%3D&amp;ccb=17-1&amp;_nc_</t>
  </si>
  <si>
    <t>https://www.instagram.com/rolwand2555</t>
  </si>
  <si>
    <t>bright_ismyboy</t>
  </si>
  <si>
    <t>everything will be better ✌️</t>
  </si>
  <si>
    <t>https://instagram.fsan1-2.fna.fbcdn.net/v/t51.2885-19/448444599_1111250493316568_4315366122535823573_n.jpg?stp=dst-jpg_e0_s150x150_tt6&amp;efg=eyJ2ZW5jb2RlX3RhZyI6InByb2ZpbGVfcGljLmRqYW5nby4xMDA1LmMyIn0&amp;_nc_ht=instagram.fsan1-2.fna.fbcdn.net&amp;_nc_cat=108&amp;_nc_oc=Q6cZ2QHrAIl8ztnTCnJgJuFU166e4-BCGGyk2kgUPJEHeHbJwoOK-a8yET01HYT-ZbB0PMWi8EhQfNdMFynL09id3tHK&amp;_nc_ohc=-uGx_p_iamgQ7kNvwEs7ys7&amp;_nc_gid=I1AOeEIHEjT_wi9OIW36nw&amp;edm=AOQ1c0wBAAAA&amp;ccb=7-5&amp;oh=00_AfydTq4dFz0r68IjvsHmVS_RedEF-RXBh6mVzo29eFnEyg&amp;oe=69BDBC87&amp;_nc_sid=8b3546</t>
  </si>
  <si>
    <t>So proud of bright 🌞 
#burberryxbright
#burberry @Burberry
#bbrightvc bbrightvc | So proud of bright 🌞 
#burberryxbright
#burberry @Burberry
#bbrightvc bbrightvc | So proud of bright 🌞 
#burberryxbright
#burberry @Burberry
#bbrightvc bbrightvc | So proud of bright 🌞 
#burberryxbright
#burberry @Burberry
#bbrightvc bbrightvc | So proud of bright 🌞 
#burberryxbright
#burberry @Burberry
#bbrightvc bbrightvc | So proud of bright 🌞 
#burberryxbright
#burberry @Burberry
#bbrightvc bbrightvc | So proud of bright 🌞 
#burberryxbright
#burberry @Burberry
#bbrightvc bbrightvc | So proud of bright 🌞 
#burberryxbright
#burberry @Burberry
#bbrightvc bbrightvc | So proud of bright 🌞 
#burberryxbright
#burberry @Burberry
#bbrightvc bbrightvc | So proud of bright 🌞 
#burberryxbright
#burberry @Burberry
#bbrightvc bbrightvc | So proud of bright 🌞 
#burberryxbright
#burberry @Burberry
#bbrightvc bbrightvc | So proud of bright 🌞 
#burberryxbright
#burberry @Burberry
#bbrightvc bbrightvc</t>
  </si>
  <si>
    <t>#burberryxbright, #burberry, #bbrightvc</t>
  </si>
  <si>
    <t>https://instagram.com/p/DVidK-mksll, https://instagram.com/p/DVidJsUkuCc, https://instagram.com/p/DVidINEEmsW, https://instagram.com/p/DVicBNqkt21, https://instagram.com/p/DVib_JwktrU, https://instagram.com/p/DVib9G5kqDk, https://instagram.com/p/DVib2xgEnyL, https://instagram.com/p/DVib1RRkvhZ, https://instagram.com/p/DVibymLkjf4, https://instagram.com/p/DViahJMkkQW, https://instagram.com/p/DViackGEuzt, https://instagram.com/p/DViaYzeEtPN</t>
  </si>
  <si>
    <t>10, 12, 11, 12, 8, 11, 12, 12, 9, 9, 8, 9</t>
  </si>
  <si>
    <t>2026-03-06, 2026-03-06, 2026-03-06, 2026-03-06, 2026-03-06, 2026-03-06, 2026-03-06, 2026-03-06, 2026-03-06, 2026-03-06, 2026-03-06, 2026-03-06</t>
  </si>
  <si>
    <t>https://instagram.fsan1-1.fna.fbcdn.net/v/t51.82787-15/645453340_17928489858233853_8611532151005356268_n.webp?stp=dst-jpg_e35_p1080x1080_sh0.08_tt6&amp;_nc_ht=instagram.fsan1-1.fna.fbcdn.net&amp;_nc_cat=109&amp;_nc_oc=Q6cZ2QHrAIl8ztnTCnJgJuFU166e4-BCGGyk2kgUPJEHeHbJwoOK-a8yET01HYT-ZbB0PMWi8EhQfNdMFynL09id3tHK&amp;_nc_ohc=XFyiFCnmik8Q7kNvwENSKu5&amp;_nc_gid=I1AOeEIHEjT_wi9OIW36nw&amp;edm=AOQ1c0wBAAAA&amp;ccb=7-5&amp;ig_cache_key=Mzg0Njc2NTMyOTQ5MDU2MTM4MQ%3D%3D.3-ccb7-5&amp;oh=00_Afz1eAxnR8BVTVlFEWtg90SQHn4S9E3c6yMnet5uwKI8Lw&amp;oe=69BD9665&amp;_nc_sid=8b3546, https://instagram.fsan1-1.fna.fbcdn.net/v/t51.82787-15/642483878_17928489843233853_6146047350770044096_n.webp?stp=dst-jpg_e35_p1080x1080_sh0.08_tt6&amp;_nc_ht=instagram.fsan1-1.fna.fbcdn.net&amp;_nc_cat=109&amp;_nc_oc=Q6cZ2QHrAIl8ztnTCnJgJuFU166e4-BCGGyk2kgUPJEHeHbJwoOK-a8yET01HYT-ZbB0PMWi8EhQfNdMFynL09id3tHK&amp;_nc_ohc=XfGJuy8eFeEQ7kNvwGzVnoj&amp;_nc_gid=I1AOeEIHEjT_wi9OIW36nw&amp;edm=AOQ1c0wBAAAA&amp;ccb=7-5&amp;ig_cache_key=Mzg0Njc2NTI0MTE0MTc0Nzg2OA%3D%3D.3-ccb7-5&amp;oh=00_AfwCsxXayekgyxdFQlfeTm97tR1oQKHMO-PjjRIWJCrH8w&amp;oe=69BDB318&amp;_nc_sid=8b3546, https://instagram.fsan1-1.fna.fbcdn.net/v/t51.82787-15/648333976_17928489825233853_8239198421069979279_n.webp?stp=dst-jpg_e35_p1080x1080_sh0.08_tt6&amp;_nc_ht=instagram.fsan1-1.fna.fbcdn.net&amp;_nc_cat=109&amp;_nc_oc=Q6cZ2QHrAIl8ztnTCnJgJuFU166e4-BCGGyk2kgUPJEHeHbJwoOK-a8yET01HYT-ZbB0PMWi8EhQfNdMFynL09id3tHK&amp;_nc_ohc=2KGFLSgWnAAQ7kNvwHKIzll&amp;_nc_gid=I1AOeEIHEjT_wi9OIW36nw&amp;edm=AOQ1c0wBAAAA&amp;ccb=7-5&amp;ig_cache_key=Mzg0Njc2NTEzODg1OTQyMDQzOA%3D%3D.3-ccb7-5&amp;oh=00_Afwi3Z2pqa6XffPqXktRdRC92r-T7Rbm43hnDoaum084BA&amp;oe=69BD9656&amp;_nc_sid=8b3546, https://instagram.fsan1-1.fna.fbcdn.net/v/t51.82787-15/645489279_17928489126233853_6257174331004426720_n.webp?stp=dst-jpg_e35_p1080x1080_sh0.08_tt6&amp;_nc_ht=instagram.fsan1-1.fna.fbcdn.net&amp;_nc_cat=109&amp;_nc_oc=Q6cZ2QHrAIl8ztnTCnJgJuFU166e4-BCGGyk2kgUPJEHeHbJwoOK-a8yET01HYT-ZbB0PMWi8EhQfNdMFynL09id3tHK&amp;_nc_ohc=hcZCH9CgMoMQ7kNvwFfi7Sa&amp;_nc_gid=I1AOeEIHEjT_wi9OIW36nw&amp;edm=AOQ1c0wBAAAA&amp;ccb=7-5&amp;ig_cache_key=Mzg0Njc2MDI2MDQyMjUyNDM0MQ%3D%3D.3-ccb7-5&amp;oh=00_AfwKB2seCi6RA_wvaoeg9iJSjrZbkQ0EzkXBCWF-BzggZg&amp;oe=69BDAA90&amp;_nc_sid=8b3546, https://instagram.fsan1-1.fna.fbcdn.net/v/t51.82787-15/642585062_17928489096233853_2822795370596965480_n.webp?stp=dst-jpg_e35_p1080x1080_sh0.08_tt6&amp;_nc_ht=instagram.fsan1-1.fna.fbcdn.net&amp;_nc_cat=109&amp;_nc_oc=Q6cZ2QHrAIl8ztnTCnJgJuFU166e4-BCGGyk2kgUPJEHeHbJwoOK-a8yET01HYT-ZbB0PMWi8EhQfNdMFynL09id3tHK&amp;_nc_ohc=aXO_0AxTBIEQ7kNvwFjk_48&amp;_nc_gid=I1AOeEIHEjT_wi9OIW36nw&amp;edm=AOQ1c0wBAAAA&amp;ccb=7-5&amp;ig_cache_key=Mzg0Njc2MDExODc4OTI2NjEzMg%3D%3D.3-ccb7-5&amp;oh=00_AfyA0Z0XZSGNpeD_9PjNm0O9x3EBO79s_3nHMaLTV6CH8w&amp;oe=69BD882B&amp;_nc_sid=8b3546, https://instagram.fsan1-1.fna.fbcdn.net/v/t51.82787-15/642471080_17928489054233853_166871288936822999_n.webp?stp=dst-jpg_e35_p1080x1080_sh0.08_tt6&amp;_nc_ht=instagram.fsan1-1.fna.fbcdn.net&amp;_nc_cat=109&amp;_nc_oc=Q6cZ2QHrAIl8ztnTCnJgJuFU166e4-BCGGyk2kgUPJEHeHbJwoOK-a8yET01HYT-ZbB0PMWi8EhQfNdMFynL09id3tHK&amp;_nc_ohc=WLBMB68bBz8Q7kNvwHzL7DC&amp;_nc_gid=I1AOeEIHEjT_wi9OIW36nw&amp;edm=AOQ1c0wBAAAA&amp;ccb=7-5&amp;ig_cache_key=Mzg0Njc1OTk3ODI4MDA2NzMwMA%3D%3D.3-ccb7-5&amp;oh=00_AfxvWWoG3CQfYieZC4EN3JVWA-lzcgrxHM3WUxKJnZedgw&amp;oe=69BD9222&amp;_nc_sid=8b3546, https://instagram.fsan1-1.fna.fbcdn.net/v/t51.82787-15/642551168_17928489012233853_1426099227225597387_n.webp?stp=dst-jpg_e35_p1080x1080_sh0.08_tt6&amp;_nc_ht=instagram.fsan1-1.fna.fbcdn.net&amp;_nc_cat=109&amp;_nc_oc=Q6cZ2QHrAIl8ztnTCnJgJuFU166e4-BCGGyk2kgUPJEHeHbJwoOK-a8yET01HYT-ZbB0PMWi8EhQfNdMFynL09id3tHK&amp;_nc_ohc=4ZVmNWwsjZkQ7kNvwEaPt4b&amp;_nc_gid=I1AOeEIHEjT_wi9OIW36nw&amp;edm=AOQ1c0wBAAAA&amp;ccb=7-5&amp;ig_cache_key=Mzg0Njc1OTU0Mjk4NjgwMDI2Nw%3D%3D.3-ccb7-5&amp;oh=00_AfzfgrS7tUzCAgZ1jLI_2283sEMDIujWZ6_YGej9BcOfYA&amp;oe=69BDBB24&amp;_nc_sid=8b3546, https://instagram.fsan1-1.fna.fbcdn.net/v/t51.82787-15/645577757_17928488988233853_1954385687808468931_n.webp?stp=dst-jpg_e35_p1080x1080_sh0.08_tt6&amp;_nc_ht=instagram.fsan1-1.fna.fbcdn.net&amp;_nc_cat=109&amp;_nc_oc=Q6cZ2QHrAIl8ztnTCnJgJuFU166e4-BCGGyk2kgUPJEHeHbJwoOK-a8yET01HYT-ZbB0PMWi8EhQfNdMFynL09id3tHK&amp;_nc_ohc=j9BVtThoQLgQ7kNvwFF1AXf&amp;_nc_gid=I1AOeEIHEjT_wi9OIW36nw&amp;edm=AOQ1c0wBAAAA&amp;ccb=7-5&amp;ig_cache_key=Mzg0Njc1OTQzOTY2NDM0NzIyNQ%3D%3D.3-ccb7-5&amp;oh=00_AfzzbOBjhRdfgWd7ggNnkNEU-otuDwzJDRbeAUu0Jvr3Lg&amp;oe=69BDA639&amp;_nc_sid=8b3546, https://instagram.fsan1-1.fna.fbcdn.net/v/t51.82787-15/642631370_17928488961233853_8902023901233554137_n.webp?stp=dst-jpg_e35_p1080x1080_sh0.08_tt6&amp;_nc_ht=instagram.fsan1-1.fna.fbcdn.net&amp;_nc_cat=109&amp;_nc_oc=Q6cZ2QHrAIl8ztnTCnJgJuFU166e4-BCGGyk2kgUPJEHeHbJwoOK-a8yET01HYT-ZbB0PMWi8EhQfNdMFynL09id3tHK&amp;_nc_ohc=jjz0fSoaOx8Q7kNvwGUZbi7&amp;_nc_gid=I1AOeEIHEjT_wi9OIW36nw&amp;edm=AOQ1c0wBAAAA&amp;ccb=7-5&amp;ig_cache_key=Mzg0Njc1OTI1NTk1Mzc4Mjc3Ng%3D%3D.3-ccb7-5&amp;oh=00_AfyXSsxDLE3aiM46T-EMqGdko_vPXH6p7ilG2eHfGBZqyw&amp;oe=69BD88F7&amp;_nc_sid=8b3546, https://instagram.fsan1-1.fna.fbcdn.net/v/t51.82787-15/642413818_17928488136233853_7820939867817959782_n.webp?stp=dst-jpg_e35_p1080x1080_sh0.08_tt6&amp;_nc_ht=instagram.fsan1-1.fna.fbcdn.net&amp;_nc_cat=109&amp;_nc_oc=Q6cZ2QHrAIl8ztnTCnJgJuFU166e4-BCGGyk2kgUPJEHeHbJwoOK-a8yET01HYT-ZbB0PMWi8EhQfNdMFynL09id</t>
  </si>
  <si>
    <t>https://www.instagram.com/bright_ismyboy</t>
  </si>
  <si>
    <t>urbansuspense</t>
  </si>
  <si>
    <t>https://scontent-lga3-2.cdninstagram.com/v/t51.2885-19/481095073_956721946603817_1324649589476368931_n.jpg?stp=dst-jpg_e0_s150x150_tt6&amp;efg=eyJ2ZW5jb2RlX3RhZyI6InByb2ZpbGVfcGljLmRqYW5nby4xMDAyLmMyIn0&amp;_nc_ht=scontent-lga3-2.cdninstagram.com&amp;_nc_cat=105&amp;_nc_oc=Q6cZ2QFLGPrjLy4YIQVU9Qo4XDYeSlLAIfRnzxdsEOjFIQ2KYFJfLiwr4GjXVN8RLTaP_PM&amp;_nc_ohc=_5HRFS07tDUQ7kNvwGHrUc4&amp;_nc_gid=gWAQ4MmEb-TXOdBdCF9tLQ&amp;edm=AOQ1c0wBAAAA&amp;ccb=7-5&amp;oh=00_Afw0lbXcHGXbQEI1l92KEvFEOKPbJWfkJ7OhZXqNh9QiVw&amp;oe=69BDBA3E&amp;_nc_sid=8b3546</t>
  </si>
  <si>
    <t>Hajime No İppo | Devil May Cry | Haikyuu | Jojo | Attack on Titan | Mob Pyscho 100 | Vinland Saga | Jujutsu  Kaisen | Demon Slayer | Sakamato Days | Solo Leveling | Noblesse</t>
  </si>
  <si>
    <t>https://instagram.com/p/DVp1P3hiG2s, https://instagram.com/p/DNpkPFeIyfE, https://instagram.com/p/DNXjvxpsX5E, https://instagram.com/p/DNTbolBM1Lf, https://instagram.com/p/DM2kB7_o6Xb, https://instagram.com/p/DLLgoNmIrG-, https://instagram.com/p/DKDl23MIMnr, https://instagram.com/p/DJ3zBROsgJA, https://instagram.com/p/DJ3ytIusFDm, https://instagram.com/p/DJwPm7Ns36H, https://instagram.com/p/DJmuaXzOOii, https://instagram.com/p/DJcepxiuXAa</t>
  </si>
  <si>
    <t>0, 3, 3, 1, 0, 1, 2, 1, 1, 0, 1, 0</t>
  </si>
  <si>
    <t>2026-03-09, 2025-08-22, 2025-08-15, 2025-08-13, 2025-08-02, 2025-06-21, 2025-05-25, 2025-05-20, 2025-05-20, 2025-05-17, 2025-05-13, 2025-05-09</t>
  </si>
  <si>
    <t>https://scontent-lga3-1.cdninstagram.com/v/t51.82787-15/649235737_18091050638321187_7604990835004000553_n.jpg?stp=dst-jpg_e15_tt6&amp;_nc_ht=scontent-lga3-1.cdninstagram.com&amp;_nc_cat=103&amp;_nc_oc=Q6cZ2QFLGPrjLy4YIQVU9Qo4XDYeSlLAIfRnzxdsEOjFIQ2KYFJfLiwr4GjXVN8RLTaP_PM&amp;_nc_ohc=ALas1x6ZeYkQ7kNvwF-dzol&amp;_nc_gid=gWAQ4MmEb-TXOdBdCF9tLQ&amp;edm=AOQ1c0wBAAAA&amp;ccb=7-5&amp;ig_cache_key=Mzg0ODg0MTU0MzQ0MDQyODQ2MA%3D%3D.3-ccb7-5&amp;oh=00_AfxZn5e5CuzRmPNBlIc5mXQ03giYRw9W1V_4I7oCal9kkA&amp;oe=69BD8AA6&amp;_nc_sid=8b3546, https://scontent-lga3-1.cdninstagram.com/v/t51.82787-15/537584037_18070363127321187_5935078601295712344_n.jpg?stp=dst-jpg_e35_p1080x1080_sh0.08_tt6&amp;_nc_ht=scontent-lga3-1.cdninstagram.com&amp;_nc_cat=103&amp;_nc_oc=Q6cZ2QFLGPrjLy4YIQVU9Qo4XDYeSlLAIfRnzxdsEOjFIQ2KYFJfLiwr4GjXVN8RLTaP_PM&amp;_nc_ohc=9s-C5pa2nzMQ7kNvwHFrCYc&amp;_nc_gid=gWAQ4MmEb-TXOdBdCF9tLQ&amp;edm=AOQ1c0wBAAAA&amp;ccb=7-5&amp;ig_cache_key=MzcwNDY1MTUzNDgyOTgyMzk0MA%3D%3D.3-ccb7-5&amp;oh=00_AfxiGJs8mHRUl66pSISYW_9h-NyxVhWc3bOtBg72MvbI4w&amp;oe=69BD920F&amp;_nc_sid=8b3546, https://scontent-lga3-1.cdninstagram.com/v/t51.82787-15/533048655_18069690626321187_8719871043353316782_n.jpg?stp=dst-jpg_e35_p1080x1080_sh0.08_tt6&amp;_nc_ht=scontent-lga3-1.cdninstagram.com&amp;_nc_cat=103&amp;_nc_oc=Q6cZ2QFLGPrjLy4YIQVU9Qo4XDYeSlLAIfRnzxdsEOjFIQ2KYFJfLiwr4GjXVN8RLTaP_PM&amp;_nc_ohc=fAY13mKYnW8Q7kNvwGrvqHT&amp;_nc_gid=gWAQ4MmEb-TXOdBdCF9tLQ&amp;edm=AOQ1c0wBAAAA&amp;ccb=7-5&amp;ig_cache_key=MzY5OTU4MjgzMzY2NDI5NDQ2OA%3D%3D.3-ccb7-5&amp;oh=00_AfzphdC45D2psY2fHjMB8i2cCsC_8OvVNQSkNQx6XltETg&amp;oe=69BD9764&amp;_nc_sid=8b3546, https://scontent-lga3-1.cdninstagram.com/v/t51.82787-15/531244281_18069529019321187_7313681810378557945_n.jpg?stp=dst-jpg_e35_p1080x1080_sh0.08_tt6&amp;_nc_ht=scontent-lga3-1.cdninstagram.com&amp;_nc_cat=103&amp;_nc_oc=Q6cZ2QFLGPrjLy4YIQVU9Qo4XDYeSlLAIfRnzxdsEOjFIQ2KYFJfLiwr4GjXVN8RLTaP_PM&amp;_nc_ohc=VONe1ThG-PIQ7kNvwH9TMS1&amp;_nc_gid=gWAQ4MmEb-TXOdBdCF9tLQ&amp;edm=AOQ1c0wBAAAA&amp;ccb=7-5&amp;ig_cache_key=MzY5ODQyMTI1NDc4NDc2NjY4Nw%3D%3D.3-ccb7-5&amp;oh=00_Afw-K0cDVcWwEz38miuweSAxx39vzTovUCScts96H6DbiA&amp;oe=69BDA99E&amp;_nc_sid=8b3546, https://scontent-lga3-1.cdninstagram.com/v/t51.82787-15/527345104_18068392508321187_188569228866926785_n.jpg?stp=dst-jpg_e35_p1080x1080_sh0.08_tt6&amp;_nc_ht=scontent-lga3-1.cdninstagram.com&amp;_nc_cat=103&amp;_nc_oc=Q6cZ2QFLGPrjLy4YIQVU9Qo4XDYeSlLAIfRnzxdsEOjFIQ2KYFJfLiwr4GjXVN8RLTaP_PM&amp;_nc_ohc=MZMc1ChlIi4Q7kNvwH9TkX-&amp;_nc_gid=gWAQ4MmEb-TXOdBdCF9tLQ&amp;edm=AOQ1c0wBAAAA&amp;ccb=7-5&amp;ig_cache_key=MzY5MDI5NTQwNzQ4OTAzMzY5MQ%3D%3D.3-ccb7-5&amp;oh=00_AfwpUr9dranYSHLvKFeTN0SA9z8htzDEVqpF2QX2xnaYjQ&amp;oe=69BDB35D&amp;_nc_sid=8b3546, https://scontent-lga3-1.cdninstagram.com/v/t51.2885-15/509861929_18064356287321187_1493972439452317451_n.jpg?stp=dst-jpg_e35_p1080x1080_sh0.08_tt6&amp;_nc_ht=scontent-lga3-1.cdninstagram.com&amp;_nc_cat=103&amp;_nc_oc=Q6cZ2QFLGPrjLy4YIQVU9Qo4XDYeSlLAIfRnzxdsEOjFIQ2KYFJfLiwr4GjXVN8RLTaP_PM&amp;_nc_ohc=9ZgZdCUL8jgQ7kNvwEp4aj6&amp;_nc_gid=gWAQ4MmEb-TXOdBdCF9tLQ&amp;edm=AOQ1c0wBAAAA&amp;ccb=7-5&amp;ig_cache_key=MzY2MDE2MjYyMzAzNDUzNjM4Mg%3D%3D.3-ccb7-5&amp;oh=00_Afx2uEfCC8k3ajJqHIVXQCJrF5OQ4ZYtjmNMfC5nuKv0dA&amp;oe=69BDAFA7&amp;_nc_sid=8b3546, https://scontent-lga3-1.cdninstagram.com/v/t51.2885-15/500678736_18061526432321187_876744485464751611_n.jpg?stp=dst-jpg_e35_p1080x1080_sh0.08_tt6&amp;_nc_ht=scontent-lga3-1.cdninstagram.com&amp;_nc_cat=103&amp;_nc_oc=Q6cZ2QFLGPrjLy4YIQVU9Qo4XDYeSlLAIfRnzxdsEOjFIQ2KYFJfLiwr4GjXVN8RLTaP_PM&amp;_nc_ohc=q3JDn64H-vAQ7kNvwHLqCy6&amp;_nc_gid=gWAQ4MmEb-TXOdBdCF9tLQ&amp;edm=AOQ1c0wBAAAA&amp;ccb=7-5&amp;ig_cache_key=MzYzOTkxOTQyMTY3NzQyMzA4Mw%3D%3D.3-ccb7-5&amp;oh=00_Afw6LJAQZ5tTpTRdNEkDvNhKEZpLVX10-O5okWFDca69Qg&amp;oe=69BD8ACF&amp;_nc_sid=8b3546, https://scontent-lga3-1.cdninstagram.com/v/t51.2885-15/500078856_18061047029321187_1055399499004013748_n.jpg?stp=dst-jpg_e35_p1080x1080_sh0.08_tt6&amp;_nc_ht=scontent-lga3-1.cdninstagram.com&amp;_nc_cat=103&amp;_nc_oc=Q6cZ2QFLGPrjLy4YIQVU9Qo4XDYeSlLAIfRnzxdsEOjFIQ2KYFJfLiwr4GjXVN8RLTaP_PM&amp;_nc_ohc=C-TanWDGJGwQ7kNvwFVOG3K&amp;_nc_gid=gWAQ4MmEb-TXOdBdCF9tLQ&amp;edm=AOQ1c0wBAAAA&amp;ccb=7-5&amp;ig_cache_key=MzYzNjU5OTYxMTcxNjY2NTkyMA%3D%3D.3-ccb7-5&amp;oh=00_AfzBVTqYy6_UWTSTJ1NPV8hANKAnob540fT5guBh5-fpDA&amp;oe=69BD8829&amp;_nc_sid=8b3546, https://scontent-lga3-1.cdninstagram.com/v/t51.2885-15/499246219_18061046798321187_3030106045156070476_n.jpg?stp=dst-jpg_e35_p1080x1080_sh0.08_tt6&amp;_nc_ht=scontent-lga3-1.cdninstagram.com&amp;_nc_cat=103&amp;_nc_oc=Q6cZ2QFLGPrjLy4YIQVU9Qo4XDYeSlLAIfRnzxdsEOjFIQ2KYFJfLiwr4GjXVN8RLTaP_PM&amp;_nc_ohc=RNwSiqszdK4Q7kNvwHqW8ze&amp;_nc_gid=gWAQ4MmEb-TXOdBdCF9tLQ&amp;edm=AOQ1c0wBAAAA&amp;ccb=7-5&amp;ig_cache_key=MzYzNjU5ODIyODIwMDIxNDc1OA%3D%3D.3-ccb7-5&amp;oh=00_Afx_agUp5YxFUWNZao_9gqmUK6Y7rrdmoszOYgO01KwFBA&amp;oe=69BDB02E&amp;_nc_sid=8b3546, https://scontent-lga3-1.cdninstagram.com/v/t51.2885-15/499229375_18060758393321187_4644313521212302322_n.jpg?stp=dst-jpg_e35_s1080x1080_sh0.08_tt6&amp;_nc_ht=scontent-lga3-1.cdninstagram.com&amp;_nc_cat=103&amp;_nc_oc=Q6cZ2QFLGPrjLy4YIQVU9Qo4XDYeSlLAIfRnzxdsEOjFIQ2KYFJfLiwr4GjXVN8RLTaP_PM&amp;_nc_ohc=H1-6MFgim6MQ7kNvwEDKIQ1&amp;_nc_gid=gWAQ4MmEb-TXOdBdCF9tLQ&amp;edm=AOQ1c0wBAAAA&amp;ccb=7-5&amp;ig_cache_key=MzYzNDQ3MzU0NDkwNjQwNzU1OQ%3D%3D.3-ccb7-5&amp;oh=00_AfxcvdMLXoWT7LeTBklckm4_wUBiHg6uVIgnzA0PWsYZPw&amp;oe=69BD94B8&amp;_nc_sid=8b3</t>
  </si>
  <si>
    <t>https://www.instagram.com/urbansuspense</t>
  </si>
  <si>
    <t>ghazzi.w</t>
  </si>
  <si>
    <t>Ghazzi Wong</t>
  </si>
  <si>
    <t>/ Acu30 / Z33</t>
  </si>
  <si>
    <t>https://scontent-bos5-1.cdninstagram.com/v/t51.82787-19/541589020_18528175057024372_951423830810348125_n.jpg?stp=dst-jpg_e0_s150x150_tt6&amp;efg=eyJ2ZW5jb2RlX3RhZyI6InByb2ZpbGVfcGljLmRqYW5nby45MjguYzIifQ&amp;_nc_ht=scontent-bos5-1.cdninstagram.com&amp;_nc_cat=104&amp;_nc_oc=Q6cZ2QF9S318tfCt7nWsOpMaASFAj7_wJA6YZt3C1GZX5cHvRov6MIdk39PSByr0ER8v59g&amp;_nc_ohc=XF5fOteGuRMQ7kNvwGceMFC&amp;_nc_gid=J_WHeBytpahzzs8UGqGokw&amp;edm=AOQ1c0wBAAAA&amp;ccb=7-5&amp;oh=00_AfyXzgozI3fELrC15JhePsknIpxeJOYyal02ersxqRNpEA&amp;oe=69BD9E9F&amp;_nc_sid=8b3546</t>
  </si>
  <si>
    <t>Merry Christmas ~#扮一家三口系列 | 多謝你15年前黎到我地屋企，成為一份子。我地會好好記住你帶俾我地每一刻嘅歡樂。今日你終於畢業了，期待我地再次成為一家人。 | 希望蛇年可以好似條蛇咁🤷🏿 | Mission done. Journey completed.
2005-2025.5 
238160km.
Thank you
#harrier240g #acu30 | 好想去旅行，但係聽日要返工⋯ | #gs300fsport #lexusgs 
出發！ | 送包花膠俾你做生日禮物補補佢 | @momoballyuki 
11th…..時間真係過得好快🤷🏿
大家以後繼續合作愉快🤝🤝🤝🤝 | Caffe latte? | #ryuichisakamoto #坂本龍一 #merrychristmasmrlawrence | #wegetrequest | ANNIVERSARY EDITION VINYL
#billieeilish</t>
  </si>
  <si>
    <t>#harrier240g, #acu30, #gs300fsport, #lexusgs, #ryuichisakamoto, #merrychristmasmrlawrence, #wegetrequest, #billieeilish</t>
  </si>
  <si>
    <t>@momoballyuki</t>
  </si>
  <si>
    <t>https://instagram.com/p/C1SJvuzvA8Q, https://instagram.com/p/DUdTW2sgT6V, https://instagram.com/p/DFYFOG6SkfH, https://instagram.com/p/DVyvyKMgZ9E, https://instagram.com/p/DVJf68fAQE3, https://instagram.com/p/DVIXiSUAV28, https://instagram.com/p/DSuKpuYAbe9, https://instagram.com/p/DQW7nwLgS8O, https://instagram.com/p/DPHHXGWkdeF, https://instagram.com/p/DO-r1isAe9w, https://instagram.com/p/DOvk0UsgRri, https://instagram.com/p/DOlu8ZxgfgQ</t>
  </si>
  <si>
    <t>48, 67, 54, 36, 11, 11, 11, 38, 19, 8, 9, 16</t>
  </si>
  <si>
    <t>0, 7, 6, 3, 0, 0, 0, 3, 0, 0, 0, 0</t>
  </si>
  <si>
    <t>2023-12-25, 2026-02-07, 2025-01-28, 2026-03-12, 2026-02-24, 2026-02-24, 2025-12-26, 2025-10-28, 2025-09-27, 2025-09-24, 2025-09-18, 2025-09-14</t>
  </si>
  <si>
    <t>松島, 東京 Tokyo, 河口湖, Macao, China</t>
  </si>
  <si>
    <t>Sidecar, Sidecar, Image, Sidecar, Image, Video, Image, Image, Image, Video, Video, Video</t>
  </si>
  <si>
    <t>https://scontent-bos5-1.cdninstagram.com/v/t39.30808-6/414231014_18407458213024372_7346953856793128153_n.jpg?stp=dst-jpg_e35_s1080x1080_sh0.08_tt6&amp;_nc_ht=scontent-bos5-1.cdninstagram.com&amp;_nc_cat=104&amp;_nc_oc=Q6cZ2QF9S318tfCt7nWsOpMaASFAj7_wJA6YZt3C1GZX5cHvRov6MIdk39PSByr0ER8v59g&amp;_nc_ohc=G2ffwjBnNSUQ7kNvwFwz4qK&amp;_nc_gid=J_WHeBytpahzzs8UGqGokw&amp;edm=AOQ1c0wAAAAA&amp;ccb=7-5&amp;ig_cache_key=MzI2NTcxNTUzNzM2NzE3NzU4Mg%3D%3D.3-ccb7-5&amp;oh=00_AfzFEe2e_QtynfxmMrId8xqFiMmGvxQJKfp4y4BNJdvTSQ&amp;oe=69BDA66B&amp;_nc_sid=8b3546, https://scontent-bos5-1.cdninstagram.com/v/t39.30808-6/414231014_18407458213024372_7346953856793128153_n.jpg?stp=dst-jpg_e35_s1080x1080_sh0.08_tt6&amp;_nc_ht=scontent-bos5-1.cdninstagram.com&amp;_nc_cat=104&amp;_nc_oc=Q6cZ2QF9S318tfCt7nWsOpMaASFAj7_wJA6YZt3C1GZX5cHvRov6MIdk39PSByr0ER8v59g&amp;_nc_ohc=G2ffwjBnNSUQ7kNvwFwz4qK&amp;_nc_gid=J_WHeBytpahzzs8UGqGokw&amp;edm=AOQ1c0wAAAAA&amp;ccb=7-5&amp;ig_cache_key=MzI2NTcxNTUzNzM2NzE3NzU4Mg%3D%3D.3-ccb7-5&amp;oh=00_AfzFEe2e_QtynfxmMrId8xqFiMmGvxQJKfp4y4BNJdvTSQ&amp;oe=69BDA66B&amp;_nc_sid=8b3546, https://scontent-bos5-1.cdninstagram.com/v/t39.30808-6/412757623_18407458231024372_6978810853892404164_n.jpg?stp=dst-jpg_e35_s1080x1080_sh0.08_tt6&amp;_nc_ht=scontent-bos5-1.cdninstagram.com&amp;_nc_cat=104&amp;_nc_oc=Q6cZ2QF9S318tfCt7nWsOpMaASFAj7_wJA6YZt3C1GZX5cHvRov6MIdk39PSByr0ER8v59g&amp;_nc_ohc=ItPGGs8jBjkQ7kNvwH0Sgsl&amp;_nc_gid=J_WHeBytpahzzs8UGqGokw&amp;edm=AOQ1c0wAAAAA&amp;ccb=7-5&amp;ig_cache_key=MzI2NTcxNTUzNzM2NzAzMjU1MQ%3D%3D.3-ccb7-5&amp;oh=00_AfxRAu8z9FhghxwfIdt-8fALyywFzCgEysJjWFiJbqGZaA&amp;oe=69BD9304&amp;_nc_sid=8b3546, https://scontent-bos5-1.cdninstagram.com/v/t39.30808-6/412906951_18407458243024372_5602135851264656560_n.jpg?stp=dst-jpg_e35_s1080x1080_sh0.08_tt6&amp;_nc_ht=scontent-bos5-1.cdninstagram.com&amp;_nc_cat=104&amp;_nc_oc=Q6cZ2QF9S318tfCt7nWsOpMaASFAj7_wJA6YZt3C1GZX5cHvRov6MIdk39PSByr0ER8v59g&amp;_nc_ohc=wu_hEipod_QQ7kNvwEJq4oA&amp;_nc_gid=J_WHeBytpahzzs8UGqGokw&amp;edm=AOQ1c0wAAAAA&amp;ccb=7-5&amp;ig_cache_key=MzI2NTcxNTUzNzM1ODc2MzIyMw%3D%3D.3-ccb7-5&amp;oh=00_Afzz8BM09y-aFW4etoWox5iavIZ2oZhW1HvItvZBMQCymg&amp;oe=69BDA738&amp;_nc_sid=8b3546, https://scontent-bos5-1.cdninstagram.com/v/t51.82787-15/628019469_18561723856024372_5562937382603748136_n.jpg?stp=dst-jpg_e35_s1080x1080_sh0.08_tt6&amp;_nc_ht=scontent-bos5-1.cdninstagram.com&amp;_nc_cat=104&amp;_nc_oc=Q6cZ2QF9S318tfCt7nWsOpMaASFAj7_wJA6YZt3C1GZX5cHvRov6MIdk39PSByr0ER8v59g&amp;_nc_ohc=79TGXqhHsCYQ7kNvwG1Z0z5&amp;_nc_gid=J_WHeBytpahzzs8UGqGokw&amp;edm=AOQ1c0wBAAAA&amp;ccb=7-5&amp;ig_cache_key=MzgyNzI5NzY4NDM0NDA5NTYzMg%3D%3D.3-ccb7-5&amp;oh=00_AfwFPyhp_Uq2id-1BICrIF0CpajbT6BXKK-gNH8XN2QRcQ&amp;oe=69BDB1A8&amp;_nc_sid=8b3546, https://scontent-bos5-1.cdninstagram.com/v/t51.82787-15/628019469_18561723856024372_5562937382603748136_n.jpg?stp=dst-jpg_e35_s1080x1080_sh0.08_tt6&amp;_nc_ht=scontent-bos5-1.cdninstagram.com&amp;_nc_cat=104&amp;_nc_oc=Q6cZ2QF9S318tfCt7nWsOpMaASFAj7_wJA6YZt3C1GZX5cHvRov6MIdk39PSByr0ER8v59g&amp;_nc_ohc=79TGXqhHsCYQ7kNvwG1Z0z5&amp;_nc_gid=J_WHeBytpahzzs8UGqGokw&amp;edm=AOQ1c0wBAAAA&amp;ccb=7-5&amp;ig_cache_key=MzgyNzI5NzY4NDM0NDA5NTYzMg%3D%3D.3-ccb7-5&amp;oh=00_AfwFPyhp_Uq2id-1BICrIF0CpajbT6BXKK-gNH8XN2QRcQ&amp;oe=69BDB1A8&amp;_nc_sid=8b3546, https://scontent-bos5-1.cdninstagram.com/v/t51.82787-15/631347904_18561723859024372_4203424405074338846_n.jpg?stp=dst-jpg_e15_tt6&amp;_nc_ht=scontent-bos5-1.cdninstagram.com&amp;_nc_cat=104&amp;_nc_oc=Q6cZ2QF9S318tfCt7nWsOpMaASFAj7_wJA6YZt3C1GZX5cHvRov6MIdk39PSByr0ER8v59g&amp;_nc_ohc=mQEzTzY-cy4Q7kNvwH5obkg&amp;_nc_gid=J_WHeBytpahzzs8UGqGokw&amp;edm=AOQ1c0wBAAAA&amp;ccb=7-5&amp;ig_cache_key=MzgyNzI5NzY4NjE2NDQ0Nzc4OA%3D%3D.3-ccb7-5&amp;oh=00_AfzBYSX6KcHiylSuXAwvXOdYBT4dg-GQSmmiqx3yqe_ZkQ&amp;oe=69BD9F4F&amp;_nc_sid=8b3546, https://scontent-bos5-1.cdninstagram.com/v/t51.82787-15/628326511_18561723841024372_1017825606024711553_n.jpg?stp=dst-jpg_e15_tt6&amp;_nc_ht=scontent-bos5-1.cdninstagram.com&amp;_nc_cat=104&amp;_nc_oc=Q6cZ2QF9S318tfCt7nWsOpMaASFAj7_wJA6YZt3C1GZX5cHvRov6MIdk39PSByr0ER8v59g&amp;_nc_ohc=INWhC5vWm-UQ7kNvwFWu4dK&amp;_nc_gid=J_WHeBytpahzzs8UGqGokw&amp;edm=AOQ1c0wBAAAA&amp;ccb=7-5&amp;ig_cache_key=MzgyNzI5NzY4NDc2MzU0MDQzOQ%3D%3D.3-ccb7-5&amp;oh=00_Afy4CVgjdWcqAYVO4296nC6JU2klC3P5eQYAwEuryWv1uA&amp;oe=69BD9DB9&amp;_nc_sid=8b3546, https://scontent-bos5-1.cdninstagram.com/v/t51.82787-15/628247745_18561723883024372_5594955440627770778_n.jpg?stp=dst-jpg_e35_s1080x1080_sh0.08_tt6&amp;_nc_ht=scontent-bos5-1.cdninstagram.com&amp;_nc_cat=104&amp;_nc_oc=Q6cZ2QF9S318tfCt7nWsOpMaASFAj7_wJA6YZt3C1GZX5cHvRov6MIdk39PSByr0ER8v59g&amp;_nc_ohc=dqXAZePuWWoQ7kNvwFyk386&amp;_nc_gid=J_WHeBytpahzzs8UGqGokw&amp;edm=AOQ1c0wBAAAA&amp;ccb=7-5&amp;ig_cache_key=MzgyNzI5NzY4NzcwNzk3MjU2OQ%3D%3D.3-ccb7-5&amp;oh=00_Afxtws58flQKN9q91EF8bBF48SiQq2QxI_GRZRgwLrZ__w&amp;oe=69BD9A16&amp;_nc_sid=8b3546, https://scontent-bos5-1.cdninstagram.com/v/t51.82787-15/627189990_18561723880024372_4777704114471752903_n.jpg?stp=dst-jpg_e15_tt6&amp;_nc_ht=scontent-bos5-1.cdninstagram.com&amp;_nc_cat=104&amp;_nc_oc=Q6cZ2QF9S318tfCt7nWsOpMaASFAj7_wJA6YZt3C1GZX5cHvRov6MIdk39PSByr0ER8v59g&amp;_nc_ohc=Gfb1Q1II8NkQ7kNvwHnAT9X&amp;_nc_gid=J_WHeBytpahzzs8UGqGokw&amp;edm=AOQ1c0wBAAAA&amp;ccb=7-5&amp;ig_cache_key=MzgyNzI5NzY4NzE1NDI5NzA2OA%3D%3D.3-ccb7-5&amp;oh=00_AfyXMGCPYk1dbGzsoeedyPq1E3rt7uWz2wr1CHYmi6C4IQ&amp;oe=69BDB86A&amp;_nc_sid=8b3546, https://scontent-bos5-1.cdni</t>
  </si>
  <si>
    <t>https://scontent-bos5-1.cdninstagram.com/o1/v/t16/f2/m69/AQMoSYYr3FuYbhQxuXH015IsESZMha3DBe_eEeGeNS7goH7PPvuHzVQmNXdEzxKHR5awwTdpG1EQD1A4K4uMf2Z7.mp4?strext=1&amp;_nc_cat=111&amp;_nc_sid=5e9851&amp;_nc_ht=scontent-bos5-1.cdninstagram.com&amp;_nc_ohc=Mx7E2CmVzB4Q7kNvwEEF26T&amp;efg=eyJ2ZW5jb2RlX3RhZyI6Inhwdl9wcm9ncmVzc2l2ZS5JTlNUQUdSQU0uQ0xJUFMuQzMuNzIwLmRhc2hfYmFzZWxpbmVfMV92MSIsInhwdl9hc3NldF9pZCI6MTc5NDM4NDgyMzUxMTUzMDUsImFzc2V0X2FnZV9kYXlzIjoyMCwidmlfdXNlY2FzZV9pZCI6MTAwOTksImR1cmF0aW9uX3MiOjEwLCJ1cmxnZW5fc291cmNlIjoid3d3In0%3D&amp;ccb=17-1&amp;vs=25b0a8426c038640&amp;_nc_vs=HBksFQIYOnBhc3N0aHJvdWdoX2V2ZXJzdG9yZS9HRG9DT2lhMWxzU0Jjb3dIQUVUbU9MdE1PUEZpYnNwVEFRQUYVAALIARIAFQIYUWlnX3hwdl9wbGFjZW1lbnRfcGVybWFuZW50X3YyL0QzNEFDMEM1RjlDQzE2QkYyQjYwNEUyMDVFMUQzNDhGX2F1ZGlvX2Rhc2hpbml0Lm1wNBUCAsgBEgAoABgAGwKIB3VzZV9vaWwBMRJwcm9ncmVzc2l2ZV9yZWNpcGUBMRUAACbSjKm_t_XfPxUCKAJDMywXQCQU_fO2RaIYEmRhc2hfYmFzZWxpbmVfMV92MREAdf4HZeadAQA&amp;_nc_gid=J_WHeBytpahzzs8UGqGokw&amp;_nc_ss=1a&amp;_nc_zt=28&amp;oh=00_AfyD5yqDt4ikPc-xisVhWDn6Li6YS1adML-R2b6pm2RSqg&amp;oe=69BD979D, https://scontent-bos5-1.cdninstagram.com/o1/v/t2/f2/m86/AQO8qXztwGe9M4o7k_-dNq0CSft8BDzoVcBMcbgzMnerbED9q413eEik3Py8E783AEPYuKYSnc0JX8Qhn0FTeKFpWa00ZWjFqGLO3Gk.mp4?_nc_cat=102&amp;_nc_sid=5e9851&amp;_nc_ht=scontent-bos5-1.cdninstagram.com&amp;_nc_ohc=4ad9uxqsCHgQ7kNvwF_MRim&amp;efg=eyJ2ZW5jb2RlX3RhZyI6Inhwdl9wcm9ncmVzc2l2ZS5JTlNUQUdSQU0uQ0xJUFMuQzMuNzIwLmRhc2hfYmFzZWxpbmVfMV92MSIsInhwdl9hc3NldF9pZCI6MTUxNjc3NzUzNjQzMzI1OSwiYXNzZXRfYWdlX2RheXMiOjE3MywidmlfdXNlY2FzZV9pZCI6MTAwOTksImR1cmF0aW9uX3MiOjM1MiwidXJsZ2VuX3NvdXJjZSI6Ind3dyJ9&amp;ccb=17-1&amp;_nc_gid=J_WHeBytpahzzs8UGqGokw&amp;_nc_ss=1a&amp;_nc_zt=28&amp;vs=770d1ff6e6f6322&amp;_nc_vs=HBksFQIYUmlnX3hwdl9yZWVsc19wZXJtYW5lbnRfc3JfcHJvZC9GRTQxNUFFODU5NDg0NUM0ODdEOURFNEMzMDAwMzQ4N192aWRlb19kYXNoaW5pdC5tcDQVAALIARIAFQIYR2lnX3hwdl9yZWVsc19wZXJtYW5lbnRfc3JfcHJvZC8xMjQwMDU3MTYxNDk2OTYxXzMwNjI4NTEwNTc2MDQ1MTY5NTEubXA0FQICyAESACgAGAAbAogHdXNlX29pbAExEnByb2dyZXNzaXZlX3JlY2lwZQExFQAAJtaxmaSJ4LEFFQIoAkMzLBdAdgiHKwIMShgSZGFzaF9iYXNlbGluZV8xX3YxEQB1_gdl5p0BAA&amp;oh=00_AfzaZsTByxrb-fOjRyxEAMGFY4qiRtPgki9e7wIaEOfMYA&amp;oe=69B99C53, https://scontent-bos5-1.cdninstagram.com/o1/v/t2/f2/m367/AQMY67t103R3UaDn4O0CJJJZ0v5K5JA8vCqK14V7e50KSXfQB8pKe7G1-5ERe-ne24gaP5UXE80rD8VdwOp2Y3bU9_5NtbrNmLVZF0I.mp4?_nc_cat=101&amp;_nc_sid=5e9851&amp;_nc_ht=scontent-bos5-1.cdninstagram.com&amp;_nc_ohc=sdL73IvOgukQ7kNvwE3jla_&amp;efg=eyJ2ZW5jb2RlX3RhZyI6Inhwdl9wcm9ncmVzc2l2ZS5JTlNUQUdSQU0uQ0xJUFMuQzMuNzIwLmRhc2hfYmFzZWxpbmVfMV92MSIsInhwdl9hc3NldF9pZCI6MTI1ODUwMTEyOTI5MzM1NSwiYXNzZXRfYWdlX2RheXMiOjE3OCwidmlfdXNlY2FzZV9pZCI6MTAwOTksImR1cmF0aW9uX3MiOjEwNSwidXJsZ2VuX3NvdXJjZSI6Ind3dyJ9&amp;ccb=17-1&amp;_nc_gid=J_WHeBytpahzzs8UGqGokw&amp;_nc_ss=1a&amp;_nc_zt=28&amp;vs=da1885c5804741df&amp;_nc_vs=HBksFQIYQGlnX2VwaGVtZXJhbC81QTRGNTlGRTdGQTMxOTcwNTk2NjdGNkZEMkJGNzlBQl92aWRlb19kYXNoaW5pdC5tcDQVAALIARIAFQIYR2lnX3hwdl9yZWVsc19wZXJtYW5lbnRfc3JfcHJvZC8xMzIxMDA5OTM5NjczMTQxXzQ0MDA0NDAxNzQ0ODcwMTM2NjUubXA0FQICyAESACgAGAAbAogHdXNlX29pbAExEnByb2dyZXNzaXZlX3JlY2lwZQExFQAAJta4loy0prwEFQIoAkMzLBdAWkQ5WBBiThgSZGFzaF9iYXNlbGluZV8xX3YxEQB1_gdl5p0BAA&amp;oh=00_AfzokAfLhRTlfeWP7_JVWl9ulQ0M_iV0IyhQ_H9atoTbiA&amp;oe=69BDA6FE, https://scontent-bos5-1.cdninstagram.com/o1/v/t2/f2/m367/AQNy7uZCSrEE21d2ukXzeYiEBP1W50DJ9zYdvKEtzKMNrL1hhbk9u7452ucwD_-TiXG1xRbfmynKFKCi80XEBUxx5eKPjSEoXCTyGr0.mp4?_nc_cat=111&amp;_nc_sid=5e9851&amp;_nc_ht=scontent-bos5-1.cdninstagram.com&amp;_nc_ohc=yDuAvClD-bcQ7kNvwEd9Sr2&amp;efg=eyJ2ZW5jb2RlX3RhZyI6Inhwdl9wcm9ncmVzc2l2ZS5JTlNUQUdSQU0uQ0xJUFMuQzMuNzIwLmRhc2hfYmFzZWxpbmVfMV92MSIsInhwdl9hc3NldF9pZCI6MTQ3ODc0OTM3MDA1ODgxNiwiYXNzZXRfYWdlX2RheXMiOjE4MiwidmlfdXNlY2FzZV9pZCI6MTAwOTksImR1cmF0aW9uX3MiOjI2LCJ1cmxnZW5fc291cmNlIjoid3d3In0%3D&amp;ccb=17-1&amp;_nc_gid=J_WHeBytpahzzs8UGqGokw&amp;_nc_ss=1a&amp;_nc_zt=28&amp;vs=1108d5a86df8387d&amp;_nc_vs=HBksFQIYQGlnX2VwaGVtZXJhbC8zNDQwNjdEODU1MDY2QzNENEM5NUE0OTdCMjE0RDQ5NF92aWRlb19kYXNoaW5pdC5tcDQVAALIARIAFQIYRmlnX3hwdl9yZWVsc19wZXJtYW5lbnRfc3JfcHJvZC8xMTUwNzYxOTIzNTcyMzg5XzY5MjAyNjM0MDAzNTEyNDkzOC5tcDQVAgLIARIAKAAYABsCiAd1c2Vfb2lsATEScHJvZ3Jlc3NpdmVfcmVjaXBlATEVAAAmgKHQrsW6oAUVAigCQzMsF0A6IgxJul41GBJkYXNoX2Jhc2VsaW5lXzFfdjERAHX-B2XmnQEA&amp;oh=00_Afwh8N26kdQvtPu_0zjkvr19fhizP5waS9qzReEEl3iZMw&amp;oe=69BD93B4</t>
  </si>
  <si>
    <t>https://www.instagram.com/ghazzi.w</t>
  </si>
  <si>
    <t>wen_ru0312</t>
  </si>
  <si>
    <t>shihharper0312</t>
  </si>
  <si>
    <t>2020🌟🌟2025</t>
  </si>
  <si>
    <t>https://scontent-lga3-3.cdninstagram.com/v/t51.2885-19/491136226_2144606739322602_3524874369564061116_n.jpg?stp=dst-jpg_e0_s150x150_tt6&amp;efg=eyJ2ZW5jb2RlX3RhZyI6InByb2ZpbGVfcGljLmRqYW5nby4xMDgwLmMyIn0&amp;_nc_ht=scontent-lga3-3.cdninstagram.com&amp;_nc_cat=106&amp;_nc_oc=Q6cZ2QEYFY1xmaat-9jeiAoCOkD8cVFZSyYB92jhS7Sje3yYQadJdTbbn0GjaVLQgfdUt94&amp;_nc_ohc=wjDrLN0Ab4sQ7kNvwEowZa0&amp;_nc_gid=ndQp4RSRzG6tY0QC7vKImA&amp;edm=AOQ1c0wBAAAA&amp;ccb=7-5&amp;oh=00_AfxqGPL9QbWQaUPki42LzkrgmKNekqlvMxsQmuJymX_J4g&amp;oe=69BD99F0&amp;_nc_sid=8b3546</t>
  </si>
  <si>
    <t>國美館的海洋彈珠泡泡蘇打
很棒的角落🥴🥴 | 工作了2個月
午休有高級麵包跟便當
希望下一步順順利利 | 敲口愛😍🥰 | 沒戒指會覺得手空空的 | 千千的生日蛋糕🎂🎂
老少女🥰🥰</t>
  </si>
  <si>
    <t>https://instagram.com/p/DRobdRKki3Y, https://instagram.com/p/DQecOtdkvOo, https://instagram.com/p/DQB5rR_kqkk, https://instagram.com/p/DPqYgT1ksNt, https://instagram.com/p/DOTDRxWkldb, https://instagram.com/p/DNkOiRpSxtK, https://instagram.com/p/DJuOyxTg2BM, https://instagram.com/p/DJs4VXbyMCh, https://instagram.com/p/DI8Ygy-zyek, https://instagram.com/p/DI8YfjTT3k0, https://instagram.com/p/DI5ng9DzRwI, https://instagram.com/p/DHx_Q03TIYY</t>
  </si>
  <si>
    <t>1, 0, 2, 0, 1, 2, 1, 0, 0, 0, 0, 1</t>
  </si>
  <si>
    <t>2025-11-29, 2025-10-31, 2025-10-20, 2025-10-11, 2025-09-07, 2025-08-20, 2025-05-16, 2025-05-16, 2025-04-27, 2025-04-27, 2025-04-26, 2025-03-29</t>
  </si>
  <si>
    <t>國立台灣美術館, Season 敦南旗鑑店, Taipei</t>
  </si>
  <si>
    <t>https://scontent-lga3-3.cdninstagram.com/v/t51.82787-15/587094448_18546795478009674_3220800543333122005_n.webp?stp=dst-jpg_e35_s1080x1080_sh0.08_tt6&amp;_nc_ht=scontent-lga3-3.cdninstagram.com&amp;_nc_cat=106&amp;_nc_oc=Q6cZ2QEYFY1xmaat-9jeiAoCOkD8cVFZSyYB92jhS7Sje3yYQadJdTbbn0GjaVLQgfdUt94&amp;_nc_ohc=Bszp3hFxmbsQ7kNvwE8Yz-K&amp;_nc_gid=ndQp4RSRzG6tY0QC7vKImA&amp;edm=AOQ1c0wBAAAA&amp;ccb=7-5&amp;ig_cache_key=Mzc3NjM4OTA0NjEwMTc0OTIwOA%3D%3D.3-ccb7-5&amp;oh=00_Afw7kGlNEEv8_QnKj5PoZe_bZ55ynMoXp1LvG6xSrGCLwg&amp;oe=69BDA819&amp;_nc_sid=8b3546, https://scontent-lga3-3.cdninstagram.com/v/t51.82787-15/572145003_18540513061009674_195878660986318224_n.webp?stp=dst-jpg_e35_s1080x1080_sh0.08_tt6&amp;_nc_ht=scontent-lga3-3.cdninstagram.com&amp;_nc_cat=106&amp;_nc_oc=Q6cZ2QEYFY1xmaat-9jeiAoCOkD8cVFZSyYB92jhS7Sje3yYQadJdTbbn0GjaVLQgfdUt94&amp;_nc_ohc=NmjXYCQDCdIQ7kNvwFZ_Qt3&amp;_nc_gid=ndQp4RSRzG6tY0QC7vKImA&amp;edm=AOQ1c0wBAAAA&amp;ccb=7-5&amp;ig_cache_key=Mzc1NTU2MzI5NTQ2MzEwOTU0NA%3D%3D.3-ccb7-5&amp;oh=00_AfzuPxzY10kKgdnuYBNASHkWhQttMUYYYGG38V2YP8GpJA&amp;oe=69BD9353&amp;_nc_sid=8b3546, https://scontent-lga3-3.cdninstagram.com/v/t51.82787-15/565535231_18537801865009674_7836053898764083002_n.webp?stp=dst-jpg_e35_s1080x1080_sh0.08_tt6&amp;_nc_ht=scontent-lga3-3.cdninstagram.com&amp;_nc_cat=106&amp;_nc_oc=Q6cZ2QEYFY1xmaat-9jeiAoCOkD8cVFZSyYB92jhS7Sje3yYQadJdTbbn0GjaVLQgfdUt94&amp;_nc_ohc=uPNmhCTM9SIQ7kNvwHMVwor&amp;_nc_gid=ndQp4RSRzG6tY0QC7vKImA&amp;edm=AOQ1c0wBAAAA&amp;ccb=7-5&amp;ig_cache_key=Mzc0NzUzMDAyNzg1Nzc4MzA3Ng%3D%3D.3-ccb7-5&amp;oh=00_AfzSt08UfD1JsmPpAYLWs_2zcs6575qJhRlmN4lxG3MtxA&amp;oe=69BD94FE&amp;_nc_sid=8b3546, https://scontent-lga3-3.cdninstagram.com/v/t51.82787-15/562868758_18535772710009674_5894097431220415734_n.webp?stp=dst-jpg_e35_s1080x1080_sh0.08_tt6&amp;_nc_ht=scontent-lga3-3.cdninstagram.com&amp;_nc_cat=106&amp;_nc_oc=Q6cZ2QEYFY1xmaat-9jeiAoCOkD8cVFZSyYB92jhS7Sje3yYQadJdTbbn0GjaVLQgfdUt94&amp;_nc_ohc=x9PCfVGSyEIQ7kNvwG2hIma&amp;_nc_gid=ndQp4RSRzG6tY0QC7vKImA&amp;edm=AOQ1c0wBAAAA&amp;ccb=7-5&amp;ig_cache_key=Mzc0MDkxMDIxMzkyNDA0NTY3Nw%3D%3D.3-ccb7-5&amp;oh=00_AfyztRcFobD3WGUThOJ2LXY7I1lGCtjZIPylAJdPzP1krg&amp;oe=69BDB493&amp;_nc_sid=8b3546, https://scontent-lga3-3.cdninstagram.com/v/t51.82787-15/542809588_18528718726009674_5557362177002207894_n.webp?stp=dst-jpg_e35_s1080x1080_sh0.08_tt6&amp;_nc_ht=scontent-lga3-3.cdninstagram.com&amp;_nc_cat=106&amp;_nc_oc=Q6cZ2QEYFY1xmaat-9jeiAoCOkD8cVFZSyYB92jhS7Sje3yYQadJdTbbn0GjaVLQgfdUt94&amp;_nc_ohc=q5ZOWtaMCAsQ7kNvwG-UuK7&amp;_nc_gid=ndQp4RSRzG6tY0QC7vKImA&amp;edm=AOQ1c0wBAAAA&amp;ccb=7-5&amp;ig_cache_key=MzcxNjMyODUzMjg3MzQ2NzczOQ%3D%3D.3-ccb7-5&amp;oh=00_AfxHQIuevkQCNvZ8nZ_zdhTx7fgounLjXy9sH-9aN1HR2g&amp;oe=69BDBC06&amp;_nc_sid=8b3546, https://scontent-lga3-3.cdninstagram.com/v/t51.82787-15/534320287_18525027898009674_2479002232577464508_n.webp?stp=dst-jpg_e35_p1080x1080_sh0.08_tt6&amp;_nc_ht=scontent-lga3-3.cdninstagram.com&amp;_nc_cat=106&amp;_nc_oc=Q6cZ2QEYFY1xmaat-9jeiAoCOkD8cVFZSyYB92jhS7Sje3yYQadJdTbbn0GjaVLQgfdUt94&amp;_nc_ohc=O_v6e-tIymUQ7kNvwHrMsJ0&amp;_nc_gid=ndQp4RSRzG6tY0QC7vKImA&amp;edm=AOQ1c0wBAAAA&amp;ccb=7-5&amp;ig_cache_key=MzcwMzE0ODcyMTY2NTE1Mzg2Ng%3D%3D.3-ccb7-5&amp;oh=00_AfxmbJa7Y5jvDbVTkVvpqx0VqKzQscwoGC7Os7jFG_04Mg&amp;oe=69BD881C&amp;_nc_sid=8b3546, https://scontent-lga3-3.cdninstagram.com/v/t51.2885-15/497827626_18506652274009674_5509165337671150398_n.webp?stp=dst-jpg_e35_s1080x1080_sh0.08_tt6&amp;_nc_ht=scontent-lga3-3.cdninstagram.com&amp;_nc_cat=106&amp;_nc_oc=Q6cZ2QEYFY1xmaat-9jeiAoCOkD8cVFZSyYB92jhS7Sje3yYQadJdTbbn0GjaVLQgfdUt94&amp;_nc_ohc=pWyleQrhaWcQ7kNvwH7pXHm&amp;_nc_gid=ndQp4RSRzG6tY0QC7vKImA&amp;edm=AOQ1c0wBAAAA&amp;ccb=7-5&amp;ig_cache_key=MzYzMzUyNjc1ODI1Njk4NDIyNQ%3D%3D.3-ccb7-5&amp;oh=00_AfzmOEB2DxBdJwB-2v-zbSuj_SrBGK7BXPNxNZVrBoa9vg&amp;oe=69BDB7F2&amp;_nc_sid=8b3546, https://scontent-lga3-1.cdninstagram.com/v/t51.82787-15/641250086_18563020954023885_5854577832195297012_n.jpg?stp=dst-jpg_e15_fr_s1080x1080_tt6&amp;_nc_ht=scontent-lga3-1.cdninstagram.com&amp;_nc_cat=109&amp;_nc_oc=Q6cZ2QEYFY1xmaat-9jeiAoCOkD8cVFZSyYB92jhS7Sje3yYQadJdTbbn0GjaVLQgfdUt94&amp;_nc_ohc=c48PlwA32cEQ7kNvwGwfo1D&amp;_nc_gid=ndQp4RSRzG6tY0QC7vKImA&amp;edm=AOQ1c0wBAAAA&amp;ccb=7-5&amp;ig_cache_key=MzYxOTg3NjAwNzM3OTQxMjkwMA%3D%3D.3-ccb7-5&amp;oh=00_AfwfyiG-2GGqCheP75ginbenFjA8B-tHaLpXHAN5fnoX6w&amp;oe=69BDA57D&amp;_nc_sid=8b3546, https://scontent-lga3-1.cdninstagram.com/v/t51.82787-15/625027195_18094170074497486_2211784120039449796_n.jpg?stp=dst-jpg_e15_fr_s1080x1080_tt6&amp;_nc_ht=scontent-lga3-1.cdninstagram.com&amp;_nc_cat=110&amp;_nc_oc=Q6cZ2QEYFY1xmaat-9jeiAoCOkD8cVFZSyYB92jhS7Sje3yYQadJdTbbn0GjaVLQgfdUt94&amp;_nc_ohc=8NrTk8CVLnwQ7kNvwHj-cwo&amp;_nc_gid=ndQp4RSRzG6tY0QC7vKImA&amp;edm=AOQ1c0wBAAAA&amp;ccb=7-5&amp;ig_cache_key=MzYxOTg3NTkyMTgyNDAyMDc4OA%3D%3D.3-ccb7-5&amp;oh=00_AfywuwPcS8wELxfZwVmvdr1P6g6inpiKtwPohzM7Ohb_pQ&amp;oe=69BDBCC1&amp;_nc_sid=8b3546, https://scontent-lga3-1.cdninstagram.com/v/t51.82787-15/624062055_18100048945872549_8874686196955491806_n.jpg?stp=dst-jpg_e15_fr_s1080x1080_tt6&amp;_nc_ht=scontent-lga3-1.cdninstagram.com&amp;_nc_cat=109&amp;_nc_oc=Q6cZ2QEYFY1xmaat-9jeiAoCOkD8cVFZSyYB92jhS7Sje3yYQadJdTbbn0GjaVLQgfdUt94&amp;_nc_ohc=YUtnpckJ110Q7kNvwGbcvc5&amp;_nc_gid=ndQp4RSRzG6tY0QC7vKImA&amp;edm=AOQ1c0wBAAAA&amp;ccb=7-5&amp;ig_cache_key=MzYxOTA5NzU2Mzk2ODExNzc2OA%3D%3D.3-ccb7-5&amp;oh=00_Afxd59BTU5ZM7zBM_JSUhi2uVCwJwJyiObkKMYitp9qABQ&amp;oe=69</t>
  </si>
  <si>
    <t>https://scontent-lga3-3.cdninstagram.com/o1/v/t2/f2/m412/AQMN77ChOJFiTgRtm69x4ffbOsi04g_rXUhfDtrtnTleFzLYl1_H1JQeMfYZsu3FEDPbE4jWQDD8GAD4jYJrxlTf.mp4?_nc_cat=104&amp;_nc_sid=8bf8fe&amp;_nc_ht=scontent-lga3-3.cdninstagram.com&amp;_nc_ohc=1Nu8fj99BW8Q7kNvwHDWt2T&amp;efg=eyJ2ZW5jb2RlX3RhZyI6Inhwdl9wcm9ncmVzc2l2ZS5JTlNUQUdSQU0uSUdUVi5DMy40ODAuc3ZlX3NkIiwieHB2X2Fzc2V0X2lkIjo2MDkxODA3NTU0NzU4NDEsImFzc2V0X2FnZV9kYXlzIjozMzksInZpX3VzZWNhc2VfaWQiOjEwMTIzLCJkdXJhdGlvbl9zIjoxMCwidXJsZ2VuX3NvdXJjZSI6Ind3dyJ9&amp;ccb=17-1&amp;_nc_gid=ndQp4RSRzG6tY0QC7vKImA&amp;_nc_ss=1a&amp;_nc_zt=28&amp;oh=00_AfyaqTPreduznS7RdreMcK7uglwaRtY1MH1qqDCgawLOaw&amp;oe=69BDB589</t>
  </si>
  <si>
    <t>https://www.instagram.com/wen_ru0312</t>
  </si>
  <si>
    <t>tashijy</t>
  </si>
  <si>
    <t>𝐓𝐀𝐒𝐇𝐈𝐉𝐘</t>
  </si>
  <si>
    <t>Peace</t>
  </si>
  <si>
    <t>https://scontent-mia3-1.cdninstagram.com/v/t51.2885-19/498288868_18499266379061471_4087711918485217804_n.jpg?stp=dst-jpg_e0_s150x150_tt6&amp;efg=eyJ2ZW5jb2RlX3RhZyI6InByb2ZpbGVfcGljLmRqYW5nby4xMDgwLmMyIn0&amp;_nc_ht=scontent-mia3-1.cdninstagram.com&amp;_nc_cat=111&amp;_nc_oc=Q6cZ2QHz6DyUrmcTQhdVvCe50Y-BAq9FIFl-f66ys1yRblMuJoMnG32NaenW937n7KnHCIrk1B2NgYxTtG5DxjzbYXLF&amp;_nc_ohc=yUHTRIsAtdUQ7kNvwF3TxJ8&amp;_nc_gid=xKGQ4Gl9EWFKzMaRy2gw5w&amp;edm=AOQ1c0wBAAAA&amp;ccb=7-5&amp;oh=00_Afxv5oEkhuedKQlgchQahEVDLqpk3SyvCM-cg9mE_HJIiA&amp;oe=69BDAD36&amp;_nc_sid=8b3546</t>
  </si>
  <si>
    <t>我还是我 | 🍃 | Good things take time | 你知道的 爷的怀里37度 | 🇨🇳 | 🎞️ | 🥃 | Don’t drag me down get over yourself ⛓️
圓滿丟回 現場真的是太瘋狂了
期待下一次的見面❤️‍🔥
#marz23 #不遠處worldtour2023 | 🫧</t>
  </si>
  <si>
    <t>#marz23</t>
  </si>
  <si>
    <t>https://instagram.com/p/DBgV5LhTIZW, https://instagram.com/p/C3raFZcS_z2, https://instagram.com/p/C3mwTvISqS_, https://instagram.com/p/C3kZ2xoPBa7, https://instagram.com/p/C3aNMGyvvPs, https://instagram.com/p/Cy0iu9qyQ_C, https://instagram.com/p/CyiZRzZywgs, https://instagram.com/p/CxicwPLylwr, https://instagram.com/p/CxPquiSyhze, https://instagram.com/p/CtJqp1lpxAA, https://instagram.com/p/CrIsSU-vlGs, https://instagram.com/p/CouxkUEyIKE</t>
  </si>
  <si>
    <t>263, 334, 71, 326, 278, 203, 186, 137, 399, 391, 446, 122</t>
  </si>
  <si>
    <t>3, 5, 0, 0, 0, 0, 0, 0, 2, 1, 4, 0</t>
  </si>
  <si>
    <t>2024-10-24, 2024-02-23, 2024-02-21, 2024-02-20, 2024-02-16, 2023-10-25, 2023-10-18, 2023-09-23, 2023-09-16, 2023-06-06, 2023-04-17, 2023-02-16</t>
  </si>
  <si>
    <t>广东省深圳市, 海上世界文化藝術中心, Nimmies Pastry Cafe, Singapore</t>
  </si>
  <si>
    <t>Sidecar, Sidecar, Image, Sidecar, Sidecar, Sidecar, Sidecar, Sidecar, Sidecar, Sidecar, Sidecar, Image</t>
  </si>
  <si>
    <t>https://scontent-mia3-1.cdninstagram.com/v/t51.29350-15/464469644_8522462354509878_7021203962411047917_n.jpg?se=8&amp;stp=dst-jpg_e35_tt6&amp;_nc_ht=scontent-mia3-1.cdninstagram.com&amp;_nc_cat=106&amp;_nc_oc=Q6cZ2QHz6DyUrmcTQhdVvCe50Y-BAq9FIFl-f66ys1yRblMuJoMnG32NaenW937n7KnHCIrk1B2NgYxTtG5DxjzbYXLF&amp;_nc_ohc=xBDoUf0FQoAQ7kNvwFj2DEr&amp;_nc_gid=xKGQ4Gl9EWFKzMaRy2gw5w&amp;edm=AOQ1c0wBAAAA&amp;ccb=7-5&amp;ig_cache_key=MzQ4NTg4MjM5MTQ3NzM5MjU4OQ%3D%3D.3-ccb7-5&amp;oh=00_AfwJ9ZWD5OShdHzCHsl3j5a3QWDPUXGh1SU1tQO4iT9JIA&amp;oe=69BDA249&amp;_nc_sid=8b3546, https://scontent-mia3-1.cdninstagram.com/v/t51.29350-15/464469644_8522462354509878_7021203962411047917_n.jpg?se=8&amp;stp=dst-jpg_e35_tt6&amp;_nc_ht=scontent-mia3-1.cdninstagram.com&amp;_nc_cat=106&amp;_nc_oc=Q6cZ2QHz6DyUrmcTQhdVvCe50Y-BAq9FIFl-f66ys1yRblMuJoMnG32NaenW937n7KnHCIrk1B2NgYxTtG5DxjzbYXLF&amp;_nc_ohc=xBDoUf0FQoAQ7kNvwFj2DEr&amp;_nc_gid=xKGQ4Gl9EWFKzMaRy2gw5w&amp;edm=AOQ1c0wBAAAA&amp;ccb=7-5&amp;ig_cache_key=MzQ4NTg4MjM5MTQ3NzM5MjU4OQ%3D%3D.3-ccb7-5&amp;oh=00_AfwJ9ZWD5OShdHzCHsl3j5a3QWDPUXGh1SU1tQO4iT9JIA&amp;oe=69BDA249&amp;_nc_sid=8b3546, https://scontent-mia3-2.cdninstagram.com/v/t51.29350-15/464565623_1057418365703403_4247744322999139512_n.jpg?se=8&amp;stp=dst-jpg_e35_tt6&amp;_nc_ht=scontent-mia3-2.cdninstagram.com&amp;_nc_cat=103&amp;_nc_oc=Q6cZ2QHz6DyUrmcTQhdVvCe50Y-BAq9FIFl-f66ys1yRblMuJoMnG32NaenW937n7KnHCIrk1B2NgYxTtG5DxjzbYXLF&amp;_nc_ohc=2TNZW1_qaXUQ7kNvwG9ggpN&amp;_nc_gid=xKGQ4Gl9EWFKzMaRy2gw5w&amp;edm=AOQ1c0wBAAAA&amp;ccb=7-5&amp;ig_cache_key=MzQ4NTg4MjM5MTQ2OTA2OTYyOA%3D%3D.3-ccb7-5&amp;oh=00_Afx07TJnseOuHsBTgV9kKKQT5kB5W-LGUYzvGo4dncYNDA&amp;oe=69BDB2B2&amp;_nc_sid=8b3546, https://scontent-mia5-1.cdninstagram.com/v/t51.29350-15/408947487_413782044458642_2180686576324580588_n.jpg?stp=dst-jpg_e35_p1080x1080_tt6&amp;_nc_ht=scontent-mia5-1.cdninstagram.com&amp;_nc_cat=102&amp;_nc_oc=Q6cZ2QHz6DyUrmcTQhdVvCe50Y-BAq9FIFl-f66ys1yRblMuJoMnG32NaenW937n7KnHCIrk1B2NgYxTtG5DxjzbYXLF&amp;_nc_ohc=stzynfw3PpAQ7kNvwG3OvsE&amp;_nc_gid=xKGQ4Gl9EWFKzMaRy2gw5w&amp;edm=AOQ1c0wBAAAA&amp;ccb=7-5&amp;ig_cache_key=MzMwODg1MzA2ODI1NDg3NTY5Mg%3D%3D.3-ccb7-5&amp;oh=00_AfwZVyuOLsQ6h0ZgrdOIJi0DI9yhmaZ8Nab-ozDtSXGnAw&amp;oe=69BDBF13&amp;_nc_sid=8b3546, https://scontent-mia5-1.cdninstagram.com/v/t51.29350-15/408947487_413782044458642_2180686576324580588_n.jpg?stp=dst-jpg_e35_p1080x1080_tt6&amp;_nc_ht=scontent-mia5-1.cdninstagram.com&amp;_nc_cat=102&amp;_nc_oc=Q6cZ2QHz6DyUrmcTQhdVvCe50Y-BAq9FIFl-f66ys1yRblMuJoMnG32NaenW937n7KnHCIrk1B2NgYxTtG5DxjzbYXLF&amp;_nc_ohc=stzynfw3PpAQ7kNvwG3OvsE&amp;_nc_gid=xKGQ4Gl9EWFKzMaRy2gw5w&amp;edm=AOQ1c0wBAAAA&amp;ccb=7-5&amp;ig_cache_key=MzMwODg1MzA2ODI1NDg3NTY5Mg%3D%3D.3-ccb7-5&amp;oh=00_AfwZVyuOLsQ6h0ZgrdOIJi0DI9yhmaZ8Nab-ozDtSXGnAw&amp;oe=69BDBF13&amp;_nc_sid=8b3546, https://scontent-mia3-3.cdninstagram.com/v/t51.29350-15/429206139_1942457356156834_643697501474134575_n.jpg?stp=dst-jpg_e35_p1080x1080_tt6&amp;_nc_ht=scontent-mia3-3.cdninstagram.com&amp;_nc_cat=110&amp;_nc_oc=Q6cZ2QHz6DyUrmcTQhdVvCe50Y-BAq9FIFl-f66ys1yRblMuJoMnG32NaenW937n7KnHCIrk1B2NgYxTtG5DxjzbYXLF&amp;_nc_ohc=D8HTLkZ3VFwQ7kNvwGMI2KM&amp;_nc_gid=xKGQ4Gl9EWFKzMaRy2gw5w&amp;edm=AOQ1c0wBAAAA&amp;ccb=7-5&amp;ig_cache_key=MzMwODg1MzA2ODI1NDg3Mzc4NA%3D%3D.3-ccb7-5&amp;oh=00_Afy8wEb52nGsvcgHDr8JUECFWO-Aj4BDZYgl6fBciDWBPg&amp;oe=69BDAB09&amp;_nc_sid=8b3546, https://scontent-mia3-1.cdninstagram.com/v/t51.82787-15/622549870_18084315020336963_6587173358429294721_n.jpg?stp=dst-jpg_e35_p1080x1080_sh0.08_tt6&amp;_nc_ht=scontent-mia3-1.cdninstagram.com&amp;_nc_cat=111&amp;_nc_oc=Q6cZ2QHz6DyUrmcTQhdVvCe50Y-BAq9FIFl-f66ys1yRblMuJoMnG32NaenW937n7KnHCIrk1B2NgYxTtG5DxjzbYXLF&amp;_nc_ohc=e5EoNAMCgXkQ7kNvwHV3_Nh&amp;_nc_gid=xKGQ4Gl9EWFKzMaRy2gw5w&amp;edm=AOQ1c0wBAAAA&amp;ccb=7-5&amp;ig_cache_key=MzMwNzU0MzQzODg1Nzc3NDI3MQ%3D%3D.3-ccb7-5&amp;oh=00_Afw_JBg7i48cn8LxurzySGNXLFiR0cXe1nj4txGJjNLwhQ&amp;oe=69BDA724&amp;_nc_sid=8b3546, https://scontent-mia3-2.cdninstagram.com/v/t51.29350-15/429303108_3706339822978719_3715061948459899659_n.jpg?stp=dst-jpg_e35_p1080x1080_tt6&amp;_nc_ht=scontent-mia3-2.cdninstagram.com&amp;_nc_cat=103&amp;_nc_oc=Q6cZ2QHz6DyUrmcTQhdVvCe50Y-BAq9FIFl-f66ys1yRblMuJoMnG32NaenW937n7KnHCIrk1B2NgYxTtG5DxjzbYXLF&amp;_nc_ohc=uZ1cSNHSzaoQ7kNvwGTwa9c&amp;_nc_gid=xKGQ4Gl9EWFKzMaRy2gw5w&amp;edm=AOQ1c0wBAAAA&amp;ccb=7-5&amp;ig_cache_key=MzMwNjg4MTczNjg1OTQ3NjMxMw%3D%3D.3-ccb7-5&amp;oh=00_AfyCHpFTJsgmynRYAReSkQPpWpnoP717HF6iiokuutPtLg&amp;oe=69BDB423&amp;_nc_sid=8b3546, https://scontent-mia3-2.cdninstagram.com/v/t51.29350-15/429303108_3706339822978719_3715061948459899659_n.jpg?stp=dst-jpg_e35_p1080x1080_tt6&amp;_nc_ht=scontent-mia3-2.cdninstagram.com&amp;_nc_cat=103&amp;_nc_oc=Q6cZ2QHz6DyUrmcTQhdVvCe50Y-BAq9FIFl-f66ys1yRblMuJoMnG32NaenW937n7KnHCIrk1B2NgYxTtG5DxjzbYXLF&amp;_nc_ohc=uZ1cSNHSzaoQ7kNvwGTwa9c&amp;_nc_gid=xKGQ4Gl9EWFKzMaRy2gw5w&amp;edm=AOQ1c0wBAAAA&amp;ccb=7-5&amp;ig_cache_key=MzMwNjg4MTczNjg1OTQ3NjMxMw%3D%3D.3-ccb7-5&amp;oh=00_AfyCHpFTJsgmynRYAReSkQPpWpnoP717HF6iiokuutPtLg&amp;oe=69BDB423&amp;_nc_sid=8b3546, https://scontent-mia3-3.cdninstagram.com/v/t51.82787-15/650564524_17940590523011300_1462014497888861661_n.jpg?stp=dst-jpg_e35_p1080x1080_sh0.08_tt6&amp;_nc_ht=scontent-mia3-3.cdninstagram.com&amp;_nc_cat=108&amp;_nc_oc=Q6cZ2QHz6DyUrmcTQhdVvCe50Y-BAq9FIFl-f66ys1yRblMuJoMnG32NaenW937n7KnHCIrk1B2NgYxTtG5DxjzbYXLF&amp;_nc_ohc=fn5B22LGhwoQ7kNvwGyo7xJ&amp;_nc_gid=xKGQ4Gl9EWFKzMaRy2gw5w&amp;edm=AO</t>
  </si>
  <si>
    <t>https://scontent-mia5-1.cdninstagram.com/o1/v/t16/f2/m69/AQMiOmhVlw-Rip29-Fpb8YL2_f63uIWxbx1SPNRxILhS_hgDfzKJQLBJmgpkaz3KuEKPlzZngeAhQ8n_jD7Zvu_m.mp4?strext=1&amp;_nc_cat=104&amp;_nc_sid=5e9851&amp;_nc_ht=scontent-mia5-1.cdninstagram.com&amp;_nc_ohc=eBTYN1-AXkoQ7kNvwF37pVA&amp;efg=eyJ2ZW5jb2RlX3RhZyI6Inhwdl9wcm9ncmVzc2l2ZS5JTlNUQUdSQU0uQ0FST1VTRUxfSVRFTS5DMy43MjAuZGFzaF9iYXNlbGluZV8xX3YxIiwieHB2X2Fzc2V0X2lkIjoxNzMyMTYyNjEwNjI4MjQyLCJhc3NldF9hZ2VfZGF5cyI6NzU0LCJ2aV91c2VjYXNlX2lkIjoxMDE0NiwiZHVyYXRpb25fcyI6MTMsInVybGdlbl9zb3VyY2UiOiJ3d3cifQ%3D%3D&amp;ccb=17-1&amp;_nc_gid=xKGQ4Gl9EWFKzMaRy2gw5w&amp;_nc_ss=1a&amp;_nc_zt=28&amp;vs=69a41e65adcd37b7&amp;_nc_vs=HBksFQIYOnBhc3N0aHJvdWdoX2V2ZXJzdG9yZS9HRmRCaWhreEl5X1VHWVlGQUQ2QUVrQkRWcXhMYmtZTEFBQUYVAALIARIAFQIYOnBhc3N0aHJvdWdoX2V2ZXJzdG9yZS9HQ3gyYWhrbjhIM1JxX01NQUlnRm9tNW0wd0FIYmtZTEFBQUYVAgLIARIAKAAYABsCiAd1c2Vfb2lsATEScHJvZ3Jlc3NpdmVfcmVjaXBlATEVAAAmpJrMkZHZkwYVAigCQzMsF0ArLAgxJul5GBJkYXNoX2Jhc2VsaW5lXzFfdjERAHXuB2XEngEA&amp;oh=00_AfycCOmsF_SQPm7tuImozetFJZ4g0PW2Cu12F2eozkfAAQ&amp;oe=69BDA3F4, https://scontent-mia3-1.cdninstagram.com/o1/v/t16/f2/m69/AQOdWPK8wpD7j1FjdoqiGLxrScOrRGqB7219YvFo8RLIpC_cyiqrvoW9br_mo_iZDFKqcoksuhLBzpdP_xLk6cLr.mp4?strext=1&amp;_nc_cat=111&amp;_nc_sid=5e9851&amp;_nc_ht=scontent-mia3-1.cdninstagram.com&amp;_nc_ohc=9B3xLHH5qhEQ7kNvwFWufRR&amp;efg=eyJ2ZW5jb2RlX3RhZyI6Inhwdl9wcm9ncmVzc2l2ZS5JTlNUQUdSQU0uQ0FST1VTRUxfSVRFTS5DMy43MjAuZGFzaF9iYXNlbGluZV8xX3YxIiwieHB2X2Fzc2V0X2lkIjozMDkxNTUyOTg4MDg3NzMsImFzc2V0X2FnZV9kYXlzIjo3NTQsInZpX3VzZWNhc2VfaWQiOjEwMTQ2LCJkdXJhdGlvbl9zIjo0LCJ1cmxnZW5fc291cmNlIjoid3d3In0%3D&amp;ccb=17-1&amp;_nc_gid=xKGQ4Gl9EWFKzMaRy2gw5w&amp;_nc_ss=1a&amp;_nc_zt=28&amp;vs=efa84afb72c78da8&amp;_nc_vs=HBksFQIYOnBhc3N0aHJvdWdoX2V2ZXJzdG9yZS9HTWxPaHhtWHhrQkptLWdEQU5mU096b0szbE1KYmtZTEFBQUYVAALIARIAFQIYOnBhc3N0aHJvdWdoX2V2ZXJzdG9yZS9HSUQzaHhray1rYVNCMWtEQUtfVUV0Sm9FVmNQYmtZTEFBQUYVAgLIARIAKAAYABsCiAd1c2Vfb2lsATEScHJvZ3Jlc3NpdmVfcmVjaXBlATEVAAAmis-gvJrLjAEVAigCQzMsF0ASQ5WBBiTdGBJkYXNoX2Jhc2VsaW5lXzFfdjERAHXuB2XEngEA&amp;oh=00_AfwST9wqoR_hgMRYxTAAEhjcdoWe6HyqO5is_WsIR-Cb8g&amp;oe=69BD88E9, https://scontent-mia3-3.cdninstagram.com/o1/v/t16/f2/m69/AQP1yrgxciTSYxVLyJK-Uor8n30gVBndZKRwAXCyyOrCucVgTASQ0yV0OthbAyevT667rfzNpszNS4MYLv4ap7Vx.mp4?strext=1&amp;_nc_cat=109&amp;_nc_sid=5e9851&amp;_nc_ht=scontent-mia3-3.cdninstagram.com&amp;_nc_ohc=CY3g501NsfUQ7kNvwHrbHzs&amp;efg=eyJ2ZW5jb2RlX3RhZyI6Inhwdl9wcm9ncmVzc2l2ZS5JTlNUQUdSQU0uQ0FST1VTRUxfSVRFTS5DMy43MjAuZGFzaF9iYXNlbGluZV8xX3YxIiwieHB2X2Fzc2V0X2lkIjo4OTAyMjM4MTU3OTA4MTAsImFzc2V0X2FnZV9kYXlzIjo4NzIsInZpX3VzZWNhc2VfaWQiOjEwMTQ2LCJkdXJhdGlvbl9zIjozLCJ1cmxnZW5fc291cmNlIjoid3d3In0%3D&amp;ccb=17-1&amp;_nc_gid=xKGQ4Gl9EWFKzMaRy2gw5w&amp;_nc_ss=1a&amp;_nc_zt=28&amp;vs=81ce3bedad3fe027&amp;_nc_vs=HBksFQIYOnBhc3N0aHJvdWdoX2V2ZXJzdG9yZS9HQmUyalJmYnBRVVpHNlFDQUxMOEluM2FPbU5yYmtZTEFBQUYVAALIARIAFQIYOnBhc3N0aHJvdWdoX2V2ZXJzdG9yZS9HSlZLaEJmSmhid3J5VFVCQUQ0eHRUY0E5VFJZYmtZTEFBQUYVAgLIARIAKAAYABsCiAd1c2Vfb2lsATEScHJvZ3Jlc3NpdmVfcmVjaXBlATEVAAAmtMP8pOzplAMVAigCQzMsF0APul41P3zuGBJkYXNoX2Jhc2VsaW5lXzFfdjERAHXuB2XEngEA&amp;oh=00_AfyLnRMM0mVUM_ztIfsJyelmDHn9Pjca4BpXQx4YnkmyEA&amp;oe=69BD94E3, https://scontent-mia5-2.cdninstagram.com/o1/v/t16/f2/m69/AQM2q7brspkaCer0HCNVoKnRV3bQwhZ4T5YAjwy5jZpi94xeCCFKTrucJFLmaDFIhzJxwFa86Wjkg_FUD7ZcAJIC.mp4?strext=1&amp;_nc_cat=100&amp;_nc_sid=5e9851&amp;_nc_ht=scontent-mia5-2.cdninstagram.com&amp;_nc_ohc=5mztzHmFJewQ7kNvwFz_35e&amp;efg=eyJ2ZW5jb2RlX3RhZyI6Inhwdl9wcm9ncmVzc2l2ZS5JTlNUQUdSQU0uQ0FST1VTRUxfSVRFTS5DMy43MjAuZGFzaF9iYXNlbGluZV8xX3YxIiwieHB2X2Fzc2V0X2lkIjo2ODczODE5MjMyNjY4MDg0LCJhc3NldF9hZ2VfZGF5cyI6ODc5LCJ2aV91c2VjYXNlX2lkIjoxMDE0NiwiZHVyYXRpb25fcyI6NywidXJsZ2VuX3NvdXJjZSI6Ind3dyJ9&amp;ccb=17-1&amp;_nc_gid=xKGQ4Gl9EWFKzMaRy2gw5w&amp;_nc_ss=1a&amp;_nc_zt=28&amp;vs=e8226a122604fca9&amp;_nc_vs=HBksFQIYOnBhc3N0aHJvdWdoX2V2ZXJzdG9yZS9HQi01WkJmWU5nLXR5eFFEQURvRFBtTlRmUGRrYmtZTEFBQUYVAALIARIAFQIYOnBhc3N0aHJvdWdoX2V2ZXJzdG9yZS9HQlduWkJmSEwxV1FjdW9FQUlWdFlOMDJuVVllYmtZTEFBQUYVAgLIARIAKAAYABsCiAd1c2Vfb2lsATEScHJvZ3Jlc3NpdmVfcmVjaXBlATEVAAAm6KbomfjstRgVAigCQzMsF0AgAAAAAAAAGBJkYXNoX2Jhc2VsaW5lXzFfdjERAHXuB2XEngEA&amp;oh=00_AfyxpOU3GPY7I80DgcyMgX27GCHTwHyJOMwDB8XqSKZSsQ&amp;oe=69BDBA4C, https://scontent-mia3-3.cdninstagram.com/o1/v/t16/f2/m69/AQNTkdAdhSev7AuDKOUndNoXZSBKjN2psqDVM45K33AIrMlnF-6SiSOCldTsFscYhh_1eYArwc2FtaaXcYxaXUB6.mp4?strext=1&amp;_nc_cat=109&amp;_nc_sid=5e9851&amp;_nc_ht=scontent-mia3-3.cdninstagram.com&amp;_nc_ohc=mlDAojCVCjQQ7kNvwE6kEM1&amp;efg=eyJ2ZW5jb2RlX3RhZyI6Inhwdl9wcm9ncmVzc2l2ZS5JTlNUQUdSQU0uQ0FST1VTRUxfSVRFTS5DMy43MjAuZGFzaF9iYXNlbGluZV8xX3YxIiwieHB2X2Fzc2V0X2lkIjoyNzI0OTM3NjUzMzA2NjksImFzc2V0X2FnZV9kYXlzIjoxMDEzLCJ2aV91c2VjYXNlX2lkIjoxMDE0NiwiZHVyYXRpb25fcyI6MTUsInVybGdlbl9zb3VyY2UiOiJ3d3cifQ%3D%3D&amp;ccb=17-1&amp;_nc_gid=xKGQ4Gl9EWFKzMaRy2gw5w&amp;_nc_ss=1a&amp;_nc_zt=28&amp;vs=bb682c1ff796c076&amp;_nc_vs=HBksFQIYOnBhc3N0aHJvdWdoX2V2ZXJzdG9yZS9HQkFJLXhRLUNGc2tqY2NBQUR4NEdscDJHWXRYYmtZTEFBQUYVAALIARIAFQIYOnBhc3N0aHJvdWdoX2V2ZXJzdG9yZS9HSEQxQVJXcVVfTnRQM0FFQU1pb0ltVU9tNm85YmtZTEFBQUYVAgLIARIAKAAYABsCiAd1c2Vfb2lsATEScHJvZ3Jlc3NpdmVfcmVjaXBlATEVAAAm2puw4Zz1exUCKAJDMywXQC6IMSbpeNUYEmRhc2hfYmFzZWxpbmVfMV92MREAde4HZcSeAQA&amp;oh=00_AfyPPQaYxxpFMiyi7b11KGEfxK1rl9UeCzeegQsivJussg&amp;oe=69BDB093</t>
  </si>
  <si>
    <t>https://www.instagram.com/tashijy</t>
  </si>
  <si>
    <t>danielaortiz2690</t>
  </si>
  <si>
    <t>Daniela Ortiz</t>
  </si>
  <si>
    <t>https://scontent-dfw5-1.cdninstagram.com/v/t51.2885-19/309704392_434589618810345_8860111488114013036_n.jpg?stp=dst-jpg_e0_s150x150_tt6&amp;efg=eyJ2ZW5jb2RlX3RhZyI6InByb2ZpbGVfcGljLmRqYW5nby41NzYuYzEifQ&amp;_nc_ht=scontent-dfw5-1.cdninstagram.com&amp;_nc_cat=109&amp;_nc_oc=Q6cZ2QHzd1WBeKSqCoHsLpO_X4MNbCfkUqYzXBZO2WBRuxqiHYZXY3Oluv995iJSrARs_u0&amp;_nc_ohc=OwLrrKEd_UIQ7kNvwGzssAF&amp;_nc_gid=_3zBDLrS1e9UBT_44j6l9Q&amp;edm=AOQ1c0wBAAAA&amp;ccb=7-5&amp;oh=00_Afzr20UEkCMe0ax2U_b7L-6YYEJBfzPTdC7QnWd6GZ_cTg&amp;oe=69BDB7A3&amp;_nc_sid=8b3546</t>
  </si>
  <si>
    <t>✨🍄</t>
  </si>
  <si>
    <t>https://instagram.com/p/DUHQJLxDdeB, https://instagram.com/p/DTZy49kDl3-, https://instagram.com/p/DTZyQPcDj6I, https://instagram.com/p/DTVnaAUDSEf, https://instagram.com/p/DTOrVfRFfQN, https://instagram.com/p/DSaKEh4lRsC, https://instagram.com/p/DSOaLlGlXfn, https://instagram.com/p/DSBgpuplThH, https://instagram.com/p/DRiMxsDDxSM, https://instagram.com/p/DRGd-4xlU4B, https://instagram.com/p/DPuVfLjD7Qm, https://instagram.com/p/DPuVNtfD4ls</t>
  </si>
  <si>
    <t>20, 16, 28, 15, 33, 14, 27, 23, 36, 22, 12, 28</t>
  </si>
  <si>
    <t>0, 0, 0, 0, 0, 0, 0, 0, 4, 0, 1, 1</t>
  </si>
  <si>
    <t>2026-01-29, 2026-01-12, 2026-01-12, 2026-01-10, 2026-01-08, 2025-12-18, 2025-12-14, 2025-12-09, 2025-11-26, 2025-11-16, 2025-10-12, 2025-10-12</t>
  </si>
  <si>
    <t>Image, Sidecar, Sidecar, Video, Sidecar, Image, Sidecar, Sidecar, Sidecar, Sidecar, Video, Sidecar</t>
  </si>
  <si>
    <t>https://scontent-dfw6-1.cdninstagram.com/v/t51.82787-15/624605395_18009189263833682_329777055895127167_n.webp?stp=dst-jpg_e15_tt6&amp;_nc_ht=scontent-dfw6-1.cdninstagram.com&amp;_nc_cat=102&amp;_nc_oc=Q6cZ2QHzd1WBeKSqCoHsLpO_X4MNbCfkUqYzXBZO2WBRuxqiHYZXY3Oluv995iJSrARs_u0&amp;_nc_ohc=mld6cebqhU0Q7kNvwF2pwUt&amp;_nc_gid=_3zBDLrS1e9UBT_44j6l9Q&amp;edm=AOQ1c0wBAAAA&amp;ccb=7-5&amp;ig_cache_key=MzgyMTA5MzgwODcwMDc3NDI3Mw%3D%3D.3-ccb7-5&amp;oh=00_AfyTBRYONgPJ2LaeRhS5U2d-SZEhl4fyHxal6SA09OgTuQ&amp;oe=69BD9050&amp;_nc_sid=8b3546, https://scontent-dfw6-1.cdninstagram.com/v/t51.82787-15/612213669_18007276265833682_4211249098719989610_n.webp?stp=dst-jpg_e15_fr_s1080x1080_tt6&amp;_nc_ht=scontent-dfw6-1.cdninstagram.com&amp;_nc_cat=102&amp;_nc_oc=Q6cZ2QHzd1WBeKSqCoHsLpO_X4MNbCfkUqYzXBZO2WBRuxqiHYZXY3Oluv995iJSrARs_u0&amp;_nc_ohc=ENK7rbvBly0Q7kNvwGVsWzT&amp;_nc_gid=_3zBDLrS1e9UBT_44j6l9Q&amp;edm=AOQ1c0wBAAAA&amp;ccb=7-5&amp;ig_cache_key=MzgwODI5ODc2ODc1MjYwMjk4OA%3D%3D.3-ccb7-5&amp;oh=00_AfyuW7OhNTdcc-KSQ5j4bQab2XDd85O5PGmUvIwOSDPWLQ&amp;oe=69BDBAF0&amp;_nc_sid=8b3546, https://scontent-dfw6-1.cdninstagram.com/v/t51.82787-15/612213669_18007276265833682_4211249098719989610_n.webp?stp=dst-jpg_e15_fr_s1080x1080_tt6&amp;_nc_ht=scontent-dfw6-1.cdninstagram.com&amp;_nc_cat=102&amp;_nc_oc=Q6cZ2QHzd1WBeKSqCoHsLpO_X4MNbCfkUqYzXBZO2WBRuxqiHYZXY3Oluv995iJSrARs_u0&amp;_nc_ohc=ENK7rbvBly0Q7kNvwGVsWzT&amp;_nc_gid=_3zBDLrS1e9UBT_44j6l9Q&amp;edm=AOQ1c0wBAAAA&amp;ccb=7-5&amp;ig_cache_key=MzgwODI5ODc2ODc1MjYwMjk4OA%3D%3D.3-ccb7-5&amp;oh=00_AfyuW7OhNTdcc-KSQ5j4bQab2XDd85O5PGmUvIwOSDPWLQ&amp;oe=69BDBAF0&amp;_nc_sid=8b3546, https://scontent-dfw6-1.cdninstagram.com/v/t51.82787-15/615189817_18007276274833682_4196159726215802590_n.webp?stp=dst-jpg_e15_fr_s1080x1080_tt6&amp;_nc_ht=scontent-dfw6-1.cdninstagram.com&amp;_nc_cat=102&amp;_nc_oc=Q6cZ2QHzd1WBeKSqCoHsLpO_X4MNbCfkUqYzXBZO2WBRuxqiHYZXY3Oluv995iJSrARs_u0&amp;_nc_ohc=TMumnk2ihIcQ7kNvwF2g1GR&amp;_nc_gid=_3zBDLrS1e9UBT_44j6l9Q&amp;edm=AOQ1c0wBAAAA&amp;ccb=7-5&amp;ig_cache_key=MzgwODI5ODc2ODYxODM4NjMzNA%3D%3D.3-ccb7-5&amp;oh=00_AfwMxFnXS-hVtd1jwYPrdXXKzuwmd2L27A4uVotOi7nwEg&amp;oe=69BDA8D3&amp;_nc_sid=8b3546, https://scontent-dfw6-1.cdninstagram.com/v/t51.82787-15/615537956_18007275902833682_7233200380579854442_n.webp?stp=dst-jpg_e15_fr_s1080x1080_tt6&amp;_nc_ht=scontent-dfw6-1.cdninstagram.com&amp;_nc_cat=102&amp;_nc_oc=Q6cZ2QHzd1WBeKSqCoHsLpO_X4MNbCfkUqYzXBZO2WBRuxqiHYZXY3Oluv995iJSrARs_u0&amp;_nc_ohc=u6D2dryJdQgQ7kNvwGqwHMr&amp;_nc_gid=_3zBDLrS1e9UBT_44j6l9Q&amp;edm=AOQ1c0wBAAAA&amp;ccb=7-5&amp;ig_cache_key=MzgwODI5NTk2OTU5OTk2NDAwNQ%3D%3D.3-ccb7-5&amp;oh=00_Afx9ALKgZ3VrQmZSsebWe5SG7FjjuI6gSnDqmC-v0nJhCg&amp;oe=69BDA958&amp;_nc_sid=8b3546, https://scontent-dfw6-1.cdninstagram.com/v/t51.82787-15/615537956_18007275902833682_7233200380579854442_n.webp?stp=dst-jpg_e15_fr_s1080x1080_tt6&amp;_nc_ht=scontent-dfw6-1.cdninstagram.com&amp;_nc_cat=102&amp;_nc_oc=Q6cZ2QHzd1WBeKSqCoHsLpO_X4MNbCfkUqYzXBZO2WBRuxqiHYZXY3Oluv995iJSrARs_u0&amp;_nc_ohc=u6D2dryJdQgQ7kNvwGqwHMr&amp;_nc_gid=_3zBDLrS1e9UBT_44j6l9Q&amp;edm=AOQ1c0wBAAAA&amp;ccb=7-5&amp;ig_cache_key=MzgwODI5NTk2OTU5OTk2NDAwNQ%3D%3D.3-ccb7-5&amp;oh=00_Afx9ALKgZ3VrQmZSsebWe5SG7FjjuI6gSnDqmC-v0nJhCg&amp;oe=69BDA958&amp;_nc_sid=8b3546, https://scontent-dfw6-1.cdninstagram.com/v/t51.82787-15/613621723_18007275905833682_5933322431385422535_n.webp?stp=dst-jpg_e15_fr_s1080x1080_tt6&amp;_nc_ht=scontent-dfw6-1.cdninstagram.com&amp;_nc_cat=102&amp;_nc_oc=Q6cZ2QHzd1WBeKSqCoHsLpO_X4MNbCfkUqYzXBZO2WBRuxqiHYZXY3Oluv995iJSrARs_u0&amp;_nc_ohc=gnuWDZ64aSsQ7kNvwFL6yDW&amp;_nc_gid=_3zBDLrS1e9UBT_44j6l9Q&amp;edm=AOQ1c0wBAAAA&amp;ccb=7-5&amp;ig_cache_key=MzgwODI5NTk2OTU0MTIzNjc2Mw%3D%3D.3-ccb7-5&amp;oh=00_AfzjEcJKJRqtS21I5aSnct4zQSYulWO7yKS1PSFQDD0eWQ&amp;oe=69BDAB8C&amp;_nc_sid=8b3546, https://scontent-dfw6-1.cdninstagram.com/v/t51.82787-15/615710203_18007275914833682_1570589529994110555_n.webp?stp=dst-jpg_e15_fr_s1080x1080_tt6&amp;_nc_ht=scontent-dfw6-1.cdninstagram.com&amp;_nc_cat=102&amp;_nc_oc=Q6cZ2QHzd1WBeKSqCoHsLpO_X4MNbCfkUqYzXBZO2WBRuxqiHYZXY3Oluv995iJSrARs_u0&amp;_nc_ohc=qQ-0toct1XMQ7kNvwHFcBhe&amp;_nc_gid=_3zBDLrS1e9UBT_44j6l9Q&amp;edm=AOQ1c0wBAAAA&amp;ccb=7-5&amp;ig_cache_key=MzgwODI5NTk2OTU5OTk2NjI1Mg%3D%3D.3-ccb7-5&amp;oh=00_Afy7nTijxKtVko6AGdkzOdIxjZo9wIXwZx0Vi4pziKF6HQ&amp;oe=69BD9191&amp;_nc_sid=8b3546, https://scontent-dfw6-1.cdninstagram.com/v/t51.82787-15/615158552_18007275923833682_8012234859120587032_n.webp?stp=dst-jpg_e15_fr_s1080x1080_tt6&amp;_nc_ht=scontent-dfw6-1.cdninstagram.com&amp;_nc_cat=102&amp;_nc_oc=Q6cZ2QHzd1WBeKSqCoHsLpO_X4MNbCfkUqYzXBZO2WBRuxqiHYZXY3Oluv995iJSrARs_u0&amp;_nc_ohc=1QbpCfwMEjIQ7kNvwH3Gp2B&amp;_nc_gid=_3zBDLrS1e9UBT_44j6l9Q&amp;edm=AOQ1c0wBAAAA&amp;ccb=7-5&amp;ig_cache_key=MzgwODI5NTk2OTU0MTI0NjkwMg%3D%3D.3-ccb7-5&amp;oh=00_AfxH3Dpwt9GKZltwuaKRy7FaGoEy8Eavj_sNmTgGJ_fC9A&amp;oe=69BDB1F2&amp;_nc_sid=8b3546, https://scontent-dfw6-1.cdninstagram.com/v/t51.82787-15/615398979_18007275932833682_5832262999679991782_n.webp?stp=dst-jpg_e15_fr_s1080x1080_tt6&amp;_nc_ht=scontent-dfw6-1.cdninstagram.com&amp;_nc_cat=102&amp;_nc_oc=Q6cZ2QHzd1WBeKSqCoHsLpO_X4MNbCfkUqYzXBZO2WBRuxqiHYZXY3Oluv995iJSrARs_u0&amp;_nc_ohc=blmWQTEuj3UQ7kNvwHuhKJP&amp;_nc_gid=_3zBDLrS1e9UBT_44j6l9Q&amp;edm=AOQ1c0wBAAAA&amp;ccb=7-5&amp;ig_cache_key=MzgwODI5NTk2OTU3NDc3Mjc4MA%3D%3D.3-ccb7-5&amp;oh=00_Afy2ty3-_LNUiIzweXYJqdCRaXYYHCJGiWuTOIYZrQ4qBg&amp;oe=69BD96B8&amp;_nc_sid=8b3546, https://sconten</t>
  </si>
  <si>
    <t>https://scontent-dfw6-1.cdninstagram.com/o1/v/t16/f2/m84/AQNu-7pN9Bai7jpmmKp9Jpt7BipQkvMJ0E8ZOFtM4D2degDZTj-c8DJpTyE4AN4pnNn6BYdnv4g_FajHrewL7RQIPeBCtvrSHV4iprM.mp4?_nc_cat=102&amp;_nc_sid=5e9851&amp;_nc_ht=scontent-dfw6-1.cdninstagram.com&amp;_nc_ohc=QcOdMkB8G2gQ7kNvwHNuuBr&amp;efg=eyJ2ZW5jb2RlX3RhZyI6Inhwdl9wcm9ncmVzc2l2ZS5JTlNUQUdSQU0uQ0FST1VTRUxfSVRFTS5DMy43MjAuZGFzaF9iYXNlbGluZV8xX3YxIiwieHB2X2Fzc2V0X2lkIjoxMTE0MjEzMzMwNjg5MTg1LCJhc3NldF9hZ2VfZGF5cyI6NjMsInZpX3VzZWNhc2VfaWQiOjEwMTQ2LCJkdXJhdGlvbl9zIjo1LCJ1cmxnZW5fc291cmNlIjoid3d3In0%3D&amp;ccb=17-1&amp;_nc_gid=_3zBDLrS1e9UBT_44j6l9Q&amp;_nc_ss=1a&amp;_nc_zt=28&amp;vs=b1788f6f3675c683&amp;_nc_vs=HBkcFQIYTGlnX2JhY2tmaWxsX3RpbWVsaW5lX3ZvZC8zQjQ5MzVFMTc2RThFMzA2OUMyQkJFREY2ODBCNUVBMF92aWRlb19kYXNoaW5pdC5tcDQVAALIARIAKAAYABsCiAd1c2Vfb2lsATEScHJvZ3Jlc3NpdmVfcmVjaXBlATEVAAAmwvK8nODX-gMVAigCQzMsF0AW2yLQ5WBCGBJkYXNoX2Jhc2VsaW5lXzFfdjERAHXuB2XEngEA&amp;oh=00_AfyLxTqB-qtS1MPE3GO380Oje5WywV0WfHmNWLV9lyzc4g&amp;oe=69B9B5B2, https://scontent-dfw6-1.cdninstagram.com/o1/v/t2/f2/m86/AQNZJs9irhZGvFsfwq7EQwjQvFgQGzH7J12sbnlVLrM3P8nEl8-JRBdXkWLcqS-YL-Yk2uY3oWGrbw2_olOVPDJVFTJlhuD61yOFmkg.mp4?_nc_cat=103&amp;_nc_sid=5e9851&amp;_nc_ht=scontent-dfw6-1.cdninstagram.com&amp;_nc_ohc=1ZV5Vi33yuAQ7kNvwHi0skj&amp;efg=eyJ2ZW5jb2RlX3RhZyI6Inhwdl9wcm9ncmVzc2l2ZS5JTlNUQUdSQU0uQ0xJUFMuQzMuNzIwLmRhc2hfYmFzZWxpbmVfMV92MSIsInhwdl9hc3NldF9pZCI6ODg4OTM1MjM0MDgxNDI0LCJhc3NldF9hZ2VfZGF5cyI6NjQsInZpX3VzZWNhc2VfaWQiOjEwMDk5LCJkdXJhdGlvbl9zIjo0LCJ1cmxnZW5fc291cmNlIjoid3d3In0%3D&amp;ccb=17-1&amp;vs=28ebef6667fdb81e&amp;_nc_vs=HBksFQIYUmlnX3hwdl9yZWVsc19wZXJtYW5lbnRfc3JfcHJvZC8yNTQ2OTMyMzhFRjk4NkQyREE4QjRFNkZGMjQ0QUE5M192aWRlb19kYXNoaW5pdC5tcDQVAALIARIAFQIYR2lnX3hwdl9yZWVsc19wZXJtYW5lbnRfc3JfcHJvZC8xMjQwODczNDc3OTcxNjU5XzQ2NzUyMTU2OTMyNjEyMjAwNjQubXA0FQICyAESACgAGAAbAogHdXNlX29pbAExEnByb2dyZXNzaXZlX3JlY2lwZQExFQAAJqDK2M3rnpQDFQIoAkMzLBdAEqn752yLRBgSZGFzaF9iYXNlbGluZV8xX3YxEQB1_gdl5p0BAA&amp;_nc_gid=_3zBDLrS1e9UBT_44j6l9Q&amp;_nc_ss=1a&amp;_nc_zt=28&amp;oh=00_AfwcdYhAgf0aMsxx0DtMLkyls0G8kwaWf9p276URpEe_WA&amp;oe=69B9B220, https://scontent-dfw5-1.cdninstagram.com/o1/v/t16/f2/m84/AQNtuEd4zQiNK2lV0MSQcOPCtV2WDcCq0wZjHK44qJbaxqKN5tmwBzT7rdxwKgRifHeeV1Y_4IcGm-nXnb-OSJouOXkBJ3i5IzwyBec.mp4?_nc_cat=110&amp;_nc_sid=5e9851&amp;_nc_ht=scontent-dfw5-1.cdninstagram.com&amp;_nc_ohc=HWQLM7VtbnsQ7kNvwF3YfqP&amp;efg=eyJ2ZW5jb2RlX3RhZyI6Inhwdl9wcm9ncmVzc2l2ZS5JTlNUQUdSQU0uQ0FST1VTRUxfSVRFTS5DMy43MjAuZGFzaF9iYXNlbGluZV8xX3YxIiwieHB2X2Fzc2V0X2lkIjo3NTg5OTY3ODA1NTQ2MDQsImFzc2V0X2FnZV9kYXlzIjo5NywidmlfdXNlY2FzZV9pZCI6MTAxNDYsImR1cmF0aW9uX3MiOjcsInVybGdlbl9zb3VyY2UiOiJ3d3cifQ%3D%3D&amp;ccb=17-1&amp;_nc_gid=_3zBDLrS1e9UBT_44j6l9Q&amp;_nc_ss=1a&amp;_nc_zt=28&amp;vs=1a7a1d946090398e&amp;_nc_vs=HBkcFQIYTGlnX2JhY2tmaWxsX3RpbWVsaW5lX3ZvZC83NzQ4MTdENThCMkMyOUQwRjQ4NTU4MUQzNzU5QTI4OF92aWRlb19kYXNoaW5pdC5tcDQVAALIARIAKAAYABsCiAd1c2Vfb2lsATEScHJvZ3Jlc3NpdmVfcmVjaXBlATEVAAAm2OXs17aT2QIVAigCQzMsF0AezMzMzMzNGBJkYXNoX2Jhc2VsaW5lXzFfdjERAHXuB2XEngEA&amp;oh=00_AfwYaesPZzPmDOl7XWt9J2xXZNTB15nM4wdL0D02_8ZkUw&amp;oe=69B9BDF6, https://scontent-dfw5-1.cdninstagram.com/o1/v/t2/f2/m86/AQNvJAV4u_SbE8Zsm4tOwpyfh45d-ApClCUkpBX_6jC5GLJBz_rhT7r24MydNTFr-aIg-_mVi2_H1bhl-qttlyOGy2uDIVNzPB37zlE.mp4?_nc_cat=109&amp;_nc_sid=5e9851&amp;_nc_ht=scontent-dfw5-1.cdninstagram.com&amp;_nc_ohc=0p-BT4mLO44Q7kNvwHlDjwX&amp;efg=eyJ2ZW5jb2RlX3RhZyI6Inhwdl9wcm9ncmVzc2l2ZS5JTlNUQUdSQU0uQ0xJUFMuQzMuNTc2LmRhc2hfYmFzZWxpbmVfMV92MSIsInhwdl9hc3NldF9pZCI6MTMwNzMwOTI5MDg4MjgyMiwiYXNzZXRfYWdlX2RheXMiOjE1NCwidmlfdXNlY2FzZV9pZCI6MTAwOTksImR1cmF0aW9uX3MiOjE1LCJ1cmxnZW5fc291cmNlIjoid3d3In0%3D&amp;ccb=17-1&amp;_nc_gid=_3zBDLrS1e9UBT_44j6l9Q&amp;_nc_ss=1a&amp;_nc_zt=28&amp;vs=6c33ac29931c9826&amp;_nc_vs=HBksFQIYUmlnX3hwdl9yZWVsc19wZXJtYW5lbnRfc3JfcHJvZC9GRjQxMzg4QUNDOTY5QTQ0RDcyMkM2QjQ0MkNFQkVCOF92aWRlb19kYXNoaW5pdC5tcDQVAALIARIAFQIYR2lnX3hwdl9yZWVsc19wZXJtYW5lbnRfc3JfcHJvZC8xMjc5NzQ5MzA3MjM3MzAyXzcyODg5NDMyNzA4OTY5MDUyMDcubXA0FQICyAESACgAGAAbAogHdXNlX29pbAExEnByb2dyZXNzaXZlX3JlY2lwZQExFQAAJoycqJ61v9IEFQIoAkMzLBdALewIMSbpeRgSZGFzaF9iYXNlbGluZV8xX3YxEQB1_gdl5p0BAA&amp;oh=00_AfxdiyRyHGUlDw1uKkOLXlq3CdAb6kbtZwWMK0OE9PNQmA&amp;oe=69B9A77A</t>
  </si>
  <si>
    <t>https://www.instagram.com/danielaortiz2690</t>
  </si>
  <si>
    <t>humansa</t>
  </si>
  <si>
    <t>Longevity Centre &amp; Healthspan Advocator</t>
  </si>
  <si>
    <t>💚 Your life journey redefined and reinvented.</t>
  </si>
  <si>
    <t>None,Medical &amp; health</t>
  </si>
  <si>
    <t>https://wa.link/70foem</t>
  </si>
  <si>
    <t>https://instagram.flas1-2.fna.fbcdn.net/v/t51.2885-19/383340881_1049553306485184_6297820056316561630_n.jpg?stp=dst-jpg_e0_s150x150_tt6&amp;efg=eyJ2ZW5jb2RlX3RhZyI6InByb2ZpbGVfcGljLmRqYW5nby4xMDgwLmMyIn0&amp;_nc_ht=instagram.flas1-2.fna.fbcdn.net&amp;_nc_cat=100&amp;_nc_oc=Q6cZ2QGjIPoyPkjgS-yiMyvCBKrDsuqFaM6Y27Uw-yt_YEJxVeaElgRE14P6IqIGjXTe4Ac&amp;_nc_ohc=dfDqv_BnucEQ7kNvwG7ttJ2&amp;_nc_gid=uUKUOJLXomfgvvyaZjeOXQ&amp;edm=AOQ1c0wBAAAA&amp;ccb=7-5&amp;oh=00_Afyv3K2mEj6lmLlyuPARe0Pb4mv5iEPk6sOpBPWZFIvjpw&amp;oe=69BD9E20&amp;_nc_sid=8b3546</t>
  </si>
  <si>
    <t>🌟 一起走進 Humansa旗艦中心，探索健康新境界！🌟
位於香港尖沙咀核心商圈的 Humansa，是亞洲領先的一站式健康管理及抗衰中心。自2020年成立以來，我們通過 AI驅動的個性化健康與抗衰方案，賦能每一位關注健康的人，幫助他們成為最好的自己。💪🌍
✨ 我們的實力：
✅ 超過40家機構遍佈大灣區及亞洲核心城市
✅ 與國際及科研機構建立長期戰略合作
✅ 服務超過80,000位滿意客戶，見證他們的健康蛻變之路
在 Humansa，我們不僅關注健康，更希望幫助每個人活出充實而精彩的人生！🌈💫 一起重新定義健康與抗衰管理，開啟屬於您的健康蛻變之旅吧！
📍 香港九龍尖沙咀梳士巴厘 | [World Sleep Day: Sleep Well, Live Well 🌙］
You deserve a tailored sleep therapy! 
Book Now ▶️ https://bit.ly/4lraGWA
World Sleep Day is here to remind us to take sleep seriously—because better sleep is better health, every day. Yet in Hong Kong, 38% of adults are chronically depleted.
When sleep  | Something we’ve been building toward.
Humansa × The Chedi Andermatt — our first European home, nestled in the Swiss Alps🇨🇭.
For our Humansa members, your health journey now extends to Europe. The same longevity philosophy, the same commitment to knowing your body deeply — now set against the Swi | [Your Gut is your 2nd Brain!]
Book Now ▶️ https://bit.ly/46B2LQE 
Your gut hosts 100 trillion bacteria that manufacture 90% of your serotonin, the chemical messenger controlling mood, sleep, and focus.
Your gut and brain are linked by a bidirectional highway. When healthy, your gut sends calming s | [Happy Women’s Day 🌸 Every age deserves care.]
Your wellness starts with your choice
Book now ▶️ https://bit.ly/40KjM7r 
A woman’s life is a journey of transformation. Your body quietly supports you through every stage.
30+  Find Your Rhythm │Choose the right exercise and nourishing habits. A str | [70% Immunity Lives in Your Gut – Protect the Shield 🛡️ ］
Book Now ▶️ https://bit.ly/3PhhgD6
Did you know 70% of your immune system hangs out in your gut? It’s like your body’s ultimate defense centre! Your gut wall is super thin—just one cell thick, thinner than a strand of hair—scanning every bi | [Infuse Vitality, Embrace a New Radiance］
Book Now ▶ https://bit.ly/4aMs3MQ 
Now is the time for a calm, clinical reset instead of another crash “detox”. Think of IV therapy as your controlled reboot after an intense season.
Time to detox
🔹 Relaxwell 🆕 │ Ease stress and deepen restorative sleep
 | ［Year of the Horse: Health Leads the Way! 🐎］
Wishing you a prosperous and healthy Year of the Horse from Humansa! The Horse represents swift progress and vitality. As we leap into the new year, make “health” more than just a wish—let Humansa turn it into real, achievable goals so you can stride for | [3 tiny habits today = a healthier 2026 you.]
Spoiler: # 3 is surprisingly easy
Learn More ▶️ https://bit.ly/4rJjOYB 
Your future health isn’t determined by big resolutions — it’s shaped by the small, consistent choices you make every day. At Humansa, we believe science and care can turn simple hab | [Your skin today = your health in your 40s.]
Learn More ▶️ https://bit.ly/4r0kGs1 
Start reading the signs — dehydration, sagging, uneven tone, and collagen decline are gentle reminders to protect youthful radiance.
✅ Healthy skin begins with nutrition │ Daily Glows Pack delivers patented Ergothio | [First Step to Fitness: Elevate Your Health State💪] Humansa One-Month Fitness Pass │ Book Now ▶️ https://bit.ly/4q6o7Mm 
At Humansa, fitness starts with science and care. Leveraging advanced body analysis technology and focus on your personal needs, we craft personalized fitness plans, empowering | [The Body’s Only “Regenerator”? The Liver’s Hidden Superpower!]
Book Now ▶️ https://bit.ly/4t7jKnb 
The liver is the only organ in the human body that can regenerate itself 🤯 — even if 75% is removed, it can rebuild to full capacity. As the body’s central hub, it manages sugar, fat and protein met</t>
  </si>
  <si>
    <t>@humansasuisse, @humansa.ch, @thechediandermatt</t>
  </si>
  <si>
    <t>https://instagram.com/p/DJ85c0ySENn, https://instagram.com/p/DV0fnPzCfEK, https://instagram.com/p/DVx5UxZCQEX, https://instagram.com/p/DVvXHMOiVbr, https://instagram.com/p/DVltK3nCTwV, https://instagram.com/p/DVgDzGGifEf, https://instagram.com/p/DVN6k70CGKt, https://instagram.com/p/DUzgNh5Edt6, https://instagram.com/p/DUsUN66iYnh, https://instagram.com/p/DUiLdmNCUh1, https://instagram.com/p/DUIXGsslDA_, https://instagram.com/p/DUIIlZoFU-Y</t>
  </si>
  <si>
    <t>60, 15, 25, 11, 15, 14, 22, 12, 20, 14, 23, 17</t>
  </si>
  <si>
    <t>1, 3, 0, 4, 0, 2, 2, 1, 2, 0, 2, 0</t>
  </si>
  <si>
    <t>2025-05-22, 2026-03-13, 2026-03-12, 2026-03-11, 2026-03-07, 2026-03-05, 2026-02-26, 2026-02-16, 2026-02-13, 2026-02-09, 2026-01-30, 2026-01-30</t>
  </si>
  <si>
    <t>Humansa</t>
  </si>
  <si>
    <t>https://instagram.flas1-2.fna.fbcdn.net/v/t51.82787-15/652674843_18221247436311846_3914182433690903409_n.jpg?stp=dst-jpg_e35_p1080x1080_sh0.08_tt6&amp;_nc_ht=instagram.flas1-2.fna.fbcdn.net&amp;_nc_cat=106&amp;_nc_oc=Q6cZ2QGjIPoyPkjgS-yiMyvCBKrDsuqFaM6Y27Uw-yt_YEJxVeaElgRE14P6IqIGjXTe4Ac&amp;_nc_ohc=qR5y4u02mzMQ7kNvwFKVcnW&amp;_nc_gid=uUKUOJLXomfgvvyaZjeOXQ&amp;edm=AOQ1c0wBAAAA&amp;ccb=7-5&amp;ig_cache_key=Mzg1MTg0MTMxOTMyNDk5ODM5Mw%3D%3D.3-ccb7-5&amp;oh=00_Afwdm_kxYTVA8oM3e0ahCfoOD-GzW0zuY-S5psx0p_b9bQ&amp;oe=69BDB796&amp;_nc_sid=8b3546, https://instagram.flas1-2.fna.fbcdn.net/v/t51.82787-15/652674843_18221247436311846_3914182433690903409_n.jpg?stp=dst-jpg_e35_p1080x1080_sh0.08_tt6&amp;_nc_ht=instagram.flas1-2.fna.fbcdn.net&amp;_nc_cat=106&amp;_nc_oc=Q6cZ2QGjIPoyPkjgS-yiMyvCBKrDsuqFaM6Y27Uw-yt_YEJxVeaElgRE14P6IqIGjXTe4Ac&amp;_nc_ohc=qR5y4u02mzMQ7kNvwFKVcnW&amp;_nc_gid=uUKUOJLXomfgvvyaZjeOXQ&amp;edm=AOQ1c0wBAAAA&amp;ccb=7-5&amp;ig_cache_key=Mzg1MTg0MTMxOTMyNDk5ODM5Mw%3D%3D.3-ccb7-5&amp;oh=00_Afwdm_kxYTVA8oM3e0ahCfoOD-GzW0zuY-S5psx0p_b9bQ&amp;oe=69BDB796&amp;_nc_sid=8b3546, https://instagram.flas1-2.fna.fbcdn.net/v/t51.82787-15/651104848_18221247445311846_3653991669366749146_n.jpg?stp=dst-jpg_e35_p1080x1080_sh0.08_tt6&amp;_nc_ht=instagram.flas1-2.fna.fbcdn.net&amp;_nc_cat=106&amp;_nc_oc=Q6cZ2QGjIPoyPkjgS-yiMyvCBKrDsuqFaM6Y27Uw-yt_YEJxVeaElgRE14P6IqIGjXTe4Ac&amp;_nc_ohc=kpeJVc1g4IkQ7kNvwFFImZO&amp;_nc_gid=uUKUOJLXomfgvvyaZjeOXQ&amp;edm=AOQ1c0wBAAAA&amp;ccb=7-5&amp;ig_cache_key=Mzg1MTg0MTMyMjk5MDgxNTk3NQ%3D%3D.3-ccb7-5&amp;oh=00_Afw-GDOsoUhu0qSTuHnyh2H1JRl2vszU1WRWhIom09fUNA&amp;oe=69BDB864&amp;_nc_sid=8b3546, https://instagram.flas1-2.fna.fbcdn.net/v/t51.82787-15/650123087_18221247454311846_469677829645994541_n.jpg?stp=dst-jpg_e35_p1080x1080_sh0.08_tt6&amp;_nc_ht=instagram.flas1-2.fna.fbcdn.net&amp;_nc_cat=106&amp;_nc_oc=Q6cZ2QGjIPoyPkjgS-yiMyvCBKrDsuqFaM6Y27Uw-yt_YEJxVeaElgRE14P6IqIGjXTe4Ac&amp;_nc_ohc=p44mH-p8tNQQ7kNvwHHko9R&amp;_nc_gid=uUKUOJLXomfgvvyaZjeOXQ&amp;edm=AOQ1c0wBAAAA&amp;ccb=7-5&amp;ig_cache_key=Mzg1MTg0MTMyNTMwNjA4MjgxMw%3D%3D.3-ccb7-5&amp;oh=00_AfzxmrTmq51yY6TR8VCsXKZpMTKpmjRaPtHgbt8_oM3Cew&amp;oe=69BD9880&amp;_nc_sid=8b3546, https://instagram.flas1-2.fna.fbcdn.net/v/t51.82787-15/651781750_18221247463311846_8197697484474710566_n.jpg?stp=dst-jpg_e35_p1080x1080_sh0.08_tt6&amp;_nc_ht=instagram.flas1-2.fna.fbcdn.net&amp;_nc_cat=106&amp;_nc_oc=Q6cZ2QGjIPoyPkjgS-yiMyvCBKrDsuqFaM6Y27Uw-yt_YEJxVeaElgRE14P6IqIGjXTe4Ac&amp;_nc_ohc=jAwYvRiC6wIQ7kNvwFYUIZv&amp;_nc_gid=uUKUOJLXomfgvvyaZjeOXQ&amp;edm=AOQ1c0wBAAAA&amp;ccb=7-5&amp;ig_cache_key=Mzg1MTg0MTMyODIwMDA5ODE5Ng%3D%3D.3-ccb7-5&amp;oh=00_AfzdioyXEiukdRMQ9uW24eM3TdyAHPjKkWSQiP-rgLsN3w&amp;oe=69BD9D1F&amp;_nc_sid=8b3546, https://instagram.flas1-2.fna.fbcdn.net/v/t51.82787-15/649953164_18221055673311846_1351433412995280340_n.jpg?stp=dst-jpg_e15_tt6&amp;_nc_ht=instagram.flas1-2.fna.fbcdn.net&amp;_nc_cat=106&amp;_nc_oc=Q6cZ2QGjIPoyPkjgS-yiMyvCBKrDsuqFaM6Y27Uw-yt_YEJxVeaElgRE14P6IqIGjXTe4Ac&amp;_nc_ohc=q3S_PP6ReqAQ7kNvwFJMXkL&amp;_nc_gid=uUKUOJLXomfgvvyaZjeOXQ&amp;edm=AOQ1c0wBAAAA&amp;ccb=7-5&amp;oh=00_AfzsClx5SnUXP1-UJlFRgJyuw0wnOoO8VyxIBZ-lAg7bJQ&amp;oe=69BD8C5C&amp;_nc_sid=8b3546, https://instagram.flas1-2.fna.fbcdn.net/v/t51.82787-15/649999504_18221055664311846_4622865700085130583_n.jpg?stp=dst-jpg_e15_fr_p1080x1080_tt6&amp;_nc_ht=instagram.flas1-2.fna.fbcdn.net&amp;_nc_cat=106&amp;_nc_oc=Q6cZ2QGjIPoyPkjgS-yiMyvCBKrDsuqFaM6Y27Uw-yt_YEJxVeaElgRE14P6IqIGjXTe4Ac&amp;_nc_ohc=c4KsTcdRBLEQ7kNvwEHYMiQ&amp;_nc_gid=uUKUOJLXomfgvvyaZjeOXQ&amp;edm=AOQ1c0wBAAAA&amp;ccb=7-5&amp;ig_cache_key=Mzg1MTExMDYzNjE4NTAzODgyMg%3D%3D.3-ccb7-5&amp;oh=00_AfwWDl9xDsVpVC5lephf_xMvi4fHCLORj-uHcqYM9-SMvg&amp;oe=69BDB218&amp;_nc_sid=8b3546, https://instagram.flas1-2.fna.fbcdn.net/v/t51.82787-15/650649091_18221055646311846_5327431110226340012_n.jpg?stp=dst-jpg_e15_fr_p1080x1080_tt6&amp;_nc_ht=instagram.flas1-2.fna.fbcdn.net&amp;_nc_cat=106&amp;_nc_oc=Q6cZ2QGjIPoyPkjgS-yiMyvCBKrDsuqFaM6Y27Uw-yt_YEJxVeaElgRE14P6IqIGjXTe4Ac&amp;_nc_ohc=ayilQGvvAeUQ7kNvwGLtMLd&amp;_nc_gid=uUKUOJLXomfgvvyaZjeOXQ&amp;edm=AOQ1c0wBAAAA&amp;ccb=7-5&amp;ig_cache_key=Mzg1MTExMDYzNjk5ODcyOTE4Ng%3D%3D.3-ccb7-5&amp;oh=00_Afy5nYXS9Kd_a4irXoikgrr8t_Qx69xP4HpcqG_spHt93w&amp;oe=69BDB0CA&amp;_nc_sid=8b3546, https://instagram.flas1-2.fna.fbcdn.net/v/t51.82787-15/650303848_18221055655311846_3719515851723092946_n.jpg?stp=dst-jpg_e15_fr_p1080x1080_tt6&amp;_nc_ht=instagram.flas1-2.fna.fbcdn.net&amp;_nc_cat=106&amp;_nc_oc=Q6cZ2QGjIPoyPkjgS-yiMyvCBKrDsuqFaM6Y27Uw-yt_YEJxVeaElgRE14P6IqIGjXTe4Ac&amp;_nc_ohc=gQ0ElavWw3AQ7kNvwHmO1vQ&amp;_nc_gid=uUKUOJLXomfgvvyaZjeOXQ&amp;edm=AOQ1c0wBAAAA&amp;ccb=7-5&amp;ig_cache_key=Mzg1MTExMDYzODQ1ODMzMzAyOA%3D%3D.3-ccb7-5&amp;oh=00_AfyO_4i1pw_t4kuEV4El7l7f72Ul9TRhj0XdIunxhnfofg&amp;oe=69BD9DB7&amp;_nc_sid=8b3546, https://instagram.flas1-2.fna.fbcdn.net/v/t51.82787-15/650283433_18221055628311846_6145229170854435542_n.jpg?stp=dst-jpg_e15_fr_p1080x1080_tt6&amp;_nc_ht=instagram.flas1-2.fna.fbcdn.net&amp;_nc_cat=106&amp;_nc_oc=Q6cZ2QGjIPoyPkjgS-yiMyvCBKrDsuqFaM6Y27Uw-yt_YEJxVeaElgRE14P6IqIGjXTe4Ac&amp;_nc_ohc=6DgVUMM1ZBMQ7kNvwGap8rc&amp;_nc_gid=uUKUOJLXomfgvvyaZjeOXQ&amp;edm=AOQ1c0wBAAAA&amp;ccb=7-5&amp;ig_cache_key=Mzg1MTExMDYzODU1OTAzMDA3Ng%3D%3D.3-ccb7-5&amp;oh=00_Afx6PkuhFbQC6Gbf3tnLKgcDDq67BTaMbeUoOY0EwjtCtg&amp;oe=69BD8BE5&amp;_nc_sid=8b3546, https://instagram.flas1-2.fna.fbcdn.net/v/t51.82787-15/651002664_182210556373118</t>
  </si>
  <si>
    <t>https://instagram.flas1-1.fna.fbcdn.net/o1/v/t2/f2/m367/AQNVW5RY51jyZgZrictZzeVOd2CmceS0c-pxIT89PmfFAeaA8WbvRoiZWPU9816CLhtsJDk0Q5vrdm-e-sbCPU3N_9FMGGTHhDIMPnI.mp4?_nc_cat=111&amp;_nc_oc=AdkrdezW0vfE4Pgp3O5ayj3aLSsGah4T9QohnyV5f2lfGLbqF9jL41mASH5jquFrVfQ&amp;_nc_sid=5e9851&amp;_nc_ht=instagram.flas1-1.fna.fbcdn.net&amp;_nc_ohc=WykBOT8uC2wQ7kNvwHIWx1Q&amp;efg=eyJ2ZW5jb2RlX3RhZyI6Inhwdl9wcm9ncmVzc2l2ZS5JTlNUQUdSQU0uQ0xJUFMuQzMuNzIwLmRhc2hfYmFzZWxpbmVfMV92MSIsInhwdl9hc3NldF9pZCI6MTE5MjEyMTcyODkwMzgwMSwiYXNzZXRfYWdlX2RheXMiOjI5NywidmlfdXNlY2FzZV9pZCI6MTAwOTksImR1cmF0aW9uX3MiOjcyLCJ1cmxnZW5fc291cmNlIjoid3d3In0%3D&amp;ccb=17-1&amp;_nc_gid=uUKUOJLXomfgvvyaZjeOXQ&amp;_nc_ss=1a&amp;_nc_zt=28&amp;vs=5c1d51c884a3bf81&amp;_nc_vs=HBksFQIYQGlnX2VwaGVtZXJhbC9BMTRGQTI4REQ0QzY1QTAyMzI5Q0NGNTQ0MEJBODlBQ192aWRlb19kYXNoaW5pdC5tcDQVAALIARIAFQIYR2lnX3hwdl9yZWVsc19wZXJtYW5lbnRfc3JfcHJvZC8xMDU4MjI0ODM2MTg0Mjc0XzY1MjI5OTU1MzY4MDU5MTMzNzQubXA0FQICyAESACgAGAAbAogHdXNlX29pbAExEnByb2dyZXNzaXZlX3JlY2lwZQExFQAAJvKp8YLPjp4EFQIoAkMzLBdAUgZmZmZmZhgSZGFzaF9iYXNlbGluZV8xX3YxEQB1_gdl5p0BAA&amp;oh=00_AfyF6BYSk5WxnhZvK6F1TI3WLBMige8M6pvsBTpPIaaJBg&amp;oe=69BDA928, https://instagram.flas1-1.fna.fbcdn.net/o1/v/t16/f2/m69/AQNUKEFopIOrKohqsTAMr5k8upLoThEjl7NxDB8rWuakkUWFuzNGHaY-sYbvdQH7FGRQL090r2lHjJhhZmiW7nQX.mp4?strext=1&amp;_nc_cat=110&amp;_nc_oc=AdlWMxm88BREsaFXcebuNBUESaZknoIN83TvzAZFuyVImlxFv-3YW4xabFjmdPHoBE4&amp;_nc_sid=5e9851&amp;_nc_ht=instagram.flas1-1.fna.fbcdn.net&amp;_nc_ohc=HoM0GMn5MOoQ7kNvwEv-yhe&amp;efg=eyJ2ZW5jb2RlX3RhZyI6Inhwdl9wcm9ncmVzc2l2ZS5JTlNUQUdSQU0uQ0FST1VTRUxfSVRFTS5DMy43MjAuZGFzaF9iYXNlbGluZV8xX3YxIiwieHB2X2Fzc2V0X2lkIjoxNzk0OTA2NTc5MDExMzIzNywiYXNzZXRfYWdlX2RheXMiOjQsInZpX3VzZWNhc2VfaWQiOjEwMTQ2LCJkdXJhdGlvbl9zIjo3LCJ1cmxnZW5fc291cmNlIjoid3d3In0%3D&amp;ccb=17-1&amp;vs=30e764d93e479a29&amp;_nc_vs=HBksFQIYOnBhc3N0aHJvdWdoX2V2ZXJzdG9yZS9HRHVTc2lZUW9KTjJxV2tEQUxKMmNneVJzbU5iYnNwVEFRQUYVAALIARIAFQIYUWlnX3hwdl9wbGFjZW1lbnRfcGVybWFuZW50X3YyL0QwNDI0NEQzNzNEODgwQzk5OTM4QzJFREUzREI0QkFDX2F1ZGlvX2Rhc2hpbml0Lm1wNBUCAsgBEgAoABgAGwKIB3VzZV9vaWwBMRJwcm9ncmVzc2l2ZV9yZWNpcGUBMRUAACaql8KnkaXiPxUCKAJDMywXQB49cKPXCj0YEmRhc2hfYmFzZWxpbmVfMV92MREAde4HZcSeAQA&amp;_nc_gid=uUKUOJLXomfgvvyaZjeOXQ&amp;_nc_ss=1a&amp;_nc_zt=28&amp;oh=00_AfzHXx_4U1ZGcrq-AS1oMRLOUjxHZJzIiezmh7O1zo7xVQ&amp;oe=69BDA58A, https://instagram.flas1-2.fna.fbcdn.net/o1/v/t16/f2/m84/AQMLxG8kTxys7CQPBbqS9VUsQgd3IUGB3HFLFcF56gC4cjTxu7gSseOT64y14BV6pkmIyPZgNWpwpmVsVYz5eGjQlZs269m2Uvgfp4c.mp4?_nc_cat=100&amp;_nc_oc=AdmIaUr0W6owQpTf835GqLWDFRhJxDyekrSNlYUo1QW1qhlT0ibpm-3I-Xy2Qlbfr4s&amp;_nc_sid=5e9851&amp;_nc_ht=instagram.flas1-2.fna.fbcdn.net&amp;_nc_ohc=aUEF4MWL-2UQ7kNvwFvCWIF&amp;efg=eyJ2ZW5jb2RlX3RhZyI6Inhwdl9wcm9ncmVzc2l2ZS5JTlNUQUdSQU0uQ0FST1VTRUxfSVRFTS5DMy43MjAuZGFzaF9iYXNlbGluZV8xX3YxIiwieHB2X2Fzc2V0X2lkIjoxNzkzOTc5MTU3NTExMzIzNywiYXNzZXRfYWdlX2RheXMiOjQ0LCJ2aV91c2VjYXNlX2lkIjoxMDE0NiwiZHVyYXRpb25fcyI6NSwidXJsZ2VuX3NvdXJjZSI6Ind3dyJ9&amp;ccb=17-1&amp;_nc_gid=uUKUOJLXomfgvvyaZjeOXQ&amp;_nc_ss=1a&amp;_nc_zt=28&amp;vs=9eed5509f909483d&amp;_nc_vs=HBkcFQIYTGlnX2JhY2tmaWxsX3RpbWVsaW5lX3ZvZC8wQzRGNDI2NDdFRkEwRDg1Mzc5QzQxMEM5Rjg1NzJBN192aWRlb19kYXNoaW5pdC5tcDQVAALIARIAKAAYABsCiAd1c2Vfb2lsATEScHJvZ3Jlc3NpdmVfcmVjaXBlATEVAAAmqvjugqeJ3j8VAigCQzMsF0AUIcrAgxJvGBJkYXNoX2Jhc2VsaW5lXzFfdjERAHXuB2XEngEA&amp;oh=00_AfyLyVxS93Nc48HJyJy-CckeBfVGEy4nQOsV2_qf7CCuEw&amp;oe=69B9C698, https://instagram.flas1-1.fna.fbcdn.net/o1/v/t16/f2/m84/AQMHg85GadTrsOaxoUbGEdWe1uyKWdPUTdUHDyTJRAmzyWVq44zZ8hFcnAj7RYwYaoS1Aaq_QiMjFHGXwpsUgPUQ2pONDAfbYoflh5Y.mp4?_nc_cat=108&amp;_nc_oc=Adkt8mjK3hkYp-jpRYAaYHZ5fAuMCvepifU2s5xhE0VCgTcWQGnk46QSHoESfFIwuXc&amp;_nc_sid=5e9851&amp;_nc_ht=instagram.flas1-1.fna.fbcdn.net&amp;_nc_ohc=1_4ZLzda_LIQ7kNvwGBXy_j&amp;efg=eyJ2ZW5jb2RlX3RhZyI6Inhwdl9wcm9ncmVzc2l2ZS5JTlNUQUdSQU0uQ0FST1VTRUxfSVRFTS5DMy43MjAuZGFzaF9iYXNlbGluZV8xX3YxIiwieHB2X2Fzc2V0X2lkIjoxNzkzOTc5MTU4NDExMzIzNywiYXNzZXRfYWdlX2RheXMiOjQ0LCJ2aV91c2VjYXNlX2lkIjoxMDE0NiwiZHVyYXRpb25fcyI6MTAsInVybGdlbl9zb3VyY2UiOiJ3d3cifQ%3D%3D&amp;ccb=17-1&amp;_nc_gid=uUKUOJLXomfgvvyaZjeOXQ&amp;_nc_ss=1a&amp;_nc_zt=28&amp;vs=4066b2ecd95f9714&amp;_nc_vs=HBkcFQIYTGlnX2JhY2tmaWxsX3RpbWVsaW5lX3ZvZC8wRjQyMkU2MzFCMjE3QUFDNjBFNTE4NjdDMTQwMzc5N192aWRlb19kYXNoaW5pdC5tcDQVAALIARIAKAAYABsCiAd1c2Vfb2lsATEScHJvZ3Jlc3NpdmVfcmVjaXBlATEVAAAmqsm5i6eJ3j8VAigCQzMsF0AkEOVgQYk3GBJkYXNoX2Jhc2VsaW5lXzFfdjERAHXuB2XEngEA&amp;oh=00_Afym0gCKv5dFxDZWyepRktdRtg-Ffe2848ITqbg_mngVJA&amp;oe=69B99D58, https://instagram.flas1-2.fna.fbcdn.net/o1/v/t16/f2/m84/AQNOTVSUcm_7kg_GVmt8F4fwKZcFOUG9cb59nL_29TwatHa482eEcGh4-He5KqdFwikPLDx81leGPbfVkCiFIOZnqcJhNsNATV2dTwU.mp4?_nc_cat=106&amp;_nc_oc=AdmjXijLfddNsb0jNgIdrmbBPXmq9fQxdY5nJfFsRbwOzVFtrHc2HPpTpgVKIwuYPJo&amp;_nc_sid=5e9851&amp;_nc_ht=instagram.flas1-2.fna.fbcdn.net&amp;_nc_ohc=LJ_Y-sgWdCkQ7kNvwGFyVKE&amp;efg=eyJ2ZW5jb2RlX3RhZyI6Inhwdl9wcm9ncmVzc2l2ZS5JTlNUQUdSQU0uQ0FST1VTRUxfSVRFTS5DMy43MjAuZGFzaF9iYXNlbGluZV8xX3YxIiwieHB2X2Fzc2V0X2lkIjoxNzkzOTc5MTU5MzExMzIzNywiYXNzZXRfYWdlX2RheXMiOjQ0LCJ2aV91c2VjYXNlX2lkIjoxMDE0NiwiZHVyYXRpb25fcyI6MTAsInVybGdlbl9zb3VyY2UiOiJ3d3cifQ%3D%3D&amp;ccb=17-1&amp;_nc_gid=uUKUOJLXomfgvvyaZjeOXQ&amp;_nc_ss=1a&amp;_nc_zt=28&amp;vs=28679598a14c69cd&amp;_nc_vs=HBkcFQIYTGlnX2JhY2tmaWxsX3RpbWVsaW5lX3ZvZC9FQTQxNjU4NDFGMDRBRUYxNzVCMzJDMzdDQjNCOEI4Ql92aWRlb19k</t>
  </si>
  <si>
    <t>https://www.instagram.com/humansa</t>
  </si>
  <si>
    <t>piel___canelita</t>
  </si>
  <si>
    <t>Franyeㅤᵕ̈</t>
  </si>
  <si>
    <t>───୨ৎ────</t>
  </si>
  <si>
    <t>https://scontent-den2-1.cdninstagram.com/v/t51.82787-19/637753113_17939697030149948_4536855286131642673_n.jpg?stp=dst-jpg_e0_s150x150_tt6&amp;efg=eyJ2ZW5jb2RlX3RhZyI6InByb2ZpbGVfcGljLmRqYW5nby4xMDgwLmMyIn0&amp;_nc_ht=scontent-den2-1.cdninstagram.com&amp;_nc_cat=108&amp;_nc_oc=Q6cZ2QEtfShsSulsFMCK3JvJUZZgL_58vMse3-uVaJyyQsaxaG1Y6Gs5MLV0cusGsJfi3T0&amp;_nc_ohc=fQEhG-TbVX0Q7kNvwFXal5k&amp;_nc_gid=4c7yM7Lec8d5p-2BFZ7Ulw&amp;edm=AOQ1c0wBAAAA&amp;ccb=7-5&amp;oh=00_Afxgf0tSJ46Z8WsW9XST1obBEWsWS5YjdZ3mthAE2woCTA&amp;oe=69BDA8E3&amp;_nc_sid=8b3546</t>
  </si>
  <si>
    <t>💙 | 🤎 | 🖤 | ❤️‍🔥 | 💗 | 🥀❤️ | 💙 | 🖤 | 💗 | 🖤 | 💙 | 🥴</t>
  </si>
  <si>
    <t>https://instagram.com/p/DVt6TffCQxU, https://instagram.com/p/DVcmKQEDVIq, https://instagram.com/p/DVY_YNHiYdc, https://instagram.com/p/DVUTE6oiURN, https://instagram.com/p/DVEtz3LCd0t, https://instagram.com/p/DUreqCOCT4e, https://instagram.com/p/DUHUgyqiYZi, https://instagram.com/p/DT9DFYoCap9, https://instagram.com/p/DTwMTpRiaVO, https://instagram.com/p/DTRcOhSjXrP, https://instagram.com/p/DTOxm5iiR7Q, https://instagram.com/p/DTMUzSdjfM5</t>
  </si>
  <si>
    <t>23, 27, 19, 22, 29, 17, 23, 18, 28, 20, 23, 31</t>
  </si>
  <si>
    <t>2026-03-10, 2026-03-04, 2026-03-02, 2026-02-28, 2026-02-22, 2026-02-13, 2026-01-30, 2026-01-26, 2026-01-21, 2026-01-09, 2026-01-08, 2026-01-07</t>
  </si>
  <si>
    <t>https://scontent-den2-1.cdninstagram.com/v/t51.82787-15/649622519_17942005869149948_1071452098482849410_n.jpg?stp=dst-jpg_e35_p1080x1080_sh0.08_tt6&amp;_nc_ht=scontent-den2-1.cdninstagram.com&amp;_nc_cat=108&amp;_nc_oc=Q6cZ2QEtfShsSulsFMCK3JvJUZZgL_58vMse3-uVaJyyQsaxaG1Y6Gs5MLV0cusGsJfi3T0&amp;_nc_ohc=CbtKxXsSYdkQ7kNvwG2chdv&amp;_nc_gid=4c7yM7Lec8d5p-2BFZ7Ulw&amp;edm=AOQ1c0wBAAAA&amp;ccb=7-5&amp;ig_cache_key=Mzg0OTk4OTUyMzE2MTgyNTk5NQ%3D%3D.3-ccb7-5&amp;oh=00_AfxBXHiuGyKo2sOYDKN8hWcB538QzrTYXXFWtiUGr-lD_w&amp;oe=69BD9FC5&amp;_nc_sid=8b3546, https://scontent-den2-1.cdninstagram.com/v/t51.82787-15/649622519_17942005869149948_1071452098482849410_n.jpg?stp=dst-jpg_e35_p1080x1080_sh0.08_tt6&amp;_nc_ht=scontent-den2-1.cdninstagram.com&amp;_nc_cat=108&amp;_nc_oc=Q6cZ2QEtfShsSulsFMCK3JvJUZZgL_58vMse3-uVaJyyQsaxaG1Y6Gs5MLV0cusGsJfi3T0&amp;_nc_ohc=CbtKxXsSYdkQ7kNvwG2chdv&amp;_nc_gid=4c7yM7Lec8d5p-2BFZ7Ulw&amp;edm=AOQ1c0wBAAAA&amp;ccb=7-5&amp;ig_cache_key=Mzg0OTk4OTUyMzE2MTgyNTk5NQ%3D%3D.3-ccb7-5&amp;oh=00_AfxBXHiuGyKo2sOYDKN8hWcB538QzrTYXXFWtiUGr-lD_w&amp;oe=69BD9FC5&amp;_nc_sid=8b3546, https://scontent-den2-1.cdninstagram.com/v/t51.82787-15/649847718_17942005878149948_9151795574786604393_n.jpg?stp=dst-jpg_e35_p1080x1080_sh0.08_tt6&amp;_nc_ht=scontent-den2-1.cdninstagram.com&amp;_nc_cat=108&amp;_nc_oc=Q6cZ2QEtfShsSulsFMCK3JvJUZZgL_58vMse3-uVaJyyQsaxaG1Y6Gs5MLV0cusGsJfi3T0&amp;_nc_ohc=LJam52AlK6wQ7kNvwHxkAp1&amp;_nc_gid=4c7yM7Lec8d5p-2BFZ7Ulw&amp;edm=AOQ1c0wBAAAA&amp;ccb=7-5&amp;ig_cache_key=Mzg0OTk4OTUyOTMzNTg1OTg3NA%3D%3D.3-ccb7-5&amp;oh=00_AfwjKrMlA55p9t8E5HXSFbf_-s_fy-2jSjXsLK_ofHOTTA&amp;oe=69BDA849&amp;_nc_sid=8b3546, https://scontent-den2-1.cdninstagram.com/v/t51.82787-15/649218835_17942005896149948_4302771886713807796_n.jpg?stp=dst-jpg_e35_p1080x1080_sh0.08_tt6&amp;_nc_ht=scontent-den2-1.cdninstagram.com&amp;_nc_cat=108&amp;_nc_oc=Q6cZ2QEtfShsSulsFMCK3JvJUZZgL_58vMse3-uVaJyyQsaxaG1Y6Gs5MLV0cusGsJfi3T0&amp;_nc_ohc=AQjJExakon4Q7kNvwGa4ZEL&amp;_nc_gid=4c7yM7Lec8d5p-2BFZ7Ulw&amp;edm=AOQ1c0wBAAAA&amp;ccb=7-5&amp;ig_cache_key=Mzg0OTk4OTUzNzgyNTE1OTMzNg%3D%3D.3-ccb7-5&amp;oh=00_AfzyYqKXvrJpctevlB4SuPTqD7bOJAPnvppXJCqObHGekA&amp;oe=69BDB964&amp;_nc_sid=8b3546, https://scontent-den2-1.cdninstagram.com/v/t51.82787-15/649644466_17942005899149948_1640283674933735154_n.jpg?stp=dst-jpg_e35_p1080x1080_sh0.08_tt6&amp;_nc_ht=scontent-den2-1.cdninstagram.com&amp;_nc_cat=108&amp;_nc_oc=Q6cZ2QEtfShsSulsFMCK3JvJUZZgL_58vMse3-uVaJyyQsaxaG1Y6Gs5MLV0cusGsJfi3T0&amp;_nc_ohc=gwxf0K2DCgsQ7kNvwE1CADo&amp;_nc_gid=4c7yM7Lec8d5p-2BFZ7Ulw&amp;edm=AOQ1c0wBAAAA&amp;ccb=7-5&amp;ig_cache_key=Mzg0OTk4OTUzOTYyODY3MjExOA%3D%3D.3-ccb7-5&amp;oh=00_Afz5xz9C_kTGoQkzwijegjeOXX681pCUr9KqPqQQjXZOmw&amp;oe=69BD8C71&amp;_nc_sid=8b3546, https://scontent-den2-1.cdninstagram.com/v/t51.82787-15/645708559_17940970662149948_8288648969517093028_n.jpg?stp=dst-jpg_e35_p1080x1080_sh0.08_tt6&amp;_nc_ht=scontent-den2-1.cdninstagram.com&amp;_nc_cat=108&amp;_nc_oc=Q6cZ2QEtfShsSulsFMCK3JvJUZZgL_58vMse3-uVaJyyQsaxaG1Y6Gs5MLV0cusGsJfi3T0&amp;_nc_ohc=BD0EIKXcAj0Q7kNvwEarzJH&amp;_nc_gid=4c7yM7Lec8d5p-2BFZ7Ulw&amp;edm=AOQ1c0wBAAAA&amp;ccb=7-5&amp;ig_cache_key=Mzg0NTExNTg1NzY2ODQ4ODI2MQ%3D%3D.3-ccb7-5&amp;oh=00_AfyCQSiF4hzWJpYutusMq7LK4TzcYR0IsaRkVV7-9oSqKQ&amp;oe=69BD9990&amp;_nc_sid=8b3546, https://scontent-den2-1.cdninstagram.com/v/t51.82787-15/645708559_17940970662149948_8288648969517093028_n.jpg?stp=dst-jpg_e35_p1080x1080_sh0.08_tt6&amp;_nc_ht=scontent-den2-1.cdninstagram.com&amp;_nc_cat=108&amp;_nc_oc=Q6cZ2QEtfShsSulsFMCK3JvJUZZgL_58vMse3-uVaJyyQsaxaG1Y6Gs5MLV0cusGsJfi3T0&amp;_nc_ohc=BD0EIKXcAj0Q7kNvwEarzJH&amp;_nc_gid=4c7yM7Lec8d5p-2BFZ7Ulw&amp;edm=AOQ1c0wBAAAA&amp;ccb=7-5&amp;ig_cache_key=Mzg0NTExNTg1NzY2ODQ4ODI2MQ%3D%3D.3-ccb7-5&amp;oh=00_AfyCQSiF4hzWJpYutusMq7LK4TzcYR0IsaRkVV7-9oSqKQ&amp;oe=69BD9990&amp;_nc_sid=8b3546, https://scontent-den2-1.cdninstagram.com/v/t51.82787-15/645728729_17940970677149948_1387527156570872931_n.jpg?stp=dst-jpg_e35_p1080x1080_sh0.08_tt6&amp;_nc_ht=scontent-den2-1.cdninstagram.com&amp;_nc_cat=108&amp;_nc_oc=Q6cZ2QEtfShsSulsFMCK3JvJUZZgL_58vMse3-uVaJyyQsaxaG1Y6Gs5MLV0cusGsJfi3T0&amp;_nc_ohc=abgYZOZLA00Q7kNvwHgvN0-&amp;_nc_gid=4c7yM7Lec8d5p-2BFZ7Ulw&amp;edm=AOQ1c0wBAAAA&amp;ccb=7-5&amp;ig_cache_key=Mzg0NTExNTg2NDUzODc0NDk1MQ%3D%3D.3-ccb7-5&amp;oh=00_AfxE20xt3qf7dJCXlrWiwKqvFsv5rAUVRKq-rlP6W1E0ig&amp;oe=69BD88FA&amp;_nc_sid=8b3546, https://scontent-den2-1.cdninstagram.com/v/t51.82787-15/645763583_17940970698149948_2324762834724617309_n.jpg?stp=dst-jpg_e35_p1080x1080_sh0.08_tt6&amp;_nc_ht=scontent-den2-1.cdninstagram.com&amp;_nc_cat=108&amp;_nc_oc=Q6cZ2QEtfShsSulsFMCK3JvJUZZgL_58vMse3-uVaJyyQsaxaG1Y6Gs5MLV0cusGsJfi3T0&amp;_nc_ohc=tN0zMlfkXosQ7kNvwHdPLj_&amp;_nc_gid=4c7yM7Lec8d5p-2BFZ7Ulw&amp;edm=AOQ1c0wBAAAA&amp;ccb=7-5&amp;ig_cache_key=Mzg0NTExNTg2OTg1NzEzMDY5MQ%3D%3D.3-ccb7-5&amp;oh=00_Afx_KYL3k9l4wuFdj6LcDuSQ3W2_YdPZPgktPUQ_8zA7Cg&amp;oe=69BD9914&amp;_nc_sid=8b3546, https://scontent-den2-1.cdninstagram.com/v/t51.82787-15/645799506_17940970719149948_5541660953047449425_n.jpg?stp=dst-jpg_e35_p1080x1080_sh0.08_tt6&amp;_nc_ht=scontent-den2-1.cdninstagram.com&amp;_nc_cat=108&amp;_nc_oc=Q6cZ2QEtfShsSulsFMCK3JvJUZZgL_58vMse3-uVaJyyQsaxaG1Y6Gs5MLV0cusGsJfi3T0&amp;_nc_ohc=WJIGT8lu36UQ7kNvwFTRfTC&amp;_nc_gid=4c7yM7Lec8d5p-2BFZ7Ulw&amp;edm=AOQ1c0wBAAAA&amp;ccb=7-5&amp;ig_cache_key=Mzg0NTExNTg3NTQzNTU5ODk1MA%3D%3D.3-ccb7-5&amp;oh=00_AfyIQLnG4DJN_-MVt-RUC8ZqCsKjXuvMtyL5kMPqZ6HuK</t>
  </si>
  <si>
    <t>https://www.instagram.com/piel___canelita</t>
  </si>
  <si>
    <t>neil.li22</t>
  </si>
  <si>
    <t>李政諺</t>
  </si>
  <si>
    <t>在複雜的世界裡，做個簡單的自己
NeIl LI 🦈</t>
  </si>
  <si>
    <t>https://scontent-atl3-2.cdninstagram.com/v/t51.82787-19/651059551_18572556286047700_3353707658348651640_n.jpg?stp=dst-jpg_e0_s150x150_tt6&amp;efg=eyJ2ZW5jb2RlX3RhZyI6InByb2ZpbGVfcGljLmRqYW5nby4xMDgwLmMyIn0&amp;_nc_ht=scontent-atl3-2.cdninstagram.com&amp;_nc_cat=104&amp;_nc_oc=Q6cZ2QHazQPu732LPpjEqrFaPO6i_klM1Ljl8G8A6Jj_oZ6W3Ssf3VuM9IJciukEbctgQjo&amp;_nc_ohc=nRGju_pvnHkQ7kNvwGgZLGu&amp;_nc_gid=3g1N2-m1DkJDe5x_haz9FQ&amp;edm=AOQ1c0wBAAAA&amp;ccb=7-5&amp;oh=00_AfwPjOHQRJyQenOOHUmhtJwKEtztSWkzM2Gcnj03Tejefg&amp;oe=69BDB978&amp;_nc_sid=8b3546</t>
  </si>
  <si>
    <t>#yunchengjewelry | 時隔一年多又來到美秀的專長
不知道從什麼時候開始不怎麼喜歡發文
這次的表演真的很棒也很享受
也非常喜歡其中幾首新歌
隨著表演的結束負面情緒隨之而來
感覺自己陷入一個糟糕的迴圈裡
快樂的時光總是一閃而過
糟糕的情緒總是陰魂不散
總希望這樣的狀態
能夠像散場的人群般
消縱即逝 | 20220703
怕想得太多，阻礙了前進的路
也擔心順其自然，忽略了每個機會 | 繞一圈煩惱通通忘記
#環島
2022_02_26 | 2022.01.09露營🔥
也許不是心目中最理想的露營
但能夠暫時放下所有煩惱
停止腦袋的運轉
感受當下的氛圍
是一件很快樂的事 | #2021中秋快樂
烤肉只是配角
喝酒才是主角 | 標題.......！？ | 湯豪太濕了
#s2otaiwan 
#2020</t>
  </si>
  <si>
    <t>#yunchengjewelry, #2021, #s2otaiwan, #2020</t>
  </si>
  <si>
    <t>https://instagram.com/p/DFKUTwWJdXG, https://instagram.com/p/DBJ18m-TGzs, https://instagram.com/p/C0Ta8lPLWM1, https://instagram.com/p/CfjesK8phmt, https://instagram.com/p/CbiNzD9JU17, https://instagram.com/p/CbhqY3uJaG3, https://instagram.com/p/CYjleuZJxpU, https://instagram.com/p/CW7kSZKpmfK, https://instagram.com/p/CUBJJMchWRA, https://instagram.com/p/CNOsEKoJuGD, https://instagram.com/p/CNMlbDhJSWr, https://instagram.com/p/CEzFVm0p7lM</t>
  </si>
  <si>
    <t>6, 24, 23, 61, 54, 33, 66, 50, 45, 33, 45, 48</t>
  </si>
  <si>
    <t>0, 0, 1, 0, 1, 0, 5, 6, 6, 0, 0, 3</t>
  </si>
  <si>
    <t>2025-01-23, 2024-10-15, 2023-12-01, 2022-07-03, 2022-03-25, 2022-03-25, 2022-01-10, 2021-12-01, 2021-09-19, 2021-04-04, 2021-04-03, 2020-09-06</t>
  </si>
  <si>
    <t>太麻里車站, 國立臺東大學</t>
  </si>
  <si>
    <t>Video, Sidecar, Video, Sidecar, Sidecar, Image, Sidecar, Sidecar, Image, Image, Sidecar, Sidecar</t>
  </si>
  <si>
    <t>https://scontent-atl3-3.cdninstagram.com/v/t51.29350-15/463235575_1272786907413034_8459993001896111428_n.jpg?stp=dst-jpg_e35_s1080x1080_tt6&amp;_nc_ht=scontent-atl3-3.cdninstagram.com&amp;_nc_cat=110&amp;_nc_oc=Q6cZ2QHazQPu732LPpjEqrFaPO6i_klM1Ljl8G8A6Jj_oZ6W3Ssf3VuM9IJciukEbctgQjo&amp;_nc_ohc=2_Dhj8DkeJMQ7kNvwGqILGe&amp;_nc_gid=3g1N2-m1DkJDe5x_haz9FQ&amp;edm=AOQ1c0wBAAAA&amp;ccb=7-5&amp;ig_cache_key=MzQ3OTU0OTQzNzE1MTE1OTIyOA%3D%3D.3-ccb7-5&amp;oh=00_AfznXLFQ9Dm-L5lxlpThEZAQji1jWURyUTVPr1J_zwaCbw&amp;oe=69BD9677&amp;_nc_sid=8b3546, https://scontent-atl3-3.cdninstagram.com/v/t51.29350-15/463235575_1272786907413034_8459993001896111428_n.jpg?stp=dst-jpg_e35_s1080x1080_tt6&amp;_nc_ht=scontent-atl3-3.cdninstagram.com&amp;_nc_cat=110&amp;_nc_oc=Q6cZ2QHazQPu732LPpjEqrFaPO6i_klM1Ljl8G8A6Jj_oZ6W3Ssf3VuM9IJciukEbctgQjo&amp;_nc_ohc=2_Dhj8DkeJMQ7kNvwGqILGe&amp;_nc_gid=3g1N2-m1DkJDe5x_haz9FQ&amp;edm=AOQ1c0wBAAAA&amp;ccb=7-5&amp;ig_cache_key=MzQ3OTU0OTQzNzE1MTE1OTIyOA%3D%3D.3-ccb7-5&amp;oh=00_AfznXLFQ9Dm-L5lxlpThEZAQji1jWURyUTVPr1J_zwaCbw&amp;oe=69BD9677&amp;_nc_sid=8b3546, https://scontent-atl3-1.cdninstagram.com/v/t51.29350-15/463341605_553590250655946_5744165601725258475_n.jpg?stp=dst-jpg_e35_s1080x1080_tt6&amp;_nc_ht=scontent-atl3-1.cdninstagram.com&amp;_nc_cat=106&amp;_nc_oc=Q6cZ2QHazQPu732LPpjEqrFaPO6i_klM1Ljl8G8A6Jj_oZ6W3Ssf3VuM9IJciukEbctgQjo&amp;_nc_ohc=FVfxPua7Y-EQ7kNvwF1N2ay&amp;_nc_gid=3g1N2-m1DkJDe5x_haz9FQ&amp;edm=AOQ1c0wBAAAA&amp;ccb=7-5&amp;ig_cache_key=MzQ3OTU0OTQzNjg1NzYwMDM2OQ%3D%3D.3-ccb7-5&amp;oh=00_Afw0yBCSqHyA0UqtDce_Jy8f1TLKyQfxlvMpSr8GPfAQIw&amp;oe=69BDB761&amp;_nc_sid=8b3546, https://scontent-atl3-3.cdninstagram.com/v/t51.82787-15/650998156_18061577237341461_7855068592666493444_n.webp?stp=dst-jpg_e35_s1080x1080_sh0.08_tt6&amp;_nc_ht=scontent-atl3-3.cdninstagram.com&amp;_nc_cat=109&amp;_nc_oc=Q6cZ2QHazQPu732LPpjEqrFaPO6i_klM1Ljl8G8A6Jj_oZ6W3Ssf3VuM9IJciukEbctgQjo&amp;_nc_ohc=jlzJV9BtO8YQ7kNvwGq_9eW&amp;_nc_gid=3g1N2-m1DkJDe5x_haz9FQ&amp;edm=AOQ1c0wBAAAA&amp;ccb=7-5&amp;ig_cache_key=Mjg3NDI3NTk1OTk4OTg2MzMyNA%3D%3D.3-ccb7-5&amp;oh=00_Afw4XIlQemaaR5uGmlskBUUMxQrMeVIkXUi36ulm8YD-7A&amp;oe=69BDA8A8&amp;_nc_sid=8b3546, https://scontent-atl3-3.cdninstagram.com/v/t51.82787-15/650998156_18061577237341461_7855068592666493444_n.webp?stp=dst-jpg_e35_s1080x1080_sh0.08_tt6&amp;_nc_ht=scontent-atl3-3.cdninstagram.com&amp;_nc_cat=109&amp;_nc_oc=Q6cZ2QHazQPu732LPpjEqrFaPO6i_klM1Ljl8G8A6Jj_oZ6W3Ssf3VuM9IJciukEbctgQjo&amp;_nc_ohc=jlzJV9BtO8YQ7kNvwGq_9eW&amp;_nc_gid=3g1N2-m1DkJDe5x_haz9FQ&amp;edm=AOQ1c0wBAAAA&amp;ccb=7-5&amp;ig_cache_key=Mjg3NDI3NTk1OTk4OTg2MzMyNA%3D%3D.3-ccb7-5&amp;oh=00_Afw4XIlQemaaR5uGmlskBUUMxQrMeVIkXUi36ulm8YD-7A&amp;oe=69BDA8A8&amp;_nc_sid=8b3546, https://scontent-atl3-3.cdninstagram.com/v/t51.29350-15/291445668_396606168953960_532630998395767469_n.webp?stp=dst-jpg_e35_s1080x1080_tt6&amp;_nc_ht=scontent-atl3-3.cdninstagram.com&amp;_nc_cat=108&amp;_nc_oc=Q6cZ2QHazQPu732LPpjEqrFaPO6i_klM1Ljl8G8A6Jj_oZ6W3Ssf3VuM9IJciukEbctgQjo&amp;_nc_ohc=BVuwIAxMi-QQ7kNvwFYFotd&amp;_nc_gid=3g1N2-m1DkJDe5x_haz9FQ&amp;edm=AOQ1c0wBAAAA&amp;ccb=7-5&amp;ig_cache_key=Mjg3NDI3NTk1OTk5MDA0MDU0MQ%3D%3D.3-ccb7-5&amp;oh=00_AfxhFiM5u7Shb0CuFwf6GE-9Y3a0TsD954HBfR63MbXBAQ&amp;oe=69BDB9C7&amp;_nc_sid=8b3546, https://scontent-atl3-3.cdninstagram.com/v/t51.82787-15/651957854_18094898780003698_4834875689766175697_n.webp?stp=dst-jpg_e35_s1080x1080_sh0.08_tt6&amp;_nc_ht=scontent-atl3-3.cdninstagram.com&amp;_nc_cat=110&amp;_nc_oc=Q6cZ2QHazQPu732LPpjEqrFaPO6i_klM1Ljl8G8A6Jj_oZ6W3Ssf3VuM9IJciukEbctgQjo&amp;_nc_ohc=SX0w7DJQxI8Q7kNvwHdqsKl&amp;_nc_gid=3g1N2-m1DkJDe5x_haz9FQ&amp;edm=AOQ1c0wBAAAA&amp;ccb=7-5&amp;ig_cache_key=MjgwMTg2MjU5NjA1MjI4Njk1Mg%3D%3D.3-ccb7-5&amp;oh=00_Afz_R9gqLonaWc6UV_vGI-UYCWF770bPq6vCdxe97vk9cg&amp;oe=69BDA424&amp;_nc_sid=8b3546, https://scontent-atl3-3.cdninstagram.com/v/t51.82787-15/651957854_18094898780003698_4834875689766175697_n.webp?stp=dst-jpg_e35_s1080x1080_sh0.08_tt6&amp;_nc_ht=scontent-atl3-3.cdninstagram.com&amp;_nc_cat=110&amp;_nc_oc=Q6cZ2QHazQPu732LPpjEqrFaPO6i_klM1Ljl8G8A6Jj_oZ6W3Ssf3VuM9IJciukEbctgQjo&amp;_nc_ohc=SX0w7DJQxI8Q7kNvwHdqsKl&amp;_nc_gid=3g1N2-m1DkJDe5x_haz9FQ&amp;edm=AOQ1c0wBAAAA&amp;ccb=7-5&amp;ig_cache_key=MjgwMTg2MjU5NjA1MjI4Njk1Mg%3D%3D.3-ccb7-5&amp;oh=00_Afz_R9gqLonaWc6UV_vGI-UYCWF770bPq6vCdxe97vk9cg&amp;oe=69BDA424&amp;_nc_sid=8b3546, https://scontent-atl3-1.cdninstagram.com/v/t51.82787-15/652749151_18073566317396802_2340649811167029752_n.webp?stp=dst-jpg_e35_s1080x1080_sh0.08_tt6&amp;_nc_ht=scontent-atl3-1.cdninstagram.com&amp;_nc_cat=106&amp;_nc_oc=Q6cZ2QHazQPu732LPpjEqrFaPO6i_klM1Ljl8G8A6Jj_oZ6W3Ssf3VuM9IJciukEbctgQjo&amp;_nc_ohc=WuScE9HZqtcQ7kNvwG0qtF4&amp;_nc_gid=3g1N2-m1DkJDe5x_haz9FQ&amp;edm=AOQ1c0wBAAAA&amp;ccb=7-5&amp;ig_cache_key=MjgwMTg2MjU5NjA1MjI3NzE0MA%3D%3D.3-ccb7-5&amp;oh=00_AfzILKWT8u5obSZ-h5YixI7GpdjiO6ZdRoZqPbLmZMZdAA&amp;oe=69BDB469&amp;_nc_sid=8b3546, https://scontent-atl3-3.cdninstagram.com/v/t51.82787-15/650311422_18100306360900510_5561830330674573042_n.webp?stp=dst-jpg_e35_s1080x1080_sh0.08_tt6&amp;_nc_ht=scontent-atl3-3.cdninstagram.com&amp;_nc_cat=110&amp;_nc_oc=Q6cZ2QHazQPu732LPpjEqrFaPO6i_klM1Ljl8G8A6Jj_oZ6W3Ssf3VuM9IJciukEbctgQjo&amp;_nc_ohc=WjIgOZ7W-R8Q7kNvwHNcd5A&amp;_nc_gid=3g1N2-m1DkJDe5x_haz9FQ&amp;edm=AOQ1c0wBAAAA&amp;ccb=7-5&amp;ig_cache_key=MjgwMTg2MjU5NjEzNjIyMjc0NA%3D%3D.3-ccb7-5&amp;oh=00_AfwFdxKHUs-_lzy6teB4zhty9qj8JoWUAeKmvFnHOMtjIA&amp;oe=69BD87C6&amp;_nc_sid=8b3546</t>
  </si>
  <si>
    <t>https://scontent-atl3-3.cdninstagram.com/o1/v/t2/f2/m367/AQM9kKt2cuZfgQAjYENZbRJ8myUr12mYon9j97EWZz1FighmNSNoUNmt2HTxN5r2hgwidTyYlpjsSJU09RUSlA09ApFPu14Xml-211Q.mp4?_nc_cat=110&amp;_nc_sid=5e9851&amp;_nc_ht=scontent-atl3-3.cdninstagram.com&amp;_nc_ohc=tSFY-IavlrwQ7kNvwEUXyO_&amp;efg=eyJ2ZW5jb2RlX3RhZyI6Inhwdl9wcm9ncmVzc2l2ZS5JTlNUQUdSQU0uQ0xJUFMuQzMuNzIwLmRhc2hfYmFzZWxpbmVfMV92MSIsInhwdl9hc3NldF9pZCI6OTIzMDExNzk2MjcyNDk4LCJhc3NldF9hZ2VfZGF5cyI6NDE3LCJ2aV91c2VjYXNlX2lkIjoxMDA5OSwiZHVyYXRpb25fcyI6MjAsInVybGdlbl9zb3VyY2UiOiJ3d3cifQ%3D%3D&amp;ccb=17-1&amp;vs=1cb4e474c8f6234d&amp;_nc_vs=HBksFQIYQGlnX2VwaGVtZXJhbC8xRjQ5MzU1NzFDNDQzN0FBOTE2NDg3MTA1Qjk3NENBQ192aWRlb19kYXNoaW5pdC5tcDQVAALIARIAFQIYR2lnX3hwdl9yZWVsc19wZXJtYW5lbnRfc3JfcHJvZC8xNjIxMzc4Nzk4NDkzNTgyXzE0MjQyOTY5MDU5OTA4Nzg1NzUubXA0FQICyAESACgAGAAbAogHdXNlX29pbAExEnByb2dyZXNzaXZlX3JlY2lwZQExFQAAJuSV7OOt3qMDFQIoAkMzLBdANAhysCDEnBgSZGFzaF9iYXNlbGluZV8xX3YxEQB1_gdl5p0BAA&amp;_nc_gid=3g1N2-m1DkJDe5x_haz9FQ&amp;_nc_ss=1a&amp;_nc_zt=28&amp;oh=00_AfwuPSh1tsH9Z28Tv-K9g-H6kH3Nz5neLXnbKHFLef6vfg&amp;oe=69BDBD0B, https://scontent-atl3-3.cdninstagram.com/o1/v/t16/f2/m69/AQMOu7Z1toWdF6avsDRaEwDFFo7KP7Xrw2cZSJMrnA7BS_34UvqvA8wBP5TMIjIVDL-URgmetJYDBtMo2TU_0Ds1.mp4?strext=1&amp;_nc_cat=107&amp;_nc_sid=5e9851&amp;_nc_ht=scontent-atl3-3.cdninstagram.com&amp;_nc_ohc=UBfP1dh5UFMQ7kNvwHjZnKX&amp;efg=eyJ2ZW5jb2RlX3RhZyI6Inhwdl9wcm9ncmVzc2l2ZS5JTlNUQUdSQU0uQ0FST1VTRUxfSVRFTS5DMy4xMjgwLmRhc2hfYmFzZWxpbmVfMV92MSIsInhwdl9hc3NldF9pZCI6MTYwMjEzOTI5MDM3NTQxMCwiYXNzZXRfYWdlX2RheXMiOjUxNiwidmlfdXNlY2FzZV9pZCI6MTAxNDYsImR1cmF0aW9uX3MiOjI5LCJ1cmxnZW5fc291cmNlIjoid3d3In0%3D&amp;ccb=17-1&amp;vs=ec7df586db4a764&amp;_nc_vs=HBksFQIYOnBhc3N0aHJvdWdoX2V2ZXJzdG9yZS9HS2JvblJzdDRIaVF0ajhEQUJqMHJXMnd2VlItYmtZTEFBQUYVAALIARIAFQIYOnBhc3N0aHJvdWdoX2V2ZXJzdG9yZS9HT1h1bkJ2SHdCS0NEYmNCQU5QSVBhakUwZ1JpYmtZTEFBQUYVAgLIARIAKAAYABsCiAd1c2Vfb2lsATEScHJvZ3Jlc3NpdmVfcmVjaXBlATEVAAAm5NPE9OPI2AUVAigCQzMsF0A9nrhR64UfGBJkYXNoX2Jhc2VsaW5lXzFfdjERAHXuB2XEngEA&amp;_nc_gid=3g1N2-m1DkJDe5x_haz9FQ&amp;_nc_ss=1a&amp;_nc_zt=28&amp;oh=00_Afw5DBtvqZRzJF3N2er0t50ZCG_qA8-m5g6CX1O3kjK7Ww&amp;oe=69BD8F75, https://scontent-atl3-3.cdninstagram.com/o1/v/t16/f2/m69/AQOyRhEXMOLqlvvJhqr-P9ddaWSa86_GDE4VZqvjAnUd1fPxj5T5Rkfn21QWzgyiVAx12xeJIwJlUre-kf9Gh9OM.mp4?strext=1&amp;_nc_cat=108&amp;_nc_sid=5e9851&amp;_nc_ht=scontent-atl3-3.cdninstagram.com&amp;_nc_ohc=pCX-d_ZaDkUQ7kNvwFpXkhz&amp;efg=eyJ2ZW5jb2RlX3RhZyI6Inhwdl9wcm9ncmVzc2l2ZS5JTlNUQUdSQU0uQ0FST1VTRUxfSVRFTS5DMy4xMjc4LmRhc2hfYmFzZWxpbmVfMV92MSIsInhwdl9hc3NldF9pZCI6ODA3MjU2MTc3OTUxNDM4MywiYXNzZXRfYWdlX2RheXMiOjUxNiwidmlfdXNlY2FzZV9pZCI6MTAxNDYsImR1cmF0aW9uX3MiOjMyLCJ1cmxnZW5fc291cmNlIjoid3d3In0%3D&amp;ccb=17-1&amp;vs=9af8472535fccc9b&amp;_nc_vs=HBksFQIYOnBhc3N0aHJvdWdoX2V2ZXJzdG9yZS9HT2dqbGh1VWkzNW5qdThEQURlUldWRHVIRlVDYmtZTEFBQUYVAALIARIAFQIYOnBhc3N0aHJvdWdoX2V2ZXJzdG9yZS9HRTZ2bWh0dk5XSVZFZm9CQU9UNWZTMXVHT3dBYmtZTEFBQUYVAgLIARIAKAAYABsCiAd1c2Vfb2lsATEScHJvZ3Jlc3NpdmVfcmVjaXBlATEVAAAmnvDclPj81hwVAigCQzMsF0BAF64UeuFIGBJkYXNoX2Jhc2VsaW5lXzFfdjERAHXuB2XEngEA&amp;_nc_gid=3g1N2-m1DkJDe5x_haz9FQ&amp;_nc_ss=1a&amp;_nc_zt=28&amp;oh=00_Afz2bo3wWpe3gbzj0d2iwShSeJ9Z5g5no-V2xLflYkgrkw&amp;oe=69BD9328, https://scontent-atl3-1.cdninstagram.com/o1/v/t2/f2/m367/AQMVILTGy2wqw-8I7FZxPHWl0YqP4iU9lEzfzIlFMboBIL_Jx3KpFSJ90q4PlBgAY8GMZfQhFDQbc0LswCGtBpEevUajhARvNrG3UoA.mp4?_nc_cat=106&amp;_nc_sid=5e9851&amp;_nc_ht=scontent-atl3-1.cdninstagram.com&amp;_nc_ohc=tqIjXt0M5TAQ7kNvwH6gce9&amp;efg=eyJ2ZW5jb2RlX3RhZyI6Inhwdl9wcm9ncmVzc2l2ZS5JTlNUQUdSQU0uQ0FST1VTRUxfSVRFTS5DMy4xMjc2LmRhc2hfYmFzZWxpbmVfMV92MSIsInhwdl9hc3NldF9pZCI6MTIwMDE4MTM1NDQyODY0NiwiYXNzZXRfYWdlX2RheXMiOjUxNiwidmlfdXNlY2FzZV9pZCI6MTAxNDYsImR1cmF0aW9uX3MiOjM4LCJ1cmxnZW5fc291cmNlIjoid3d3In0%3D&amp;ccb=17-1&amp;vs=f15086aafdff5f2c&amp;_nc_vs=HBksFQIYQGlnX2VwaGVtZXJhbC8yNjQxQjYzQkY0QjE4RTdBNzYzNjVEOTcwNEI1NzdBRF92aWRlb19kYXNoaW5pdC5tcDQVAALIARIAFQIYOnBhc3N0aHJvdWdoX2V2ZXJzdG9yZS9HRWNibFJzR2ZDY3d2YzBIQU1ac0ZtZ0I1YnA5YmtZTEFBQUYVAgLIARIAKAAYABsCiAd1c2Vfb2lsATEScHJvZ3Jlc3NpdmVfcmVjaXBlATEVAAAmzOPf9N_joQQVAigCQzMsF0BDbtkWhysCGBJkYXNoX2Jhc2VsaW5lXzFfdjERAHXuB2XEngEA&amp;_nc_gid=3g1N2-m1DkJDe5x_haz9FQ&amp;_nc_ss=1a&amp;_nc_zt=28&amp;oh=00_Afya7bC4UbvPSMRMm2-xazrKM2T0GrfgzeV9Wf9gSZm_sQ&amp;oe=69BD9EB7, https://scontent-atl3-2.cdninstagram.com/o1/v/t2/f2/m367/AQMr8Oz1A-DmJsJmLzOlJ5mhfVXdTzMfXLjAGFJBlJOsviqqywW0GJtXxE5TrrPj-F1iTgJd4TBBEmnwYZ1VhUaCi477uMpj9dLPrJo.mp4?_nc_cat=104&amp;_nc_sid=5e9851&amp;_nc_ht=scontent-atl3-2.cdninstagram.com&amp;_nc_ohc=4E0KJaBaClgQ7kNvwG4zU3t&amp;efg=eyJ2ZW5jb2RlX3RhZyI6Inhwdl9wcm9ncmVzc2l2ZS5JTlNUQUdSQU0uQ0FST1VTRUxfSVRFTS5DMy4xMjgwLmRhc2hfYmFzZWxpbmVfMV92MSIsInhwdl9hc3NldF9pZCI6MTI0NjE2MjQzNjcxMTMwNywiYXNzZXRfYWdlX2RheXMiOjUxNiwidmlfdXNlY2FzZV9pZCI6MTAxNDYsImR1cmF0aW9uX3MiOjU2LCJ1cmxnZW5fc291cmNlIjoid3d3In0%3D&amp;ccb=17-1&amp;vs=3b433a32ca0c2480&amp;_nc_vs=HBksFQIYQGlnX2VwaGVtZXJhbC9GQjRFQUM5MjU2N0I4REEzNkYxMjM5M0NCNkFDRkFCQl92aWRlb19kYXNoaW5pdC5tcDQVAALIARIAFQIYOnBhc3N0aHJvdWdoX2V2ZXJzdG9yZS9HQ0szbmh2Q2I1dlJNeElnQUJYVVE1c3pTY3hoYmtZTEFBQUYVAgLIARIAKAAYABsCiAd1c2Vfb2lsATEScHJvZ3Jlc3NpdmVfcmVjaXBlATEVAAAmlo771ZnYtgQVAigCQzMsF0BMQAAAAAAAGBJkYXNoX2Jhc2VsaW5lXzFfdjERAHXuB2XEngEA&amp;_nc_gid=3g1N2-m1DkJDe5x_haz9FQ&amp;_nc_ss=1a&amp;_nc_zt=28&amp;oh=00_AfxhqfyQi0YJjyir</t>
  </si>
  <si>
    <t>https://www.instagram.com/neil.li22</t>
  </si>
  <si>
    <t>jacklim8561</t>
  </si>
  <si>
    <t>Jack Lim</t>
  </si>
  <si>
    <t>https://scontent-atl3-2.cdninstagram.com/v/t51.2885-19/441277252_1646800009474984_6918741402518915204_n.jpg?stp=dst-jpg_e0_s150x150_tt6&amp;efg=eyJ2ZW5jb2RlX3RhZyI6InByb2ZpbGVfcGljLmRqYW5nby4xMDgwLmMyIn0&amp;_nc_ht=scontent-atl3-2.cdninstagram.com&amp;_nc_cat=104&amp;_nc_oc=Q6cZ2QGhx9lLdys1zNcWVW-mUXF-n5tVCsoCkYD4uLBk2pC0LXBhnD6-G1dok2BU5CWzdI8&amp;_nc_ohc=RE_1hv2JUhEQ7kNvwGyBSAp&amp;_nc_gid=zmTzIiQguEg8WLegMb-_kA&amp;edm=AOQ1c0wBAAAA&amp;ccb=7-5&amp;oh=00_AfxUxcaxQUxer8UeAmu-y0lVBdw_t3l_laBRrfMHbqRCKw&amp;oe=69BDBB68&amp;_nc_sid=8b3546</t>
  </si>
  <si>
    <t>祝大家新的一年里，万事如意🍊龙年行好运🎉 | #tcebabyexpo
#angpao | 这九年，我们彼此包容，
也彼此收纳了对方所有的坏情绪。
曾在风暴里博弈，
最终在平淡中和解。
你是我的“老对手”，
也是我的“好队友”。
#9years | ＃#isitplayyourelookingfor | #isitplayyourelookingfor | #isitplayyourelookingfor | #isitplayyourelookingfor | wε αʀε ғαмιℓʏ
☁️天空很蓝，太阳很暖☀️
平淡生活里寻找一些小美好🧑‍🧑‍🧒‍🧒
#家庭照 | 🏮²º²⁵/₀₂.₁₂ ✿
元宵节𝗣𝗟𝗢𝗚 ·🪔
宜：平安 快乐 幸福 健康 团圆︎ ✔︎ | ²⁰²⁵🧨₀₁.₃₀ | ʜᴀᴘᴘʏ ɴᴇʏ ʏᴇᴀʀ̆̈
🚞🚃🚃💨年初二搓搓小手回娘家啦！🏠
🏮不为人妻，不为人母
今天的角色是爸妈的女儿
❥给父母道一声新年快乐🎉
#初二 #回娘家 #恐龙一家 #astermmlife🎀 | ²⁰²⁵/₀₁.₂₉🧨大年初一迎蛇年🧨
✨金🐍献瑞送吉祥✨
▹ 新的一年
🧧” 福启新岁·萬事順遂 “🧧
#初一 #恐龙一家 | 🎂ˎˊ˗²⁰²⁴/₁₂.₀₁
「🥂🎂」· 𝑯𝒂𝒑𝒑𝒚 𝒃𝒊𝒓𝒕𝒉𝒅𝒂𝒚
祝我快乐不止今天，永远有效✨
#happybirthdaytome #mybirthday #astermmlife🎀 #ariellim🎀 #mavinlim</t>
  </si>
  <si>
    <t>#tcebabyexpo, #angpao, #9years, #isitplayyourelookingfor, #astermmlife, #happybirthdaytome, #mybirthday, #ariellim, #mavinlim</t>
  </si>
  <si>
    <t>https://instagram.com/p/C3J6JuRPZ-G, https://instagram.com/p/DU0AViDkVRw, https://instagram.com/p/DSmItVhEz6qhgcXMQq2dX7IHPMTezBpS89PObI0, https://instagram.com/p/DShBGPEkZmS, https://instagram.com/p/DSg_9h8kWL8, https://instagram.com/p/DSg_oXfEZ2Z, https://instagram.com/p/DSg_c6oEVwi, https://instagram.com/p/DSDFnmXk8uW_COA1IW2KPR-K3rp0CRCAQT1ONk0, https://instagram.com/p/DF9s7jYRrFyfho4PHiU1rlYSfxco8CqhzT0cWo0, https://instagram.com/p/DFdIzaNy6YnIXBG_hWG1DKvoXQXgsTZOgk8PnA0, https://instagram.com/p/DFaPCTMStzbLQkt6R5e6VPw72QMy8ak7U5yyfk0, https://instagram.com/p/DDCJ0LQSU7OrGYvq7KaqeOG0f-Hu87pysl1hXw0</t>
  </si>
  <si>
    <t>14, 5, 71, 2, 6, 8, 2, 47, 48, 28, 50, 44</t>
  </si>
  <si>
    <t>0, 0, 0, 0, 0, 0, 0, 0, 0, 0, 2, 8</t>
  </si>
  <si>
    <t>2024-02-10, 2026-02-16, 2025-12-23, 2025-12-21, 2025-12-21, 2025-12-21, 2025-12-21, 2025-12-09, 2025-02-12, 2025-01-30, 2025-01-29, 2024-12-01</t>
  </si>
  <si>
    <t>Sidecar, Video, Sidecar, Image, Image, Image, Image, Sidecar, Image, Image, Image, Image</t>
  </si>
  <si>
    <t>https://scontent-atl3-3.cdninstagram.com/v/t39.30808-6/488410232_2677041965817993_3142958899167634093_n.jpg?stp=dst-jpg_e35_p1080x1080_sh0.08_tt6&amp;_nc_ht=scontent-atl3-3.cdninstagram.com&amp;_nc_cat=109&amp;_nc_oc=Q6cZ2QGhx9lLdys1zNcWVW-mUXF-n5tVCsoCkYD4uLBk2pC0LXBhnD6-G1dok2BU5CWzdI8&amp;_nc_ohc=AY8rYcfI_uYQ7kNvwEsStUr&amp;_nc_gid=zmTzIiQguEg8WLegMb-_kA&amp;edm=AOQ1c0wAAAAA&amp;ccb=7-5&amp;ig_cache_key=MzI5OTQyMzk0NTkzMjY5MDc5OA%3D%3D.3-ccb7-5&amp;oh=00_Afxl2V6cQCTRwkF46QqGVdSLq4qlMhdwzgPILPlrOvensg&amp;oe=69BDA4E2&amp;_nc_sid=8b3546, https://scontent-atl3-3.cdninstagram.com/v/t39.30808-6/488410232_2677041965817993_3142958899167634093_n.jpg?stp=dst-jpg_e35_p1080x1080_sh0.08_tt6&amp;_nc_ht=scontent-atl3-3.cdninstagram.com&amp;_nc_cat=109&amp;_nc_oc=Q6cZ2QGhx9lLdys1zNcWVW-mUXF-n5tVCsoCkYD4uLBk2pC0LXBhnD6-G1dok2BU5CWzdI8&amp;_nc_ohc=AY8rYcfI_uYQ7kNvwEsStUr&amp;_nc_gid=zmTzIiQguEg8WLegMb-_kA&amp;edm=AOQ1c0wAAAAA&amp;ccb=7-5&amp;ig_cache_key=MzI5OTQyMzk0NTkzMjY5MDc5OA%3D%3D.3-ccb7-5&amp;oh=00_Afxl2V6cQCTRwkF46QqGVdSLq4qlMhdwzgPILPlrOvensg&amp;oe=69BDA4E2&amp;_nc_sid=8b3546, https://scontent-atl3-3.cdninstagram.com/v/t39.30808-6/488680120_2677041979151325_8711635494694447463_n.jpg?stp=dst-jpg_e35_p1080x1080_sh0.08_tt6&amp;_nc_ht=scontent-atl3-3.cdninstagram.com&amp;_nc_cat=109&amp;_nc_oc=Q6cZ2QGhx9lLdys1zNcWVW-mUXF-n5tVCsoCkYD4uLBk2pC0LXBhnD6-G1dok2BU5CWzdI8&amp;_nc_ohc=s0xoSnVSqDwQ7kNvwGBrHKe&amp;_nc_gid=zmTzIiQguEg8WLegMb-_kA&amp;edm=AOQ1c0wAAAAA&amp;ccb=7-5&amp;ig_cache_key=MzI5OTQyMzk0NTkyNDMyNDAyMQ%3D%3D.3-ccb7-5&amp;oh=00_AfzMJbpKfDg5n2tZlx0saN3T0rn1b1Ti5SN_T0hFLp_71w&amp;oe=69BDB3F5&amp;_nc_sid=8b3546, https://scontent-atl3-3.cdninstagram.com/v/t39.30808-6/488012738_2677041779151345_904561833536182795_n.jpg?stp=dst-jpg_e35_p1080x1080_sh0.08_tt6&amp;_nc_ht=scontent-atl3-3.cdninstagram.com&amp;_nc_cat=109&amp;_nc_oc=Q6cZ2QGhx9lLdys1zNcWVW-mUXF-n5tVCsoCkYD4uLBk2pC0LXBhnD6-G1dok2BU5CWzdI8&amp;_nc_ohc=gPV6IRu3VG8Q7kNvwGY9WaZ&amp;_nc_gid=zmTzIiQguEg8WLegMb-_kA&amp;edm=AOQ1c0wAAAAA&amp;ccb=7-5&amp;ig_cache_key=MzI5OTQyMzk0NjE2NzYxMDg3MQ%3D%3D.3-ccb7-5&amp;oh=00_AfzXfuxTNo0a0b7kMJYMaOcuMAXLmvGfYm7AzaB0HsYgXw&amp;oe=69BD9406&amp;_nc_sid=8b3546, https://scontent-atl3-1.cdninstagram.com/v/t39.30808-6/488551895_2677041802484676_6058393829364666859_n.jpg?stp=dst-jpg_e35_p1080x1080_sh0.08_tt6&amp;_nc_ht=scontent-atl3-1.cdninstagram.com&amp;_nc_cat=100&amp;_nc_oc=Q6cZ2QGhx9lLdys1zNcWVW-mUXF-n5tVCsoCkYD4uLBk2pC0LXBhnD6-G1dok2BU5CWzdI8&amp;_nc_ohc=V0ymFQG-mZEQ7kNvwH3VYJC&amp;_nc_gid=zmTzIiQguEg8WLegMb-_kA&amp;edm=AOQ1c0wAAAAA&amp;ccb=7-5&amp;ig_cache_key=MzI5OTQyMzk0Njc4ODQ3NDM0OA%3D%3D.3-ccb7-5&amp;oh=00_AfwTbjLheIKxSZI9mLkLuOwUcX2w-5UJQo3u2nrL8hrNMA&amp;oe=69BD9046&amp;_nc_sid=8b3546, https://scontent-atl3-2.cdninstagram.com/v/t51.82787-15/589602233_18548812564040957_4325297826892321658_n.jpg?stp=dst-jpg_e35_p1080x1080_sh0.08_tt6&amp;_nc_ht=scontent-atl3-2.cdninstagram.com&amp;_nc_cat=105&amp;_nc_oc=Q6cZ2QGhx9lLdys1zNcWVW-mUXF-n5tVCsoCkYD4uLBk2pC0LXBhnD6-G1dok2BU5CWzdI8&amp;_nc_ohc=sfZPGA2IUIMQ7kNvwE-TLBB&amp;_nc_gid=zmTzIiQguEg8WLegMb-_kA&amp;edm=AOQ1c0wBAAAA&amp;ccb=7-5&amp;ig_cache_key=Mzc5Mzc1ODAyMTYyMjEyMjk2NQ%3D%3D.3-ccb7-5&amp;oh=00_Afx0Yjeooj_kh5NTWqJHM2FQiF4Sxfprc1PDIVtMUGhBZg&amp;oe=69BD8AEB&amp;_nc_sid=8b3546, https://scontent-atl3-2.cdninstagram.com/v/t51.82787-15/589602233_18548812564040957_4325297826892321658_n.jpg?stp=dst-jpg_e35_p1080x1080_sh0.08_tt6&amp;_nc_ht=scontent-atl3-2.cdninstagram.com&amp;_nc_cat=105&amp;_nc_oc=Q6cZ2QGhx9lLdys1zNcWVW-mUXF-n5tVCsoCkYD4uLBk2pC0LXBhnD6-G1dok2BU5CWzdI8&amp;_nc_ohc=sfZPGA2IUIMQ7kNvwE-TLBB&amp;_nc_gid=zmTzIiQguEg8WLegMb-_kA&amp;edm=AOQ1c0wBAAAA&amp;ccb=7-5&amp;ig_cache_key=Mzc5Mzc1ODAyMTYyMjEyMjk2NQ%3D%3D.3-ccb7-5&amp;oh=00_Afx0Yjeooj_kh5NTWqJHM2FQiF4Sxfprc1PDIVtMUGhBZg&amp;oe=69BD8AEB&amp;_nc_sid=8b3546, https://scontent-atl3-2.cdninstagram.com/v/t51.82787-15/603892991_18548812573040957_1418954307145507157_n.jpg?stp=dst-jpg_e35_p1080x1080_sh0.08_tt6&amp;_nc_ht=scontent-atl3-2.cdninstagram.com&amp;_nc_cat=105&amp;_nc_oc=Q6cZ2QGhx9lLdys1zNcWVW-mUXF-n5tVCsoCkYD4uLBk2pC0LXBhnD6-G1dok2BU5CWzdI8&amp;_nc_ohc=v2I36aOW1eEQ7kNvwHu794G&amp;_nc_gid=zmTzIiQguEg8WLegMb-_kA&amp;edm=AOQ1c0wBAAAA&amp;ccb=7-5&amp;ig_cache_key=Mzc5Mzc1ODAyMTM3MDUwNzQ2Mg%3D%3D.3-ccb7-5&amp;oh=00_Afw40hhDFN6fRVefsyJhVCm2s9V5z6_Vbvj4wqaH8evO7Q&amp;oe=69BD8D2C&amp;_nc_sid=8b3546, https://scontent-atl3-2.cdninstagram.com/v/t51.82787-15/588419800_18548812582040957_892960548572439055_n.jpg?stp=dst-jpg_e35_p1080x1080_sh0.08_tt6&amp;_nc_ht=scontent-atl3-2.cdninstagram.com&amp;_nc_cat=105&amp;_nc_oc=Q6cZ2QGhx9lLdys1zNcWVW-mUXF-n5tVCsoCkYD4uLBk2pC0LXBhnD6-G1dok2BU5CWzdI8&amp;_nc_ohc=GqTNoOe0SI8Q7kNvwE5f1v1&amp;_nc_gid=zmTzIiQguEg8WLegMb-_kA&amp;edm=AOQ1c0wBAAAA&amp;ccb=7-5&amp;ig_cache_key=Mzc5Mzc1ODAyMTU4ODU5MTkzOQ%3D%3D.3-ccb7-5&amp;oh=00_Afz9jTexq4SheLBnjwGUfgxFdTS8CP6OGGmidfyl5us_mg&amp;oe=69BDA952&amp;_nc_sid=8b3546, https://scontent-atl3-2.cdninstagram.com/v/t51.82787-15/602539577_18548812591040957_1167654588188144526_n.jpg?stp=dst-jpg_e35_p1080x1080_sh0.08_tt6&amp;_nc_ht=scontent-atl3-2.cdninstagram.com&amp;_nc_cat=105&amp;_nc_oc=Q6cZ2QGhx9lLdys1zNcWVW-mUXF-n5tVCsoCkYD4uLBk2pC0LXBhnD6-G1dok2BU5CWzdI8&amp;_nc_ohc=E01vc7AYfBkQ7kNvwFxXujf&amp;_nc_gid=zmTzIiQguEg8WLegMb-_kA&amp;edm=AOQ1c0wBAAAA&amp;ccb=7-5&amp;ig_cache_key=Mzc5Mzc1ODAyMTM3MDQ0NjEyMg%3D%3D.3-ccb7-5&amp;oh=00_Afw45f87Ldft_xibSoMfIjS6MDQsDa00T7HPKfaSsaK3OA&amp;oe=69BDAE6</t>
  </si>
  <si>
    <t>https://scontent-atl3-2.cdninstagram.com/o1/v/t16/f2/m69/AQMqHqmkJ9jCAREN9AQ1gcQUyGuTh-Yw215BOGpnixOkEVf3QgJ9u9n2j086a5FVpapkcaqDWJTb3LFU-s0HjhWX.mp4?strext=1&amp;_nc_cat=102&amp;_nc_sid=5e9851&amp;_nc_ht=scontent-atl3-2.cdninstagram.com&amp;_nc_ohc=tbNoOR3jahAQ7kNvwG23L6c&amp;efg=eyJ2ZW5jb2RlX3RhZyI6Inhwdl9wcm9ncmVzc2l2ZS5JTlNUQUdSQU0uQ0xJUFMuQzMuNzIwLmRhc2hfYmFzZWxpbmVfMV92MSIsInhwdl9hc3NldF9pZCI6MTc5MDIzMTMzMTkzODA3MjYsImFzc2V0X2FnZV9kYXlzIjoyOCwidmlfdXNlY2FzZV9pZCI6MTAwOTksImR1cmF0aW9uX3MiOjUzLCJ1cmxnZW5fc291cmNlIjoid3d3In0%3D&amp;ccb=17-1&amp;vs=a5837eae635f5188&amp;_nc_vs=HBksFQIYOnBhc3N0aHJvdWdoX2V2ZXJzdG9yZS9HUEpEMlNWcUx2MHpaV01FQU03YU9qRmxrR1IxYnNwVEFRQUYVAALIARIAFQIYUWlnX3hwdl9wbGFjZW1lbnRfcGVybWFuZW50X3YyL0RBNDI1MzAxQkNGRkJBOEZEMDE5NzI3RDg4OTBGQUEzX2F1ZGlvX2Rhc2hpbml0Lm1wNBUCAsgBEgAoABgAGwKIB3VzZV9vaWwBMRJwcm9ncmVzc2l2ZV9yZWNpcGUBMRUAACbs2_mg5IPNPxUCKAJDMywXQEpu2RaHKwIYEmRhc2hfYmFzZWxpbmVfMV92MREAdf4HZeadAQA&amp;_nc_gid=zmTzIiQguEg8WLegMb-_kA&amp;_nc_ss=1a&amp;_nc_zt=28&amp;oh=00_AfxiSLBljgKl5CdN_Q3aUGARPLgu8gl7QsX2fgKUgAcjzg&amp;oe=69BD8EF6</t>
  </si>
  <si>
    <t>https://www.instagram.com/jacklim8561</t>
  </si>
  <si>
    <t>cleidimaradasvirgens</t>
  </si>
  <si>
    <t>cleidimara das virgens</t>
  </si>
  <si>
    <t>https://scontent-gru2-1.cdninstagram.com/v/t51.2885-19/573323465_1219825463302212_7278921664109726296_n.png?stp=dst-jpg_e0_s150x150_tt6&amp;efg=eyJ2ZW5jb2RlX3RhZyI6InByb2ZpbGVfcGljLmRqYW5nby4xNTAuYzIifQ&amp;_nc_ht=scontent-gru2-1.cdninstagram.com&amp;_nc_cat=1&amp;_nc_oc=Q6cZ2QFE9RkbTeN_KsB2Z1YD-0mwALb-q6ChSU-UYyeMERHVKn0OLXHMJ0IRNwUSKq57fhw&amp;_nc_ohc=Q5ZxwdoozHMQ7kNvwGVmpWM&amp;_nc_gid=zBFoDFicS7sBWh5feIzxnQ&amp;edm=AB11_MABAAAA&amp;ccb=7-5&amp;ig_cache_key=YW5vbnltb3VzX3Byb2ZpbGVfcGlj.3-ccb7-5&amp;oh=00_AfyHRgmiRHya8c-jqIf-_OSepg5wUGkpaqV5JMcZ-Y7UmQ&amp;oe=69BDABAA&amp;_nc_sid=dc5e7f</t>
  </si>
  <si>
    <t>https://instagram.com/p/DS80yFCjMAM, https://instagram.com/p/DS80nu9jK4n, https://instagram.com/p/DQhllG1ETUR, https://instagram.com/p/DMnmAOiR9kl, https://instagram.com/p/DKGY-yYMgb7, https://instagram.com/p/DJcCh7-xY36, https://instagram.com/p/DJMfbPIxsl1, https://instagram.com/p/DJMfR8KRQxw, https://instagram.com/p/DJMe0zhxNY4, https://instagram.com/p/DI6uP0zpbQ5, https://instagram.com/p/DIrF57vRhZr, https://instagram.com/p/DIET5fZxwzD</t>
  </si>
  <si>
    <t>0, 1, 5, 1, 0, 4, 2, 3, 5, 8, 4, 7</t>
  </si>
  <si>
    <t>0, 0, 0, 0, 0, 0, 0, 0, 1, 1, 0, 0</t>
  </si>
  <si>
    <t>2026-01-01, 2026-01-01, 2025-11-01, 2025-07-27, 2025-05-26, 2025-05-09, 2025-05-03, 2025-05-03, 2025-05-03, 2025-04-26, 2025-04-20, 2025-04-05</t>
  </si>
  <si>
    <t>Image, Image, Image, Video, Video, Image, Sidecar, Video, Sidecar, Video, Image, Image</t>
  </si>
  <si>
    <t>https://scontent-ord5-2.cdninstagram.com/v/t51.82787-15/609242917_17899984479358466_8132403124216885041_n.webp?stp=dst-jpg_e15_fr_s1080x1080_tt6&amp;_nc_ht=scontent-ord5-2.cdninstagram.com&amp;_nc_cat=102&amp;_nc_oc=Q6cZ2QGbA0BaP1gujUqQc1wybGS1KYITYgMuZiygUwfF2zJVZq5sLfrfHW52BNfdhrI4-Mw&amp;_nc_ohc=O05GvYdvvDMQ7kNvwEAMYZm&amp;_nc_gid=j6C2WZnIVd2WglHCdqIU3w&amp;edm=AOQ1c0wBAAAA&amp;ccb=7-5&amp;ig_cache_key=MzgwMDE0NDMyNTM5Nzc1Nzk2NA%3D%3D.3-ccb7-5&amp;oh=00_Afz3PxBtiE6aW9wJOoBF4Mi1EtwXRGPjozlcgvfuCrSjTg&amp;oe=69BDB26D&amp;_nc_sid=8b3546, https://scontent-ord5-2.cdninstagram.com/v/t51.82787-15/610636347_17899984176358466_7655368439689834088_n.webp?stp=dst-jpg_e15_fr_s1080x1080_tt6&amp;_nc_ht=scontent-ord5-2.cdninstagram.com&amp;_nc_cat=102&amp;_nc_oc=Q6cZ2QGbA0BaP1gujUqQc1wybGS1KYITYgMuZiygUwfF2zJVZq5sLfrfHW52BNfdhrI4-Mw&amp;_nc_ohc=OzMKDlZf6RsQ7kNvwE78wjx&amp;_nc_gid=j6C2WZnIVd2WglHCdqIU3w&amp;edm=AOQ1c0wBAAAA&amp;ccb=7-5&amp;ig_cache_key=MzgwMDE0MzYxNDQ5Njc3OTgxNQ%3D%3D.3-ccb7-5&amp;oh=00_AfwGq76ID5QTLRe9bbLdmZoO6QBr8nC2HhEWNAP5W7wG5Q&amp;oe=69BDB8D3&amp;_nc_sid=8b3546, https://scontent-ord5-2.cdninstagram.com/v/t51.82787-15/573610325_17893077201358466_7725317076651416727_n.webp?stp=dst-jpg_e15_fr_s1080x1080_tt6&amp;_nc_ht=scontent-ord5-2.cdninstagram.com&amp;_nc_cat=102&amp;_nc_oc=Q6cZ2QGbA0BaP1gujUqQc1wybGS1KYITYgMuZiygUwfF2zJVZq5sLfrfHW52BNfdhrI4-Mw&amp;_nc_ohc=1zw7MgvFsdgQ7kNvwEHx-2y&amp;_nc_gid=j6C2WZnIVd2WglHCdqIU3w&amp;edm=AOQ1c0wBAAAA&amp;ccb=7-5&amp;ig_cache_key=Mzc1NjQ0ODg0MTg3ODAyNTQ4OQ%3D%3D.3-ccb7-5&amp;oh=00_AfzoIYVYNz2R0qavzMoDaZqnXT04W3okzqCK55PNYs0LVg&amp;oe=69BD8841&amp;_nc_sid=8b3546, https://scontent-ord5-2.cdninstagram.com/v/t51.2885-15/496117226_17871159132358466_3250099450404700878_n.webp?stp=dst-jpg_e15_fr_s1080x1080_tt6&amp;_nc_ht=scontent-ord5-2.cdninstagram.com&amp;_nc_cat=102&amp;_nc_oc=Q6cZ2QGbA0BaP1gujUqQc1wybGS1KYITYgMuZiygUwfF2zJVZq5sLfrfHW52BNfdhrI4-Mw&amp;_nc_ohc=o-D1ql60DVQQ7kNvwE-1oFN&amp;_nc_gid=j6C2WZnIVd2WglHCdqIU3w&amp;edm=AOQ1c0wBAAAA&amp;ccb=7-5&amp;ig_cache_key=MzYyODc4NjUyNzk5MzQzMzU5NA%3D%3D.3-ccb7-5&amp;oh=00_AfxIGJMIyueJjLkJXsnBoiaWMFrZfRLGgZ4zvl1_2nYdhg&amp;oe=69BD8BB8&amp;_nc_sid=8b3546, https://scontent-ord5-2.cdninstagram.com/v/t51.2885-15/495112847_17870381934358466_7404964530996312600_n.webp?stp=dst-jpg_e15_fr_s1080x1080_tt6&amp;_nc_ht=scontent-ord5-2.cdninstagram.com&amp;_nc_cat=102&amp;_nc_oc=Q6cZ2QGbA0BaP1gujUqQc1wybGS1KYITYgMuZiygUwfF2zJVZq5sLfrfHW52BNfdhrI4-Mw&amp;_nc_ohc=VqAoCZZ7PNwQ7kNvwHmQHF3&amp;_nc_gid=j6C2WZnIVd2WglHCdqIU3w&amp;edm=AOQ1c0wBAAAA&amp;ccb=7-5&amp;ig_cache_key=MzYyNDQxMDAwMzAxODE5NDYyNw%3D%3D.3-ccb7-5&amp;oh=00_Afy8glSkz8czsV_0vm001ve0Gz_HPXeMhqeDvZbcROPgag&amp;oe=69BD9607&amp;_nc_sid=8b3546, https://scontent-ord5-2.cdninstagram.com/v/t51.2885-15/495112847_17870381934358466_7404964530996312600_n.webp?stp=dst-jpg_e15_fr_s1080x1080_tt6&amp;_nc_ht=scontent-ord5-2.cdninstagram.com&amp;_nc_cat=102&amp;_nc_oc=Q6cZ2QGbA0BaP1gujUqQc1wybGS1KYITYgMuZiygUwfF2zJVZq5sLfrfHW52BNfdhrI4-Mw&amp;_nc_ohc=VqAoCZZ7PNwQ7kNvwHmQHF3&amp;_nc_gid=j6C2WZnIVd2WglHCdqIU3w&amp;edm=AOQ1c0wBAAAA&amp;ccb=7-5&amp;ig_cache_key=MzYyNDQxMDAwMzAxODE5NDYyNw%3D%3D.3-ccb7-5&amp;oh=00_Afy8glSkz8czsV_0vm001ve0Gz_HPXeMhqeDvZbcROPgag&amp;oe=69BD9607&amp;_nc_sid=8b3546, https://scontent-ord5-2.cdninstagram.com/v/t51.2885-15/494924306_17870381943358466_2090013284246490914_n.webp?stp=dst-jpg_e15_fr_s1080x1080_tt6&amp;_nc_ht=scontent-ord5-2.cdninstagram.com&amp;_nc_cat=102&amp;_nc_oc=Q6cZ2QGbA0BaP1gujUqQc1wybGS1KYITYgMuZiygUwfF2zJVZq5sLfrfHW52BNfdhrI4-Mw&amp;_nc_ohc=rUL7uPHT2QcQ7kNvwGn8Gq9&amp;_nc_gid=j6C2WZnIVd2WglHCdqIU3w&amp;edm=AOQ1c0wBAAAA&amp;ccb=7-5&amp;ig_cache_key=MzYyNDQxMDAwMzAxODEzNDY4OQ%3D%3D.3-ccb7-5&amp;oh=00_Afy82IV5R72hCoRbSV9wU41QPUwZDfK8GnxiDJEd_k2T6w&amp;oe=69BD9CEE&amp;_nc_sid=8b3546, https://scontent-ord5-2.cdninstagram.com/v/t51.2885-15/494889564_17870381301358466_8024004189562795201_n.webp?stp=dst-jpg_e15_fr_s1080x1080_tt6&amp;_nc_ht=scontent-ord5-2.cdninstagram.com&amp;_nc_cat=102&amp;_nc_oc=Q6cZ2QGbA0BaP1gujUqQc1wybGS1KYITYgMuZiygUwfF2zJVZq5sLfrfHW52BNfdhrI4-Mw&amp;_nc_ohc=87CWCeNzfIEQ7kNvwFo7LMJ&amp;_nc_gid=j6C2WZnIVd2WglHCdqIU3w&amp;edm=AOQ1c0wBAAAA&amp;ccb=7-5&amp;ig_cache_key=MzYyNDQwNzM2MzkwMzUxNDA2NA%3D%3D.3-ccb7-5&amp;oh=00_Afz02Vb7XdV-X6c69b9UY17V_mJyXnL01IW2fZXqFuJvng&amp;oe=69BD9C69&amp;_nc_sid=8b3546, https://scontent-ord5-2.cdninstagram.com/v/t51.2885-15/494889564_17870381301358466_8024004189562795201_n.webp?stp=dst-jpg_e15_fr_s1080x1080_tt6&amp;_nc_ht=scontent-ord5-2.cdninstagram.com&amp;_nc_cat=102&amp;_nc_oc=Q6cZ2QGbA0BaP1gujUqQc1wybGS1KYITYgMuZiygUwfF2zJVZq5sLfrfHW52BNfdhrI4-Mw&amp;_nc_ohc=87CWCeNzfIEQ7kNvwFo7LMJ&amp;_nc_gid=j6C2WZnIVd2WglHCdqIU3w&amp;edm=AOQ1c0wBAAAA&amp;ccb=7-5&amp;ig_cache_key=MzYyNDQwNzM2MzkwMzUxNDA2NA%3D%3D.3-ccb7-5&amp;oh=00_Afz02Vb7XdV-X6c69b9UY17V_mJyXnL01IW2fZXqFuJvng&amp;oe=69BD9C69&amp;_nc_sid=8b3546, https://scontent-ord5-2.cdninstagram.com/v/t51.2885-15/494832824_17870381328358466_7634849090119564437_n.webp?stp=dst-jpg_e15_fr_s1080x1080_tt6&amp;_nc_ht=scontent-ord5-2.cdninstagram.com&amp;_nc_cat=102&amp;_nc_oc=Q6cZ2QGbA0BaP1gujUqQc1wybGS1KYITYgMuZiygUwfF2zJVZq5sLfrfHW52BNfdhrI4-Mw&amp;_nc_ohc=c8gq1kWgLpwQ7kNvwHm3CNU&amp;_nc_gid=j6C2WZnIVd2WglHCdqIU3w&amp;edm=AOQ1c0wBAAAA&amp;ccb=7-5&amp;ig_cache_key=MzYyNDQwNzM2Mzg5NDkzNTQ2MA%3D%3D.3-ccb7-5&amp;oh=00_AfwV_hzx7F5tJa1AelXsEUyuhCFQrI5hQWHD4dQQaI62ew&amp;oe=69BDA377&amp;_nc_sid=8b3546, https:/</t>
  </si>
  <si>
    <t>https://scontent-ord5-1.cdninstagram.com/o1/v/t2/f2/m367/AQP-uPAVujtj-9ohTdm-DLyuC_3cYOmT8xsNL8mWV3O-fv4MADLAxo_7QKB7nA8d7UXhHPwB10G1sHsiRENEM4tNo-70ly---B-flUI.mp4?_nc_cat=101&amp;_nc_sid=5e9851&amp;_nc_ht=scontent-ord5-1.cdninstagram.com&amp;_nc_ohc=kVsZLMiKnboQ7kNvwFPaIxo&amp;efg=eyJ2ZW5jb2RlX3RhZyI6Inhwdl9wcm9ncmVzc2l2ZS5JTlNUQUdSQU0uQ0xJUFMuQzMuNzIwLmRhc2hfYmFzZWxpbmVfMV92MSIsInhwdl9hc3NldF9pZCI6MTQ0OTk1ODQ5OTc4MzY1MSwiYXNzZXRfYWdlX2RheXMiOjIzMSwidmlfdXNlY2FzZV9pZCI6MTAwOTksImR1cmF0aW9uX3MiOjE1LCJ1cmxnZW5fc291cmNlIjoid3d3In0%3D&amp;ccb=17-1&amp;_nc_gid=j6C2WZnIVd2WglHCdqIU3w&amp;_nc_ss=1a&amp;_nc_zt=28&amp;vs=62fa693e4609a6be&amp;_nc_vs=HBksFQIYQGlnX2VwaGVtZXJhbC8xRTQ0M0RFN0NBMzJFQkZGNzg5OEM4Qzg1MTY1MUE5Ql92aWRlb19kYXNoaW5pdC5tcDQVAALIARIAFQIYSGlnX3hwdl9yZWVsc19wZXJtYW5lbnRfc3JfcHJvZC8zMDUyMzgxMTMzNzI2NzM5MV81NjQ2NDk4ODE3Mjc3NDAyMzM2Lm1wNBUCAsgBEgAoABgAGwKIB3VzZV9vaWwBMRJwcm9ncmVzc2l2ZV9yZWNpcGUBMRUAACbGz4zV2K6TBRUCKAJDMywXQC8AAAAAAAAYEmRhc2hfYmFzZWxpbmVfMV92MREAdf4HZeadAQA&amp;oh=00_AfyG1JBNM6rm2TBtaxnuzqdp1lvMH3gHitCFwi4Cb3d27g&amp;oe=69BD9346, https://scontent-ord5-2.cdninstagram.com/o1/v/t2/f2/m367/AQMXl7rZOP9JFrXBwDFypNHAzOIdgeC--3M6TV9Ez1JV-Kug2P6lOYVcB1_j63IXMynt8qmR70k_EAkqXVSCf4-EhlFpB1K8C9jwCc4.mp4?_nc_cat=102&amp;_nc_sid=5e9851&amp;_nc_ht=scontent-ord5-2.cdninstagram.com&amp;_nc_ohc=_ehZZhGrQFkQ7kNvwFqvJto&amp;efg=eyJ2ZW5jb2RlX3RhZyI6Inhwdl9wcm9ncmVzc2l2ZS5JTlNUQUdSQU0uQ0xJUFMuQzMuNzE2LmRhc2hfYmFzZWxpbmVfMV92MSIsInhwdl9hc3NldF9pZCI6NjkyMDg5MDAwMDk3MTE5LCJhc3NldF9hZ2VfZGF5cyI6Mjk0LCJ2aV91c2VjYXNlX2lkIjoxMDA5OSwiZHVyYXRpb25fcyI6MjAsInVybGdlbl9zb3VyY2UiOiJ3d3cifQ%3D%3D&amp;ccb=17-1&amp;_nc_gid=j6C2WZnIVd2WglHCdqIU3w&amp;_nc_ss=1a&amp;_nc_zt=28&amp;vs=45a9defe957a6fca&amp;_nc_vs=HBksFQIYQGlnX2VwaGVtZXJhbC80RjQzNUNFNDVBMTJGQjg0ODc0RUI5NDQ3MjM0MTk4OF92aWRlb19kYXNoaW5pdC5tcDQVAALIARIAFQIYR2lnX3hwdl9yZWVsc19wZXJtYW5lbnRfc3JfcHJvZC8xMjI1NDAwMjkxNzU2OTAwXzYzNjg1ODg3MjMzNDE5NDQ5NDMubXA0FQICyAESACgAGAAbAogHdXNlX29pbAExEnByb2dyZXNzaXZlX3JlY2lwZQExFQAAJr7Vh_Dw3LoCFQIoAkMzLBdANQAAAAAAABgSZGFzaF9iYXNlbGluZV8xX3YxEQB1_gdl5p0BAA&amp;oh=00_AfyxXIUMgE-cubf3-pptOF_PDDTe1tdzK7TBvxcOb1D9ug&amp;oe=69BD9EDF, https://scontent-ord5-2.cdninstagram.com/o1/v/t16/f2/m84/AQPZ3M6HsajHOR9--bHAih64Yd0YJ--XlT6YNR37iS2BO2y_lycaTkCQ1Pr-YkqbCvrGzzYMoNuIdOh4oHJYfGz7zji1xa97t9pyXCo.mp4?_nc_cat=110&amp;_nc_sid=5e9851&amp;_nc_ht=scontent-ord5-2.cdninstagram.com&amp;_nc_ohc=jfBkJS-Rq0UQ7kNvwHXWyIQ&amp;efg=eyJ2ZW5jb2RlX3RhZyI6Inhwdl9wcm9ncmVzc2l2ZS5JTlNUQUdSQU0uQ0FST1VTRUxfSVRFTS5DMy4zNjAuZGFzaF9iYXNlbGluZV8zX3YxIiwieHB2X2Fzc2V0X2lkIjo1OTQzNzI5MzM2NjI2NjcsImFzc2V0X2FnZV9kYXlzIjozMTYsInZpX3VzZWNhc2VfaWQiOjEwMTQ2LCJkdXJhdGlvbl9zIjo4LCJ1cmxnZW5fc291cmNlIjoid3d3In0%3D&amp;ccb=17-1&amp;_nc_gid=j6C2WZnIVd2WglHCdqIU3w&amp;_nc_ss=1a&amp;_nc_zt=28&amp;vs=1a298895ea8a8c80&amp;_nc_vs=HBkcFQIYTGlnX2JhY2tmaWxsX3RpbWVsaW5lX3ZvZC9ERDQ0NUQ2QkI5ODJERTI5ODMzREM3NjUwMEYxMEM5MV92aWRlb19kYXNoaW5pdC5tcDQVAALIARIAKAAYABsCiAd1c2Vfb2lsATEScHJvZ3Jlc3NpdmVfcmVjaXBlATEVAAAmlt-ZuYeljgIVAigCQzMsF0Agqn752yLRGBJkYXNoX2Jhc2VsaW5lXzNfdjERAHXuB2XEngEA&amp;oh=00_AfyvbPVxIZw_aBq_6nKJsQ5RYUSVT5AMi5m8JAFbRu-Peg&amp;oe=69B9A53E, https://scontent-ord5-3.cdninstagram.com/o1/v/t2/f2/m367/AQPirnd56Vd9AQLhxICOHUjbUkjvjPN8RBGca9Wrt3q58CU1yUKiTQbG0T-yALK2tReSbXRKnJrYgSHlXZFQH2lxhDQBL8Tjy_gc3Q0.mp4?_nc_cat=107&amp;_nc_sid=5e9851&amp;_nc_ht=scontent-ord5-3.cdninstagram.com&amp;_nc_ohc=Yu5YA70_rskQ7kNvwFP3ugd&amp;efg=eyJ2ZW5jb2RlX3RhZyI6Inhwdl9wcm9ncmVzc2l2ZS5JTlNUQUdSQU0uQ0xJUFMuQzMuNzIwLmRhc2hfYmFzZWxpbmVfMV92MSIsInhwdl9hc3NldF9pZCI6MTMxODI1Mzg0NTkxNTM1NCwiYXNzZXRfYWdlX2RheXMiOjMxNiwidmlfdXNlY2FzZV9pZCI6MTAwOTksImR1cmF0aW9uX3MiOjgsInVybGdlbl9zb3VyY2UiOiJ3d3cifQ%3D%3D&amp;ccb=17-1&amp;_nc_gid=j6C2WZnIVd2WglHCdqIU3w&amp;_nc_ss=1a&amp;_nc_zt=28&amp;vs=2dbc9fe6a1283fbe&amp;_nc_vs=HBkcFQIYQGlnX2VwaGVtZXJhbC8yODRBRDc0MTZENDZFQkQ4MzA3QjI1RDNDRDI5QTNBOF92aWRlb19kYXNoaW5pdC5tcDQVAALIARIAKAAYABsCiAd1c2Vfb2lsATEScHJvZ3Jlc3NpdmVfcmVjaXBlATEVAAAmtJutw7y81wQVAigCQzMsF0AgzMzMzMzNGBJkYXNoX2Jhc2VsaW5lXzFfdjERAHX-B2XmnQEA&amp;oh=00_AfzW1CYdunO85kv2Zep1mzJT1eSdTdZ79tWs89Wq0hq7WA&amp;oe=69BDB2FC, https://scontent-ord5-3.cdninstagram.com/o1/v/t2/f2/m86/AQMKGjHUT3EIEN7dx6BGw8uF6gBRD3WbEPFmIlUwxA3sQE6H38C-ShXhA7ZJSkWa9rV4V4woACbCv-E-edMwL6ZtBXiV515ouksTaRk.mp4?_nc_cat=106&amp;_nc_sid=5e9851&amp;_nc_ht=scontent-ord5-3.cdninstagram.com&amp;_nc_ohc=jOOD6t45wzQQ7kNvwGXAmnQ&amp;efg=eyJ2ZW5jb2RlX3RhZyI6Inhwdl9wcm9ncmVzc2l2ZS5JTlNUQUdSQU0uQ0xJUFMuQzMuMzYwLmRhc2hfYmFzZWxpbmVfM192MSIsInhwdl9hc3NldF9pZCI6MTIwMTU5NDI2NDY1NTA1MywiYXNzZXRfYWdlX2RheXMiOjMyMywidmlfdXNlY2FzZV9pZCI6MTAwOTksImR1cmF0aW9uX3MiOjE0LCJ1cmxnZW5fc291cmNlIjoid3d3In0%3D&amp;ccb=17-1&amp;vs=124da0d5150769f5&amp;_nc_vs=HBksFQIYUmlnX3hwdl9yZWVsc19wZXJtYW5lbnRfc3JfcHJvZC9FODRFQzFCQ0M1NDMxQThEMDUxOTIzNTM5NDIwNjVBQV92aWRlb19kYXNoaW5pdC5tcDQVAALIARIAFQIYR2lnX3hwdl9yZWVsc19wZXJtYW5lbnRfc3JfcHJvZC8xMzk2MDc4Nzg4MDYzODc5XzQzNzEyMzY1NTA5OTIzMTc1OTQubXA0FQICyAESACgAGAAbAogHdXNlX29pbAExEnByb2dyZXNzaXZlX3JlY2lwZQExFQAAJprT-PT-taIEFQIoAkMzLBdALYcrAgxJuhgSZGFzaF9iYXNlbGluZV8zX3YxEQB1_gdl5p0BAA&amp;_nc_gid=j6C2WZnIVd2WglHCdqIU3w&amp;_nc_ss=1a&amp;_nc_zt=28&amp;oh=00_Afxmrk7TZ7VO6ADe8DrXf3zDcGxs_oQ85WV3SW_hpaOY0w&amp;oe=69B99543</t>
  </si>
  <si>
    <t>https://www.instagram.com/cleidimaradasvirgens</t>
  </si>
  <si>
    <t>jovenilson.dossantos</t>
  </si>
  <si>
    <t>Jovenilson Dos Santos</t>
  </si>
  <si>
    <t>https://scontent-lax3-2.cdninstagram.com/v/t51.2885-19/452785418_26193985283582628_8936178431316349596_n.jpg?stp=dst-jpg_e0_s150x150_tt6&amp;efg=eyJ2ZW5jb2RlX3RhZyI6InByb2ZpbGVfcGljLmRqYW5nby45NTYuYzIifQ&amp;_nc_ht=scontent-lax3-2.cdninstagram.com&amp;_nc_cat=100&amp;_nc_oc=Q6cZ2QGfqlur-iVZ-bbD7i9gxVPlcJQZyWo02B2QGVRQQcfKxearfZ8-rhHwIGi58-J8a40&amp;_nc_ohc=r4yROS47_qYQ7kNvwE1wEn_&amp;_nc_gid=nAJXcg96EFqbbEk2brJAwA&amp;edm=AOQ1c0wBAAAA&amp;ccb=7-5&amp;oh=00_Afz1kSvQbWGwDb_7Fpxj8m8TETTbFf7AZ67_KfvHHJVIMg&amp;oe=69BDB64B&amp;_nc_sid=8b3546</t>
  </si>
  <si>
    <t>Obrigado meu Deus por tudo | 😮 | 🙏 | Meus parabéns para mim que Deus me abençoe sempre</t>
  </si>
  <si>
    <t>https://instagram.com/p/DPwYOjZDwNZ, https://instagram.com/p/DOlqpcHDwRh, https://instagram.com/p/DLGSAqhIcLt, https://instagram.com/p/DIPYP7Eo_V-, https://instagram.com/p/DA_WF7sMtzx, https://instagram.com/p/C-aWAnFOnyM, https://instagram.com/p/C-aVp4QOBUZ, https://instagram.com/p/C-VlbWUuN6X, https://instagram.com/p/C-VFYoXONmG, https://instagram.com/p/C-TDpM8ueJj, https://instagram.com/p/C-OsbvRsw5b, https://instagram.com/p/C-G4XLttmsu</t>
  </si>
  <si>
    <t>2, 3, 1, 2, 9, 6, 1, 1, 1, 1, 2, 1</t>
  </si>
  <si>
    <t>0, 0, 0, 0, 2, 0, 0, 0, 0, 0, 0, 0</t>
  </si>
  <si>
    <t>2025-10-13, 2025-09-14, 2025-06-19, 2025-04-09, 2024-10-11, 2024-08-08, 2024-08-08, 2024-08-06, 2024-08-06, 2024-08-05, 2024-08-04, 2024-08-01</t>
  </si>
  <si>
    <t>Video, Video, Video, Video, Image, Video, Video, Video, Video, Video, Video, Video</t>
  </si>
  <si>
    <t>https://scontent-lax3-1.cdninstagram.com/v/t39.30808-6/481205843_669418935747730_1086662188481769254_n.jpg?stp=dst-jpg_e15_tt6&amp;_nc_ht=scontent-lax3-1.cdninstagram.com&amp;_nc_cat=110&amp;_nc_oc=Q6cZ2QGfqlur-iVZ-bbD7i9gxVPlcJQZyWo02B2QGVRQQcfKxearfZ8-rhHwIGi58-J8a40&amp;_nc_ohc=NToLL6RJd5YQ7kNvwGFGJDc&amp;_nc_gid=nAJXcg96EFqbbEk2brJAwA&amp;edm=AOQ1c0wAAAAA&amp;ccb=7-5&amp;ig_cache_key=MzQ3NjU5NDYwMjA2NjIzODcwNQ%3D%3D.3-ccb7-5&amp;oh=00_AfySQvO-y2mJqK7Pmf7kR4O3tFqav_i_uA-WiNBnrUzqhg&amp;oe=69BD8E55&amp;_nc_sid=8b3546</t>
  </si>
  <si>
    <t>https://scontent-lax3-2.cdninstagram.com/o1/v/t2/f2/m412/AQOcXCieXK4SxnVoPKw72zf3YgRBfzZPmlOIxpJABBkXbSJcL-SXkUJKZBPrJ45JuSyWOHHJei1uP3zJi1AuPrwsagsLXmsHJqkJaSgjpg.mp4?_nc_cat=107&amp;_nc_sid=8bf8fe&amp;_nc_ht=scontent-lax3-2.cdninstagram.com&amp;_nc_ohc=kfjm0msKkFUQ7kNvwFTV_Bo&amp;efg=eyJ2ZW5jb2RlX3RhZyI6Inhwdl9wcm9ncmVzc2l2ZS5JTlNUQUdSQU0uQ0xJUFMuQzMuMzYwLnN2ZV9zZCIsInhwdl9hc3NldF9pZCI6MjkxNTA3MTIzODgzMDgwNiwiYXNzZXRfYWdlX2RheXMiOjE1MywidmlfdXNlY2FzZV9pZCI6MTAxMjMsImR1cmF0aW9uX3MiOjcsInVybGdlbl9zb3VyY2UiOiJ3d3cifQ%3D%3D&amp;ccb=17-1&amp;_nc_gid=nAJXcg96EFqbbEk2brJAwA&amp;_nc_ss=1a&amp;_nc_zt=28&amp;oh=00_AfxoeLqnO7xZ6ytLo-SL1xkThj10qRnQJ3d6t2NevfAi2g&amp;oe=69BD9807, https://scontent-lax3-1.cdninstagram.com/o1/v/t2/f2/m367/AQPvH3Df602eF4CMRRwAHLZDsLm3vHgmSR0pKcsRSZs8tL9E5GjjQ83o-qG999zQtS3rGYY6sBu9FoEFYGpHTLxWe1ZgaIZzKBHW7Zo.mp4?_nc_cat=109&amp;_nc_sid=5e9851&amp;_nc_ht=scontent-lax3-1.cdninstagram.com&amp;_nc_ohc=YSzmYKnLBK4Q7kNvwGMWFjq&amp;efg=eyJ2ZW5jb2RlX3RhZyI6Inhwdl9wcm9ncmVzc2l2ZS5JTlNUQUdSQU0uQ0xJUFMuQzMuNzIwLmRhc2hfYmFzZWxpbmVfMV92MSIsInhwdl9hc3NldF9pZCI6ODAwMzcwODY1NzkyMDEzLCJhc3NldF9hZ2VfZGF5cyI6MTgyLCJ2aV91c2VjYXNlX2lkIjoxMDEyMywiZHVyYXRpb25fcyI6OTQsInVybGdlbl9zb3VyY2UiOiJ3d3cifQ%3D%3D&amp;ccb=17-1&amp;vs=3652bad8c47d960e&amp;_nc_vs=HBkcFQIYQGlnX2VwaGVtZXJhbC83MTQ5NkRFQkJDRTA3RDVCRTFCODQ4QTJDNTY0NzdBMF92aWRlb19kYXNoaW5pdC5tcDQVAALIARIAKAAYABsCiAd1c2Vfb2lsATEScHJvZ3Jlc3NpdmVfcmVjaXBlATEVAAAmmpCn0tv76wIVAigCQzMsF0BXszMzMzMzGBJkYXNoX2Jhc2VsaW5lXzFfdjERAHX-B2WWngEA&amp;_nc_gid=nAJXcg96EFqbbEk2brJAwA&amp;_nc_ss=1a&amp;_nc_zt=28&amp;oh=00_AfzbpOZGQfmu4dvLDPnCqUbI2ctIctwUvC-EUnAAbPRHwQ&amp;oe=69BDB19A, https://scontent-lax3-2.cdninstagram.com/o1/v/t2/f2/m367/AQMEeqIqsVeB18qJzg13kCnUYpFloTr9zwK8o0yPLuWKy5d8kWwrzGGpXy0INx-6QDo6HbHwPGWaJ7-PzFt8DIkL-i51kfzLKyH6MPU.mp4?_nc_cat=100&amp;_nc_sid=5e9851&amp;_nc_ht=scontent-lax3-2.cdninstagram.com&amp;_nc_ohc=RInaf5k4gVgQ7kNvwHbI5KE&amp;efg=eyJ2ZW5jb2RlX3RhZyI6Inhwdl9wcm9ncmVzc2l2ZS5JTlNUQUdSQU0uQ0xJUFMuQzIuNDY0LmRhc2hfYmFzZWxpbmVfMV92MSIsInhwdl9hc3NldF9pZCI6MTAyODA2NDM5OTQ0MTA2MiwiYXNzZXRfYWdlX2RheXMiOjI2OSwidmlfdXNlY2FzZV9pZCI6MTAxMjMsImR1cmF0aW9uX3MiOjM1LCJ1cmxnZW5fc291cmNlIjoid3d3In0%3D&amp;ccb=17-1&amp;vs=fc89f487e5828922&amp;_nc_vs=HBksFQIYQGlnX2VwaGVtZXJhbC83MjQ3QjEwNThFNkEwNjYwQjkzNjEzQjVFQUE5MkU5RV92aWRlb19kYXNoaW5pdC5tcDQVAALIARIAFQIYOnBhc3N0aHJvdWdoX2V2ZXJzdG9yZS9HRXRiWEI1QlJwbDdHRzBFQUlHMW1KR1Vybng5YnY0R0FBQUYVAgLIARIAKAAYABsCiAd1c2Vfb2lsATEScHJvZ3Jlc3NpdmVfcmVjaXBlATEVAAAmzPKt1ZzB0wMVAigCQzIsF0BB2ZmZmZmaGBJkYXNoX2Jhc2VsaW5lXzFfdjERAHX-B2WWngEA&amp;_nc_gid=nAJXcg96EFqbbEk2brJAwA&amp;_nc_ss=1a&amp;_nc_zt=28&amp;oh=00_AfwTgQQgtkJrD3wu9u4Hq0rA2mblCF2MZYxzECDLEnqI2A&amp;oe=69BD9991, https://scontent-lax3-2.cdninstagram.com/o1/v/t2/f2/m412/AQNdHL3VTtO-y0eMZKThqGxECxim12cPWnL86bnrfZ_1bSmVDLXjzN9p8IStLwLIewCRFw5VpMyLTjAEimH2APBb.mp4?_nc_cat=106&amp;_nc_sid=8bf8fe&amp;_nc_ht=scontent-lax3-2.cdninstagram.com&amp;_nc_ohc=KyNCVN8-awkQ7kNvwE4f30f&amp;efg=eyJ2ZW5jb2RlX3RhZyI6Inhwdl9wcm9ncmVzc2l2ZS5JTlNUQUdSQU0uQ0xJUFMuQzMuMzYwLnN2ZV9zZCIsInhwdl9hc3NldF9pZCI6OTE1OTQ1Mzk3MTg4NjQ4LCJhc3NldF9hZ2VfZGF5cyI6MzQwLCJ2aV91c2VjYXNlX2lkIjoxMDEyMywiZHVyYXRpb25fcyI6MTQsInVybGdlbl9zb3VyY2UiOiJ3d3cifQ%3D%3D&amp;ccb=17-1&amp;_nc_gid=nAJXcg96EFqbbEk2brJAwA&amp;_nc_ss=1a&amp;_nc_zt=28&amp;oh=00_AfyLmgEWeSv7N5nhmHwabfBYJnKWPlqGwiin0CAsgMkbAA&amp;oe=69BD936F, https://scontent-lax3-1.cdninstagram.com/o1/v/t2/f2/m367/AQPqI1RWbSrsa9RfZzLAVZQ3pP9t9LObWNjXl3mbJPub4d3PyqLDEeEsld-NQwUnI6TKPO7HT9gxmAgDD45Yr664QcOxKmLueNRQSaA.mp4?_nc_cat=104&amp;_nc_sid=5e9851&amp;_nc_ht=scontent-lax3-1.cdninstagram.com&amp;_nc_ohc=MLo4XyB0Gl0Q7kNvwFUKA33&amp;efg=eyJ2ZW5jb2RlX3RhZyI6Inhwdl9wcm9ncmVzc2l2ZS5JTlNUQUdSQU0uQ0xJUFMuQzMuNzIwLmRhc2hfYmFzZWxpbmVfMV92MSIsInhwdl9hc3NldF9pZCI6NDgxMzMzOTY0NjQ2ODQyLCJhc3NldF9hZ2VfZGF5cyI6NTg0LCJ2aV91c2VjYXNlX2lkIjoxMDA5OSwiZHVyYXRpb25fcyI6ODksInVybGdlbl9zb3VyY2UiOiJ3d3cifQ%3D%3D&amp;ccb=17-1&amp;vs=e01073fe4356b7a7&amp;_nc_vs=HBksFQIYQGlnX2VwaGVtZXJhbC8xNTRBMjAxQUU1NjQ3MjMxQ0YwMjVEOUY3OUZEMDBBRF92aWRlb19kYXNoaW5pdC5tcDQVAALIARIAFQIYRmlnX3hwdl9yZWVsc19wZXJtYW5lbnRfc3JfcHJvZC80NzExODgyMTkxNjEzNTlfNzMxMzk0NzcwNzkyMDAwOTUyNS5tcDQVAgLIARIAKAAYABsCiAd1c2Vfb2lsATEScHJvZ3Jlc3NpdmVfcmVjaXBlATEVAAAm9KbZv6nx2gEVAigCQzMsF0BWgAAAAAAAGBJkYXNoX2Jhc2VsaW5lXzFfdjERAHX-B2XmnQEA&amp;_nc_gid=nAJXcg96EFqbbEk2brJAwA&amp;_nc_ss=1a&amp;_nc_zt=28&amp;oh=00_AfwOxX78KuelXlPgrTvQ06NWt6KuWDWFXR7jDyVrfctx2A&amp;oe=69BDA031</t>
  </si>
  <si>
    <t>https://www.instagram.com/jovenilson.dossantos</t>
  </si>
  <si>
    <t>hongcichu_87</t>
  </si>
  <si>
    <t>Curry Chu</t>
  </si>
  <si>
    <t>🇮🇪 ing</t>
  </si>
  <si>
    <t>https://scontent-lax7-1.cdninstagram.com/v/t51.82787-19/521579283_17909907930172597_2738487633454109642_n.jpg?stp=dst-jpg_e0_s150x150_tt6&amp;efg=eyJ2ZW5jb2RlX3RhZyI6InByb2ZpbGVfcGljLmRqYW5nby4xMDgwLmMyIn0&amp;_nc_ht=scontent-lax7-1.cdninstagram.com&amp;_nc_cat=101&amp;_nc_oc=Q6cZ2QE4nCA8Pu5nsPEVttgqH38nUBBLmHM6Rz2FPINLq2mVl9uXssBWYQB66ayoPJ1QvrI&amp;_nc_ohc=PkW4k3jkCukQ7kNvwGdfq-B&amp;_nc_gid=rxKnXIpa4urLwlPi9_ictA&amp;edm=AOQ1c0wBAAAA&amp;ccb=7-5&amp;oh=00_AfxMU9IO4ZaMfSwjEyVsTrhOII2N4uvhY2Xns06M98RDgw&amp;oe=69BD9986&amp;_nc_sid=8b3546</t>
  </si>
  <si>
    <t>這篇是關於學校 國際日（international Day)的貼文。
這次活動的幫手與夥伴是我的台灣同學，我們一起完成採買、繪畫，以及製作糖葫蘆（雖然不是很成功）。我們盡力的去把台灣的特色表現出來，我也認為我們做的很好，老師的稱讚與同學的好奇使我們感到成就感，介紹自己家鄉的感覺很奇特，會有一種驕傲和自豪感。這次活動是非常完美的，也對以後的活動有了一次很好的經驗，謝謝大家 | Ok啊第一次做Podcast 成果不錯 | 一半的交換完成，迎接下一半 | 因為害怕隔天的車程無聊，而把Peaky Blinders第一季全部下載的我還不知道，我明天要去的地方和劇里竟然有關聯（貝爾法斯特），下次出發會看好地名在走，別太隨便了….. （好像是個人都會看） | 第二個月？好像是，過的有點忘記時間。
 生活、學校、飲食（這個沒有）都開始習慣，同學也都互相記住姓名與興趣，也找到了對相同事情感興趣的朋友，寄宿家庭也相處的很好。
 外出旅行的計劃似乎欠少，但去的地方都十分舒服且安靜漂亮，給我本來就十分空蕩的靈魂，又增加了幾分自由。逛街、走路、購物，這些以前不太喜歡的事物，也開始不太抗拒，也許是從”跟隨別人”改變到”自我意識”的過程。
第二個月結束，我也開始想像第三個月、第四個月的生活，一切過去的很快，失去的也快，希望把握生活、把握時間，在有限的時間，做無限的事…… | 從出發前的匆忙、與擔心，到見到轟家的放心和感到幸運，從入學前的輾轉難眠到隔天的開心與興奮，無不表示著我對愛爾蘭這個陌生國家的好奇與認識，感謝有這個機會來到愛爾蘭，來到莫納漢</t>
  </si>
  <si>
    <t>https://instagram.com/p/DV6--lVDJ_h, https://instagram.com/p/DV6-D--jCmJ, https://instagram.com/p/DVrFCfxjI4n, https://instagram.com/p/DVp9heejFqf, https://instagram.com/p/DVLz9lpDKnA, https://instagram.com/p/DVLz6CsDKJZ, https://instagram.com/p/DVEBjfGjJhz, https://instagram.com/p/DTvMfHGjMjB, https://instagram.com/p/DRu13bsjEyV, https://instagram.com/p/DQzQVO3DJnO, https://instagram.com/p/DO_w3IRjPLa</t>
  </si>
  <si>
    <t>39, 16, 16, 39, 49, 93, 45, 53, 63, 59, 74</t>
  </si>
  <si>
    <t>0, 1, 0, 17, 1, 16, 2, 0, 8, 20, 10</t>
  </si>
  <si>
    <t>2026-03-15, 2026-03-15, 2026-03-09, 2026-03-09, 2026-02-25, 2026-02-25, 2026-02-22, 2026-01-20, 2025-12-01, 2025-11-08, 2025-09-24</t>
  </si>
  <si>
    <t>Monaghan Town, Monaghan</t>
  </si>
  <si>
    <t>Sidecar, Video, Image, Video, Video, Video, Video, Video, Sidecar, Sidecar, Sidecar</t>
  </si>
  <si>
    <t>https://scontent-lax7-1.cdninstagram.com/v/t51.82787-15/650092342_17936953800172597_3575715084874596717_n.jpg?stp=dst-jpg_e35_p1080x1080_sh0.08_tt6&amp;_nc_ht=scontent-lax7-1.cdninstagram.com&amp;_nc_cat=101&amp;_nc_oc=Q6cZ2QE4nCA8Pu5nsPEVttgqH38nUBBLmHM6Rz2FPINLq2mVl9uXssBWYQB66ayoPJ1QvrI&amp;_nc_ohc=fOeUM0iMSSYQ7kNvwEDmALn&amp;_nc_gid=rxKnXIpa4urLwlPi9_ictA&amp;edm=AOQ1c0wBAAAA&amp;ccb=7-5&amp;ig_cache_key=Mzg1MzY2NjQxNzc5NTQ0NDgwMQ%3D%3D.3-ccb7-5&amp;oh=00_AfwN9bWdTix6VeubB5mc6mbL2xvg-JU5TsJ6YP6KNaHgOQ&amp;oe=69BDB396&amp;_nc_sid=8b3546, https://scontent-lax7-1.cdninstagram.com/v/t51.82787-15/650092342_17936953800172597_3575715084874596717_n.jpg?stp=dst-jpg_e35_p1080x1080_sh0.08_tt6&amp;_nc_ht=scontent-lax7-1.cdninstagram.com&amp;_nc_cat=101&amp;_nc_oc=Q6cZ2QE4nCA8Pu5nsPEVttgqH38nUBBLmHM6Rz2FPINLq2mVl9uXssBWYQB66ayoPJ1QvrI&amp;_nc_ohc=fOeUM0iMSSYQ7kNvwEDmALn&amp;_nc_gid=rxKnXIpa4urLwlPi9_ictA&amp;edm=AOQ1c0wBAAAA&amp;ccb=7-5&amp;ig_cache_key=Mzg1MzY2NjQxNzc5NTQ0NDgwMQ%3D%3D.3-ccb7-5&amp;oh=00_AfwN9bWdTix6VeubB5mc6mbL2xvg-JU5TsJ6YP6KNaHgOQ&amp;oe=69BDB396&amp;_nc_sid=8b3546, https://scontent-lax7-1.cdninstagram.com/v/t51.82787-15/651428596_17936953836172597_5204540947802547919_n.jpg?stp=dst-jpg_e35_p1080x1080_sh0.08_tt6&amp;_nc_ht=scontent-lax7-1.cdninstagram.com&amp;_nc_cat=101&amp;_nc_oc=Q6cZ2QE4nCA8Pu5nsPEVttgqH38nUBBLmHM6Rz2FPINLq2mVl9uXssBWYQB66ayoPJ1QvrI&amp;_nc_ohc=1Oe4oecy5KgQ7kNvwF6QajA&amp;_nc_gid=rxKnXIpa4urLwlPi9_ictA&amp;edm=AOQ1c0wBAAAA&amp;ccb=7-5&amp;ig_cache_key=Mzg1MzY2NjQ0MjQ4MzA4MjA0OQ%3D%3D.3-ccb7-5&amp;oh=00_AfwNZ_mhdGIpR1Alwb_3uNVE0xJ8qNZFPkTTdxe_dbfAZg&amp;oe=69BD8F29&amp;_nc_sid=8b3546, https://scontent-lax7-1.cdninstagram.com/v/t51.82787-15/653283618_17936953857172597_835347792542200893_n.jpg?stp=dst-jpg_e35_p1080x1080_sh0.08_tt6&amp;_nc_ht=scontent-lax7-1.cdninstagram.com&amp;_nc_cat=101&amp;_nc_oc=Q6cZ2QE4nCA8Pu5nsPEVttgqH38nUBBLmHM6Rz2FPINLq2mVl9uXssBWYQB66ayoPJ1QvrI&amp;_nc_ohc=ZRoCBxjUo9kQ7kNvwHmetHr&amp;_nc_gid=rxKnXIpa4urLwlPi9_ictA&amp;edm=AOQ1c0wBAAAA&amp;ccb=7-5&amp;ig_cache_key=Mzg1MzY2NjQ1OTM2MTAxMjcwMQ%3D%3D.3-ccb7-5&amp;oh=00_AfyZmFlldazZMaK-NoGcDk-nh5MUAmocZHg2gi2JL7mITg&amp;oe=69BDA706&amp;_nc_sid=8b3546, https://scontent-lax7-1.cdninstagram.com/v/t51.82787-15/651922998_17936953875172597_8973457837117767046_n.jpg?stp=dst-jpg_e35_p1080x1080_sh0.08_tt6&amp;_nc_ht=scontent-lax7-1.cdninstagram.com&amp;_nc_cat=101&amp;_nc_oc=Q6cZ2QE4nCA8Pu5nsPEVttgqH38nUBBLmHM6Rz2FPINLq2mVl9uXssBWYQB66ayoPJ1QvrI&amp;_nc_ohc=ItST8mucyb0Q7kNvwFoNG3w&amp;_nc_gid=rxKnXIpa4urLwlPi9_ictA&amp;edm=AOQ1c0wBAAAA&amp;ccb=7-5&amp;ig_cache_key=Mzg1MzY2NjQ2NTY2MDc5NzY5NA%3D%3D.3-ccb7-5&amp;oh=00_AfzdTO3gIdO17yV6CRYpPTAsznx5d_S7p6M-9wml7SNK9w&amp;oe=69BD8DF8&amp;_nc_sid=8b3546, https://scontent-lax7-1.cdninstagram.com/v/t51.82787-15/652216008_17936953887172597_2533799831119762021_n.jpg?stp=dst-jpg_e35_p1080x1080_sh0.08_tt6&amp;_nc_ht=scontent-lax7-1.cdninstagram.com&amp;_nc_cat=101&amp;_nc_oc=Q6cZ2QE4nCA8Pu5nsPEVttgqH38nUBBLmHM6Rz2FPINLq2mVl9uXssBWYQB66ayoPJ1QvrI&amp;_nc_ohc=LF-abvWE4okQ7kNvwEOJuw2&amp;_nc_gid=rxKnXIpa4urLwlPi9_ictA&amp;edm=AOQ1c0wBAAAA&amp;ccb=7-5&amp;ig_cache_key=Mzg1MzY2NjQ3MTg4NTIwODI3NQ%3D%3D.3-ccb7-5&amp;oh=00_AfxlCq0qd9ZnBLLja__DM95Vq2Qa8FYn84V6pKrTEJxwhA&amp;oe=69BDABD8&amp;_nc_sid=8b3546, https://scontent-lax7-1.cdninstagram.com/v/t51.82787-15/652004673_17936953896172597_1724865047428732870_n.jpg?stp=dst-jpg_e35_p1080x1080_sh0.08_tt6&amp;_nc_ht=scontent-lax7-1.cdninstagram.com&amp;_nc_cat=101&amp;_nc_oc=Q6cZ2QE4nCA8Pu5nsPEVttgqH38nUBBLmHM6Rz2FPINLq2mVl9uXssBWYQB66ayoPJ1QvrI&amp;_nc_ohc=H9-4eZcP1ocQ7kNvwEu1FAi&amp;_nc_gid=rxKnXIpa4urLwlPi9_ictA&amp;edm=AOQ1c0wBAAAA&amp;ccb=7-5&amp;ig_cache_key=Mzg1MzY2NjQ3Njg1OTY0NjA5OA%3D%3D.3-ccb7-5&amp;oh=00_Afw0U9zlBxozzRHjTR_ZQ1wT4lAjsKKur_XF-mAHN5asxQ&amp;oe=69BDA514&amp;_nc_sid=8b3546, https://scontent-lax7-1.cdninstagram.com/v/t51.82787-15/650072062_17936953908172597_235366279161130638_n.jpg?stp=dst-jpg_e35_p1080x1080_sh0.08_tt6&amp;_nc_ht=scontent-lax7-1.cdninstagram.com&amp;_nc_cat=101&amp;_nc_oc=Q6cZ2QE4nCA8Pu5nsPEVttgqH38nUBBLmHM6Rz2FPINLq2mVl9uXssBWYQB66ayoPJ1QvrI&amp;_nc_ohc=3dZsTJbv688Q7kNvwEbNblM&amp;_nc_gid=rxKnXIpa4urLwlPi9_ictA&amp;edm=AOQ1c0wBAAAA&amp;ccb=7-5&amp;ig_cache_key=Mzg1MzY2NjQ4MTMyMjM2NTUxOA%3D%3D.3-ccb7-5&amp;oh=00_AfytV-k9Kt_LyNi-JLbtDZPa_pGbK4rG4cJBj8i9IsEIaw&amp;oe=69BDBE49&amp;_nc_sid=8b3546, https://scontent-lax7-1.cdninstagram.com/v/t51.82787-15/650521712_17936953956172597_2002623820551128416_n.jpg?stp=dst-jpg_e35_p1080x1080_sh0.08_tt6&amp;_nc_ht=scontent-lax7-1.cdninstagram.com&amp;_nc_cat=101&amp;_nc_oc=Q6cZ2QE4nCA8Pu5nsPEVttgqH38nUBBLmHM6Rz2FPINLq2mVl9uXssBWYQB66ayoPJ1QvrI&amp;_nc_ohc=AEEi1D2WcQcQ7kNvwE1FjdE&amp;_nc_gid=rxKnXIpa4urLwlPi9_ictA&amp;edm=AOQ1c0wBAAAA&amp;ccb=7-5&amp;ig_cache_key=Mzg1MzY2NjQ4Njk0Mjc1OTQwNw%3D%3D.3-ccb7-5&amp;oh=00_Afy_RlqFWGIahMLgafRPUvqBN3yz-WpsvbatzKh2ZE5umA&amp;oe=69BDAD6D&amp;_nc_sid=8b3546, https://scontent-lax7-1.cdninstagram.com/v/t51.82787-15/651532554_17936953977172597_6537995558873270372_n.jpg?stp=dst-jpg_e35_p1080x1080_sh0.08_tt6&amp;_nc_ht=scontent-lax7-1.cdninstagram.com&amp;_nc_cat=101&amp;_nc_oc=Q6cZ2QE4nCA8Pu5nsPEVttgqH38nUBBLmHM6Rz2FPINLq2mVl9uXssBWYQB66ayoPJ1QvrI&amp;_nc_ohc=RzcPwWMd01AQ7kNvwHLP9Ii&amp;_nc_gid=rxKnXIpa4urLwlPi9_ictA&amp;edm=AOQ1c0wBAAAA&amp;ccb=7-5&amp;ig_cache_key=Mzg1MzY2NjQ5MTY5MDY5OTI1NA%3D%3D.3-ccb7-5&amp;oh=00_Afz_awlX7hfUm3AgCjPvt8E734XTZ6x0UIcv4e6Xf97RSg&amp;</t>
  </si>
  <si>
    <t>https://scontent-lax3-2.cdninstagram.com/o1/v/t16/f2/m69/AQMaMP00ynTEFihcaO_xE9DAD67j-joryTe4DzlOd6puHop4Wynjg5kChXyDI-TM2fRLhQ2KRPfYrqWX6X9eun1s.mp4?strext=1&amp;_nc_cat=106&amp;_nc_sid=5e9851&amp;_nc_ht=scontent-lax3-2.cdninstagram.com&amp;_nc_ohc=3YdWcqtaOIcQ7kNvwFEuO5W&amp;efg=eyJ2ZW5jb2RlX3RhZyI6Inhwdl9wcm9ncmVzc2l2ZS5JTlNUQUdSQU0uQ0FST1VTRUxfSVRFTS5DMy43MjAuZGFzaF9iYXNlbGluZV8xX3YxIiwieHB2X2Fzc2V0X2lkIjoxNzkzNjk1Mzc4ODE3MjU5NywiYXNzZXRfYWdlX2RheXMiOjAsInZpX3VzZWNhc2VfaWQiOjEwMTQ2LCJkdXJhdGlvbl9zIjo0LCJ1cmxnZW5fc291cmNlIjoid3d3In0%3D&amp;ccb=17-1&amp;_nc_gid=rxKnXIpa4urLwlPi9_ictA&amp;_nc_ss=1a&amp;_nc_zt=28&amp;vs=41e73f21036256e3&amp;_nc_vs=HBksFQIYOnBhc3N0aHJvdWdoX2V2ZXJzdG9yZS9HSWctN0NaZzZJdnlKRDhGQUlfV2Q2TzlOZFJKYnNwVEFRQUYVAALIARIAFQIYUWlnX3hwdl9wbGFjZW1lbnRfcGVybWFuZW50X3YyLzc2NDA0QjQ4RjQ3REI1NzFCNjA3OUQzMTk1QTJFM0JBX2F1ZGlvX2Rhc2hpbml0Lm1wNBUCAsgBEgAoABgAGwKIB3VzZV9vaWwBMRJwcm9ncmVzc2l2ZV9yZWNpcGUBMRUAACbqpKzuj-TcPxUCKAJDMywXQBF2yLQ5WBAYEmRhc2hfYmFzZWxpbmVfMV92MREAde4HZcSeAQA&amp;oh=00_Afw_jDoZaV2sUzrsLLPrS1LlfqLzJ9vJiL7I4ZPKztEmHQ&amp;oe=69BDA89A, https://scontent-lax3-2.cdninstagram.com/o1/v/t16/f2/m69/AQPj5jeUf91-xBrcEBHc2sxMUh_BPnmNyT9v4fGxbH2a-K7frcP6uI7eaE_mhhpiCYoTiep1xhXXdR6ak0uOmEzy.mp4?strext=1&amp;_nc_cat=107&amp;_nc_sid=5e9851&amp;_nc_ht=scontent-lax3-2.cdninstagram.com&amp;_nc_ohc=Mf90KIdpwvgQ7kNvwFFRRJP&amp;efg=eyJ2ZW5jb2RlX3RhZyI6Inhwdl9wcm9ncmVzc2l2ZS5JTlNUQUdSQU0uQ0xJUFMuQzMuNzIwLmRhc2hfYmFzZWxpbmVfMV92MSIsInhwdl9hc3NldF9pZCI6MTc5MzY5NTM0MTMxNzI1OTcsImFzc2V0X2FnZV9kYXlzIjowLCJ2aV91c2VjYXNlX2lkIjoxMDA5OSwiZHVyYXRpb25fcyI6NzIsInVybGdlbl9zb3VyY2UiOiJ3d3cifQ%3D%3D&amp;ccb=17-1&amp;_nc_gid=rxKnXIpa4urLwlPi9_ictA&amp;_nc_ss=1a&amp;_nc_zt=28&amp;vs=85aef8977c8d0a4c&amp;_nc_vs=HBksFQIYOnBhc3N0aHJvdWdoX2V2ZXJzdG9yZS9HQnNWdFNZU3NpZFQyaVFGQUREZHJXZzVFVTg1YnNwVEFRQUYVAALIARIAFQIYUWlnX3hwdl9wbGFjZW1lbnRfcGVybWFuZW50X3YyLzlFNDFFRUJFQTAxREJERjRGNEJDN0JERkRGOTcwQ0I1X2F1ZGlvX2Rhc2hpbml0Lm1wNBUCAsgBEgAoABgAGwKIB3VzZV9vaWwBMRJwcm9ncmVzc2l2ZV9yZWNpcGUBMRUAACbq9duIjeTcPxUCKAJDMywXQFIMzMzMzM0YEmRhc2hfYmFzZWxpbmVfMV92MREAdf4HZeadAQA&amp;oh=00_AfwGO9gNyGCy95EfzhTna3hUCV9PljC_dl8HVKlye_VMaA&amp;oe=69BD8F39, https://scontent-lax3-1.cdninstagram.com/o1/v/t16/f2/m69/AQNMGzXBM1eTNrO4myaP_QvyEGdxNz_VU9ILOgb1KI8f3TGwJnuie3OtcEIn4ZkUYOtkVqYn7FWSYZz_GkRa75i1.mp4?strext=1&amp;_nc_cat=108&amp;_nc_sid=5e9851&amp;_nc_ht=scontent-lax3-1.cdninstagram.com&amp;_nc_ohc=sLZDSEaUJQUQ7kNvwFL4Blt&amp;efg=eyJ2ZW5jb2RlX3RhZyI6Inhwdl9wcm9ncmVzc2l2ZS5JTlNUQUdSQU0uQ0xJUFMuQzMuNzIwLmRhc2hfYmFzZWxpbmVfMV92MSIsInhwdl9hc3NldF9pZCI6MTc5MzU5OTgzNjkxNzI1OTcsImFzc2V0X2FnZV9kYXlzIjo3LCJ2aV91c2VjYXNlX2lkIjoxMDA5OSwiZHVyYXRpb25fcyI6MTI1LCJ1cmxnZW5fc291cmNlIjoid3d3In0%3D&amp;ccb=17-1&amp;_nc_gid=rxKnXIpa4urLwlPi9_ictA&amp;_nc_ss=1a&amp;_nc_zt=28&amp;vs=336dcd76e693d1ad&amp;_nc_vs=HBksFQIYOnBhc3N0aHJvdWdoX2V2ZXJzdG9yZS9HR0JTcWlZZnlJaXpGOWtDQU1NMmtfRkljT1lNYnNwVEFRQUYVAALIARIAFQIYUWlnX3hwdl9wbGFjZW1lbnRfcGVybWFuZW50X3YyL0FCNEQ1ODI1RTQ3MDQ3NzEzMzk1Mjk0NzM1RDAwQThCX2F1ZGlvX2Rhc2hpbml0Lm1wNBUCAsgBEgAoABgAGwKIB3VzZV9vaWwBMRJwcm9ncmVzc2l2ZV9yZWNpcGUBMRUAACbqseS3wazcPxUCKAJDMywXQF9EOVgQYk4YEmRhc2hfYmFzZWxpbmVfMV92MREAdf4HZeadAQA&amp;oh=00_AfyQPXwFymadHSvZuM9Dvf7LLPI3121kmB_T7S3Vo1G7Fw&amp;oe=69BDA90C, https://scontent-lax7-1.cdninstagram.com/o1/v/t16/f2/m69/AQPw5Lg-loV0tsasOVADQxtsRXWqZj4vpLDSuCPcBqmJYS1cQ3LtSyNkT9_9phpnOVlh7LxQmYEh0iV8AFi1wBg6.mp4?strext=1&amp;_nc_cat=105&amp;_nc_sid=5e9851&amp;_nc_ht=scontent-lax7-1.cdninstagram.com&amp;_nc_ohc=sCgXRRoHg9kQ7kNvwFFzBWB&amp;efg=eyJ2ZW5jb2RlX3RhZyI6Inhwdl9wcm9ncmVzc2l2ZS5JTlNUQUdSQU0uQ0xJUFMuQzMuMTI3Ni5kYXNoX2Jhc2VsaW5lXzFfdjEiLCJ4cHZfYXNzZXRfaWQiOjE3OTA2OTY0NjA2MzUzOTM0LCJhc3NldF9hZ2VfZGF5cyI6MTgsInZpX3VzZWNhc2VfaWQiOjEwMDk5LCJkdXJhdGlvbl9zIjo2OCwidXJsZ2VuX3NvdXJjZSI6Ind3dyJ9&amp;ccb=17-1&amp;_nc_gid=rxKnXIpa4urLwlPi9_ictA&amp;_nc_ss=1a&amp;_nc_zt=28&amp;vs=14fca4c25c0727ea&amp;_nc_vs=HBksFQIYOnBhc3N0aHJvdWdoX2V2ZXJzdG9yZS9HREg0VkNaT2VBQzV6VHNEQU5rQnZNRm5odmhMYnNwVEFRQUYVAALIARIAFQIYUWlnX3hwdl9wbGFjZW1lbnRfcGVybWFuZW50X3YyL0ZFNDI3OERERTYyM0EzODExQzVFQkVGNTYzNTczRDkwX2F1ZGlvX2Rhc2hpbml0Lm1wNBUCAsgBEgAoABgAGwKIB3VzZV9vaWwBMRJwcm9ncmVzc2l2ZV9yZWNpcGUBMRUAACaciPCFw5LPPxUCKAJDMywXQFEkOVgQYk4YEmRhc2hfYmFzZWxpbmVfMV92MREAdf4HZeadAQA&amp;oh=00_AfyGJb4XmjSbzkMvAyFyLl3NkczBx24nfn74jfJDTu-8Iw&amp;oe=69BD87E7, https://scontent-lax7-1.cdninstagram.com/o1/v/t16/f2/m69/AQPeBuraSJthlanKDKZ2T2tvoBu1iHw6x95CImejydxwcKJ2fD6kjKlqfxRAv3iy4hRLV9M0qsYfEyFd-f-XqY_P.mp4?strext=1&amp;_nc_cat=111&amp;_nc_sid=5e9851&amp;_nc_ht=scontent-lax7-1.cdninstagram.com&amp;_nc_ohc=Z-NW4-pWiDkQ7kNvwHrnFaB&amp;efg=eyJ2ZW5jb2RlX3RhZyI6Inhwdl9wcm9ncmVzc2l2ZS5JTlNUQUdSQU0uQ0xJUFMuQzMuNzIwLmRhc2hfYmFzZWxpbmVfMV92MSIsInhwdl9hc3NldF9pZCI6MTc5MDY5NjQ1MDEzNTM5MzQsImFzc2V0X2FnZV9kYXlzIjoxOCwidmlfdXNlY2FzZV9pZCI6MTAwOTksImR1cmF0aW9uX3MiOjMzLCJ1cmxnZW5fc291cmNlIjoid3d3In0%3D&amp;ccb=17-1&amp;_nc_gid=rxKnXIpa4urLwlPi9_ictA&amp;_nc_ss=1a&amp;_nc_zt=28&amp;vs=b6687ae7fbae4f96&amp;_nc_vs=HBksFQIYOnBhc3N0aHJvdWdoX2V2ZXJzdG9yZS9HSkdSUFNZNDlXUzBsY2NFQVB4Y1dBN3pGYzBWYnNwVEFRQUYVAALIARIAFQIYUWlnX3hwdl9wbGFjZW1lbnRfcGVybWFuZW50X3YyLzAzNDUyNTRFNjM3NDlFNzEyRkE1MjUwRTlFMzE4RUE5X2F1ZGlvX2Rhc2hpbml0Lm1wNBUCAsgBEgAoABgAGwKIB3VzZV9vaWwBMRJwcm9ncmVzc2l2ZV9yZWNpcGUBMRUAACac196hwpLPPxUCKAJDMywXQECu2RaHKwIYEmRhc2hf</t>
  </si>
  <si>
    <t>https://www.instagram.com/hongcichu_87</t>
  </si>
  <si>
    <t>nikk_sooriyagoda</t>
  </si>
  <si>
    <t>Ni</t>
  </si>
  <si>
    <t>🇼🇸🇼🇸🇼🇸🇼🇸
#TaipeiTaiwan（帳號重新整理）
美食/空間設計/旅行/日常/生活
#台灣美食#台灣生活#台北
熱愛各種小吃 美食歡迎大家推薦
閒聊|問題|合作歡迎私訊小盒子</t>
  </si>
  <si>
    <t>https://scontent-mia5-1.cdninstagram.com/v/t51.82787-19/569964522_18331022887233613_4574305071696138489_n.jpg?stp=dst-jpg_e0_s150x150_tt6&amp;efg=eyJ2ZW5jb2RlX3RhZyI6InByb2ZpbGVfcGljLmRqYW5nby45NTcuYzIifQ&amp;_nc_ht=scontent-mia5-1.cdninstagram.com&amp;_nc_cat=101&amp;_nc_oc=Q6cZ2QFLE7ZIHrFRyHrhsqWJJFa3h3AvozEZwHfWU69o8jt2gQ90VHVwhEXYleZzaUzW7zU&amp;_nc_ohc=BFxro78vRSIQ7kNvwFfFfkL&amp;_nc_gid=uEs7NIhH4nb-M_iQ1_6-Ig&amp;edm=AOQ1c0wBAAAA&amp;ccb=7-5&amp;oh=00_AfyfzwKBIMSm-4Sfp8bgFfIN5UnzeuuXJ6jJQeEheR2YbA&amp;oe=69BD8972&amp;_nc_sid=8b3546</t>
  </si>
  <si>
    <t>這個眼神可以讓人害怕嗎🤣🤭 | 之前滑雪⛷️被朋友做的影片🤣這個配音無話可說😶 | 淋過雨的空氣  疲倦了的傷心  我記憶里的童話已經慢慢的融化
見過花開的人  便會懂得風的溫柔 | 一個人隨便煮煮又是一餐 | 在陽光下的不同色彩 | 好久沒有上來看看了 變化越來越大 | #台湾  台北  #阿城鵝肉 📍 臺北市中山區吉林路105號 | 聽說今天是我的幸運日 結果買一張就中🤭 | 忙到現在還好好放下時間來吃早午餐 | 品嚐的不是食物的味道
而是享受煎煮的整個過程🍳 | 放水 準備洗澡🛁😆 | 聽說這樣拍很容易被揍🤭</t>
  </si>
  <si>
    <t>https://instagram.com/p/DV5UZ77ADlR, https://instagram.com/p/DV3gem3k4yv, https://instagram.com/p/DV2IRgpkzV0, https://instagram.com/p/DV01pSCEwPz, https://instagram.com/p/DVziXkyE-6O, https://instagram.com/p/DVxXcPwAPxP, https://instagram.com/p/DVki186gMPW, https://instagram.com/p/DViAyZFAAqZ, https://instagram.com/p/DVh-2tLAAfB, https://instagram.com/p/DVfHf3AE58c, https://instagram.com/p/DVdz44GkwQF, https://instagram.com/p/DVdAFWNgHFA</t>
  </si>
  <si>
    <t>1, 1, 2, 2, 3, 1, 2, 2, 1, 2, 2, 3</t>
  </si>
  <si>
    <t>2026-03-15, 2026-03-14, 2026-03-14, 2026-03-13, 2026-03-13, 2026-03-12, 2026-03-07, 2026-03-06, 2026-03-06, 2026-03-05, 2026-03-04, 2026-03-04</t>
  </si>
  <si>
    <t>Video, Video, Video, Image, Video, Sidecar, Sidecar, Image, Sidecar, Sidecar, Sidecar, Video</t>
  </si>
  <si>
    <t>https://scontent-mia5-1.cdninstagram.com/v/t51.82787-15/652627351_18350888134233613_7689781249721131955_n.jpg?stp=dst-jpg_e35_p1080x1080_sh0.08_tt6&amp;_nc_ht=scontent-mia5-1.cdninstagram.com&amp;_nc_cat=101&amp;_nc_oc=Q6cZ2QFLE7ZIHrFRyHrhsqWJJFa3h3AvozEZwHfWU69o8jt2gQ90VHVwhEXYleZzaUzW7zU&amp;_nc_ohc=8_kyrivS2fQQ7kNvwFU6RTm&amp;_nc_gid=uEs7NIhH4nb-M_iQ1_6-Ig&amp;edm=AOQ1c0wBAAAA&amp;ccb=7-5&amp;ig_cache_key=Mzg1MTkzOTUxNDYzNDQwNDg1MQ%3D%3D.3-ccb7-5&amp;oh=00_Afy01C31mGKbklPC9ts57iw_AC9KmtTi5cFQ3vux05g4tA&amp;oe=69BDBBE3&amp;_nc_sid=8b3546, https://scontent-mia5-1.cdninstagram.com/v/t51.82787-15/650757916_18350616991233613_5000542915742892609_n.jpg?stp=dst-jpg_e15_tt6&amp;_nc_ht=scontent-mia5-1.cdninstagram.com&amp;_nc_cat=101&amp;_nc_oc=Q6cZ2QFLE7ZIHrFRyHrhsqWJJFa3h3AvozEZwHfWU69o8jt2gQ90VHVwhEXYleZzaUzW7zU&amp;_nc_ohc=UVLMQdnK3jEQ7kNvwEHAaHJ&amp;_nc_gid=uEs7NIhH4nb-M_iQ1_6-Ig&amp;edm=AOQ1c0wBAAAA&amp;ccb=7-5&amp;ig_cache_key=Mzg1MDk2MjA4MDQwNDM0OTUxOA%3D%3D.3-ccb7-5&amp;oh=00_Afy3UM0ZwoeF-nopVArJrcDCQy2k2MTAnhaWFHaUgdSWtA&amp;oe=69BD961A&amp;_nc_sid=8b3546, https://scontent-mia5-1.cdninstagram.com/v/t51.82787-15/650757916_18350616991233613_5000542915742892609_n.jpg?stp=dst-jpg_e15_tt6&amp;_nc_ht=scontent-mia5-1.cdninstagram.com&amp;_nc_cat=101&amp;_nc_oc=Q6cZ2QFLE7ZIHrFRyHrhsqWJJFa3h3AvozEZwHfWU69o8jt2gQ90VHVwhEXYleZzaUzW7zU&amp;_nc_ohc=UVLMQdnK3jEQ7kNvwEHAaHJ&amp;_nc_gid=uEs7NIhH4nb-M_iQ1_6-Ig&amp;edm=AOQ1c0wBAAAA&amp;ccb=7-5&amp;ig_cache_key=Mzg1MDk2MjA4MDQwNDM0OTUxOA%3D%3D.3-ccb7-5&amp;oh=00_Afy3UM0ZwoeF-nopVArJrcDCQy2k2MTAnhaWFHaUgdSWtA&amp;oe=69BD961A&amp;_nc_sid=8b3546, https://scontent-mia5-1.cdninstagram.com/v/t51.82787-15/650391280_18350617000233613_9015729259824353026_n.jpg?stp=dst-jpg_e15_tt6&amp;_nc_ht=scontent-mia5-1.cdninstagram.com&amp;_nc_cat=101&amp;_nc_oc=Q6cZ2QFLE7ZIHrFRyHrhsqWJJFa3h3AvozEZwHfWU69o8jt2gQ90VHVwhEXYleZzaUzW7zU&amp;_nc_ohc=hEyEIUe7mesQ7kNvwHCUT-A&amp;_nc_gid=uEs7NIhH4nb-M_iQ1_6-Ig&amp;edm=AOQ1c0wBAAAA&amp;ccb=7-5&amp;ig_cache_key=Mzg1MDk2MjA3ODAyMTk4MDk2Mw%3D%3D.3-ccb7-5&amp;oh=00_Afzz4KVO-nBPxKf9JvOQFIkYaTp3tgrNh-KFYEmUnqjmYw&amp;oe=69BD8F68&amp;_nc_sid=8b3546, https://scontent-mia5-1.cdninstagram.com/v/t51.82787-15/650659166_18350616973233613_7494194566986661219_n.jpg?stp=dst-jpg_e15_tt6&amp;_nc_ht=scontent-mia5-1.cdninstagram.com&amp;_nc_cat=101&amp;_nc_oc=Q6cZ2QFLE7ZIHrFRyHrhsqWJJFa3h3AvozEZwHfWU69o8jt2gQ90VHVwhEXYleZzaUzW7zU&amp;_nc_ohc=zGWY_h1um3wQ7kNvwHiLBPH&amp;_nc_gid=uEs7NIhH4nb-M_iQ1_6-Ig&amp;edm=AOQ1c0wBAAAA&amp;ccb=7-5&amp;ig_cache_key=Mzg1MDk2MjA3ODA4MDcwMjY0NQ%3D%3D.3-ccb7-5&amp;oh=00_AfyMa9Tp-KVttlfha3uCJizgSJXubOgzq3LvppsZNo2I3A&amp;oe=69BDADF2&amp;_nc_sid=8b3546, https://scontent-mia5-1.cdninstagram.com/v/t51.82787-15/649394845_18350616985233613_2064039443353880502_n.jpg?stp=dst-jpg_e35_p1080x1080_sh0.08_tt6&amp;_nc_ht=scontent-mia5-1.cdninstagram.com&amp;_nc_cat=101&amp;_nc_oc=Q6cZ2QFLE7ZIHrFRyHrhsqWJJFa3h3AvozEZwHfWU69o8jt2gQ90VHVwhEXYleZzaUzW7zU&amp;_nc_ohc=nSN-34VHYXQQ7kNvwGDT02p&amp;_nc_gid=uEs7NIhH4nb-M_iQ1_6-Ig&amp;edm=AOQ1c0wBAAAA&amp;ccb=7-5&amp;ig_cache_key=Mzg1MDk2MjA3OTk5MzM0NTE2NA%3D%3D.3-ccb7-5&amp;oh=00_AfzxaCo_b28w_slMOARvSwohogaZcQt0aAWrh8sJ8XdcOA&amp;oe=69BDA066&amp;_nc_sid=8b3546, https://scontent-mia5-1.cdninstagram.com/v/t51.82787-15/650679368_18350617015233613_3261487293072172472_n.jpg?stp=dst-jpg_e15_tt6&amp;_nc_ht=scontent-mia5-1.cdninstagram.com&amp;_nc_cat=101&amp;_nc_oc=Q6cZ2QFLE7ZIHrFRyHrhsqWJJFa3h3AvozEZwHfWU69o8jt2gQ90VHVwhEXYleZzaUzW7zU&amp;_nc_ohc=g1B4SkAG_X8Q7kNvwHBgZZi&amp;_nc_gid=uEs7NIhH4nb-M_iQ1_6-Ig&amp;edm=AOQ1c0wBAAAA&amp;ccb=7-5&amp;ig_cache_key=Mzg1MDk2MjA4NTAwOTcxOTkwOA%3D%3D.3-ccb7-5&amp;oh=00_Afz6UK_Opol5og-tmpE4L0S2gCCDltuYXTeyZ_hRj8sktw&amp;oe=69BDBA2E&amp;_nc_sid=8b3546, https://scontent-mia5-1.cdninstagram.com/v/t51.82787-15/650483611_18350617018233613_6611929396940201154_n.jpg?stp=dst-jpg_e15_tt6&amp;_nc_ht=scontent-mia5-1.cdninstagram.com&amp;_nc_cat=101&amp;_nc_oc=Q6cZ2QFLE7ZIHrFRyHrhsqWJJFa3h3AvozEZwHfWU69o8jt2gQ90VHVwhEXYleZzaUzW7zU&amp;_nc_ohc=MmFka137EVYQ7kNvwFqFibp&amp;_nc_gid=uEs7NIhH4nb-M_iQ1_6-Ig&amp;edm=AOQ1c0wBAAAA&amp;ccb=7-5&amp;ig_cache_key=Mzg1MDk2MjA4NjM1MTkxNDUyOQ%3D%3D.3-ccb7-5&amp;oh=00_Afxs8_UT4sIgAlHQQldt5SYhOdOjZii-vGZfY9GH_ONAtg&amp;oe=69BDA939&amp;_nc_sid=8b3546, https://scontent-mia5-1.cdninstagram.com/v/t51.82787-15/650389531_18350617027233613_2710697105352530287_n.jpg?stp=dst-jpg_e15_tt6&amp;_nc_ht=scontent-mia5-1.cdninstagram.com&amp;_nc_cat=101&amp;_nc_oc=Q6cZ2QFLE7ZIHrFRyHrhsqWJJFa3h3AvozEZwHfWU69o8jt2gQ90VHVwhEXYleZzaUzW7zU&amp;_nc_ohc=8YnvHytQRLEQ7kNvwHxPtNb&amp;_nc_gid=uEs7NIhH4nb-M_iQ1_6-Ig&amp;edm=AOQ1c0wBAAAA&amp;ccb=7-5&amp;ig_cache_key=Mzg1MDk2MjA4NzE3Mzk3NTUxNg%3D%3D.3-ccb7-5&amp;oh=00_Afy60EqeRUb_HqWqjX5UIug5Ksa-OEKNdkwyajJ0V4PfuA&amp;oe=69BDB806&amp;_nc_sid=8b3546, https://scontent-mia5-1.cdninstagram.com/v/t51.82787-15/649226505_18349861504233613_2249154319229093706_n.jpg?stp=dst-jpg_e15_tt6&amp;_nc_ht=scontent-mia5-1.cdninstagram.com&amp;_nc_cat=101&amp;_nc_oc=Q6cZ2QFLE7ZIHrFRyHrhsqWJJFa3h3AvozEZwHfWU69o8jt2gQ90VHVwhEXYleZzaUzW7zU&amp;_nc_ohc=GdMeFl423IwQ7kNvwH6Ic0Z&amp;_nc_gid=uEs7NIhH4nb-M_iQ1_6-Ig&amp;edm=AOQ1c0wBAAAA&amp;ccb=7-5&amp;ig_cache_key=Mzg0NzM1MzIxMTg2MjE3Mjk2OA%3D%3D.3-ccb7-5&amp;oh=00_Afwm-tddLEClmiEwDt4WIKklYRNLvbMyvxV-7_RUgcxUMA&amp;oe=69BD8B10&amp;_nc_sid=8b3546, https://scontent-mia5-1.cdninstagram.com/v/t51.82787-15/649226505_18349861504233613_2249154319229093706_n.jpg?stp=</t>
  </si>
  <si>
    <t>https://scontent-mia3-3.cdninstagram.com/o1/v/t16/f2/m69/AQOXccjqD4rvecqnFAwIvSPQQjTPrKEjKfgv3RHNIgY15Q5e1hmPfagLFfMpT3CeAJcbKngxZ099oQTvFer65GcW.mp4?strext=1&amp;_nc_cat=110&amp;_nc_sid=5e9851&amp;_nc_ht=scontent-mia3-3.cdninstagram.com&amp;_nc_ohc=rtOq9kDTEasQ7kNvwFd1NSS&amp;efg=eyJ2ZW5jb2RlX3RhZyI6Inhwdl9wcm9ncmVzc2l2ZS5JTlNUQUdSQU0uQ0xJUFMuQzMuNTc2LmRhc2hfYmFzZWxpbmVfMV92MSIsInhwdl9hc3NldF9pZCI6MTc5NTQwNTg3ODAxMDE2ODgsImFzc2V0X2FnZV9kYXlzIjoxLCJ2aV91c2VjYXNlX2lkIjoxMDA5OSwiZHVyYXRpb25fcyI6NywidXJsZ2VuX3NvdXJjZSI6Ind3dyJ9&amp;ccb=17-1&amp;_nc_gid=uEs7NIhH4nb-M_iQ1_6-Ig&amp;_nc_ss=1a&amp;_nc_zt=28&amp;vs=4a980f136da3a734&amp;_nc_vs=HBksFQIYOnBhc3N0aHJvdWdoX2V2ZXJzdG9yZS9HS2tXcENZRzBUVGh1RTREQUdYMVNRbnlkalZoYnNwVEFRQUYVAALIARIAFQIYUWlnX3hwdl9wbGFjZW1lbnRfcGVybWFuZW50X3YyL0YxNDY5OTE3MUMyMTk3RDg5RDEwQURCQTg1RjM5NjhDX2F1ZGlvX2Rhc2hpbml0Lm1wNBUCAsgBEgAoABgAGwKIB3VzZV9vaWwBMRJwcm9ncmVzc2l2ZV9yZWNpcGUBMRUAACbwsOr94cfkPxUCKAJDMywXQB3ul41P3zsYEmRhc2hfYmFzZWxpbmVfMV92MREAdf4HZeadAQA&amp;oh=00_AfzNQLXn8cEyY9JMb4t3hVfYegRgC4Fvth1caSk5bxhWJg&amp;oe=69BDB666, https://scontent-mia3-3.cdninstagram.com/o1/v/t16/f2/m69/AQP-aJxft9VaZldoevSn4nUKYRpB_23WcB8Sfz2dcmAGAeqmUkArTaYnlTdxTG8Tw5G21wRpZuCe7tMSvteJJVw_.mp4?strext=1&amp;_nc_cat=108&amp;_nc_sid=5e9851&amp;_nc_ht=scontent-mia3-3.cdninstagram.com&amp;_nc_ohc=Pe64aFvEUBcQ7kNvwEfFTJh&amp;efg=eyJ2ZW5jb2RlX3RhZyI6Inhwdl9wcm9ncmVzc2l2ZS5JTlNUQUdSQU0uQ0xJUFMuQzMuNzIwLmRhc2hfYmFzZWxpbmVfMV92MSIsInhwdl9hc3NldF9pZCI6MTc5NTM4NjQzMTcxMDE2ODgsImFzc2V0X2FnZV9kYXlzIjoxLCJ2aV91c2VjYXNlX2lkIjoxMDA5OSwiZHVyYXRpb25fcyI6NiwidXJsZ2VuX3NvdXJjZSI6Ind3dyJ9&amp;ccb=17-1&amp;_nc_gid=uEs7NIhH4nb-M_iQ1_6-Ig&amp;_nc_ss=1a&amp;_nc_zt=28&amp;vs=1f03141b1f580f98&amp;_nc_vs=HBksFQIYOnBhc3N0aHJvdWdoX2V2ZXJzdG9yZS9HQzJSdHliQVdxc2JhV1VEQUcyX2pta0JtdTBIYnNwVEFRQUYVAALIARIAFQIYUWlnX3hwdl9wbGFjZW1lbnRfcGVybWFuZW50X3YyLzM1NEI0OTU4QUY0OEJDRjIwRDE3MkJCQjU1MjI5Qjg3X2F1ZGlvX2Rhc2hpbml0Lm1wNBUCAsgBEgAoABgAGwKIB3VzZV9vaWwBMRJwcm9ncmVzc2l2ZV9yZWNpcGUBMRUAACbwmbuPubzkPxUCKAJDMywXQBohysCDEm8YEmRhc2hfYmFzZWxpbmVfMV92MREAdf4HZeadAQA&amp;oh=00_Afww57II9-oYyrP9PKGRVMnhaE9uDfYfFT59Z2oX6m51sA&amp;oe=69BDA104, https://scontent-mia5-1.cdninstagram.com/o1/v/t16/f2/m69/AQMuLxngJ8vdjhDR2RoBe88xLStoMlD0MB9pRild30E_MGd-tF2gZzaz1BcQQR4s-wwCYt4WKvsOyxCXTEnv6R__.mp4?strext=1&amp;_nc_cat=101&amp;_nc_sid=5e9851&amp;_nc_ht=scontent-mia5-1.cdninstagram.com&amp;_nc_ohc=XbcEEWDek24Q7kNvwEnX-Wt&amp;efg=eyJ2ZW5jb2RlX3RhZyI6Inhwdl9wcm9ncmVzc2l2ZS5JTlNUQUdSQU0uQ0xJUFMuQzMuNzIwLmRhc2hfYmFzZWxpbmVfMV92MSIsInhwdl9hc3NldF9pZCI6MTc5NTM3NDU0NDgxMDE2ODgsImFzc2V0X2FnZV9kYXlzIjoyLCJ2aV91c2VjYXNlX2lkIjoxMDA5OSwiZHVyYXRpb25fcyI6MTgsInVybGdlbl9zb3VyY2UiOiJ3d3cifQ%3D%3D&amp;ccb=17-1&amp;vs=f749875571ad754a&amp;_nc_vs=HBksFQIYOnBhc3N0aHJvdWdoX2V2ZXJzdG9yZS9HSHEzd1NiR040dnpjV1VFQUdsbHc3aEVBejlvYnNwVEFRQUYVAALIARIAFQIYUWlnX3hwdl9wbGFjZW1lbnRfcGVybWFuZW50X3YyLzAzNEE2QkZENTQ0RTU0MzY1QkQyM0YyOEI3QTA2RTlEX2F1ZGlvX2Rhc2hpbml0Lm1wNBUCAsgBEgAoABgAGwKIB3VzZV9vaWwBMRJwcm9ncmVzc2l2ZV9yZWNpcGUBMRUAACbwnJO9w7XkPxUCKAJDMywXQDIZmZmZmZoYEmRhc2hfYmFzZWxpbmVfMV92MREAdf4HZeadAQA&amp;_nc_gid=uEs7NIhH4nb-M_iQ1_6-Ig&amp;_nc_ss=1a&amp;_nc_zt=28&amp;oh=00_AfyK9mZ9v_Evp2hhDVU8ihSBeGML28GPF664yBod6v_7Dg&amp;oe=69BDAB87, https://scontent-mia5-2.cdninstagram.com/o1/v/t16/f2/m69/AQNwFz1-fllwoYtehI2AzEOtq_GmNEhCMSNA4lkNeFqdDFPc_8f8m1DYr08_pPeTioTHHk1n5pZryu0-xhjAuAQI.mp4?strext=1&amp;_nc_cat=100&amp;_nc_sid=5e9851&amp;_nc_ht=scontent-mia5-2.cdninstagram.com&amp;_nc_ohc=2gosx8WyYH8Q7kNvwGCoLMy&amp;efg=eyJ2ZW5jb2RlX3RhZyI6Inhwdl9wcm9ncmVzc2l2ZS5JTlNUQUdSQU0uQ0xJUFMuQzMuNzIwLmRhc2hfYmFzZWxpbmVfMV92MSIsInhwdl9hc3NldF9pZCI6MTc5NTM1MTg0NzcxMDE2ODgsImFzc2V0X2FnZV9kYXlzIjozLCJ2aV91c2VjYXNlX2lkIjoxMDA5OSwiZHVyYXRpb25fcyI6MTQsInVybGdlbl9zb3VyY2UiOiJ3d3cifQ%3D%3D&amp;ccb=17-1&amp;vs=34004cd3a139ac1e&amp;_nc_vs=HBksFQIYOnBhc3N0aHJvdWdoX2V2ZXJzdG9yZS9HSXdLckNZV29qUVpMTmNHQUdTT2NKTDZNaUp1YnNwVEFRQUYVAALIARIAFQIYUWlnX3hwdl9wbGFjZW1lbnRfcGVybWFuZW50X3YyL0UwNEQ0N0U3MkY1QkIwOUE1NzQyNjQ2MDE4NjdFNDkyX2F1ZGlvX2Rhc2hpbml0Lm1wNBUCAsgBEgAoABgAGwKIB3VzZV9vaWwBMRJwcm9ncmVzc2l2ZV9yZWNpcGUBMRUAACbwqd60qKjkPxUCKAJDMywXQC0hysCDEm8YEmRhc2hfYmFzZWxpbmVfMV92MREAdf4HZeadAQA&amp;_nc_gid=uEs7NIhH4nb-M_iQ1_6-Ig&amp;_nc_ss=1a&amp;_nc_zt=28&amp;oh=00_AfwhizoyqTK9bDq4vffdvxgMgbAxHUHoLAFCcGXEwwF5YQ&amp;oe=69BD9124, https://scontent-mia3-3.cdninstagram.com/o1/v/t16/f2/m69/AQP2xSDcLUfiRYoJ0J-vf8B9hTiBHiilm2U5xl4cUmMEs3rwfl87rzaIEc-cvX1GvIhUbWbnrixu3u62Ow5YiQFj.mp4?strext=1&amp;_nc_cat=108&amp;_nc_sid=5e9851&amp;_nc_ht=scontent-mia3-3.cdninstagram.com&amp;_nc_ohc=oKlKm3xMtuQQ7kNvwE2-mrC&amp;efg=eyJ2ZW5jb2RlX3RhZyI6Inhwdl9wcm9ncmVzc2l2ZS5JTlNUQUdSQU0uQ0xJUFMuQzMuNTc2LmRhc2hfYmFzZWxpbmVfMV92MSIsInhwdl9hc3NldF9pZCI6MTc5NTEzNDQ5MDIxMDE2ODgsImFzc2V0X2FnZV9kYXlzIjoxMiwidmlfdXNlY2FzZV9pZCI6MTAwOTksImR1cmF0aW9uX3MiOjksInVybGdlbl9zb3VyY2UiOiJ3d3cifQ%3D%3D&amp;ccb=17-1&amp;_nc_gid=uEs7NIhH4nb-M_iQ1_6-Ig&amp;_nc_ss=1a&amp;_nc_zt=28&amp;vs=ccb5a4424d0c8afb&amp;_nc_vs=HBksFQIYOnBhc3N0aHJvdWdoX2V2ZXJzdG9yZS9HRTFWY3lZQUFhRkVkendDQUxja2Uwd1k3bkE0YnNwVEFRQUYVAALIARIAFQIYUWlnX3hwdl9wbGFjZW1lbnRfcGVybWFuZW50X3YyL0FENDEwRjdGNDIwNDdBQ0Q2NkI0RkZDRDk4M0QyMThCX2F1ZGlvX2Rhc2hpbml0Lm1wNBUCAsgBEgAoABgAGwKIB3VzZV9vaWwBMRJwcm9ncmVzc2l2ZV9yZWNpcGUBMRUAACbw6oqC5qnjPxUCKAJDMywXQCLwo9cKPXEYEmRhc2hfYmFzZWxpbmVfMV</t>
  </si>
  <si>
    <t>https://www.instagram.com/nikk_sooriyagoda</t>
  </si>
  <si>
    <t>ferjicerb</t>
  </si>
  <si>
    <t>https://scontent-sjc3-1.cdninstagram.com/v/t51.82787-19/651889858_17856790176624912_6844206708162560380_n.jpg?stp=dst-jpg_e0_s150x150_tt6&amp;efg=eyJ2ZW5jb2RlX3RhZyI6InByb2ZpbGVfcGljLmRqYW5nby4xMDgwLmMyIn0&amp;_nc_ht=scontent-sjc3-1.cdninstagram.com&amp;_nc_cat=100&amp;_nc_oc=Q6cZ2QFIxzLWtSJoUDd8qppVedYrTNRU6ePG0z57a6r9k7f4jVIdYAyFmeiR_Tft7PrJtsI&amp;_nc_ohc=hNzx94Glz7MQ7kNvwFI8ypy&amp;_nc_gid=dVSaQ59z1SWoeZClcZpN1g&amp;edm=AOQ1c0wBAAAA&amp;ccb=7-5&amp;oh=00_Afw9x1mMkDT3phz4Aouc2vVpLLE_9Ib7M4Gayaa0p81CXQ&amp;oe=69BD87B2&amp;_nc_sid=8b3546</t>
  </si>
  <si>
    <t>🙌🙌🙌 | Feliz Cumpleaños al Príncipe de mi vida!!! 
Te amo Hijo!!! | 🙌💕🙏 | 31/12/2025
01/01/2026 | Última Célula del 2025 con los Niños de CDR | Noche Buena
Navidad
2025 | Cierre Escuela Bíblica CDR 2025</t>
  </si>
  <si>
    <t>https://instagram.com/p/DVWr7qcj2yf, https://instagram.com/p/DVAUuHaAPmt, https://instagram.com/p/DUmEIWwj3e5, https://instagram.com/p/DTqkiOPD7iT, https://instagram.com/p/DTBo4S7Dxg9, https://instagram.com/p/DTBlnkujxJx, https://instagram.com/p/DS_bvK1gORb, https://instagram.com/p/DS1JEomgLYL, https://instagram.com/p/DSy_R_CACev, https://instagram.com/p/DSjBmTFAP1E, https://instagram.com/p/DSgetmkjnf-</t>
  </si>
  <si>
    <t>4, 6, 2, 5, 0, 0, 6, 4, 6, 2, 1</t>
  </si>
  <si>
    <t>2026-03-01, 2026-02-21, 2026-02-10, 2026-01-18, 2026-01-02, 2026-01-02, 2026-01-02, 2025-12-29, 2025-12-28, 2025-12-22, 2025-12-21</t>
  </si>
  <si>
    <t>Image, Video, Image, Image, Video, Video, Video, Video, Video, Video, Image</t>
  </si>
  <si>
    <t>https://scontent-sjc3-1.cdninstagram.com/v/t51.82787-15/640908036_17854942926624912_956089349287035670_n.webp?stp=dst-jpg_e15_tt6&amp;_nc_ht=scontent-sjc3-1.cdninstagram.com&amp;_nc_cat=100&amp;_nc_oc=Q6cZ2QFIxzLWtSJoUDd8qppVedYrTNRU6ePG0z57a6r9k7f4jVIdYAyFmeiR_Tft7PrJtsI&amp;_nc_ohc=syCaZ9qE6R4Q7kNvwGye8ni&amp;_nc_gid=dVSaQ59z1SWoeZClcZpN1g&amp;edm=AOQ1c0wBAAAA&amp;ccb=7-5&amp;ig_cache_key=Mzg0MzQ1MjU0ODAzMjcyMDAzMQ%3D%3D.3-ccb7-5&amp;oh=00_AfwhcbweH0eZSrO6jjzI9Pnx3aTAEk8RUJQti7_G0nEYvw&amp;oe=69BD87A3&amp;_nc_sid=8b3546, https://scontent-sjc3-1.cdninstagram.com/v/t51.82787-15/629890039_17852629242624912_8919371088379323215_n.webp?stp=dst-jpg_e15_fr_s1080x1080_tt6&amp;_nc_ht=scontent-sjc3-1.cdninstagram.com&amp;_nc_cat=100&amp;_nc_oc=Q6cZ2QFIxzLWtSJoUDd8qppVedYrTNRU6ePG0z57a6r9k7f4jVIdYAyFmeiR_Tft7PrJtsI&amp;_nc_ohc=QJ5uAaCTwwsQ7kNvwF_ILXS&amp;_nc_gid=dVSaQ59z1SWoeZClcZpN1g&amp;edm=AOQ1c0wBAAAA&amp;ccb=7-5&amp;ig_cache_key=MzgyOTc2NjY5OTUwNDA3MjYzMw%3D%3D.3-ccb7-5&amp;oh=00_AfzmI1qptNy_8mF2X4HKWJA3aogQnD1PK6sxril7TQLzVQ&amp;oe=69BDA88E&amp;_nc_sid=8b3546, https://scontent-sjc3-1.cdninstagram.com/v/t51.82787-15/618531855_17849910207624912_4934763261498247722_n.webp?stp=dst-jpg_e15_tt6&amp;_nc_ht=scontent-sjc3-1.cdninstagram.com&amp;_nc_cat=100&amp;_nc_oc=Q6cZ2QFIxzLWtSJoUDd8qppVedYrTNRU6ePG0z57a6r9k7f4jVIdYAyFmeiR_Tft7PrJtsI&amp;_nc_ohc=KuigC-1q3eYQ7kNvwFLuAzV&amp;_nc_gid=dVSaQ59z1SWoeZClcZpN1g&amp;edm=AOQ1c0wBAAAA&amp;ccb=7-5&amp;ig_cache_key=MzgxMzAyMDcxNTk0NDIyOTAxMQ%3D%3D.3-ccb7-5&amp;oh=00_AfzoX1jfwebWiD4xWl2EB6R1zD3gycQP9b5a-Aeq4YPgAw&amp;oe=69BD88B0&amp;_nc_sid=8b3546, https://scontent-sjc3-1.cdninstagram.com/v/t51.82787-15/603118794_17846089059624912_3050160921782729799_n.jpg?stp=dst-jpg_e15_tt6&amp;_nc_ht=scontent-sjc3-1.cdninstagram.com&amp;_nc_cat=100&amp;_nc_oc=Q6cZ2QFIxzLWtSJoUDd8qppVedYrTNRU6ePG0z57a6r9k7f4jVIdYAyFmeiR_Tft7PrJtsI&amp;_nc_ohc=MFsQZZUQ7T0Q7kNvwFYlw2n&amp;_nc_gid=dVSaQ59z1SWoeZClcZpN1g&amp;edm=AOQ1c0wBAAAA&amp;ccb=7-5&amp;ig_cache_key=Mzc5MjE2NTk2MTQzMzI0OTc5MA%3D%3D.3-ccb7-5&amp;oh=00_AfwblDYWIFFZx8Pc5re_eu1FzHxpA7mdqAAzZhNXQk4Asw&amp;oe=69BD95B8&amp;_nc_sid=8b3546</t>
  </si>
  <si>
    <t>https://scontent-sjc6-1.cdninstagram.com/o1/v/t16/f2/m69/AQPdteZUPqYDUx3SIx4fOBMdH1FyHU09hAz--AZk3jA-sn4SfHpRaYSHEtrJO4DpG81jlXpHPKFJL0RwBJ4_1Ycm.mp4?strext=1&amp;_nc_cat=108&amp;_nc_sid=5e9851&amp;_nc_ht=scontent-sjc6-1.cdninstagram.com&amp;_nc_ohc=R97GNrHidmsQ7kNvwEV_ijM&amp;efg=eyJ2ZW5jb2RlX3RhZyI6Inhwdl9wcm9ncmVzc2l2ZS5JTlNUQUdSQU0uQ0xJUFMuQzMuNzIwLmRhc2hfYmFzZWxpbmVfMV92MSIsInhwdl9hc3NldF9pZCI6MTc4NTc0ODUxMDg2MTIwMjcsImFzc2V0X2FnZV9kYXlzIjoyMywidmlfdXNlY2FzZV9pZCI6MTAwOTksImR1cmF0aW9uX3MiOjUsIndhdGNoX3RpbWVfcyI6MTY1MywidXJsZ2VuX3NvdXJjZSI6Ind3dyJ9&amp;ccb=17-1&amp;vs=e9edfa0ff10e64ec&amp;_nc_vs=HBksFQIYOnBhc3N0aHJvdWdoX2V2ZXJzdG9yZS9HR05tRENibXpHa3NMOTBDQUpqdllWVko3X01sYnNwVEFRQUYVAALIARIAFQIYUWlnX3hwdl9wbGFjZW1lbnRfcGVybWFuZW50X3YyLzJGNDUzN0E1QkE3QTlBQjk0MDAyQzU0MEZEMkQzMEEzX2F1ZGlvX2Rhc2hpbml0Lm1wNBUCAsgBEgAoABgAGwKIB3VzZV9vaWwBMRJwcm9ncmVzc2l2ZV9yZWNpcGUBMRUAACb2rtiHuNK4PxUCKAJDMywXQBQAAAAAAAAYEmRhc2hfYmFzZWxpbmVfMV92MREAdf4HZeadAQA&amp;_nc_gid=dVSaQ59z1SWoeZClcZpN1g&amp;_nc_ss=1a&amp;_nc_zt=28&amp;oh=00_AfyijS9OQSwNhw_PtZuAX5zTVRXmNKZV2r9yKTExKExnPw&amp;oe=69BDB3D8, https://scontent-sjc6-1.cdninstagram.com/o1/v/t2/f2/m86/AQP8-A2xBnDLWmHVPGeCufyHEXwzJbDCQlyN_a2e_R8r_fySp9nado-adi2iL8a8-kmvLTaKIf3frXXr7F46KFhjokVZfGjnDdK-6dI.mp4?_nc_cat=109&amp;_nc_sid=5e9851&amp;_nc_ht=scontent-sjc6-1.cdninstagram.com&amp;_nc_ohc=XZx4S6IM9xAQ7kNvwGQ71Zs&amp;efg=eyJ2ZW5jb2RlX3RhZyI6Inhwdl9wcm9ncmVzc2l2ZS5JTlNUQUdSQU0uQ0xJUFMuQzMuNzIwLmRhc2hfYmFzZWxpbmVfMV92MSIsInhwdl9hc3NldF9pZCI6MjU2MTI4NDQ4NDgzNDk4ODMsImFzc2V0X2FnZV9kYXlzIjo3MiwidmlfdXNlY2FzZV9pZCI6MTAwOTksImR1cmF0aW9uX3MiOjE2LCJ1cmxnZW5fc291cmNlIjoid3d3In0%3D&amp;ccb=17-1&amp;vs=f35fb34369a9b8e4&amp;_nc_vs=HBksFQIYUmlnX3hwdl9yZWVsc19wZXJtYW5lbnRfc3JfcHJvZC9CRTQyMzVFMTAwN0VDOTk4NzM1NkRGRTI5MUI2MjY5RF92aWRlb19kYXNoaW5pdC5tcDQVAALIARIAFQIYR2lnX3hwdl9yZWVsc19wZXJtYW5lbnRfc3JfcHJvZC8xMjAyOTk2MzkxNzc5MTcxXzcxMDI4OTA2MTg0Mzg4NjQ3MzMubXA0FQICyAESACgAGAAbAogHdXNlX29pbAExEnByb2dyZXNzaXZlX3JlY2lwZQExFQAAJvaK_O3kr_9aFQIoAkMzLBdAMMQYk3S8ahgSZGFzaF9iYXNlbGluZV8xX3YxEQB1_gdl5p0BAA&amp;_nc_gid=dVSaQ59z1SWoeZClcZpN1g&amp;_nc_ss=1a&amp;_nc_zt=28&amp;oh=00_AfxVYbnHptJHP9nDFHU6vILxCKWLYCxo3CzvWsJOJAR-cQ&amp;oe=69B9B9C6, https://scontent-sjc3-1.cdninstagram.com/o1/v/t2/f2/m86/AQPut6hOu_xlMHc9obM73DzkuPZpEW88Dz6LziNMbhNluIJbTqnzSY6lEMkPB5JYAD30GnW25ilMDiEpqC36xH2nE5U0Q1flWJUFoyg.mp4?_nc_cat=103&amp;_nc_sid=5e9851&amp;_nc_ht=scontent-sjc3-1.cdninstagram.com&amp;_nc_ohc=wWe3E7UyAqEQ7kNvwH8rb1e&amp;efg=eyJ2ZW5jb2RlX3RhZyI6Inhwdl9wcm9ncmVzc2l2ZS5JTlNUQUdSQU0uQ0xJUFMuQzMuNzIwLmRhc2hfYmFzZWxpbmVfMV92MSIsInhwdl9hc3NldF9pZCI6MTM5MzMxMjk4ODg0MTQ2OSwiYXNzZXRfYWdlX2RheXMiOjcyLCJ2aV91c2VjYXNlX2lkIjoxMDA5OSwiZHVyYXRpb25fcyI6MTAwLCJ1cmxnZW5fc291cmNlIjoid3d3In0%3D&amp;ccb=17-1&amp;vs=606c5b97e2ffdf6&amp;_nc_vs=HBksFQIYUmlnX3hwdl9yZWVsc19wZXJtYW5lbnRfc3JfcHJvZC85NDQ5QkZCNkFENUY1ODVBNDYyNUVFMDEyM0MyOTZCMV92aWRlb19kYXNoaW5pdC5tcDQVAALIARIAFQIYRmlnX3hwdl9yZWVsc19wZXJtYW5lbnRfc3JfcHJvZC84OTQ2NjExMjMxNDU5MzNfNjc3ODY0MjA3NDQ2MTUzNTAwNC5tcDQVAgLIARIAKAAYABsCiAd1c2Vfb2lsATEScHJvZ3Jlc3NpdmVfcmVjaXBlATEVAAAm-peW3L7N-QQVAigCQzMsF0BZCp--dsi0GBJkYXNoX2Jhc2VsaW5lXzFfdjERAHX-B2XmnQEA&amp;_nc_gid=dVSaQ59z1SWoeZClcZpN1g&amp;_nc_ss=1a&amp;_nc_zt=28&amp;oh=00_AfyEKw9Dp7_TETzq-8qw_0mPuZckQxAjFsCMJg6bBR9APQ&amp;oe=69B9C40C, https://scontent-sjc6-1.cdninstagram.com/o1/v/t2/f2/m86/AQNu-oM8-FxPx123T6bQEMX-3VP61w0Y9sFg0CjzMWR2hH5sQFANbFSD0xzHjm3kLzVMojF-vGOJwAJcRhDzur3oVkVASGGW0dbnjKs.mp4?_nc_cat=107&amp;_nc_sid=5e9851&amp;_nc_ht=scontent-sjc6-1.cdninstagram.com&amp;_nc_ohc=SpuKrqhMrrQQ7kNvwFBYfrB&amp;efg=eyJ2ZW5jb2RlX3RhZyI6Inhwdl9wcm9ncmVzc2l2ZS5JTlNUQUdSQU0uQ0xJUFMuQzMuNzIwLmRhc2hfYmFzZWxpbmVfMV92MSIsInhwdl9hc3NldF9pZCI6MTQ0MTYwNTc1NDA1NzE2MiwiYXNzZXRfYWdlX2RheXMiOjczLCJ2aV91c2VjYXNlX2lkIjoxMDA5OSwiZHVyYXRpb25fcyI6NTAsInVybGdlbl9zb3VyY2UiOiJ3d3cifQ%3D%3D&amp;ccb=17-1&amp;vs=a14d68d8b79ca3b2&amp;_nc_vs=HBksFQIYUmlnX3hwdl9yZWVsc19wZXJtYW5lbnRfc3JfcHJvZC8yNjQzRTEwMzE5OUI2QjExQkM3MzI1NkFGNDBDRkU4RF92aWRlb19kYXNoaW5pdC5tcDQVAALIARIAFQIYRmlnX3hwdl9yZWVsc19wZXJtYW5lbnRfc3JfcHJvZC8xMzkwODI0MTk1ODQyOTgwXzg5MzcwMTg2ODUyMTA0MDA4NS5tcDQVAgLIARIAKAAYABsCiAd1c2Vfb2lsATEScHJvZ3Jlc3NpdmVfcmVjaXBlATEVAAAmlMeD7r_IjwUVAigCQzMsF0BJEQYk3S8bGBJkYXNoX2Jhc2VsaW5lXzFfdjERAHX-B2XmnQEA&amp;_nc_gid=dVSaQ59z1SWoeZClcZpN1g&amp;_nc_ss=1a&amp;_nc_zt=28&amp;oh=00_AfzMBBZK8aUfR2OsHBubg5mZTGcyBjOKoESE7_bx8wl5ew&amp;oe=69B9B1D8, https://scontent-sjc3-1.cdninstagram.com/o1/v/t2/f2/m86/AQPDn76AyYYyctTKZZow7spNrnUs9UTxwQycRu_JaVseMYDDecdwVAf8npVGVvags4DkD-IvQPlKQCBSdkR9zM_NR2RTqvzMY3wnufs.mp4?_nc_cat=102&amp;_nc_sid=5e9851&amp;_nc_ht=scontent-sjc3-1.cdninstagram.com&amp;_nc_ohc=9wlWHkFYlv0Q7kNvwHd9p3F&amp;efg=eyJ2ZW5jb2RlX3RhZyI6Inhwdl9wcm9ncmVzc2l2ZS5JTlNUQUdSQU0uQ0xJUFMuQzMuNzIwLmRhc2hfYmFzZWxpbmVfMV92MSIsInhwdl9hc3NldF9pZCI6MTQzODA4MTQwNzY2OTIxMywiYXNzZXRfYWdlX2RheXMiOjc3LCJ2aV91c2VjYXNlX2lkIjoxMDA5OSwiZHVyYXRpb25fcyI6MzcsInVybGdlbl9zb3VyY2UiOiJ3d3cifQ%3D%3D&amp;ccb=17-1&amp;vs=670f9e133e4edb62&amp;_nc_vs=HBksFQIYUmlnX3hwdl9yZWVsc19wZXJtYW5lbnRfc3JfcHJvZC83NzQ0MTQzRUIzN0MyQUY3M0UzMzg5RTk4QzYzMTU4RF92aWRlb19kYXNoaW5pdC5tcDQVAALIARIAFQIYRGlnX3hwdl9yZWVsc19wZXJtYW5lbnRfc3JfcHJvZC8xNDAxMzY4NTkxNjI1NjMxXzIzMzk4NDg3NjE3MDIxNjAubXA0FQICyAESACgAGAAbAogHdXNlX29pbAExEnByb2dyZXNzaXZlX3JlY</t>
  </si>
  <si>
    <t>https://www.instagram.com/ferjicerb</t>
  </si>
  <si>
    <t>harvey_20011202</t>
  </si>
  <si>
    <t>就一個小威</t>
  </si>
  <si>
    <t>鑫陽國際有限公司
跨越階級用命努力
鑫陽貨櫃：貨櫃批發·零售·貨櫃建築
鑫誠鋼鐵：鋼軌·鋼板批發、零售
歡迎商業合作🤝
#品牌建立&amp; #青年創業</t>
  </si>
  <si>
    <t>https://scontent-atl3-3.cdninstagram.com/v/t51.2885-19/447984233_3765806193689937_5696456371210718894_n.jpg?stp=dst-jpg_e0_s150x150_tt6&amp;efg=eyJ2ZW5jb2RlX3RhZyI6InByb2ZpbGVfcGljLmRqYW5nby4xMDgwLmMyIn0&amp;_nc_ht=scontent-atl3-3.cdninstagram.com&amp;_nc_cat=109&amp;_nc_oc=Q6cZ2QGctIo4d0_QShb37EEm_W-5M4mFTDkAhX36uW6KJx3FwMO1Mihx_MtSWTvPef4VhUU&amp;_nc_ohc=Lgyf5gKWRskQ7kNvwFIYB3t&amp;_nc_gid=mViUUiWo-H2WHcB6qM2eSw&amp;edm=AOQ1c0wBAAAA&amp;ccb=7-5&amp;oh=00_Afzz4BOZfNcC4qG_LYjIdMqdO3si3Y6qnvOsAO0XoCYD5Q&amp;oe=69BD9294&amp;_nc_sid=8b3546</t>
  </si>
  <si>
    <t>東北-遼寧 | 福建-泉州</t>
  </si>
  <si>
    <t>https://instagram.com/p/DVOrpUpkj6N, https://instagram.com/p/DNaY6FJy_EI, https://instagram.com/p/DMUe7edy4Ov, https://instagram.com/p/DMUersYSvxU, https://instagram.com/p/DMUeJXbS3lZ, https://instagram.com/p/DIEDmj-yIlN, https://instagram.com/p/DIEDlGvyHiZ, https://instagram.com/p/DIEDi6qSfIy, https://instagram.com/p/DIEDgM6SUXf, https://instagram.com/p/DIEDS6LSB2a, https://instagram.com/p/DIEDB-WyAXE, https://instagram.com/p/DIEC_ljyfEa</t>
  </si>
  <si>
    <t>5, 10, 8, 9, 13, 8, 9, 7, 6, 7, 14, 4</t>
  </si>
  <si>
    <t>2026-02-26, 2025-08-16, 2025-07-20, 2025-07-20, 2025-07-20, 2025-04-05, 2025-04-05, 2025-04-05, 2025-04-05, 2025-04-05, 2025-04-05, 2025-04-05</t>
  </si>
  <si>
    <t>Sidecar, Image, Sidecar, Sidecar, Sidecar, Video, Video, Video, Video, Video, Video, Video</t>
  </si>
  <si>
    <t>https://scontent-atl3-3.cdninstagram.com/v/t51.82787-15/640412849_18517862974072930_344498926046310062_n.jpg?stp=dst-jpg_e35_s1080x1080_sh0.08_tt6&amp;_nc_ht=scontent-atl3-3.cdninstagram.com&amp;_nc_cat=110&amp;_nc_oc=Q6cZ2QGctIo4d0_QShb37EEm_W-5M4mFTDkAhX36uW6KJx3FwMO1Mihx_MtSWTvPef4VhUU&amp;_nc_ohc=aQ8-egSY95IQ7kNvwHjOECV&amp;_nc_gid=mViUUiWo-H2WHcB6qM2eSw&amp;edm=AOQ1c0wBAAAA&amp;ccb=7-5&amp;ig_cache_key=Mzg0MTE5OTQ0NzQzOTczNTI1Mw%3D%3D.3-ccb7-5&amp;oh=00_AfwrjdubBvntva0AaMNH9241raZxrEfDEA5_UznxXSZ2oA&amp;oe=69BD8DE1&amp;_nc_sid=8b3546, https://scontent-atl3-3.cdninstagram.com/v/t51.82787-15/640412849_18517862974072930_344498926046310062_n.jpg?stp=dst-jpg_e35_s1080x1080_sh0.08_tt6&amp;_nc_ht=scontent-atl3-3.cdninstagram.com&amp;_nc_cat=110&amp;_nc_oc=Q6cZ2QGctIo4d0_QShb37EEm_W-5M4mFTDkAhX36uW6KJx3FwMO1Mihx_MtSWTvPef4VhUU&amp;_nc_ohc=aQ8-egSY95IQ7kNvwHjOECV&amp;_nc_gid=mViUUiWo-H2WHcB6qM2eSw&amp;edm=AOQ1c0wBAAAA&amp;ccb=7-5&amp;ig_cache_key=Mzg0MTE5OTQ0NzQzOTczNTI1Mw%3D%3D.3-ccb7-5&amp;oh=00_AfwrjdubBvntva0AaMNH9241raZxrEfDEA5_UznxXSZ2oA&amp;oe=69BD8DE1&amp;_nc_sid=8b3546, https://scontent-atl3-3.cdninstagram.com/v/t51.82787-15/641269731_18517862983072930_728015080711025437_n.jpg?stp=dst-jpg_e35_s1080x1080_sh0.08_tt6&amp;_nc_ht=scontent-atl3-3.cdninstagram.com&amp;_nc_cat=110&amp;_nc_oc=Q6cZ2QGctIo4d0_QShb37EEm_W-5M4mFTDkAhX36uW6KJx3FwMO1Mihx_MtSWTvPef4VhUU&amp;_nc_ohc=k_j6rpYq3awQ7kNvwFOJCCI&amp;_nc_gid=mViUUiWo-H2WHcB6qM2eSw&amp;edm=AOQ1c0wBAAAA&amp;ccb=7-5&amp;ig_cache_key=Mzg0MTE5OTQ1NTU5MzQ4MTk1Mw%3D%3D.3-ccb7-5&amp;oh=00_AfzAknGSMd8nC1iOM3z9X6yyGfWh53X-OrSvgb-Hl7M9Sw&amp;oe=69BD99FF&amp;_nc_sid=8b3546, https://scontent-atl3-3.cdninstagram.com/v/t51.82787-15/640417895_18517862992072930_763133505972725332_n.jpg?stp=dst-jpg_e35_s1080x1080_sh0.08_tt6&amp;_nc_ht=scontent-atl3-3.cdninstagram.com&amp;_nc_cat=110&amp;_nc_oc=Q6cZ2QGctIo4d0_QShb37EEm_W-5M4mFTDkAhX36uW6KJx3FwMO1Mihx_MtSWTvPef4VhUU&amp;_nc_ohc=87_8KYvJ-zwQ7kNvwHwySp7&amp;_nc_gid=mViUUiWo-H2WHcB6qM2eSw&amp;edm=AOQ1c0wBAAAA&amp;ccb=7-5&amp;ig_cache_key=Mzg0MTE5OTQ1ODUxMjY3NzI3NA%3D%3D.3-ccb7-5&amp;oh=00_AfzCgOs4OPxGzxaiW8hR4qqwTiauvWPKXe3M0pJ56OjI2g&amp;oe=69BDBDDB&amp;_nc_sid=8b3546, https://scontent-atl3-3.cdninstagram.com/v/t51.82787-15/534303906_18481447486072930_6640865472234240707_n.jpg?stp=dst-jpg_e35_p1080x1080_sh0.08_tt6&amp;_nc_ht=scontent-atl3-3.cdninstagram.com&amp;_nc_cat=110&amp;_nc_oc=Q6cZ2QGctIo4d0_QShb37EEm_W-5M4mFTDkAhX36uW6KJx3FwMO1Mihx_MtSWTvPef4VhUU&amp;_nc_ohc=NsCfkhFBHtUQ7kNvwGdqIet&amp;_nc_gid=mViUUiWo-H2WHcB6qM2eSw&amp;edm=AOQ1c0wBAAAA&amp;ccb=7-5&amp;ig_cache_key=MzcwMDM3OTU4ODIxNzI3MDUzNg%3D%3D.3-ccb7-5&amp;oh=00_Afzb7Doe2Tar-urZXOGDxY4p8QTbcVywvOjQ0dg7orRaLw&amp;oe=69BDA768&amp;_nc_sid=8b3546, https://scontent-atl3-3.cdninstagram.com/v/t51.82787-15/520315494_18477170263072930_4365058145409875686_n.jpg?stp=dst-jpg_e35_s1080x1080_sh0.08_tt6&amp;_nc_ht=scontent-atl3-3.cdninstagram.com&amp;_nc_cat=110&amp;_nc_oc=Q6cZ2QGctIo4d0_QShb37EEm_W-5M4mFTDkAhX36uW6KJx3FwMO1Mihx_MtSWTvPef4VhUU&amp;_nc_ohc=Mtq3_8HIfzYQ7kNvwF0WSzj&amp;_nc_gid=mViUUiWo-H2WHcB6qM2eSw&amp;edm=AOQ1c0wBAAAA&amp;ccb=7-5&amp;ig_cache_key=MzY4MDcwMjgxMDcxMjIwNjQ4MQ%3D%3D.3-ccb7-5&amp;oh=00_AfyIcduZPADMih7xHiTNEuLzf9iNM6Lsc8i94r5XZbmxxQ&amp;oe=69BD9A6C&amp;_nc_sid=8b3546, https://scontent-atl3-3.cdninstagram.com/v/t51.82787-15/520315494_18477170263072930_4365058145409875686_n.jpg?stp=dst-jpg_e35_s1080x1080_sh0.08_tt6&amp;_nc_ht=scontent-atl3-3.cdninstagram.com&amp;_nc_cat=110&amp;_nc_oc=Q6cZ2QGctIo4d0_QShb37EEm_W-5M4mFTDkAhX36uW6KJx3FwMO1Mihx_MtSWTvPef4VhUU&amp;_nc_ohc=Mtq3_8HIfzYQ7kNvwF0WSzj&amp;_nc_gid=mViUUiWo-H2WHcB6qM2eSw&amp;edm=AOQ1c0wBAAAA&amp;ccb=7-5&amp;ig_cache_key=MzY4MDcwMjgxMDcxMjIwNjQ4MQ%3D%3D.3-ccb7-5&amp;oh=00_AfyIcduZPADMih7xHiTNEuLzf9iNM6Lsc8i94r5XZbmxxQ&amp;oe=69BD9A6C&amp;_nc_sid=8b3546, https://scontent-atl3-3.cdninstagram.com/v/t51.82787-15/522706806_18477170275072930_1948205301176981583_n.jpg?stp=dst-jpg_e35_s1080x1080_sh0.08_tt6&amp;_nc_ht=scontent-atl3-3.cdninstagram.com&amp;_nc_cat=110&amp;_nc_oc=Q6cZ2QGctIo4d0_QShb37EEm_W-5M4mFTDkAhX36uW6KJx3FwMO1Mihx_MtSWTvPef4VhUU&amp;_nc_ohc=2WZgI4kogQwQ7kNvwHMM5Sl&amp;_nc_gid=mViUUiWo-H2WHcB6qM2eSw&amp;edm=AOQ1c0wBAAAA&amp;ccb=7-5&amp;ig_cache_key=MzY4MDcwMjgxMDcyODk1Njk5MA%3D%3D.3-ccb7-5&amp;oh=00_Afz6W-JpH5YI1UBoHIASi7HXeVILPHSMmz5UrGHpwQT5pQ&amp;oe=69BDA6FC&amp;_nc_sid=8b3546, https://scontent-atl3-3.cdninstagram.com/v/t51.82787-15/520994565_18477170284072930_299211201219587297_n.jpg?stp=dst-jpg_e35_s1080x1080_sh0.08_tt6&amp;_nc_ht=scontent-atl3-3.cdninstagram.com&amp;_nc_cat=110&amp;_nc_oc=Q6cZ2QGctIo4d0_QShb37EEm_W-5M4mFTDkAhX36uW6KJx3FwMO1Mihx_MtSWTvPef4VhUU&amp;_nc_ohc=Tyut8oyt8acQ7kNvwGQO4PO&amp;_nc_gid=mViUUiWo-H2WHcB6qM2eSw&amp;edm=AOQ1c0wBAAAA&amp;ccb=7-5&amp;ig_cache_key=MzY4MDcwMjgxMDQwMjAwNDY2Mw%3D%3D.3-ccb7-5&amp;oh=00_AfznBaoi4wKCDIJd0lPGAelcJ2tpfUu_uJ5fph9bK6P9lg&amp;oe=69BD90F4&amp;_nc_sid=8b3546, https://scontent-atl3-3.cdninstagram.com/v/t51.82787-15/520315997_18477170302072930_4718560165047710914_n.jpg?stp=dst-jpg_e35_s1080x1080_sh0.08_tt6&amp;_nc_ht=scontent-atl3-3.cdninstagram.com&amp;_nc_cat=110&amp;_nc_oc=Q6cZ2QGctIo4d0_QShb37EEm_W-5M4mFTDkAhX36uW6KJx3FwMO1Mihx_MtSWTvPef4VhUU&amp;_nc_ohc=6WAsgr3ljUkQ7kNvwHl900J&amp;_nc_gid=mViUUiWo-H2WHcB6qM2eSw&amp;edm=AOQ1c0wBAAAA&amp;ccb=7-5&amp;ig_cache_key=MzY4MDcwMjgxMDQxODcxODkyMQ%3D%3D.3-ccb7-5&amp;oh=00_AfzSVBzAZq-wDyaYNFt7lJo6XTQbVT4TqKITUTHvC55tiQ&amp;oe=</t>
  </si>
  <si>
    <t>https://scontent-atl3-2.cdninstagram.com/o1/v/t16/f2/m84/AQM6AJ7OxFbornsAxtIfRKQbfLDHzXwOFCImTTzL8dL3oIGqLwFD5oWe0cGa-itQq2J_P2yaRODW7kCSE334Avvf1yKDEwmETRhO178.mp4?_nc_cat=102&amp;_nc_sid=5e9851&amp;_nc_ht=scontent-atl3-2.cdninstagram.com&amp;_nc_ohc=_GxxrqLEAMoQ7kNvwHG538F&amp;efg=eyJ2ZW5jb2RlX3RhZyI6Inhwdl9wcm9ncmVzc2l2ZS5JTlNUQUdSQU0uQ0FST1VTRUxfSVRFTS5DMy42NDAuZGFzaF9iYXNlbGluZV8zX3YxIiwieHB2X2Fzc2V0X2lkIjoxMDgwMjM1OTMzNTM0MTc1LCJhc3NldF9hZ2VfZGF5cyI6MjM5LCJ2aV91c2VjYXNlX2lkIjoxMDE0NiwiZHVyYXRpb25fcyI6NSwidXJsZ2VuX3NvdXJjZSI6Ind3dyJ9&amp;ccb=17-1&amp;_nc_gid=mViUUiWo-H2WHcB6qM2eSw&amp;_nc_ss=1a&amp;_nc_zt=28&amp;vs=7c034773b6ad82ef&amp;_nc_vs=HBkcFQIYTGlnX2JhY2tmaWxsX3RpbWVsaW5lX3ZvZC9GNTQ0NTM1MUNBQjc5RkVBNDMxMjU0REJENUY0NTQ4RF92aWRlb19kYXNoaW5pdC5tcDQVAALIARIAKAAYABsCiAd1c2Vfb2lsATEScHJvZ3Jlc3NpdmVfcmVjaXBlATEVAAAmvp-88YCe6wMVAigCQzMsF0AWiDEm6XjVGBJkYXNoX2Jhc2VsaW5lXzNfdjERAHXuB2XEngEA&amp;oh=00_Afz8tmKr9gUX9BRod0NOM8YZWTkaQRnu08Qapcn_Be10Tg&amp;oe=69B9A59A, https://scontent-atl3-3.cdninstagram.com/o1/v/t16/f2/m84/AQNEIaWbaaGqMp5_sgzBLaisY4WhuWo_oZ_lDtj7v9Lv0cBn0cbcBkdKR3vxhzTDZljleu03HADWJHodAlOH14pFFvDe0gUI3jZSXJ0.mp4?_nc_cat=108&amp;_nc_sid=5e9851&amp;_nc_ht=scontent-atl3-3.cdninstagram.com&amp;_nc_ohc=3kihHM4970IQ7kNvwFEbXsy&amp;efg=eyJ2ZW5jb2RlX3RhZyI6Inhwdl9wcm9ncmVzc2l2ZS5JTlNUQUdSQU0uQ0FST1VTRUxfSVRFTS5DMy42NDAuZGFzaF9iYXNlbGluZV8zX3YxIiwieHB2X2Fzc2V0X2lkIjo2NjM2OTA3MjY2OTM1MzgsImFzc2V0X2FnZV9kYXlzIjoyMzksInZpX3VzZWNhc2VfaWQiOjEwMTQ2LCJkdXJhdGlvbl9zIjoxMSwidXJsZ2VuX3NvdXJjZSI6Ind3dyJ9&amp;ccb=17-1&amp;_nc_gid=mViUUiWo-H2WHcB6qM2eSw&amp;_nc_ss=1a&amp;_nc_zt=28&amp;vs=1bb2be1864a5ffb8&amp;_nc_vs=HBkcFQIYTGlnX2JhY2tmaWxsX3RpbWVsaW5lX3ZvZC81OTQ4QjQ4MzY0OUFERkQxM0UxMTcwOUIxMjA2QTM5Q192aWRlb19kYXNoaW5pdC5tcDQVAALIARIAKAAYABsCiAd1c2Vfb2lsATEScHJvZ3Jlc3NpdmVfcmVjaXBlATEVAAAmxOqKoPHnrQIVAigCQzMsF0AmAAAAAAAAGBJkYXNoX2Jhc2VsaW5lXzNfdjERAHXuB2XEngEA&amp;oh=00_Afye5zLombzsyHWqS7bG4dZ-bxUaYOKkU5NPtKg8pKf6uQ&amp;oe=69B9941C, https://scontent-atl3-3.cdninstagram.com/o1/v/t16/f2/m84/AQOUEdM2zQmwyYjfYUgZtHRxaEjOfSzZtKud5o8dEBt2yEE2zUL5ECqLu4_V8wWr1hrMoW8Lri3C11JlTRU0DTK04vkMUXfFR0Jyg5s.mp4?_nc_cat=108&amp;_nc_sid=5e9851&amp;_nc_ht=scontent-atl3-3.cdninstagram.com&amp;_nc_ohc=oQCyQQkodnAQ7kNvwGuAO_J&amp;efg=eyJ2ZW5jb2RlX3RhZyI6Inhwdl9wcm9ncmVzc2l2ZS5JTlNUQUdSQU0uQ0FST1VTRUxfSVRFTS5DMy42NDAuZGFzaF9iYXNlbGluZV8zX3YxIiwieHB2X2Fzc2V0X2lkIjo0MDg5OTA5NDQ3ODkwNTQ3LCJhc3NldF9hZ2VfZGF5cyI6MjM5LCJ2aV91c2VjYXNlX2lkIjoxMDE0NiwiZHVyYXRpb25fcyI6NSwidXJsZ2VuX3NvdXJjZSI6Ind3dyJ9&amp;ccb=17-1&amp;_nc_gid=mViUUiWo-H2WHcB6qM2eSw&amp;_nc_ss=1a&amp;_nc_zt=28&amp;vs=fa7d1335c6c1ebc5&amp;_nc_vs=HBkcFQIYTGlnX2JhY2tmaWxsX3RpbWVsaW5lX3ZvZC82NTQxMDhFRjc2NEIzREE2NEE1MTNFQTcyRTBCNDc5Q192aWRlb19kYXNoaW5pdC5tcDQVAALIARIAKAAYABsCiAd1c2Vfb2lsATEScHJvZ3Jlc3NpdmVfcmVjaXBlATEVAAAm5tnw_Ifwww4VAigCQzMsF0AUQ5WBBiTdGBJkYXNoX2Jhc2VsaW5lXzNfdjERAHXuB2XEngEA&amp;oh=00_AfyyihtSf-c21AW5a4yUL08y212uRSibx3PfVk9IC8begA&amp;oe=69B9C200, https://scontent-atl3-1.cdninstagram.com/o1/v/t16/f2/m84/AQP0dDE5tZnhEuCDzXfh2DedLHRG7aNeZtTnqBT_m-DBvXOvo4EKzmwmszH43avATXkzt-CwhEXfK_tdEQX0iutNgmNpEcEy_LK7ye0.mp4?_nc_cat=106&amp;_nc_sid=5e9851&amp;_nc_ht=scontent-atl3-1.cdninstagram.com&amp;_nc_ohc=Q2FJrMFOAesQ7kNvwFdr59r&amp;efg=eyJ2ZW5jb2RlX3RhZyI6Inhwdl9wcm9ncmVzc2l2ZS5JTlNUQUdSQU0uQ0FST1VTRUxfSVRFTS5DMy42NDAuZGFzaF9iYXNlbGluZV8zX3YxIiwieHB2X2Fzc2V0X2lkIjoxMjUyODAyMjg5OTIyODcwLCJhc3NldF9hZ2VfZGF5cyI6MjM5LCJ2aV91c2VjYXNlX2lkIjoxMDE0NiwiZHVyYXRpb25fcyI6NCwidXJsZ2VuX3NvdXJjZSI6Ind3dyJ9&amp;ccb=17-1&amp;_nc_gid=mViUUiWo-H2WHcB6qM2eSw&amp;_nc_ss=1a&amp;_nc_zt=28&amp;vs=6902e37c8d20cb16&amp;_nc_vs=HBkcFQIYTGlnX2JhY2tmaWxsX3RpbWVsaW5lX3ZvZC82MDRFODE3M0EwRUZGODRDREM3OEE4MDBDM0U5MzM5Nl92aWRlb19kYXNoaW5pdC5tcDQVAALIARIAKAAYABsCiAd1c2Vfb2lsATEScHJvZ3Jlc3NpdmVfcmVjaXBlATEVAAAm7My3t9jauQQVAigCQzMsF0ASiDEm6XjVGBJkYXNoX2Jhc2VsaW5lXzNfdjERAHXuB2XEngEA&amp;oh=00_AfyVp1p4tFzyHCxVp3UVR8BxhqEa-PPncZF6wPzVQ3WD6Q&amp;oe=69B9A052, https://scontent-atl3-3.cdninstagram.com/o1/v/t16/f2/m84/AQPQrjP-xPwEiRlnv86BwkvxiJi7J_rhNcFz1F-Z7A3jnDuPT4PqJI5m1zOO9nmnFN_5bnwCAYAIOt4JDFm82tEEh-8UQrhLvArVbPs.mp4?_nc_cat=107&amp;_nc_sid=5e9851&amp;_nc_ht=scontent-atl3-3.cdninstagram.com&amp;_nc_ohc=A32rifWMv9oQ7kNvwELUfdm&amp;efg=eyJ2ZW5jb2RlX3RhZyI6Inhwdl9wcm9ncmVzc2l2ZS5JTlNUQUdSQU0uQ0FST1VTRUxfSVRFTS5DMy42NDAuZGFzaF9iYXNlbGluZV8zX3YxIiwieHB2X2Fzc2V0X2lkIjo3Njk4ODk4MzU1NTk1ODMsImFzc2V0X2FnZV9kYXlzIjoyMzksInZpX3VzZWNhc2VfaWQiOjEwMTQ2LCJkdXJhdGlvbl9zIjo0LCJ1cmxnZW5fc291cmNlIjoid3d3In0%3D&amp;ccb=17-1&amp;_nc_gid=mViUUiWo-H2WHcB6qM2eSw&amp;_nc_ss=1a&amp;_nc_zt=28&amp;vs=b50de2accf8a3f70&amp;_nc_vs=HBkcFQIYTGlnX2JhY2tmaWxsX3RpbWVsaW5lX3ZvZC9CQTQ1MkQwQjIxRTMxQkY1NjRGRjI5RTA5OUQ4QjZBNl92aWRlb19kYXNoaW5pdC5tcDQVAALIARIAKAAYABsCiAd1c2Vfb2lsATEScHJvZ3Jlc3NpdmVfcmVjaXBlATEVAAAmvqrRor6N3gIVAigCQzMsF0ARu2RaHKwIGBJkYXNoX2Jhc2VsaW5lXzNfdjERAHXuB2XEngEA&amp;oh=00_AfySs1K6j93gbSa9HWPx0f1IMMFLjFKwjSSIKMf5z9UoJQ&amp;oe=69B9B965</t>
  </si>
  <si>
    <t>https://www.instagram.com/harvey_20011202</t>
  </si>
  <si>
    <t>niffelsun</t>
  </si>
  <si>
    <t>Niffel</t>
  </si>
  <si>
    <t>抖音/🍠： Niffel                                       
🇨🇳🇪🇸🇬🇧
🎨🎬producer
📮✉️：niffelsun@gmail.com</t>
  </si>
  <si>
    <t>https://www.xiaohongshu.com/user/profile/55e2b3ef3397db479f9e61f9?xhsshare=CopyLink&amp;appuid=55e2b3ef3397db479f9e61f9&amp;apptime=1663343648</t>
  </si>
  <si>
    <t>https://scontent-msp1-1.cdninstagram.com/v/t51.2885-19/57587103_494906954378347_8600936532980793344_n.jpg?stp=dst-jpg_e0_s150x150_tt6&amp;efg=eyJ2ZW5jb2RlX3RhZyI6InByb2ZpbGVfcGljLmRqYW5nby45NTkuYzIifQ&amp;_nc_ht=scontent-msp1-1.cdninstagram.com&amp;_nc_cat=107&amp;_nc_oc=Q6cZ2QGXIr9eQhJIONsSQ9nsBGez1IYzHvZMV7HaydOBu_IrDKleG_IMuw-3U9JYjvB_0gvJl3EaEHofL075DF7tb8NI&amp;_nc_ohc=CYZ32b6gn58Q7kNvwGyXMeh&amp;_nc_gid=VckzhqCKvxoT0EhnXG6o0g&amp;edm=AOQ1c0wBAAAA&amp;ccb=7-5&amp;oh=00_AfzlJ_j3TacUTSXV45caEpmarXW63LM8pBuaw6mRm6Y2Lw&amp;oe=69BDB990&amp;_nc_sid=8b3546</t>
  </si>
  <si>
    <t>niffelsun@gmail.com</t>
  </si>
  <si>
    <t>🐎 | Malibu～ | The sun makes everything prettier 
🧡💙🧡💙 | 👙 | The sun makes everything prettier 
🧡💙🧡💙 | 🇻🇳 | 来得太不是时候了 天天落雨☔️ | 总得先开心着再做其他事吧 | 5.25🎂纪念 | note 30 NN25 | 打了两头鹿🦌#barrett</t>
  </si>
  <si>
    <t>#barrett</t>
  </si>
  <si>
    <t>https://instagram.com/p/DVThy8xkv35, https://instagram.com/p/DQzQZCYiXNt, https://instagram.com/p/DLe1qjws96R, https://instagram.com/p/DLWKJkVi_By, https://instagram.com/p/DLQcyInMcw9, https://instagram.com/p/DLFAXv6O16z, https://instagram.com/p/DKsIDiESrif, https://instagram.com/p/DKl-03hy8hB, https://instagram.com/p/DKSe3posBMW, https://instagram.com/p/DKFYjxGs0z4, https://instagram.com/p/DJzyyxMM8ON, https://instagram.com/p/DIzAiWby7sX</t>
  </si>
  <si>
    <t>19, 15, 25, 18, 43, 33, 31, 29, 27, 24, 28, 26</t>
  </si>
  <si>
    <t>1, 0, 1, 3, 0, 0, 0, 0, 3, 1, 4, 0</t>
  </si>
  <si>
    <t>2026-02-28, 2025-11-08, 2025-06-29, 2025-06-26, 2025-06-23, 2025-06-19, 2025-06-09, 2025-06-07, 2025-05-30, 2025-05-25, 2025-05-18, 2025-04-23</t>
  </si>
  <si>
    <t>Morpheus, Malibu Beach, Pasadena California, Downtown Alhambra, Alhambra, The Resort At Pelican Hill, Grand World Phú Quốc, Crowne Plaza Phu Quoc Starbay, The Shanghai EDITION, Tallandoon, Victoria, Australia</t>
  </si>
  <si>
    <t>Sidecar, Sidecar, Sidecar, Sidecar, Sidecar, Sidecar, Sidecar, Sidecar, Sidecar, Video, Video, Sidecar</t>
  </si>
  <si>
    <t>https://scontent-msp1-1.cdninstagram.com/v/t51.82787-15/640405003_18599242375032519_7287268390055963725_n.jpg?stp=dst-jpg_e35_p1080x1080_sh0.08_tt6&amp;_nc_ht=scontent-msp1-1.cdninstagram.com&amp;_nc_cat=103&amp;_nc_oc=Q6cZ2QGXIr9eQhJIONsSQ9nsBGez1IYzHvZMV7HaydOBu_IrDKleG_IMuw-3U9JYjvB_0gvJl3EaEHofL075DF7tb8NI&amp;_nc_ohc=Xlu0KqUWOqQQ7kNvwFdSXoK&amp;_nc_gid=VckzhqCKvxoT0EhnXG6o0g&amp;edm=AOQ1c0wBAAAA&amp;ccb=7-5&amp;ig_cache_key=Mzg0MjU2MzQyODQ3MzUyOTE4MA%3D%3D.3-ccb7-5&amp;oh=00_Afz6tRi4g7_5xaJHcuZi21hCUUDeBVQmjVIFZIJNMg_ecg&amp;oe=69BD92A5&amp;_nc_sid=8b3546, https://scontent-msp1-1.cdninstagram.com/v/t51.82787-15/640405003_18599242375032519_7287268390055963725_n.jpg?stp=dst-jpg_e35_p1080x1080_sh0.08_tt6&amp;_nc_ht=scontent-msp1-1.cdninstagram.com&amp;_nc_cat=103&amp;_nc_oc=Q6cZ2QGXIr9eQhJIONsSQ9nsBGez1IYzHvZMV7HaydOBu_IrDKleG_IMuw-3U9JYjvB_0gvJl3EaEHofL075DF7tb8NI&amp;_nc_ohc=Xlu0KqUWOqQQ7kNvwFdSXoK&amp;_nc_gid=VckzhqCKvxoT0EhnXG6o0g&amp;edm=AOQ1c0wBAAAA&amp;ccb=7-5&amp;ig_cache_key=Mzg0MjU2MzQyODQ3MzUyOTE4MA%3D%3D.3-ccb7-5&amp;oh=00_Afz6tRi4g7_5xaJHcuZi21hCUUDeBVQmjVIFZIJNMg_ecg&amp;oe=69BD92A5&amp;_nc_sid=8b3546, https://scontent-msp1-1.cdninstagram.com/v/t51.82787-15/642278685_18599242399032519_753130203188842780_n.jpg?stp=dst-jpg_e35_p1080x1080_sh0.08_tt6&amp;_nc_ht=scontent-msp1-1.cdninstagram.com&amp;_nc_cat=103&amp;_nc_oc=Q6cZ2QGXIr9eQhJIONsSQ9nsBGez1IYzHvZMV7HaydOBu_IrDKleG_IMuw-3U9JYjvB_0gvJl3EaEHofL075DF7tb8NI&amp;_nc_ohc=AuJOYcIlQmgQ7kNvwGbq_fB&amp;_nc_gid=VckzhqCKvxoT0EhnXG6o0g&amp;edm=AOQ1c0wBAAAA&amp;ccb=7-5&amp;ig_cache_key=Mzg0MjU2MzQ1Njc3NjcxNjE4Mg%3D%3D.3-ccb7-5&amp;oh=00_AfxAFt5XCQ7iBPV46NdH2FErvNCIg2kotqwoOCDnSV5ioQ&amp;oe=69BDA756&amp;_nc_sid=8b3546, https://scontent-msp1-1.cdninstagram.com/v/t51.82787-15/642548920_18599242411032519_1866743800735219662_n.jpg?stp=dst-jpg_e35_p1080x1080_sh0.08_tt6&amp;_nc_ht=scontent-msp1-1.cdninstagram.com&amp;_nc_cat=103&amp;_nc_oc=Q6cZ2QGXIr9eQhJIONsSQ9nsBGez1IYzHvZMV7HaydOBu_IrDKleG_IMuw-3U9JYjvB_0gvJl3EaEHofL075DF7tb8NI&amp;_nc_ohc=7BFItp1Ese8Q7kNvwGGGzG9&amp;_nc_gid=VckzhqCKvxoT0EhnXG6o0g&amp;edm=AOQ1c0wBAAAA&amp;ccb=7-5&amp;ig_cache_key=Mzg0MjU2MzQ3NzkyNDM3NjU1Mg%3D%3D.3-ccb7-5&amp;oh=00_Afy3t87GTuI1vmamjLJaJZG6ev46VpLFHEi8uUTNxzpOEw&amp;oe=69BDA4AE&amp;_nc_sid=8b3546, https://scontent-msp1-1.cdninstagram.com/v/t51.82787-15/645525605_18599242426032519_3695143783091718538_n.jpg?stp=dst-jpg_e35_p1080x1080_sh0.08_tt6&amp;_nc_ht=scontent-msp1-1.cdninstagram.com&amp;_nc_cat=103&amp;_nc_oc=Q6cZ2QGXIr9eQhJIONsSQ9nsBGez1IYzHvZMV7HaydOBu_IrDKleG_IMuw-3U9JYjvB_0gvJl3EaEHofL075DF7tb8NI&amp;_nc_ohc=ANJL_ZxNLqYQ7kNvwEMg09Z&amp;_nc_gid=VckzhqCKvxoT0EhnXG6o0g&amp;edm=AOQ1c0wBAAAA&amp;ccb=7-5&amp;ig_cache_key=Mzg0MjU2MzQ5Mjg2NDUxNTM0Mw%3D%3D.3-ccb7-5&amp;oh=00_Afw069sbIXTvM1ojbkAfK_FR1yR138lODAYjzd1uEPykMA&amp;oe=69BDA0D8&amp;_nc_sid=8b3546, https://scontent-msp1-1.cdninstagram.com/v/t51.82787-15/641176033_18599242441032519_7399917917414710598_n.jpg?stp=dst-jpg_e35_p1080x1080_sh0.08_tt6&amp;_nc_ht=scontent-msp1-1.cdninstagram.com&amp;_nc_cat=103&amp;_nc_oc=Q6cZ2QGXIr9eQhJIONsSQ9nsBGez1IYzHvZMV7HaydOBu_IrDKleG_IMuw-3U9JYjvB_0gvJl3EaEHofL075DF7tb8NI&amp;_nc_ohc=7DSupi5i5esQ7kNvwFWbKoK&amp;_nc_gid=VckzhqCKvxoT0EhnXG6o0g&amp;edm=AOQ1c0wBAAAA&amp;ccb=7-5&amp;ig_cache_key=Mzg0MjU2MzUwNDE3MjMxNzI3NA%3D%3D.3-ccb7-5&amp;oh=00_AfyHbvgQI0JYhcQtweLHOqgHqLMMBWusJC8JNJrPoSjBxQ&amp;oe=69BDB8EB&amp;_nc_sid=8b3546, https://scontent-msp1-1.cdninstagram.com/v/t51.82787-15/580076279_18569408191032519_3657631169635875119_n.jpg?stp=dst-jpg_e35_p1080x1080_sh0.08_tt6&amp;_nc_ht=scontent-msp1-1.cdninstagram.com&amp;_nc_cat=103&amp;_nc_oc=Q6cZ2QGXIr9eQhJIONsSQ9nsBGez1IYzHvZMV7HaydOBu_IrDKleG_IMuw-3U9JYjvB_0gvJl3EaEHofL075DF7tb8NI&amp;_nc_ohc=r88VCrH7PkQQ7kNvwGcz9D9&amp;_nc_gid=VckzhqCKvxoT0EhnXG6o0g&amp;edm=AOQ1c0wBAAAA&amp;ccb=7-5&amp;ig_cache_key=Mzc2MTQyMjE5MjYzOTMyNDY1NQ%3D%3D.3-ccb7-5&amp;oh=00_AfxnG_2_GlhO4qWe4ENcZ1OqukdUTPj--qhWSgdMyxMntw&amp;oe=69BD906E&amp;_nc_sid=8b3546, https://scontent-msp1-1.cdninstagram.com/v/t51.82787-15/580076279_18569408191032519_3657631169635875119_n.jpg?stp=dst-jpg_e35_p1080x1080_sh0.08_tt6&amp;_nc_ht=scontent-msp1-1.cdninstagram.com&amp;_nc_cat=103&amp;_nc_oc=Q6cZ2QGXIr9eQhJIONsSQ9nsBGez1IYzHvZMV7HaydOBu_IrDKleG_IMuw-3U9JYjvB_0gvJl3EaEHofL075DF7tb8NI&amp;_nc_ohc=r88VCrH7PkQQ7kNvwGcz9D9&amp;_nc_gid=VckzhqCKvxoT0EhnXG6o0g&amp;edm=AOQ1c0wBAAAA&amp;ccb=7-5&amp;ig_cache_key=Mzc2MTQyMjE5MjYzOTMyNDY1NQ%3D%3D.3-ccb7-5&amp;oh=00_AfxnG_2_GlhO4qWe4ENcZ1OqukdUTPj--qhWSgdMyxMntw&amp;oe=69BD906E&amp;_nc_sid=8b3546, https://scontent-msp1-1.cdninstagram.com/v/t51.82787-15/576009960_18569408203032519_3941025270952632325_n.jpg?stp=dst-jpg_e35_p1080x1080_sh0.08_tt6&amp;_nc_ht=scontent-msp1-1.cdninstagram.com&amp;_nc_cat=103&amp;_nc_oc=Q6cZ2QGXIr9eQhJIONsSQ9nsBGez1IYzHvZMV7HaydOBu_IrDKleG_IMuw-3U9JYjvB_0gvJl3EaEHofL075DF7tb8NI&amp;_nc_ohc=mpH-A-zGAzIQ7kNvwGd1PNj&amp;_nc_gid=VckzhqCKvxoT0EhnXG6o0g&amp;edm=AOQ1c0wBAAAA&amp;ccb=7-5&amp;ig_cache_key=Mzc2MTQyMjE5MjY0NzY3NzY3NQ%3D%3D.3-ccb7-5&amp;oh=00_AfxnfP-wx2Z-ryFkPcgxl6meWa1Hlc9pkQ2svmURSnLE2g&amp;oe=69BD9C81&amp;_nc_sid=8b3546, https://scontent-msp1-1.cdninstagram.com/v/t51.82787-15/576554488_18569408212032519_6436049341958140967_n.jpg?stp=dst-jpg_e35_p1080x1080_sh0.08_tt6&amp;_nc_ht=scontent-msp1-1.cdninstagram.com&amp;_nc_cat=103&amp;_nc_oc=Q6cZ2QGXIr9eQhJIONsSQ9nsBGez1IYzHvZMV7HaydOBu_IrDKleG_IMuw-3U9JYjvB_0gvJl3EaEH</t>
  </si>
  <si>
    <t>https://scontent-msp1-1.cdninstagram.com/o1/v/t2/f2/m367/AQOtteyM-VPm-XmQpDqQQd-WaTmthWLI7QyRwAQoAoJeOgcmwHGpbMN4TJQti0AlPGeavvD9F7BeSqZlgxnA6HA0AjeHzuvU2jZlu8s.mp4?_nc_cat=108&amp;_nc_sid=5e9851&amp;_nc_ht=scontent-msp1-1.cdninstagram.com&amp;_nc_ohc=2Ga3ppW5h1cQ7kNvwFEhtFT&amp;efg=eyJ2ZW5jb2RlX3RhZyI6Inhwdl9wcm9ncmVzc2l2ZS5JTlNUQUdSQU0uQ0xJUFMuQzMuNzIwLmRhc2hfYmFzZWxpbmVfMV92MSIsInhwdl9hc3NldF9pZCI6MTcyMjg3MDk0ODYwMzk0MiwiYXNzZXRfYWdlX2RheXMiOjI5NCwidmlfdXNlY2FzZV9pZCI6MTAwOTksImR1cmF0aW9uX3MiOjE2LCJ1cmxnZW5fc291cmNlIjoid3d3In0%3D&amp;ccb=17-1&amp;_nc_gid=VckzhqCKvxoT0EhnXG6o0g&amp;_nc_ss=1a&amp;_nc_zt=28&amp;vs=c7be5a8424a5269b&amp;_nc_vs=HBksFQIYQGlnX2VwaGVtZXJhbC80NjRCOTM1QTI3NTNBRUM1NzFDQzUyNkFEMzVDQ0JBNF92aWRlb19kYXNoaW5pdC5tcDQVAALIARIAFQIYR2lnX3hwdl9yZWVsc19wZXJtYW5lbnRfc3JfcHJvZC8xNzI2OTkzMTI3OTUzMjYxXzMwOTY1NzQ1Nzg3NzYyNjk4NDQubXA0FQICyAESACgAGAAbAogHdXNlX29pbAExEnByb2dyZXNzaXZlX3JlY2lwZQExFQAAJsygle6kvI8GFQIoAkMzLBdAMN2yLQ5WBBgSZGFzaF9iYXNlbGluZV8xX3YxEQB1_gdl5p0BAA&amp;oh=00_Afyt0hop5zJXsPA3wzYPcwPF-wtxDb1Ke0aENh77mtU0-A&amp;oe=69BD91DD, https://scontent-msp1-1.cdninstagram.com/o1/v/t2/f2/m367/AQM7izTRkbzmSMC8VT3TJaX4Glhrr1PrH8UwKtj3QNX9C5LdQ_7RmJycCFuhKZDqXmQG6s1kPjn4WTk7HNElxAOP069ASKOBue43fpQ.mp4?_nc_cat=102&amp;_nc_sid=5e9851&amp;_nc_ht=scontent-msp1-1.cdninstagram.com&amp;_nc_ohc=l35sZ44tF_IQ7kNvwF4bFxe&amp;efg=eyJ2ZW5jb2RlX3RhZyI6Inhwdl9wcm9ncmVzc2l2ZS5JTlNUQUdSQU0uQ0xJUFMuQzMuNzIwLmRhc2hfYmFzZWxpbmVfMV92MSIsInhwdl9hc3NldF9pZCI6MjM5MTkxNzQwODc3MDY4NTYsImFzc2V0X2FnZV9kYXlzIjozMDEsInZpX3VzZWNhc2VfaWQiOjEwMDk5LCJkdXJhdGlvbl9zIjoxNSwidXJsZ2VuX3NvdXJjZSI6Ind3dyJ9&amp;ccb=17-1&amp;_nc_gid=VckzhqCKvxoT0EhnXG6o0g&amp;_nc_ss=1a&amp;_nc_zt=28&amp;vs=d9e98f6c2be45029&amp;_nc_vs=HBksFQIYQGlnX2VwaGVtZXJhbC81OTQ1N0ZERkFBNUMyNTBCQkJDNTZCRUY0QUEyQzA4MF92aWRlb19kYXNoaW5pdC5tcDQVAALIARIAFQIYR2lnX3hwdl9yZWVsc19wZXJtYW5lbnRfc3JfcHJvZC8xMzk5NDM1MTM0NjY3Mjc2XzkwMDA3MjA3NTk2NjU5MzcxNTgubXA0FQICyAESACgAGAAbAogHdXNlX29pbAExEnByb2dyZXNzaXZlX3JlY2lwZQExFQAAJtCjjK2Wl_1UFQIoAkMzLBdALogxJul41RgSZGFzaF9iYXNlbGluZV8xX3YxEQB1_gdl5p0BAA&amp;oh=00_AfxLXafeteNTX9WVRjEbzgBc6dwkF0eSNFxc0KeP6Y-emA&amp;oe=69BD91A7</t>
  </si>
  <si>
    <t>https://www.instagram.com/niffelsun</t>
  </si>
  <si>
    <t>yannimar04</t>
  </si>
  <si>
    <t>Yanni_04</t>
  </si>
  <si>
    <t>𝒟𝒾ℴ𝓈 𝓎 𝓂𝒾 𝒻𝒶𝓂𝒾𝓁𝒾𝒶 ❣️🙏</t>
  </si>
  <si>
    <t>None,Reel creator</t>
  </si>
  <si>
    <t>https://scontent-den2-1.cdninstagram.com/v/t51.2885-19/363359546_600835842254358_5825622158538498552_n.jpg?stp=dst-jpg_e0_s150x150_tt6&amp;efg=eyJ2ZW5jb2RlX3RhZyI6InByb2ZpbGVfcGljLmRqYW5nby4xMDgwLmMyIn0&amp;_nc_ht=scontent-den2-1.cdninstagram.com&amp;_nc_cat=106&amp;_nc_oc=Q6cZ2QHwNDpQINGcpxqaK3gknc1IlOC1v616noZ_jGD5arQoYW_wQr1r1dUx6a9eT3NWizY&amp;_nc_ohc=RLVm7kW5A2wQ7kNvwHP-qN7&amp;_nc_gid=JlZNULkkTRCmWK1rq75Bww&amp;edm=AOQ1c0wBAAAA&amp;ccb=7-5&amp;oh=00_AfwH2cd6HzI3HGLbWtXWOzpXrJtbLSnpStSt6LdnZ4uxBA&amp;oe=69BD8D1D&amp;_nc_sid=8b3546</t>
  </si>
  <si>
    <t>https://instagram.com/p/DGbnoeQye87, https://instagram.com/p/DGbnaWkyxUw, https://instagram.com/p/DGbmT84Sz_O, https://instagram.com/p/DGZgEH9oBci, https://instagram.com/p/DGJqebvygdG, https://instagram.com/p/DFx0Fp0O_c5, https://instagram.com/p/DFlulSxyV_m, https://instagram.com/p/DE59SNUymxt, https://instagram.com/p/DE58omNy7O_, https://instagram.com/p/DE58R5ay6G0, https://instagram.com/p/DE0zcaby8cm, https://instagram.com/p/DEqer2Hyfw7</t>
  </si>
  <si>
    <t>7, 5, 6, 5, 10, 6, 9, 8, 9, 6, 5, 26</t>
  </si>
  <si>
    <t>0, 0, 0, 0, 0, 0, 1, 0, 0, 1, 0, 1</t>
  </si>
  <si>
    <t>2025-02-23, 2025-02-23, 2025-02-23, 2025-02-23, 2025-02-16, 2025-02-07, 2025-02-02, 2025-01-16, 2025-01-16, 2025-01-16, 2025-01-14, 2025-01-10</t>
  </si>
  <si>
    <t>https://scontent-den2-1.cdninstagram.com/o1/v/t2/f2/m86/AQMXBBuBlj_g5RjSN05XesPj1WKodYRZShckce-0eeLGSEBCtN618RTDjYbwZ6wq5BflVyr9os5CFS4CZY21pWRTWHEOtc1za-ZhMkE.mp4?_nc_cat=110&amp;_nc_sid=5e9851&amp;_nc_ht=scontent-den2-1.cdninstagram.com&amp;_nc_ohc=gwQKB_SRmYAQ7kNvwGDzzzk&amp;efg=eyJ2ZW5jb2RlX3RhZyI6Inhwdl9wcm9ncmVzc2l2ZS5JTlNUQUdSQU0uQ0xJUFMuQzMuMzU2LmRhc2hfYmFzZWxpbmVfM192MSIsInhwdl9hc3NldF9pZCI6MTI2ODc0MTc0NDIxOTA3NywiYXNzZXRfYWdlX2RheXMiOjM4NSwidmlfdXNlY2FzZV9pZCI6MTAwOTksImR1cmF0aW9uX3MiOjE0LCJ1cmxnZW5fc291cmNlIjoid3d3In0%3D&amp;ccb=17-1&amp;vs=876466abeb438921&amp;_nc_vs=HBkcFQIYUmlnX3hwdl9yZWVsc19wZXJtYW5lbnRfc3JfcHJvZC9CQjREMTg0MDFENTlENDRCOUY5REFGQjJGRkU4NUFBRF92aWRlb19kYXNoaW5pdC5tcDQVAALIARIAKAAYABsCiAd1c2Vfb2lsATEScHJvZ3Jlc3NpdmVfcmVjaXBlATEVAAAmis_Oz776wAQVAigCQzMsF0AsxJul41P4GBJkYXNoX2Jhc2VsaW5lXzNfdjERAHX-B2XmnQEA&amp;_nc_gid=JlZNULkkTRCmWK1rq75Bww&amp;_nc_ss=1a&amp;_nc_zt=28&amp;oh=00_AfwUpp6lLXSdjlcRlVuZ4NKTNJpK4P0y2MRdQxssTaKyXA&amp;oe=69B9AA7F, https://scontent-den2-1.cdninstagram.com/o1/v/t2/f2/m86/AQPuK4e9vBrN7T1tgQp9gJrpv0AUjhFDfd9YBzFGy_jmUYpbueFYGmA0zpVhzl7yN102aYH0P2L9Q9iejbmU-Nq__rXZ2cu3ceBe4oY.mp4?_nc_cat=102&amp;_nc_sid=5e9851&amp;_nc_ht=scontent-den2-1.cdninstagram.com&amp;_nc_ohc=nBVo6jnUQIgQ7kNvwH-cPw_&amp;efg=eyJ2ZW5jb2RlX3RhZyI6Inhwdl9wcm9ncmVzc2l2ZS5JTlNUQUdSQU0uQ0xJUFMuQzMuMzU2LmRhc2hfYmFzZWxpbmVfM192MSIsInhwdl9hc3NldF9pZCI6MTg2NTgzNTgwNDIyMTI2NSwiYXNzZXRfYWdlX2RheXMiOjM4NSwidmlfdXNlY2FzZV9pZCI6MTAwOTksImR1cmF0aW9uX3MiOjE0LCJ1cmxnZW5fc291cmNlIjoid3d3In0%3D&amp;ccb=17-1&amp;_nc_gid=JlZNULkkTRCmWK1rq75Bww&amp;_nc_ss=1a&amp;_nc_zt=28&amp;vs=1951887688693ae7&amp;_nc_vs=HBksFQIYUmlnX3hwdl9yZWVsc19wZXJtYW5lbnRfc3JfcHJvZC9DNDRFNzA5OUVENEY0Q0MwQjQ4MjkxRUZBRjE4MjE4Q192aWRlb19kYXNoaW5pdC5tcDQVAALIARIAFQIYR2lnX3hwdl9yZWVsc19wZXJtYW5lbnRfc3JfcHJvZC8xMDM3NDY4MTY1MDgwNzg4XzUwNDA0MjY1OTg3OTQ0OTM1ODcubXA0FQICyAESACgAGAAbAogHdXNlX29pbAExEnByb2dyZXNzaXZlX3JlY2lwZQExFQAAJqL9joX4vdAGFQIoAkMzLBdALKp--dsi0RgSZGFzaF9iYXNlbGluZV8zX3YxEQB1_gdl5p0BAA&amp;oh=00_AfzHv-Z3VuszVT-ic-VPXgj6__UMpI2gschMKSKwNBMAsw&amp;oe=69B9B5DF, https://scontent-den2-1.cdninstagram.com/o1/v/t2/f2/m86/AQPFHZseqnRNfEgAq7wtmdnF3Q5LTkX0N8GI3XladBkeMDqPJsGRTbnfylBLtLZ5h4QPgY4e-xG-UJtWJEu8yqunurRxEmdNE0KUGDw.mp4?_nc_cat=107&amp;_nc_sid=5e9851&amp;_nc_ht=scontent-den2-1.cdninstagram.com&amp;_nc_ohc=_zJEUcQCGQQQ7kNvwG5nk9-&amp;efg=eyJ2ZW5jb2RlX3RhZyI6Inhwdl9wcm9ncmVzc2l2ZS5JTlNUQUdSQU0uQ0xJUFMuQzMuMzU2LmRhc2hfYmFzZWxpbmVfM192MSIsInhwdl9hc3NldF9pZCI6MTA2NjczNDE1MjE0MzAwOCwiYXNzZXRfYWdlX2RheXMiOjM4NSwidmlfdXNlY2FzZV9pZCI6MTAwOTksImR1cmF0aW9uX3MiOjE0LCJ1cmxnZW5fc291cmNlIjoid3d3In0%3D&amp;ccb=17-1&amp;vs=d5a757c7beb0e35e&amp;_nc_vs=HBkcFQIYUmlnX3hwdl9yZWVsc19wZXJtYW5lbnRfc3JfcHJvZC80NzQyNTkzQThDMzQxOTBDMjIxNjVGM0Y5NzZFQ0M5M192aWRlb19kYXNoaW5pdC5tcDQVAALIARIAKAAYABsCiAd1c2Vfb2lsATEScHJvZ3Jlc3NpdmVfcmVjaXBlATEVAAAmwMKq44yM5QMVAigCQzMsF0AtAAAAAAAAGBJkYXNoX2Jhc2VsaW5lXzNfdjERAHX-B2XmnQEA&amp;_nc_gid=JlZNULkkTRCmWK1rq75Bww&amp;_nc_ss=1a&amp;_nc_zt=28&amp;oh=00_AfxNd__m2iH7AI3Yf-9H0dzal3XYhdPEuNVWW8OqsEr2bw&amp;oe=69B99DF4, https://scontent-den2-1.cdninstagram.com/o1/v/t2/f2/m86/AQPH2uvjxzooyw2fb1dFl9qK5JCXVhY0EP3b65x_2ppt5OC0QkLpXTVC-Iqyxt2V7gcIwOK8W6071pgrYOAW7dfcWFKxHsTw2T9qssw.mp4?_nc_cat=106&amp;_nc_sid=5e9851&amp;_nc_ht=scontent-den2-1.cdninstagram.com&amp;_nc_ohc=LjvKeMVbSR8Q7kNvwE5jGZF&amp;efg=eyJ2ZW5jb2RlX3RhZyI6Inhwdl9wcm9ncmVzc2l2ZS5JTlNUQUdSQU0uQ0xJUFMuQzMuMzU2LmRhc2hfYmFzZWxpbmVfM192MSIsInhwdl9hc3NldF9pZCI6MTEzNzA1MzYzNzcwMjA1OSwiYXNzZXRfYWdlX2RheXMiOjM4NiwidmlfdXNlY2FzZV9pZCI6MTAwOTksImR1cmF0aW9uX3MiOjE0LCJ1cmxnZW5fc291cmNlIjoid3d3In0%3D&amp;ccb=17-1&amp;_nc_gid=JlZNULkkTRCmWK1rq75Bww&amp;_nc_ss=1a&amp;_nc_zt=28&amp;vs=ebde88f63ae85596&amp;_nc_vs=HBksFQIYUmlnX3hwdl9yZWVsc19wZXJtYW5lbnRfc3JfcHJvZC82RDRBNzEzODg4RDIwOEY5MUE3NTA2NjhGRDJFOUI4QV92aWRlb19kYXNoaW5pdC5tcDQVAALIARIAFQIYR2lnX3hwdl9yZWVsc19wZXJtYW5lbnRfc3JfcHJvZC8xNTA3MDQ3NDAwMjUxODIxXzgyNjg2NjQzNDMyNDgzMzQwNTEubXA0FQICyAESACgAGAAbAogHdXNlX29pbAExEnByb2dyZXNzaXZlX3JlY2lwZQExFQAAJtbG0-KdiYUEFQIoAkMzLBdALRDlYEGJNxgSZGFzaF9iYXNlbGluZV8zX3YxEQB1_gdl5p0BAA&amp;oh=00_Afwte4QvhsgSBJ_9AGdETQTk-yuLHlPptCEBqkb5caozbw&amp;oe=69B9C147, https://scontent-den2-1.cdninstagram.com/o1/v/t2/f2/m86/AQNRBDrh5kUkrA4MzhAXQ9f7YwiUeLqZno_CWAigVOunfWY3SJxUUr-cj6fUzf1jZfeWh8JHrX5DHE3mNfbmzBVJ-x0Zu-vnwT53pOY.mp4?_nc_cat=101&amp;_nc_sid=5e9851&amp;_nc_ht=scontent-den2-1.cdninstagram.com&amp;_nc_ohc=kbQTcNuZq6MQ7kNvwGXy6BM&amp;efg=eyJ2ZW5jb2RlX3RhZyI6Inhwdl9wcm9ncmVzc2l2ZS5JTlNUQUdSQU0uQ0xJUFMuQzMuMzU2LmRhc2hfYmFzZWxpbmVfM192MSIsInhwdl9hc3NldF9pZCI6MTg3NDcyNDUzNjYxMjk3MiwiYXNzZXRfYWdlX2RheXMiOjM5MiwidmlfdXNlY2FzZV9pZCI6MTAwOTksImR1cmF0aW9uX3MiOjE0LCJ1cmxnZW5fc291cmNlIjoid3d3In0%3D&amp;ccb=17-1&amp;_nc_gid=JlZNULkkTRCmWK1rq75Bww&amp;_nc_ss=1a&amp;_nc_zt=28&amp;vs=dc582c1dc1dda7fe&amp;_nc_vs=HBksFQIYUmlnX3hwdl9yZWVsc19wZXJtYW5lbnRfc3JfcHJvZC8yMDRERjEzNDdBMEE3M0JFRUY0NDcwMTkzRjUzNEU5Nl92aWRlb19kYXNoaW5pdC5tcDQVAALIARIAFQIYRmlnX3hwdl9yZWVsc19wZXJtYW5lbnRfc3JfcHJvZC85OTI3NzgzMjk0NDMwMjhfNzk5NDc2NDYxNTQ4ODcyMTAzMC5tcDQVAgLIARIAKAAYABsCiAd1c2Vfb2lsATEScHJvZ3Jlc3NpdmVfcmVjaXBlATEVAAAm2OHzoKrD1AYVAigCQzMsF0AsvXCj1wo9GBJkYXNoX2Jhc2VsaW5lXzNfdjERAHX-B2XmnQEA&amp;oh=00_AfxDIdQDYON5clgdGvpWOVX-7-H3pm7NZln1BBe0wDHroQ&amp;oe=69B9BB4A</t>
  </si>
  <si>
    <t>https://www.instagram.com/yannimar04</t>
  </si>
  <si>
    <t>acemqi</t>
  </si>
  <si>
    <t>so Hypnotic</t>
  </si>
  <si>
    <t>⠀⠀⠀⠀⠀⠀⠀⠀⠀⠀⠀                       ☾⭑                            
~just a newscaster about to be replaced by AI 🌑
🌼 #QiSpirit</t>
  </si>
  <si>
    <t>https://scontent-ord5-2.cdninstagram.com/v/t51.2885-19/482389247_576266105385398_4648504028813183406_n.jpg?stp=dst-jpg_e0_s150x150_tt6&amp;efg=eyJ2ZW5jb2RlX3RhZyI6InByb2ZpbGVfcGljLmRqYW5nby41NTkuYzIifQ&amp;_nc_ht=scontent-ord5-2.cdninstagram.com&amp;_nc_cat=102&amp;_nc_oc=Q6cZ2QE_-pPvC0zBYDpikw8625-1W9g51y7xJU_d4C0O026L9AxacYeIDsJQkvlKPRB5acU&amp;_nc_ohc=3picrG1X-hEQ7kNvwFayUvI&amp;_nc_gid=d2B2vTBgJJ8QTA6bncnvhA&amp;edm=AOQ1c0wBAAAA&amp;ccb=7-5&amp;oh=00_Afy1A0wzicu5cKrYKDokKb65-WbfVrp7rz2dpuFMSHcCNQ&amp;oe=69BDAD66&amp;_nc_sid=8b3546</t>
  </si>
  <si>
    <t>tears stream down your face
when you l̶o̶s̶e̶ ̶ LIVE smth you cannot replace 🎆⏾⋆.˚
#musicofthespheresworldtour #coldplayabudhabi | Backstreet’s back, alright!
 ☪︎ a day to remember ⭑
когда была одна на концерте JLo, я смотрела на волонтеров и думала: “they must be having so much fun! было бы классно тоже попробовать.”
and here I am - волонтерю на концерте BSB☺️ (my little achievement)
в этот день я чувствовала себя максимально  | 💛💛💛💛💛💛💛
Coldplay concert, Abu Dhabi // 12/01/2025 | Laser Eye Surgery: Rediscovering the World
🤯 oh my surreal vision. Вот так я видела уличные фонарики первые  несколько дней после процедуры #colourspectrum
Самое лучшее, что мне довелось видеть в жизни 🎆
🤯 Мне пришла идея сделать лазерную коррекцию зрения (ЛЗК) спустя 4 месяца тренировок с @sona | Assem is never not Assem.. 🥀
#qispirit
#samsungselfie 
#btsarmy
#beautybloggers
#douyin | Super Bass ☯
2020년 06월 10일 
Аа, и снова 10 июня и, соответственно, я помню о своем дне рождения *хаха 
What do I want to accomplish in my cherished 20s?
Вчера прочитала книгу Maye Musk 'A woman makes a plan' и перефразирую немного 'One reason I'm not afraid of aging is that every year of my life ha | 💜🖤💜 #QiSpirit | Eri Fukatsu 🖤  my favorite of all times
I just want everyone to live good.
Мое вечное KonayuQi 
Декабрь 2018 в моей Жизни был таким сильным. ♠ 🌀 Будьте радостными, вырабатывайте благостные эмоции ☕😘 | 💎 2018/12/03 🌙 ultra grateful | : Having the strongest spirit is my religion // The world is always surprising me with what it throws at me. I'm just going along with whatever because everything has worked out so much better than I could have ever dreamed of ..already. so i'm just excited to see what happens next. 
나는 항상 나였기에
cur | Bloom
ЧТО Я привнесла в Жизнь других людей? (Мне кажется, этот вопрос будет Самым важным (единственным?) когда Я буду отсматривать, смотреть фильм своей Жизни , покинув физическое тело) КАК я прожила вот эту жизнь? Я хотела жить так : "Где я - там становится лучше." Где Я - там становится лучше. | 🌼 Мой ID: Каннамская красотка👍
Через 2 серии дорама закончится. Мне она нравится! Весь сюжет построен на теме Красоты -  люди (в Корее?) так любят красивую внешность, и красота может решать много чего.
Beauty 💜
~√ В большинстве случаев карма влияет на красоту в будущих жизнях. С КАЖДОЙ ЖИЗНЬЮ чел</t>
  </si>
  <si>
    <t>#musicofthespheresworldtour, #coldplayabudhabi, #colourspectrum, #qispirit, #samsungselfie, #btsarmy, #beautybloggers, #douyin, #QiSpirit</t>
  </si>
  <si>
    <t>@sonanth.x, @salmeya_ar</t>
  </si>
  <si>
    <t>https://instagram.com/p/DFUXkBGCUHL, https://instagram.com/p/DPCOSBLDHSp, https://instagram.com/p/DEve4GgzOB1, https://instagram.com/p/CeIlJ7UsPlW, https://instagram.com/p/CW3DkV5hFJo, https://instagram.com/p/CBQeJ88guEU, https://instagram.com/p/B-kMbRMn5hA, https://instagram.com/p/BsSDyh-nPmx, https://instagram.com/p/BrXyMf5HG-s, https://instagram.com/p/BpXETWnlI6O, https://instagram.com/p/BomTqwOF87G, https://instagram.com/p/BnfzZ9wlqSz</t>
  </si>
  <si>
    <t>44, 67, 52, 75, 101, 95, 50, 189, 120, 64, 72, 62</t>
  </si>
  <si>
    <t>16, 42, 21, 24, 14, 19, 0, 19, 6, 3, 4, 14</t>
  </si>
  <si>
    <t>2025-01-27, 2025-09-25, 2025-01-12, 2022-05-29, 2021-11-29, 2020-06-10, 2020-04-04, 2019-01-06, 2018-12-14, 2018-10-25, 2018-10-06, 2018-09-09</t>
  </si>
  <si>
    <t>Zayed Sports City Stadium, Zayed Sports Stadium, Abu Dhabi, Вечное небо Астана</t>
  </si>
  <si>
    <t>Video, Sidecar, Video, Sidecar, Image, Video, Video, Image, Image, Image, Image, Image</t>
  </si>
  <si>
    <t>https://scontent-ord5-2.cdninstagram.com/v/t51.82787-15/553368376_18531956047006359_1812155053014563975_n.jpg?stp=dst-jpg_e15_tt6&amp;_nc_ht=scontent-ord5-2.cdninstagram.com&amp;_nc_cat=103&amp;_nc_oc=Q6cZ2QE_-pPvC0zBYDpikw8625-1W9g51y7xJU_d4C0O026L9AxacYeIDsJQkvlKPRB5acU&amp;_nc_ohc=tITfrnwNjYsQ7kNvwFy1dFa&amp;_nc_gid=d2B2vTBgJJ8QTA6bncnvhA&amp;edm=AOQ1c0wBAAAA&amp;ccb=7-5&amp;oh=00_AfwswUGGirpxPWslLqaNOUM-Aaw3oJx3vgrJNk8q4XTILg&amp;oe=69BD9305&amp;_nc_sid=8b3546, https://scontent-ord5-2.cdninstagram.com/v/t51.82787-15/552656106_18531955999006359_559284492717737261_n.jpg?stp=dst-jpg_e15_tt6&amp;_nc_ht=scontent-ord5-2.cdninstagram.com&amp;_nc_cat=103&amp;_nc_oc=Q6cZ2QE_-pPvC0zBYDpikw8625-1W9g51y7xJU_d4C0O026L9AxacYeIDsJQkvlKPRB5acU&amp;_nc_ohc=L-NvOdRlQsoQ7kNvwGIqDhV&amp;_nc_gid=d2B2vTBgJJ8QTA6bncnvhA&amp;edm=AOQ1c0wBAAAA&amp;ccb=7-5&amp;ig_cache_key=MzcyOTYwNjIzNTExMzk3NTEwNw%3D%3D.3-ccb7-5&amp;oh=00_AfySYKgODCOcgzGbDJQu7fZ51GD9yEykBSQS9Y9kuBm5OQ&amp;oe=69BDB20E&amp;_nc_sid=8b3546, https://scontent-ord5-2.cdninstagram.com/v/t51.82787-15/553116497_18531956008006359_5620128647653930019_n.jpg?stp=dst-jpg_e35_p1080x1080_sh0.08_tt6&amp;_nc_ht=scontent-ord5-2.cdninstagram.com&amp;_nc_cat=103&amp;_nc_oc=Q6cZ2QE_-pPvC0zBYDpikw8625-1W9g51y7xJU_d4C0O026L9AxacYeIDsJQkvlKPRB5acU&amp;_nc_ohc=0uNRTvcx29gQ7kNvwEZJBQr&amp;_nc_gid=d2B2vTBgJJ8QTA6bncnvhA&amp;edm=AOQ1c0wBAAAA&amp;ccb=7-5&amp;ig_cache_key=MzcyOTYwNjIzNTExMzkzMzkyNg%3D%3D.3-ccb7-5&amp;oh=00_AfxdGvlgVBIdvYkk6q6XynqlJDcUYimP83SrevxWCjPycQ&amp;oe=69BDA337&amp;_nc_sid=8b3546, https://scontent-ord5-2.cdninstagram.com/v/t51.82787-15/553724357_18531956017006359_8108372757889740843_n.jpg?stp=dst-jpg_e35_p1080x1080_sh0.08_tt6&amp;_nc_ht=scontent-ord5-2.cdninstagram.com&amp;_nc_cat=103&amp;_nc_oc=Q6cZ2QE_-pPvC0zBYDpikw8625-1W9g51y7xJU_d4C0O026L9AxacYeIDsJQkvlKPRB5acU&amp;_nc_ohc=sI9cQQEZCG0Q7kNvwF2Mc2R&amp;_nc_gid=d2B2vTBgJJ8QTA6bncnvhA&amp;edm=AOQ1c0wBAAAA&amp;ccb=7-5&amp;ig_cache_key=MzcyOTYwNjIzNTE4MTA2Mjc5NQ%3D%3D.3-ccb7-5&amp;oh=00_AfwOVouE01t62cBE-FoYPrBV-hDBZRCsPvaqbly1AFI9Og&amp;oe=69BDA0CB&amp;_nc_sid=8b3546, https://scontent-ord5-2.cdninstagram.com/v/t51.82787-15/553275227_18531956026006359_4571739187630449331_n.jpg?stp=dst-jpg_e35_p1080x1080_sh0.08_tt6&amp;_nc_ht=scontent-ord5-2.cdninstagram.com&amp;_nc_cat=103&amp;_nc_oc=Q6cZ2QE_-pPvC0zBYDpikw8625-1W9g51y7xJU_d4C0O026L9AxacYeIDsJQkvlKPRB5acU&amp;_nc_ohc=f0BM0zvNTXYQ7kNvwFEGgb3&amp;_nc_gid=d2B2vTBgJJ8QTA6bncnvhA&amp;edm=AOQ1c0wBAAAA&amp;ccb=7-5&amp;ig_cache_key=MzcyOTYwNjIzNTEyMjM0ODM3OQ%3D%3D.3-ccb7-5&amp;oh=00_AfyHA-aLJLRyt9LQE4GhKR4Kp_ZV09eMY5DaY23I91mUhw&amp;oe=69BDBA8C&amp;_nc_sid=8b3546, https://scontent-ord5-2.cdninstagram.com/v/t51.82787-15/553203633_18531956038006359_2440056568513225644_n.jpg?stp=dst-jpg_e35_p1080x1080_sh0.08_tt6&amp;_nc_ht=scontent-ord5-2.cdninstagram.com&amp;_nc_cat=103&amp;_nc_oc=Q6cZ2QE_-pPvC0zBYDpikw8625-1W9g51y7xJU_d4C0O026L9AxacYeIDsJQkvlKPRB5acU&amp;_nc_ohc=xOWDZoU7u-kQ7kNvwHNI_Ya&amp;_nc_gid=d2B2vTBgJJ8QTA6bncnvhA&amp;edm=AOQ1c0wBAAAA&amp;ccb=7-5&amp;ig_cache_key=MzcyOTYwNjIzNTE0NzQ4Mzk5Nw%3D%3D.3-ccb7-5&amp;oh=00_AfxtavIbyNWNZFSIoO1VHf3msJt9Rva8ajo3PJWYTY0QZA&amp;oe=69BDB21C&amp;_nc_sid=8b3546, https://scontent-ord5-3.cdninstagram.com/v/t51.71878-15/622520651_1851450145733047_6285994660151807920_n.jpg?stp=dst-jpg_e15_tt6&amp;_nc_ht=scontent-ord5-3.cdninstagram.com&amp;_nc_cat=107&amp;_nc_oc=Q6cZ2QE_-pPvC0zBYDpikw8625-1W9g51y7xJU_d4C0O026L9AxacYeIDsJQkvlKPRB5acU&amp;_nc_ohc=tFSzlwzBZXMQ7kNvwEvOfGa&amp;_nc_gid=d2B2vTBgJJ8QTA6bncnvhA&amp;edm=AOQ1c0wBAAAA&amp;ccb=7-5&amp;oh=00_Afytp_vEbbwuLehdPTtKjGJGmsQwsQ3ENeZSakI083MunA&amp;oe=69BD87C4&amp;_nc_sid=8b3546, https://scontent-ord5-3.cdninstagram.com/v/t51.82787-15/651024502_18107956702838215_8413755598186692943_n.webp?stp=dst-jpg_e35_s1080x1080_sh0.08_tt6&amp;_nc_ht=scontent-ord5-3.cdninstagram.com&amp;_nc_cat=107&amp;_nc_oc=Q6cZ2QE_-pPvC0zBYDpikw8625-1W9g51y7xJU_d4C0O026L9AxacYeIDsJQkvlKPRB5acU&amp;_nc_ohc=pUcuVMb7J_kQ7kNvwHRDSzQ&amp;_nc_gid=d2B2vTBgJJ8QTA6bncnvhA&amp;edm=AOQ1c0wBAAAA&amp;ccb=7-5&amp;ig_cache_key=Mjg0ODY5MDE3MTU3MTg4NDI3Mg%3D%3D.3-ccb7-5&amp;oh=00_AfwGz9MEahHcyFoUiy-6ZOG9yhcRiUUqQdXvr3EfzbL4rg&amp;oe=69BD99A2&amp;_nc_sid=8b3546, https://scontent-ord5-3.cdninstagram.com/v/t51.82787-15/652198997_18102702868908336_160491612623878382_n.webp?stp=dst-jpg_e35_s1080x1080_sh0.08_tt6&amp;_nc_ht=scontent-ord5-3.cdninstagram.com&amp;_nc_cat=100&amp;_nc_oc=Q6cZ2QE_-pPvC0zBYDpikw8625-1W9g51y7xJU_d4C0O026L9AxacYeIDsJQkvlKPRB5acU&amp;_nc_ohc=upu-lszwL_sQ7kNvwEdDrYy&amp;_nc_gid=d2B2vTBgJJ8QTA6bncnvhA&amp;edm=AOQ1c0wBAAAA&amp;ccb=7-5&amp;ig_cache_key=Mjg0ODY5MDE3MTc5MDE3Nzk1Mg%3D%3D.3-ccb7-5&amp;oh=00_AfzG2Rrgn4fx9r-KEJm8ossRDONskR7TxADG4SDzh_mE6g&amp;oe=69BDA664&amp;_nc_sid=8b3546, https://scontent-ord5-3.cdninstagram.com/v/t51.82787-15/622275547_18145794955460466_6911836461863471207_n.jpg?stp=dst-jpg_e15_fr_p1080x1080_tt6&amp;_nc_ht=scontent-ord5-3.cdninstagram.com&amp;_nc_cat=106&amp;_nc_oc=Q6cZ2QE_-pPvC0zBYDpikw8625-1W9g51y7xJU_d4C0O026L9AxacYeIDsJQkvlKPRB5acU&amp;_nc_ohc=9comarayliAQ7kNvwG4J2Qa&amp;_nc_gid=d2B2vTBgJJ8QTA6bncnvhA&amp;edm=AOQ1c0wBAAAA&amp;ccb=7-5&amp;ig_cache_key=MjcxNzY1NjU5MTY5NTYzMDk1Mg%3D%3D.3-ccb7-5&amp;oh=00_AfwWbi9JX3stHqmOF6KoIObLwHG51ESpXgrUak6Wm1e5Qw&amp;oe=69BD8F55&amp;_nc_sid=8b3546, https://scontent-ord5-1.cdninstagram.com/v/t51.82787-15/627675040_18376102492088077_5754407624256517967_n.jpg?stp=dst-jpg_e15_tt6&amp;_nc_ht=sc</t>
  </si>
  <si>
    <t>https://scontent-ord5-3.cdninstagram.com/o1/v/t2/f2/m367/AQPORjxRJp7YvExAFo40gKyyrhVItnwioZutNCmotSW3moEqvTR0Lxjsvxh1Z5fizoClOAEUhfcDyelQVml2C2zfEJDKXl6HIR9qUwc.mp4?_nc_cat=104&amp;_nc_sid=5e9851&amp;_nc_ht=scontent-ord5-3.cdninstagram.com&amp;_nc_ohc=mae3QpFaDGUQ7kNvwH_o-pk&amp;efg=eyJ2ZW5jb2RlX3RhZyI6Inhwdl9wcm9ncmVzc2l2ZS5JTlNUQUdSQU0uQ0xJUFMuQzMuNzIwLmRhc2hfYmFzZWxpbmVfMV92MSIsInhwdl9hc3NldF9pZCI6MjU4MzE4NzgxODU0NjcwOCwiYXNzZXRfYWdlX2RheXMiOjQxMywidmlfdXNlY2FzZV9pZCI6MTAwOTksImR1cmF0aW9uX3MiOjQ4LCJ1cmxnZW5fc291cmNlIjoid3d3In0%3D&amp;ccb=17-1&amp;vs=a3ba58a8c7ef2d23&amp;_nc_vs=HBksFQIYQGlnX2VwaGVtZXJhbC85QjRFQjg2RTAzRThEQjBBM0Y3RDQ3QjYwOUVDNjFCQ192aWRlb19kYXNoaW5pdC5tcDQVAALIARIAFQIYR2lnX3hwdl9yZWVsc19wZXJtYW5lbnRfc3JfcHJvZC8xNDk5MDIxNjI3NDYwODg1XzcxOTA5MTI5MjY5OTY0MzA3NTMubXA0FQICyAESACgAGAAbAogHdXNlX29pbAExEnByb2dyZXNzaXZlX3JlY2lwZQExFQAAJqiYgIWp2ZYJFQIoAkMzLBdASHdsi0OVgRgSZGFzaF9iYXNlbGluZV8xX3YxEQB1_gdl5p0BAA&amp;_nc_gid=d2B2vTBgJJ8QTA6bncnvhA&amp;_nc_ss=1a&amp;_nc_zt=28&amp;oh=00_AfxGIn-RE-eokKllgSbJO5cTzqukC_3_PXnWXw12jzfqjw&amp;oe=69BD9A59, https://scontent-ord5-3.cdninstagram.com/o1/v/t2/f2/m367/AQOXj6bK0hGaXFJIXMXTFIbyV7FQTTfSA8l_QCsnu5AZT5IDmmc8RHb7NnTpapXQ3qX8xui7-XMH9IUGnGmzEQd372LNFXod7CBUZ44.mp4?_nc_cat=100&amp;_nc_sid=5e9851&amp;_nc_ht=scontent-ord5-3.cdninstagram.com&amp;_nc_ohc=xGD4UvOZIEcQ7kNvwEbQH_g&amp;efg=eyJ2ZW5jb2RlX3RhZyI6Inhwdl9wcm9ncmVzc2l2ZS5JTlNUQUdSQU0uQ0FST1VTRUxfSVRFTS5DMy43MjAuZGFzaF9iYXNlbGluZV8xX3YxIiwieHB2X2Fzc2V0X2lkIjozMjY0MTM5OTE3MDc0MTY2LCJhc3NldF9hZ2VfZGF5cyI6MTcxLCJ2aV91c2VjYXNlX2lkIjoxMDE0NiwiZHVyYXRpb25fcyI6MTAsInVybGdlbl9zb3VyY2UiOiJ3d3cifQ%3D%3D&amp;ccb=17-1&amp;vs=cccea82cebb0511d&amp;_nc_vs=HBksFQIYQGlnX2VwaGVtZXJhbC9FNTRCODY0QzQwQTc2RDdEMjRGQzA1QzZDNUVGMUU4Rl92aWRlb19kYXNoaW5pdC5tcDQVAALIARIAFQIYOnBhc3N0aHJvdWdoX2V2ZXJzdG9yZS9HTmtxRHlFZHNHS3dJM2tDQU11Wlc1VGNyQXRNYmtZTEFBQUYVAgLIARIAKAAYABsCiAd1c2Vfb2lsATEScHJvZ3Jlc3NpdmVfcmVjaXBlATEVAAAm7PuIxPmtzAsVAigCQzMsF0Al26XjU_fPGBJkYXNoX2Jhc2VsaW5lXzFfdjERAHXuB2XEngEA&amp;_nc_gid=d2B2vTBgJJ8QTA6bncnvhA&amp;_nc_ss=1a&amp;_nc_zt=28&amp;oh=00_AfzLk9G2mJRjdCKpcoMhfTkhSJWiQVsD2ovSBdKmDy_2Bg&amp;oe=69BD9B0D, https://scontent-ord5-3.cdninstagram.com/o1/v/t2/f2/m367/AQNr6yJvcnEV09-DYSokVZtNMhGfbY-rqJDFk9G5NVBEEwCKmN0Q8gbvJoxPkSLaoij3sDNHhrlyaVaY7q_9hoeNrzNx_6lOJKWOmZ0.mp4?_nc_cat=106&amp;_nc_sid=5e9851&amp;_nc_ht=scontent-ord5-3.cdninstagram.com&amp;_nc_ohc=IfQgpBMv01YQ7kNvwGnAThq&amp;efg=eyJ2ZW5jb2RlX3RhZyI6Inhwdl9wcm9ncmVzc2l2ZS5JTlNUQUdSQU0uQ0FST1VTRUxfSVRFTS5DMy43MjAuZGFzaF9iYXNlbGluZV8xX3YxIiwieHB2X2Fzc2V0X2lkIjoyMjAyNTQzMTUwMjQzODkyLCJhc3NldF9hZ2VfZGF5cyI6MTcxLCJ2aV91c2VjYXNlX2lkIjoxMDE0NiwiZHVyYXRpb25fcyI6MywidXJsZ2VuX3NvdXJjZSI6Ind3dyJ9&amp;ccb=17-1&amp;vs=7fdd73f3bd1ee566&amp;_nc_vs=HBksFQIYQGlnX2VwaGVtZXJhbC9FNjQxRTA0MTNDRDY2QjQxNUJFNzUxODA0NTQ5NDVBRF92aWRlb19kYXNoaW5pdC5tcDQVAALIARIAFQIYOnBhc3N0aHJvdWdoX2V2ZXJzdG9yZS9HSVh5Q3lHLUM5T3FNX3dDQURfdDFsazBhbzllYmtZTEFBQUYVAgLIARIAKAAYABsCiAd1c2Vfb2lsATEScHJvZ3Jlc3NpdmVfcmVjaXBlATEVAAAm6ICVofHM6QcVAigCQzMsF0ALul41P3zuGBJkYXNoX2Jhc2VsaW5lXzFfdjERAHXuB2XEngEA&amp;_nc_gid=d2B2vTBgJJ8QTA6bncnvhA&amp;_nc_ss=1a&amp;_nc_zt=28&amp;oh=00_AfydaWE1R3BIMEWDVmbMq51MyjYPakvUIpF_q8GyXazMTQ&amp;oe=69BD9603, https://scontent-ord5-2.cdninstagram.com/o1/v/t2/f2/m367/AQO6UFlFTeRsrAHZQE7sh7flpmqTJ2VMKCGhv9AZr4qIvGryXg3N5gQUkKfecE55yx7xlttNEuQqXNw4Xvv4T01wEgpRJ2cdYR1zDVI.mp4?_nc_cat=103&amp;_nc_sid=5e9851&amp;_nc_ht=scontent-ord5-2.cdninstagram.com&amp;_nc_ohc=QV8-z5YyEV4Q7kNvwG_GmT3&amp;efg=eyJ2ZW5jb2RlX3RhZyI6Inhwdl9wcm9ncmVzc2l2ZS5JTlNUQUdSQU0uQ0FST1VTRUxfSVRFTS5DMy43MjAuZGFzaF9iYXNlbGluZV8xX3YxIiwieHB2X2Fzc2V0X2lkIjo4MjgwOTM4Mzk1NTEwMzEsImFzc2V0X2FnZV9kYXlzIjoxNzEsInZpX3VzZWNhc2VfaWQiOjEwMTQ2LCJkdXJhdGlvbl9zIjoxOCwidXJsZ2VuX3NvdXJjZSI6Ind3dyJ9&amp;ccb=17-1&amp;vs=621c1f3d227ff131&amp;_nc_vs=HBksFQIYQGlnX2VwaGVtZXJhbC82RDQ1NUFCNEFCODMzRTg5RDg1N0Y0NEZGRkUyRDlBMF92aWRlb19kYXNoaW5pdC5tcDQVAALIARIAFQIYOnBhc3N0aHJvdWdoX2V2ZXJzdG9yZS9HSWpWQWlFVkhGVWlGZlFEQURNYUw3SktwX0JYYmtZTEFBQUYVAgLIARIAKAAYABsCiAd1c2Vfb2lsATEScHJvZ3Jlc3NpdmVfcmVjaXBlATEVAAAm7qit8rPJ-AIVAigCQzMsF0Ayz52yLQ5WGBJkYXNoX2Jhc2VsaW5lXzFfdjERAHXuB2XEngEA&amp;_nc_gid=d2B2vTBgJJ8QTA6bncnvhA&amp;_nc_ss=1a&amp;_nc_zt=28&amp;oh=00_AfygR4nx7YKSDBTjm61qajoVGk7rjlPCfI5Aq09ciqlIrg&amp;oe=69BD87F8, https://scontent-ord5-3.cdninstagram.com/o1/v/t2/f2/m367/AQNir3XK9dRKAnT_D364-YeitXXST43xlIMBBh9bB1qgSgwIphQ_SoIb_iIlAi4gplXUQtZTzgUXW3XAo1Uhr7kSMxhznGZOJFuDdS8.mp4?_nc_cat=104&amp;_nc_sid=5e9851&amp;_nc_ht=scontent-ord5-3.cdninstagram.com&amp;_nc_ohc=iuI3Zia-5J4Q7kNvwHCFOtv&amp;efg=eyJ2ZW5jb2RlX3RhZyI6Inhwdl9wcm9ncmVzc2l2ZS5JTlNUQUdSQU0uQ0FST1VTRUxfSVRFTS5DMy43MjAuZGFzaF9iYXNlbGluZV8xX3YxIiwieHB2X2Fzc2V0X2lkIjoxMzY3ODA0MTg4MDA4NjYwLCJhc3NldF9hZ2VfZGF5cyI6MTcxLCJ2aV91c2VjYXNlX2lkIjoxMDE0NiwiZHVyYXRpb25fcyI6MTUsInVybGdlbl9zb3VyY2UiOiJ3d3cifQ%3D%3D&amp;ccb=17-1&amp;vs=f0a638adf34f1926&amp;_nc_vs=HBksFQIYQGlnX2VwaGVtZXJhbC80QjQ4NUE2NkM5MzU2MTQyNTU4Mjk0NzY3REQwRTM4Q192aWRlb19kYXNoaW5pdC5tcDQVAALIARIAFQIYOnBhc3N0aHJvdWdoX2V2ZXJzdG9yZS9HSW1pQnlFOHJTUzZzYmtOQUNxbHc1OFY4bFliYmtZTEFBQUYVAgLIARIAKAAYABsCiAd1c2Vfb2lsATEScHJvZ3Jlc3NpdmVfcmVjaXBlATEVAAAmqIP9q9eA7gQVAigCQzMsF0AuzMzMzMzNGBJkYXNoX2Jhc2VsaW5lXzFfdjERAHXuB2XEngEA&amp;_nc_gid=d2B2vTBgJJ8QTA6bncnvhA&amp;_nc_ss=1a&amp;_nc_zt=28&amp;oh=</t>
  </si>
  <si>
    <t>https://www.instagram.com/acemqi</t>
  </si>
  <si>
    <t>aye13aye</t>
  </si>
  <si>
    <t>Aye Aye</t>
  </si>
  <si>
    <t>https://scontent-bos5-1.cdninstagram.com/v/t51.2885-19/431655990_946103626541240_5834790105662567679_n.jpg?stp=dst-jpg_e0_s150x150_tt6&amp;efg=eyJ2ZW5jb2RlX3RhZyI6InByb2ZpbGVfcGljLmRqYW5nby45NTguYzIifQ&amp;_nc_ht=scontent-bos5-1.cdninstagram.com&amp;_nc_cat=108&amp;_nc_oc=Q6cZ2QHLcvvdneoSqdsvSwBscvubsfKanPeRMinCW37AxtHgr0Dqeq55EZ9NymT4F3E1dOw&amp;_nc_ohc=Tw3832yOLU0Q7kNvwHzW1eE&amp;_nc_gid=yziMCFGMlzBYE6B8iIqOHA&amp;edm=AOQ1c0wBAAAA&amp;ccb=7-5&amp;oh=00_AfwHuMRYMMvbCiBaqZwO4gTJWApC4B_ALyQL8Quymgm_KQ&amp;oe=69BD9EC4&amp;_nc_sid=8b3546</t>
  </si>
  <si>
    <t>အမှတ်တရလေး🤍🤍🤍
คืนทีมีความสุข | 10/05/2024 
အမှတ်တရလေး | မဂၤလာနံနက္ခင္းပါ
 ကံေကာင္းၾကပါေစ</t>
  </si>
  <si>
    <t>https://instagram.com/p/DKJqw1YNP1Z, https://instagram.com/p/DCtBZa0pemU, https://instagram.com/p/DCeBjBYp9Ar, https://instagram.com/p/C8owz-ipTfP, https://instagram.com/p/C65bqK9pdmE, https://instagram.com/p/C60K7lEJknj, https://instagram.com/p/C2hKitmJUGt, https://instagram.com/p/C1e6cuCJ03U, https://instagram.com/p/C1dy8WWJZMV, https://instagram.com/p/C1dy4x2pR3P, https://instagram.com/p/C1dWxD2ppEy, https://instagram.com/p/C1dQ1nWpmX5</t>
  </si>
  <si>
    <t>0, 4, 3, 7, 2, 1, 0, 1, 2, 2, 2, 1</t>
  </si>
  <si>
    <t>2025-05-27, 2024-11-23, 2024-11-17, 2024-06-25, 2024-05-13, 2024-05-11, 2024-01-25, 2023-12-30, 2023-12-30, 2023-12-30, 2023-12-30, 2023-12-30</t>
  </si>
  <si>
    <t>Sidecar, Sidecar, Sidecar, Image, Sidecar, Image, Image, Sidecar, Image, Image, Image, Image</t>
  </si>
  <si>
    <t>https://scontent-bos5-1.cdninstagram.com/v/t39.30808-6/499668884_1271671721220719_4261162255718973239_n.jpg?stp=dst-jpg_e15_tt6&amp;_nc_ht=scontent-bos5-1.cdninstagram.com&amp;_nc_cat=111&amp;_nc_oc=Q6cZ2QHLcvvdneoSqdsvSwBscvubsfKanPeRMinCW37AxtHgr0Dqeq55EZ9NymT4F3E1dOw&amp;_nc_ohc=RGzChVdRtC0Q7kNvwGPkVd3&amp;_nc_gid=yziMCFGMlzBYE6B8iIqOHA&amp;edm=AOQ1c0wAAAAA&amp;ccb=7-5&amp;ig_cache_key=MzY0MTYyOTgzMDIwMjgwMTk4Mg%3D%3D.3-ccb7-5&amp;oh=00_Afy_ejt7IAunLoadO_1thPq6-8TnDgXbQphQaYIwuM8W0Q&amp;oe=69BDA93E&amp;_nc_sid=8b3546, https://scontent-bos5-1.cdninstagram.com/v/t39.30808-6/499668884_1271671721220719_4261162255718973239_n.jpg?stp=dst-jpg_e15_tt6&amp;_nc_ht=scontent-bos5-1.cdninstagram.com&amp;_nc_cat=111&amp;_nc_oc=Q6cZ2QHLcvvdneoSqdsvSwBscvubsfKanPeRMinCW37AxtHgr0Dqeq55EZ9NymT4F3E1dOw&amp;_nc_ohc=RGzChVdRtC0Q7kNvwGPkVd3&amp;_nc_gid=yziMCFGMlzBYE6B8iIqOHA&amp;edm=AOQ1c0wAAAAA&amp;ccb=7-5&amp;ig_cache_key=MzY0MTYyOTgzMDIwMjgwMTk4Mg%3D%3D.3-ccb7-5&amp;oh=00_Afy_ejt7IAunLoadO_1thPq6-8TnDgXbQphQaYIwuM8W0Q&amp;oe=69BDA93E&amp;_nc_sid=8b3546, https://scontent-bos5-1.cdninstagram.com/v/t39.30808-6/494564455_1271672014554023_4583683656695058944_n.jpg?stp=dst-jpg_e35_p1080x1080_sh0.08_tt6&amp;_nc_ht=scontent-bos5-1.cdninstagram.com&amp;_nc_cat=111&amp;_nc_oc=Q6cZ2QHLcvvdneoSqdsvSwBscvubsfKanPeRMinCW37AxtHgr0Dqeq55EZ9NymT4F3E1dOw&amp;_nc_ohc=rtM9vzv20ewQ7kNvwGjx82U&amp;_nc_gid=yziMCFGMlzBYE6B8iIqOHA&amp;edm=AOQ1c0wAAAAA&amp;ccb=7-5&amp;ig_cache_key=MzY0MTYyOTgyOTkyNjA4NDUwOA%3D%3D.3-ccb7-5&amp;oh=00_AfwYQ3q-ZbkyGZ1nMOjtIFFtDnDgvodc5jtZkCuuY6bq9g&amp;oe=69BDA2A9&amp;_nc_sid=8b3546, https://scontent-bos5-1.cdninstagram.com/v/t39.30808-6/501298061_1271671794554045_8844978939265871676_n.jpg?stp=dst-jpg_e15_tt6&amp;_nc_ht=scontent-bos5-1.cdninstagram.com&amp;_nc_cat=105&amp;_nc_oc=Q6cZ2QHLcvvdneoSqdsvSwBscvubsfKanPeRMinCW37AxtHgr0Dqeq55EZ9NymT4F3E1dOw&amp;_nc_ohc=TKNTh3wIUb0Q7kNvwGwinlK&amp;_nc_gid=yziMCFGMlzBYE6B8iIqOHA&amp;edm=AOQ1c0wAAAAA&amp;ccb=7-5&amp;ig_cache_key=MzY0MTYyOTgzMjYzNTU1MjE3NA%3D%3D.3-ccb7-5&amp;oh=00_AfyvLETWaJQ7bNtgD7zH96R1Fu6boZU3vnvLcBO1A5J10Q&amp;oe=69BDB3FD&amp;_nc_sid=8b3546, https://scontent-bos5-1.cdninstagram.com/v/t39.30808-6/500233759_1271671834554041_3240770863999406640_n.jpg?stp=dst-jpg_e15_tt6&amp;_nc_ht=scontent-bos5-1.cdninstagram.com&amp;_nc_cat=105&amp;_nc_oc=Q6cZ2QHLcvvdneoSqdsvSwBscvubsfKanPeRMinCW37AxtHgr0Dqeq55EZ9NymT4F3E1dOw&amp;_nc_ohc=yetCgV-wk0IQ7kNvwGurTL1&amp;_nc_gid=yziMCFGMlzBYE6B8iIqOHA&amp;edm=AOQ1c0wAAAAA&amp;ccb=7-5&amp;ig_cache_key=MzY0MTYyOTgzMDQxMjU5NjE3MQ%3D%3D.3-ccb7-5&amp;oh=00_AfzA0BGIQjoPii1WZCgMs1Ud1TOHdLxyt4hsOdIHJSD8-w&amp;oe=69BD953C&amp;_nc_sid=8b3546, https://scontent-bos5-1.cdninstagram.com/v/t39.30808-6/482247748_1213019343752624_8686260108284532138_n.jpg?stp=dst-jpg_e35_p1080x1080_sh0.08_tt6&amp;_nc_ht=scontent-bos5-1.cdninstagram.com&amp;_nc_cat=108&amp;_nc_oc=Q6cZ2QHLcvvdneoSqdsvSwBscvubsfKanPeRMinCW37AxtHgr0Dqeq55EZ9NymT4F3E1dOw&amp;_nc_ohc=xqP46G5d-gEQ7kNvwEZnz6E&amp;_nc_gid=yziMCFGMlzBYE6B8iIqOHA&amp;edm=AOQ1c0wAAAAA&amp;ccb=7-5&amp;ig_cache_key=MzUwNzQ2NTgxMDU0OTgxNTQyMw%3D%3D.3-ccb7-5&amp;oh=00_AfyNs4hhU9zbFxjFTwLPs8ueVhiRgn1_3qcfLKHd82H4og&amp;oe=69BD9BD5&amp;_nc_sid=8b3546, https://scontent-bos5-1.cdninstagram.com/v/t39.30808-6/482247748_1213019343752624_8686260108284532138_n.jpg?stp=dst-jpg_e35_p1080x1080_sh0.08_tt6&amp;_nc_ht=scontent-bos5-1.cdninstagram.com&amp;_nc_cat=108&amp;_nc_oc=Q6cZ2QHLcvvdneoSqdsvSwBscvubsfKanPeRMinCW37AxtHgr0Dqeq55EZ9NymT4F3E1dOw&amp;_nc_ohc=xqP46G5d-gEQ7kNvwEZnz6E&amp;_nc_gid=yziMCFGMlzBYE6B8iIqOHA&amp;edm=AOQ1c0wAAAAA&amp;ccb=7-5&amp;ig_cache_key=MzUwNzQ2NTgxMDU0OTgxNTQyMw%3D%3D.3-ccb7-5&amp;oh=00_AfyNs4hhU9zbFxjFTwLPs8ueVhiRgn1_3qcfLKHd82H4og&amp;oe=69BD9BD5&amp;_nc_sid=8b3546, https://scontent-bos5-1.cdninstagram.com/v/t39.30808-6/482051171_1213019397085952_3517306746102376385_n.jpg?stp=dst-jpg_e35_p1080x1080_sh0.08_tt6&amp;_nc_ht=scontent-bos5-1.cdninstagram.com&amp;_nc_cat=108&amp;_nc_oc=Q6cZ2QHLcvvdneoSqdsvSwBscvubsfKanPeRMinCW37AxtHgr0Dqeq55EZ9NymT4F3E1dOw&amp;_nc_ohc=XXbXf5Cdn4kQ7kNvwE86qYL&amp;_nc_gid=yziMCFGMlzBYE6B8iIqOHA&amp;edm=AOQ1c0wAAAAA&amp;ccb=7-5&amp;ig_cache_key=MzUwNzQ2NTgxMDA0NjQ3NjI5NQ%3D%3D.3-ccb7-5&amp;oh=00_AfxDWcaRJ0R94WnlOS_s_Rey5NyuKd2EO8jo08PK_fNIaw&amp;oe=69BD8C49&amp;_nc_sid=8b3546, https://scontent-bos5-1.cdninstagram.com/v/t39.30808-6/482206143_1213019497085942_3276949946048942535_n.jpg?stp=dst-jpg_e35_p1080x1080_sh0.08_tt6&amp;_nc_ht=scontent-bos5-1.cdninstagram.com&amp;_nc_cat=102&amp;_nc_oc=Q6cZ2QHLcvvdneoSqdsvSwBscvubsfKanPeRMinCW37AxtHgr0Dqeq55EZ9NymT4F3E1dOw&amp;_nc_ohc=ZkEEvPcW0ykQ7kNvwG9mLwt&amp;_nc_gid=yziMCFGMlzBYE6B8iIqOHA&amp;edm=AOQ1c0wAAAAA&amp;ccb=7-5&amp;ig_cache_key=MzUwNzQ2NTgwOTczNjE1NTY0Mw%3D%3D.3-ccb7-5&amp;oh=00_Afy0jvWB4njL8GRM6sPt9OiObz-s6329N8eDbTmgJwd_8A&amp;oe=69BDA486&amp;_nc_sid=8b3546, https://scontent-bos5-1.cdninstagram.com/v/t39.30808-6/481082771_1213019150419310_5024433469773173933_n.jpg?stp=dst-jpg_e35_p1080x1080_sh0.08_tt6&amp;_nc_ht=scontent-bos5-1.cdninstagram.com&amp;_nc_cat=102&amp;_nc_oc=Q6cZ2QHLcvvdneoSqdsvSwBscvubsfKanPeRMinCW37AxtHgr0Dqeq55EZ9NymT4F3E1dOw&amp;_nc_ohc=U7h1gJb8h84Q7kNvwF_jIva&amp;_nc_gid=yziMCFGMlzBYE6B8iIqOHA&amp;edm=AOQ1c0wAAAAA&amp;ccb=7-5&amp;ig_cache_key=MzUwNzQ2NTgwOTU4NTE2NDQxOA%3D%3D.3-ccb7-5&amp;oh=00_AfwV8txfMa4WjbsCmW-63ex38MHVA7zpLECbVA76jn5H5g&amp;oe=69BD9A77&amp;_nc_sid=8b3546, https://scontent-bos5-1.cdninstagram.com/v/t39.30808-6/4816998</t>
  </si>
  <si>
    <t>https://www.instagram.com/aye13aye</t>
  </si>
  <si>
    <t>nothing577</t>
  </si>
  <si>
    <t>Chen Evan</t>
  </si>
  <si>
    <t>音樂🎵籃球🏀50嵐🥤旅遊✈️人生💪💪</t>
  </si>
  <si>
    <t>https://scontent-iad3-1.cdninstagram.com/v/t51.2885-19/186003395_989312138487158_1845086879406779279_n.jpg?stp=dst-jpg_e0_s150x150_tt6&amp;efg=eyJ2ZW5jb2RlX3RhZyI6InByb2ZpbGVfcGljLmRqYW5nby4xMDgwLmMyIn0&amp;_nc_ht=scontent-iad3-1.cdninstagram.com&amp;_nc_cat=102&amp;_nc_oc=Q6cZ2QFGEnBpc_O1K6FbuXa-L7flPWrcIlSHAeVmy__1EM2sKd5QsnSnzTHg6oN6zwK6aeGJHiUxz4NhRe2fYYTlBnVo&amp;_nc_ohc=skiyL_gtDQkQ7kNvwGKrq2O&amp;_nc_gid=nFZoU3_Sm30GhLMIKN7vvg&amp;edm=AOQ1c0wBAAAA&amp;ccb=7-5&amp;oh=00_AfyxRguMgfeAPwgK1kZov5HHgCk3mkboXge48CttyAOoYQ&amp;oe=69BDB34D&amp;_nc_sid=8b3546</t>
  </si>
  <si>
    <t>#幼兒園 #兒子 #老大 #第一名🏆 | 可可愛愛全家福❤️ 成長紀錄史 @joyous810123  @tinycktw | 第一次萬聖節成功
媽媽的idea❤️
爸爸馬上執行💪🏼
雖然抱了整個晚上
手真的爆了，但希望你很開心
之後每年都要來發揮想像力了
明年又多一個小的😂😂
#海安路萬聖節活動🎃 
#海底撈 #變臉秀 #小孩 
#海安路 #萬聖節 #變裝 | 新價目表 
搭配每個月10台 鍍膜優惠（預約優先）
歡迎光臨❤️ | 爸媽十年前辦的護照 今年終於出國了
辛苦工作捨不得花錢出國 
跟弟弟 @11.05_chen_yi_ren 
現在有點能力了 我們帶你們出國
希望之後每年帶你們出國一次❤️
親愛的老婆大人辛苦你了 @joyous810123 
雖然爭吵少不了 但這就是幸福的滋味吧
把岳母也帶著
因為他把女兒交給我
他多了一個兒子 我多了一個媽媽
要孝順當然一起孝順😂 @nm99520 | 超模臉 超模糊的臉😂</t>
  </si>
  <si>
    <t>@joyous810123, @tinycktw, @11.05_chen_yi_ren, @nm99520</t>
  </si>
  <si>
    <t>https://instagram.com/p/DREUbD1kjl-, https://instagram.com/p/DIgJvFuBsac, https://instagram.com/p/DBlt5NRBTtc, https://instagram.com/p/C-t4k6BhgJr, https://instagram.com/p/C9Avz_OgPU0, https://instagram.com/p/C5XVoFwhPX_, https://instagram.com/p/C2q5l7phGgK, https://instagram.com/p/C1om874hxZC, https://instagram.com/p/Cpb0XnkAS2s, https://instagram.com/p/CpMIvJOvbLN, https://instagram.com/p/CpLGC3LPDGS, https://instagram.com/p/ClCpBbcAh5w</t>
  </si>
  <si>
    <t>14, 55, 39, 21, 13, 159, 56, 51, 25, 52, 40, 14</t>
  </si>
  <si>
    <t>0, 2, 0, 0, 0, 4, 2, 4, 2, 1, 0, 2</t>
  </si>
  <si>
    <t>2025-11-15, 2025-04-16, 2024-10-26, 2024-08-16, 2024-07-04, 2024-04-05, 2024-01-29, 2024-01-03, 2023-03-06, 2023-02-28, 2023-02-27, 2022-11-17</t>
  </si>
  <si>
    <t>海安路, 沖繩 Okinawa</t>
  </si>
  <si>
    <t>Video, Sidecar, Sidecar, Sidecar, Video, Video, Video, Sidecar, Video, Sidecar, Sidecar, Video</t>
  </si>
  <si>
    <t>https://scontent-iad3-1.cdninstagram.com/v/t51.2885-15/491459639_18501022756059964_2783108249015644027_n.jpg?stp=dst-jpg_e35_p1080x1080_sh0.08_tt6&amp;_nc_ht=scontent-iad3-1.cdninstagram.com&amp;_nc_cat=104&amp;_nc_oc=Q6cZ2QFGEnBpc_O1K6FbuXa-L7flPWrcIlSHAeVmy__1EM2sKd5QsnSnzTHg6oN6zwK6aeGJHiUxz4NhRe2fYYTlBnVo&amp;_nc_ohc=tAT4UsC2ceIQ7kNvwESPD9h&amp;_nc_gid=nFZoU3_Sm30GhLMIKN7vvg&amp;edm=AOQ1c0wBAAAA&amp;ccb=7-5&amp;ig_cache_key=MzYxMTkyOTcwNTc1MTkwNjA4MQ%3D%3D.3-ccb7-5&amp;oh=00_AfwTia1ganIju1ZqYjqzFCC89xHLLYzkkMQAmxirLD7AfA&amp;oe=69BDA571&amp;_nc_sid=8b3546, https://scontent-iad3-1.cdninstagram.com/v/t51.2885-15/491459639_18501022756059964_2783108249015644027_n.jpg?stp=dst-jpg_e35_p1080x1080_sh0.08_tt6&amp;_nc_ht=scontent-iad3-1.cdninstagram.com&amp;_nc_cat=104&amp;_nc_oc=Q6cZ2QFGEnBpc_O1K6FbuXa-L7flPWrcIlSHAeVmy__1EM2sKd5QsnSnzTHg6oN6zwK6aeGJHiUxz4NhRe2fYYTlBnVo&amp;_nc_ohc=tAT4UsC2ceIQ7kNvwESPD9h&amp;_nc_gid=nFZoU3_Sm30GhLMIKN7vvg&amp;edm=AOQ1c0wBAAAA&amp;ccb=7-5&amp;ig_cache_key=MzYxMTkyOTcwNTc1MTkwNjA4MQ%3D%3D.3-ccb7-5&amp;oh=00_AfwTia1ganIju1ZqYjqzFCC89xHLLYzkkMQAmxirLD7AfA&amp;oe=69BDA571&amp;_nc_sid=8b3546, https://scontent-iad3-1.cdninstagram.com/v/t51.2885-15/491469993_18501022765059964_7343084170833594889_n.jpg?stp=dst-jpg_e35_p1080x1080_sh0.08_tt6&amp;_nc_ht=scontent-iad3-1.cdninstagram.com&amp;_nc_cat=104&amp;_nc_oc=Q6cZ2QFGEnBpc_O1K6FbuXa-L7flPWrcIlSHAeVmy__1EM2sKd5QsnSnzTHg6oN6zwK6aeGJHiUxz4NhRe2fYYTlBnVo&amp;_nc_ohc=QJDLGdj5bPkQ7kNvwGdgcsg&amp;_nc_gid=nFZoU3_Sm30GhLMIKN7vvg&amp;edm=AOQ1c0wBAAAA&amp;ccb=7-5&amp;ig_cache_key=MzYxMTkyOTcwNTY0MjczMzUyNA%3D%3D.3-ccb7-5&amp;oh=00_Afw9Oi_b5nv_ji71y3GZcIeBAPWNOufdCRGh3I4SCSNEwA&amp;oe=69BDA4F9&amp;_nc_sid=8b3546, https://scontent-iad3-1.cdninstagram.com/v/t51.2885-15/491251980_18501022774059964_2759380653437509384_n.jpg?stp=dst-jpg_e35_p1080x1080_sh0.08_tt6&amp;_nc_ht=scontent-iad3-1.cdninstagram.com&amp;_nc_cat=104&amp;_nc_oc=Q6cZ2QFGEnBpc_O1K6FbuXa-L7flPWrcIlSHAeVmy__1EM2sKd5QsnSnzTHg6oN6zwK6aeGJHiUxz4NhRe2fYYTlBnVo&amp;_nc_ohc=35eRdv83MlAQ7kNvwEikwW7&amp;_nc_gid=nFZoU3_Sm30GhLMIKN7vvg&amp;edm=AOQ1c0wBAAAA&amp;ccb=7-5&amp;ig_cache_key=MzYxMTkyOTcwNTY1MTI3MTgyNA%3D%3D.3-ccb7-5&amp;oh=00_Afxey-KC2caze-8G3KJm9m4N-gVm9wMG2tcy5MMBxBsumA&amp;oe=69BD9E7F&amp;_nc_sid=8b3546, https://scontent-iad3-1.cdninstagram.com/v/t51.2885-15/490267892_18501022783059964_8856274309297600166_n.jpg?stp=dst-jpg_e35_p1080x1080_sh0.08_tt6&amp;_nc_ht=scontent-iad3-1.cdninstagram.com&amp;_nc_cat=104&amp;_nc_oc=Q6cZ2QFGEnBpc_O1K6FbuXa-L7flPWrcIlSHAeVmy__1EM2sKd5QsnSnzTHg6oN6zwK6aeGJHiUxz4NhRe2fYYTlBnVo&amp;_nc_ohc=LuYf3EXrUrgQ7kNvwEaLWb8&amp;_nc_gid=nFZoU3_Sm30GhLMIKN7vvg&amp;edm=AOQ1c0wBAAAA&amp;ccb=7-5&amp;ig_cache_key=MzYxMTkyOTcwNTUxNjg5MzI4Ng%3D%3D.3-ccb7-5&amp;oh=00_AfzxMJjTg-CxsLdLpCWqGJctKjRheKpuG2TjXos5e3iXRg&amp;oe=69BDB864&amp;_nc_sid=8b3546, https://scontent-iad3-1.cdninstagram.com/v/t51.2885-15/491410699_18501022801059964_1053819154219307487_n.jpg?stp=dst-jpg_e35_p1080x1080_sh0.08_tt6&amp;_nc_ht=scontent-iad3-1.cdninstagram.com&amp;_nc_cat=104&amp;_nc_oc=Q6cZ2QFGEnBpc_O1K6FbuXa-L7flPWrcIlSHAeVmy__1EM2sKd5QsnSnzTHg6oN6zwK6aeGJHiUxz4NhRe2fYYTlBnVo&amp;_nc_ohc=VqcTPxw-2dEQ7kNvwFJdTdC&amp;_nc_gid=nFZoU3_Sm30GhLMIKN7vvg&amp;edm=AOQ1c0wBAAAA&amp;ccb=7-5&amp;ig_cache_key=MzYxMTkyOTcwNTgzNTg4OTgxNQ%3D%3D.3-ccb7-5&amp;oh=00_AfzEbMvLiEdcqKphW2vzMMtdjCoU3EuWHebaigzVErr9PQ&amp;oe=69BDBB44&amp;_nc_sid=8b3546, https://scontent-iad3-1.cdninstagram.com/v/t51.2885-15/491229846_18501022810059964_8555782504191074730_n.jpg?stp=dst-jpg_e35_p1080x1080_sh0.08_tt6&amp;_nc_ht=scontent-iad3-1.cdninstagram.com&amp;_nc_cat=104&amp;_nc_oc=Q6cZ2QFGEnBpc_O1K6FbuXa-L7flPWrcIlSHAeVmy__1EM2sKd5QsnSnzTHg6oN6zwK6aeGJHiUxz4NhRe2fYYTlBnVo&amp;_nc_ohc=OW43PTvSybMQ7kNvwFHqdK-&amp;_nc_gid=nFZoU3_Sm30GhLMIKN7vvg&amp;edm=AOQ1c0wBAAAA&amp;ccb=7-5&amp;ig_cache_key=MzYxMTkyOTcwNTY0MjgxNDEzMw%3D%3D.3-ccb7-5&amp;oh=00_AfzMAnEAePMQOd_wqWpi4uWIwGR4Mo6rRAgVH7zU0XRlKA&amp;oe=69BD8B6A&amp;_nc_sid=8b3546, https://scontent-iad3-1.cdninstagram.com/v/t51.2885-15/491460415_18501022819059964_7058254091813640420_n.jpg?stp=dst-jpg_e35_p1080x1080_sh0.08_tt6&amp;_nc_ht=scontent-iad3-1.cdninstagram.com&amp;_nc_cat=104&amp;_nc_oc=Q6cZ2QFGEnBpc_O1K6FbuXa-L7flPWrcIlSHAeVmy__1EM2sKd5QsnSnzTHg6oN6zwK6aeGJHiUxz4NhRe2fYYTlBnVo&amp;_nc_ohc=ZQDZE7IBejYQ7kNvwH_AQqt&amp;_nc_gid=nFZoU3_Sm30GhLMIKN7vvg&amp;edm=AOQ1c0wBAAAA&amp;ccb=7-5&amp;ig_cache_key=MzYxMTkyOTcwNTUxNzA3NjA3MQ%3D%3D.3-ccb7-5&amp;oh=00_AfyD59yRzT3yBYWlWNxijR9a9682SG62_rUu8QnxtfcQ6A&amp;oe=69BDB864&amp;_nc_sid=8b3546, https://scontent-iad3-1.cdninstagram.com/v/t51.2885-15/490313370_18501022828059964_8765042049346836185_n.jpg?stp=dst-jpg_e35_p1080x1080_sh0.08_tt6&amp;_nc_ht=scontent-iad3-1.cdninstagram.com&amp;_nc_cat=104&amp;_nc_oc=Q6cZ2QFGEnBpc_O1K6FbuXa-L7flPWrcIlSHAeVmy__1EM2sKd5QsnSnzTHg6oN6zwK6aeGJHiUxz4NhRe2fYYTlBnVo&amp;_nc_ohc=XNOCeDWdRQsQ7kNvwFhUanJ&amp;_nc_gid=nFZoU3_Sm30GhLMIKN7vvg&amp;edm=AOQ1c0wBAAAA&amp;ccb=7-5&amp;ig_cache_key=MzYxMTkyOTcwNTY0Mjg5OTE1NQ%3D%3D.3-ccb7-5&amp;oh=00_AfwjexEEtRSQZLxhP5ZS3Z-6SDPfcf0vLHZcYrO0kc1z_A&amp;oe=69BD9068&amp;_nc_sid=8b3546, https://scontent-iad3-1.cdninstagram.com/v/t51.2885-15/491430393_18501022840059964_4518388393837290923_n.jpg?stp=dst-jpg_e35_p1080x1080_sh0.08_tt6&amp;_nc_ht=scontent-iad3-1.cdninstagram.com&amp;_nc_cat=104&amp;_nc_oc=Q6cZ2QFGEnBpc_O1K6FbuXa-L7flPWrcIlSHAeVmy__1EM2sKd5QsnSnzTHg6oN6zwK6aeGJHiUxz4NhRe2fYYT</t>
  </si>
  <si>
    <t>https://scontent-iad3-1.cdninstagram.com/o1/v/t2/f2/m86/AQNmck3SXob3TWn-RjtYrDCGql5al-TGjsL23YBFPa08jKVGFt-0ZlIh5muqiQFEQhBqwMV6WjL3Me5WnePu3QyPMNFPUgU6k9DnrXE.mp4?_nc_cat=108&amp;_nc_sid=5e9851&amp;_nc_ht=scontent-iad3-1.cdninstagram.com&amp;_nc_ohc=md1YWV2l6_YQ7kNvwGCkYWJ&amp;efg=eyJ2ZW5jb2RlX3RhZyI6Inhwdl9wcm9ncmVzc2l2ZS5JTlNUQUdSQU0uQ0xJUFMuQzMuNzIwLmRhc2hfYmFzZWxpbmVfMV92MSIsInhwdl9hc3NldF9pZCI6ODcyNTc5NzY4NTc3OTgyLCJhc3NldF9hZ2VfZGF5cyI6MTIxLCJ2aV91c2VjYXNlX2lkIjoxMDA5OSwiZHVyYXRpb25fcyI6MjYsInVybGdlbl9zb3VyY2UiOiJ3d3cifQ%3D%3D&amp;ccb=17-1&amp;_nc_gid=nFZoU3_Sm30GhLMIKN7vvg&amp;_nc_ss=1a&amp;_nc_zt=28&amp;vs=cf8a0c28d7ec93d7&amp;_nc_vs=HBksFQIYUmlnX3hwdl9yZWVsc19wZXJtYW5lbnRfc3JfcHJvZC8xQzQyNzA2RkMwNzYyNUMyODc0MUFDNjgyMjBBRjE5OF92aWRlb19kYXNoaW5pdC5tcDQVAALIARIAFQIYRmlnX3hwdl9yZWVsc19wZXJtYW5lbnRfc3JfcHJvZC83MjYyMjM1NzMyMDIzNTlfMzIwNjk0MDU5ODM2MzA2MTEzMi5tcDQVAgLIARIAKAAYABsCiAd1c2Vfb2lsATEScHJvZ3Jlc3NpdmVfcmVjaXBlATEVAAAm_L6n8unmjAMVAigCQzMsF0A6O6XjU_fPGBJkYXNoX2Jhc2VsaW5lXzFfdjERAHX-B2XmnQEA&amp;oh=00_Afx43oa1EkXDGJBHm51nifl-m93FbViZC_Yl0hjsJxSlKw&amp;oe=69B9C391, https://scontent-iad3-2.cdninstagram.com/o1/v/t2/f2/m367/AQPWmJp2LoDedIlWiX3dCjLwrA8SyZxbaG2mKFdu2kZxV8puFX5-q4Kkcz9IVJ-CcuEWUNrYIfuabEeFJYX4BvavHy7NP-QQYaCA6ik.mp4?_nc_cat=103&amp;_nc_sid=5e9851&amp;_nc_ht=scontent-iad3-2.cdninstagram.com&amp;_nc_ohc=6scBOLSWjfkQ7kNvwGGin1E&amp;efg=eyJ2ZW5jb2RlX3RhZyI6Inhwdl9wcm9ncmVzc2l2ZS5JTlNUQUdSQU0uQ0xJUFMuQzMuNzIwLmRhc2hfYmFzZWxpbmVfMV92MSIsInhwdl9hc3NldF9pZCI6MzQ3MjMxNTAxNTc5MDUyLCJhc3NldF9hZ2VfZGF5cyI6NjE5LCJ2aV91c2VjYXNlX2lkIjoxMDEyMCwiZHVyYXRpb25fcyI6MTQsInVybGdlbl9zb3VyY2UiOiJ3d3cifQ%3D%3D&amp;ccb=17-1&amp;_nc_gid=nFZoU3_Sm30GhLMIKN7vvg&amp;_nc_ss=1a&amp;_nc_zt=28&amp;vs=81d531d39ea82a5d&amp;_nc_vs=HBkcFQIYQGlnX2VwaGVtZXJhbC82RDQwQkJBRUY4RkUxNUM1NkI2MjY0MkUwQzRDQTFBOF92aWRlb19kYXNoaW5pdC5tcDQVAALIARIAKAAYABsCiAd1c2Vfb2lsATEScHJvZ3Jlc3NpdmVfcmVjaXBlATEVAAAm2MzzpMTznQEVAigCQzMsF0AsMzMzMzMzGBJkYXNoX2Jhc2VsaW5lXzFfdjERAHX-B2WQngEA&amp;oh=00_AfzoRQrArXzbq1FvM5jGRP1uhHd5l6iW4oEFArrCzbTomQ&amp;oe=69BDA4D4, https://scontent-iad3-1.cdninstagram.com/o1/v/t2/f2/m82/AQOx1D4xwY431g0mS2gcqejorK4q74RKMit17lfIoS_FnSRcSGOLFM-dg87EvBe9q3C_UtaqwO1Lh8fFeIY0S6Su5eAcBjyfGsoouEI.mp4?_nc_cat=102&amp;_nc_sid=5e9851&amp;_nc_ht=scontent-iad3-1.cdninstagram.com&amp;_nc_ohc=-UWr3hSEfBwQ7kNvwFOjWP1&amp;efg=eyJ2ZW5jb2RlX3RhZyI6Inhwdl9wcm9ncmVzc2l2ZS5JTlNUQUdSQU0uQ0xJUFMuQzMuNzIwLmRhc2hfYmFzZWxpbmVfMV92MSIsInhwdl9hc3NldF9pZCI6MTEyNDQ5MjM1NTUzMjQ2MSwiYXNzZXRfYWdlX2RheXMiOjcxMCwidmlfdXNlY2FzZV9pZCI6MTAwOTksImR1cmF0aW9uX3MiOjE2OSwidXJsZ2VuX3NvdXJjZSI6Ind3dyJ9&amp;ccb=17-1&amp;_nc_gid=nFZoU3_Sm30GhLMIKN7vvg&amp;_nc_ss=1a&amp;_nc_zt=28&amp;vs=f62473649a307103&amp;_nc_vs=HBksFQIYT2lnX3hwdl9yZWVsc19wZXJtYW5lbnRfcHJvZC8zMjRDMzMzNUIyM0I1MEM4ODA1RUZCMTZCREI4MDBBMV92aWRlb19kYXNoaW5pdC5tcDQVAALIARIAFQIYOnBhc3N0aHJvdWdoX2V2ZXJzdG9yZS9HTFkzOGhtaGxTSVd0WklCQUJvTWlpU3plS1VBYnFfRUFBQUYVAgLIARIAKAAYABsCiAd1c2Vfb2lsATEScHJvZ3Jlc3NpdmVfcmVjaXBlATEVAAAm2tq79oiu_wMVAigCQzMsF0BlIi0OVgQZGBJkYXNoX2Jhc2VsaW5lXzFfdjERAHX-B2XmnQEA&amp;oh=00_Afw6eo0vuJ6pTZhTQWPcW9ecmg6dMxyVlCrU1i9v6sAK6g&amp;oe=69B99F57, https://scontent-iad3-2.cdninstagram.com/o1/v/t2/f2/m82/AQOQDAjmRRb_ltWxvzX2cfEqk6tf4n_ETCXRcnDAjEfI6OqlMDURMCy7-wlkiajyujzSokNFwBljvs2M-wqdtzsGmEWwTvj9KFHrCJk.mp4?_nc_cat=100&amp;_nc_sid=5e9851&amp;_nc_ht=scontent-iad3-2.cdninstagram.com&amp;_nc_ohc=Ubg_UU8EmcsQ7kNvwGBtN-v&amp;efg=eyJ2ZW5jb2RlX3RhZyI6Inhwdl9wcm9ncmVzc2l2ZS5JTlNUQUdSQU0uQ0xJUFMuQzMuNzIwLmRhc2hfYmFzZWxpbmVfMV92MSIsInhwdl9hc3NldF9pZCI6MTgwODAzODczMzAwNzE2MiwiYXNzZXRfYWdlX2RheXMiOjc3NywidmlfdXNlY2FzZV9pZCI6MTAwOTksImR1cmF0aW9uX3MiOjE1LCJ1cmxnZW5fc291cmNlIjoid3d3In0%3D&amp;ccb=17-1&amp;_nc_gid=nFZoU3_Sm30GhLMIKN7vvg&amp;_nc_ss=1a&amp;_nc_zt=28&amp;vs=f5f0447672637d94&amp;_nc_vs=HBksFQIYT2lnX3hwdl9yZWVsc19wZXJtYW5lbnRfcHJvZC9GMTQzNTI5QjA2NDlDQjdBRDI0RDYyOEQ0NjA1NTc4Ml92aWRlb19kYXNoaW5pdC5tcDQVAALIARIAFQIYOnBhc3N0aHJvdWdoX2V2ZXJzdG9yZS9HSWE2TUJsVkwtVnJ6QndGQVBQSzN5T2RtUUZsYnFfRUFBQUYVAgLIARIAKAAYABsCiAd1c2Vfb2lsATEScHJvZ3Jlc3NpdmVfcmVjaXBlATEVAAAm9KTeptqZtgYVAigCQzMsF0Av3bItDlYEGBJkYXNoX2Jhc2VsaW5lXzFfdjERAHX-B2XmnQEA&amp;oh=00_AfxBWw1Vgg306il7aGl1vqZ9TvbiYvMVYCXqEXvzny27rw&amp;oe=69B9C1A9, https://scontent-iad3-2.cdninstagram.com/o1/v/t2/f2/m82/AQMRDLSWMcdbPGHab9NRobaThB7POukFZJv1xqWmQu7TaP3nUZP_Imr4EivgMokl_TkoZTE7cf3QstiicFnVI8TqlJEFfDBW6FCFy1E.mp4?_nc_cat=103&amp;_nc_sid=5e9851&amp;_nc_ht=scontent-iad3-2.cdninstagram.com&amp;_nc_ohc=bgV0h2tbYWYQ7kNvwHoz9wy&amp;efg=eyJ2ZW5jb2RlX3RhZyI6Inhwdl9wcm9ncmVzc2l2ZS5JTlNUQUdSQU0uQ0xJUFMuQzMuNzIwLmRhc2hfYmFzZWxpbmVfMV92MSIsInhwdl9hc3NldF9pZCI6MTgzNTk3NzExMDExNTE4MCwiYXNzZXRfYWdlX2RheXMiOjExMDYsInZpX3VzZWNhc2VfaWQiOjEwMDk5LCJkdXJhdGlvbl9zIjo2MiwidXJsZ2VuX3NvdXJjZSI6Ind3dyJ9&amp;ccb=17-1&amp;_nc_gid=nFZoU3_Sm30GhLMIKN7vvg&amp;_nc_ss=1a&amp;_nc_zt=28&amp;vs=943b2b921aa76654&amp;_nc_vs=HBksFQIYT2lnX3hwdl9yZWVsc19wZXJtYW5lbnRfcHJvZC9EODQ4RDAyNkE5RTU3Q0VEREM5NzExNEI4MDQ5REFCRV92aWRlb19kYXNoaW5pdC5tcDQVAALIARIAFQIYOnBhc3N0aHJvdWdoX2V2ZXJzdG9yZS9HS0swN3hONWYwdmxsRlFFQUZpa2gyZUc4LUY3YnFfRUFBQUYVAgLIARIAKAAYABsCiAd1c2Vfb2lsATEScHJvZ3Jlc3NpdmVfcmVjaXBlATEVAAAm2M22t_fzwgYVAigCQzMsF0BPSHKwIMScGBJkYXNoX2Jhc2VsaW5lXzFfdjERAHX-B2XmnQEA&amp;oh=00_Afzb8l-FCwjiEv8EB9QOHYYS2sq3eG-uVDbTbxokzHM2qA&amp;oe=6</t>
  </si>
  <si>
    <t>https://www.instagram.com/nothing577</t>
  </si>
  <si>
    <t>aandy950210</t>
  </si>
  <si>
    <t>♒︎𝓛𝓣𝓐 × 𝓛𝓙♔</t>
  </si>
  <si>
    <t>PJHS➾LHU-cin
06｜19y
𝓗𝓪𝓿𝓮 𝓪𝓫𝓲𝓵𝓲𝓽𝔂 𝓽𝓸 𝓵𝓸𝓿𝓮 𝓸𝓷𝓮𝓼𝓮𝓵𝓯, 
𝓱𝓪𝓿𝓮 𝓼𝓽𝓻𝓮𝓷𝓰𝓽𝓱 𝓽𝓸 𝓵𝓸𝓿𝓮 𝓸𝓽𝓱𝓮𝓻𝓼.
𝓁𝑜𝓋𝑒 𝓉𝒾𝓁𝓁 𝓉𝒽𝑒 𝑒𝓃𝒹
-
-
-
-
-@clj_0812 🌟💗🤟🏻</t>
  </si>
  <si>
    <t>https://scontent-dfw6-1.cdninstagram.com/v/t51.82787-19/528525626_18277420213272642_1932893608445902532_n.jpg?stp=dst-jpg_e0_s150x150_tt6&amp;efg=eyJ2ZW5jb2RlX3RhZyI6InByb2ZpbGVfcGljLmRqYW5nby45NDMuYzIifQ&amp;_nc_ht=scontent-dfw6-1.cdninstagram.com&amp;_nc_cat=106&amp;_nc_oc=Q6cZ2QHrRNrv9zi1BaRL2Ksk6xcs3GRyoFwzHXjU_YTxS5ih68GeMdDvS_NOrCyht5ORmss&amp;_nc_ohc=JiatpC-hxE0Q7kNvwHW8jx8&amp;_nc_gid=sovF6wb9Dd4w1obPrB-wZA&amp;edm=AOQ1c0wBAAAA&amp;ccb=7-5&amp;oh=00_AfzGuvRIcuaQTN8-el2vGECQXa_z5Di_8BtvNVbuNZZ75Q&amp;oe=69BD8FFC&amp;_nc_sid=8b3546</t>
  </si>
  <si>
    <t>💜💜💜
不會哭 不會笑 不會鬧 累了就休息一下下～～
ฅ^•ﻌ•^ฅ
#文案 #emo #推薦 #分享 | 據說🤔🤔
安的瀏海沒壓著會飄起來😝
#三芝淺水灣 #口罩殺手 #推薦 #夕陽 分享 | 我媽叫我一定要發這張🤪
色差好大🫣
#推薦 #sup #分享 #日月潭 | -
2026 對世界保持善意 對自己多一點耐心 | -
跟不同人到去過的地方 擁有不同的感受 | -
想和妳看一月的晚霞
染紅了天邊，落羽松的紅
映照著妳漂亮的臉
想和妳一起漫步林間
感受著夕陽，溫柔的溫暖
妳的笑顏如花朵燦爛
妳的眼眸如星辰閃耀
妳是我心中，最美的風景
想與妳共度每一個美好時光💖 | -
2026 合約更新完成 ✔️
條件不變：一起吃、一起笑、一起變老。 | -
有時候幸福就是一個眼神的對望
可以看見妳眼裡的我 | 愛與被愛 | -
人生第一張追焦照很喜歡🥹
#台三線追焦 | -
一週年快樂💕
8/25我們的一週年紀念日
未來還有很多很多個8/25我們要一起過 | -
總算圓夢帶妳騎著車去趟武嶺了
讓妳的青春裡也擁有武嶺的回憶
謝謝妳陪我一起我的摯愛💗</t>
  </si>
  <si>
    <t>#emo, #sup</t>
  </si>
  <si>
    <t>https://instagram.com/p/CeZ9iV3JtGu, https://instagram.com/p/ChPIPB2u8Wh, https://instagram.com/p/ChPAcEeu68P, https://instagram.com/p/DS-EhWwgZxx, https://instagram.com/p/DOS2T1QgQ2M, https://instagram.com/p/DEl_qCUzCXW, https://instagram.com/p/DS-DcRtgXu9, https://instagram.com/p/DOS39XRgZtW, https://instagram.com/p/DLsUGA2J7Yx2y0eWEma8nPRrv-H1ZLCgWhaR2U0, https://instagram.com/p/DM8PB6aTcDn, https://instagram.com/p/DNyVaYTQoFt, https://instagram.com/p/DM8QiLRTxi8</t>
  </si>
  <si>
    <t>111, 114, 92, 29, 40, 47, 70, 80, 115, 36, 28, 49</t>
  </si>
  <si>
    <t>0, 2, 1, 2, 0, 0, 0, 2, 0, 0, 0, 0</t>
  </si>
  <si>
    <t>2022-06-05, 2022-08-14, 2022-08-14, 2026-01-01, 2025-09-07, 2025-01-09, 2026-01-01, 2025-09-07, 2025-07-04, 2025-08-04, 2025-08-25, 2025-08-04</t>
  </si>
  <si>
    <t>日月潭伊達邵碼頭, 淡水三芝淺水灣, 日月潭, 漁光島, 落羽松秘境, 煙波大飯店台南館, 中山站商圈, 台三縣, 愛情研究院, 武嶺</t>
  </si>
  <si>
    <t>Sidecar, Sidecar, Image, Sidecar, Sidecar, Sidecar, Sidecar, Sidecar, Sidecar, Sidecar, Video, Sidecar</t>
  </si>
  <si>
    <t>https://scontent-dfw6-1.cdninstagram.com/v/t51.29350-15/285561526_390870816429685_7551338433360011354_n.jpg?stp=dst-jpg_e35_s1080x1080_tt6&amp;_nc_ht=scontent-dfw6-1.cdninstagram.com&amp;_nc_cat=101&amp;_nc_oc=Q6cZ2QHrRNrv9zi1BaRL2Ksk6xcs3GRyoFwzHXjU_YTxS5ih68GeMdDvS_NOrCyht5ORmss&amp;_nc_ohc=I52RZmsAHdcQ7kNvwE-poeo&amp;_nc_gid=sovF6wb9Dd4w1obPrB-wZA&amp;edm=AOQ1c0wBAAAA&amp;ccb=7-5&amp;ig_cache_key=Mjg1MzU4MjQ3NTY5NjAzMzk0OQ%3D%3D.3-ccb7-5&amp;oh=00_AfxTFe7we6XVvZTMZ0lGx0g8pjVof4oVM6sWXBM3bdjkFw&amp;oe=69BD8C6D&amp;_nc_sid=8b3546, https://scontent-dfw6-1.cdninstagram.com/v/t51.29350-15/285561526_390870816429685_7551338433360011354_n.jpg?stp=dst-jpg_e35_s1080x1080_tt6&amp;_nc_ht=scontent-dfw6-1.cdninstagram.com&amp;_nc_cat=101&amp;_nc_oc=Q6cZ2QHrRNrv9zi1BaRL2Ksk6xcs3GRyoFwzHXjU_YTxS5ih68GeMdDvS_NOrCyht5ORmss&amp;_nc_ohc=I52RZmsAHdcQ7kNvwE-poeo&amp;_nc_gid=sovF6wb9Dd4w1obPrB-wZA&amp;edm=AOQ1c0wBAAAA&amp;ccb=7-5&amp;ig_cache_key=Mjg1MzU4MjQ3NTY5NjAzMzk0OQ%3D%3D.3-ccb7-5&amp;oh=00_AfxTFe7we6XVvZTMZ0lGx0g8pjVof4oVM6sWXBM3bdjkFw&amp;oe=69BD8C6D&amp;_nc_sid=8b3546, https://scontent-dfw5-2.cdninstagram.com/v/t51.29350-15/286096850_2844602225844424_750539682487126561_n.jpg?stp=dst-jpg_e35_s1080x1080_tt6&amp;_nc_ht=scontent-dfw5-2.cdninstagram.com&amp;_nc_cat=104&amp;_nc_oc=Q6cZ2QHrRNrv9zi1BaRL2Ksk6xcs3GRyoFwzHXjU_YTxS5ih68GeMdDvS_NOrCyht5ORmss&amp;_nc_ohc=-VX66qIWO0gQ7kNvwFcZ0aN&amp;_nc_gid=sovF6wb9Dd4w1obPrB-wZA&amp;edm=AOQ1c0wBAAAA&amp;ccb=7-5&amp;ig_cache_key=Mjg1MzU4MjQ3NTcwNDY2MDk4Ng%3D%3D.3-ccb7-5&amp;oh=00_Afw_x_439WrRSkxX3GQkVVM7PKqJnF3LKmZBq5rgf5joJg&amp;oe=69BDBED0&amp;_nc_sid=8b3546, https://scontent-dfw5-1.cdninstagram.com/v/t51.29350-15/285513537_1658955404504435_937478532703550533_n.jpg?stp=dst-jpg_e35_s1080x1080_tt6&amp;_nc_ht=scontent-dfw5-1.cdninstagram.com&amp;_nc_cat=111&amp;_nc_oc=Q6cZ2QHrRNrv9zi1BaRL2Ksk6xcs3GRyoFwzHXjU_YTxS5ih68GeMdDvS_NOrCyht5ORmss&amp;_nc_ohc=fLRkV-nobBUQ7kNvwHj_i7w&amp;_nc_gid=sovF6wb9Dd4w1obPrB-wZA&amp;edm=AOQ1c0wBAAAA&amp;ccb=7-5&amp;ig_cache_key=Mjg1MzU4MjQ3NTcxMjgwMTg1Ng%3D%3D.3-ccb7-5&amp;oh=00_AfzVPYeQcEoAPDpPyr-w7TfGkeCL8eDN6vBDbEelK6Mfnw&amp;oe=69BD877A&amp;_nc_sid=8b3546, https://scontent-dfw5-1.cdninstagram.com/v/t51.82787-15/650071388_18096572435083475_1374853405910757994_n.jpg?stp=dst-jpg_e35_p1080x1080_sh0.08_tt6&amp;_nc_ht=scontent-dfw5-1.cdninstagram.com&amp;_nc_cat=111&amp;_nc_oc=Q6cZ2QHrRNrv9zi1BaRL2Ksk6xcs3GRyoFwzHXjU_YTxS5ih68GeMdDvS_NOrCyht5ORmss&amp;_nc_ohc=Vm-c9sxkWjgQ7kNvwEj6L4m&amp;_nc_gid=sovF6wb9Dd4w1obPrB-wZA&amp;edm=AOQ1c0wBAAAA&amp;ccb=7-5&amp;ig_cache_key=MjkwNDU3NjQ5NDY5NDU4ODkxMA%3D%3D.3-ccb7-5&amp;oh=00_Afx1Et5OLtoM6CLjJSi6LSAa4F84wTrc8r2ElxccQ_Vq2g&amp;oe=69BD8E91&amp;_nc_sid=8b3546, https://scontent-dfw5-1.cdninstagram.com/v/t51.82787-15/650071388_18096572435083475_1374853405910757994_n.jpg?stp=dst-jpg_e35_p1080x1080_sh0.08_tt6&amp;_nc_ht=scontent-dfw5-1.cdninstagram.com&amp;_nc_cat=111&amp;_nc_oc=Q6cZ2QHrRNrv9zi1BaRL2Ksk6xcs3GRyoFwzHXjU_YTxS5ih68GeMdDvS_NOrCyht5ORmss&amp;_nc_ohc=Vm-c9sxkWjgQ7kNvwEj6L4m&amp;_nc_gid=sovF6wb9Dd4w1obPrB-wZA&amp;edm=AOQ1c0wBAAAA&amp;ccb=7-5&amp;ig_cache_key=MjkwNDU3NjQ5NDY5NDU4ODkxMA%3D%3D.3-ccb7-5&amp;oh=00_Afx1Et5OLtoM6CLjJSi6LSAa4F84wTrc8r2ElxccQ_Vq2g&amp;oe=69BD8E91&amp;_nc_sid=8b3546, https://scontent-dfw5-1.cdninstagram.com/v/t51.29350-15/299035894_7874652392576002_293100559537525794_n.jpg?stp=dst-jpg_e35_p1080x1080_tt6&amp;_nc_ht=scontent-dfw5-1.cdninstagram.com&amp;_nc_cat=110&amp;_nc_oc=Q6cZ2QHrRNrv9zi1BaRL2Ksk6xcs3GRyoFwzHXjU_YTxS5ih68GeMdDvS_NOrCyht5ORmss&amp;_nc_ohc=nWGmYJZk7KEQ7kNvwE3WeL0&amp;_nc_gid=sovF6wb9Dd4w1obPrB-wZA&amp;edm=AOQ1c0wBAAAA&amp;ccb=7-5&amp;ig_cache_key=MjkwNDU3NjQ5NDY4NjIzNzMwNA%3D%3D.3-ccb7-5&amp;oh=00_AfyVi3nMaahC2TF61FdM6tIJHb6ebtYGG6sjTcBWR1WPNQ&amp;oe=69BD9FDA&amp;_nc_sid=8b3546, https://scontent-dfw5-2.cdninstagram.com/v/t51.82787-15/652004598_18073404071181480_4675675136606793446_n.jpg?stp=dst-jpg_e35_p1080x1080_sh0.08_tt6&amp;_nc_ht=scontent-dfw5-2.cdninstagram.com&amp;_nc_cat=100&amp;_nc_oc=Q6cZ2QHrRNrv9zi1BaRL2Ksk6xcs3GRyoFwzHXjU_YTxS5ih68GeMdDvS_NOrCyht5ORmss&amp;_nc_ohc=Axt8n7RL0VcQ7kNvwH1FB-B&amp;_nc_gid=sovF6wb9Dd4w1obPrB-wZA&amp;edm=AOQ1c0wBAAAA&amp;ccb=7-5&amp;ig_cache_key=MjkwNDU3NjQ5NDY4NjQwODM3OA%3D%3D.3-ccb7-5&amp;oh=00_AfzCHE3R9Uhuk7zWLmC8W2RacIyQDyD2b3ZN9pDX2X9DhQ&amp;oe=69BD896B&amp;_nc_sid=8b3546, https://scontent-dfw5-1.cdninstagram.com/v/t51.29350-15/299187405_632285554749082_3855504178341223360_n.jpg?stp=dst-jpg_e35_p1080x1080_tt6&amp;_nc_ht=scontent-dfw5-1.cdninstagram.com&amp;_nc_cat=110&amp;_nc_oc=Q6cZ2QHrRNrv9zi1BaRL2Ksk6xcs3GRyoFwzHXjU_YTxS5ih68GeMdDvS_NOrCyht5ORmss&amp;_nc_ohc=IFB98hxoYNMQ7kNvwEX0GIO&amp;_nc_gid=sovF6wb9Dd4w1obPrB-wZA&amp;edm=AOQ1c0wBAAAA&amp;ccb=7-5&amp;ig_cache_key=MjkwNDU3NjQ5NDc2MTc0NTM1Mg%3D%3D.3-ccb7-5&amp;oh=00_AfzV6fbmwK5Awj3HpNzkiEIXo3WhhkByFUCAkJ3Z80zYEQ&amp;oe=69BDA13E&amp;_nc_sid=8b3546, https://scontent-dfw6-1.cdninstagram.com/v/t51.29350-15/299229908_1121256415457557_7158213934107353953_n.jpg?stp=dst-jpg_e35_p1080x1080_tt6&amp;_nc_ht=scontent-dfw6-1.cdninstagram.com&amp;_nc_cat=101&amp;_nc_oc=Q6cZ2QHrRNrv9zi1BaRL2Ksk6xcs3GRyoFwzHXjU_YTxS5ih68GeMdDvS_NOrCyht5ORmss&amp;_nc_ohc=NX1C3Xpfku8Q7kNvwEEvpNz&amp;_nc_gid=sovF6wb9Dd4w1obPrB-wZA&amp;edm=AOQ1c0wBAAAA&amp;ccb=7-5&amp;ig_cache_key=MjkwNDU3NjQ5NDY5NDY0NTMyNA%3D%3D.3-ccb7-5&amp;oh=00_AfydJzMlmJD7euykSTfXRG34MDcxHQC0EYJV8_MoGRGokw&amp;oe=69BDBD2F&amp;_nc_sid=8b3546, https://scontent-dfw5-1.cdninsta</t>
  </si>
  <si>
    <t>https://scontent-dfw5-1.cdninstagram.com/o1/v/t2/f2/m86/AQMFMBTuMmiVwNybBVyuKHdz5kAVeHQdVsHqBEgmUhenfHQhMvosVyQZLWECObE9dBN6-xez0m0PY_KJ0yldHSlUOGjLEgiakK3WU6g.mp4?_nc_cat=111&amp;_nc_sid=5e9851&amp;_nc_ht=scontent-dfw5-1.cdninstagram.com&amp;_nc_ohc=duCSRSecYM8Q7kNvwHwMH0c&amp;efg=eyJ2ZW5jb2RlX3RhZyI6Inhwdl9wcm9ncmVzc2l2ZS5JTlNUQUdSQU0uQ0xJUFMuQzMuMzYwLmRhc2hfYmFzZWxpbmVfM192MSIsInhwdl9hc3NldF9pZCI6MTE1NjY1NDkzOTYyMjE5MywiYXNzZXRfYWdlX2RheXMiOjIwMiwidmlfdXNlY2FzZV9pZCI6MTAwOTksImR1cmF0aW9uX3MiOjI0LCJ1cmxnZW5fc291cmNlIjoid3d3In0%3D&amp;ccb=17-1&amp;_nc_gid=sovF6wb9Dd4w1obPrB-wZA&amp;_nc_ss=1a&amp;_nc_zt=28&amp;vs=f63ba0af97e49ff7&amp;_nc_vs=HBksFQIYUmlnX3hwdl9yZWVsc19wZXJtYW5lbnRfc3JfcHJvZC9BQzQ2MDYyM0E4NUZCRjlCODNERTFCMDEyQTFEQkZBRV92aWRlb19kYXNoaW5pdC5tcDQVAALIARIAFQIYR2lnX3hwdl9yZWVsc19wZXJtYW5lbnRfc3JfcHJvZC8xMTI2MzYyMTkyODkxMjM5Xzc2NzU3MTcxMDAwNTExNDU4NjMubXA0FQICyAESACgAGAAbAogHdXNlX29pbAExEnByb2dyZXNzaXZlX3JlY2lwZQExFQAAJuKs7uyW_o0EFQIoAkMzLBdAOGZmZmZmZhgSZGFzaF9iYXNlbGluZV8zX3YxEQB1_gdl5p0BAA&amp;oh=00_AfxK0Q93mB_3F2z7BGRdCEcthLCiNzG1FzGjU2vtG_XXYA&amp;oe=69B9B058</t>
  </si>
  <si>
    <t>https://www.instagram.com/aandy950210</t>
  </si>
  <si>
    <t>wiktoria.dunaj.129</t>
  </si>
  <si>
    <t>Wiktoria Dunaj</t>
  </si>
  <si>
    <t>@fenix_blds
Merry me ❤❤❤</t>
  </si>
  <si>
    <t>https://scontent-lga3-3.cdninstagram.com/v/t51.82787-19/520691453_18081650101803114_5003491430722815654_n.jpg?stp=dst-jpg_e0_s150x150_tt6&amp;efg=eyJ2ZW5jb2RlX3RhZyI6InByb2ZpbGVfcGljLmRqYW5nby4xMDgwLmMyIn0&amp;_nc_ht=scontent-lga3-3.cdninstagram.com&amp;_nc_cat=106&amp;_nc_oc=Q6cZ2QE39jsnVqkeUsfvak6A6qMmAkMhz84kplAnYHZXqiWsqMrqnGvIAjT-jMi7b4Z32gs&amp;_nc_ohc=3bKb1-jrj5oQ7kNvwFeD99A&amp;_nc_gid=F45iQgaL_Vi2fBo41vlAFQ&amp;edm=AOQ1c0wBAAAA&amp;ccb=7-5&amp;oh=00_AfwA7NcVH96ZJaiEyQeAiSIXD5h503jxz18OlVof7YjS4w&amp;oe=69BDA894&amp;_nc_sid=8b3546</t>
  </si>
  <si>
    <t>Jak przyjaciółka ma jedzenie to nie muszę się pytać po prostu biorę i mam za darmo😂 | Mój kochany synek 🥰😍 | Czekam na ciebie maluszku🥰😍 | Mała dzidzia 🥰 | 🥰 | 🥰🥰 | ❤❤ | 🖤🖤</t>
  </si>
  <si>
    <t>https://instagram.com/p/DI3B-cZoAtd, https://instagram.com/p/DAyzmCsunf5, https://instagram.com/p/C_cgimuuYJX, https://instagram.com/p/C8IFRgNNvxt, https://instagram.com/p/C6YCVhotCcE, https://instagram.com/p/C1m6X3ULMCC, https://instagram.com/p/Cyfw0RXrRwT, https://instagram.com/p/CvFxkO4rqbF, https://instagram.com/p/CufELfpLQHC, https://instagram.com/p/CtoprbKNQu0, https://instagram.com/p/Cqcm-BxNPCJ, https://instagram.com/p/CnaWmX1L7oZ</t>
  </si>
  <si>
    <t>137, 162, 201, 129, 120, 140, 103, 109, 101, 87, 85, 111</t>
  </si>
  <si>
    <t>2, 2, 5, 2, 14, 24, 0, 2, 1, 1, 0, 11</t>
  </si>
  <si>
    <t>2025-04-25, 2024-10-06, 2024-09-03, 2024-06-12, 2024-04-30, 2024-01-02, 2023-10-17, 2023-07-24, 2023-07-09, 2023-06-18, 2023-03-31, 2023-01-14</t>
  </si>
  <si>
    <t>Image, Video, Sidecar, Image, Image, Image, Sidecar, Image, Sidecar, Image, Image, Sidecar</t>
  </si>
  <si>
    <t>https://scontent-lga3-3.cdninstagram.com/v/t51.82787-15/625139335_18113535286719244_3183638965114514428_n.jpg?stp=dst-jpg_e35_p1080x1080_sh0.08_tt6&amp;_nc_ht=scontent-lga3-3.cdninstagram.com&amp;_nc_cat=104&amp;_nc_oc=Q6cZ2QE39jsnVqkeUsfvak6A6qMmAkMhz84kplAnYHZXqiWsqMrqnGvIAjT-jMi7b4Z32gs&amp;_nc_ohc=t17DqVPVPRsQ7kNvwHHVk9O&amp;_nc_gid=F45iQgaL_Vi2fBo41vlAFQ&amp;edm=AOQ1c0wBAAAA&amp;ccb=7-5&amp;ig_cache_key=MzYxODM2OTUxNDc2NDI0MTc1Nw%3D%3D.3-ccb7-5&amp;oh=00_AfxgwcBZpXe0yECmCDzkLCjVkkrf9jawwPiJlxxZmoxzeA&amp;oe=69BD8B67&amp;_nc_sid=8b3546, https://scontent-lga3-1.cdninstagram.com/v/t51.82787-15/650134834_17929011951226659_2022379138944192050_n.jpg?stp=dst-jpg_e35_p1080x1080_sh0.08_tt6&amp;_nc_ht=scontent-lga3-1.cdninstagram.com&amp;_nc_cat=103&amp;_nc_oc=Q6cZ2QE39jsnVqkeUsfvak6A6qMmAkMhz84kplAnYHZXqiWsqMrqnGvIAjT-jMi7b4Z32gs&amp;_nc_ohc=Ve5g3JV1TaMQ7kNvwFFS2RX&amp;_nc_gid=F45iQgaL_Vi2fBo41vlAFQ&amp;edm=AOQ1c0wBAAAA&amp;ccb=7-5&amp;ig_cache_key=MzQ0ODc3NDUyMTI2MTY5MzYyMw%3D%3D.3-ccb7-5&amp;oh=00_AfxbBYQEgyr6L3Sq0RrPwqyg3ntUfvY3k6g-hOXVmQIp2g&amp;oe=69BD9953&amp;_nc_sid=8b3546, https://scontent-lga3-1.cdninstagram.com/v/t51.82787-15/650134834_17929011951226659_2022379138944192050_n.jpg?stp=dst-jpg_e35_p1080x1080_sh0.08_tt6&amp;_nc_ht=scontent-lga3-1.cdninstagram.com&amp;_nc_cat=103&amp;_nc_oc=Q6cZ2QE39jsnVqkeUsfvak6A6qMmAkMhz84kplAnYHZXqiWsqMrqnGvIAjT-jMi7b4Z32gs&amp;_nc_ohc=Ve5g3JV1TaMQ7kNvwFFS2RX&amp;_nc_gid=F45iQgaL_Vi2fBo41vlAFQ&amp;edm=AOQ1c0wBAAAA&amp;ccb=7-5&amp;ig_cache_key=MzQ0ODc3NDUyMTI2MTY5MzYyMw%3D%3D.3-ccb7-5&amp;oh=00_AfxbBYQEgyr6L3Sq0RrPwqyg3ntUfvY3k6g-hOXVmQIp2g&amp;oe=69BD9953&amp;_nc_sid=8b3546, https://scontent-lga3-1.cdninstagram.com/v/t51.29350-15/458222678_414881024516691_473956986944041748_n.heic?stp=dst-jpg_e35_p1080x1080_tt6&amp;_nc_ht=scontent-lga3-1.cdninstagram.com&amp;_nc_cat=103&amp;_nc_oc=Q6cZ2QE39jsnVqkeUsfvak6A6qMmAkMhz84kplAnYHZXqiWsqMrqnGvIAjT-jMi7b4Z32gs&amp;_nc_ohc=neJkTJ_BKVIQ7kNvwGUe-Kj&amp;_nc_gid=F45iQgaL_Vi2fBo41vlAFQ&amp;edm=AOQ1c0wBAAAA&amp;ccb=7-5&amp;ig_cache_key=MzQ0ODc3NDUyMTI1MzQyMzg1MQ%3D%3D.3-ccb7-5&amp;oh=00_AfzsCuW5HIlg7XB1iNJzPw3HCtsSk8fHkv6wEJtCr1lwQg&amp;oe=69BDA467&amp;_nc_sid=8b3546, https://scontent-lga3-3.cdninstagram.com/v/t51.29350-15/458134512_530892962791288_3185175668259534362_n.heic?stp=dst-jpg_e35_p1080x1080_tt6&amp;_nc_ht=scontent-lga3-3.cdninstagram.com&amp;_nc_cat=104&amp;_nc_oc=Q6cZ2QE39jsnVqkeUsfvak6A6qMmAkMhz84kplAnYHZXqiWsqMrqnGvIAjT-jMi7b4Z32gs&amp;_nc_ohc=q-s-9RjC58MQ7kNvwHShjql&amp;_nc_gid=F45iQgaL_Vi2fBo41vlAFQ&amp;edm=AOQ1c0wBAAAA&amp;ccb=7-5&amp;ig_cache_key=MzQ0ODc3NDUyMTI3MDIzMTQzNQ%3D%3D.3-ccb7-5&amp;oh=00_AfxFYfQko1EY7IzvwE9KHaq9m5nqv6pcl8lmBBtmE--iJw&amp;oe=69BD8828&amp;_nc_sid=8b3546, https://scontent-lga3-2.cdninstagram.com/v/t51.29350-15/458348988_487673544040891_3220876722799810675_n.heic?stp=dst-jpg_e35_p1080x1080_tt6&amp;_nc_ht=scontent-lga3-2.cdninstagram.com&amp;_nc_cat=107&amp;_nc_oc=Q6cZ2QE39jsnVqkeUsfvak6A6qMmAkMhz84kplAnYHZXqiWsqMrqnGvIAjT-jMi7b4Z32gs&amp;_nc_ohc=0GhrqSEeZWoQ7kNvwHT7vFf&amp;_nc_gid=F45iQgaL_Vi2fBo41vlAFQ&amp;edm=AOQ1c0wBAAAA&amp;ccb=7-5&amp;ig_cache_key=MzQ0ODc3NDUyMTMyMDUwMzc3NQ%3D%3D.3-ccb7-5&amp;oh=00_AfwYw-3tJG-KG030ySyWVue0UbzcaSSJZ-8OA3DOGrIinA&amp;oe=69BD954A&amp;_nc_sid=8b3546, https://scontent-lga3-1.cdninstagram.com/v/t51.82787-15/651180098_17951753472093131_3564190108665650254_n.jpg?stp=dst-jpg_e35_p1080x1080_sh0.08_tt6&amp;_nc_ht=scontent-lga3-1.cdninstagram.com&amp;_nc_cat=111&amp;_nc_oc=Q6cZ2QE39jsnVqkeUsfvak6A6qMmAkMhz84kplAnYHZXqiWsqMrqnGvIAjT-jMi7b4Z32gs&amp;_nc_ohc=406D72YTbo8Q7kNvwEoEATE&amp;_nc_gid=F45iQgaL_Vi2fBo41vlAFQ&amp;edm=AOQ1c0wBAAAA&amp;ccb=7-5&amp;ig_cache_key=MzQ0ODc3NDUyMTMyMDU0OTA3NQ%3D%3D.3-ccb7-5&amp;oh=00_AfwrYNLX-w95I8WnvxNahT3Z2Of3dtKIE7I64wUIRh2pEw&amp;oe=69BDADA8&amp;_nc_sid=8b3546, https://scontent-lga3-1.cdninstagram.com/v/t51.82787-15/639895803_18571777615043283_8871838822675449345_n.jpg?stp=dst-jpg_e35_s1080x1080_sh0.08_tt6&amp;_nc_ht=scontent-lga3-1.cdninstagram.com&amp;_nc_cat=103&amp;_nc_oc=Q6cZ2QE39jsnVqkeUsfvak6A6qMmAkMhz84kplAnYHZXqiWsqMrqnGvIAjT-jMi7b4Z32gs&amp;_nc_ohc=JHbcVxgh-0cQ7kNvwHN3OAd&amp;_nc_gid=F45iQgaL_Vi2fBo41vlAFQ&amp;edm=AOQ1c0wBAAAA&amp;ccb=7-5&amp;ig_cache_key=MzM4ODk4MTkxMjY0MTQwNDAxMw%3D%3D.3-ccb7-5&amp;oh=00_Afwlz9sBD3e8DGR0G9O3k5qlwEbiNi9sC1dZLCmxQSiqaQ&amp;oe=69BDA280&amp;_nc_sid=8b3546, https://scontent-lga3-1.cdninstagram.com/v/t51.82787-15/617593101_17937853380133439_1992491562458075010_n.webp?stp=dst-jpg_e35_s1080x1080_sh0.08_tt6&amp;_nc_ht=scontent-lga3-1.cdninstagram.com&amp;_nc_cat=111&amp;_nc_oc=Q6cZ2QE39jsnVqkeUsfvak6A6qMmAkMhz84kplAnYHZXqiWsqMrqnGvIAjT-jMi7b4Z32gs&amp;_nc_ohc=hH__RjKZf1oQ7kNvwGp6sdM&amp;_nc_gid=F45iQgaL_Vi2fBo41vlAFQ&amp;edm=AOQ1c0wBAAAA&amp;ccb=7-5&amp;ig_cache_key=MzM1NzQ0Mzc5NzUyMzExMzczMg%3D%3D.3-ccb7-5&amp;oh=00_AfwnoxM3b5_fCifsqznmj2jS-XoHcQaWuT7IT88r0q0rFw&amp;oe=69BDA7C3&amp;_nc_sid=8b3546, https://scontent-lga3-3.cdninstagram.com/v/t51.82787-15/629171535_18362796655202226_4942726210061434704_n.webp?stp=dst-jpg_e35_p1080x1080_sh0.08_tt6&amp;_nc_ht=scontent-lga3-3.cdninstagram.com&amp;_nc_cat=106&amp;_nc_oc=Q6cZ2QE39jsnVqkeUsfvak6A6qMmAkMhz84kplAnYHZXqiWsqMrqnGvIAjT-jMi7b4Z32gs&amp;_nc_ohc=bDy1b1xtg90Q7kNvwFLFfBF&amp;_nc_gid=F45iQgaL_Vi2fBo41vlAFQ&amp;edm=AOQ1c0wBAAAA&amp;ccb=7-5&amp;ig_cache_key=MzI3MTU1ODkwNTk3MTEzMDQ5OA%3D%3D.3-ccb7-5&amp;oh=00_Afy0b5OOrRqsBJDkMjIswU5-JB-ZsEQtcRuaaaRpvc_zLw&amp;oe=69BD9F73&amp;_nc_sid=8</t>
  </si>
  <si>
    <t>https://scontent-lga3-3.cdninstagram.com/o1/v/t2/f2/m367/AQNN8p7u0mjVyFgviTki7SpyH_uRMD2ljguTqzyx2m9VBAgo15_JUjkICxMc70o91Rd9igUfzl-_ZaX7SkFnd6WYL27vkzqW-zd4Xko.mp4?_nc_cat=104&amp;_nc_sid=5e9851&amp;_nc_ht=scontent-lga3-3.cdninstagram.com&amp;_nc_ohc=2LaW1-qXuaIQ7kNvwGJ1_Do&amp;efg=eyJ2ZW5jb2RlX3RhZyI6Inhwdl9wcm9ncmVzc2l2ZS5JTlNUQUdSQU0uQ0xJUFMuQzMuNzIwLmRhc2hfYmFzZWxpbmVfMV92MSIsInhwdl9hc3NldF9pZCI6MTU4MDcwOTk5MjQ4MTgzOCwiYXNzZXRfYWdlX2RheXMiOjUyNSwidmlfdXNlY2FzZV9pZCI6MTAwOTksImR1cmF0aW9uX3MiOjMxLCJ1cmxnZW5fc291cmNlIjoid3d3In0%3D&amp;ccb=17-1&amp;_nc_gid=F45iQgaL_Vi2fBo41vlAFQ&amp;_nc_ss=1a&amp;_nc_zt=28&amp;vs=6bd523db90ed8ce4&amp;_nc_vs=HBksFQIYQGlnX2VwaGVtZXJhbC9CQzQzQ0E1NEM3NjJDMjQzQkM0QTI0ODlFOTY5OTQ4Nl92aWRlb19kYXNoaW5pdC5tcDQVAALIARIAFQIYRmlnX3hwdl9yZWVsc19wZXJtYW5lbnRfc3JfcHJvZC81NjAwNzc4MjMzNTk2NDhfODg4MjgyNjcwODEyOTA3ODM2OS5tcDQVAgLIARIAKAAYABsCiAd1c2Vfb2lsATEScHJvZ3Jlc3NpdmVfcmVjaXBlATEVAAAm3JDCmbfpzgUVAigCQzMsF0BAAAAAAAAAGBJkYXNoX2Jhc2VsaW5lXzFfdjERAHX-B2XmnQEA&amp;oh=00_AfzDYlhJMJSnsJSZW9ROU3JFp4Wt0S8Ez2Te3PXfPvT01A&amp;oe=69BD9E5D</t>
  </si>
  <si>
    <t>https://www.instagram.com/wiktoria.dunaj.129</t>
  </si>
  <si>
    <t>jialuo93</t>
  </si>
  <si>
    <t>家洛</t>
  </si>
  <si>
    <t>https://scontent-atl3-2.cdninstagram.com/v/t51.2885-19/10986138_770334753049369_1270727988_a.jpg?stp=dst-jpg_e0_s150x150_tt6&amp;efg=eyJ2ZW5jb2RlX3RhZyI6InByb2ZpbGVfcGljLmRqYW5nby4xNTAuYzIifQ&amp;_nc_ht=scontent-atl3-2.cdninstagram.com&amp;_nc_cat=101&amp;_nc_oc=Q6cZ2QE2Auo8VjIJf9bEoUm4-ANMSicZOESCnBobzsF9hyDvtyjZXSxx5DNIFGKLseXJ_IY&amp;_nc_ohc=3BKjdNuq2FEQ7kNvwGaB_bo&amp;_nc_gid=hPQLYY_5GWmlNQNoN8-UAQ&amp;edm=AOQ1c0wBAAAA&amp;ccb=7-5&amp;oh=00_Afxv0BTk1p_NVdGQ7WVrjfYrAplAN6x6jQp9np4GOdcAUA&amp;oe=69BD8C4B&amp;_nc_sid=8b3546</t>
  </si>
  <si>
    <t>9.10.2023
自身假饵最大尖头斑4.25lb👌
#channalucius 
#fishmanbc4 
#fishmanbc4610xh 
#shimanocalcuttaconquest 
#duointernational 
#fangbait | Throw back 2023.8.21
#giantsnakehead 
#froggame 
#fishmanbc4610xh 
#shimanocalcutta | 2023.09.18-19 | 雨后小搞...
#多曼 
#giantsnakehead 
#snakeheadfishing 
#fishmanbc4 
#fishmanbc4610xh 
#duointernational 
#fangpop120 | C&amp;R
#fishmanbc4 #fishmanbc4610xh
#catchandrelease #tomanfishing 
#giantsnakehead #水马骝 | #snakeheadfishing #froggame #雷強 #fishman #fishmanbc4 | 3kg顺壳 不错吃👌
#顺壳鱼 
#freshwaterfish | legend🐟
#rapala
#giantsnakehead
#水马骝 
#freshwaterfishing | 捕获野生巨兽🪴#鹿角蕨 #platycerium | 野山·行
可爱的橡果🌰
隐形的虫子🌿 | Throw back #egi #offshorefishing #sashimi #sunset | 青青色多曼😬#thethronerod 铁人竿开包
#giantsnakehead 
#duorealis 
#duointernational 
#duofangbait 
#catchandrelease</t>
  </si>
  <si>
    <t>#channalucius, #fishmanbc4, #fishmanbc4610xh, #shimanocalcuttaconquest, #duointernational, #fangbait, #giantsnakehead, #froggame, #shimanocalcutta, #snakeheadfishing, #fangpop120, #catchandrelease, #tomanfishing, #fishman, #freshwaterfish, #rapala, #freshwaterfishing, #platycerium, #egi, #offshorefishing, #sashimi, #sunset, #thethronerod, #duorealis, #duofangbait</t>
  </si>
  <si>
    <t>https://instagram.com/p/CyNXQ9yvCck, https://instagram.com/p/CxkfKRHvdzn, https://instagram.com/p/CxawMbCP0eR, https://instagram.com/p/Cw-Cj1SPbSj, https://instagram.com/p/CvtXrDGv3Gx, https://instagram.com/p/CvZ_D0hPY1x, https://instagram.com/p/CpfeGm4vFCk, https://instagram.com/p/Co6HU7QvVKH, https://instagram.com/p/CopCEWIvWCr, https://instagram.com/p/CoMZjLyPYaV, https://instagram.com/p/ClTGi0JvJ2G, https://instagram.com/p/Cbm14vMvL2r</t>
  </si>
  <si>
    <t>58, 62, 36, 32, 29, 24, 31, 30, 21, 19, 47, 127</t>
  </si>
  <si>
    <t>0, 0, 1, 2, 0, 0, 1, 3, 1, 6, 0, 4</t>
  </si>
  <si>
    <t>2023-10-10, 2023-09-24, 2023-09-20, 2023-09-09, 2023-08-09, 2023-08-01, 2023-03-07, 2023-02-21, 2023-02-14, 2023-02-03, 2022-11-23, 2022-03-27</t>
  </si>
  <si>
    <t>Tioman Juara Beach, Jemaluang,三板头, Jemaluang, 三板頭, Pulau Sibu @ Coconut Village Resort</t>
  </si>
  <si>
    <t>Sidecar, Sidecar, Sidecar, Sidecar, Sidecar, Image, Sidecar, Image, Image, Sidecar, Sidecar, Sidecar</t>
  </si>
  <si>
    <t>https://scontent-atl3-2.cdninstagram.com/v/t51.29350-15/387674904_337304235536452_2657690484651367989_n.heic?stp=dst-jpg_e35_s1080x1080_tt6&amp;_nc_ht=scontent-atl3-2.cdninstagram.com&amp;_nc_cat=104&amp;_nc_oc=Q6cZ2QE2Auo8VjIJf9bEoUm4-ANMSicZOESCnBobzsF9hyDvtyjZXSxx5DNIFGKLseXJ_IY&amp;_nc_ohc=cpZEimYXHs8Q7kNvwESNzY0&amp;_nc_gid=hPQLYY_5GWmlNQNoN8-UAQ&amp;edm=AOQ1c0wBAAAA&amp;ccb=7-5&amp;ig_cache_key=MzIxMDMyNDQyNTIwNzM5NTU2Mg%3D%3D.3-ccb7-5&amp;oh=00_AfzAJgQBs-gMNzmq2Mu79rGaM1JWjI6XlZQ1dneIFgV2EA&amp;oe=69BD9B0D&amp;_nc_sid=8b3546, https://scontent-atl3-2.cdninstagram.com/v/t51.29350-15/387674904_337304235536452_2657690484651367989_n.heic?stp=dst-jpg_e35_s1080x1080_tt6&amp;_nc_ht=scontent-atl3-2.cdninstagram.com&amp;_nc_cat=104&amp;_nc_oc=Q6cZ2QE2Auo8VjIJf9bEoUm4-ANMSicZOESCnBobzsF9hyDvtyjZXSxx5DNIFGKLseXJ_IY&amp;_nc_ohc=cpZEimYXHs8Q7kNvwESNzY0&amp;_nc_gid=hPQLYY_5GWmlNQNoN8-UAQ&amp;edm=AOQ1c0wBAAAA&amp;ccb=7-5&amp;ig_cache_key=MzIxMDMyNDQyNTIwNzM5NTU2Mg%3D%3D.3-ccb7-5&amp;oh=00_AfzAJgQBs-gMNzmq2Mu79rGaM1JWjI6XlZQ1dneIFgV2EA&amp;oe=69BD9B0D&amp;_nc_sid=8b3546, https://scontent-atl3-1.cdninstagram.com/v/t51.29350-15/387267096_290088810628635_6739613273189507900_n.heic?stp=dst-jpg_e35_s1080x1080_tt6&amp;_nc_ht=scontent-atl3-1.cdninstagram.com&amp;_nc_cat=103&amp;_nc_oc=Q6cZ2QE2Auo8VjIJf9bEoUm4-ANMSicZOESCnBobzsF9hyDvtyjZXSxx5DNIFGKLseXJ_IY&amp;_nc_ohc=bD2nBkKUx4wQ7kNvwGdlEtU&amp;_nc_gid=hPQLYY_5GWmlNQNoN8-UAQ&amp;edm=AOQ1c0wBAAAA&amp;ccb=7-5&amp;ig_cache_key=MzIxMDMyNDQyNTIwNzQwNTQ3OA%3D%3D.3-ccb7-5&amp;oh=00_AfzB96tuSlRzwtX9NIqfoF-_4ByeZPWg4nUT4FKRtjOlSQ&amp;oe=69BDBBED&amp;_nc_sid=8b3546, https://scontent-atl3-3.cdninstagram.com/v/t51.29350-15/387681490_1024345968811592_2627449356409115464_n.heic?stp=dst-jpg_e35_s1080x1080_tt6&amp;_nc_ht=scontent-atl3-3.cdninstagram.com&amp;_nc_cat=108&amp;_nc_oc=Q6cZ2QE2Auo8VjIJf9bEoUm4-ANMSicZOESCnBobzsF9hyDvtyjZXSxx5DNIFGKLseXJ_IY&amp;_nc_ohc=n7yKGCv6tqAQ7kNvwH2D80j&amp;_nc_gid=hPQLYY_5GWmlNQNoN8-UAQ&amp;edm=AOQ1c0wBAAAA&amp;ccb=7-5&amp;ig_cache_key=MzIxMDMyNDQyNTMyNDg3MDU1Nw%3D%3D.3-ccb7-5&amp;oh=00_AfxDQupRfArjJJ-a5excHu9SJXh7ZoEsMCiRGImtX3Gksg&amp;oe=69BD9A99&amp;_nc_sid=8b3546, https://scontent-atl3-3.cdninstagram.com/v/t51.29350-15/382718927_124699780731586_7931212355005008484_n.heic?stp=dst-jpg_e35_s1080x1080_tt6&amp;_nc_ht=scontent-atl3-3.cdninstagram.com&amp;_nc_cat=110&amp;_nc_oc=Q6cZ2QE2Auo8VjIJf9bEoUm4-ANMSicZOESCnBobzsF9hyDvtyjZXSxx5DNIFGKLseXJ_IY&amp;_nc_ohc=icIgqdk1VN0Q7kNvwFlnDgD&amp;_nc_gid=hPQLYY_5GWmlNQNoN8-UAQ&amp;edm=AOQ1c0wBAAAA&amp;ccb=7-5&amp;ig_cache_key=MzE5ODgxODY3NjU4NTA3NTA2MA%3D%3D.3-ccb7-5&amp;oh=00_AfzTmkIEG8cDVmjJO4Wyw6NB_VtDNs1A9_m4TTnNv1_GfA&amp;oe=69BD9362&amp;_nc_sid=8b3546, https://scontent-atl3-3.cdninstagram.com/v/t51.29350-15/382718927_124699780731586_7931212355005008484_n.heic?stp=dst-jpg_e35_s1080x1080_tt6&amp;_nc_ht=scontent-atl3-3.cdninstagram.com&amp;_nc_cat=110&amp;_nc_oc=Q6cZ2QE2Auo8VjIJf9bEoUm4-ANMSicZOESCnBobzsF9hyDvtyjZXSxx5DNIFGKLseXJ_IY&amp;_nc_ohc=icIgqdk1VN0Q7kNvwFlnDgD&amp;_nc_gid=hPQLYY_5GWmlNQNoN8-UAQ&amp;edm=AOQ1c0wBAAAA&amp;ccb=7-5&amp;ig_cache_key=MzE5ODgxODY3NjU4NTA3NTA2MA%3D%3D.3-ccb7-5&amp;oh=00_AfzTmkIEG8cDVmjJO4Wyw6NB_VtDNs1A9_m4TTnNv1_GfA&amp;oe=69BD9362&amp;_nc_sid=8b3546, https://scontent-atl3-2.cdninstagram.com/v/t51.29350-15/381721847_893498882362982_7172173614237527094_n.heic?stp=dst-jpg_e35_s1080x1080_tt6&amp;_nc_ht=scontent-atl3-2.cdninstagram.com&amp;_nc_cat=102&amp;_nc_oc=Q6cZ2QE2Auo8VjIJf9bEoUm4-ANMSicZOESCnBobzsF9hyDvtyjZXSxx5DNIFGKLseXJ_IY&amp;_nc_ohc=y8Dbl6TppQkQ7kNvwHwZXxL&amp;_nc_gid=hPQLYY_5GWmlNQNoN8-UAQ&amp;edm=AOQ1c0wBAAAA&amp;ccb=7-5&amp;ig_cache_key=MzE5ODgxODY3NjYwMTgzNTQ4Mw%3D%3D.3-ccb7-5&amp;oh=00_Afwz2uXHksFm1oCbUycZN-1NTuup_V-70Cyd4Vajt3MJ7A&amp;oe=69BD93A4&amp;_nc_sid=8b3546, https://scontent-atl3-3.cdninstagram.com/v/t51.29350-15/379592123_978451883266424_8150761615262250081_n.heic?stp=dst-jpg_e35_s1080x1080_tt6&amp;_nc_ht=scontent-atl3-3.cdninstagram.com&amp;_nc_cat=108&amp;_nc_oc=Q6cZ2QE2Auo8VjIJf9bEoUm4-ANMSicZOESCnBobzsF9hyDvtyjZXSxx5DNIFGKLseXJ_IY&amp;_nc_ohc=1Vs2jgcVnL0Q7kNvwGgSHaf&amp;_nc_gid=hPQLYY_5GWmlNQNoN8-UAQ&amp;edm=AOQ1c0wBAAAA&amp;ccb=7-5&amp;ig_cache_key=MzE5NjA3ODg0MTE2NDI4OTU5OA%3D%3D.3-ccb7-5&amp;oh=00_Afwv-MIEmNXHEKTwyPbG872ycGHc67Gw4YyiFUuClcILPw&amp;oe=69BDA5F5&amp;_nc_sid=8b3546, https://scontent-atl3-3.cdninstagram.com/v/t51.29350-15/379592123_978451883266424_8150761615262250081_n.heic?stp=dst-jpg_e35_s1080x1080_tt6&amp;_nc_ht=scontent-atl3-3.cdninstagram.com&amp;_nc_cat=108&amp;_nc_oc=Q6cZ2QE2Auo8VjIJf9bEoUm4-ANMSicZOESCnBobzsF9hyDvtyjZXSxx5DNIFGKLseXJ_IY&amp;_nc_ohc=1Vs2jgcVnL0Q7kNvwGgSHaf&amp;_nc_gid=hPQLYY_5GWmlNQNoN8-UAQ&amp;edm=AOQ1c0wBAAAA&amp;ccb=7-5&amp;ig_cache_key=MzE5NjA3ODg0MTE2NDI4OTU5OA%3D%3D.3-ccb7-5&amp;oh=00_Afwv-MIEmNXHEKTwyPbG872ycGHc67Gw4YyiFUuClcILPw&amp;oe=69BDA5F5&amp;_nc_sid=8b3546, https://scontent-atl3-3.cdninstagram.com/v/t51.29350-15/380005163_265186193166417_4624804895914787944_n.heic?stp=dst-jpg_e35_s1080x1080_tt6&amp;_nc_ht=scontent-atl3-3.cdninstagram.com&amp;_nc_cat=109&amp;_nc_oc=Q6cZ2QE2Auo8VjIJf9bEoUm4-ANMSicZOESCnBobzsF9hyDvtyjZXSxx5DNIFGKLseXJ_IY&amp;_nc_ohc=lYB0MOwsmOEQ7kNvwED3jvX&amp;_nc_gid=hPQLYY_5GWmlNQNoN8-UAQ&amp;edm=AOQ1c0wBAAAA&amp;ccb=7-5&amp;ig_cache_key=MzE5NjA3ODg0MTE2NDI1MTk5NA%3D%3D.3-ccb7-5&amp;oh=00_Afyp8fimaj51_5Na_0wkdNZAJaBJ4acYKns-m_esZnTY5A&amp;oe=69BDBA80&amp;_nc_sid=8b3546, https://scontent-atl3-3.cdninstagram.com/v/t51.29</t>
  </si>
  <si>
    <t>https://scontent-atl3-2.cdninstagram.com/o1/v/t16/f2/m69/AQOVhWkUWgXC5oPwGOF0Hu0VqcweijoKIMv-J5W0WYDe3gTu5M2XZp3fBDOkCdUZCMz56Ajz63itsKEHcdVJPOo6.mp4?strext=1&amp;_nc_cat=105&amp;_nc_sid=5e9851&amp;_nc_ht=scontent-atl3-2.cdninstagram.com&amp;_nc_ohc=IAbNKk4s3o4Q7kNvwHcUJKK&amp;efg=eyJ2ZW5jb2RlX3RhZyI6Inhwdl9wcm9ncmVzc2l2ZS5JTlNUQUdSQU0uQ0FST1VTRUxfSVRFTS5DMy43MjAuZGFzaF9iYXNlbGluZV8xX3YxIiwieHB2X2Fzc2V0X2lkIjo2ODA4NTI1NjM5MTg0NTE0LCJhc3NldF9hZ2VfZGF5cyI6ODg4LCJ2aV91c2VjYXNlX2lkIjoxMDEwNCwiZHVyYXRpb25fcyI6OSwidXJsZ2VuX3NvdXJjZSI6Ind3dyJ9&amp;ccb=17-1&amp;_nc_gid=hPQLYY_5GWmlNQNoN8-UAQ&amp;_nc_ss=1a&amp;_nc_zt=28&amp;vs=44b452c4c08a876f&amp;_nc_vs=HBksFQIYOnBhc3N0aHJvdWdoX2V2ZXJzdG9yZS9HUFZlRmhlR3RORDhEUGdDQUVkOERfSm83cWtFYmtZTEFBQUYVAALIARIAFQIYOnBhc3N0aHJvdWdoX2V2ZXJzdG9yZS9HSmdwRGhlU2hBVEFsbjRDQUg0a3RPcU02aFo5YmtZTEFBQUYVAgLIARIAKAAYABsCiAd1c2Vfb2lsATEScHJvZ3Jlc3NpdmVfcmVjaXBlATEVAAAmhMLXgq2UmBgVAigCQzMsF0AizMzMzMzNGBJkYXNoX2Jhc2VsaW5lXzFfdjERAHXuB2XwnQEA&amp;oh=00_AfxjUbcAQCgWbc9CQ2QtZDltXPn9UouJc8qkrmXbqm5AoA&amp;oe=69BD8DD3, https://scontent-atl3-2.cdninstagram.com/o1/v/t16/f2/m69/AQPwsTigpWXbHNtsmyY1bFamhmfg1HMIyR8jniKkTOQ2SUIHFK3o2YmO3xwGRrXCGpQ_DladOAtCPIUNjYixbRjN.mp4?strext=1&amp;_nc_cat=105&amp;_nc_sid=5e9851&amp;_nc_ht=scontent-atl3-2.cdninstagram.com&amp;_nc_ohc=7JQ71ta4xhwQ7kNvwEZGABl&amp;efg=eyJ2ZW5jb2RlX3RhZyI6Inhwdl9wcm9ncmVzc2l2ZS5JTlNUQUdSQU0uQ0FST1VTRUxfSVRFTS5DMy43MjAuZGFzaF9iYXNlbGluZV8xX3YxIiwieHB2X2Fzc2V0X2lkIjoxMjcxNjM3OTQwMTYyMjI3LCJhc3NldF9hZ2VfZGF5cyI6OTA3LCJ2aV91c2VjYXNlX2lkIjoxMDEwNCwiZHVyYXRpb25fcyI6MTMsInVybGdlbl9zb3VyY2UiOiJ3d3cifQ%3D%3D&amp;ccb=17-1&amp;_nc_gid=hPQLYY_5GWmlNQNoN8-UAQ&amp;_nc_ss=1a&amp;_nc_zt=28&amp;vs=22b68872f5d8ff01&amp;_nc_vs=HBksFQIYOnBhc3N0aHJvdWdoX2V2ZXJzdG9yZS9HS2RkckJZN2dlT0hRc0VEQUtfaU9LcVVpZXg0YmtZTEFBQUYVAALIARIAFQIYOnBhc3N0aHJvdWdoX2V2ZXJzdG9yZS9HTGhVc2hia2ZlU3lJVGdDQUI4MmtZZzc2QWNJYmtZTEFBQUYVAgLIARIAKAAYABsCiAd1c2Vfb2lsATEScHJvZ3Jlc3NpdmVfcmVjaXBlATEVAAAm5rqm-4ijwgQVAigCQzMsF0ArMzMzMzMzGBJkYXNoX2Jhc2VsaW5lXzFfdjERAHXuB2XwnQEA&amp;oh=00_AfyHokHnI2Cv0Hn97OQyhndbYxHMX0Q1sLerJLo1BRvC9g&amp;oe=69BD89F3, https://scontent-atl3-2.cdninstagram.com/o1/v/t16/f2/m69/AQOZL781WPVxyBOnN7msIl3u3jBBDT9UF7UwHbbCQF90WhVTTfypRkf3-YXagFhzY5n_jSSGUlabz6Kl80TzKv4V.mp4?strext=1&amp;_nc_cat=105&amp;_nc_sid=5e9851&amp;_nc_ht=scontent-atl3-2.cdninstagram.com&amp;_nc_ohc=HPnj4bQkWjYQ7kNvwHLt6Fx&amp;efg=eyJ2ZW5jb2RlX3RhZyI6Inhwdl9wcm9ncmVzc2l2ZS5JTlNUQUdSQU0uQ0FST1VTRUxfSVRFTS5DMy43MjAuZGFzaF9iYXNlbGluZV8xX3YxIiwieHB2X2Fzc2V0X2lkIjo2MjE5MDkyODY0MjM2MzEsImFzc2V0X2FnZV9kYXlzIjo5NTAsInZpX3VzZWNhc2VfaWQiOjEwMTA0LCJkdXJhdGlvbl9zIjo5LCJ1cmxnZW5fc291cmNlIjoid3d3In0%3D&amp;ccb=17-1&amp;_nc_gid=hPQLYY_5GWmlNQNoN8-UAQ&amp;_nc_ss=1a&amp;_nc_zt=28&amp;vs=cbf1a495bc1ed46c&amp;_nc_vs=HBksFQIYOnBhc3N0aHJvdWdoX2V2ZXJzdG9yZS9HSkdqMXhWSUxGa0tnZXNBQUU5RWZNQjhQVFZ3YmtZTEFBQUYVAALIARIAFQIYOnBhc3N0aHJvdWdoX2V2ZXJzdG9yZS9HS0tjMXhWVF90VUNlaUFDQUxLMjNPN042cVo3YmtZTEFBQUYVAgLIARIAKAAYABsCiAd1c2Vfb2lsATEScHJvZ3Jlc3NpdmVfcmVjaXBlATEVAAAmnrHMofHnmgIVAigCQzMsF0AizMzMzMzNGBJkYXNoX2Jhc2VsaW5lXzFfdjERAHXuB2XwnQEA&amp;oh=00_AfyEAXDrNShpuv48xqWhw3V9jqd1iCmJtq5wUvHmqWVHyw&amp;oe=69BD87BF, https://scontent-atl3-3.cdninstagram.com/o1/v/t16/f2/m69/AQObRb06maGGWP3ArjhMCEZoVowS71hfxhyfgl08HxyR0IcMsmzJAo-luOTkhzKBBjIqa3kCuV1YbyMenYxOf6tv.mp4?strext=1&amp;_nc_cat=111&amp;_nc_sid=5e9851&amp;_nc_ht=scontent-atl3-3.cdninstagram.com&amp;_nc_ohc=uolxrtSq5ZUQ7kNvwGcDVhf&amp;efg=eyJ2ZW5jb2RlX3RhZyI6Inhwdl9wcm9ncmVzc2l2ZS5JTlNUQUdSQU0uQ0FST1VTRUxfSVRFTS5DMy43MjAuZGFzaF9iYXNlbGluZV8xX3YxIiwieHB2X2Fzc2V0X2lkIjo1MTcwMzYxOTcwMDQ0ODUsImFzc2V0X2FnZV9kYXlzIjoxMjA5LCJ2aV91c2VjYXNlX2lkIjoxMDEwNCwiZHVyYXRpb25fcyI6MjQsInVybGdlbl9zb3VyY2UiOiJ3d3cifQ%3D%3D&amp;ccb=17-1&amp;_nc_gid=hPQLYY_5GWmlNQNoN8-UAQ&amp;_nc_ss=1a&amp;_nc_zt=28&amp;vs=a80de84cf16ba646&amp;_nc_vs=HBksFQIYOnBhc3N0aHJvdWdoX2V2ZXJzdG9yZS9HQnZuMXhMTzVTSkJkM0FDQUFQaEx0dDlFOUZ3YmtZTEFBQUYVAALIARIAFQIYOnBhc3N0aHJvdWdoX2V2ZXJzdG9yZS9HT0FFcHhKTlUtUFdndDBEQUtYdDlDaVFzcFJiYmtZTEFBQUYVAgLIARIAKAAYABsCiAd1c2Vfb2lsATEScHJvZ3Jlc3NpdmVfcmVjaXBlATEVAAAmipPe7buP6wEVAigCQzMsF0A4ogxJul41GBJkYXNoX2Jhc2VsaW5lXzFfdjERAHXuB2XwnQEA&amp;oh=00_AfyDQVrs5g61kQoKucLeQLrEucUs6n43S_Ri_BXRdznOtw&amp;oe=69BD8771, https://scontent-atl3-3.cdninstagram.com/o1/v/t16/f2/m84/AQPc1gCTMG3ZDP6QKcETziM62oR-hVI3ZFPZrHfvNeaqni5ydJ7y6h3FoccR4QqUfbEJ66LwHilREtotD9jL4bzz2i1iTuqqkL69qag.mp4?_nc_cat=107&amp;_nc_sid=5e9851&amp;_nc_ht=scontent-atl3-3.cdninstagram.com&amp;_nc_ohc=XZPSs6ZZDh4Q7kNvwG91GQI&amp;efg=eyJ2ZW5jb2RlX3RhZyI6Inhwdl9wcm9ncmVzc2l2ZS5JTlNUQUdSQU0uQ0FST1VTRUxfSVRFTS5DMy43MjAuZGFzaF9iYXNlbGluZV8xX3YxIiwieHB2X2Fzc2V0X2lkIjoyMzg0MzgzMjI1NDU3MDYsImFzc2V0X2FnZV9kYXlzIjoxNDQ5LCJ2aV91c2VjYXNlX2lkIjoxMDE0NiwiZHVyYXRpb25fcyI6NiwidXJsZ2VuX3NvdXJjZSI6Ind3dyJ9&amp;ccb=17-1&amp;_nc_gid=hPQLYY_5GWmlNQNoN8-UAQ&amp;_nc_ss=1a&amp;_nc_zt=28&amp;vs=e2a2ca85e4b23db4&amp;_nc_vs=HBksFQIYTGlnX2JhY2tmaWxsX3RpbWVsaW5lX3ZvZC9FRjQ5N0NGNTNCMDA4Rjk5QTRDQUE2RTg1MjhBOUQ4Ql92aWRlb19kYXNoaW5pdC5tcDQVAALIARIAFQIYOnBhc3N0aHJvdWdoX2V2ZXJzdG9yZS9HQjZpTWhjZ0ROc2Q5eXdCQUIydGgwYUtLUWhuYnBrd0FBQUYVAgLIARIAKAAYABsCiAd1c2Vfb2lsATEScHJvZ3Jlc3NpdmVfcmVjaXBlATEVAAAm1JCh-Pe2bBUCKAJDMywXQBgAAAAAAAAYEmRhc2hfYmFzZWxpbmVfMV92MREAde4HZcSeAQA&amp;oh=00_Afx3-5fwzf1iLL4cifoMOTloUoiOzVxDT6xaG_eI_d_Xyw&amp;o</t>
  </si>
  <si>
    <t>https://www.instagram.com/jialuo93</t>
  </si>
  <si>
    <t>jyaaaaa76</t>
  </si>
  <si>
    <t>Jyaaaaa</t>
  </si>
  <si>
    <t>https://scontent-iad3-2.cdninstagram.com/v/t51.2885-19/435329921_314490721381698_1338993144440654483_n.jpg?stp=dst-jpg_e0_s150x150_tt6&amp;efg=eyJ2ZW5jb2RlX3RhZyI6InByb2ZpbGVfcGljLmRqYW5nby4xMDgwLmMyIn0&amp;_nc_ht=scontent-iad3-2.cdninstagram.com&amp;_nc_cat=106&amp;_nc_oc=Q6cZ2QErP0hIK0D5uiIGT97CIF6z_lu8F3z8j7bSR-WiNMXZThzBazZHPvzpqjModk4d9UA&amp;_nc_ohc=aX7kK5LCIOUQ7kNvwHrfxeG&amp;_nc_gid=A8bC8HiTe6jPdcF-xA_ojg&amp;edm=AOQ1c0wBAAAA&amp;ccb=7-5&amp;oh=00_AfwOnuGZreXkN2y0j-NMAGqk62AhjgzuHeixZapekFeKrw&amp;oe=69BD9442&amp;_nc_sid=8b3546</t>
  </si>
  <si>
    <t>我在广州，第一次为你应援，希望你享受一切最好的，因为你值得。
生日快乐sasa 💕2025.11.22.  @choisaaaa | @choisaaaa 
运动宝贝🥰 | @choisaaaa 
正月十五的月儿圆又圆，给您全家拜个年! | @choisaaaa 生财生财
今天太美喇😘 | 提前祝生日快乐🎂我们爱你😘愿你每一年都奔走在自己的热爱里💕 | 第一代到第五代全家福，齐齐整整😍 | Twins spirit 演唱会后的珍贵回忆
#twins #twins演唱会 #陪伴了整个青春 #演唱会 #相册 #回忆 当我们回望过去时，能够清晰地看到那些曾经照亮我们生命的瞬间 | 爱了😍 | 爱了😍 | 完美😍 | 24周年快乐😁
Twins518 ❤️‍🩹
“拍照，是为了在未来的某一天，当我们回望过去时，能够清晰地看到那些曾经照亮我们生命的瞬间。”</t>
  </si>
  <si>
    <t>#twins</t>
  </si>
  <si>
    <t>@choisaaaa</t>
  </si>
  <si>
    <t>https://instagram.com/p/DRW_hDej-sx, https://instagram.com/p/DVfx33JD6n3, https://instagram.com/p/DVZ6e02jydb, https://instagram.com/p/DVYObwqj-9Y, https://instagram.com/p/DQsOQ56kwdx, https://instagram.com/p/DQkn-MPEyyC, https://instagram.com/p/DQJWD6sD0JA, https://instagram.com/p/DOFluuWjzdv, https://instagram.com/p/DM1eThdvrjB, https://instagram.com/p/DM1dS2HPMu1, https://instagram.com/p/DM1c-QqvXFv, https://instagram.com/p/DJtAfBWP7sJ</t>
  </si>
  <si>
    <t>12, 3, 2, 4, 9, 5, 8, 7, 6, 5, 4, 5</t>
  </si>
  <si>
    <t>1, 0, 0, 0, 0, 1, 2, 1, 2, 2, 1, 2</t>
  </si>
  <si>
    <t>2025-11-22, 2026-03-05, 2026-03-03, 2026-03-02, 2025-11-05, 2025-11-02, 2025-10-23, 2025-09-02, 2025-08-02, 2025-08-02, 2025-08-02, 2025-05-16</t>
  </si>
  <si>
    <t>Image, Image, Image, Video, Video, Image, Video, Sidecar, Sidecar, Video, Sidecar, Sidecar</t>
  </si>
  <si>
    <t>https://scontent-iad3-1.cdninstagram.com/v/t51.82787-15/587117933_17929014312155233_7690996445176193582_n.jpg?stp=dst-jpg_e35_p1080x1080_sh0.08_tt6&amp;_nc_ht=scontent-iad3-1.cdninstagram.com&amp;_nc_cat=101&amp;_nc_oc=Q6cZ2QErP0hIK0D5uiIGT97CIF6z_lu8F3z8j7bSR-WiNMXZThzBazZHPvzpqjModk4d9UA&amp;_nc_ohc=b9h706JmL4QQ7kNvwFtGQOd&amp;_nc_gid=A8bC8HiTe6jPdcF-xA_ojg&amp;edm=AOQ1c0wBAAAA&amp;ccb=7-5&amp;ig_cache_key=Mzc3MTQ4MTA4NjM3NjI3NDczNw%3D%3D.3-ccb7-5&amp;oh=00_AfyHr11lBFByBNYzvlSm-cq_R3WrRq3AYmBWRJTN0oekCw&amp;oe=69BDB113&amp;_nc_sid=8b3546, https://scontent-iad3-1.cdninstagram.com/v/t51.82787-15/641155910_17941259439155233_5425031509823998914_n.jpg?stp=dst-jpg_e35_p1080x1080_sh0.08_tt6&amp;_nc_ht=scontent-iad3-1.cdninstagram.com&amp;_nc_cat=101&amp;_nc_oc=Q6cZ2QErP0hIK0D5uiIGT97CIF6z_lu8F3z8j7bSR-WiNMXZThzBazZHPvzpqjModk4d9UA&amp;_nc_ohc=U3cvTDEgbCsQ7kNvwGUVBw1&amp;_nc_gid=A8bC8HiTe6jPdcF-xA_ojg&amp;edm=AOQ1c0wBAAAA&amp;ccb=7-5&amp;ig_cache_key=Mzg0NjAxMTk0OTg1NTc3OTMxOQ%3D%3D.3-ccb7-5&amp;oh=00_AfyfBA1ozmJhi3CncEcFT7eW_lp2MA7Fsvw9Qo1G_V0U4w&amp;oe=69BDAE1B&amp;_nc_sid=8b3546, https://scontent-iad3-1.cdninstagram.com/v/t51.82787-15/641233265_17940932469155233_5864481859395107421_n.jpg?stp=dst-jpg_e35_p1080x1080_sh0.08_tt6&amp;_nc_ht=scontent-iad3-1.cdninstagram.com&amp;_nc_cat=101&amp;_nc_oc=Q6cZ2QErP0hIK0D5uiIGT97CIF6z_lu8F3z8j7bSR-WiNMXZThzBazZHPvzpqjModk4d9UA&amp;_nc_ohc=p1ObhFhq-qgQ7kNvwHOXsET&amp;_nc_gid=A8bC8HiTe6jPdcF-xA_ojg&amp;edm=AOQ1c0wBAAAA&amp;ccb=7-5&amp;ig_cache_key=Mzg0NDM2MDk2MTk2OTMwMTMzOQ%3D%3D.3-ccb7-5&amp;oh=00_AfwwsE_uuW2koZoxhIgjwdLKRuEo7YSrl1cAdla-sCEusQ&amp;oe=69BDA732&amp;_nc_sid=8b3546, https://scontent-iad3-1.cdninstagram.com/v/t51.82787-15/572466952_17926912398155233_7366895610982960850_n.jpg?stp=dst-jpg_e35_s1080x1080_sh0.08_tt6&amp;_nc_ht=scontent-iad3-1.cdninstagram.com&amp;_nc_cat=101&amp;_nc_oc=Q6cZ2QErP0hIK0D5uiIGT97CIF6z_lu8F3z8j7bSR-WiNMXZThzBazZHPvzpqjModk4d9UA&amp;_nc_ohc=bNJuHByTSaQQ7kNvwGEkP9R&amp;_nc_gid=A8bC8HiTe6jPdcF-xA_ojg&amp;edm=AOQ1c0wBAAAA&amp;ccb=7-5&amp;ig_cache_key=Mzc1NzMwMzc4NjY5MzE0MzY4Mg%3D%3D.3-ccb7-5&amp;oh=00_AfwgaOPK_lPCIOlFZj28wVt6yC2cIYffz1HwegaW2iKtLw&amp;oe=69BDAF50&amp;_nc_sid=8b3546, https://scontent-iad3-1.cdninstagram.com/v/t51.82787-15/541597198_17919645603155233_7372108406596520928_n.jpg?stp=dst-jpg_e35_s1080x1080_sh0.08_tt6&amp;_nc_ht=scontent-iad3-1.cdninstagram.com&amp;_nc_cat=101&amp;_nc_oc=Q6cZ2QErP0hIK0D5uiIGT97CIF6z_lu8F3z8j7bSR-WiNMXZThzBazZHPvzpqjModk4d9UA&amp;_nc_ohc=gLv0Qps3DWsQ7kNvwFYAVyM&amp;_nc_gid=A8bC8HiTe6jPdcF-xA_ojg&amp;edm=AOQ1c0wBAAAA&amp;ccb=7-5&amp;ig_cache_key=MzcxMjUzOTM5Njg0NDUwMjUwNA%3D%3D.3-ccb7-5&amp;oh=00_Afz_WDr-NcHHxvTv5u5KYtrvTF3sJdFuR_F1MmrWm1DCqA&amp;oe=69BD8782&amp;_nc_sid=8b3546, https://scontent-iad3-1.cdninstagram.com/v/t51.82787-15/541597198_17919645603155233_7372108406596520928_n.jpg?stp=dst-jpg_e35_s1080x1080_sh0.08_tt6&amp;_nc_ht=scontent-iad3-1.cdninstagram.com&amp;_nc_cat=101&amp;_nc_oc=Q6cZ2QErP0hIK0D5uiIGT97CIF6z_lu8F3z8j7bSR-WiNMXZThzBazZHPvzpqjModk4d9UA&amp;_nc_ohc=gLv0Qps3DWsQ7kNvwFYAVyM&amp;_nc_gid=A8bC8HiTe6jPdcF-xA_ojg&amp;edm=AOQ1c0wBAAAA&amp;ccb=7-5&amp;ig_cache_key=MzcxMjUzOTM5Njg0NDUwMjUwNA%3D%3D.3-ccb7-5&amp;oh=00_Afz_WDr-NcHHxvTv5u5KYtrvTF3sJdFuR_F1MmrWm1DCqA&amp;oe=69BD8782&amp;_nc_sid=8b3546, https://scontent-iad3-1.cdninstagram.com/v/t51.82787-15/541456102_17919645612155233_1089544475373663328_n.jpg?stp=dst-jpg_e35_s1080x1080_sh0.08_tt6&amp;_nc_ht=scontent-iad3-1.cdninstagram.com&amp;_nc_cat=101&amp;_nc_oc=Q6cZ2QErP0hIK0D5uiIGT97CIF6z_lu8F3z8j7bSR-WiNMXZThzBazZHPvzpqjModk4d9UA&amp;_nc_ohc=yG7z_P5jIlgQ7kNvwHKTeTG&amp;_nc_gid=A8bC8HiTe6jPdcF-xA_ojg&amp;edm=AOQ1c0wBAAAA&amp;ccb=7-5&amp;ig_cache_key=MzcxMjUzOTM5NzAyOTA2MTkxNw%3D%3D.3-ccb7-5&amp;oh=00_AfzP8R_9G0Urgb5dLZ-cNkjSE-ofDFM9ZZ3rrhlug_bxfQ&amp;oe=69BD87FC&amp;_nc_sid=8b3546, https://scontent-iad3-1.cdninstagram.com/v/t51.82787-15/541532115_17919645621155233_4447260198258744078_n.jpg?stp=dst-jpg_e35_s1080x1080_sh0.08_tt6&amp;_nc_ht=scontent-iad3-1.cdninstagram.com&amp;_nc_cat=101&amp;_nc_oc=Q6cZ2QErP0hIK0D5uiIGT97CIF6z_lu8F3z8j7bSR-WiNMXZThzBazZHPvzpqjModk4d9UA&amp;_nc_ohc=tNCWyOt_Np4Q7kNvwF5tQXa&amp;_nc_gid=A8bC8HiTe6jPdcF-xA_ojg&amp;edm=AOQ1c0wBAAAA&amp;ccb=7-5&amp;ig_cache_key=MzcxMjUzOTM5NzAyMDY3NzA0Nw%3D%3D.3-ccb7-5&amp;oh=00_Afyni4Q0w-x0Qtg19GtqD13MqFdYwoaH1s9-wQy5TnHS6w&amp;oe=69BD877A&amp;_nc_sid=8b3546, https://scontent-iad3-1.cdninstagram.com/v/t51.82787-15/526495431_17915842590155233_4187554544558171062_n.jpg?stp=dst-jpg_e15_fr_s1080x1080_tt6&amp;_nc_ht=scontent-iad3-1.cdninstagram.com&amp;_nc_cat=101&amp;_nc_oc=Q6cZ2QErP0hIK0D5uiIGT97CIF6z_lu8F3z8j7bSR-WiNMXZThzBazZHPvzpqjModk4d9UA&amp;_nc_ohc=B5pFk1DjVL4Q7kNvwEtesEz&amp;_nc_gid=A8bC8HiTe6jPdcF-xA_ojg&amp;edm=AOQ1c0wBAAAA&amp;ccb=7-5&amp;ig_cache_key=MzY4OTk4ODczNjM0ODU4MDI1MA%3D%3D.3-ccb7-5&amp;oh=00_AfxwVtjwOiGAGg0180lFRM5ftXPeiUtFk2aDdVwiO4FH-g&amp;oe=69BDB206&amp;_nc_sid=8b3546, https://scontent-iad3-1.cdninstagram.com/v/t51.82787-15/526495431_17915842590155233_4187554544558171062_n.jpg?stp=dst-jpg_e15_fr_s1080x1080_tt6&amp;_nc_ht=scontent-iad3-1.cdninstagram.com&amp;_nc_cat=101&amp;_nc_oc=Q6cZ2QErP0hIK0D5uiIGT97CIF6z_lu8F3z8j7bSR-WiNMXZThzBazZHPvzpqjModk4d9UA&amp;_nc_ohc=B5pFk1DjVL4Q7kNvwEtesEz&amp;_nc_gid=A8bC8HiTe6jPdcF-xA_ojg&amp;edm=AOQ1c0wBAAAA&amp;ccb=7-5&amp;ig_cache_key=MzY4OTk4ODczNjM0ODU4MDI1MA%3D%3D.3-ccb7-5&amp;oh=00_AfxwVtjwOiGAGg0180lFRM5ftXPeiUtFk2aDdVwiO4FH-g&amp;oe=69B</t>
  </si>
  <si>
    <t>https://scontent-iad3-1.cdninstagram.com/o1/v/t16/f2/m69/AQP8OyQk5EFy7b4yYLTcdpr8YM4UBqn-nDqf5YqCoSx7Zm0KOrpAyRpTXB0wAixhy71qwQKdMOZU9B6qEozN03Z1.mp4?strext=1&amp;_nc_cat=102&amp;_nc_sid=5e9851&amp;_nc_ht=scontent-iad3-1.cdninstagram.com&amp;_nc_ohc=6xi7dRbErpIQ7kNvwG47YVZ&amp;efg=eyJ2ZW5jb2RlX3RhZyI6Inhwdl9wcm9ncmVzc2l2ZS5JTlNUQUdSQU0uQ0xJUFMuQzMuNzIwLmRhc2hfYmFzZWxpbmVfMV92MSIsInhwdl9hc3NldF9pZCI6MTc5NDA4MzcwNjMxNTUyMzMsImFzc2V0X2FnZV9kYXlzIjoxMywidmlfdXNlY2FzZV9pZCI6MTAwOTksImR1cmF0aW9uX3MiOjQsInVybGdlbl9zb3VyY2UiOiJ3d3cifQ%3D%3D&amp;ccb=17-1&amp;vs=bd5a07358d959adc&amp;_nc_vs=HBkcFQIYOnBhc3N0aHJvdWdoX2V2ZXJzdG9yZS9HTm8wWFNhenFVWXVVMjBEQUZaZUFmOUt2V1I1YnNwVEFRQUYVAALIARIAKAAYABsCiAd1c2Vfb2lsATEScHJvZ3Jlc3NpdmVfcmVjaXBlATEVAAAmwvj6wZTG3j8VAigCQzMsF0AQAAAAAAAAGBJkYXNoX2Jhc2VsaW5lXzFfdjERAHX-B2XmnQEA&amp;_nc_gid=A8bC8HiTe6jPdcF-xA_ojg&amp;_nc_ss=1a&amp;_nc_zt=28&amp;oh=00_AfzSKj2qlg9BFTqWW7ulhwkZP9erpCgV1SbnyQTeBR7h5A&amp;oe=69BDBC26, https://scontent-iad3-2.cdninstagram.com/o1/v/t2/f2/m86/AQO8TDglwakO3br_bMGfX_EO3wyG4UQQNHjVNU4ec8ZceccJeeym6PxjuaTkbUHEKEQ8hIjfA0cPsrj8a0heSx7OZ3Ajx2buYFYSPsY.mp4?_nc_cat=105&amp;_nc_sid=5e9851&amp;_nc_ht=scontent-iad3-2.cdninstagram.com&amp;_nc_ohc=o0byUFlF20UQ7kNvwECkfrV&amp;efg=eyJ2ZW5jb2RlX3RhZyI6Inhwdl9wcm9ncmVzc2l2ZS5JTlNUQUdSQU0uQ0xJUFMuQzMuNzIwLmRhc2hfYmFzZWxpbmVfMV92MSIsInhwdl9hc3NldF9pZCI6MjUwNDUwMDI1MjUxMjY4MDgsImFzc2V0X2FnZV9kYXlzIjoxMzAsInZpX3VzZWNhc2VfaWQiOjEwMDk5LCJkdXJhdGlvbl9zIjoxMCwidXJsZ2VuX3NvdXJjZSI6Ind3dyJ9&amp;ccb=17-1&amp;_nc_gid=A8bC8HiTe6jPdcF-xA_ojg&amp;_nc_ss=1a&amp;_nc_zt=28&amp;vs=b869762fb9baed5c&amp;_nc_vs=HBksFQIYUmlnX3hwdl9yZWVsc19wZXJtYW5lbnRfc3JfcHJvZC9CMzQwQ0NFNjM0NUMyREE1NjE3QjM1RUUxMTE4RkJBRl92aWRlb19kYXNoaW5pdC5tcDQVAALIARIAFQIYSGlnX3hwdl9yZWVsc19wZXJtYW5lbnRfc3JfcHJvZC8yNTEwNjc4OTQzMjI2NjAyOV81MzEzMjIyODY2NzA2OTIyNDA3Lm1wNBUCAsgBEgAoABgAGwKIB3VzZV9vaWwBMRJwcm9ncmVzc2l2ZV9yZWNpcGUBMRUAACawwsXugZP9WBUCKAJDMywXQCQhysCDEm8YEmRhc2hfYmFzZWxpbmVfMV92MREAdf4HZeadAQA&amp;oh=00_AfykoRUJMXzxTwsoQctGxBAUf462rKMkh9xahQyjvQHrNg&amp;oe=69B9C97E, https://scontent-iad3-2.cdninstagram.com/o1/v/t2/f2/m86/AQOiB9oHv99g4vkkuL4URrmV44dcCdg57uYuk2FB8rUcawnAmogH9Feb7Nx4Ly7MJlOLlwUiTaLJIYGDBlweGo0of3tMxEkmEeA6W9E.mp4?_nc_cat=111&amp;_nc_sid=5e9851&amp;_nc_ht=scontent-iad3-2.cdninstagram.com&amp;_nc_ohc=rirZN8mZUz8Q7kNvwFoT2nN&amp;efg=eyJ2ZW5jb2RlX3RhZyI6Inhwdl9wcm9ncmVzc2l2ZS5JTlNUQUdSQU0uQ0xJUFMuQzMuNzIwLmRhc2hfYmFzZWxpbmVfMV92MSIsInhwdl9hc3NldF9pZCI6MjAyNDA0MDk4ODQ0NzgzOSwiYXNzZXRfYWdlX2RheXMiOjE0NCwidmlfdXNlY2FzZV9pZCI6MTAwOTksImR1cmF0aW9uX3MiOjEzMywidXJsZ2VuX3NvdXJjZSI6Ind3dyJ9&amp;ccb=17-1&amp;_nc_gid=A8bC8HiTe6jPdcF-xA_ojg&amp;_nc_ss=1a&amp;_nc_zt=28&amp;vs=6f2c9773623d1ce4&amp;_nc_vs=HBksFQIYUmlnX3hwdl9yZWVsc19wZXJtYW5lbnRfc3JfcHJvZC9FOTRFQTcwRkFGRkRCOUM4OTAzNTk3M0Q1NEEzNDJBQV92aWRlb19kYXNoaW5pdC5tcDQVAALIARIAFQIYR2lnX3hwdl9yZWVsc19wZXJtYW5lbnRfc3JfcHJvZC8xMDkxODgxNzQyODA3OTgyXzY5NzA4MjIxNjYyMzUwNDA1OTcubXA0FQICyAESACgAGAAbAogHdXNlX29pbAExEnByb2dyZXNzaXZlX3JlY2lwZQExFQAAJr7RhMLYtpgHFQIoAkMzLBdAYL7peNT99BgSZGFzaF9iYXNlbGluZV8xX3YxEQB1_gdl5p0BAA&amp;oh=00_Afw_9BD6ult-gUIlo_242wGNt5fu9Bx7xHv9wIwCzguWZA&amp;oe=69B9BF9C, https://scontent-iad3-1.cdninstagram.com/o1/v/t2/f2/m367/AQM815nRDVJfnVy6e-_mgEZcqlDyobrJL0yMkJHEmr6jGJNjgWlIa0AaYQM08CKn7ho2l4I77TlI40hxqPv--4vpEONr0f-QGTl6oIQ.mp4?_nc_cat=108&amp;_nc_sid=5e9851&amp;_nc_ht=scontent-iad3-1.cdninstagram.com&amp;_nc_ohc=cY1kppPV4RgQ7kNvwFlP-Uv&amp;efg=eyJ2ZW5jb2RlX3RhZyI6Inhwdl9wcm9ncmVzc2l2ZS5JTlNUQUdSQU0uQ0xJUFMuQzMuMTI3Ni5kYXNoX2Jhc2VsaW5lXzFfdjEiLCJ4cHZfYXNzZXRfaWQiOjc2MDg0NDk0NjQxMzUwOSwiYXNzZXRfYWdlX2RheXMiOjIyNiwidmlfdXNlY2FzZV9pZCI6MTAwOTksImR1cmF0aW9uX3MiOjgsInVybGdlbl9zb3VyY2UiOiJ3d3cifQ%3D%3D&amp;ccb=17-1&amp;_nc_gid=A8bC8HiTe6jPdcF-xA_ojg&amp;_nc_ss=1a&amp;_nc_zt=28&amp;vs=f01710e99350fa90&amp;_nc_vs=HBksFQIYQGlnX2VwaGVtZXJhbC9GMTQ3RTc0QTE5Q0UyMkU0QjUyMjFBQTY0MDAyOTJCMV92aWRlb19kYXNoaW5pdC5tcDQVAALIARIAFQIYR2lnX3hwdl9yZWVsc19wZXJtYW5lbnRfc3JfcHJvZC8yMjA0MTcxODEzMzk0ODU4XzI2NjAzMzMzMTIxNDkzMDEyODYubXA0FQICyAESACgAGAAbAogHdXNlX29pbAExEnByb2dyZXNzaXZlX3JlY2lwZQExFQAAJorflMyA_9kCFQIoAkMzLBdAIAAAAAAAABgSZGFzaF9iYXNlbGluZV8xX3YxEQB1_gdl5p0BAA&amp;oh=00_Afz9TXsLcqgjurkRd1_4NzOxQwWS-Fq2CwXbjHeqoLYLjg&amp;oe=69BDA4E1</t>
  </si>
  <si>
    <t>https://www.instagram.com/jyaaaaa76</t>
  </si>
  <si>
    <t>yuyao._.1225</t>
  </si>
  <si>
    <t>小宇</t>
  </si>
  <si>
    <t>@suy.unxin👶🏻
-
💰
賢妻扶我青雲志 我還賢妻萬兩金
-
-</t>
  </si>
  <si>
    <t>https://scontent-atl3-1.cdninstagram.com/v/t51.82787-19/618480177_18216956746309278_8720859911272527586_n.jpg?stp=dst-jpg_e0_s150x150_tt6&amp;efg=eyJ2ZW5jb2RlX3RhZyI6InByb2ZpbGVfcGljLmRqYW5nby4xMDgwLmMyIn0&amp;_nc_ht=scontent-atl3-1.cdninstagram.com&amp;_nc_cat=106&amp;_nc_oc=Q6cZ2QEKo7WFc0MFMi9E7suUI05QtiF_XCntVv7wx2orShhpgaQrrfpEYUWZWxQYmjdXm4E&amp;_nc_ohc=kPMMRiFWVucQ7kNvwGW3VGf&amp;_nc_gid=SZmfXV_MLcfmY-Pj93xyEA&amp;edm=AOQ1c0wBAAAA&amp;ccb=7-5&amp;oh=00_Afz42PmInSkNbD-bWKMBXbp9ZCRfqaxiNd24POJmNV6oiQ&amp;oe=69BDB05F&amp;_nc_sid=8b3546</t>
  </si>
  <si>
    <t>‘’不太會講愛 但遇見妳已經很幸福了‘’ | ‘’愛永遠是突然降臨的 妳出現時 心動就有了定義‘’ | ‘’她越是暴露缺點 我反而覺得越是完美‘’ | ‘’為愛沖鋒的勇士 你們贏了嗎‘’ | 愛情沒有捷徑可以走 互相真心才能長久. | ‘’堅定的選擇 才是最大的安全感” | ‘’我們共有過去 卻各有未來‘’ | ‘’’我對妳那模糊的好感 心動無數次‘’ | ‘新的故事会在秋天溫柔的晚风重新開始‘’’ | ‘’儘管再悲傷 我却笑著不願遺忘‘’</t>
  </si>
  <si>
    <t>https://instagram.com/p/DRJufLhgbDL, https://instagram.com/p/DK2VpvdTgrV, https://instagram.com/p/DKJ0FaVzPFM, https://instagram.com/p/DIi5AzVygx_, https://instagram.com/p/DFGTdMazL56, https://instagram.com/p/DDkO2xMh1VA, https://instagram.com/p/DBMsQeThDq2, https://instagram.com/p/C_i_18pyfb_, https://instagram.com/p/C8vV5quygiA, https://instagram.com/p/Cy9KJmKSJMz, https://instagram.com/p/Cxqhfemyeis</t>
  </si>
  <si>
    <t>13, 12, 15, 38, 19, 21, 20, 21, 36, 27, 17</t>
  </si>
  <si>
    <t>0, 0, 0, 3, 0, 2, 0, 0, 6, 2, 0</t>
  </si>
  <si>
    <t>2025-11-17, 2025-06-13, 2025-05-27, 2025-04-17, 2025-01-21, 2024-12-14, 2024-10-16, 2024-09-05, 2024-06-28, 2023-10-28, 2023-09-26</t>
  </si>
  <si>
    <t>Image, Video, Image, Video, Video, Image, Video, Image, Image, Video, Video</t>
  </si>
  <si>
    <t>https://scontent-atl3-1.cdninstagram.com/v/t51.82787-15/582787257_18209301610309278_1789763714280715622_n.webp?stp=dst-jpg_e15_fr_p1080x1080_tt6&amp;_nc_ht=scontent-atl3-1.cdninstagram.com&amp;_nc_cat=106&amp;_nc_oc=Q6cZ2QEKo7WFc0MFMi9E7suUI05QtiF_XCntVv7wx2orShhpgaQrrfpEYUWZWxQYmjdXm4E&amp;_nc_ohc=V9o_TvYXKvEQ7kNvwHjEPiX&amp;_nc_gid=SZmfXV_MLcfmY-Pj93xyEA&amp;edm=AOQ1c0wBAAAA&amp;ccb=7-5&amp;ig_cache_key=Mzc2Nzc0NzAxNjA4ODcyNzc1NQ%3D%3D.3-ccb7-5&amp;oh=00_Afz404Od7zQP7i7Ok76IZ72-cWgEAn7iD6ySa7KQHDXXDg&amp;oe=69BD9E13&amp;_nc_sid=8b3546, https://scontent-atl3-1.cdninstagram.com/v/t51.2885-15/501532991_18191333242309278_2640386870894279648_n.webp?stp=dst-jpg_e35_p1080x1080_sh0.08_tt6&amp;_nc_ht=scontent-atl3-1.cdninstagram.com&amp;_nc_cat=106&amp;_nc_oc=Q6cZ2QEKo7WFc0MFMi9E7suUI05QtiF_XCntVv7wx2orShhpgaQrrfpEYUWZWxQYmjdXm4E&amp;_nc_ohc=Cv8EZ920eCgQ7kNvwHDMh2A&amp;_nc_gid=SZmfXV_MLcfmY-Pj93xyEA&amp;edm=AOQ1c0wBAAAA&amp;ccb=7-5&amp;ig_cache_key=MzY0MTY3MDg0NDAwNDc1NzgzNg%3D%3D.3-ccb7-5&amp;oh=00_AfzY8q1ZURQ22LqotmrVhCSlcLqQJHOBE8TCJoANfwi8Xg&amp;oe=69BD89EA&amp;_nc_sid=8b3546, https://scontent-atl3-1.cdninstagram.com/v/t51.82787-15/623056060_17904991773183219_342735352785821302_n.webp?stp=dst-jpg_e35_p1080x1080_sh0.08_tt6&amp;_nc_ht=scontent-atl3-1.cdninstagram.com&amp;_nc_cat=103&amp;_nc_oc=Q6cZ2QEKo7WFc0MFMi9E7suUI05QtiF_XCntVv7wx2orShhpgaQrrfpEYUWZWxQYmjdXm4E&amp;_nc_ohc=8mHQFCxoWwcQ7kNvwHFop1i&amp;_nc_gid=SZmfXV_MLcfmY-Pj93xyEA&amp;edm=AOQ1c0wBAAAA&amp;ccb=7-5&amp;ig_cache_key=MzUyMzAwNjE0NDgzNzAxNDg0OA%3D%3D.3-ccb7-5&amp;oh=00_AfwVGMSQZ9XtyEOI1T7blAtphENSXQ5WXKfprk_A6ZGzyQ&amp;oe=69BDA12A&amp;_nc_sid=8b3546, https://scontent-atl3-1.cdninstagram.com/v/t51.82787-15/620831829_17975900873976042_4577591084578325656_n.webp?stp=dst-jpg_e35_s1080x1080_sh0.08_tt6&amp;_nc_ht=scontent-atl3-1.cdninstagram.com&amp;_nc_cat=106&amp;_nc_oc=Q6cZ2QEKo7WFc0MFMi9E7suUI05QtiF_XCntVv7wx2orShhpgaQrrfpEYUWZWxQYmjdXm4E&amp;_nc_ohc=qfunDZB0bTUQ7kNvwFqlH5l&amp;_nc_gid=SZmfXV_MLcfmY-Pj93xyEA&amp;edm=AOQ1c0wBAAAA&amp;ccb=7-5&amp;ig_cache_key=MzQ1MDYwMTA0ODcwNzI5OTA3MQ%3D%3D.3-ccb7-5&amp;oh=00_AfzByifffmRRF0kxYOH2dYrvyelw37Y3lHXmUjKfE4vUkQ&amp;oe=69BDA229&amp;_nc_sid=8b3546, https://scontent-atl3-3.cdninstagram.com/v/t51.82787-15/625265169_18066927074222863_6238681249448654290_n.webp?stp=dst-jpg_e35_s1080x1080_sh0.08_tt6&amp;_nc_ht=scontent-atl3-3.cdninstagram.com&amp;_nc_cat=107&amp;_nc_oc=Q6cZ2QEKo7WFc0MFMi9E7suUI05QtiF_XCntVv7wx2orShhpgaQrrfpEYUWZWxQYmjdXm4E&amp;_nc_ohc=x8vpfS6HtiwQ7kNvwGswD_T&amp;_nc_gid=SZmfXV_MLcfmY-Pj93xyEA&amp;edm=AOQ1c0wBAAAA&amp;ccb=7-5&amp;ig_cache_key=MzQwMDAzMjU2NTU1NzA2OTk1Mg%3D%3D.3-ccb7-5&amp;oh=00_AfzOxNFsRo24cg9udHDdEC_BFYiuLCQd7vOKfOHi3FbPUg&amp;oe=69BD93E1&amp;_nc_sid=8b3546</t>
  </si>
  <si>
    <t>https://scontent-atl3-3.cdninstagram.com/o1/v/t2/f2/m367/AQMiOXLIPnaXXzrqZkiuVqN7dXKoPBeIL2NxuYAElH_1_ApwS0-1LRreATKVJAvdy2o-JQ2kGehA0zuVlCCNSyq2hi6k_SZEgsKj8Po.mp4?_nc_cat=108&amp;_nc_sid=5e9851&amp;_nc_ht=scontent-atl3-3.cdninstagram.com&amp;_nc_ohc=WFQ2TkT84JEQ7kNvwGvJS0r&amp;efg=eyJ2ZW5jb2RlX3RhZyI6Inhwdl9wcm9ncmVzc2l2ZS5JTlNUQUdSQU0uQ0xJUFMuQzMuNzIwLmRhc2hfYmFzZWxpbmVfMV92MSIsInhwdl9hc3NldF9pZCI6MTI3OTY2NTc3MzQ5NzcwMiwiYXNzZXRfYWdlX2RheXMiOjI3NSwidmlfdXNlY2FzZV9pZCI6MTAwOTksImR1cmF0aW9uX3MiOjEzLCJ1cmxnZW5fc291cmNlIjoid3d3In0%3D&amp;ccb=17-1&amp;vs=3f6b3c2aad0e3c5f&amp;_nc_vs=HBksFQIYQGlnX2VwaGVtZXJhbC9BMTQyQjU5RjhEODg2NkRCNjZGMEQ0OEY5NjBFM0JCNV92aWRlb19kYXNoaW5pdC5tcDQVAALIARIAFQIYSGlnX3hwdl9yZWVsc19wZXJtYW5lbnRfc3JfcHJvZC8yNDMzNTA5NTUwMjc0ODk2Ml84Mzk4MTA1OTY2MjAxMzMzODYyLm1wNBUCAsgBEgAoABgAGwKIB3VzZV9vaWwBMRJwcm9ncmVzc2l2ZV9yZWNpcGUBMRUAACbMteL9rPbFBBUCKAJDMywXQCnul41P3zsYEmRhc2hfYmFzZWxpbmVfMV92MREAdf4HZeadAQA&amp;_nc_gid=SZmfXV_MLcfmY-Pj93xyEA&amp;_nc_ss=1a&amp;_nc_zt=28&amp;oh=00_AfyfKAetVwTPUajSypkpVNJHGFaC7--mk4SwGyZgUXlYeQ&amp;oe=69BDBAA5, https://scontent-atl3-3.cdninstagram.com/o1/v/t2/f2/m367/AQMs3_RiuZJhGZfkN3fL6WkrXUGzWCwtUnRGJ1jYUhZk_APTDlRCWXpAeg5wlru_bRR5Rx9NJvh47mAYvUdw8UOWWHF2MY9QLrKEnz0.mp4?_nc_cat=111&amp;_nc_sid=5e9851&amp;_nc_ht=scontent-atl3-3.cdninstagram.com&amp;_nc_ohc=y0NUDXssREQQ7kNvwGPc2b0&amp;efg=eyJ2ZW5jb2RlX3RhZyI6Inhwdl9wcm9ncmVzc2l2ZS5JTlNUQUdSQU0uQ0xJUFMuQzMuNzIwLmRhc2hfYmFzZWxpbmVfMV92MSIsInhwdl9hc3NldF9pZCI6MTc1NDE0MjQ0ODQ3NDU2OCwiYXNzZXRfYWdlX2RheXMiOjMzMiwidmlfdXNlY2FzZV9pZCI6MTAwOTksImR1cmF0aW9uX3MiOjIxLCJ1cmxnZW5fc291cmNlIjoid3d3In0%3D&amp;ccb=17-1&amp;vs=cda4ea7bd6b0a9e7&amp;_nc_vs=HBksFQIYQGlnX2VwaGVtZXJhbC80NzQ1NUMyMUQ0QUY4Njg4ODk1M0EwOEZCQzNDMDc4NV92aWRlb19kYXNoaW5pdC5tcDQVAALIARIAFQIYR2lnX3hwdl9yZWVsc19wZXJtYW5lbnRfc3JfcHJvZC8xMTYzMjU4NjMxOTQ3MjU5XzI3MTAxNjM2MjYyMzY1Njk5MjMubXA0FQICyAESACgAGAAbAogHdXNlX29pbAExEnByb2dyZXNzaXZlX3JlY2lwZQExFQAAJpDnttjD2J0GFQIoAkMzLBdANZmZmZmZmhgSZGFzaF9iYXNlbGluZV8xX3YxEQB1_gdl5p0BAA&amp;_nc_gid=SZmfXV_MLcfmY-Pj93xyEA&amp;_nc_ss=1a&amp;_nc_zt=28&amp;oh=00_AfyASQAHwx1XI9w422HdMIozbYaczoHkm7UHPr6S5RKSPQ&amp;oe=69BDA1EC, https://scontent-atl3-2.cdninstagram.com/o1/v/t2/f2/m367/AQMZbYjkUKnjYmQGhrYuBRJS8F0w04byP8s5mC6ZfGKljgGTSTqPJ-6aZk9iyydNIhtxpq4gu2NBIbYgBCB63lNME_3bZaIrWS_6dng.mp4?_nc_cat=105&amp;_nc_sid=5e9851&amp;_nc_ht=scontent-atl3-2.cdninstagram.com&amp;_nc_ohc=IEoF9PG3uBEQ7kNvwEWBCqj&amp;efg=eyJ2ZW5jb2RlX3RhZyI6Inhwdl9wcm9ncmVzc2l2ZS5JTlNUQUdSQU0uQ0xJUFMuQzMuNzIwLmRhc2hfYmFzZWxpbmVfMV92MSIsInhwdl9hc3NldF9pZCI6Mjg5ODc4OTUwMzYxODMxOSwiYXNzZXRfYWdlX2RheXMiOjQxOCwidmlfdXNlY2FzZV9pZCI6MTAwOTksImR1cmF0aW9uX3MiOjE1LCJ1cmxnZW5fc291cmNlIjoid3d3In0%3D&amp;ccb=17-1&amp;_nc_gid=SZmfXV_MLcfmY-Pj93xyEA&amp;_nc_ss=1a&amp;_nc_zt=28&amp;vs=491da513d307c3a0&amp;_nc_vs=HBksFQIYQGlnX2VwaGVtZXJhbC81NzRDMTlFOUE4NTU1Q0RDQUJFRENEQ0YwMTJBQjY5OF92aWRlb19kYXNoaW5pdC5tcDQVAALIARIAFQIYRmlnX3hwdl9yZWVsc19wZXJtYW5lbnRfc3JfcHJvZC81ODUwOTA1ODA5Njg4MzZfNjgwMzE0NTUzOTgzMDA5MjI3Ni5tcDQVAgLIARIAKAAYABsCiAd1c2Vfb2lsATEScHJvZ3Jlc3NpdmVfcmVjaXBlATEVAAAmnrSi6uCbpgoVAigCQzMsF0AuVP3ztkWiGBJkYXNoX2Jhc2VsaW5lXzFfdjERAHX-B2XmnQEA&amp;oh=00_AfxBR-9tdbGqT_Ti9jPLEey6Yg2rLVYpuFQ5b1oyze7rnw&amp;oe=69BD9732, https://scontent-atl3-3.cdninstagram.com/o1/v/t2/f2/m367/AQOhoOs0ePz1k8OaRhF4UILHSvIB3HFhYVcNFdp0RC1uUEK60hsUv6VBcqnSwWqFVp4TWyslNpSa06beQpPJfQPf_88R1RL3WDd5wyE.mp4?_nc_cat=109&amp;_nc_sid=5e9851&amp;_nc_ht=scontent-atl3-3.cdninstagram.com&amp;_nc_ohc=OBI993CzcP4Q7kNvwFcZErC&amp;efg=eyJ2ZW5jb2RlX3RhZyI6Inhwdl9wcm9ncmVzc2l2ZS5JTlNUQUdSQU0uQ0xJUFMuQzMuNzIwLmRhc2hfYmFzZWxpbmVfMV92MSIsInhwdl9hc3NldF9pZCI6MjIwMjEzNTM0NjgyMzM4OSwiYXNzZXRfYWdlX2RheXMiOjUxNSwidmlfdXNlY2FzZV9pZCI6MTAwOTksImR1cmF0aW9uX3MiOjc5LCJ1cmxnZW5fc291cmNlIjoid3d3In0%3D&amp;ccb=17-1&amp;vs=5d4ce21515689109&amp;_nc_vs=HBksFQIYQGlnX2VwaGVtZXJhbC85NzQzNTUzN0E4RkJEOTlFQTkyQzk0NUQ3REZCNkNCN192aWRlb19kYXNoaW5pdC5tcDQVAALIARIAFQIYR2lnX3hwdl9yZWVsc19wZXJtYW5lbnRfc3JfcHJvZC8xMDUzNDQwMzE2NDc0Mjg5XzI1OTY0OTUwMDE0NjUwMTk5ODAubXA0FQICyAESACgAGAAbAogHdXNlX29pbAExEnByb2dyZXNzaXZlX3JlY2lwZQExFQAAJrqDwvGStekHFQIoAkMzLBdAU9VP3ztkWhgSZGFzaF9iYXNlbGluZV8xX3YxEQB1_gdl5p0BAA&amp;_nc_gid=SZmfXV_MLcfmY-Pj93xyEA&amp;_nc_ss=1a&amp;_nc_zt=28&amp;oh=00_AfwoKQnQ93qhd9Z5KR2M2xKLuoNyPGgBhwSERBoyGTnXwg&amp;oe=69BD9E56, https://scontent-atl3-3.cdninstagram.com/o1/v/t2/f2/m82/AQNOxizR9vn9qFZ_Y8Dg4nRMzIS2AX4NiaDzfehOpLeAt9NfpeMi1yL6YcFt4nujQAq69Xm1qO6aAr5wwwMLgrONnUFX1DJSc0gxi4c.mp4?_nc_cat=108&amp;_nc_sid=5e9851&amp;_nc_ht=scontent-atl3-3.cdninstagram.com&amp;_nc_ohc=4lcSJCX4VusQ7kNvwE7BNth&amp;efg=eyJ2ZW5jb2RlX3RhZyI6Inhwdl9wcm9ncmVzc2l2ZS5JTlNUQUdSQU0uQ0xJUFMuQzMuNzIwLmRhc2hfYmFzZWxpbmVfMV92MSIsInhwdl9hc3NldF9pZCI6MzExMzA3MDI4MzYxOTU5LCJhc3NldF9hZ2VfZGF5cyI6ODY5LCJ2aV91c2VjYXNlX2lkIjoxMDA5OSwiZHVyYXRpb25fcyI6MTgsInVybGdlbl9zb3VyY2UiOiJ3d3cifQ%3D%3D&amp;ccb=17-1&amp;_nc_gid=SZmfXV_MLcfmY-Pj93xyEA&amp;_nc_ss=1a&amp;_nc_zt=28&amp;vs=58a42e05bb26dcf7&amp;_nc_vs=HBksFQIYT2lnX3hwdl9yZWVsc19wZXJtYW5lbnRfcHJvZC9FMDQwNTUwMzIyRUM0REQzMDhDQUQ3Nzc1NzI0Qjk5OF92aWRlb19kYXNoaW5pdC5tcDQVAALIARIAFQIYOnBhc3N0aHJvdWdoX2V2ZXJzdG9yZS9HQ2dWc0JlYkFWUGMtdU1BQUhJY1FwbHB5NUZvYnFfRUFBQUYVAgLIARIAKAAYABsCiAd1c2Vfb2lsATEScHJvZ3Jlc3NpdmVfcmVjaXBlATEVAAAmzsu7jbrIjQEVAigCQzMsF0Ayqn752yLRGBJkYXNoX2</t>
  </si>
  <si>
    <t>https://www.instagram.com/yuyao._.1225</t>
  </si>
  <si>
    <t>paulynn.chong</t>
  </si>
  <si>
    <t>💫鍾佩玲 Paulynn Chong💫</t>
  </si>
  <si>
    <t>➰🇲🇾🇸🇬 Realist Artist🎨
     *Art Is - where I paint my dream, into reality*
➰Founder of @paulynnchong.makeuplab 
➰快樂小🐶
Whatsapp👇</t>
  </si>
  <si>
    <t>https://bit.ly/2Lp4fkD</t>
  </si>
  <si>
    <t>https://scontent-dfw6-1.cdninstagram.com/v/t51.2885-19/465933135_4003975883216809_5874672510074785571_n.jpg?stp=dst-jpg_e0_s150x150_tt6&amp;efg=eyJ2ZW5jb2RlX3RhZyI6InByb2ZpbGVfcGljLmRqYW5nby4xMDgwLmMyIn0&amp;_nc_ht=scontent-dfw6-1.cdninstagram.com&amp;_nc_cat=101&amp;_nc_oc=Q6cZ2QEA_7qfTw4Z8dmELPdetWe9KiK6t_NZ_3XjTXvgIjXYTtwHZJ8IWHHwwekjQRRtoKY&amp;_nc_ohc=lTqBJNQaWy8Q7kNvwFyWz_y&amp;_nc_gid=83ba0E6-ByBLNPu8cJfVOA&amp;edm=AOQ1c0wBAAAA&amp;ccb=7-5&amp;oh=00_AfyubaQPy9y1_SDROGtoKQcWeKvIP0QyM6uX8D2Tvvi0Uw&amp;oe=69BD901E&amp;_nc_sid=8b3546</t>
  </si>
  <si>
    <t>【婚禮肖像畫】
第一次給自己的婚禮畫了一幅肖像畫
記載著 我們戀愛十年
你剛好成熟 我恰好溫柔
感謝這十年相伴一路有你
"When all my dreams come true, the one I want next to me, it's you." #plzhwedding
Soft pastel drawing on paper, 650 x 505mm 
Portrait Drawing, Contemporary Hyper-Realism
#ArtIs
#artisoninstagram
#coupleportrait 
#weddingportrait
#softpas | 【猩猩自然生态】*慈善拍卖*
名称： 安逸
Size: 50.5cmx65cm
Material: 粉彩
在这颗蔚蓝色的星球上, 野生动物用精妙绝伦的生存策略应对着一场场生死角斗, 展现出生命的力量。
大猩猩与人类有点相似，都是有情感的动物，对家人都会给予爱，关怀及保护。就像我们对社会的关爱一样。
在与生态并存下，还能有可爱小动作的大猩猩，纯真的人性，遇上是难得可贵的，保留这美好的一刻。
这次的拍卖主要是把一些款项捐助予受惠者吴先生。 吴先生双脚因为糖尿病已经被截肢，本身每周也需要去洗肾。 孩子是 OKU, 老婆也有轻微残障问题目前也因为疫情而失业。
Give is Gift施是福
如欲 | 「一把钥匙解开我的故事 - 我的工作圈 」
感谢 @sinchewdaily @chengooi88的采访
I’m immensely grateful for the interview with Malaysia Sin Chew Daily.
Art Is - where I paint my dream into reality
Click this for clearer version/高清版點擊以下:
https://northern.sinchew.com.my/news/20210618/northern/3220075
#ArtIs
#我的工作圈
#星洲日報
#bl | Thank you for making my birthday special ❤️ 
㊗️大家安康快樂
#Joyeuxanniversaire
#birthdaycelebrationwithlovedone
#plzhinMacau
#粵菜 | 十五的月亮十五圓🌕
㊗️大家元宵節快樂 Happy Chap Goh Meh
#moonlamp
#diy | Happy birthday to you my ❤️ | 年度表情—&gt; Alamak ~ birthday lagi
㊗️我生日快樂x1000次啊🤭
#PLZH | 【外婆與我】
這次的任務相當特別 
婆婆離世沒能見到出世的孫子
遺憾的是他們沒有一張合照
應表姐的要求
給婆孫畫上這副肖像畫
也圓了表姐的夢
他們倆終於有合照了
【Popo and me】
This is the portrait drawing customised by my cousin for her son and her late mother.
Popo has departed before the arrival of the grandson. 
And now, I’ve painted her dream into reality. 
Soft pastel dr | 天上星 亮晶晶
元宵節 表我情
希望我們被這個世界愛著
哭笑都是幸福和快樂
特别感谢
摄影 @syteohphotography 
司仪 @zunzun97 
#plzhwedding | 十里红妆  明媒正娶
以你之姓  冠我之名
親愛的 情人節快樂
特別感謝
摄影 @syteohphotography 
客製化團扇 @ohnnie_florist
#plzhwedding | 【🇳🇴挪威缩影 - Finally we meet, beautiful Norway in a nutshell!】
搭乘雪國列車🚄
來一場穿越四季的夢
一路可以看到各種驚豔絕倫的湖光山色
把这一路上的所见 所闻 所感整理成剪輯
是我與這一切的再會
日後
我再翻阅它
就是我與它最美的邂逅
#goNortheuropewithplzh
#goScandinavianwithplzh
#goNorwaywithplzh
#goNorwayinanutshellwithplzh
#visitNorwayinanutshell
#wintertrip
#articcircle | 阳光正明媚 
我和你刚好搭配
11週年快樂
#partnerincrime
#Happy11thAnniversary</t>
  </si>
  <si>
    <t>#plzhwedding, #ArtIs, #artisoninstagram, #coupleportrait, #weddingportrait, #softpas, #bl, #Joyeuxanniversaire, #birthdaycelebrationwithlovedone, #plzhinMacau, #moonlamp, #diy, #PLZH, #goNortheuropewithplzh, #goScandinavianwithplzh, #goNorwaywithplzh, #goNorwayinanutshellwithplzh, #visitNorwayinanutshell, #wintertrip, #articcircle, #partnerincrime, #Happy11thAnniversary</t>
  </si>
  <si>
    <t>@sinchewdaily, @chengooi88, @syteohphotography, @zunzun97, @ohnnie_florist</t>
  </si>
  <si>
    <t>https://instagram.com/p/CmGpWg3r13K, https://instagram.com/p/CQLJ1p-Bk9U, https://instagram.com/p/CQSgaL2B2j3, https://instagram.com/p/DJghbcpzmkc, https://instagram.com/p/DF-UyH5zRm0, https://instagram.com/p/DAYVi2_TyHq, https://instagram.com/p/C6loaWOPp47, https://instagram.com/p/C58TBzzvwU_, https://instagram.com/p/C3uT6BIp0NB, https://instagram.com/p/C3Ux75zJ05C, https://instagram.com/p/C2kMVAov538, https://instagram.com/p/C1hr5JHP6ji</t>
  </si>
  <si>
    <t>158, 115, 159, 84, 31, 66, 89, 28, 169, 81, 30, 89</t>
  </si>
  <si>
    <t>10, 0, 34, 14, 8, 6, 18, 6, 28, 12, 4, 0</t>
  </si>
  <si>
    <t>2022-12-13, 2021-06-16, 2021-06-19, 2025-05-11, 2025-02-12, 2024-09-26, 2024-05-05, 2024-04-19, 2024-02-24, 2024-02-14, 2024-01-26, 2023-12-31</t>
  </si>
  <si>
    <t>巴黎軒 La Chine at Eiffel Tower 6 樓, Sho Japanese Omakase, SOU Omakase Dining, Tawau, Norway in A Nutshell, Jökulsarlón</t>
  </si>
  <si>
    <t>Image, Video, Image, Sidecar, Video, Sidecar, Sidecar, Video, Video, Video, Video, Image</t>
  </si>
  <si>
    <t>https://scontent-dfw6-1.cdninstagram.com/v/t51.82787-15/622721102_18093129316962630_1178110658638823725_n.jpg?stp=dst-jpg_e35_p1080x1080_sh0.08_tt6&amp;_nc_ht=scontent-dfw6-1.cdninstagram.com&amp;_nc_cat=106&amp;_nc_oc=Q6cZ2QEA_7qfTw4Z8dmELPdetWe9KiK6t_NZ_3XjTXvgIjXYTtwHZJ8IWHHwwekjQRRtoKY&amp;_nc_ohc=JejJwHhoK1IQ7kNvwE4lWEH&amp;_nc_gid=83ba0E6-ByBLNPu8cJfVOA&amp;edm=AOQ1c0wBAAAA&amp;ccb=7-5&amp;ig_cache_key=Mjk5MjI2MDg2OTQ2MzY5NDc5NA%3D%3D.3-ccb7-5&amp;oh=00_AfyHRg5UgouzMIJbPjEHkdMaRgTXSCg-lPpf1Y3lKXKm1A&amp;oe=69BDB984&amp;_nc_sid=8b3546, https://scontent-dfw5-2.cdninstagram.com/v/t51.82787-15/623790154_18082980859954084_819731854812061516_n.jpg?stp=dst-jpg_e35_p1080x1080_sh0.08_tt6&amp;_nc_ht=scontent-dfw5-2.cdninstagram.com&amp;_nc_cat=104&amp;_nc_oc=Q6cZ2QEA_7qfTw4Z8dmELPdetWe9KiK6t_NZ_3XjTXvgIjXYTtwHZJ8IWHHwwekjQRRtoKY&amp;_nc_ohc=D9ukhVoV4OUQ7kNvwEEKdtC&amp;_nc_gid=83ba0E6-ByBLNPu8cJfVOA&amp;edm=AOQ1c0wBAAAA&amp;ccb=7-5&amp;ig_cache_key=MjU5OTI4MjQ3MTg1ODU2MzMxOQ%3D%3D.3-ccb7-5&amp;oh=00_Afxw8HOciHXHSqYvwz8ucNCPebWmydX2m-QqoRYHR4RQKw&amp;oe=69BD92B0&amp;_nc_sid=8b3546, https://scontent-dfw6-1.cdninstagram.com/v/t51.2885-15/491469350_18500064811024539_1100334978217337253_n.jpg?stp=dst-jpg_e35_p1080x1080_sh0.08_tt6&amp;_nc_ht=scontent-dfw6-1.cdninstagram.com&amp;_nc_cat=103&amp;_nc_oc=Q6cZ2QEA_7qfTw4Z8dmELPdetWe9KiK6t_NZ_3XjTXvgIjXYTtwHZJ8IWHHwwekjQRRtoKY&amp;_nc_ohc=_hXHMub5OYAQ7kNvwGcnICB&amp;_nc_gid=83ba0E6-ByBLNPu8cJfVOA&amp;edm=AOQ1c0wBAAAA&amp;ccb=7-5&amp;ig_cache_key=MzYzMDA0ODMwMTgzMzc0MDUxMQ%3D%3D.3-ccb7-5&amp;oh=00_AfwgEZoLOWKOgsITKLfNxDzTfqdK5zWLJ5GfugBEFs6sGQ&amp;oe=69BD9FE4&amp;_nc_sid=8b3546, https://scontent-dfw6-1.cdninstagram.com/v/t51.2885-15/491469350_18500064811024539_1100334978217337253_n.jpg?stp=dst-jpg_e35_p1080x1080_sh0.08_tt6&amp;_nc_ht=scontent-dfw6-1.cdninstagram.com&amp;_nc_cat=103&amp;_nc_oc=Q6cZ2QEA_7qfTw4Z8dmELPdetWe9KiK6t_NZ_3XjTXvgIjXYTtwHZJ8IWHHwwekjQRRtoKY&amp;_nc_ohc=_hXHMub5OYAQ7kNvwGcnICB&amp;_nc_gid=83ba0E6-ByBLNPu8cJfVOA&amp;edm=AOQ1c0wBAAAA&amp;ccb=7-5&amp;ig_cache_key=MzYzMDA0ODMwMTgzMzc0MDUxMQ%3D%3D.3-ccb7-5&amp;oh=00_AfwgEZoLOWKOgsITKLfNxDzTfqdK5zWLJ5GfugBEFs6sGQ&amp;oe=69BD9FE4&amp;_nc_sid=8b3546, https://scontent-dfw6-1.cdninstagram.com/v/t51.2885-15/496921219_18500064847024539_9021854096650217196_n.jpg?stp=dst-jpg_e35_p1080x1080_sh0.08_tt6&amp;_nc_ht=scontent-dfw6-1.cdninstagram.com&amp;_nc_cat=103&amp;_nc_oc=Q6cZ2QEA_7qfTw4Z8dmELPdetWe9KiK6t_NZ_3XjTXvgIjXYTtwHZJ8IWHHwwekjQRRtoKY&amp;_nc_ohc=tXTdyyDa8PMQ7kNvwEPdNI_&amp;_nc_gid=83ba0E6-ByBLNPu8cJfVOA&amp;edm=AOQ1c0wBAAAA&amp;ccb=7-5&amp;ig_cache_key=MzYzMDA0ODMwMTgzMzc0NTE1Nw%3D%3D.3-ccb7-5&amp;oh=00_AfxozKMZ41TQs6Roj-KuyfU1hrkqlSYypvKj9_KchamwjA&amp;oe=69BDBAC3&amp;_nc_sid=8b3546, https://scontent-dfw6-1.cdninstagram.com/v/t51.2885-15/497011015_18500064862024539_5934740212200075564_n.jpg?stp=dst-jpg_e35_p1080x1080_sh0.08_tt6&amp;_nc_ht=scontent-dfw6-1.cdninstagram.com&amp;_nc_cat=103&amp;_nc_oc=Q6cZ2QEA_7qfTw4Z8dmELPdetWe9KiK6t_NZ_3XjTXvgIjXYTtwHZJ8IWHHwwekjQRRtoKY&amp;_nc_ohc=Efjii1mIopgQ7kNvwErBQz0&amp;_nc_gid=83ba0E6-ByBLNPu8cJfVOA&amp;edm=AOQ1c0wBAAAA&amp;ccb=7-5&amp;ig_cache_key=MzYzMDA0ODMwMTgzMzc2MzM0Mg%3D%3D.3-ccb7-5&amp;oh=00_AfzbCfaD1RAA6NiZ_QghG2f6RM6_GHgLxfRbjZmvbdA65A&amp;oe=69BDB761&amp;_nc_sid=8b3546, https://scontent-dfw6-1.cdninstagram.com/v/t51.2885-15/497132605_18500064874024539_1379963494782691608_n.jpg?stp=dst-jpg_e35_p1080x1080_sh0.08_tt6&amp;_nc_ht=scontent-dfw6-1.cdninstagram.com&amp;_nc_cat=103&amp;_nc_oc=Q6cZ2QEA_7qfTw4Z8dmELPdetWe9KiK6t_NZ_3XjTXvgIjXYTtwHZJ8IWHHwwekjQRRtoKY&amp;_nc_ohc=FpIpi8VM_dEQ7kNvwFIplnU&amp;_nc_gid=83ba0E6-ByBLNPu8cJfVOA&amp;edm=AOQ1c0wBAAAA&amp;ccb=7-5&amp;ig_cache_key=MzYzMDA0ODMwMTk3NjI3NzE1MQ%3D%3D.3-ccb7-5&amp;oh=00_AfxAAQmXDWYLzDC6eLhDs5CzbW1UgBHICQtZ-TQjfL8liQ&amp;oe=69BDA2AE&amp;_nc_sid=8b3546, https://scontent-dfw6-1.cdninstagram.com/v/t51.2885-15/497313820_18500064883024539_2729287973563907975_n.jpg?stp=dst-jpg_e35_p1080x1080_sh0.08_tt6&amp;_nc_ht=scontent-dfw6-1.cdninstagram.com&amp;_nc_cat=103&amp;_nc_oc=Q6cZ2QEA_7qfTw4Z8dmELPdetWe9KiK6t_NZ_3XjTXvgIjXYTtwHZJ8IWHHwwekjQRRtoKY&amp;_nc_ohc=7K3nGnmZdRgQ7kNvwHLAGah&amp;_nc_gid=83ba0E6-ByBLNPu8cJfVOA&amp;edm=AOQ1c0wBAAAA&amp;ccb=7-5&amp;ig_cache_key=MzYzMDA0ODMwMjE2MDY5OTg1Nw%3D%3D.3-ccb7-5&amp;oh=00_AfwVxPVoSL4tDWZUyu7GgpwrvzdU8YlzxtIYT0L1C3Q2JA&amp;oe=69BD9010&amp;_nc_sid=8b3546, https://scontent-dfw6-1.cdninstagram.com/v/t51.2885-15/496877100_18500064892024539_4828003888236908904_n.jpg?stp=dst-jpg_e35_p1080x1080_sh0.08_tt6&amp;_nc_ht=scontent-dfw6-1.cdninstagram.com&amp;_nc_cat=103&amp;_nc_oc=Q6cZ2QEA_7qfTw4Z8dmELPdetWe9KiK6t_NZ_3XjTXvgIjXYTtwHZJ8IWHHwwekjQRRtoKY&amp;_nc_ohc=w_KJxPSDPdsQ7kNvwHRhfzD&amp;_nc_gid=83ba0E6-ByBLNPu8cJfVOA&amp;edm=AOQ1c0wBAAAA&amp;ccb=7-5&amp;ig_cache_key=MzYzMDA0ODMwMTgxNjc1NjYyOQ%3D%3D.3-ccb7-5&amp;oh=00_AfwnrlOhsxK5qlM6ofeGpU_ilCen4nCKY5ag_xlkxTjhSg&amp;oe=69BDAF3C&amp;_nc_sid=8b3546, https://scontent-dfw6-1.cdninstagram.com/v/t51.2885-15/496943037_18500064901024539_6747683848521376358_n.jpg?stp=dst-jpg_e35_p1080x1080_sh0.08_tt6&amp;_nc_ht=scontent-dfw6-1.cdninstagram.com&amp;_nc_cat=103&amp;_nc_oc=Q6cZ2QEA_7qfTw4Z8dmELPdetWe9KiK6t_NZ_3XjTXvgIjXYTtwHZJ8IWHHwwekjQRRtoKY&amp;_nc_ohc=MUIbZRPcqzkQ7kNvwGnvEW-&amp;_nc_gid=83ba0E6-ByBLNPu8cJfVOA&amp;edm=AOQ1c0wBAAAA&amp;ccb=7-5&amp;ig_cache_key=MzYzMDA0ODMwMTgzMzc2NzIzOQ%3D%3D.3-ccb7-5&amp;oh=00_Afxj_5m1HWWsBryXMr0q6j0Ts_0MDXL7OxSxp0hTzgxoAg&amp;oe=69BD</t>
  </si>
  <si>
    <t>https://scontent-dfw5-2.cdninstagram.com/o1/v/t2/f2/m86/AQOn4dslnfD7BegnwVZbIp727rAfPT3A9Iqcl18lsJ6c1lwA827k5bVlpgGRK638Tjk1dqADF63YW5LNfDss4wrLbv583jNRKA-cXVQ.mp4?_nc_cat=104&amp;_nc_sid=5e9851&amp;_nc_ht=scontent-dfw5-2.cdninstagram.com&amp;_nc_ohc=u_z-CrCBlaoQ7kNvwGVdqHK&amp;efg=eyJ2ZW5jb2RlX3RhZyI6Inhwdl9wcm9ncmVzc2l2ZS5JTlNUQUdSQU0uQ0xJUFMuQzMuNzIwLmRhc2hfYmFzZWxpbmVfMV92MSIsInhwdl9hc3NldF9pZCI6MTcxOTcwNDIxNTYzODQ5LCJhc3NldF9hZ2VfZGF5cyI6MTczNCwidmlfdXNlY2FzZV9pZCI6MTAwOTksImR1cmF0aW9uX3MiOjI5LCJ1cmxnZW5fc291cmNlIjoid3d3In0%3D&amp;ccb=17-1&amp;_nc_gid=83ba0E6-ByBLNPu8cJfVOA&amp;_nc_ss=1a&amp;_nc_zt=28&amp;vs=27b9d506d79c9245&amp;_nc_vs=HBksFQIYUmlnX3hwdl9yZWVsc19wZXJtYW5lbnRfc3JfcHJvZC9EMjQxQkRDMzMzNzc4OEU3MDEyMkVFMzQxQTBCNzg5RV92aWRlb19kYXNoaW5pdC5tcDQVAALIARIAFQIYOnBhc3N0aHJvdWdoX2V2ZXJzdG9yZS9HTWdsRGd3Z3F3b2FQZndDQU1HMEdadlEwSEJBYnFfRUFBQUYVAgLIARIAKAAYABsCiAd1c2Vfb2lsATEScHJvZ3Jlc3NpdmVfcmVjaXBlATEVAAAmkoedvv-ZThUCKAJDMywXQD0iDEm6XjUYEmRhc2hfYmFzZWxpbmVfMV92MREAdf4HZeadAQA&amp;oh=00_AfwHBw7XFV0RkwBZafpw3d7CcJcT7I82ZmtquNLA0Dz4DA&amp;oe=69B9BB69, https://scontent-dfw5-1.cdninstagram.com/o1/v/t2/f2/m367/AQNrwOmdotMuQogCqVQf41HLDYxjnL6QJ1mqsNfcarhY9HDDCDEEW0KrO7PphcMnFan7Ud0T7ilB-cmxfqtRtfQHlWVKxe9ij7x6JC0.mp4?_nc_cat=109&amp;_nc_sid=5e9851&amp;_nc_ht=scontent-dfw5-1.cdninstagram.com&amp;_nc_ohc=K4e9NrHzFBgQ7kNvwH58BP5&amp;efg=eyJ2ZW5jb2RlX3RhZyI6Inhwdl9wcm9ncmVzc2l2ZS5JTlNUQUdSQU0uQ0FST1VTRUxfSVRFTS5DMy43MjAuZGFzaF9iYXNlbGluZV8xX3YxIiwieHB2X2Fzc2V0X2lkIjoxMTgxMjA1NTk3MDM2ODI5LCJhc3NldF9hZ2VfZGF5cyI6MzA5LCJ2aV91c2VjYXNlX2lkIjoxMDE0NiwiZHVyYXRpb25fcyI6MiwidXJsZ2VuX3NvdXJjZSI6Ind3dyJ9&amp;ccb=17-1&amp;vs=e6cc55298cc1bd75&amp;_nc_vs=HBkcFQIYQGlnX2VwaGVtZXJhbC9DQjQwNzBBMThBMDYzNzM1QTY3RjE3NzRERjNBMTVCRV92aWRlb19kYXNoaW5pdC5tcDQVAALIARIAKAAYABsCiAd1c2Vfb2lsATEScHJvZ3Jlc3NpdmVfcmVjaXBlATEVAAAmuoSlwJuTmQQVAigCQzMsF0AGZmZmZmZmGBJkYXNoX2Jhc2VsaW5lXzFfdjERAHXuB2XEngEA&amp;_nc_gid=83ba0E6-ByBLNPu8cJfVOA&amp;_nc_ss=1a&amp;_nc_zt=28&amp;oh=00_Afy6QOTuoy5Fmh87ghOxepVXZjISWcEWC0-nfnsin-hr-g&amp;oe=69BD90B6, https://scontent-dfw6-1.cdninstagram.com/o1/v/t2/f2/m86/AQPBCv7vd8o4i8mIyo0rQWInADdTZk2XLdrp5mbqMEhCH1QVF2bfSbMaYBexcG1FGdV0svcw9giORAcroQOTGdOiosdHqAb5R1a9huw.mp4?_nc_cat=101&amp;_nc_sid=5e9851&amp;_nc_ht=scontent-dfw6-1.cdninstagram.com&amp;_nc_ohc=iGOypkiZwUwQ7kNvwH_SVVt&amp;efg=eyJ2ZW5jb2RlX3RhZyI6Inhwdl9wcm9ncmVzc2l2ZS5JTlNUQUdSQU0uQ0xJUFMuQzMuMzYwLmRhc2hfYmFzZWxpbmVfM192MSIsInhwdl9hc3NldF9pZCI6MTM0NjQ5NzkxOTYwMTA3MCwiYXNzZXRfYWdlX2RheXMiOjM5NiwidmlfdXNlY2FzZV9pZCI6MTAwOTksImR1cmF0aW9uX3MiOjMzLCJ1cmxnZW5fc291cmNlIjoid3d3In0%3D&amp;ccb=17-1&amp;_nc_gid=83ba0E6-ByBLNPu8cJfVOA&amp;_nc_ss=1a&amp;_nc_zt=28&amp;vs=d69f733eedd60e86&amp;_nc_vs=HBksFQIYUmlnX3hwdl9yZWVsc19wZXJtYW5lbnRfc3JfcHJvZC9FQTQ0RDQxQjExQzU5OUVFQTlDMTMwNTA0RDQyNDNBOF92aWRlb19kYXNoaW5pdC5tcDQVAALIARIAFQIYRWlnX3hwdl9yZWVsc19wZXJtYW5lbnRfc3JfcHJvZC82MzE0OTA0OTI2MjEzMjJfNjU0MzQ4OTM4NDY3MTc3MTQ4Lm1wNBUCAsgBEgAoABgAGwKIB3VzZV9vaWwBMRJwcm9ncmVzc2l2ZV9yZWNpcGUBMRUAACbcpoKjv6jkBBUCKAJDMywXQED3bItDlYEYEmRhc2hfYmFzZWxpbmVfM192MREAdf4HZeadAQA&amp;oh=00_AfwPZ8YPca0_HecMqojN8xOHh0dTZe9QeaIzQHdL4Tkoww&amp;oe=69B9BC52, https://scontent-dfw5-2.cdninstagram.com/o1/v/t2/f2/m86/AQM-RXX_L-hUeoyPSM32k9F_4luQUJPNOtAHeLXJ2Y8KTdQNzQk4BuB9JgtEvrXWzelH2WQh0YEnY3uHGCCrtxMe.mp4?_nc_cat=100&amp;_nc_sid=5e9851&amp;_nc_ht=scontent-dfw5-2.cdninstagram.com&amp;_nc_ohc=uy2yQAwAlb4Q7kNvwFwcbqy&amp;efg=eyJ2ZW5jb2RlX3RhZyI6Inhwdl9wcm9ncmVzc2l2ZS5JTlNUQUdSQU0uQ0xJUFMuQzMuMTA4MC5kYXNoX2hpZ2hfMTA4MHBfdjEiLCJ4cHZfYXNzZXRfaWQiOjQ0MzY2NDI3ODE1MzI5NSwiYXNzZXRfYWdlX2RheXMiOjY5NSwidmlfdXNlY2FzZV9pZCI6MTAwOTksImR1cmF0aW9uX3MiOjI5LCJ1cmxnZW5fc291cmNlIjoid3d3In0%3D&amp;ccb=17-1&amp;_nc_gid=83ba0E6-ByBLNPu8cJfVOA&amp;_nc_ss=1a&amp;_nc_zt=28&amp;vs=68d464bc5e778043&amp;_nc_vs=HBksFQIYR2lnX3hwdl9yZWVsc19wZXJtYW5lbnRfc3JfcHJvZC8xOTQ2OTA0MzY1NzI0OTIyXzI3MTkwMTkwNjIzMTA2NDU4NTgubXA0FQACyAESABUCGDpwYXNzdGhyb3VnaF9ldmVyc3RvcmUvR0V6OUxSb0dRWWd1WW0wREFOT0xkU3Ixeml3cmJxX0VBQUFGFQICyAESACgAGAAbAogHdXNlX29pbAExEnByb2dyZXNzaXZlX3JlY2lwZQExFQAAJp6hl7vU4MkBFQIoAkMzLBdAPWZmZmZmZhgSZGFzaF9oaWdoXzEwODBwX3YxEQB1_gdl5p0BAA&amp;oh=00_Afz48A7AeLtn_gJOOqNhAk0W9JthoBlcd-E4gwNTT4MQYQ&amp;oe=69B9BCBE, https://scontent-dfw6-1.cdninstagram.com/o1/v/t2/f2/m82/AQPVHiDdZMgwI1WkVomA6phrY-kNYFRqKcBqF6prVnmzhNGDIKMBL4JKd7inx1cVYuBOb3PrgeqZkAjUovwhq4HsycGzzxNPk4T0Mvw.mp4?_nc_cat=101&amp;_nc_sid=5e9851&amp;_nc_ht=scontent-dfw6-1.cdninstagram.com&amp;_nc_ohc=IG7uKXU3-aoQ7kNvwFdosKw&amp;efg=eyJ2ZW5jb2RlX3RhZyI6Inhwdl9wcm9ncmVzc2l2ZS5JTlNUQUdSQU0uQ0xJUFMuQzMuNzIwLmRhc2hfYmFzZWxpbmVfMV92MSIsInhwdl9hc3NldF9pZCI6MzYxOTkyMDMzMzk4MzEyLCJhc3NldF9hZ2VfZGF5cyI6NzUxLCJ2aV91c2VjYXNlX2lkIjoxMDA5OSwiZHVyYXRpb25fcyI6MTMsInVybGdlbl9zb3VyY2UiOiJ3d3cifQ%3D%3D&amp;ccb=17-1&amp;_nc_gid=83ba0E6-ByBLNPu8cJfVOA&amp;_nc_ss=1a&amp;_nc_zt=28&amp;vs=bc7c73be8a3d1647&amp;_nc_vs=HBksFQIYT2lnX3hwdl9yZWVsc19wZXJtYW5lbnRfcHJvZC82NzRBQTMwQTRBREFFMUQ0NzYyNjgxMTY5NTQ1NkY5NF92aWRlb19kYXNoaW5pdC5tcDQVAALIARIAFQIYOnBhc3N0aHJvdWdoX2V2ZXJzdG9yZS9HRHNJWUJqb09OaFFhS2NGQUt2N0gydElkMTVJYnFfRUFBQUYVAgLIARIAKAAYABsCiAd1c2Vfb2lsATEScHJvZ3Jlc3NpdmVfcmVjaXBlATEVAAAm0Lj_6NrOpAEVAigCQzMsF0AriDEm6XjVGBJkYXNoX2Jhc2VsaW5lXzFfdjERAHX-B2XmnQEA&amp;oh=00_AfzMAQ0bLaYKC8Ey0RLhytfQthdjoi1zEAfqQqyqeANkLA&amp;oe=69B9B07E</t>
  </si>
  <si>
    <t>https://www.instagram.com/paulynn.chong</t>
  </si>
  <si>
    <t>hao730111</t>
  </si>
  <si>
    <t>許峰碩</t>
  </si>
  <si>
    <t>各車系 
精緻保養維修
底盤懸吊升級 
煞車升級</t>
  </si>
  <si>
    <t>https://scontent-msp1-1.cdninstagram.com/v/t51.2885-19/275199469_4837540976283123_2427047792996418322_n.jpg?stp=dst-jpg_e0_s150x150_tt6&amp;efg=eyJ2ZW5jb2RlX3RhZyI6InByb2ZpbGVfcGljLmRqYW5nby4xMDgwLmMyIn0&amp;_nc_ht=scontent-msp1-1.cdninstagram.com&amp;_nc_cat=103&amp;_nc_oc=Q6cZ2QH7NEAxq5Y4g7bTO-M6Cmwp97xv-K8PdtQifbOMCxrKlsf5jH9Bg9ePowSgRG96zrs&amp;_nc_ohc=ul2UR515fTcQ7kNvwHitHDe&amp;_nc_gid=AoM-M1CAeTAfOfY5UAzAYw&amp;edm=AOQ1c0wBAAAA&amp;ccb=7-5&amp;oh=00_AfyLgD_-9BpItmeLK3CuOcJwMM8tbhci7JU8KSv6ONeVlw&amp;oe=69BDAEF6&amp;_nc_sid=8b3546</t>
  </si>
  <si>
    <t>Skoda superb combi 3 後箱燈不夠亮 裝個後箱流水燈 夠亮 也不說看 
#superb | 保時捷  boxster  車子老了 燈舊了 燈光不亮 
更換魚眼大燈 老車又活過來了 
#保時捷 #boxster | 保時捷 718 cayman GTS 升級貫穿尾燈 
原廠718 是沒有貫穿尾燈的 只是一片黑黑的塑膠
升級貫穿尾燈 太好看了 太帥了
#保時捷 #porsche #718 #cayman #貫穿尾燈 | skoda superb combi sportline 小小升級
原廠後下巴排氣管是沒有外露的 排氣管要外露才好看
而且排氣管也沒有聲音
升級自己喜歡的樣子
升級RIEGER鋼琴亮光黑後下巴
 升級手工白鐵多段位閥門中尾段 
#skoda #superb #RIEGER #手工排氣管 | 福斯 GOLF 7代tsi 精緻保養 
車主經常花蓮 高雄跑 檢查後 煞車來令片 煞車盤都不好了建議車主更換
保養更換
PHI 5W30 機油
MANN 機油芯
Autoaid 液態鉬 機油精
brembo前煞車來令片
OZ前煞車盤
TEXTAR 後來令片
TEXTAR後煞車盤
#golf  #精緻保養 | PORSCHE macan 2.0 保養 漏油處理 油水混合 
保養檢查到 副水桶裡面有些微機油在裡面 又發現機油冷卻器在漏油 建議車主保養隨便把機油冷卻器水箱油水混合一起處理 
更換PHI 5W40機油 
Mann 機油芯 
autoaid 機油精 液態鉬
機油冷卻器 
機油冷卻器墊片
機油芯座墊片
機油芯閥門
副水箱 
Autoaid g12水箱精 | 保時捷 macan 2.0  ea888gen3 渦輪異常 
常常亮引擎燈 跑了很多地方 後來找到我們 
電腦診斷讀數據 真空檢測 判定渦輪閥門異常 無法關緊 
拆下渦輪送修 裝車試車 引擎燈沒亮 數據正常 完工交車
#保時捷 #porsche #macan #ea888gen3 | Skoda superb  2017 2.0 ea888 gea3 
自己的車水泵漏水換過 變速箱散熱電磁閥漏水換過 
熱水閥電磁閥換過 熱水變動馬達有故障碼 換掉
更換換前面的零件之前 跟更換後油溫都在101左右
開了一個月油溫越來越高 。
開高速120公里巡航 高雄到南投 油溫都110度左右 油溫偏高 看著油溫偏高心情就不好 
機油冷卻器水道小 容易塞住造成散熱不良 油溫度升高
更換機油冷卻器 鋁製小水管 機油心閥門 油溫恢復正常
也是120公里巡航 高雄到南投 油溫都在97-100 大腳油門
開油溫也不會超過110  在120巡航油溫也是很快的恢復到100 油溫正常開起來心情好 
#sk | 賓士 GT S  保養 全車油水胎壓檢查後
更換 PHI 5w40 機油  Xengst 機油心  原廠冷氣濾網
#BENZ  #phi  #精緻保養 | BENZ CLA200 更換原廠六角鎖
CLA 車型是無邊框設計的 所以打開門窗戶玻璃是會下降的 
這台因開門窗戶玻璃無法下降 使用電腦看數據 六角鎖車門開關沒有動作 更換六角鎖後 開門玻璃正常下降 完工
#BENZ #cla | BMW 3系GT F34 保養。現在很多車種水管都是塑鋼的 保養都要檢查水管有無變色 有變色就是材質退化了 退化就有漏水水管斷裂的可能  所以建議車主更換掉 
#BMW #GT | BENZ CLA 天窗 天窗窗簾 馬達咬死 造成天窗無法打開
更換天窗窗簾馬達 天窗馬達 設定後作動正常 
#benz  #cla #賓士</t>
  </si>
  <si>
    <t>#superb, #boxster, #porsche, #718, #cayman, #skoda, #RIEGER, #golf, #macan, #ea888gen3, #sk, #BENZ, #phi, #cla, #BMW, #GT, #benz</t>
  </si>
  <si>
    <t>https://instagram.com/p/DJmWa4RzcTx, https://instagram.com/p/DIeJnfkTdC1, https://instagram.com/p/DHyQTHBzUbI, https://instagram.com/p/DGiVj0lTd_W, https://instagram.com/p/DGfzyl3z92J, https://instagram.com/p/DFuxNsizKf4, https://instagram.com/p/DE7TPt8zBmb, https://instagram.com/p/DExCSWxzotk, https://instagram.com/p/DErLNnczgS6, https://instagram.com/p/DEq11Zpz-LX, https://instagram.com/p/DEhhLPnTcaP, https://instagram.com/p/DDi8LrMTYmz</t>
  </si>
  <si>
    <t>9, 3, 8, 5, 4, 4, 6, 4, 4, 6, 4, 1</t>
  </si>
  <si>
    <t>2025-05-13, 2025-04-15, 2025-03-29, 2025-02-26, 2025-02-25, 2025-02-06, 2025-01-17, 2025-01-13, 2025-01-11, 2025-01-11, 2025-01-07, 2024-12-14</t>
  </si>
  <si>
    <t>Kaohsiung, Taiwan</t>
  </si>
  <si>
    <t>https://scontent-msp1-1.cdninstagram.com/v/t51.2885-15/489912483_18499239907018196_4322207960435235907_n.jpg?stp=dst-jpg_e35_s1080x1080_sh0.08_tt6&amp;_nc_ht=scontent-msp1-1.cdninstagram.com&amp;_nc_cat=108&amp;_nc_oc=Q6cZ2QH7NEAxq5Y4g7bTO-M6Cmwp97xv-K8PdtQifbOMCxrKlsf5jH9Bg9ePowSgRG96zrs&amp;_nc_ohc=yfYuUtt9_gIQ7kNvwExlgdV&amp;_nc_gid=AoM-M1CAeTAfOfY5UAzAYw&amp;edm=AOQ1c0wBAAAA&amp;ccb=7-5&amp;ig_cache_key=MzYxMTM2NjIzNzkxNTU5NzQ4Nw%3D%3D.3-ccb7-5&amp;oh=00_AfylSdbrcXOX2HoHr8NzuVz67i5hSMmcwwdGZZTa7jAmNg&amp;oe=69BDA5AC&amp;_nc_sid=8b3546, https://scontent-msp1-1.cdninstagram.com/v/t51.2885-15/489912483_18499239907018196_4322207960435235907_n.jpg?stp=dst-jpg_e35_s1080x1080_sh0.08_tt6&amp;_nc_ht=scontent-msp1-1.cdninstagram.com&amp;_nc_cat=108&amp;_nc_oc=Q6cZ2QH7NEAxq5Y4g7bTO-M6Cmwp97xv-K8PdtQifbOMCxrKlsf5jH9Bg9ePowSgRG96zrs&amp;_nc_ohc=yfYuUtt9_gIQ7kNvwExlgdV&amp;_nc_gid=AoM-M1CAeTAfOfY5UAzAYw&amp;edm=AOQ1c0wBAAAA&amp;ccb=7-5&amp;ig_cache_key=MzYxMTM2NjIzNzkxNTU5NzQ4Nw%3D%3D.3-ccb7-5&amp;oh=00_AfylSdbrcXOX2HoHr8NzuVz67i5hSMmcwwdGZZTa7jAmNg&amp;oe=69BDA5AC&amp;_nc_sid=8b3546, https://scontent-msp1-1.cdninstagram.com/v/t51.2885-15/491463176_18499239916018196_6446936628022022433_n.jpg?stp=dst-jpg_e35_s1080x1080_sh0.08_tt6&amp;_nc_ht=scontent-msp1-1.cdninstagram.com&amp;_nc_cat=108&amp;_nc_oc=Q6cZ2QH7NEAxq5Y4g7bTO-M6Cmwp97xv-K8PdtQifbOMCxrKlsf5jH9Bg9ePowSgRG96zrs&amp;_nc_ohc=BmTwP3w8GTcQ7kNvwGVAAfi&amp;_nc_gid=AoM-M1CAeTAfOfY5UAzAYw&amp;edm=AOQ1c0wBAAAA&amp;ccb=7-5&amp;ig_cache_key=MzYxMTM2NjIzODEwMDMyNzc5Nw%3D%3D.3-ccb7-5&amp;oh=00_AfxCb5JYIrhhjgYb98fMUb2osRD615QSx9w0BwvRO_yTaw&amp;oe=69BDB0C0&amp;_nc_sid=8b3546, https://scontent-msp1-1.cdninstagram.com/v/t51.2885-15/491511555_18499239925018196_7695169757331792031_n.jpg?stp=dst-jpg_e35_s1080x1080_sh0.08_tt6&amp;_nc_ht=scontent-msp1-1.cdninstagram.com&amp;_nc_cat=108&amp;_nc_oc=Q6cZ2QH7NEAxq5Y4g7bTO-M6Cmwp97xv-K8PdtQifbOMCxrKlsf5jH9Bg9ePowSgRG96zrs&amp;_nc_ohc=LdUA30Gvyw0Q7kNvwEx0kTF&amp;_nc_gid=AoM-M1CAeTAfOfY5UAzAYw&amp;edm=AOQ1c0wBAAAA&amp;ccb=7-5&amp;ig_cache_key=MzYxMTM2NjIzNzg0MDE0ODEzMg%3D%3D.3-ccb7-5&amp;oh=00_AfwyqdLD3fZKDhGUv1K7ogUc2T0qus9cRJrEvWERxslT0Q&amp;oe=69BDBE1D&amp;_nc_sid=8b3546, https://scontent-msp1-1.cdninstagram.com/v/t51.2885-15/490513424_18499239934018196_8790044124749520925_n.jpg?stp=dst-jpg_e35_s1080x1080_sh0.08_tt6&amp;_nc_ht=scontent-msp1-1.cdninstagram.com&amp;_nc_cat=108&amp;_nc_oc=Q6cZ2QH7NEAxq5Y4g7bTO-M6Cmwp97xv-K8PdtQifbOMCxrKlsf5jH9Bg9ePowSgRG96zrs&amp;_nc_ohc=ZE4wJGciXGEQ7kNvwHRDesj&amp;_nc_gid=AoM-M1CAeTAfOfY5UAzAYw&amp;edm=AOQ1c0wBAAAA&amp;ccb=7-5&amp;ig_cache_key=MzYxMTM2NjIzNzgzMTgzOTA2NQ%3D%3D.3-ccb7-5&amp;oh=00_AfzjIbhSBS6NTHesFTgMQVpwoJsDMFWmLCUyJ4Ro4JY7sw&amp;oe=69BDB235&amp;_nc_sid=8b3546, https://scontent-msp1-1.cdninstagram.com/v/t51.2885-15/491465507_18499239943018196_297510973099780726_n.jpg?stp=dst-jpg_e35_s1080x1080_sh0.08_tt6&amp;_nc_ht=scontent-msp1-1.cdninstagram.com&amp;_nc_cat=108&amp;_nc_oc=Q6cZ2QH7NEAxq5Y4g7bTO-M6Cmwp97xv-K8PdtQifbOMCxrKlsf5jH9Bg9ePowSgRG96zrs&amp;_nc_ohc=Xwncre154fIQ7kNvwFGk1hK&amp;_nc_gid=AoM-M1CAeTAfOfY5UAzAYw&amp;edm=AOQ1c0wBAAAA&amp;ccb=7-5&amp;ig_cache_key=MzYxMTM2NjIzNzgxNTE3NjUxOA%3D%3D.3-ccb7-5&amp;oh=00_AfyhZyi-kyBYDeZIUBVk4vsX3pcROVuqmFIxQSm4sOPb9w&amp;oe=69BD9339&amp;_nc_sid=8b3546, https://scontent-msp1-1.cdninstagram.com/v/t51.2885-15/487538464_18495622741018196_1559501230082706686_n.jpg?stp=dst-jpg_e35_s1080x1080_sh0.08_tt6&amp;_nc_ht=scontent-msp1-1.cdninstagram.com&amp;_nc_cat=108&amp;_nc_oc=Q6cZ2QH7NEAxq5Y4g7bTO-M6Cmwp97xv-K8PdtQifbOMCxrKlsf5jH9Bg9ePowSgRG96zrs&amp;_nc_ohc=iTeVQtmJTqcQ7kNvwGjpQL-&amp;_nc_gid=AoM-M1CAeTAfOfY5UAzAYw&amp;edm=AOQ1c0wBAAAA&amp;ccb=7-5&amp;ig_cache_key=MzU5OTAxMDcxNzM2NDA5Nzc0NQ%3D%3D.3-ccb7-5&amp;oh=00_Afwxr-zDzITdKdgp48mAuFw6lOOzOCbos8rJNVVzkyUX6w&amp;oe=69BD9AA8&amp;_nc_sid=8b3546, https://scontent-msp1-1.cdninstagram.com/v/t51.2885-15/487538464_18495622741018196_1559501230082706686_n.jpg?stp=dst-jpg_e35_s1080x1080_sh0.08_tt6&amp;_nc_ht=scontent-msp1-1.cdninstagram.com&amp;_nc_cat=108&amp;_nc_oc=Q6cZ2QH7NEAxq5Y4g7bTO-M6Cmwp97xv-K8PdtQifbOMCxrKlsf5jH9Bg9ePowSgRG96zrs&amp;_nc_ohc=iTeVQtmJTqcQ7kNvwGjpQL-&amp;_nc_gid=AoM-M1CAeTAfOfY5UAzAYw&amp;edm=AOQ1c0wBAAAA&amp;ccb=7-5&amp;ig_cache_key=MzU5OTAxMDcxNzM2NDA5Nzc0NQ%3D%3D.3-ccb7-5&amp;oh=00_Afwxr-zDzITdKdgp48mAuFw6lOOzOCbos8rJNVVzkyUX6w&amp;oe=69BD9AA8&amp;_nc_sid=8b3546, https://scontent-msp1-1.cdninstagram.com/v/t51.2885-15/487417966_18495622777018196_5377502416764907763_n.jpg?stp=dst-jpg_e35_s1080x1080_sh0.08_tt6&amp;_nc_ht=scontent-msp1-1.cdninstagram.com&amp;_nc_cat=108&amp;_nc_oc=Q6cZ2QH7NEAxq5Y4g7bTO-M6Cmwp97xv-K8PdtQifbOMCxrKlsf5jH9Bg9ePowSgRG96zrs&amp;_nc_ohc=ibHfTksIwhMQ7kNvwE7thr1&amp;_nc_gid=AoM-M1CAeTAfOfY5UAzAYw&amp;edm=AOQ1c0wBAAAA&amp;ccb=7-5&amp;ig_cache_key=MzU5OTAxMDcxNzQyMjYzODk0OA%3D%3D.3-ccb7-5&amp;oh=00_AfziQh6K_j40tKsQ-ziHZp4saFqtle5XsnxKKfRLeSgsHw&amp;oe=69BDACCC&amp;_nc_sid=8b3546, https://scontent-msp1-1.cdninstagram.com/v/t51.2885-15/487432458_18495622792018196_1960211184816535436_n.jpg?stp=dst-jpg_e35_s1080x1080_sh0.08_tt6&amp;_nc_ht=scontent-msp1-1.cdninstagram.com&amp;_nc_cat=108&amp;_nc_oc=Q6cZ2QH7NEAxq5Y4g7bTO-M6Cmwp97xv-K8PdtQifbOMCxrKlsf5jH9Bg9ePowSgRG96zrs&amp;_nc_ohc=yvzUOEnMF9sQ7kNvwHNS5ws&amp;_nc_gid=AoM-M1CAeTAfOfY5UAzAYw&amp;edm=AOQ1c0wBAAAA&amp;ccb=7-5&amp;ig_cache_key=MzU5OTAxMDcxNzM4MDgzNTE0NA%3D%3D.3-ccb7-5&amp;oh=00_AfxWV5jWArUkRON_TGMAjtU-9GCrGf0wwLqQIXqHzv-qVQ&amp;oe=69BD87</t>
  </si>
  <si>
    <t>https://scontent-msp1-1.cdninstagram.com/o1/v/t2/f2/m367/AQNrxR67OiSbQhuTK-DVCt_7dv8pO66NmifqMZH59SQI4LT_XECetbh5UhGfZay_rqf3D70Jtoa0-Z5KIL6KtGLjkskCoBKXhj9LHts.mp4?_nc_cat=100&amp;_nc_sid=5e9851&amp;_nc_ht=scontent-msp1-1.cdninstagram.com&amp;_nc_ohc=dXAoJjCCicgQ7kNvwF-JRih&amp;efg=eyJ2ZW5jb2RlX3RhZyI6Inhwdl9wcm9ncmVzc2l2ZS5JTlNUQUdSQU0uQ0xJUFMuQzMuNzIwLmRhc2hfYmFzZWxpbmVfMV92MSIsInhwdl9hc3NldF9pZCI6OTAxMzY5NjIyMDk2NjExLCJhc3NldF9hZ2VfZGF5cyI6MzA2LCJ2aV91c2VjYXNlX2lkIjoxMDA5OSwiZHVyYXRpb25fcyI6MjEsInVybGdlbl9zb3VyY2UiOiJ3d3cifQ%3D%3D&amp;ccb=17-1&amp;vs=7de05f87c7a1aedb&amp;_nc_vs=HBksFQIYQGlnX2VwaGVtZXJhbC83OTRFQUFFM0Y5RTQ3RTZFRDFBNzA0RTg0QjM3OTlCRV92aWRlb19kYXNoaW5pdC5tcDQVAALIARIAFQIYRmlnX3hwdl9yZWVsc19wZXJtYW5lbnRfc3JfcHJvZC83MzEzNTg0NTU5NzA1ODdfMjY2ODU3OTQ1NDc5OTUxMDQ0NS5tcDQVAgLIARIAKAAYABsCiAd1c2Vfb2lsATEScHJvZ3Jlc3NpdmVfcmVjaXBlATEVAAAmxquXgs_ymQMVAigCQzMsF0A1tT987ZFoGBJkYXNoX2Jhc2VsaW5lXzFfdjERAHX-B2XmnQEA&amp;_nc_gid=AoM-M1CAeTAfOfY5UAzAYw&amp;_nc_ss=1a&amp;_nc_zt=28&amp;oh=00_AfxtQitOY4TSutRUh8fsxjppws26FXzLPrLjUA_StdrzRw&amp;oe=69BDAE65, https://scontent-msp1-1.cdninstagram.com/o1/v/t2/f2/m367/AQOsOusUmQjc20DzYvVYavS6Aw2mKZpNW1EwyT6PcroMAwU4P6a-8E4K7secKyC_YWCYaANTf88myXBmRl8lJv6uCXAtXZmi0eVThnY.mp4?_nc_cat=102&amp;_nc_sid=5e9851&amp;_nc_ht=scontent-msp1-1.cdninstagram.com&amp;_nc_ohc=SIZ-51jK-oAQ7kNvwEyDeAn&amp;efg=eyJ2ZW5jb2RlX3RhZyI6Inhwdl9wcm9ncmVzc2l2ZS5JTlNUQUdSQU0uQ0FST1VTRUxfSVRFTS5DMy45NTYuZGFzaF9iYXNlbGluZV8xX3YxIiwieHB2X2Fzc2V0X2lkIjo1NTU2NTQxMDc1NTMyMjMsImFzc2V0X2FnZV9kYXlzIjozNTEsInZpX3VzZWNhc2VfaWQiOjEwMTQ2LCJkdXJhdGlvbl9zIjo3LCJ1cmxnZW5fc291cmNlIjoid3d3In0%3D&amp;ccb=17-1&amp;vs=94bae3538b15bea9&amp;_nc_vs=HBkcFQIYQGlnX2VwaGVtZXJhbC9DNjQxQkM2RjY0QzYwNkM3MzlGNkEyRTQxQzYzQjBCMl92aWRlb19kYXNoaW5pdC5tcDQVAALIARIAKAAYABsCiAd1c2Vfb2lsATEScHJvZ3Jlc3NpdmVfcmVjaXBlATEVAAAmjveW26nX_AEVAigCQzMsF0AezMzMzMzNGBJkYXNoX2Jhc2VsaW5lXzFfdjERAHXuB2XEngEA&amp;_nc_gid=AoM-M1CAeTAfOfY5UAzAYw&amp;_nc_ss=1a&amp;_nc_zt=28&amp;oh=00_AfyGZwJ9bDQhEFpW7_FHExRsFYXqoPiOD1niChgr58OjIQ&amp;oe=69BDAC63, https://scontent-msp1-1.cdninstagram.com/o1/v/t16/f2/m84/AQM7ykqP5fbp0LpXJfXy8Tg0tGbYXlDB4rOsK_z3bvV7QdtJQENTLAiEKkcCzMnV00oh32-t4zg0lzMqqD0_xWFirSL9PiGg3Yrr6_w.mp4?_nc_cat=102&amp;_nc_sid=5e9851&amp;_nc_ht=scontent-msp1-1.cdninstagram.com&amp;_nc_ohc=bCnbjQ51ubYQ7kNvwFTuqeN&amp;efg=eyJ2ZW5jb2RlX3RhZyI6Inhwdl9wcm9ncmVzc2l2ZS5JTlNUQUdSQU0uQ0FST1VTRUxfSVRFTS5DMy40ODAuZGFzaF9iYXNlbGluZV8zX3YxIiwieHB2X2Fzc2V0X2lkIjo5OTAwODczNTczMjY5MzcyLCJhc3NldF9hZ2VfZGF5cyI6MzUxLCJ2aV91c2VjYXNlX2lkIjoxMDE0NiwiZHVyYXRpb25fcyI6MTUsInVybGdlbl9zb3VyY2UiOiJ3d3cifQ%3D%3D&amp;ccb=17-1&amp;_nc_gid=AoM-M1CAeTAfOfY5UAzAYw&amp;_nc_ss=1a&amp;_nc_zt=28&amp;vs=6d72eff9d418b99e&amp;_nc_vs=HBkcFQIYTGlnX2JhY2tmaWxsX3RpbWVsaW5lX3ZvZC8zNDRERUM1MEMyODgyRjdCRTc3NzI0NDQwNUE5NEU4Ml92aWRlb19kYXNoaW5pdC5tcDQVAALIARIAKAAYABsCiAd1c2Vfb2lsATEScHJvZ3Jlc3NpdmVfcmVjaXBlATEVAAAm-P3nxNiyliMVAigCQzMsF0AunztkWhysGBJkYXNoX2Jhc2VsaW5lXzNfdjERAHXuB2XEngEA&amp;oh=00_AfwtPIU7kPu0FSyybA6HHrIxYpWtvkqQY0p1CwMBQ6MQDg&amp;oe=69B993E2, https://scontent-msp1-1.cdninstagram.com/o1/v/t16/f2/m84/AQMNjNJf7773hcMkf4Eh2EvUBHg6CKIfXpoObX6dxUKwc1LpoDR8DGoqDsGTZxg1pce5sbV-t-u01gs1IPi4DGDoD1DrP4PJiDYE-LU.mp4?_nc_cat=109&amp;_nc_sid=5e9851&amp;_nc_ht=scontent-msp1-1.cdninstagram.com&amp;_nc_ohc=Xr6jlSAh_e4Q7kNvwEcAHCy&amp;efg=eyJ2ZW5jb2RlX3RhZyI6Inhwdl9wcm9ncmVzc2l2ZS5JTlNUQUdSQU0uQ0FST1VTRUxfSVRFTS5DMy40ODAuZGFzaF9iYXNlbGluZV8zX3YxIiwieHB2X2Fzc2V0X2lkIjoxNjk0MzY3NjUxMTY5MjQ4LCJhc3NldF9hZ2VfZGF5cyI6NDI5LCJ2aV91c2VjYXNlX2lkIjoxMDE0NiwiZHVyYXRpb25fcyI6OCwidXJsZ2VuX3NvdXJjZSI6Ind3dyJ9&amp;ccb=17-1&amp;_nc_gid=AoM-M1CAeTAfOfY5UAzAYw&amp;_nc_ss=1a&amp;_nc_zt=28&amp;vs=65c71abd553260ca&amp;_nc_vs=HBkcFQIYTGlnX2JhY2tmaWxsX3RpbWVsaW5lX3ZvZC84OTQ2M0UwM0YxNTI1MTJGM0Y5RTRCMEY1OTRFMThCM192aWRlb19kYXNoaW5pdC5tcDQVAALIARIAKAAYABsCiAd1c2Vfb2lsATEScHJvZ3Jlc3NpdmVfcmVjaXBlATEVAAAmwI-835bBggYVAigCQzMsF0Ag_3ztkWhzGBJkYXNoX2Jhc2VsaW5lXzNfdjERAHXuB2XEngEA&amp;oh=00_AfxEEJObP-HPAivRBOf634S5BmMyvIGb8b1U5ZgKiU6FbA&amp;oe=69B9BD17, https://scontent-msp1-1.cdninstagram.com/o1/v/t16/f2/m84/AQNjkFN7z_I1WChAlBbFh97Dh2rqV3ADIL_2_1ehluGfHEQWmr7ImKr04wwfb5_8wdFjP2v7fsDdLdWITwDcb5Dc6EgfsvU5kyTjU2s.mp4?_nc_cat=104&amp;_nc_sid=5e9851&amp;_nc_ht=scontent-msp1-1.cdninstagram.com&amp;_nc_ohc=R7dQ8GpIu2wQ7kNvwFZJFMv&amp;efg=eyJ2ZW5jb2RlX3RhZyI6Inhwdl9wcm9ncmVzc2l2ZS5JTlNUQUdSQU0uQ0FST1VTRUxfSVRFTS5DMy40ODAuZGFzaF9iYXNlbGluZV8zX3YxIiwieHB2X2Fzc2V0X2lkIjo0NjA3NzE4MDY5MTM5ODEsImFzc2V0X2FnZV9kYXlzIjo0MjksInZpX3VzZWNhc2VfaWQiOjEwMTQ2LCJkdXJhdGlvbl9zIjoxMSwidXJsZ2VuX3NvdXJjZSI6Ind3dyJ9&amp;ccb=17-1&amp;_nc_gid=AoM-M1CAeTAfOfY5UAzAYw&amp;_nc_ss=1a&amp;_nc_zt=28&amp;vs=2889a8c616188450&amp;_nc_vs=HBkcFQIYTGlnX2JhY2tmaWxsX3RpbWVsaW5lX3ZvZC80QTRCRUNEMDEwNzE0MkYzQjkwMEEzRTA2QjdFRTE4Ml92aWRlb19kYXNoaW5pdC5tcDQVAALIARIAKAAYABsCiAd1c2Vfb2lsATEScHJvZ3Jlc3NpdmVfcmVjaXBlATEVAAAm-pb9vbnE0QEVAigCQzMsF0AnAAAAAAAAGBJkYXNoX2Jhc2VsaW5lXzNfdjERAHXuB2XEngEA&amp;oh=00_AfwvOiMLyV3LRonukR1DAX2xYQ9wYbYrlCF2-bbxeJrbqw&amp;oe=69B9A374</t>
  </si>
  <si>
    <t>https://www.instagram.com/hao730111</t>
  </si>
  <si>
    <t>afterwork.light</t>
  </si>
  <si>
    <t>下班後的光｜夜光日記</t>
  </si>
  <si>
    <t>半導體工程師🛠
白天上班☀️，夜裡記錄🌙
下班後斜槓創業的真實日常💰
給還在撐的人一點光💡</t>
  </si>
  <si>
    <t>None,Digital creator</t>
  </si>
  <si>
    <t>https://scontent-mia3-1.cdninstagram.com/v/t51.82787-19/608152820_17845009611665058_4013852502838712362_n.jpg?stp=dst-jpg_e0_s150x150_tt6&amp;efg=eyJ2ZW5jb2RlX3RhZyI6InByb2ZpbGVfcGljLmRqYW5nby4xMDgwLmMyIn0&amp;_nc_ht=scontent-mia3-1.cdninstagram.com&amp;_nc_cat=106&amp;_nc_oc=Q6cZ2QH9FOnwQ9Le7S0q8uGJa_e_Dq8v5ojI1MJ7dPWFv2IprCStyjKrTzbzsOV3DOt2qkQ&amp;_nc_ohc=AVu6f9mplMYQ7kNvwGK2mPG&amp;_nc_gid=3VEcevWMcSotBu9jDDcBEw&amp;edm=AOQ1c0wBAAAA&amp;ccb=7-5&amp;oh=00_Afxl14Dyhypbpf9jLHttA_pEuUgIB_tkYdEQlJnfgbg1bw&amp;oe=69BD962A&amp;_nc_sid=8b3546</t>
  </si>
  <si>
    <t>深圳南山區，
無人自動駕駛
說真的開的蠻好的，
比你媽媽開的還好……
要開始還覺得會有不安心的感覺，
但是坐上去才發現，真的很穩～
請關注我，持續為你帶來新奇的深圳日記……
👣🚀✌️
#下班後的光 
#夜光日記 
#工程師人生 
#自動駕駛 
#深圳 | 年終，是結算。
紅包，是轉換。
一個讓你看見，
這一年你撐了多少。
一個提醒你，
開始要為別人撐一點。
如果你心裡有點複雜，
你不是不快樂，
你只是站的位置不一樣了。
🌙
#下班後的光
#年終獎金
#過年紅包
#人生階段
#工程師生活
還在撐 | 今年的年味，
很簡單，卻很滿。
🔥🔥🔥🔥🧨🧨🧨🧨🧧🧧🧧🧧
#新年快樂 #家的樣子 #平安就是福 | 這次深圳之旅的零食和一些小東西，
每次都說不要買，但還是手癢忍不住……
#夜光日記
#下班後的光 
#深圳 
#零食 
#代購 | 繼續走，
才能看到答案
如果你還在徬徨，
我走給你看……
🌙
#下班後的光
#慢慢走
#工程師生活
#人生沒有標準答案
#為未來準備 | 我不是每天都有動力，
但我沒有因此停下來。
走得慢一點，
也是在走。
如果你最近沒力氣，
先對自己好一點。
🌙
#下班後的光
#沒有動力也沒關係
#工程師生活
#慢慢來
#照顧自己 | 我開始慢慢走，
不是因為不急，
而是因為想走得久。
如果你也在調整節奏，
那你沒有落後。
🌙
#下班後的光
#慢慢走
#調整節奏
#工程師生活
#照顧自己 | 不是每個人，
都適合被看見。
有些路，
走得安靜一點，
反而比較遠。
如果你現在選擇低調，
那不是你不夠，
而是你很清楚自己要什麼。
🌙
#下班後的光
#不被看見也沒關係
#低調努力
#工程師生活
#慢慢來 | 下班後，
不是為了多做一份工作。
而是為了，
讓未來不要只剩一個選項。
🌙
#下班後的光
#斜槓不是多累
#人生選擇權
#工程師生活
#慢慢準備 | ………………………………………… | 年終獎金，
不是獎勵努力，
而是結算消耗。
拿到的那一刻，
我沒有特別開心，
只有一個念頭——
希望明年，
不要再用身體去換。
如果你也是，
你很清醒。
🌙
#下班後的光
#年終獎金
#工程師日常
#高壓工作
#不是炫耀
還在撐 | 我沒有辭職，
我只是學會，
不要把人生的安全感，
全部放在同一個地方。
留下來工作，
不代表放棄自己。
準備一條路，
也不代表背叛現在。
這之間，
是成熟。
🌙
#下班後的光
#沒有辭職
#工程師生活
#斜槓人生
#工作與生活
還在撐</t>
  </si>
  <si>
    <t>https://instagram.com/p/DV2YBCrkWYG, https://instagram.com/p/DUqeVRECY4F, https://instagram.com/p/DU5drtOEUNw, https://instagram.com/p/DV6Z9nzCXKT, https://instagram.com/p/DVqmJt7kXtx, https://instagram.com/p/DVdrQL_kbLQ, https://instagram.com/p/DVWApc4EWfU, https://instagram.com/p/DVLt0I2keHc, https://instagram.com/p/DVGljkEEWyG, https://instagram.com/p/DU-ywbbkbKF, https://instagram.com/p/DUlT7QwCS1g, https://instagram.com/p/DUf_FypkevE</t>
  </si>
  <si>
    <t>10, 12, 9, 5, 8, 10, 8, 6, 6, 12, 13, 9</t>
  </si>
  <si>
    <t>4, 2, 0, 0, 1, 1, 1, 1, 0, 1, 3, 0</t>
  </si>
  <si>
    <t>2026-03-14, 2026-02-12, 2026-02-18, 2026-03-15, 2026-03-09, 2026-03-04, 2026-03-01, 2026-02-25, 2026-02-23, 2026-02-20, 2026-02-10, 2026-02-08</t>
  </si>
  <si>
    <t>深圳市南山區, 台中中科管理局, 深圳華強北電子商圈</t>
  </si>
  <si>
    <t>Video, Video, Video, Sidecar, Video, Video, Video, Video, Video, Video, Video, Video</t>
  </si>
  <si>
    <t>https://scontent-mia3-1.cdninstagram.com/v/t51.82787-15/651671819_17861301231665058_5780546333866562395_n.jpg?stp=dst-jpg_e35_p1080x1080_sh0.08_tt6&amp;_nc_ht=scontent-mia3-1.cdninstagram.com&amp;_nc_cat=106&amp;_nc_oc=Q6cZ2QH9FOnwQ9Le7S0q8uGJa_e_Dq8v5ojI1MJ7dPWFv2IprCStyjKrTzbzsOV3DOt2qkQ&amp;_nc_ohc=C1SlfeGdhzkQ7kNvwEbbDx1&amp;_nc_gid=3VEcevWMcSotBu9jDDcBEw&amp;edm=AOQ1c0wBAAAA&amp;ccb=7-5&amp;ig_cache_key=Mzg1MzUwNDkxODYxMTEwNDcyNA%3D%3D.3-ccb7-5&amp;oh=00_AfxSrbzAGLP7_HyUMBTNIEfPBaT15YZTTVPXya9PbIGYvg&amp;oe=69BDAFF5&amp;_nc_sid=8b3546, https://scontent-mia3-1.cdninstagram.com/v/t51.82787-15/651671819_17861301231665058_5780546333866562395_n.jpg?stp=dst-jpg_e35_p1080x1080_sh0.08_tt6&amp;_nc_ht=scontent-mia3-1.cdninstagram.com&amp;_nc_cat=106&amp;_nc_oc=Q6cZ2QH9FOnwQ9Le7S0q8uGJa_e_Dq8v5ojI1MJ7dPWFv2IprCStyjKrTzbzsOV3DOt2qkQ&amp;_nc_ohc=C1SlfeGdhzkQ7kNvwEbbDx1&amp;_nc_gid=3VEcevWMcSotBu9jDDcBEw&amp;edm=AOQ1c0wBAAAA&amp;ccb=7-5&amp;ig_cache_key=Mzg1MzUwNDkxODYxMTEwNDcyNA%3D%3D.3-ccb7-5&amp;oh=00_AfxSrbzAGLP7_HyUMBTNIEfPBaT15YZTTVPXya9PbIGYvg&amp;oe=69BDAFF5&amp;_nc_sid=8b3546, https://scontent-mia3-1.cdninstagram.com/v/t51.82787-15/651864590_17861301222665058_1852465421257137658_n.jpg?stp=dst-jpg_e35_p1080x1080_sh0.08_tt6&amp;_nc_ht=scontent-mia3-1.cdninstagram.com&amp;_nc_cat=106&amp;_nc_oc=Q6cZ2QH9FOnwQ9Le7S0q8uGJa_e_Dq8v5ojI1MJ7dPWFv2IprCStyjKrTzbzsOV3DOt2qkQ&amp;_nc_ohc=w0O1mleU8ekQ7kNvwFbfWZk&amp;_nc_gid=3VEcevWMcSotBu9jDDcBEw&amp;edm=AOQ1c0wBAAAA&amp;ccb=7-5&amp;ig_cache_key=Mzg1MzUwNDkxODE3NDkwNzg2NQ%3D%3D.3-ccb7-5&amp;oh=00_AfxOgnJUzPNykfLDLdrCRlKPR57BQgpkO7ezjKbWCwvR-Q&amp;oe=69BD9735&amp;_nc_sid=8b3546</t>
  </si>
  <si>
    <t>https://scontent-mia3-3.cdninstagram.com/o1/v/t16/f2/m69/AQN6emcWI3CLLIfRj1JLeAP5ciNqOnj82atMZ0YduCBw_ohDZb2i_NlFcNWagw3liZk11E2OSlIfBVjA4gO_v5G3.mp4?strext=1&amp;_nc_cat=109&amp;_nc_sid=5e9851&amp;_nc_ht=scontent-mia3-3.cdninstagram.com&amp;_nc_ohc=tT4wUwIB6SoQ7kNvwGLvkrH&amp;efg=eyJ2ZW5jb2RlX3RhZyI6Inhwdl9wcm9ncmVzc2l2ZS5JTlNUQUdSQU0uQ0xJUFMuQzMuNzIwLmRhc2hfYmFzZWxpbmVfMV92MSIsInhwdl9hc3NldF9pZCI6MTc4NjA5NDkwMzQ2NjUwNTgsImFzc2V0X2FnZV9kYXlzIjoyLCJ2aV91c2VjYXNlX2lkIjoxMDA5OSwiZHVyYXRpb25fcyI6MzAsInVybGdlbl9zb3VyY2UiOiJ3d3cifQ%3D%3D&amp;ccb=17-1&amp;vs=7974921abe04854b&amp;_nc_vs=HBksFQIYOnBhc3N0aHJvdWdoX2V2ZXJzdG9yZS9HRXFnc1NZNDRoMmo1VThEQUY4LU9wdmU5SGdrYnNwVEFRQUYVAALIARIAFQIYUWlnX3hwdl9wbGFjZW1lbnRfcGVybWFuZW50X3YyLzBENEJGRTFEOTk1REY0NkMxRDQzMjZERUQzNEZGMjgzX2F1ZGlvX2Rhc2hpbml0Lm1wNBUCAsgBEgAoABgAGwKIB3VzZV9vaWwBMRJwcm9ncmVzc2l2ZV9yZWNpcGUBMRUAACbEkYCpiJy6PxUCKAJDMywXQD47peNT988YEmRhc2hfYmFzZWxpbmVfMV92MREAdf4HZeadAQA&amp;_nc_gid=3VEcevWMcSotBu9jDDcBEw&amp;_nc_ss=1a&amp;_nc_zt=28&amp;oh=00_AfxCIrAjEwRQyQbjxLzbhcOvl3yaBupeC8hfRTqru0zApA&amp;oe=69BD8CB7, https://scontent-mia3-3.cdninstagram.com/o1/v/t16/f2/m69/AQMHcdG1450e9FVXMZ1WIRVsjdmbhDrY57a7gavnXiZv5UEw8v9xVue7e8-oZPH8PuxfgZncy_lJeA3Nd9UhJuQh.mp4?strext=1&amp;_nc_cat=108&amp;_nc_sid=5e9851&amp;_nc_ht=scontent-mia3-3.cdninstagram.com&amp;_nc_ohc=Pa5ov5SHL5AQ7kNvwFWM-pz&amp;efg=eyJ2ZW5jb2RlX3RhZyI6Inhwdl9wcm9ncmVzc2l2ZS5JTlNUQUdSQU0uQ0xJUFMuQzMuNzIwLmRhc2hfYmFzZWxpbmVfMV92MSIsInhwdl9hc3NldF9pZCI6MTc4NTQ2NjQ4NDE2NjUwNTgsImFzc2V0X2FnZV9kYXlzIjozMSwidmlfdXNlY2FzZV9pZCI6MTAwOTksImR1cmF0aW9uX3MiOjY1LCJ1cmxnZW5fc291cmNlIjoid3d3In0%3D&amp;ccb=17-1&amp;vs=13615ad35554793&amp;_nc_vs=HBksFQIYOnBhc3N0aHJvdWdoX2V2ZXJzdG9yZS9HRXd2MENXOWZsVXVFNG9HQUotSFVWZ29STWRUYnNwVEFRQUYVAALIARIAFQIYUWlnX3hwdl9wbGFjZW1lbnRfcGVybWFuZW50X3YyLzBENEQ4MDA0Q0Q5MTU1OEFGMjg3RDIyRENEMDE1QzkzX2F1ZGlvX2Rhc2hpbml0Lm1wNBUCAsgBEgAoABgAGwKIB3VzZV9vaWwBMRJwcm9ncmVzc2l2ZV9yZWNpcGUBMRUAACbE6MS3o663PxUCKAJDMywXQFBEOVgQYk4YEmRhc2hfYmFzZWxpbmVfMV92MREAdf4HZeadAQA&amp;_nc_gid=3VEcevWMcSotBu9jDDcBEw&amp;_nc_ss=1a&amp;_nc_zt=28&amp;oh=00_Afzu_675EOGkC7HOcVZC9iakpjGePw21ikRb6KbRzOmTQw&amp;oe=69BDB1C0, https://scontent-mia5-1.cdninstagram.com/o1/v/t16/f2/m69/AQPupmUq0l2sylaRdbBgOOFR7NDt6y4XQQVY4dNU5WyFpT2fMketoIfHk0n9R4bQ-wqJoaY9cS6hv1LPhPtKoMI8.mp4?strext=1&amp;_nc_cat=101&amp;_nc_sid=5e9851&amp;_nc_ht=scontent-mia5-1.cdninstagram.com&amp;_nc_ohc=zmIWno8bDscQ7kNvwH1VaS8&amp;efg=eyJ2ZW5jb2RlX3RhZyI6Inhwdl9wcm9ncmVzc2l2ZS5JTlNUQUdSQU0uQ0xJUFMuQzMuMTI4MC5kYXNoX2Jhc2VsaW5lXzFfdjEiLCJ4cHZfYXNzZXRfaWQiOjE3ODU1ODI3NDg1NjY1MDU4LCJhc3NldF9hZ2VfZGF5cyI6MjUsInZpX3VzZWNhc2VfaWQiOjEwMDk5LCJkdXJhdGlvbl9zIjo2LCJ1cmxnZW5fc291cmNlIjoid3d3In0%3D&amp;ccb=17-1&amp;vs=8258fca4f68c3e6d&amp;_nc_vs=HBksFQIYOnBhc3N0aHJvdWdoX2V2ZXJzdG9yZS9HUEdTX1NXaGtqZ0tNMjFiQUNWbl9rTXQ1TFFPYnNwVEFRQUYVAALIARIAFQIYUWlnX3hwdl9wbGFjZW1lbnRfcGVybWFuZW50X3YyLzdCNDgzNDBBQjA5MTQ0MjM3MzkxMzExMDk1MENCMEJCX2F1ZGlvX2Rhc2hpbml0Lm1wNBUCAsgBEgAoABgAGwKIB3VzZV9vaWwBMRJwcm9ncmVzc2l2ZV9yZWNpcGUBMRUAACbEnKHn-fG3PxUCKAJDMywXQBhDlYEGJN0YEmRhc2hfYmFzZWxpbmVfMV92MREAdf4HZeadAQA&amp;_nc_gid=3VEcevWMcSotBu9jDDcBEw&amp;_nc_ss=1a&amp;_nc_zt=28&amp;oh=00_Afzs7S7YvU9sRnk17zcC-NtGl6Kyhgvs_Al80Q5a0JBaMA&amp;oe=69BD933B, https://scontent-mia5-1.cdninstagram.com/o1/v/t16/f2/m69/AQP_cdElG0XQCkj1NuIzwn7hjXuvZ_SZ_l4pnINJ4DzFNvFBipcd4sq2Y40PmDvuXMv3AC7ACER2aSFKHRR3Aan9.mp4?strext=1&amp;_nc_cat=102&amp;_nc_sid=5e9851&amp;_nc_ht=scontent-mia5-1.cdninstagram.com&amp;_nc_ohc=4hZAkgUWUoMQ7kNvwFB-g_Q&amp;efg=eyJ2ZW5jb2RlX3RhZyI6Inhwdl9wcm9ncmVzc2l2ZS5JTlNUQUdSQU0uQ0xJUFMuQzMuNzIwLmRhc2hfYmFzZWxpbmVfMV92MSIsInhwdl9hc3NldF9pZCI6MTc4NTk5NjQzMDU2NjUwNTgsImFzc2V0X2FnZV9kYXlzIjo2LCJ2aV91c2VjYXNlX2lkIjoxMDA5OSwiZHVyYXRpb25fcyI6MjksInVybGdlbl9zb3VyY2UiOiJ3d3cifQ%3D%3D&amp;ccb=17-1&amp;vs=a71b2bd10dacff0d&amp;_nc_vs=HBksFQIYOnBhc3N0aHJvdWdoX2V2ZXJzdG9yZS9HSHhGb1Nib3cyLTgwbTRFQUJpUkE2Qkd4Nng0YnNwVEFRQUYVAALIARIAFQIYUWlnX3hwdl9wbGFjZW1lbnRfcGVybWFuZW50X3YyL0E1NDQ4MjFGOTdDQjYzOTZFMTMyRTE3QTlEMTE0NDk5X2F1ZGlvX2Rhc2hpbml0Lm1wNBUCAsgBEgAoABgAGwKIB3VzZV9vaWwBMRJwcm9ncmVzc2l2ZV9yZWNpcGUBMRUAACbEsJ_C3-K5PxUCKAJDMywXQD0IcrAgxJwYEmRhc2hfYmFzZWxpbmVfMV92MREAdf4HZeadAQA&amp;_nc_gid=3VEcevWMcSotBu9jDDcBEw&amp;_nc_ss=1a&amp;_nc_zt=28&amp;oh=00_AfynrnaAq9Zgf7SA_Eqc3BMd2aa-mzn87DvpO-pI7QnwfA&amp;oe=69BDA91A, https://scontent-mia3-3.cdninstagram.com/o1/v/t16/f2/m69/AQMDwqQTrRIGuiGknrBOWdn1Ll87waa8uskG4NVPWCTC54HCx6dTgm9iMN2Ozc1hyP0_RBb3Lm1pNqQuqKRQRRb0.mp4?strext=1&amp;_nc_cat=109&amp;_nc_sid=5e9851&amp;_nc_ht=scontent-mia3-3.cdninstagram.com&amp;_nc_ohc=Ugfm9NC_cFMQ7kNvwE-y4Qj&amp;efg=eyJ2ZW5jb2RlX3RhZyI6Inhwdl9wcm9ncmVzc2l2ZS5JTlNUQUdSQU0uQ0xJUFMuQzMuNzIwLmRhc2hfYmFzZWxpbmVfMV92MSIsInhwdl9hc3NldF9pZCI6MTc4NTg3OTUzNjc2NjUwNTgsImFzc2V0X2FnZV9kYXlzIjoxMSwidmlfdXNlY2FzZV9pZCI6MTAwOTksImR1cmF0aW9uX3MiOjM3LCJ1cmxnZW5fc291cmNlIjoid3d3In0%3D&amp;ccb=17-1&amp;vs=b795a61d0516c124&amp;_nc_vs=HBksFQIYOnBhc3N0aHJvdWdoX2V2ZXJzdG9yZS9HSnpfZFNiYTBTQVU1RDREQUx4UjlhbjZ5TVU4YnNwVEFRQUYVAALIARIAFQIYUWlnX3hwdl9wbGFjZW1lbnRfcGVybWFuZW50X3YyL0Y4NEMwMzg1RjNFQzRCNDI1MTU1RTJDQTI0MDNBNUFBX2F1ZGlvX2Rhc2hpbml0Lm1wNBUCAsgBEgAoABgAGwKIB3VzZV9vaWwBMRJwcm9ncmVzc2l2ZV9yZWNpcGUBMRUAACbEtoyg2p65PxUCKAJDMywXQEKd0vGp--cYEmRhc2hfYmFzZWxpbmVfMV92MREAdf4HZeadAQA&amp;_nc_gid=3VEcevWMcSotBu9j</t>
  </si>
  <si>
    <t>https://www.instagram.com/afterwork.light</t>
  </si>
  <si>
    <t>gesi.406</t>
  </si>
  <si>
    <t>在扭扭棒的世界裡找到了小小宇宙🩵💐🌹🌸
愛花、喜歡手作
把心意一點一滴綻放在每一朵花上💖
@xiangyi_flower 湘一的花世界
𝐸𝓃𝒿𝑜𝓎 𝒷𝑒𝒾𝓃𝑔 𝒶𝓁𝑜𝓃𝑒</t>
  </si>
  <si>
    <t>https://scontent-lga3-1.cdninstagram.com/v/t51.82787-19/639840135_17919807180256559_9102222832244116203_n.jpg?stp=dst-jpg_e0_s150x150_tt6&amp;efg=eyJ2ZW5jb2RlX3RhZyI6InByb2ZpbGVfcGljLmRqYW5nby4xMDgwLmMyIn0&amp;_nc_ht=scontent-lga3-1.cdninstagram.com&amp;_nc_cat=111&amp;_nc_oc=Q6cZ2QFlVS8BnI_1d8f5cBdrX96YGaxT1j9lB9gwfALqb8BsoHkIj9OCruiqcYkca5BoP40&amp;_nc_ohc=Cev_RnMFvzgQ7kNvwF01Ux0&amp;_nc_gid=aitM8k8f_pzjsHJsk9VSig&amp;edm=AOQ1c0wBAAAA&amp;ccb=7-5&amp;oh=00_AfwMEqDx4gUB1_pBT894GaWGSMzSgZHZkxCFr3q_ghs9zA&amp;oe=69BDABF3&amp;_nc_sid=8b3546</t>
  </si>
  <si>
    <t>૮ ˶ᵔ ᵕ ᵔ˶ ა🧸💓 | 每一次跌倒都像給她的養分 讓她站得更穩
也讓她在花海中 悄悄綻放成更堅強的自己
#花海 🥀 #堅強的女人 | “𝙇𝙞𝙠𝙚 𝙏𝙝𝙖𝙩 ”💎✨💖 | 嗨嗨👋
分享一下 下班後的我在幹嘛
#毛根 #扭扭棒 #手作diy | #排灣族女孩💕 
#原住民族日𝟘𝟠𝟘𝟙 | 這緣分不短也不長
那天看著你們 心裡有著滿滿的不捨🥹
臉上卻感動的表情 辛苦你們啦
㊗️原資姐姐們～願你們無論走到哪都能心想事成、順心平安
也㊗️學弟妹們在未來的道路上 願一切順利、快樂
勇敢前行 不留下遺憾地活成自己想要的模樣 加油😊
#永遠的SHE | #紐西蘭🇳🇿 
#毛利人戰舞 
#文化交流 | 2018與紐西蘭文化交流
#毛利人戰舞 
#紐西蘭🇳🇿 | 𝐼𝑠𝑚𝑎𝑚𝑎品牌 | 紀錄挑染紫髮的me💜
最近很愛紫色 | ☁️It’s a wonderful day☀️
忙碌的日子終於告一段落
#㊗️大家新年快樂🧧🧧🧧 | 接納自己的不完美是成為更好的自己的起點
#未來的我會感謝現在的自己</t>
  </si>
  <si>
    <t>https://instagram.com/p/DVswWmskwIY, https://instagram.com/p/DVIhKZzk8eL, https://instagram.com/p/DThicSvk5vp, https://instagram.com/p/DTC0VqwE9Eo, https://instagram.com/p/DMzQitPTUJb, https://instagram.com/p/DLC06WZT9MT, https://instagram.com/p/DKykhejzJud, https://instagram.com/p/DKyjJj8zwHL, https://instagram.com/p/DKKRyQXzRsS, https://instagram.com/p/DG8CvOCT5dR, https://instagram.com/p/DFl6J2NTlA5, https://instagram.com/p/DE2IztMzHk2</t>
  </si>
  <si>
    <t>14, 24, 14, 17, 20, 21, 14, 13, 18, 19, 13, 17</t>
  </si>
  <si>
    <t>3, 2, 0, 0, 0, 0, 0, 0, 0, 5, 0, 2</t>
  </si>
  <si>
    <t>2026-03-10, 2026-02-24, 2026-01-15, 2026-01-03, 2025-08-01, 2025-06-18, 2025-06-12, 2025-06-12, 2025-05-27, 2025-03-08, 2025-02-03, 2025-01-15</t>
  </si>
  <si>
    <t>紐西蘭</t>
  </si>
  <si>
    <t>Sidecar, Sidecar, Video, Video, Sidecar, Sidecar, Sidecar, Sidecar, Sidecar, Sidecar, Image, Image</t>
  </si>
  <si>
    <t>https://scontent-lga3-1.cdninstagram.com/v/t51.82787-15/649228339_17921914896256559_3584012109646224210_n.jpg?stp=dst-jpg_e35_p1080x1080_sh0.08_tt6&amp;_nc_ht=scontent-lga3-1.cdninstagram.com&amp;_nc_cat=111&amp;_nc_oc=Q6cZ2QFlVS8BnI_1d8f5cBdrX96YGaxT1j9lB9gwfALqb8BsoHkIj9OCruiqcYkca5BoP40&amp;_nc_ohc=SZA8nYQEMggQ7kNvwHAKv0k&amp;_nc_gid=aitM8k8f_pzjsHJsk9VSig&amp;edm=AOQ1c0wBAAAA&amp;ccb=7-5&amp;ig_cache_key=Mzg0OTY2MzE5MDgwMDc1MzI0OQ%3D%3D.3-ccb7-5&amp;oh=00_AfyQYTxP9DTZQUzigEyxxuUFto4z2P4VN8mPq1GUBJY4jA&amp;oe=69BDBE2E&amp;_nc_sid=8b3546, https://scontent-lga3-1.cdninstagram.com/v/t51.82787-15/649228339_17921914896256559_3584012109646224210_n.jpg?stp=dst-jpg_e35_p1080x1080_sh0.08_tt6&amp;_nc_ht=scontent-lga3-1.cdninstagram.com&amp;_nc_cat=111&amp;_nc_oc=Q6cZ2QFlVS8BnI_1d8f5cBdrX96YGaxT1j9lB9gwfALqb8BsoHkIj9OCruiqcYkca5BoP40&amp;_nc_ohc=SZA8nYQEMggQ7kNvwHAKv0k&amp;_nc_gid=aitM8k8f_pzjsHJsk9VSig&amp;edm=AOQ1c0wBAAAA&amp;ccb=7-5&amp;ig_cache_key=Mzg0OTY2MzE5MDgwMDc1MzI0OQ%3D%3D.3-ccb7-5&amp;oh=00_AfyQYTxP9DTZQUzigEyxxuUFto4z2P4VN8mPq1GUBJY4jA&amp;oe=69BDBE2E&amp;_nc_sid=8b3546, https://scontent-lga3-1.cdninstagram.com/v/t51.82787-15/649040529_17921914905256559_8574169762828756451_n.jpg?stp=dst-jpg_e35_p1080x1080_sh0.08_tt6&amp;_nc_ht=scontent-lga3-1.cdninstagram.com&amp;_nc_cat=111&amp;_nc_oc=Q6cZ2QFlVS8BnI_1d8f5cBdrX96YGaxT1j9lB9gwfALqb8BsoHkIj9OCruiqcYkca5BoP40&amp;_nc_ohc=vvf0sXi2wWcQ7kNvwE9jTHa&amp;_nc_gid=aitM8k8f_pzjsHJsk9VSig&amp;edm=AOQ1c0wBAAAA&amp;ccb=7-5&amp;ig_cache_key=Mzg0OTY2MzIxMjc3MDUzOTY2MA%3D%3D.3-ccb7-5&amp;oh=00_Afy4QI9dpR249AD3XcljkKK6cVLUUGoHWBrz9oPsCZjAmg&amp;oe=69BD93F6&amp;_nc_sid=8b3546, https://scontent-lga3-1.cdninstagram.com/v/t51.82787-15/649182565_17921914914256559_5560406666387527110_n.jpg?stp=dst-jpg_e35_p1080x1080_sh0.08_tt6&amp;_nc_ht=scontent-lga3-1.cdninstagram.com&amp;_nc_cat=111&amp;_nc_oc=Q6cZ2QFlVS8BnI_1d8f5cBdrX96YGaxT1j9lB9gwfALqb8BsoHkIj9OCruiqcYkca5BoP40&amp;_nc_ohc=u8SU0gOCVGAQ7kNvwEQfO7R&amp;_nc_gid=aitM8k8f_pzjsHJsk9VSig&amp;edm=AOQ1c0wBAAAA&amp;ccb=7-5&amp;ig_cache_key=Mzg0OTY2MzIxNTc4MjAyODc5MA%3D%3D.3-ccb7-5&amp;oh=00_AfxxbVhiP_ZSTAg1Ei7_ix0IjqUL7ptKNwRydydCBzIPrA&amp;oe=69BD898D&amp;_nc_sid=8b3546, https://scontent-lga3-1.cdninstagram.com/v/t51.82787-15/649218968_17921914923256559_42295195095005538_n.jpg?stp=dst-jpg_e35_p1080x1080_sh0.08_tt6&amp;_nc_ht=scontent-lga3-1.cdninstagram.com&amp;_nc_cat=111&amp;_nc_oc=Q6cZ2QFlVS8BnI_1d8f5cBdrX96YGaxT1j9lB9gwfALqb8BsoHkIj9OCruiqcYkca5BoP40&amp;_nc_ohc=VgUrMY-9sbYQ7kNvwHqTxKk&amp;_nc_gid=aitM8k8f_pzjsHJsk9VSig&amp;edm=AOQ1c0wBAAAA&amp;ccb=7-5&amp;ig_cache_key=Mzg0OTY2MzIyNjY5NTYwMTI5NA%3D%3D.3-ccb7-5&amp;oh=00_AfyBFO32uock21n45Wqo_M-yXZb70HWmVDRi__aMfBGVuQ&amp;oe=69BDBE9F&amp;_nc_sid=8b3546, https://scontent-lga3-1.cdninstagram.com/v/t51.82787-15/649238244_17921915040256559_357556085114410080_n.jpg?stp=dst-jpg_e35_p1080x1080_sh0.08_tt6&amp;_nc_ht=scontent-lga3-1.cdninstagram.com&amp;_nc_cat=111&amp;_nc_oc=Q6cZ2QFlVS8BnI_1d8f5cBdrX96YGaxT1j9lB9gwfALqb8BsoHkIj9OCruiqcYkca5BoP40&amp;_nc_ohc=MXwCyx-xUWwQ7kNvwGYbfyA&amp;_nc_gid=aitM8k8f_pzjsHJsk9VSig&amp;edm=AOQ1c0wBAAAA&amp;ccb=7-5&amp;ig_cache_key=Mzg0OTY2NDM4NTc3NDc0OTk2NQ%3D%3D.3-ccb7-5&amp;oh=00_AfxADffEOKSOzg_5DcQIfZ63EmCpWLrCg71jO3TlBxv0qQ&amp;oe=69BD8F99&amp;_nc_sid=8b3546, https://scontent-lga3-1.cdninstagram.com/v/t51.82787-15/642008291_17919902778256559_7067910972113083564_n.jpg?stp=dst-jpg_e35_p1080x1080_sh0.08_tt6&amp;_nc_ht=scontent-lga3-1.cdninstagram.com&amp;_nc_cat=111&amp;_nc_oc=Q6cZ2QFlVS8BnI_1d8f5cBdrX96YGaxT1j9lB9gwfALqb8BsoHkIj9OCruiqcYkca5BoP40&amp;_nc_ohc=gmILirze14QQ7kNvwHAlOrZ&amp;_nc_gid=aitM8k8f_pzjsHJsk9VSig&amp;edm=AOQ1c0wBAAAA&amp;ccb=7-5&amp;ig_cache_key=MzgzOTQ1Mjk3Mjk2Nzk5OTY0OA%3D%3D.3-ccb7-5&amp;oh=00_AfxLdwNN85KLexi7yWNNR3Yc5I4zreD-qyVIdIow-sbjxA&amp;oe=69BD93F0&amp;_nc_sid=8b3546, https://scontent-lga3-1.cdninstagram.com/v/t51.82787-15/642008291_17919902778256559_7067910972113083564_n.jpg?stp=dst-jpg_e35_p1080x1080_sh0.08_tt6&amp;_nc_ht=scontent-lga3-1.cdninstagram.com&amp;_nc_cat=111&amp;_nc_oc=Q6cZ2QFlVS8BnI_1d8f5cBdrX96YGaxT1j9lB9gwfALqb8BsoHkIj9OCruiqcYkca5BoP40&amp;_nc_ohc=gmILirze14QQ7kNvwHAlOrZ&amp;_nc_gid=aitM8k8f_pzjsHJsk9VSig&amp;edm=AOQ1c0wBAAAA&amp;ccb=7-5&amp;ig_cache_key=MzgzOTQ1Mjk3Mjk2Nzk5OTY0OA%3D%3D.3-ccb7-5&amp;oh=00_AfxLdwNN85KLexi7yWNNR3Yc5I4zreD-qyVIdIow-sbjxA&amp;oe=69BD93F0&amp;_nc_sid=8b3546, https://scontent-lga3-1.cdninstagram.com/v/t51.82787-15/639975070_17919902787256559_460314551928254751_n.jpg?stp=dst-jpg_e35_p1080x1080_sh0.08_tt6&amp;_nc_ht=scontent-lga3-1.cdninstagram.com&amp;_nc_cat=111&amp;_nc_oc=Q6cZ2QFlVS8BnI_1d8f5cBdrX96YGaxT1j9lB9gwfALqb8BsoHkIj9OCruiqcYkca5BoP40&amp;_nc_ohc=cn8ywJemlT8Q7kNvwE8Yn2v&amp;_nc_gid=aitM8k8f_pzjsHJsk9VSig&amp;edm=AOQ1c0wBAAAA&amp;ccb=7-5&amp;ig_cache_key=MzgzOTQ1MzAxMDYxNjA2OTU0Ng%3D%3D.3-ccb7-5&amp;oh=00_AfwUDJBXuIN7Ep6oq_XTnqh_AglASBvHoFQGbFSySelJJA&amp;oe=69BDAE5E&amp;_nc_sid=8b3546, https://scontent-lga3-1.cdninstagram.com/v/t51.82787-15/639908280_17919902796256559_2323812893605667852_n.jpg?stp=dst-jpg_e35_p1080x1080_sh0.08_tt6&amp;_nc_ht=scontent-lga3-1.cdninstagram.com&amp;_nc_cat=111&amp;_nc_oc=Q6cZ2QFlVS8BnI_1d8f5cBdrX96YGaxT1j9lB9gwfALqb8BsoHkIj9OCruiqcYkca5BoP40&amp;_nc_ohc=EU0qyC0sR5YQ7kNvwGUDVln&amp;_nc_gid=aitM8k8f_pzjsHJsk9VSig&amp;edm=AOQ1c0wBAAAA&amp;ccb=7-5&amp;ig_cache_key=MzgzOTQ1MzAxODczNjI2NDA4OQ%3D%3D.3-ccb7-5&amp;oh=00_Afx6b3-OtUB45x-QGOwKm1eoLrdB7OMHI-tiyGj8HWVVcg&amp;oe</t>
  </si>
  <si>
    <t>https://scontent-lga3-3.cdninstagram.com/o1/v/t2/f2/m86/AQMBmbzFB3JMIVwh7r4izPhPhDJHDDPYljkv00bNDb2pXoAp4JGjwLN3BK5OE4maSZHUjraxotx-PyKuAfHVefUf1S_68Ig4ZCv4nZ0.mp4?_nc_cat=108&amp;_nc_sid=5e9851&amp;_nc_ht=scontent-lga3-3.cdninstagram.com&amp;_nc_ohc=ViLEFtE7kNgQ7kNvwGtewo6&amp;efg=eyJ2ZW5jb2RlX3RhZyI6Inhwdl9wcm9ncmVzc2l2ZS5JTlNUQUdSQU0uQ0xJUFMuQzMuNzIwLmRhc2hfYmFzZWxpbmVfMV92MSIsInhwdl9hc3NldF9pZCI6NzYwMTAwMTY2NTkzOTcwLCJhc3NldF9hZ2VfZGF5cyI6NjAsInZpX3VzZWNhc2VfaWQiOjEwODI3LCJkdXJhdGlvbl9zIjoxOCwidXJsZ2VuX3NvdXJjZSI6Ind3dyJ9&amp;ccb=17-1&amp;vs=9402f109edda1ae4&amp;_nc_vs=HBksFQIYUmlnX3hwdl9yZWVsc19wZXJtYW5lbnRfc3JfcHJvZC84QzQwMEM4QTk2MzE3MEREQjExMUIyQUM0NjZFMTQ5MF92aWRlb19kYXNoaW5pdC5tcDQVAALIARIAFQIYOnBhc3N0aHJvdWdoX2V2ZXJzdG9yZS9HSXRNa3lUSG9aYnhGeDBEQU0zdTQ3YXRCREZMYnN0VEFRQUYVAgLIARIAKAAYABsCiAd1c2Vfb2lsATEScHJvZ3Jlc3NpdmVfcmVjaXBlATEVAAAm5LbjxtPT2QIVAigCQzMsF0AyxBiTdLxqGBJkYXNoX2Jhc2VsaW5lXzFfdjERAHX-B2WWqQEA&amp;_nc_gid=aitM8k8f_pzjsHJsk9VSig&amp;_nc_ss=1a&amp;_nc_zt=28&amp;oh=00_Afzq4FlOlMVvhs3jSL_21qiMHOis6O68ZRgII6glxt1Kiw&amp;oe=69B9C021, https://scontent-lga3-3.cdninstagram.com/o1/v/t2/f2/m86/AQMr_Pxsz1ZoHJfVjZiZ3BJ-1TdqJdc9nxXw3qVipWK4KgO5Dq2O44JCGs_ci7SlVvYWt3tRpDDjbuNlkWDzHEq0kbbGpdsivkwaIvo.mp4?_nc_cat=106&amp;_nc_sid=5e9851&amp;_nc_ht=scontent-lga3-3.cdninstagram.com&amp;_nc_ohc=viHL2skDKfUQ7kNvwF_GBim&amp;efg=eyJ2ZW5jb2RlX3RhZyI6Inhwdl9wcm9ncmVzc2l2ZS5JTlNUQUdSQU0uQ0xJUFMuQzMuNzIwLmRhc2hfYmFzZWxpbmVfMV92MSIsInhwdl9hc3NldF9pZCI6OTEwMjk1MTYyMTczNzQyLCJhc3NldF9hZ2VfZGF5cyI6NzEsInZpX3VzZWNhc2VfaWQiOjEwMDk5LCJkdXJhdGlvbl9zIjoxOSwidXJsZ2VuX3NvdXJjZSI6Ind3dyJ9&amp;ccb=17-1&amp;vs=62ec2df42c9d7d7f&amp;_nc_vs=HBksFQIYUmlnX3hwdl9yZWVsc19wZXJtYW5lbnRfc3JfcHJvZC80ODQ5QjBEM0JFRUYwODJGQkEzOTc1NDg1QjREODU5M192aWRlb19kYXNoaW5pdC5tcDQVAALIARIAFQIYR2lnX3hwdl9yZWVsc19wZXJtYW5lbnRfc3JfcHJvZC8xMzgyNjg5MzQzNjM5MzAwXzc1NTI1NTI2NDM5OTY1NDQ5MzcubXA0FQICyAESACgAGAAbAogHdXNlX29pbAExEnByb2dyZXNzaXZlX3JlY2lwZQExFQAAJtzkwbyT-p0DFQIoAkMzLBdAM3dLxqfvnhgSZGFzaF9iYXNlbGluZV8xX3YxEQB1_gdl5p0BAA&amp;_nc_gid=aitM8k8f_pzjsHJsk9VSig&amp;_nc_ss=1a&amp;_nc_zt=28&amp;oh=00_AfwyRmpmxmt3QsJCHP9Q1wUjK3ZvxlfJl31ojWtFAiE0iQ&amp;oe=69B99543, https://scontent-lga3-3.cdninstagram.com/o1/v/t2/f2/m367/AQP0L_f8GXXOCWWvg_Nsj-yjCUFkF5Wuk7L6WcjAV3Q5gFATuaQ1rI1o3O2iyxR8Tg_WJYNLwO0SXsoKgxs4jFqVDX53b0ZFJytsmEE.mp4?_nc_cat=108&amp;_nc_sid=5e9851&amp;_nc_ht=scontent-lga3-3.cdninstagram.com&amp;_nc_ohc=iHBQj4YI_QsQ7kNvwHzSs-7&amp;efg=eyJ2ZW5jb2RlX3RhZyI6Inhwdl9wcm9ncmVzc2l2ZS5JTlNUQUdSQU0uQ0FST1VTRUxfSVRFTS5DMy4xMDM2LmRhc2hfYmFzZWxpbmVfMV92MSIsInhwdl9hc3NldF9pZCI6MjQ3MDIzOTc1NjY5NDk4NywiYXNzZXRfYWdlX2RheXMiOjI3MCwidmlfdXNlY2FzZV9pZCI6MTAxNDYsImR1cmF0aW9uX3MiOjYsInVybGdlbl9zb3VyY2UiOiJ3d3cifQ%3D%3D&amp;ccb=17-1&amp;vs=25d3477e94832362&amp;_nc_vs=HBkcFQIYQGlnX2VwaGVtZXJhbC9DQzQ1NzQ3ODUxMjE4QTkyQUJGRDlDRjExQUM1OUY4MV92aWRlb19kYXNoaW5pdC5tcDQVAALIARIAKAAYABsCiAd1c2Vfb2lsATEScHJvZ3Jlc3NpdmVfcmVjaXBlATEVAAAmlteps_Cq4wgVAigCQzMsF0AYAAAAAAAAGBJkYXNoX2Jhc2VsaW5lXzFfdjERAHXuB2XEngEA&amp;_nc_gid=aitM8k8f_pzjsHJsk9VSig&amp;_nc_ss=1a&amp;_nc_zt=28&amp;oh=00_AfyRVauvwyVdUs0tfyai0zoDw6rEHc7YiwL8d4TJoQB_Uw&amp;oe=69BDA909, https://scontent-lga3-2.cdninstagram.com/o1/v/t2/f2/m367/AQMiUvUfCjiqlUcp_o-rL7utTTVtnSYbYgfY4LdKiGYh8eEFZAdiCdDmDt9kz3bILEfCGIgSbQJEcyyu13IitETAeOeN1zjONiMpexk.mp4?_nc_cat=105&amp;_nc_sid=5e9851&amp;_nc_ht=scontent-lga3-2.cdninstagram.com&amp;_nc_ohc=BE7maoPvcA4Q7kNvwF2UFgR&amp;efg=eyJ2ZW5jb2RlX3RhZyI6Inhwdl9wcm9ncmVzc2l2ZS5JTlNUQUdSQU0uQ0FST1VTRUxfSVRFTS5DMy4xMDI4LmRhc2hfYmFzZWxpbmVfMV92MSIsInhwdl9hc3NldF9pZCI6MTM3ODg1NTA1MzMzNzAwNSwiYXNzZXRfYWdlX2RheXMiOjI3MCwidmlfdXNlY2FzZV9pZCI6MTAxNDYsImR1cmF0aW9uX3MiOjE0LCJ1cmxnZW5fc291cmNlIjoid3d3In0%3D&amp;ccb=17-1&amp;vs=78489c02c15177e2&amp;_nc_vs=HBksFQIYQGlnX2VwaGVtZXJhbC8wNzRBRjBCQzE4QTA1QzVCQjk4NUNEMTA0RjMyM0ZBMF92aWRlb19kYXNoaW5pdC5tcDQVAALIARIAFQIYOnBhc3N0aHJvdWdoX2V2ZXJzdG9yZS9HUFZ3TFI3QWRFcV8xazBDQUxqR2JyUEFrNGRCYmtZTEFBQUYVAgLIARIAKAAYABsCiAd1c2Vfb2lsATEScHJvZ3Jlc3NpdmVfcmVjaXBlATEVAAAm2oa12vaD8wQVAigCQzMsF0AtiDEm6XjVGBJkYXNoX2Jhc2VsaW5lXzFfdjERAHXuB2XEngEA&amp;_nc_gid=aitM8k8f_pzjsHJsk9VSig&amp;_nc_ss=1a&amp;_nc_zt=28&amp;oh=00_AfwKt8M-XmlazRPej6wOHVkNeLcAZ1UWPjCmmFc6uQAa_g&amp;oe=69BD925E, https://scontent-lga3-2.cdninstagram.com/o1/v/t2/f2/m367/AQPs5wqINu3k_hk2kbdx-Ia6_UlHbP2TrLN3VwMmDfznqpmw_TfIEBZ5N4BP0dpyYy0-uYxdDfj0i5xraToLrubyspolPXBIsbgW6fE.mp4?_nc_cat=100&amp;_nc_sid=5e9851&amp;_nc_ht=scontent-lga3-2.cdninstagram.com&amp;_nc_ohc=ieCFxICqJ1kQ7kNvwFeO4AM&amp;efg=eyJ2ZW5jb2RlX3RhZyI6Inhwdl9wcm9ncmVzc2l2ZS5JTlNUQUdSQU0uQ0FST1VTRUxfSVRFTS5DMy4xMDM2LmRhc2hfYmFzZWxpbmVfMV92MSIsInhwdl9hc3NldF9pZCI6MTkxOTk4NTI4ODczNjYzOCwiYXNzZXRfYWdlX2RheXMiOjI3MCwidmlfdXNlY2FzZV9pZCI6MTAxNDYsImR1cmF0aW9uX3MiOjUsInVybGdlbl9zb3VyY2UiOiJ3d3cifQ%3D%3D&amp;ccb=17-1&amp;vs=9252e5bb98cf2d4&amp;_nc_vs=HBksFQIYQGlnX2VwaGVtZXJhbC9CMzRBNzdDRjg1Njk1Njk4NDJFOUY5MTYyM0Y4QjRBN192aWRlb19kYXNoaW5pdC5tcDQVAALIARIAFQIYOnBhc3N0aHJvdWdoX2V2ZXJzdG9yZS9HR2NPVHg2ODljQmF6UGNFQUNFTWxWMGJlbHMyYmtZTEFBQUYVAgLIARIAKAAYABsCiAd1c2Vfb2lsATEScHJvZ3Jlc3NpdmVfcmVjaXBlATEVAAAm_L3fke2N6QYVAigCQzMsF0AWiDEm6XjVGBJkYXNoX2Jhc2VsaW5lXzFfdjERAHXuB2XEngEA&amp;_nc_gid=aitM8k8f_pzjsHJsk9VSig&amp;_nc_ss=1a&amp;_nc_zt=28&amp;oh=00_Afw6l11hhbicDvU7LWoTKPSu-0ZElDsY9kQQ-EnIQwtcAg&amp;oe=69BD98</t>
  </si>
  <si>
    <t>https://www.instagram.com/gesi.406</t>
  </si>
  <si>
    <t>classification</t>
  </si>
  <si>
    <t>confidence</t>
  </si>
  <si>
    <t>watch_brands</t>
  </si>
  <si>
    <t>specific_watches</t>
  </si>
  <si>
    <t>total_collection_value</t>
  </si>
  <si>
    <t>net_worth_tier</t>
  </si>
  <si>
    <t>wealth_signals</t>
  </si>
  <si>
    <t>ownership_type</t>
  </si>
  <si>
    <t>sourcing_potential</t>
  </si>
  <si>
    <t>sourcing_reasoning</t>
  </si>
  <si>
    <t>approach_suggestion</t>
  </si>
  <si>
    <t>priority_score</t>
  </si>
  <si>
    <t>ai_reasoning</t>
  </si>
  <si>
    <t>vision_summary</t>
  </si>
  <si>
    <t>images_analyzed</t>
  </si>
  <si>
    <t>classified_date</t>
  </si>
  <si>
    <t>bezelsociety</t>
  </si>
  <si>
    <t>Bezel Society</t>
  </si>
  <si>
    <t>Documenting my lifelong passion for watches. Some of the watches I post are not mine.</t>
  </si>
  <si>
    <t>https://www.instagram.com/bezelsociety</t>
  </si>
  <si>
    <t>enthusiast</t>
  </si>
  <si>
    <t>medium</t>
  </si>
  <si>
    <t>Vanguart, MB&amp;F, Andersen Genève, Czapek, Roger W. Smith, Hautlence</t>
  </si>
  <si>
    <t>Hautlence HL Sphere HLS01.01 (~100,000 - 150,000) | Hautlence Vagabondage III HL2.0 (~100,000 - 150,000) | MB&amp;F Legacy Machine FlyingT 04.WL.W (~120,000 - 200,000+) | Andersen Genève Jump Hour Rising Sun Edition unknown (~50,000 - 100,000)</t>
  </si>
  <si>
    <t>unknown - likely handling dealer inventory</t>
  </si>
  <si>
    <t>unknown</t>
  </si>
  <si>
    <t>Access to Dubai Watch Week, Handling ultra-high-end independent watches, Boutique/exhibition environment access</t>
  </si>
  <si>
    <t>unclear</t>
  </si>
  <si>
    <t>low</t>
  </si>
  <si>
    <t>Bio explicitly states 'Some of the watches I post are not mine' and images show dealer/exhibition setting rather than personal collection. Appears to be content creator documenting watches rather than owner.</t>
  </si>
  <si>
    <t>Follow and engage with content to build relationship - may have connections to collectors or dealers</t>
  </si>
  <si>
    <t>Profile shows sophisticated knowledge and access to ultra-high-end independent watches, but explicitly disclaims ownership of posted pieces. Appears to be enthusiast/content creator at industry events rather than personal collector, limiting direct sourcing potential but could provide valuable connections.</t>
  </si>
  <si>
    <t>The images showcase a person trying on an array of avant-garde and highly exclusive independent luxury watches, including the Hautlence HL Sphere, Hautlence Vagabondage III, and the MB&amp;F Legacy Machine FlyingT, within a sophisticated watch boutique or exhibition environment.</t>
  </si>
  <si>
    <t>thewatchhabit</t>
  </si>
  <si>
    <t>No humans, just horology.</t>
  </si>
  <si>
    <t>https://www.instagram.com/thewatchhabit</t>
  </si>
  <si>
    <t>irrelevant</t>
  </si>
  <si>
    <t>high</t>
  </si>
  <si>
    <t>none</t>
  </si>
  <si>
    <t>Account has zero posts, only 3 followers, and no content to evaluate - appears to be inactive or newly created with no demonstrated watch ownership or activity</t>
  </si>
  <si>
    <t>skip - no engagement value</t>
  </si>
  <si>
    <t>This appears to be an inactive or placeholder account with no posts, minimal followers, and no content to analyze. Despite the horology-focused bio, there's no evidence of actual watch ownership, collecting activity, or engagement in the watch community.</t>
  </si>
  <si>
    <t>No images/videos available for analysis</t>
  </si>
  <si>
    <t>IWC, Cartier, Rolex, Omega, Tudor</t>
  </si>
  <si>
    <t>IWC 18K YG Automatic Dress Watch circa 1970 (~2500-6000) | Cartier Tank MC 34 x 43mm (~3000-5000) | Rolex Datejust 16233, 16000 (~4000-8000) | Rolex Day Date President 1803, 18038 (~8000-15000) | Omega Seamaster 600 135.012 (~800-1500) | Tudor Prince Oysterdate 74100 (~1500-3000)</t>
  </si>
  <si>
    <t>50000-150000+ (dealer inventory)</t>
  </si>
  <si>
    <t>Established Melrose Ave location for 40 years, Premium West Hollywood address</t>
  </si>
  <si>
    <t>dealer_business</t>
  </si>
  <si>
    <t>Established vintage watch dealer with 40 years experience, actively seeking inventory, has customer base for rare pieces, likely interested in sourcing quality watches for resale</t>
  </si>
  <si>
    <t>Professional email or phone call offering wholesale/dealer pricing on inventory pieces</t>
  </si>
  <si>
    <t>This is a legitimate vintage watch dealer with decades of experience on prestigious Melrose Ave. They handle quality pieces from premium brands and would be an excellent sourcing partner rather than a customer, as they need inventory to sell to their collectors.</t>
  </si>
  <si>
    <t>The images showcase a single vintage IWC automatic dress watch in a gold-toned case with a silver dial and black alligator strap, presented through detailed product shots and a wrist shot, suggesting it is part of a dealer's inventory for sale.</t>
  </si>
  <si>
    <t>high-end road bicycles with carbon frames and performance components, specialized cycling gear, travel to premium cycling destinations in Europe (Mallorca, Italian Alps, Girona), active lifestyle in scenic locations</t>
  </si>
  <si>
    <t>Profile shows zero watch-related content, no visible watches in images, and focuses entirely on high-end cycling. No indication of interest in luxury watches despite having disposable income for expensive cycling equipment and travel.</t>
  </si>
  <si>
    <t>do not approach - completely outside target market</t>
  </si>
  <si>
    <t>This profile is entirely focused on high-end cycling with no watch content whatsoever. While the user shows signs of disposable income through expensive cycling equipment and European travel, there are zero indicators of watch interest or ownership, making this completely irrelevant for a luxury watch sourcing business.</t>
  </si>
  <si>
    <t>The images showcase the user and a group of cyclists engaged in high-end road cycling in picturesque mountain and coastal environments, including a climb to Passo San Marco in Italy. Despite the active and affluent lifestyle depicted, no luxury watches are visible on any individuals in these specific images.</t>
  </si>
  <si>
    <t>Richard Mille, Patek Philippe, Rolex, Vacheron Constantin, A. Lange &amp; Söhne, Hublot, F.P. Journe, Jaeger-LeCoultre</t>
  </si>
  <si>
    <t>Richard Mille RM 011 Flyback Chronograph RM 011 (~400,000 - 650,000) | Richard Mille RM 35-03 RM 35-03 (~200,000 - 300,000) | Rolex Land-Dweller 36 Platinum 127286TBR (~80,000 - 120,000) | Richard Mille RM67-01 RM67-01 (~300,000 - 500,000) | Patek Philippe 5270P Chronograph 5270P (~200,000 - 300,000) | Patek Philippe 5178G Minute Repeater 5178G-012 (~600,000 - 800,000)</t>
  </si>
  <si>
    <t>2,000,000 - 5,000,000+ (dealer inventory)</t>
  </si>
  <si>
    <t>Shanghai luxury district address, Chrono24 certified seller status, claims 30,000+ watches sold, multiple high-end inventory pieces</t>
  </si>
  <si>
    <t>Established luxury watch dealer with verified Chrono24 presence and high-end inventory including Richard Mille, Patek Philippe. Actively buying/selling and offers recycling services, indicating strong sourcing network and capital.</t>
  </si>
  <si>
    <t>Professional B2B outreach via DM or phone, positioning as potential sourcing partner or wholesale buyer for rare pieces</t>
  </si>
  <si>
    <t>This is clearly an established luxury watch dealer with significant inventory and sales volume, not a personal collector. High priority as potential sourcing partner or competitor with access to rare pieces and established market presence.</t>
  </si>
  <si>
    <t>The images showcase two distinct luxury watches: a Richard Mille RM 011 Flyback Chronograph in blue NTPT carbon, presented with its original documentation, and a Rolex Oysterquartz-style watch featuring a unique light blue honeycomb 'LAND-DWELLER' fantasy dial, presented as a studio shot. The presence of both a genuine ultra-luxury piece and a custom/fantasy piece suggests the user may be a dealer or customizer.</t>
  </si>
  <si>
    <t>chandrey4</t>
  </si>
  <si>
    <t>https://www.instagram.com/chandrey4</t>
  </si>
  <si>
    <t>No watches visible in content, minimal profile activity with only 1 post and 8 followers, no luxury lifestyle indicators, appears to be casual personal account with no watch-related content</t>
  </si>
  <si>
    <t>no contact recommended</t>
  </si>
  <si>
    <t>This profile shows no watch-related content, luxury indicators, or collector behavior. The single post shows a person in modest attire with no visible watches, and the extremely low follower count suggests this is not a serious watch enthusiast or collector.</t>
  </si>
  <si>
    <t>A man in casual attire (quilted jacket, jeans, and a flat cap) stands outdoors in front of a brightly painted purple wooden structure, possibly a shed or outbuilding. His hands are in his pockets, and no watches are visible on either wrist.</t>
  </si>
  <si>
    <t>TSEDRO, Citizen, Seiko</t>
  </si>
  <si>
    <t>TSEDRO A.S. Zatsepin Tribute N/A (~$500 - $1500) | TSEDRO Purple Textured Dial Custom N/A (~$500 - $1500) | Citizen 1967 Football/Soccer themed N/A (~$200 - $500) | Seiko 1972 Vintage N/A (~$300 - $800)</t>
  </si>
  <si>
    <t>$5,000 - $15,000</t>
  </si>
  <si>
    <t>professional music studio equipment, custom watch manufacturing capability</t>
  </si>
  <si>
    <t>This is a custom watch maker/dealer who creates TSEDRO brand watches and deals in vintage pieces like Citizen and Seiko. They may have access to interesting vintage inventory and could be a sourcing partner for mid-tier vintage watches, though not luxury pieces.</t>
  </si>
  <si>
    <t>Direct message on Instagram or WhatsApp (+7(903)790-92-29) with business-to-business proposal for vintage watch sourcing collaboration</t>
  </si>
  <si>
    <t>This is clearly a watch dealer/maker operating under the TSEDRO brand, creating custom pieces and dealing in vintage watches. While not handling luxury brands, they could be a useful sourcing partner for vintage/collectible mid-tier pieces and have industry connections.</t>
  </si>
  <si>
    <t>The images showcase two distinct custom or microbrand watches, one a tribute to Russian composer A.S. Zatsepin with a musical dial, and another under the user's 'TSEDRO' brand featuring a purple textured dial and matching strap. Both are presented as product shots, with one image also showing a professional music studio setting.</t>
  </si>
  <si>
    <t>Unidentifiable</t>
  </si>
  <si>
    <t>Unidentifiable Sport/Tool Watch (generic) N/A (~200-1500)</t>
  </si>
  <si>
    <t>$200-1500</t>
  </si>
  <si>
    <t>Coach monogrammed puffer vest, Helicopter tour over New York City, International travel to NYC, Saint Petersburg locations</t>
  </si>
  <si>
    <t>enthusiast_no_ownership</t>
  </si>
  <si>
    <t>Only one low-value unidentifiable watch visible, profile is lifestyle/humor focused with no watch content in captions or hashtags, appears to be personal social media rather than watch collecting</t>
  </si>
  <si>
    <t>No approach recommended - not a watch collector</t>
  </si>
  <si>
    <t>This appears to be a lifestyle/humor influencer from Moscow with minimal watch ownership signals. Only one generic sport watch is visible with no luxury brands identified, and zero watch-related content in captions or hashtags suggests watches are not a focus area for this individual.</t>
  </si>
  <si>
    <t>The images depict a man enjoying various outdoor and travel experiences, including a city rooftop, a winter park with ice skating, and an aerial view from a helicopter over New York City. A single sporty watch is visible on his wrist in one of the images.</t>
  </si>
  <si>
    <t>unknown - no watches detected</t>
  </si>
  <si>
    <t>BMW Z4 luxury sports car with red leather interior, Catamaran sailboat ownership/chartering, BMW dealership visits, Premium coastal locations in Busan</t>
  </si>
  <si>
    <t>No watch content detected in any posts or profile data, despite clear wealth indicators from luxury car and boat ownership</t>
  </si>
  <si>
    <t>no approach recommended - profile shows no watch interest</t>
  </si>
  <si>
    <t>Profile shows clear wealth through luxury automotive and marine assets but contains zero watch-related content across all posts and profile data. High net worth individual but completely irrelevant for watch sourcing business.</t>
  </si>
  <si>
    <t>The images showcase a user's personal lifestyle, featuring a BMW Z4 luxury sports car, a visit to a BMW dealership, and a large catamaran sailboat on the open sea. No luxury watches are visible in any of the provided posts.</t>
  </si>
  <si>
    <t>extensive international travel, visits to multiple countries, ski resort vacations</t>
  </si>
  <si>
    <t>Profile shows zero watch-related content despite 495 posts. Focus is entirely on travel, geography, and cultural experiences across 20+ countries with no luxury goods or timepiece interests visible.</t>
  </si>
  <si>
    <t>no approach recommended</t>
  </si>
  <si>
    <t>This is a travel/lifestyle profile with extensive international experience but absolutely no watch content, luxury timepiece interests, or relevant signals for a watch sourcing business. The person appears to be a travel enthusiast or possibly in mobile/telecommunications trade based on the Telegram link.</t>
  </si>
  <si>
    <t>The images depict a person (or people) traveling through a snowy, mountainous region, holding a bottle of Armenian wine, and posing in various outdoor settings including a church and a river. No watches or overt luxury items are visible in any of the provided images.</t>
  </si>
  <si>
    <t>outsourcedcreativedepartment</t>
  </si>
  <si>
    <t>Outsourced Creative Dept. ™</t>
  </si>
  <si>
    <t>http://outsourcedcd.com/</t>
  </si>
  <si>
    <t>https://www.instagram.com/outsourcedcreativedepartment</t>
  </si>
  <si>
    <t>This appears to be a dormant creative services business account with no posts, minimal engagement, and no watch-related content whatsoever</t>
  </si>
  <si>
    <t>Do not approach - completely irrelevant to watch sourcing business</t>
  </si>
  <si>
    <t>This is a business account for creative services with zero posts, no watch content, and no relevant activity. The account appears dormant with only 1 follower and no evidence of watch collecting or luxury lifestyle.</t>
  </si>
  <si>
    <t>scenic coastal city view with marina, luxury hotel stays (Westin Tokyo), high-end dining experiences, travel to multiple Japanese cities</t>
  </si>
  <si>
    <t>No watches visible in any images and zero watch-related hashtags or content in posts. Profile focuses entirely on food, travel, and lifestyle experiences with no indication of watch interest or ownership.</t>
  </si>
  <si>
    <t>This profile shows no watch-related content whatsoever, focusing exclusively on Japanese food, travel, and lifestyle experiences. While there are some wealth indicators from luxury hotels and dining, there is zero evidence of watch collecting or interest making this profile completely irrelevant for watch sourcing purposes.</t>
  </si>
  <si>
    <t>The provided images from @vito_tomo depict various scenes including a numerical detail, people go-karting in a city, a dessert plate, a scenic coastal city view, and a salt lamp. No watches are visible in any of the images, preventing a luxury watch-specific analysis.</t>
  </si>
  <si>
    <t>lilloo____</t>
  </si>
  <si>
    <t>🥢</t>
  </si>
  <si>
    <t>None,Art Restoration Service</t>
  </si>
  <si>
    <t>https://www.instagram.com/lilloo____</t>
  </si>
  <si>
    <t>No watch content whatsoever - profile shows fashion/lifestyle content with zero watch visibility or interest indicated</t>
  </si>
  <si>
    <t>do not approach - completely irrelevant to watch sourcing business</t>
  </si>
  <si>
    <t>Profile shows no watch-related content, minimal posting activity (1 post), and appears focused on fashion/lifestyle with no luxury indicators or watch ownership signals. Completely irrelevant for luxury watch sourcing purposes.</t>
  </si>
  <si>
    <t>The image shows a person taking a mirror selfie in what appears to be a fitting room or a simple room with a curtain. The person is wearing a long-sleeve white shirt with text and a plaid maxi skirt. No watches are visible on either wrist.</t>
  </si>
  <si>
    <t>travel to Hong Kong and Korea, concert attendance, visits to Ghibli Park</t>
  </si>
  <si>
    <t>No watch content detected in images or text, profile focused on lifestyle, food, travel, and entertainment rather than luxury goods or timepieces</t>
  </si>
  <si>
    <t>This profile shows no watch-related content whatsoever and appears to be a young woman sharing casual lifestyle content about concerts, food, and travel. The AI vision analysis confirms no watches are visible in any images, making this profile completely irrelevant for luxury watch sourcing purposes.</t>
  </si>
  <si>
    <t>The images feature a young woman in various casual indoor settings, including what appears to be a home or salon, and one dark, blurry image from an indoor event. No watches are visible in any of the provided images, making a watch-centric analysis impossible.</t>
  </si>
  <si>
    <t>No watch content whatsoever in posts or images. Profile shows casual lifestyle with food and personal activities unrelated to luxury goods or timepieces.</t>
  </si>
  <si>
    <t>Do not approach - irrelevant profile</t>
  </si>
  <si>
    <t>This profile contains zero watch-related content, with images showing casual dining and personal activities. The Japanese bio mentions marriage and casual activities, showing no connection to luxury watches or collecting.</t>
  </si>
  <si>
    <t>The provided images depict a person holding a mayonnaise bottle in what appears to be a home setting, a person eating pizza and pasta in a casual restaurant, a close-up of a pizza, and a person exploring a cave. No luxury watches are visible in any of the images, making a watch-centric analysis impossible.</t>
  </si>
  <si>
    <t>eleanornp133</t>
  </si>
  <si>
    <t>蔡心妤</t>
  </si>
  <si>
    <t>https://www.instagram.com/eleanornp133</t>
  </si>
  <si>
    <t>travel to major city (Taipei), view of iconic landmark (Taipei 101)</t>
  </si>
  <si>
    <t>Account shows no watch-related content whatsoever, only 1 post with 0 followers, appears to be inactive personal account with no luxury watch indicators</t>
  </si>
  <si>
    <t>do not approach - no watch relevance</t>
  </si>
  <si>
    <t>This appears to be an inactive personal Instagram account with zero watch-related content, no followers, and only one landscape post of Taipei. There are no indicators of watch collecting, dealing, or even casual interest in timepieces.</t>
  </si>
  <si>
    <t>The image captures a scenic cityscape at sunset, prominently featuring the iconic Taipei 101 skyscraper in the background. The foreground includes trees and street elements, suggesting an urban travel or outdoor setting. No watches or personal luxury items are visible in the image.</t>
  </si>
  <si>
    <t>bosco_636</t>
  </si>
  <si>
    <t>https://www.instagram.com/bosco_636</t>
  </si>
  <si>
    <t>Account has zero posts, no content, no bio, and no watch-related activity whatsoever - impossible to assess any watch ownership or interest</t>
  </si>
  <si>
    <t>do not approach - no meaningful profile activity</t>
  </si>
  <si>
    <t>This is essentially an empty Instagram account with no posts, no bio, and no content to analyze. There are zero indicators of watch collecting, dealing, or even basic interest in timepieces, making it completely irrelevant for sourcing purposes.</t>
  </si>
  <si>
    <t>felipe_rodriguesr6398</t>
  </si>
  <si>
    <t>Felipe Rodrigues🇧🇷</t>
  </si>
  <si>
    <t>Marketing Digital | mente criativa e apaixonado por redes sociais 🌐</t>
  </si>
  <si>
    <t>https://www.instagram.com/felipe_rodriguesr6398</t>
  </si>
  <si>
    <t>Profile shows zero posts, zero followers, and no watch-related content. Bio indicates digital marketing focus with no luxury or watch interests mentioned.</t>
  </si>
  <si>
    <t>none - skip this profile</t>
  </si>
  <si>
    <t>This is an empty profile with no posts, no followers, and a bio focused on digital marketing with no watch or luxury indicators. There is absolutely no evidence of watch collecting, dealing, or even basic interest in timepieces.</t>
  </si>
  <si>
    <t>feriyanto4060</t>
  </si>
  <si>
    <t>Feriyanto Bimauwuang</t>
  </si>
  <si>
    <t>ultimate patrs phone 08812264793 kaca cerminferiyanto blacklist Bimauwuang eaxae 32mb 64mb 8mb 16mb AV Need for speed most wanted &amp; Underground 2</t>
  </si>
  <si>
    <t>https://www.instagram.com/feriyanto4060</t>
  </si>
  <si>
    <t>Profile shows zero watch-related content, focusing entirely on gaming (PS2, Need for Speed) and video game screenshots with no luxury items or wealth indicators visible</t>
  </si>
  <si>
    <t>This profile is completely irrelevant to luxury watch sourcing, focusing exclusively on gaming content with no watches, luxury items, or wealth indicators present. The bio mentions gaming and phone parts, while posts are about video games and gaming setups.</t>
  </si>
  <si>
    <t>The provided images consist of a dimly lit, cluttered room featuring a projector and game console, alongside several screenshots from a ship simulation video game. No watches or luxury items are visible in any of the images, making a luxury watch analysis impossible.</t>
  </si>
  <si>
    <t>laofu79</t>
  </si>
  <si>
    <t>LaoFu</t>
  </si>
  <si>
    <t>https://www.instagram.com/laofu79</t>
  </si>
  <si>
    <t>fine dining experience with lobster</t>
  </si>
  <si>
    <t>No watch content whatsoever - only 1 post showing food, no watch-related activity despite following 534 accounts, extremely low engagement suggests inactive or fake account</t>
  </si>
  <si>
    <t>Do not approach - irrelevant to watch business</t>
  </si>
  <si>
    <t>Profile shows zero watch content with only a single food post, minimal followers, and no watch-related signals despite high following count. The fine dining indicator alone is insufficient without any watch context.</t>
  </si>
  <si>
    <t>The image displays a gourmet meal featuring two halves of a cheese-baked lobster, garnished with parsley and an orchid, presented on a white plate, suggesting a fine dining experience.</t>
  </si>
  <si>
    <t>more.capital</t>
  </si>
  <si>
    <t>⚓️ Capital Music ⚓️</t>
  </si>
  <si>
    <t>@wonderchildrecords 💫 | @forthenightmusic 🌑 |</t>
  </si>
  <si>
    <t>https://www.instagram.com/more.capital</t>
  </si>
  <si>
    <t>hodinkee</t>
  </si>
  <si>
    <t>media</t>
  </si>
  <si>
    <t>Dubai location, music industry connections, producer credits on platinum albums</t>
  </si>
  <si>
    <t>Profile is entirely focused on music production and record label activities with no watch-related content, posts, or interests visible</t>
  </si>
  <si>
    <t>This is a music producer/record label account with zero watch content or luxury lifestyle posts showcasing timepieces. While they have industry connections and work in Dubai/Houston, there are no signals indicating watch collecting interest or ownership.</t>
  </si>
  <si>
    <t>The provided images are album covers for Bad Bunny's 'YHLQMDLG' (front and back) and Summer Walker's 'Still Over It'. No luxury watches are visible on any individuals or in the settings depicted across these images. The images are artistic representations for musical albums, not personal lifestyle posts from @more.capital showcasing watches or wealth.</t>
  </si>
  <si>
    <t>samad33986</t>
  </si>
  <si>
    <t>fihvy9obv</t>
  </si>
  <si>
    <t>https://www.instagram.com/samad33986</t>
  </si>
  <si>
    <t>No watch content, no luxury indicators, casual lifestyle, and profile appears to be a regular social media user with no connection to watches or luxury goods</t>
  </si>
  <si>
    <t>Profile shows no watch-related content, luxury items, or wealth indicators. The bio appears random, posts are casual personal content, and AI vision confirms no watches or luxury signals are present in any images.</t>
  </si>
  <si>
    <t>The images feature a young individual in various casual settings, including on a motorcycle in a residential street, on rooftops, and at what appears to be a local event. No watches are visible in any of the images, and there are no discernible luxury items or significant wealth indicators.</t>
  </si>
  <si>
    <t>curatedbylizabeth</t>
  </si>
  <si>
    <t>ELizabeth Murphy</t>
  </si>
  <si>
    <t>People Guru to Startups #peopleguru #startups #sneakerthefup @silkroll @slopevintage @isolvrisk @thedrybar  @advisemenyc #notHRbutpeople</t>
  </si>
  <si>
    <t>https://www.instagram.com/curatedbylizabeth</t>
  </si>
  <si>
    <t>NYC location, business owner, startup consulting, multiple business mentions</t>
  </si>
  <si>
    <t>Profile shows zero watch-related content, focused entirely on business consulting, mental health, and marathon running</t>
  </si>
  <si>
    <t>Do not approach - no watch relevance</t>
  </si>
  <si>
    <t>This is a business consultant specializing in startup people operations with content focused on running, mental health, and charity work. No watch content whatsoever despite 596 posts and detailed profile analysis.</t>
  </si>
  <si>
    <t>No vision analysis</t>
  </si>
  <si>
    <t>cornerstonewatchcompany</t>
  </si>
  <si>
    <t>Cornerstone Watch Company</t>
  </si>
  <si>
    <t>http://cornerstonewatchcompany.com/</t>
  </si>
  <si>
    <t>https://www.instagram.com/cornerstonewatchcompany</t>
  </si>
  <si>
    <t>Benrus, Seiko, Bulova</t>
  </si>
  <si>
    <t>Benrus Vintage Dress Watch with Ruby Markers N/A (~200 - 600) | Seiko 6139-6002 "Pogue" Chronograph 6139-6002 (~800 - 2,000) | Bulova Oceanographer "Devil Diver" (vintage) N/A (~500 - 1,500) | Seiko 6105-8110/8119 "Turtle" Diver 6105-8110 or 6105-8119 (~1,000 - 3,000) | Bulova Chronograph "Surfboard" / "Devil Diver Chronograph" N/A (~1,500 - 4,000)</t>
  </si>
  <si>
    <t>4,000 - 11,100</t>
  </si>
  <si>
    <t>As a vintage watch dealer with curated inventory, they could be a sourcing partner or trade contact rather than end customer. They may have access to pieces not currently displayed and could facilitate sourcing deals.</t>
  </si>
  <si>
    <t>Professional business outreach via email or DM discussing potential trade partnerships, wholesale opportunities, or collaborative sourcing arrangements</t>
  </si>
  <si>
    <t>This is clearly a vintage watch dealer business with curated inventory focused on mid-tier collectibles. While not high-end luxury, they could serve as a sourcing partner or trade contact for the business.</t>
  </si>
  <si>
    <t>The images showcase a curated selection of vintage watches, including models from Benrus, Seiko, and Bulova, presented in a clean, simple flat-lay style, with one watch shown on a wrist. The watches are all in worn/vintage condition, suggesting a focus on collectible timepieces rather than modern luxury.</t>
  </si>
  <si>
    <t>bernhardhelmlinger</t>
  </si>
  <si>
    <t>BERNHARD HELMLINGER</t>
  </si>
  <si>
    <t>Based in Austria 🇦🇹</t>
  </si>
  <si>
    <t>https://www.instagram.com/bernhardhelmlinger</t>
  </si>
  <si>
    <t>Profile is completely empty with zero posts, no followers, and no content to evaluate. No watch-related activity or signals present.</t>
  </si>
  <si>
    <t>Do not approach - inactive/empty profile</t>
  </si>
  <si>
    <t>This is an empty Instagram profile with no posts, followers, or any content whatsoever. There are zero indicators of watch collecting, dealing, or even basic interest in watches, making it completely irrelevant for sourcing purposes.</t>
  </si>
  <si>
    <t>angkringanramashinta</t>
  </si>
  <si>
    <t>Angkringan Rama Shinta</t>
  </si>
  <si>
    <t>https://www.instagram.com/angkringanramashinta</t>
  </si>
  <si>
    <t>polyauctionhk</t>
  </si>
  <si>
    <t>auction_house</t>
  </si>
  <si>
    <t>N/A</t>
  </si>
  <si>
    <t>This is a food business/vendor account posting about Indonesian fried snacks and meals with no watch-related content, luxury items, or wealth indicators visible</t>
  </si>
  <si>
    <t>Do not approach - completely irrelevant to luxury watch sourcing</t>
  </si>
  <si>
    <t>This Instagram account is clearly for a food business (angkringan) selling Indonesian street food like fried snacks and rice dishes. There is zero watch-related content, no luxury items visible, and no indicators of wealth or watch collecting interest.</t>
  </si>
  <si>
    <t>The images display various Indonesian fried snacks and a meal of rice with a side dish, presented in simple bowls and plates on a wooden surface. No luxury watches or other high-value items are visible in any of the posts.</t>
  </si>
  <si>
    <t>charlotte.mier</t>
  </si>
  <si>
    <t>художник • дизайнер • психология                       маркетинг                                                                      Мск/Анапа</t>
  </si>
  <si>
    <t>https://www.instagram.com/charlotte.mier</t>
  </si>
  <si>
    <t>Dior Lady Dior handbag</t>
  </si>
  <si>
    <t>No watch content whatsoever - profile focuses on art, design, and personal life with no horological interest demonstrated</t>
  </si>
  <si>
    <t>none - not relevant for watch sourcing business</t>
  </si>
  <si>
    <t>This is an artist/designer profile with no watch-related content in posts, hashtags, or images. While there are some wealth indicators (Dior bag), the complete absence of any horological interest makes this irrelevant for watch sourcing purposes.</t>
  </si>
  <si>
    <t>The images feature a young woman posing indoors, likely in a restaurant or a cozy establishment with rustic decor, holding a white Dior Lady Dior handbag. No watches are visible on her person in any of the frames.</t>
  </si>
  <si>
    <t>wujian777</t>
  </si>
  <si>
    <t>j-nordic</t>
  </si>
  <si>
    <t>https://www.instagram.com/wujian777</t>
  </si>
  <si>
    <t>Profile shows zero watch-related content and focuses entirely on cultural artifacts, travel items, and vaping products with no indicators of luxury lifestyle or watch interest</t>
  </si>
  <si>
    <t>This profile contains absolutely no watch-related content, luxury lifestyle indicators, or wealth signals. The posts focus on Chinese cultural sites, Norwegian-branded bags, and vaping devices, making this completely irrelevant for luxury watch sourcing purposes.</t>
  </si>
  <si>
    <t>The provided images from user @wujian777 showcase various subjects including the Terracotta Army in Xi'an, China, a close-up of a Terracotta Warrior, an ancient Chinese guardian lion statue, a 'Hei, Norge' (Hello, Norway) branded tote bag, and a vaping device. No luxury watches are visible in any of these posts, nor are there any explicit indicators of a luxury lifestyle such as high-end vehicles, private jets, or designer apparel.</t>
  </si>
  <si>
    <t>richard.lin1021</t>
  </si>
  <si>
    <t>不懂藝術的鑒賞家不是好鑑定師</t>
  </si>
  <si>
    <t>英國寶石學協會 優異寶石鑑定師
美國寶石學院 鑽石文憑與應用珠寶家
107年 台北市銀樓職業工會 模範勞工
2019年 中國天目百強鑑定師
Taipei,Taiwan</t>
  </si>
  <si>
    <t>https://www.instagram.com/richard.lin1021</t>
  </si>
  <si>
    <t>luxury jewelry expertise, gemological certifications, high-end jewelry pieces</t>
  </si>
  <si>
    <t>This profile is focused entirely on jewelry (diamonds, necklaces, rings, bracelets) with no watch content whatsoever. The person is a certified gemologist and jewelry appraiser specializing in luxury jewelry brands like Dior, AHKAH, Star Jewelry, but shows zero interest in or content about watches.</t>
  </si>
  <si>
    <t>Do not approach - completely irrelevant to watch business</t>
  </si>
  <si>
    <t>This is a jewelry specialist and gemologist who exclusively posts about luxury jewelry pieces like diamond necklaces and rings from brands like Dior and Japanese luxury jewelry brands. There is absolutely no watch-related content, making this profile completely irrelevant for a luxury watch sourcing business.</t>
  </si>
  <si>
    <t>The images showcase a 'Star Jewelry' brand diamond necklace. The first two images feature a model wearing the necklace in a professional jewelry store or showroom setting, suggesting promotional content. The latter two images show the necklace in its original packaging and unboxed, likely in a personal setting. No watches are visible in any of the images.</t>
  </si>
  <si>
    <t>haryantohalim925</t>
  </si>
  <si>
    <t>BST Gems &amp; Indo Stones dealer</t>
  </si>
  <si>
    <t>Collector items &amp; Best Quality Indonesia Gems at Competitive prices .Blue chalcedony,Coral, Jasper. Cab/Rough.Ethically sourced.No Photoshop/editing.</t>
  </si>
  <si>
    <t>https://www.instagram.com/haryantohalim925</t>
  </si>
  <si>
    <t>high-rise apartment/condo, city skyline view, Bali location</t>
  </si>
  <si>
    <t>Profile is exclusively focused on gemstone dealing (chalcedony, jasper, coral, druzy) with zero watch-related content, hashtags, or imagery</t>
  </si>
  <si>
    <t>no approach recommended - not relevant to watch sourcing business</t>
  </si>
  <si>
    <t>This is a gemstone and crystal dealer based in Bali with no connection to watches whatsoever. All content, hashtags, and business focus is on Indonesian gems and minerals with participation in gem shows, making them completely irrelevant for luxury watch sourcing despite some wealth indicators.</t>
  </si>
  <si>
    <t>The provided images consist of two night views from a high-rise apartment overlooking a city, a motivational quote, and two official greeting posters featuring a high-ranking Indonesian police general and his wife. No luxury watches are clearly visible or identifiable in any of the images.</t>
  </si>
  <si>
    <t>mooghlai</t>
  </si>
  <si>
    <t>https://www.instagram.com/mooghlai</t>
  </si>
  <si>
    <t>supercarownerscircle</t>
  </si>
  <si>
    <t>other_luxury_goods</t>
  </si>
  <si>
    <t>Zero posts, no content to analyze, appears to be inactive or placeholder account with no watch-related activity</t>
  </si>
  <si>
    <t>Skip - no engagement opportunity with empty profile</t>
  </si>
  <si>
    <t>Account has zero posts, minimal followers, and no content whatsoever to analyze for watch collecting activity. This appears to be an inactive or new account with no value for luxury watch sourcing purposes.</t>
  </si>
  <si>
    <t>abdelbouchh</t>
  </si>
  <si>
    <t>Abdel Bouch</t>
  </si>
  <si>
    <t>coming up.</t>
  </si>
  <si>
    <t>https://www.instagram.com/abdelbouchh</t>
  </si>
  <si>
    <t>No watch content whatsoever, minimal posting activity, no luxury lifestyle indicators, and content focuses on rural landscapes and traditional buildings rather than timepieces or luxury goods</t>
  </si>
  <si>
    <t>Profile shows zero watch-related content with only 2 posts featuring rural landscapes and traditional architecture. No luxury indicators, wealth signals, or timepiece interest makes this completely irrelevant for luxury watch sourcing purposes.</t>
  </si>
  <si>
    <t>The provided images include an abstract digital art collage, a rural landscape with sheep and a body of water at sunset, a rocky beach with a scooter, and a traditional building by a road. No luxury watches are visible in any of the images, nor are there any explicit indicators of a luxury lifestyle or significant wealth.</t>
  </si>
  <si>
    <t>wakeful_flower9</t>
  </si>
  <si>
    <t>Orodivwame Kelly</t>
  </si>
  <si>
    <t>GAME CREATOR</t>
  </si>
  <si>
    <t>https://www.instagram.com/wakeful_flower9</t>
  </si>
  <si>
    <t>Profile is entirely focused on mobile gaming with no watch-related content, low engagement, and no luxury lifestyle indicators</t>
  </si>
  <si>
    <t>This is a gaming-focused profile from Nigeria with only 488 followers, posting Call of Duty Mobile content. No watches, luxury items, or wealth indicators are present in any content.</t>
  </si>
  <si>
    <t>The image displays a 'MISSION COMPLETE' screen from a video game, likely a battle royale title, showing a player achieving the #1 spot. No watches or luxury items are visible in this screenshot.</t>
  </si>
  <si>
    <t>the_wild.wolf__</t>
  </si>
  <si>
    <t>𝙊𝙩𝙝𝙚𝙧𝙬★𝙧𝙡𝙙𝙡𝙮</t>
  </si>
  <si>
    <t>𝕾𝖙𝖔𝖓𝖊𝖉𝖒☆𝖋𝖎☆
From: WEST BENGAL (Kolkata📌) 
RID3S : BULLET 🖤 ê350 ō͡≡o˞̶ FordEndeavour
Profession: Part-time mod€L💪✨ WDESIGNER
$TILL WI👑🪽</t>
  </si>
  <si>
    <t>https://www.instagram.com/the_wild.wolf__</t>
  </si>
  <si>
    <t>Generic/Unknown Round case watch N/A (~50-200)</t>
  </si>
  <si>
    <t>50-200</t>
  </si>
  <si>
    <t>Royal Enfield Bullet motorcycle, Ford Endeavour SUV, Urban Kolkata lifestyle</t>
  </si>
  <si>
    <t>Only wears generic/budget watches, no luxury watch content, lifestyle indicates middle-class income without high-value timepiece interest</t>
  </si>
  <si>
    <t>Do not approach - not target demographic</t>
  </si>
  <si>
    <t>This is a lifestyle/fashion influencer from Kolkata who wears only generic watches and shows no interest in luxury timepieces. The profile focuses on motorcycles, modeling, and general lifestyle content with zero watch collecting signals or luxury watch brands mentioned.</t>
  </si>
  <si>
    <t>The images feature a young individual in casual attire across various everyday settings, including an urban street and a cafe. The individual is consistently seen wearing a generic, unidentifiable watch, and the overall context suggests a modest lifestyle rather than one associated with luxury watch collecting or significant wealth. No luxury watches or high-end lifestyle indicators are present.</t>
  </si>
  <si>
    <t>0ttogram</t>
  </si>
  <si>
    <t>Otto - The racing dachshund</t>
  </si>
  <si>
    <t>Wire haired mini-dachshund 🐶✨        Born on May 5, 2024</t>
  </si>
  <si>
    <t>https://www.tiktok.com/@0ttogram?_t=ZN-8tRdlaAPIPe&amp;_r=1</t>
  </si>
  <si>
    <t>https://www.instagram.com/0ttogram</t>
  </si>
  <si>
    <t>porsche911 hashtag</t>
  </si>
  <si>
    <t>This is a pet dog Instagram account with no watch content, ownership signals, or collector behavior - completely irrelevant for luxury watch sourcing</t>
  </si>
  <si>
    <t>This is clearly a pet dog Instagram account focused on a dachshund named Otto with lifestyle content. While there's one Porsche hashtag suggesting possible automotive interest, there are zero watch-related posts, hashtags, or ownership signals making it completely irrelevant for luxury watch sourcing purposes.</t>
  </si>
  <si>
    <t>The provided images primarily feature a dog in various relaxed outdoor settings, likely a home garden or patio, enjoying the sun. One image is a stylized graphic of puppies. No watches or overt luxury items are visible in any of the posts.</t>
  </si>
  <si>
    <t>solariumgroup</t>
  </si>
  <si>
    <t>Solarium Group</t>
  </si>
  <si>
    <t>Coming soon…</t>
  </si>
  <si>
    <t>None,Advertising/Marketing</t>
  </si>
  <si>
    <t>http://www.tiktok.com/@notech_yet</t>
  </si>
  <si>
    <t>https://www.instagram.com/solariumgroup</t>
  </si>
  <si>
    <t>a.dose.of.time</t>
  </si>
  <si>
    <t>individual_collector</t>
  </si>
  <si>
    <t>No content available to assess watch ownership, collection, or purchasing power - profile appears to be a new marketing/advertising business with no established presence</t>
  </si>
  <si>
    <t>no action recommended</t>
  </si>
  <si>
    <t>This is a new business account with zero posts, minimal followers, and an advertising/marketing focus with no watch-related content or signals. No evidence of watch collecting, dealing, or enthusiasm makes this completely irrelevant for sourcing purposes.</t>
  </si>
  <si>
    <t>thesecondhandmedic</t>
  </si>
  <si>
    <t>The SecondHand Medic</t>
  </si>
  <si>
    <t>Paramedic | Watch enthusiast</t>
  </si>
  <si>
    <t>https://www.instagram.com/thesecondhandmedic</t>
  </si>
  <si>
    <t>error</t>
  </si>
  <si>
    <t>Failed to parse AI response: Expected ',' or ']' after array element in JSON at position 1703 (line 68 column 6)</t>
  </si>
  <si>
    <t>The images showcase a diverse personal collection of luxury watches, primarily worn on the wrist in casual, everyday settings, highlighting modern and vintage Zenith chronographs, a classic Rolex GMT-Master II, and a contemporary Nomos Glashütte timepiece.</t>
  </si>
  <si>
    <t>Reverchon</t>
  </si>
  <si>
    <t>Reverchon Geometrica unknown (~$50,000-150,000)</t>
  </si>
  <si>
    <t>unknown - focus on manufacturing</t>
  </si>
  <si>
    <t>Professional workshop in Vallée de Joux, Specialized watchmaking equipment, Swiss independent watchmaker status</t>
  </si>
  <si>
    <t>Independent watchmaker who creates limited series pieces and likely has connections to other collectors and rare pieces through the industry, but primarily focused on manufacturing rather than collecting</t>
  </si>
  <si>
    <t>Professional email or LinkedIn approach highlighting potential partnership opportunities or interest in independent Swiss watchmaking</t>
  </si>
  <si>
    <t>This is an independent Swiss watchmaker in Vallée de Joux creating handcrafted pieces like the limited Geometrica series. While not a personal collector, they have industry connections and create valuable timepieces that could be of interest for sourcing partnerships.</t>
  </si>
  <si>
    <t>The images showcase a professional watchmaking workshop and studio, featuring multiple workbenches equipped with specialized tools, machinery for watch production or servicing, and a design sketch of a watch case. No finished wearable watches are visible; the focus is on the craft and facilities of watch creation.</t>
  </si>
  <si>
    <t>suz_curt</t>
  </si>
  <si>
    <t>Suzanne O'Shea</t>
  </si>
  <si>
    <t>https://www.instagram.com/suz_curt</t>
  </si>
  <si>
    <t>luxury resort stays, Raffles The Palm Dubai, Soho House membership, international travel (Oman), leisure boating, 15-year marriage celebration travel</t>
  </si>
  <si>
    <t>No watch content whatsoever - profile focuses entirely on personal life, family, travel, and sports with zero horological interest shown</t>
  </si>
  <si>
    <t>no approach recommended - completely irrelevant to watch sourcing business</t>
  </si>
  <si>
    <t>This profile shows zero watch-related content despite having affluent lifestyle indicators. The account is purely personal with focus on family, travel, and leisure activities with no horological interest demonstrated across 55 posts.</t>
  </si>
  <si>
    <t>The images provided from user @suz_curt depict a variety of personal and travel scenes. These include an older, possibly vintage, portrait of a woman, a person enjoying a sunny day on a small boat with a dog, and several images from a luxury resort featuring an infinity pool with an ocean view and outdoor dining. No watches are visible on any individuals in any of the provided images.</t>
  </si>
  <si>
    <t>missionmary</t>
  </si>
  <si>
    <t>Mary Pratt</t>
  </si>
  <si>
    <t>Executive Producer &amp; Founder of Mission Projects | based in NYC</t>
  </si>
  <si>
    <t>http://missionprojects.co/</t>
  </si>
  <si>
    <t>https://www.instagram.com/missionmary</t>
  </si>
  <si>
    <t>Derek Pratt</t>
  </si>
  <si>
    <t>Derek Pratt Double-Wheel Remontoire Tourbillon 1997 unique piece (~1,000,000 - 2,500,000+)</t>
  </si>
  <si>
    <t>NYC-based business owner, international travel (Sheffield, London, Geneva, Poughkeepsie), executive producer role</t>
  </si>
  <si>
    <t>Shows appreciation for high-end horology but the Derek Pratt piece is clearly identified as a museum exhibit, not personal ownership. No evidence of personal watch collection or ownership</t>
  </si>
  <si>
    <t>soft engagement through comments on watch-related posts to gauge actual collecting interest</t>
  </si>
  <si>
    <t>Profile shows sophisticated horological knowledge and appreciation, particularly for independent watchmakers like Derek Pratt. However, the watch content appears educational/curatorial rather than ownership-based, and there are no clear signals of personal collecting or luxury watch ownership.</t>
  </si>
  <si>
    <t>The first four images are street photography, primarily depicting bustling urban scenes in New York City, including Times Square, with no watches or overt luxury items visible. The fifth image is a detailed photograph of a highly complex and historically significant Derek Pratt double-wheel remontoir tourbillon pocket watch, explicitly identified as a museum exhibit on permanent loan to London's Science Museum.</t>
  </si>
  <si>
    <t>collector</t>
  </si>
  <si>
    <t>Konstantin Chaykin, Ororwatch J. Sarnowski, OAN GIO</t>
  </si>
  <si>
    <t>Konstantin Chaykin Joker (Wristmon Collection) Not visible (~$20,000 - $50,000+) | Ororwatch J. Sarnowski GYMRU Not visible (~$1,000 - $3,000) | OAN GIO Guilloché Dial (Purple) Not visible (~$1,000 - $3,000)</t>
  </si>
  <si>
    <t>$30,000 - $100,000+</t>
  </si>
  <si>
    <t>Konstantin Chaykin luxury watch ownership, Attendance at watch exhibitions/events, Collection from 10 different countries</t>
  </si>
  <si>
    <t>personal_collector</t>
  </si>
  <si>
    <t>Owns high-value pieces including rare Konstantin Chaykin, actively participates in watch community events, and has international sourcing connections, but smaller follower count suggests more personal collecting than dealing</t>
  </si>
  <si>
    <t>Direct message with focus on rare pieces or international sourcing opportunities, emphasize collector-to-collector relationship</t>
  </si>
  <si>
    <t>Clear personal collector with documented ownership of rare Konstantin Chaykin piece and international watch connections. Active in watch community with medium-sized collection spanning multiple countries, indicating good sourcing potential despite limited social media presence.</t>
  </si>
  <si>
    <t>The images showcase a mix of product shots for independent/microbrand watches and selfies of the user attending watch exhibitions. The user is seen wearing a distinctive high-end Konstantin Chaykin 'Joker' watch, an OAN GIO microbrand, and another unidentified watch, indicating a diverse personal collection and active participation in the watch community.</t>
  </si>
  <si>
    <t>Roger Dubuis, Rolex</t>
  </si>
  <si>
    <t>Roger Dubuis Excalibur Spider Pirelli Automatic Skeleton RDDBEX0747 (~60000-100000) | Rolex GMT-Master II Pepsi 126710BLRO (~20000-25000) | Rolex Oyster Perpetual 41 Yellow 124300 (~8000-12000) | Rolex Datejust 36 Two-tone Rose Gold 126231 (~12000-18000) | Rolex Datejust Steel 278240 (~6000-9000)</t>
  </si>
  <si>
    <t>106000-164000</t>
  </si>
  <si>
    <t>ultra-high</t>
  </si>
  <si>
    <t>Personal injury law firm owner, Palm Beach Watch Club member, Luxury tropical vacations, European Christmas market tours, Overwater bungalow stays, High-end catered events, Multiple Rolex watches, Roger Dubuis ownership</t>
  </si>
  <si>
    <t>Successful attorney with substantial disposable income, owns high-value watches including rare Roger Dubuis, member of Palm Beach Watch Club suggesting active collecting community involvement, demonstrates willingness to upgrade/trade pieces</t>
  </si>
  <si>
    <t>Direct message highlighting rare or investment-grade pieces, emphasize Palm Beach connections and collector community</t>
  </si>
  <si>
    <t>High-net-worth personal injury attorney who owns multiple luxury watches including a rare Roger Dubuis Excalibur Spider worth $60K-$100K. Active in Palm Beach Watch Club and displays clear wealth signals through luxury travel and lifestyle, making him an excellent sourcing prospect.</t>
  </si>
  <si>
    <t>The images showcase a luxurious lifestyle, featuring a tropical vacation, a New Year's Eve celebration, and a gathering with family or friends displaying a collection of high-end luxury watches, including a Roger Dubuis skeleton and several desirable Rolex models.</t>
  </si>
  <si>
    <t>Profile shows no watch-related content whatsoever - focuses entirely on local Japanese food, cultural events, and personal daily life with no luxury items or timepieces visible</t>
  </si>
  <si>
    <t>do not approach - completely irrelevant to luxury watch business</t>
  </si>
  <si>
    <t>This profile is completely irrelevant to luxury watch sourcing as it contains zero watch-related content, focusing instead on local Japanese food establishments, cultural events, and personal life updates. No wealth indicators or luxury items are present in either the text or visual content.</t>
  </si>
  <si>
    <t>The provided images from user @noritera24 do not contain any visible watches or luxury items. The content consists of various everyday scenes, including meals, a cat, an abstract pattern, and a wildfire.</t>
  </si>
  <si>
    <t>unknown - no watches identified</t>
  </si>
  <si>
    <t>travel to Hawaii and Maui, visiting national parks and state parks, outdoor recreation lifestyle</t>
  </si>
  <si>
    <t>Profile shows zero watch content, focuses entirely on outdoor travel and nature photography with no luxury goods visible</t>
  </si>
  <si>
    <t>This profile is completely focused on outdoor travel, hiking, and nature photography with zero watch-related content in posts, captions, or images. While travel indicates some disposable income, there are no luxury signals or watch ownership indicators making this irrelevant for watch sourcing.</t>
  </si>
  <si>
    <t>The images display various scenic landscapes from what appears to be Maui, Hawaii, including dramatic coastal views with rock formations, sandy beaches, and a lush waterfall. No watches, personal items, or direct luxury goods are visible in any of the photographs.</t>
  </si>
  <si>
    <t>Professional photographer with no watch-related content, posts, or interests visible across text and images</t>
  </si>
  <si>
    <t>no approach recommended - profile irrelevant to watch sourcing business</t>
  </si>
  <si>
    <t>This is a professional photographer from Brazil focused on commercial work, events, and product photography with zero watch-related content. No luxury lifestyle indicators or watch ownership signals present.</t>
  </si>
  <si>
    <t>The provided Instagram post images from user @gustavo_lopes_imagens do not feature any visible watches. The content includes diverse photography subjects such as a street scene, a city skyline at sunset, product shots of leather handbags, a group of women at an event, and musicians performing on a stage. There are no indicators of luxury watch ownership, sales, or a specific watch-related lifestyle.</t>
  </si>
  <si>
    <t>Profile is entirely focused on book publishing, bookstore operations, and literary content with zero watch-related content or luxury lifestyle indicators</t>
  </si>
  <si>
    <t>no approach recommended - not target audience</t>
  </si>
  <si>
    <t>This profile belongs to a book publisher/bookstore owner focused entirely on literary content and publishing businesses. No watch content, luxury indicators, or relevant signals for watch sourcing business.</t>
  </si>
  <si>
    <t>The provided images depict various community-oriented settings, including an indoor presentation/discussion, a black-and-white portrait, and outdoor/indoor scenes of a bookstore and a casual gathering. No luxury watches or overt wealth indicators are visible in any of the images.</t>
  </si>
  <si>
    <t>Failed to parse AI response: Cannot read properties of undefined (reading '0')</t>
  </si>
  <si>
    <t>The images showcase a diverse personal watch collection, featuring a high-complication Breguet Marine Tourbillon, a unique custom-dialed Dennison with a split stone dial, a vintage Universal Genève 'mystery dial,' and a modern Furlan Marri chronograph, all worn on the wrist in casual, outdoor or neutral settings.</t>
  </si>
  <si>
    <t>Christopher Ward, Zelos, Formex, Laventure, Yema, Ball Watch, Swatch, RZE, Doxa, Dasher, Nodus, Raven, Rampart Studio, Haven, Avi-8, Serica, Brew, Beaucroft, Baltic, Vario, Traska, Trafford, Lorier, Halios</t>
  </si>
  <si>
    <t>Formex Reef Automatic Chronometer 300M Not identifiable (~$1,700 - $2,200)</t>
  </si>
  <si>
    <t>$0 - $2,500</t>
  </si>
  <si>
    <t>Canadian location, business website, professional product photography setup</t>
  </si>
  <si>
    <t>This is a media/content account focused on microbrand watch releases and news. The bio explicitly states 'Posting all the watches I can't buy' indicating financial limitations. They appear to receive promotional units from brands rather than owning a personal collection.</t>
  </si>
  <si>
    <t>No approach recommended - not a sourcing target</t>
  </si>
  <si>
    <t>This is clearly a watch news/media account specializing in affordable microbrands under $500-$1000. The bio's statement about 'posting watches I can't buy' and focus on budget-friendly releases indicates limited purchasing power and no valuable collection for sourcing.</t>
  </si>
  <si>
    <t>The first image is an infographic listing the 'Top 10 Watch Microbrands' and 'Honourable Mentions', featuring various brand logos and country flags. No actual watches are depicted in this image. The second image is a close-up, professional product shot of a Formex Reef Automatic Chronometer 300M with a textured blue dial and matching blue ceramic bezel, presented in pristine condition, likely for promotional purposes or a review unit.</t>
  </si>
  <si>
    <t>entrepreneur status, business website (enogia.com), international travel (Korea, Busan)</t>
  </si>
  <si>
    <t>No watch content whatsoever in posts, captions, or images. Profile focused entirely on travel, food, photography, and sailing with zero luxury lifestyle indicators related to watches</t>
  </si>
  <si>
    <t>Profile shows zero watch-related content despite 524 posts. Entrepreneur status suggests potential wealth but complete absence of luxury watch content makes this irrelevant for sourcing purposes.</t>
  </si>
  <si>
    <t>The provided images consist of a Facebook news feed screenshot, a Facebook 'People you may know' section, a concert photo of a musician, and two identical night cityscape views. No luxury watches or any watch-related content are visible in any of these images, nor do they appear to be Instagram posts from the specified user.</t>
  </si>
  <si>
    <t>Rolex, Patek Philippe, Jaeger-LeCoultre, Omega, Audemars Piguet, Nomos, Dunhill, Toledano and Chan</t>
  </si>
  <si>
    <t>Rolex Oyster Perpetual Pistachio 126000 (~$12,000 - $18,000) | Patek Philippe Nautilus 3800 (~$120,000 - $250,000) | Patek Philippe Aquanaut 5065a (~$80,000 - $120,000) | Jaeger-LeCoultre Reverso Tribute Monoface Q3978480 (~$9,000 - $12,000) | Omega Speedmaster Professional 311.30.42.30.01.005 (~$4,000 - $6,000) | Rolex Submariner No Date 124060 (~$9,000 - $12,000)</t>
  </si>
  <si>
    <t>$250,000 - $450,000</t>
  </si>
  <si>
    <t>Multiple Patek Philippe watches, Rolex AD purchase capability, Wedding gifts of luxury watches, Access to AP boutique, High-end watch dealer relationships</t>
  </si>
  <si>
    <t>Owns multiple high-value pieces including grail watches (Patek Nautilus/Aquanaut), mentions rotating pieces in and out of collection, has established dealer relationships, and shows personal attachment suggesting potential upgrade/downsizing opportunities</t>
  </si>
  <si>
    <t>Professional DM approach highlighting rare piece sourcing capabilities, given their established relationships with dealers and interest in hard-to-find models like the Toledano &amp; Chan pieces they missed</t>
  </si>
  <si>
    <t>High-value personal collector with verified ownership of grail pieces including Patek Philippe Nautilus and Aquanaut, strong wealth indicators, and established dealer network relationships. Clear rotation behavior and interest in rare pieces makes this an excellent sourcing prospect.</t>
  </si>
  <si>
    <t>The images display a selection of luxury watches, including a modern Rolex Oyster Perpetual 41 with a turquoise dial, a vintage Patek Philippe Nautilus 3700/1A, and a Jaeger-LeCoultre Reverso Tribute Small Seconds, with some shots taken in a luxury watch boutique.</t>
  </si>
  <si>
    <t>Chris Ward, Alterum, Revolution Watch, Papar, Ming, Mr. Jones Watches, MB&amp;F</t>
  </si>
  <si>
    <t>Chris Ward Loco unknown (~$500-1500) | Ming Bluefin unknown (~$2000-4000) | Papar Anillo unknown (~$1000-3000) | MB&amp;F unknown unknown (~$50000-200000)</t>
  </si>
  <si>
    <t>$75000-250000</t>
  </si>
  <si>
    <t>Harvard Business School professor, High-rise Dubai accommodation, Blue Note NYC dining, International travel, Sailing activities, Verified account</t>
  </si>
  <si>
    <t>Has clear personal attachment to watches with emotional language, owns high-end MB&amp;F piece suggesting serious collecting interest, but focuses heavily on microbrands rather than traditional luxury resale pieces</t>
  </si>
  <si>
    <t>Professional email through Harvard contact, emphasizing rare piece sourcing for serious collectors rather than sales pitch</t>
  </si>
  <si>
    <t>Clear personal collector with diverse taste from microbrands to haute horlogerie (MB&amp;F), showing genuine passion and financial means. However, collection leans toward newer microbrands rather than classic luxury pieces typically sought for sourcing, limiting immediate business potential.</t>
  </si>
  <si>
    <t>The images showcase a mix of travel, leisure activities, and personal interests, including a high-rise view of Dubai and a visit to Blue Note New York. While a watch is visible on the user's wrist in two images, it is too obscured for identification.</t>
  </si>
  <si>
    <t>Cartier, Rolex, Patek Philippe, Jaeger-LeCoultre</t>
  </si>
  <si>
    <t>Cartier Tank Louis Cartier Paris Dial TLC FP21 (~$15,000 - $25,000) | Cartier Tank Américaine 2483 (~$12,000 - $20,000) | Rolex GMT-Master 16700 Pepsi (~$13,000 - $17,000) | Rolex Submariner 5513 (~$12,000 - $18,000) | Rolex Submariner 16610 (~$10,000 - $15,000) | Rolex GMT-Master 16758 (~$25,000 - $35,000) | Patek Philippe Unknown Unknown (~$20,000 - $40,000) | Jaeger-LeCoultre Geomatic E399/E398 (~$7,000 - $12,000)</t>
  </si>
  <si>
    <t>$114,000 - $182,000</t>
  </si>
  <si>
    <t>This is a vintage watch dealer with quality inventory including Patek Philippe and rare Cartier pieces. Could be a sourcing partner for difficult-to-find vintage pieces, but also a competitor in the market.</t>
  </si>
  <si>
    <t>Professional B2B outreach via WhatsApp or DM discussing potential partnership opportunities or wholesale deals</t>
  </si>
  <si>
    <t>Clear vintage watch dealer with business account and quality inventory including Patek Philippe and rare Cartier pieces. While not a personal collector, they could be valuable as a sourcing partner for vintage pieces or as a wholesale client for inventory.</t>
  </si>
  <si>
    <t>The images showcase a diverse collection of five vintage and pre-owned luxury watches, including a Jaeger-LeCoultre Geomatic, two Cartier Tank models, a Rolex GMT-Master 'Pepsi', and a Rolex Submariner 5513. Most watches are worn on the wrist in casual settings, suggesting either a personal collection or inventory from a vintage watch dealer.</t>
  </si>
  <si>
    <t>XEMEX, Hamilton, Omega, Waltham, Gucci, Van Den Bauwede, Kalmar</t>
  </si>
  <si>
    <t>XEMEX GMT Automatic unknown (~300-800) | Hamilton Gold Filled unknown (~200-500) | Omega Women's Hand Wind unknown (~300-800) | Waltham Gold Filled Hand Wind unknown (~150-400) | Van Den Bauwede Magnum Diver Caliber 30 43mm automatic (~800-2000) | Kalmar Professional Divers Watch 45mm automatic (~500-1200)</t>
  </si>
  <si>
    <t>2000-5000</t>
  </si>
  <si>
    <t>vintage jewelry collection, antique silver items, Miami location</t>
  </si>
  <si>
    <t>Clear dealer selling vintage watches and jewelry with DM pricing requests, but focuses on mid-tier vintage pieces rather than high-end luxury watches</t>
  </si>
  <si>
    <t>Direct DM offering to purchase inventory or establish wholesale relationship</t>
  </si>
  <si>
    <t>This is clearly a small-scale vintage watch and jewelry dealer based on consistent 'DM for price' language and inventory-style posts. While they have interesting pieces, the collection focuses on mid-tier vintage rather than high-value luxury pieces the business typically seeks.</t>
  </si>
  <si>
    <t>The images showcase a user's personal items, including a selfie, a hand typing on a keyboard, a dive-style watch with a knife and pen, and various pieces of vintage or costume jewelry, including a small Gucci charm. The settings are personal and domestic, with no overt luxury indicators.</t>
  </si>
  <si>
    <t>Rolex</t>
  </si>
  <si>
    <t>Rolex Datejust 41 126334 (~12,000 - 16,000)</t>
  </si>
  <si>
    <t>12,000 - 20,000</t>
  </si>
  <si>
    <t>Attending corporate/banking events (Doha Bank, Al Rayan Bank), Staying at Four Seasons Hotel Doha, Attending major international sporting events, Well-dressed in suits and traditional attire, Travel to multiple international locations</t>
  </si>
  <si>
    <t>Small collection with only entry-level luxury watch identified, likely personal attachment rather than trading mindset, limited high-value inventory</t>
  </si>
  <si>
    <t>Monitor profile for additional watches or collection growth before direct outreach</t>
  </si>
  <si>
    <t>Profile shows personal ownership of a Rolex Datejust with moderate wealth indicators through corporate events and luxury travel. However, collection appears limited and watch value is relatively modest for sourcing purposes.</t>
  </si>
  <si>
    <t>The images depict an individual attending a corporate event and a major football match, wearing a Rolex Datejust 41. Other images are graphics, one related to a football club and two with Arabic text, likely cultural or religious greetings/condolences.</t>
  </si>
  <si>
    <t>Rolex, Patek Philippe</t>
  </si>
  <si>
    <t>Rolex Daytona 116500LN (~30,000 - 35,000) | Patek Philippe Nautilus 5711/1A-010 (~100,000 - 120,000)</t>
  </si>
  <si>
    <t>$200,000 - $300,000</t>
  </si>
  <si>
    <t>Private jet interior, Hermès Birkin bag, Designer clothing (Chanel), High-end restaurant settings, 20+ years luxury real estate experience, 186K followers, Beverly Hills/Hollywood locations</t>
  </si>
  <si>
    <t>Owns extremely rare and valuable pieces (Patek Nautilus 5711, Rolex Daytona), has ultra-high net worth from successful real estate career, and collectors at this level often trade/upgrade pieces</t>
  </si>
  <si>
    <t>Professional DM highlighting rare piece sourcing services, emphasizing discretion and exclusive access to hard-to-find models</t>
  </si>
  <si>
    <t>This is a verified ultra-wealthy real estate professional with confirmed ownership of highly sought-after luxury watches including the discontinued Patek Philippe Nautilus 5711. Her lifestyle and net worth tier indicate she's exactly the type of collector who sources rare pieces and has both the means and interest to acquire exceptional watches.</t>
  </si>
  <si>
    <t>The images showcase a collection of highly sought-after luxury watches, frequently paired with other ultra-luxury items and settings, suggesting a lifestyle of significant wealth and a personal passion for horology.</t>
  </si>
  <si>
    <t>operates/works at vinyl bar in Hollywood, bartender/cocktail creator profession</t>
  </si>
  <si>
    <t>Profile is entirely focused on cocktails, vinyl records, and bar events with zero watch-related content or luxury lifestyle indicators</t>
  </si>
  <si>
    <t>This profile belongs to a Welsh bartender/cocktail creator in Hollywood who exclusively posts about vinyl bar events and DJ schedules. No watch content, luxury items, or wealth indicators present - completely irrelevant for luxury watch sourcing.</t>
  </si>
  <si>
    <t>The provided images consist primarily of promotional flyers for a 'LP Vinyl Bar' detailing DJ schedules and featuring stylized graphics of a car and a van. One image shows two individuals in casual attire posing for a photo. No luxury watches or significant wealth indicators are visible in any of the images.</t>
  </si>
  <si>
    <t>Seiko, Hislon</t>
  </si>
  <si>
    <t>Seiko Seiko 5 unknown (~$200-400) | Hislon Manual Wind unknown (~$300-500) | Unknown Swiss Mother of Pearl Manual unknown (~$400-600)</t>
  </si>
  <si>
    <t>$5,000-10,000 USD inventory</t>
  </si>
  <si>
    <t>vintage collectibles business, multiple high-value inventory items</t>
  </si>
  <si>
    <t>This is a vintage collectibles dealer (primarily lighters, some watches) with established pricing and inventory turnover. They may have access to vintage watches through their network but focus is not exclusively watches. Could be a sourcing partner for vintage pieces.</t>
  </si>
  <si>
    <t>Professional B2B outreach via DM, positioning as potential wholesale buyer or sourcing partner for vintage watches</t>
  </si>
  <si>
    <t>Clear dealer selling vintage collectibles including some watches, but primarily focused on vintage lighters. Has established business with regular inventory turnover and reasonable pricing, making them a potential sourcing partner for vintage timepieces rather than a high-value collector target.</t>
  </si>
  <si>
    <t>Cannot analyze images without visual input.</t>
  </si>
  <si>
    <t>Rolex, Tudor, Omega, Cartier, Sangin Instruments, Christopher Ward, Henry Archer</t>
  </si>
  <si>
    <t>Rolex Submariner Date 116610LN or 126610LN (~$10,000 - $14,000) | Rolex Explorer II unknown (~$8,000 - $12,000) | Rolex Yacht-Master Titanium unknown (~$12,000 - $18,000) | Tudor Black Bay Fifty-Eight M79030N-0001 (~$3,500 - $4,500) | Tudor Pelagos FXD GMT unknown (~$4,000 - $5,000) | Omega Seamaster No Time To Die unknown (~$7,000 - $9,000) | Cartier Vintage (unspecified) unknown (~$3,000 - $15,000)</t>
  </si>
  <si>
    <t>$50,000 - $80,000</t>
  </si>
  <si>
    <t>Military helicopter pilot (UH-60M Instructor Pilot), Multiple Rolex watches, Christian Louboutin shoes, High-end tactical gear, Vintage Cartier, Professional military aviation career</t>
  </si>
  <si>
    <t>Active military pilot with strong emotional attachment to tool watches for professional use. Posts suggest watches are chosen for functionality and personal meaning rather than investment, making him less likely to sell. However, high income and appreciation for quality pieces could lead to upgrades.</t>
  </si>
  <si>
    <t>Engage through comments on tool watch functionality and aviation heritage. Build relationship around professional use cases before any sourcing discussions.</t>
  </si>
  <si>
    <t>Clear collector with substantial luxury watch collection including multiple Rolex pieces, but strong personal attachment and professional military career suggests lower likelihood of selling. Good engagement potential around tool watch expertise and aviation heritage.</t>
  </si>
  <si>
    <t>The images showcase a curated collection of robust tool watches, including models from Rolex, Tudor, and Sangin Instruments. These watches are frequently photographed in military helicopter settings (both exterior and cockpit), alongside tactical gear and personal items, strongly suggesting an individual with a professional or recreational connection to aviation or military service and an affluent lifestyle.</t>
  </si>
  <si>
    <t>Quantum, Spinnaker, Momentus, Casio, G-Shock, Calvin Klein, Buler, Bulova</t>
  </si>
  <si>
    <t>Quantum Q Master Automatic unknown (~100-300) | Spinnaker Hull Chronograph SP-5088 (~200-400) | Momentus Turkuaz Otomatik TM264T-10SS (~150-350) | Buler De Luxe Automagnetic unknown (~100-250)</t>
  </si>
  <si>
    <t>1000-2500</t>
  </si>
  <si>
    <t>Small-scale dealer focused on entry-level and mid-tier watches with no luxury/rare pieces. More likely competitor than source for high-end inventory.</t>
  </si>
  <si>
    <t>Avoid - not target demographic. Focuses on affordable watches unlikely to have rare pieces to source.</t>
  </si>
  <si>
    <t>This is clearly a small watch dealer selling entry-level timepieces through Turkish marketplace Dolap. The detailed product specifications, sales language, and inventory-style posts indicate business operations rather than personal collecting, but the low-value watch brands make them irrelevant for luxury sourcing.</t>
  </si>
  <si>
    <t>The images display two distinct watches: a worn Quantum Automatic skeleton diver with a blue rubber strap and a new Spinnaker Hull Chronograph with a vibrant green dial and leather strap, both photographed in detail on a simple wooden surface.</t>
  </si>
  <si>
    <t>This is a gemstone dealer focused exclusively on loose gems and jewelry, with no watch-related content whatsoever</t>
  </si>
  <si>
    <t>No approach needed - completely irrelevant to watch sourcing business</t>
  </si>
  <si>
    <t>MK Gems is a business account selling loose gemstones like tourmalines, aquamarine, and tanzanite with detailed specifications and weights. Their entire content focus is on gems and jewelry materials, with zero watch-related posts or mentions.</t>
  </si>
  <si>
    <t>The images showcase two distinct high-horology timepieces from the independent Finnish watchmaker Sarpaneva: the Korona K0 Worldtimer (shown in studio shots and a wrist shot) and the Lunations (shown in a studio shot of the purple variant). The watches are presented with professional photography, highlighting their unique designs and intricate details.</t>
  </si>
  <si>
    <t>motorcycle/vehicle interest</t>
  </si>
  <si>
    <t>No watch content present - profile focuses on motorcycles, memes, and unrelated content with no luxury watch indicators</t>
  </si>
  <si>
    <t>skip - not relevant to watch sourcing business</t>
  </si>
  <si>
    <t>This profile shows zero watch-related content, focusing instead on motorcycles and general memes. The AI vision analysis confirms no luxury watches are visible in any posts, making this completely irrelevant for watch sourcing purposes.</t>
  </si>
  <si>
    <t>The provided Instagram posts from @red.wood.3591 consist of various memes, cartoons, a historical photo, and a magazine cover. No luxury watches are visible in any of the images, making it impossible to perform a watch-specific analysis or infer the user's watch collection or associated lifestyle.</t>
  </si>
  <si>
    <t>Seiko, Omega, Rolex, Cartier, Citizen, Orient, Audemars Piguet, Piaget</t>
  </si>
  <si>
    <t>Omega Seamaster GMT 50th Anniversary unknown (~$3,000-$8,000) | Seiko Various vintage dress watches N/A (~$50-$300 per piece) | Cartier Tank-style dress watch unknown (~$1,000-$3,000)</t>
  </si>
  <si>
    <t>$50,000-$150,000</t>
  </si>
  <si>
    <t>Physical retail location at Jatujak market, Worldwide shipping capability, Credit card payment acceptance, Large inventory volume</t>
  </si>
  <si>
    <t>Established dealer with physical shop who buys and sells watches since 2015. Could be a sourcing partner for finding pieces or could have inventory to offer, but likely focuses on vintage/mid-tier rather than ultra-luxury pieces</t>
  </si>
  <si>
    <t>Professional business inquiry via DM offering wholesale partnership or asking about specific pieces in inventory</t>
  </si>
  <si>
    <t>This is clearly a watch dealer with an established business at Bangkok's Jatujak market since 2015. While they deal primarily in vintage and mid-tier pieces rather than ultra-luxury, they could be a valuable sourcing partner for finding specific pieces or could have interesting inventory to offer.</t>
  </si>
  <si>
    <t>The images display a vast collection of predominantly vintage Japanese (Seiko, Citizen, Orient) and other dress watches, including many rectangular and square-cased models, presented in display cases and boxes. The sheer volume and presentation strongly suggest a dealer's inventory or a large personal collection being offered for sale, rather than a personal collection for daily wear.</t>
  </si>
  <si>
    <t>Lowinger, Gérald Genta, Christophe Claret, Breguet</t>
  </si>
  <si>
    <t>Lowinger Chronometer with Jumping Hours and Retrograde Minutes (Mother-of-Pearl Dial) bespoke/limited edition (~80,000 - 150,000+) | Lowinger Annual Calendar with Retrograde Date (Guilloche Dial) bespoke/limited edition (~90,000 - 180,000+)</t>
  </si>
  <si>
    <t>500,000 - 1,000,000+ (inventory/prototypes)</t>
  </si>
  <si>
    <t>Professional studio photography, High-end watchmaking equipment, Independent manufacturing capability, Featured in Fratello Watches publication</t>
  </si>
  <si>
    <t>Independent watchmaker who likely sources movements, parts, and potentially finished pieces for inspiration/modification. May also have personal collection separate from business inventory that could be available for sourcing</t>
  </si>
  <si>
    <t>Professional email or DM highlighting interest in independent watchmaking and potential business collaboration or sourcing opportunities</t>
  </si>
  <si>
    <t>This is clearly an independent watchmaker/dealer creating high-complication luxury timepieces rather than a personal collector. While not a traditional collector target, they operate in the ultra-luxury segment and may have sourcing opportunities through their network or personal pieces.</t>
  </si>
  <si>
    <t>The images showcase two distinct, highly complicated luxury watches from the independent brand Lowinger. Both watches are presented in pristine, professional studio product shots against a black background, highlighting their intricate dials and complications.</t>
  </si>
  <si>
    <t>Rolex GMT-Master II Likely 126710BLNR or 126710BLRO (~$18,000 - $25,000) | Rolex Day-Date Yellow Gold, President Bracelet (~$35,000 - $55,000) | Rolex Day-Date 36 Yellow Gold, President Bracelet, Burgundy Dial (~$45,000 - $90,000)</t>
  </si>
  <si>
    <t>$98,000 - $170,000 minimum</t>
  </si>
  <si>
    <t>Multiple luxury Rolex watches including solid gold Day-Dates, Substantial gold jewelry, International travel to luxury destinations (ST Regis Sanya, Sukhothai Shanghai), Hong Kong residence, High-end events attendance, Luxury lifestyle indicators</t>
  </si>
  <si>
    <t>Personal collector with multiple high-value Rolex pieces including rare burgundy dial Day-Date. Collectors of this caliber often upgrade or diversify collections, creating sourcing opportunities for dealers</t>
  </si>
  <si>
    <t>Professional DM with appreciation for their collection, focusing on rare piece acquisition services or collection enhancement opportunities</t>
  </si>
  <si>
    <t>High-confidence personal collector with multiple luxury Rolex pieces totaling $100K+, strong wealth indicators, and clear personal ownership patterns. Strong sourcing potential due to collection quality and financial capacity for rare timepieces.</t>
  </si>
  <si>
    <t>The images showcase a man in various urban and event settings, displaying multiple luxury Rolex watches, including a steel GMT-Master II and two distinct yellow gold Day-Dates, alongside other gold jewelry and a high-end smartphone, indicating a wealthy lifestyle and a penchant for luxury timepieces.</t>
  </si>
  <si>
    <t>Cartier, Rolex, Casio</t>
  </si>
  <si>
    <t>Cartier Tank Louis Cartier unknown vintage gold model (~8,000 - 25,000) | Rolex Datejust unknown two-tone/yellow gold (~10,000 - 20,000) | Casio A168WA-1 A168WA-1 (~20 - 50)</t>
  </si>
  <si>
    <t>18,000 - 45,000</t>
  </si>
  <si>
    <t>luxury watches, European travel, upscale dining venues, quality lifestyle photography, Belgrade/Italy locations</t>
  </si>
  <si>
    <t>Has quality luxury pieces (Cartier Tank, Rolex Datejust) but small collection size and mentions vintage watch account suggests attachment to pieces rather than trading mentality</t>
  </si>
  <si>
    <t>Instagram DM with appreciation for his Cartier Tank, offer trade-up opportunities or vintage piece sourcing services</t>
  </si>
  <si>
    <t>Clear personal collector with two solid luxury pieces and wealth indicators, but collection appears limited in size. The mention of @ralex.vintagewatches suggests interest in vintage market, making him a potential sourcing contact for finding pieces rather than selling his own.</t>
  </si>
  <si>
    <t>The images feature a male user showcasing a diverse watch collection, including a classic gold Cartier Tank, a two-tone Rolex Datejust, and a casual Casio digital watch. The settings suggest leisure travel in picturesque European cities and upscale environments, often accompanied by a woman who also wears a watch (unidentifiable).</t>
  </si>
  <si>
    <t>none detected</t>
  </si>
  <si>
    <t>luxury fountain pens (Sheaffer's, Waterman), professional maternity photoshoot</t>
  </si>
  <si>
    <t>Profile shows no watch content whatsoever - focuses entirely on luxury fountain pens and personal life. No indication of watch interest or ownership despite business looking for watch collectors.</t>
  </si>
  <si>
    <t>do not approach - completely irrelevant to watch business</t>
  </si>
  <si>
    <t>This profile is entirely focused on luxury fountain pen collecting rather than watches, with Bengali personal content and no watch-related posts, images, or hashtags. While showing some affluence through luxury pens, completely irrelevant for watch sourcing business.</t>
  </si>
  <si>
    <t>The images primarily showcase close-ups of luxury fountain pens from brands like Sheaffer's and Waterman, set against backgrounds of sheet music or handwritten notes. Two images feature individuals: one a woman in a yellow saree, and another a couple in a professional maternity photoshoot. No luxury watches are visible in any of the provided images.</t>
  </si>
  <si>
    <t>Tudor, Universal Genève, Bulova</t>
  </si>
  <si>
    <t>Tudor Ranger 7966 (~$5,000 - $15,000) | Universal Genève Polerouter Date 869111/2 (~$3,000 - $10,000) | Universal Genève Polerouter S 20217-4 (~$2,500 - $8,000) | Tudor Tuxedo dial unknown (~$3,000 - $8,000) | Bulova Royal Oak design 4420102 (~$1,000 - $3,000)</t>
  </si>
  <si>
    <t>$15,000 - $45,000</t>
  </si>
  <si>
    <t>Professional watch restoration services, Multiple vintage pieces, Gerald Genta design appreciation</t>
  </si>
  <si>
    <t>Serious vintage collector with quality pieces who actively buys and restores watches, indicating willingness to transact. However, collection shows personal attachment and curation rather than flipping behavior.</t>
  </si>
  <si>
    <t>Engage through comments on posts about rare Tudor or Universal Genève pieces, build relationship as fellow collector before proposing sourcing opportunities</t>
  </si>
  <si>
    <t>Genuine vintage watch collector with focused expertise in Tudor and Universal Genève, owning quality pieces worth sourcing. Personal attachment to collection suggests selective selling, but active acquisition behavior indicates potential for sourcing partnerships.</t>
  </si>
  <si>
    <t>The images display a personal collection of vintage watches, including a Tudor Ranger and two Universal Genève Polerouter Date models (one in gold, one in steel), worn casually or presented in close-up shots, reflecting an appreciation for classic timepieces.</t>
  </si>
  <si>
    <t>vintage car collection (Corvette C3, Lincoln Continental, Ford Mustang), properties in premium locations (Los Angeles, Malibu, Jackson Wyoming), head of brand position at Kinn Studio, high-end lifestyle items, engagement shoot in Malibu</t>
  </si>
  <si>
    <t>No watches identified in images or mentioned in text content. Profile is entirely focused on cars, brand work, and lifestyle content with zero watch-related activity</t>
  </si>
  <si>
    <t>do not approach - irrelevant to watch sourcing business</t>
  </si>
  <si>
    <t>Despite clear wealth indicators and affluent lifestyle, this profile shows zero watch content, mentions, or ownership signals. The collector interest is exclusively focused on vintage automobiles, making this completely irrelevant for watch sourcing purposes.</t>
  </si>
  <si>
    <t>The images showcase a collection of classic American automobiles, including a Corvette C3, a Lincoln Continental, a Ford Mustang, and a Ford Pinto, suggesting an enthusiast's deep interest in vintage vehicles. No luxury watches are visible in any of the provided posts.</t>
  </si>
  <si>
    <t>Blancpain, ZRC, Eska, Aquastar, Eberhard, Mido, Eterna, Richard, Droz</t>
  </si>
  <si>
    <t>Blancpain Fifty Fathoms unknown (~$8,000-15,000) | Aquastar Deepstar unknown (~$3,000-8,000) | ZRC Grands Fonds Series 1 &amp; 2 unknown (~$2,000-5,000) | Eberhard Scafograf 300 unknown (~$2,000-4,000)</t>
  </si>
  <si>
    <t>$50,000-100,000</t>
  </si>
  <si>
    <t>Owns multiple vintage dive watches, French location suggests European collector market</t>
  </si>
  <si>
    <t>Serious vintage dive watch collector with multiple rare pieces, uses 'new in the collection' language indicating active acquisition, and vintage collectors often upgrade/sell pieces</t>
  </si>
  <si>
    <t>Direct message with specific vintage dive watch offerings, particularly French brands or rare pieces that would complement their collection</t>
  </si>
  <si>
    <t>This is clearly a dedicated vintage dive watch collector with a focused collection of rare and valuable pieces including Blancpain Fifty Fathoms and other sought-after vintage divers. The specific knowledge and 'new in collection' posts indicate active buying/selling activity, making them a strong sourcing prospect.</t>
  </si>
  <si>
    <t>Vision analysis failed: Unexpected non-whitespace character after JSON at position 1507 (line 41 column 4)</t>
  </si>
  <si>
    <t>Corum, Breitling, Omega, Kudoke, Chopard, IWC, Glashütte Original, Rolex, Nomos, Armin Strom</t>
  </si>
  <si>
    <t>Corum Coin Watch Various (~5,000 - 15,000) | Breitling Navitimer B01 Chronograph 43 AB0121211B1A1 or similar (~4,000 - 7,000) | Omega Speedmaster Professional Moonwatch 310.30.42.50.01.001 or .002 (~5,000 - 8,000) | Kudoke Kudoke 3 Kudoke 3 (~10,000 - 15,000) | Chopard Alpine Eagle 41 298600-3001 (~10,000 - 15,000) | IWC Portugieser Unknown (~8,000 - 15,000) | Rolex Explorer 39mm 214270 (~8,000 - 12,000) | Armin Strom Orbit Manufacture Limited Edition 1 of 100 (~20,000 - 30,000)</t>
  </si>
  <si>
    <t>100,000 - 200,000</t>
  </si>
  <si>
    <t>Multiple luxury watches, Independent watch brands showing sophisticated taste, Limited edition pieces, Diverse high-end collection</t>
  </si>
  <si>
    <t>Serious collector with diverse taste including independent brands and limited editions. Personal wrist shots indicate attachment, but collectors often trade/sell to fund new acquisitions. High-value collection suggests disposable income for upgrades.</t>
  </si>
  <si>
    <t>Instagram DM with personalized message referencing specific pieces like the Kudoke or Armin Strom, showing knowledge of independent brands</t>
  </si>
  <si>
    <t>Clear personal collector with sophisticated taste spanning mainstream luxury to independent brands, including limited editions. Strong sourcing potential due to collection size and value, though personal attachment may require premium offers.</t>
  </si>
  <si>
    <t>The images showcase a diverse selection of luxury watches, including a vintage Corum Coin Watch, a modern Breitling Navitimer, an Omega Speedmaster Professional, an independent Kudoke 2, and a Chopard Alpine Eagle, all presented as close-up wrist shots. The variety and quality suggest a significant collection or dealer inventory.</t>
  </si>
  <si>
    <t>Seiko, Credor, Longines, Baume &amp; Mercier, Citizen, A. Schild Goldpfeil</t>
  </si>
  <si>
    <t>Seiko Goldfeather Not visible (~200-500) | Credor Grey Textured Dial Integrated Bracelet Not visible (~300-1000) | Longines Integrated Dial and Bracelet Not visible (~250-700) | Seiko Dolce Not visible (~100-400) | Seiko Braille Vintage 1960s Not visible (~150-350) | Citizen Independent Jumping hour 1481010 1481010 (~200-500)</t>
  </si>
  <si>
    <t>$3000-8000</t>
  </si>
  <si>
    <t>Pop-up events in Kuala Lumpur, Carousell selling platform, Regular inventory turnover</t>
  </si>
  <si>
    <t>Clear dealer with vintage/mid-tier focus, actively selling on Carousell and doing pop-up events. May be interested in sourcing vintage Seiko and other mid-tier pieces for resale</t>
  </si>
  <si>
    <t>Professional wholesale inquiry via DM, focusing on vintage Seiko and Japanese watches that match their specialty</t>
  </si>
  <si>
    <t>This is clearly a dealer specializing in vintage and mid-tier watches, particularly Japanese brands like Seiko. They have active sales channels and do pop-up events, indicating serious business operations but focus on lower-value vintage pieces rather than luxury.</t>
  </si>
  <si>
    <t>The images display a personal collection of four distinct vintage dress watches, including pieces from A. Schild Goldpfeil, Credor, Longines, and Seiko, all worn on the wrist in casual, everyday settings.</t>
  </si>
  <si>
    <t>No watch-related content whatsoever in posts or images. Profile focused entirely on realty business and educational activities</t>
  </si>
  <si>
    <t>This profile shows zero watch-related content, focusing entirely on real estate consulting and educational activities at a Knowledge Activity Centre. No luxury lifestyle indicators or watch ownership signals present.</t>
  </si>
  <si>
    <t>The provided images consist of two graphic posts celebrating Indian festivals (Vijaya Dashami and Diwali) and three photographs related to a 'Knowledge Activity Centre'. The photographs show an interior view of the center with people attending classes (music and art) and an exterior shot of the facility. No luxury watches are visible in any of the images, nor are there any discernible luxury lifestyle or wealth indicators.</t>
  </si>
  <si>
    <t>no watch collection identified</t>
  </si>
  <si>
    <t>high-value jade jewelry collection</t>
  </si>
  <si>
    <t>Profile shows no watch content whatsoever - focuses entirely on jade jewelry, Chinese cultural items, and holiday greetings. No indication of watch interest or ownership.</t>
  </si>
  <si>
    <t>This profile is completely irrelevant for watch sourcing as it contains zero watch-related content. The user appears to be a jade jewelry collector/enthusiast posting holiday greetings and jade pieces, with no indication of watch interest despite showing some wealth through luxury jade items.</t>
  </si>
  <si>
    <t>The provided images consist primarily of festive digital greeting cards for Chinese New Year and Christmas. One image prominently features a substantial collection of high-value jade jewelry, including pendants, rings, and beads, arranged in the shape of a Christmas tree, indicating an appreciation for luxury items beyond watches.</t>
  </si>
  <si>
    <t>attendance at high-end cultural performances (opera, theater, classical concerts), frequent attendance at premium venues in Athens</t>
  </si>
  <si>
    <t>Profile shows zero watch-related content, focused entirely on classical music, opera, and cultural performances. No watches visible in images or mentioned in text.</t>
  </si>
  <si>
    <t>do not approach - irrelevant to luxury watch business</t>
  </si>
  <si>
    <t>This profile belongs to a classical music enthusiast with no watch-related content whatsoever. While they attend high-end cultural events suggesting some disposable income, there are no indicators of watch collecting, ownership, or interest in timepieces.</t>
  </si>
  <si>
    <t>The images display a program and scenes from a theatrical or operatic performance, including performers on stage and a wide shot of the theater interior. No watches or personal luxury items are visible.</t>
  </si>
  <si>
    <t>Rolex, Chopard</t>
  </si>
  <si>
    <t>Rolex Oyster Perpetual Datejust Likely 1601 or 1603 (~6,000 - 15,000) | Rolex Submariner No Date Likely 5513 or 5512 (Gilt Dial) (~35,000 - 100,000+) | Rolex GMT-Master II "Pepsi" Likely 1675 (Gilt Dial) (~30,000 - 75,000+) | Rolex Oysterdate Precision Likely 6694 (~3,500 - 8,000) | Rolex Explorer Neo-vintage with frozen dial (~8,000 - 12,000) | Chopard Alpine Eagle Unknown (~15,000 - 25,000)</t>
  </si>
  <si>
    <t>100,000 - 250,000+ USD</t>
  </si>
  <si>
    <t>Multiple rare vintage Rolex pieces with gilt dials, Rolex collector reference books, Regular authorized dealer servicing, High-value Chopard Alpine Eagle</t>
  </si>
  <si>
    <t>Serious vintage Rolex collector with rare gilt dial pieces that are highly sought after. Uses authorized dealer services indicating legitimate ownership and care for watches. May upgrade or rotate collection pieces.</t>
  </si>
  <si>
    <t>Professional DM highlighting expertise in vintage Rolex and offering fair market prices for rare pieces or collection consultation services</t>
  </si>
  <si>
    <t>High-value vintage Rolex collector with confirmed ownership of rare gilt dial Submariner and GMT-Master pieces worth significant money. Japanese collector profile suggests serious appreciation for quality and craftsmanship with potential for sourcing opportunities.</t>
  </si>
  <si>
    <t>The images showcase a curated collection of highly desirable vintage Rolex watches, including a tropical dial Datejust, a gilt dial no-date Submariner, a gilt dial 'Pepsi' GMT-Master, and a tropical dial Oysterdate Precision. The presence of a Rolex collector's book further indicates a serious enthusiast with a significant personal collection focused on rare vintage pieces.</t>
  </si>
  <si>
    <t>Panerai, Breitling, Chanel, Guess, Swatch, Frida, Logine</t>
  </si>
  <si>
    <t>Panerai Luminor Green Dial Bronze-tone Unknown (~$15,000 - $40,000+) | Panerai Luminor Rose Gold Brown Dial Unknown (~$15,000 - $35,000+) | Panerai Luminor Rose Gold Blue Dial Unknown (~$15,000 - $35,000+) | Panerai Luminor Steel Black Dial Unknown (~$5,000 - $10,000) | Panerai Luminor Steel Blue Dial Unknown (~$7,000 - $15,000) | Panerai Luminor Black PVD Case Unknown (~$10,000 - $25,000+) | Breitling Unknown Unknown (~Unknown)</t>
  </si>
  <si>
    <t>$67,000 - $160,000+ (Panerai collection only)</t>
  </si>
  <si>
    <t>Collection of 7 high-value Panerai watches, Business operations with international clients</t>
  </si>
  <si>
    <t>This is a Chinese watch factory/dealer with both replica/fashion watches and genuine luxury pieces. They may have access to authentic luxury watches for sourcing, but quality and authenticity verification would be critical.</t>
  </si>
  <si>
    <t>Email contact (glen_wong26@yahoo.com) to inquire about authentic luxury watch sourcing capabilities, but proceed with caution regarding authenticity verification</t>
  </si>
  <si>
    <t>Clear dealer with mixed inventory of fashion watches and genuine luxury Panerai pieces. Has business infrastructure and international clients, suggesting legitimate sourcing potential, but the mix of replica and authentic watches requires careful vetting.</t>
  </si>
  <si>
    <t>The images present a highly mixed profile, showcasing multiple batches of generic, low-value fashion watches (likely inventory for sale), a personal photo of a child, and a substantial personal collection of seven high-value Panerai luxury watches.</t>
  </si>
  <si>
    <t>Vacheron Constantin, Rolex, Longines, Omega, Jaeger-LeCoultre, Angelus, Eska, Technicum du Locle, Enicar</t>
  </si>
  <si>
    <t>Vacheron Constantin Mercator 43050 (~50,000 - 150,000) | Rolex Pre-Daytona Chronograph 6238 (~80,000 - 200,000) | Jaeger-LeCoultre Triple Calendar Moonphase unknown (~15,000 - 40,000) | Omega Vintage Chronograph 33.3 (~8,000 - 25,000) | Longines Zipper 5864 (~5,000 - 15,000)</t>
  </si>
  <si>
    <t>300,000 - 800,000 USD</t>
  </si>
  <si>
    <t>Milan-based specialist, Pinstripe suit with French cuffs, Custom crocodile straps from specialist maker, Large diverse vintage collection, Multiple high-value complications</t>
  </si>
  <si>
    <t>Serious vintage collector with high-value pieces including Rolex 6238 and VC Mercator. Uses personal pronouns 'my watch' indicating ownership. As a specialist, likely has access to more rare pieces and may sell duplicates or upgrade pieces.</t>
  </si>
  <si>
    <t>Professional DM highlighting expertise in vintage pieces, particularly mentioning specific models they own like pre-Daytona or VC complications</t>
  </si>
  <si>
    <t>This is a serious vintage watch collector and Milan-based specialist with confirmed ownership of extremely valuable pieces including a Rolex 6238 pre-Daytona and Vacheron Constantin Mercator. The combination of personal ownership language, high-value watches, and specialist expertise makes this an ideal sourcing target.</t>
  </si>
  <si>
    <t>The images showcase a diverse and impressive personal collection of vintage watches, including a rare Vacheron Constantin Mercator, a complex Technicum de Locle triple calendar chronograph, a unique Eska 'St. George' dial, a classic Longines dress watch, and a sought-after Enicar chronograph. The owner appears to be an affluent individual with a deep appreciation for horological history and complications, with other watches visible in the background of one image suggesting a larger collection.</t>
  </si>
  <si>
    <t>A. Lange &amp; Söhne, Breguet, Rolex, Tudor, Patek Philippe, Grand Seiko, Cartier, Jaeger-LeCoultre</t>
  </si>
  <si>
    <t>A. Lange &amp; Söhne Cabaret Date 107.032 (~$25,000 - $45,000) | Breguet Tradition 7027 (~$30,000 - $50,000) | Rolex Air-King 14000 (~$3,000 - $5,000) | Rolex Day-Date unknown (~$20,000 - $40,000) | Tudor Submariner 9411 (~$8,000 - $15,000) | Grand Seiko Spring Drive SLGA025 (~$4,000 - $6,000) | Patek Philippe Gondolo unknown (~$15,000 - $25,000)</t>
  </si>
  <si>
    <t>$105,000 - $186,000</t>
  </si>
  <si>
    <t>High-end luxury watch collection, A. Lange &amp; Söhne ownership, Multiple Rolex pieces, Patek Philippe ownership, Breguet ownership, Professional watch photography setup</t>
  </si>
  <si>
    <t>Bio explicitly states 'no items are for sale' but mentions 'big changes coming to this line-up this year' in SOTC post, suggesting potential collection turnover. Serious collector with valuable pieces who may consider sourcing despite initial reluctance</t>
  </si>
  <si>
    <t>Respectful DM acknowledging their collection expertise and no-sale policy, but expressing interest in sourcing opportunities if circumstances change, especially given upcoming collection changes</t>
  </si>
  <si>
    <t>Confirmed serious collector with substantial luxury watch collection including Lange, Breguet, and Patek Philippe. Despite stating items aren't for sale, the mention of collection changes and quality of pieces make this a worthwhile medium-term prospect for sourcing.</t>
  </si>
  <si>
    <t>The images showcase an A. Lange &amp; Söhne Cabaret Date in rose gold, featuring detailed close-ups of its exquisite movement with Glashütte ribbing, blued screws, and hand-engraved balance cock, alongside a wrist shot highlighting its elegant rectangular dial with a large date complication.</t>
  </si>
  <si>
    <t>Rolex Day-Date 18238 (~40,000 - 70,000) | Rolex Day-Date 118238 (~30,000 - 75,000) | Rolex Lady-Datejust 279173 (~10,000 - 15,000) | Rolex Datejust 116139 (~20,000 - 30,000)</t>
  </si>
  <si>
    <t>200,000 - 400,000</t>
  </si>
  <si>
    <t>Macau/Hong Kong location (luxury watch hub), rare factory dials, papers and documentation, precious metals inventory</t>
  </si>
  <si>
    <t>This is a luxury watch dealer with high-end Rolex inventory including rare factory dials. They likely need sourcing for inventory and could be a valuable business partner or supplier.</t>
  </si>
  <si>
    <t>Professional B2B outreach via DM focusing on wholesale opportunities and inventory sourcing partnership</t>
  </si>
  <si>
    <t>Clear luxury watch dealer with verified high-end Rolex inventory including rare pieces like coral and carousel dials. Based in Macau/Hong Kong watch trading hub with strong sourcing potential as business partner rather than end customer.</t>
  </si>
  <si>
    <t>The images showcase a curated selection of high-end Rolex watches, primarily Day-Date and Datejust models in precious metals, many featuring diamond or ruby embellishments and unique dials like the vintage orange Stella or elaborate glitter designs. The presentation, including protective plastics and studio shots, strongly suggests these are part of a luxury watch dealer's inventory.</t>
  </si>
  <si>
    <t>travel_to_scenic_locations</t>
  </si>
  <si>
    <t>No watch content whatsoever in posts, captions, or images. Profile focused entirely on food, travel, and outdoor activities with no luxury lifestyle indicators beyond basic travel</t>
  </si>
  <si>
    <t>do_not_approach</t>
  </si>
  <si>
    <t>This profile shows zero watch-related content and appears to be a personal account focused on food, hiking, and casual travel. No luxury watch ownership signals or relevant content for sourcing business.</t>
  </si>
  <si>
    <t>The images depict a variety of scenes including a fortune cookie shop, a personal moment in a bedroom with balloons, and several scenic outdoor shots of waterfalls, mountains, and hiking trails, likely within a national park setting.</t>
  </si>
  <si>
    <t>Audemars Piguet, Rolex, Jaeger-LeCoultre</t>
  </si>
  <si>
    <t>Audemars Piguet Yellow Gold with White Gold Bezel unknown (~25,000 - 45,000) | Rolex Day-Date President 1803/18038 estimated (~30,000 - 60,000) | Rolex Daytona 16520 (~28,000 - 45,000) | Rolex Ovettone 1950s vintage (~15,000 - 25,000) | Jaeger-LeCoultre Duoplan 1940s vintage (~8,000 - 15,000) | Audemars Piguet Vintage Dress Watch unidentifiable (~8,000 - 18,000)</t>
  </si>
  <si>
    <t>$120,000 - $220,000</t>
  </si>
  <si>
    <t>luxury Swiss locations (Saanen), designer jewelry (Chanel accessories), fine dining, premium wine, high-end travel, multiple luxury watches</t>
  </si>
  <si>
    <t>Personal collector with rare vintage pieces and AP/Rolex portfolio. Italian lifestyle suggests appreciation for luxury goods and potential for upgrading collection or selling duplicates.</t>
  </si>
  <si>
    <t>Direct Instagram DM with personalized message acknowledging specific pieces like the rare AP or vintage Rolex Ovettone</t>
  </si>
  <si>
    <t>Clear personal collector with multiple high-value vintage and contemporary pieces including rare AP and Rolex models. Strong wealth indicators and personal attachment to watches suggest excellent sourcing potential for rare pieces.</t>
  </si>
  <si>
    <t>The images showcase a personal collection of luxury watches, including a vintage Audemars Piguet dress watch, a rare red-dial Rolex Day-Date, and a Rolex Daytona 16520. These are complemented by other luxury lifestyle elements such as designer jewelry, high-end dining, and what appears to be an upscale travel setting.</t>
  </si>
  <si>
    <t>Unidentifiable Digital/sports watch N/A (~under $200)</t>
  </si>
  <si>
    <t>under $500</t>
  </si>
  <si>
    <t>Profile shows no luxury watches, no watch-related content, and focuses entirely on minerals collection with modest lifestyle indicators</t>
  </si>
  <si>
    <t>This profile belongs to a young minerals collector with no luxury watch content, luxury brands, or wealth indicators. The bio explicitly states interest in minerals, and posts focus on gemstones and casual activities with basic consumer goods.</t>
  </si>
  <si>
    <t>The images depict a young individual and their friends engaging in casual activities, including dining at what appears to be a modest restaurant and spending time outdoors at night in a snowy, natural setting. No luxury watches or significant wealth indicators are visible across any of the posts.</t>
  </si>
  <si>
    <t>International travel (Japan, Great Wall of China), Church involvement suggesting community status, Anniversary celebrations at upscale venues</t>
  </si>
  <si>
    <t>No watch content visible in posts, captions, or images. Profile focuses entirely on personal relationships, travel, and lifestyle content with zero horological interest demonstrated</t>
  </si>
  <si>
    <t>This profile shows zero watch-related content despite having 62 posts and active social media presence. All content focuses on marriage, travel, church, and personal milestones with no luxury goods or timepieces visible, making it completely irrelevant for watch sourcing purposes.</t>
  </si>
  <si>
    <t>The images depict a person (and a companion in one image) traveling internationally to various destinations including the Great Wall of China, a city street in Japan, and historical sites in China. No watches are visible on any of the individuals in these images.</t>
  </si>
  <si>
    <t>HMT, Timex, Henri Sandoz, Avarth, Rotoris, Fossil, Invicta</t>
  </si>
  <si>
    <t>HMT Gandaberunda unknown (~$50-200) | HMT Vijay unknown (~$30-150) | HMT Sangam unknown (~$40-180) | Henri Sandoz Vintage unknown (~$200-800) | Avarth Waqt unknown (~$300-600)</t>
  </si>
  <si>
    <t>$5,000-15,000</t>
  </si>
  <si>
    <t>Presidential suite accommodation, Brand sponsorships, Travel for watch events, Museum visits</t>
  </si>
  <si>
    <t>Actively buying collections ('bought more than 12 vintage watches from collector'), focuses on Indian vintage watches which are niche market, has sourcing network and buying activity</t>
  </si>
  <si>
    <t>DM with wholesale opportunities or rare Indian vintage pieces, position as potential sourcing partner rather than customer</t>
  </si>
  <si>
    <t>This is a dealer/influencer specializing in Indian vintage watches with active buying behavior and sourcing network. While not dealing in high-end luxury pieces, they demonstrate consistent acquisition activity and could be a sourcing partner for niche vintage Indian timepieces.</t>
  </si>
  <si>
    <t>Unable to analyze images as no image data was provided for analysis. To proceed, please provide detailed descriptions of the Instagram post images from @manusrikumar, as I cannot access external websites or view images directly.</t>
  </si>
  <si>
    <t>Chaumet, Grönefeld, Rolex, Antoine Preziuso</t>
  </si>
  <si>
    <t>Chaumet Dandy Regulator unknown (~$15,000-25,000) | Grönefeld Moment Meter unknown (~$40,000-60,000) | Rolex Explorer II unknown (~$8,000-12,000) | Antoine Preziuso unknown unknown (~$20,000-40,000)</t>
  </si>
  <si>
    <t>$100,000-200,000+</t>
  </si>
  <si>
    <t>Raffles Hotel stays, international travel (Montenegro, Istanbul, Sri Lanka), British Watchmakers' Day attendance, independent watchmaking focus, luxury beach resorts</t>
  </si>
  <si>
    <t>Owns rare independent pieces (Grönefeld, Antoine Preziuso) and attends collector events. Shows sophisticated taste and financial means. Personal collector with sentimental attachment but potentially open to upgrading or trading rare pieces.</t>
  </si>
  <si>
    <t>Soft DM approach highlighting rare independent pieces or vintage Rolex. Mention shared appreciation for British/independent watchmaking given his event attendance.</t>
  </si>
  <si>
    <t>Clear personal collector with documented ownership of rare independent watches including Grönefeld and Antoine Preziuso, plus luxury lifestyle indicators. Attends collector events and shows deep horological knowledge, making him an ideal sourcing target for rare pieces.</t>
  </si>
  <si>
    <t>Analysis could not be performed as no images were provided for review. Please provide the Instagram post images from user @jasdeep_sethi03 to proceed with the analysis.</t>
  </si>
  <si>
    <t>Audemars Piguet, Tudor</t>
  </si>
  <si>
    <t>Audemars Piguet Royal Oak Chronograph likely 26331OR or 26240OR (rose gold variant) (~80,000 - 150,000)</t>
  </si>
  <si>
    <t>100,000 - 200,000 USD</t>
  </si>
  <si>
    <t>VIP/backstage access to major concerts, Personal photos with A-list celebrities (Jackson Wang, Jay Chou), International travel (Tokyo, NYC, LA, SF, Bangkok), Premium event access (Warriors games), Luxury hotels (Fairmont San Francisco, Regent Phu Quoc)</t>
  </si>
  <si>
    <t>Has high-value AP Royal Oak and celebrity connections suggesting wealth, but appears emotionally attached to watches as personal collection items rather than investment pieces. The watch business connection (@coharmony_watch_168) could indicate trade interest.</t>
  </si>
  <si>
    <t>Professional DM highlighting rare pieces that complement their existing AP collection, or approach through their associated watch business</t>
  </si>
  <si>
    <t>Clear personal collector with verified high-value AP Royal Oak Chronograph and strong wealth indicators through celebrity connections. The associated watch business and personal collection suggest potential for sourcing transactions, though likely selective given personal attachment to pieces.</t>
  </si>
  <si>
    <t>The images depict user @j.kchan168 with celebrity Jackson Wang, including a professional studio portrait and several photos from a major concert where the user has privileged backstage/on-stage access. The user is consistently wearing an Audemars Piguet Royal Oak Chronograph.</t>
  </si>
  <si>
    <t>Tudor, Marathon, Omega, CWC</t>
  </si>
  <si>
    <t>Tudor Black Bay Fifty-Eight M79030B-0001 (~3500-4500) | Omega Seamaster Professional 300M 2531.80.00 (~2500-3500) | Marathon TSAR Quartz WW194007 (~500-800) | CWC Ti300 Titanium Divers Watch LHD unknown (~800-1200)</t>
  </si>
  <si>
    <t>8000-12000</t>
  </si>
  <si>
    <t>Quality EDC gear collection, Custom leather goods, Multiple luxury timepieces, Travel lifestyle</t>
  </si>
  <si>
    <t>Personal collector with emotional attachment to pieces, emphasizes 'using your tools' philosophy suggesting reluctance to sell, but may upgrade collection over time</t>
  </si>
  <si>
    <t>Soft DM approach focusing on shared passion for tool watches and offering rare pieces that align with his collection philosophy</t>
  </si>
  <si>
    <t>Clear personal collector with confirmed ownership of mid-tier luxury watches (Tudor, Omega) and strong engagement in watch community. Collection shows thoughtful curation around tool watch philosophy rather than investment pieces, suggesting medium sourcing potential for upgrades rather than liquidation.</t>
  </si>
  <si>
    <t>The images showcase a personal collection of watches and everyday carry (EDC) gear, emphasizing practical, durable, and enthusiast-grade items. One image features a flat lay of four watches (Tudor Black Bay Fifty-Eight, Marathon TSAR, Omega Seamaster Professional 300M, and an unknown piece) alongside other tools and accessories. Another image shows the user wearing the Tudor Black Bay Fifty-Eight on its steel bracelet while holding a mug. The overall impression is of an affluent individual with a passion for quality gear and timepieces.</t>
  </si>
  <si>
    <t>armored luxury vehicles, Lexus LX600, Chevrolet Suburban High Country, official motorcade with Audi A8 and Toyota Land Cruiser, security convoy operations</t>
  </si>
  <si>
    <t>Profile is entirely focused on armored vehicles and security services with zero watch-related content, despite potential high net worth</t>
  </si>
  <si>
    <t>no approach recommended - completely irrelevant to watch business</t>
  </si>
  <si>
    <t>This profile belongs to someone in the armored vehicle/security industry with potential high net worth but shows absolutely no interest in watches or luxury timepieces. All content focuses exclusively on bulletproof cars and security services, making it completely irrelevant for watch sourcing purposes.</t>
  </si>
  <si>
    <t>The images depict official motorcades featuring luxury sedans (Audi A8) and SUVs (Toyota Land Cruiser 300) with flashing lights in an urban environment, a watercolor illustration, and a selfie of the user. No watches or personal luxury items are visible in any of the posts that would indicate the user's personal wealth or watch collection.</t>
  </si>
  <si>
    <t>Out Of Order, Breguet, Bulgari</t>
  </si>
  <si>
    <t>Out Of Order Trecento Vitamin C Limited Edition Limited to 45 pieces (~1500-2500)</t>
  </si>
  <si>
    <t>UAE location (Nad Al Sheba), watch influencer status, magazine editor position</t>
  </si>
  <si>
    <t>influencer</t>
  </si>
  <si>
    <t>Primary activity is content creation and watch journalism rather than collecting. The Out Of Order watch appears to be sponsored content for a collaboration rather than personal collection. No evidence of rare/valuable watch ownership or collection building.</t>
  </si>
  <si>
    <t>DM with networking approach - could be valuable for connections or market insights rather than direct sourcing</t>
  </si>
  <si>
    <t>This is a watch influencer and magazine editor focused on content creation rather than collecting. While they have industry connections and knowledge, there's no evidence of personal ownership of rare or valuable timepieces that could be sourced.</t>
  </si>
  <si>
    <t>The images are screenshots from a web article (laclessidra1945.it) announcing the launch of the Out Of Order (OOO) Trecento Vitamin C Limited Edition watch. This model is a collaboration with Arab influencer Fatma AlNajjar and is limited to 45 pieces. The watch features a distinctive orange textured dial with Arabic script, a GMT function, and a factory-aged 316L stainless steel case. The images also show the watch's 'Vitamin C' themed packaging.</t>
  </si>
  <si>
    <t>works with high-profile clients like Drake, Los Angeles location, professional design work for major brands like Nike/Nocta</t>
  </si>
  <si>
    <t>Profile is entirely focused on graphic design and art direction work with no watch-related content, posts, or interests visible</t>
  </si>
  <si>
    <t>no approach recommended - irrelevant to watch sourcing business</t>
  </si>
  <si>
    <t>This is a professional graphic designer who works on projects for Drake, Nike, and other major brands. Despite potential access to wealth through his client base, there is zero watch-related content, mentions, or visual evidence of watch interest or ownership.</t>
  </si>
  <si>
    <t>The images display a black vinyl record album, shrink-wrapped, featuring outline art of two winged figures on the front cover and a tracklist on the back. One image shows the vinyl record itself with the title 'FOR ALL THE DOGS: SCARY HOURS EDITION'.</t>
  </si>
  <si>
    <t>Rolex, Seiko, Grand Seiko, Hermes</t>
  </si>
  <si>
    <t>Rolex GMT-Master Tiffany &amp; Co. 16750 (~50000-150000) | Rolex Pre-Daytona 6238 (~50000-150000) | Rolex Cosmograph Daytona 116500LN (~25000-35000) | Rolex Oyster Royal unknown (~5000-15000) | Seiko Chronograph unknown (~2000-5000) | Grand Seiko 5722-9990 5722-9990 (~3000-8000) | Grand Seiko 4520-8000 CAP GOLD 4520-8000 (~5000-12000)</t>
  </si>
  <si>
    <t>150000-400000</t>
  </si>
  <si>
    <t>Rare vintage Rolex with Tiffany &amp; Co. co-branding, Multiple high-end timepieces, Travel to Hong Kong, Location in Ginza Tokyo and Osaka</t>
  </si>
  <si>
    <t>Serious collector with rare vintage pieces including Tiffany &amp; Co. Rolex and Pre-Daytona. Bio indicates doing only what he wants in remaining life, suggesting potential willingness to sell. Has documented provenance.</t>
  </si>
  <si>
    <t>DM in Japanese with respectful approach about rare watch appreciation and potential acquisition opportunities</t>
  </si>
  <si>
    <t>High-value collector with extremely rare pieces including Tiffany &amp; Co. Rolex GMT and Pre-Daytona 6238. Bio suggests life philosophy of doing what he wants, indicating potential seller mentality for right opportunities.</t>
  </si>
  <si>
    <t>The images showcase a selection of highly desirable watches, including a modern Rolex Daytona 'Panda' dial, a modern Seiko chronograph, a rare vintage Rolex GMT-Master with Tiffany &amp; Co. co-branding, and a vintage Rolex 'Pre-Daytona' chronograph. The watches are presented with professional, detailed photography, often alongside original documentation, strongly suggesting a dealer's inventory or a serious collector's prized possessions. One image features a dessert, offering a glimpse into a personal lifestyle element.</t>
  </si>
  <si>
    <t>This is a tattoo artist's business profile with zero watch-related content, no luxury items visible, and content focused entirely on tattoo work</t>
  </si>
  <si>
    <t>This profile belongs to a tattoo artist in Singapore with a business account focused entirely on tattoo services. There is absolutely no watch content, luxury indicators, or relevance to watch collecting/dealing in any of the posts, images, or profile data.</t>
  </si>
  <si>
    <t>The provided images showcase various detailed tattoos on a person's chest, back, and shoulder, including an owl and koi fish designs. No luxury watches or other typical luxury wealth indicators are visible in any of the images.</t>
  </si>
  <si>
    <t>Tudor</t>
  </si>
  <si>
    <t>Tudor Black Bay Heritage 41mm M79230N (~3000-4500)</t>
  </si>
  <si>
    <t>3000-5000</t>
  </si>
  <si>
    <t>private aviation access (Cirrus SR20, Cessna flights), Bay Area residence, travel to premium locations, Apple AirPods Max, Tudor watch</t>
  </si>
  <si>
    <t>Only owns one mid-tier luxury watch (Tudor), small collection size, and appears to be personally attached to pieces rather than trading/flipping</t>
  </si>
  <si>
    <t>Low priority - could engage through comments on watch posts if building long-term relationships, but unlikely immediate sourcing opportunity</t>
  </si>
  <si>
    <t>Profile shows aviation enthusiast with some disposable income evidenced by private flying and Tudor ownership, but only single watch identified with no signs of serious collecting or high-value pieces. Limited sourcing potential due to small collection size and personal attachment to items.</t>
  </si>
  <si>
    <t>The images depict a young man in various casual settings, including playing guitar, enjoying nature, and traveling. He is seen wearing a Tudor Black Bay Heritage watch and Apple AirPods Max headphones, indicating an affluent lifestyle with an appreciation for quality personal items.</t>
  </si>
  <si>
    <t>International travel to Japan and Portugal, Business ownership (Baltic Overlanders), Living in Lisbon, Frequent luxury travel, Cultural experiences</t>
  </si>
  <si>
    <t>No watch content detected in posts, captions, or images. Profile focused entirely on travel, outdoor activities, and entrepreneurship with no horological interests shown.</t>
  </si>
  <si>
    <t>No approach recommended - profile shows no watch-related content</t>
  </si>
  <si>
    <t>This profile shows zero watch-related content despite 614 posts and clear affluent lifestyle indicators. The individual appears to be a well-traveled entrepreneur with disposable income but has no demonstrated interest in watches or luxury timepieces, making them irrelevant for watch sourcing purposes.</t>
  </si>
  <si>
    <t>The provided images depict a person's travel experiences in Japan, featuring a visit to a traditional temple or shrine and exploration of a serene bamboo forest. No luxury watches are visible in any of the photographs.</t>
  </si>
  <si>
    <t>International travel to Amsterdam, Attending professional NHL and MLB games, Multiple daughters in sports activities</t>
  </si>
  <si>
    <t>Profile shows no watch-focused content, no identifiable luxury timepieces, and appears to be a family/lifestyle account with no indication of watch collecting interest or knowledge</t>
  </si>
  <si>
    <t>This is a family lifestyle account focused on children's activities and sports with no meaningful watch content. While they show some affluence through travel and event attendance, there are no signals of watch collecting interest or valuable timepieces.</t>
  </si>
  <si>
    <t>The images showcase a family engaging in various leisure activities, including attending professional hockey and baseball games, and traveling internationally to Amsterdam. A watch is visible on the man's wrist in two of the images, but its specific brand and model cannot be clearly identified due to image quality and angle.</t>
  </si>
  <si>
    <t>N/A - no watch collection identified</t>
  </si>
  <si>
    <t>large-scale artworks</t>
  </si>
  <si>
    <t>This profile is entirely focused on contemporary art collection with no watch-related content whatsoever. The person appears to be an art collector, not a watch collector.</t>
  </si>
  <si>
    <t>This Instagram profile belongs to an art collector who exclusively posts contemporary artworks with no watch content visible in images or mentioned in captions. While they show wealth through art purchases, they are completely irrelevant to a luxury watch sourcing business.</t>
  </si>
  <si>
    <t>The images display various large-scale contemporary artworks, including abstract portraits, stylized figures, and a modern interpretation of the Mona Lisa. No luxury watches or other typical luxury items such as cars, jets, or designer clothing are visible in any of the posts. The settings appear to be a mix of art studio/gallery spaces and outdoor locations.</t>
  </si>
  <si>
    <t>Apple</t>
  </si>
  <si>
    <t>Apple Watch N/A (~200-500)</t>
  </si>
  <si>
    <t>200-500</t>
  </si>
  <si>
    <t>Google Pixel phone, Peloton brand apparel, Premium car (Audi) in background, Successful career in entertainment (writing credits), WGA award nomination, Netflix writing credits</t>
  </si>
  <si>
    <t>Only owns an Apple Watch for fitness tracking, shows no interest in luxury timepieces or horology, content focused entirely on comedy writing career</t>
  </si>
  <si>
    <t>No approach recommended - not a target prospect</t>
  </si>
  <si>
    <t>Megan Amram is a successful comedy writer/TV professional with only an Apple Watch for fitness use. Her content shows zero interest in luxury watches or collecting, making her completely irrelevant for luxury watch sourcing despite having moderate wealth from entertainment career.</t>
  </si>
  <si>
    <t>The Instagram posts feature Megan Amram in diverse contexts, including a street scene, a Minion costume, a dramatic acting shot, and a fitness mirror selfie at home. The only visible timepiece is an Apple Watch, worn during a workout, suggesting a focus on health and technology rather than traditional luxury horology, consistent with her successful career in entertainment.</t>
  </si>
  <si>
    <t>unknown - no watch content detected</t>
  </si>
  <si>
    <t>truffles (luxury food), Audi vehicle, international travel (Cambodia, Croatia, Italy), fine dining experiences, ski destinations</t>
  </si>
  <si>
    <t>Profile shows zero watch-related content across posts, captions, and hashtags. Focus is entirely on food, travel, and lifestyle with no indication of interest in horology or luxury timepieces.</t>
  </si>
  <si>
    <t>This profile is completely irrelevant to luxury watch sourcing as it contains no watch content whatsoever. While there are some wealth indicators suggesting medium net worth, the account focuses exclusively on food, travel, and lifestyle content with zero horological interest or timepiece visibility.</t>
  </si>
  <si>
    <t>The provided images from @of_nicegirl showcase a lifestyle that includes luxury culinary experiences (truffles on meat), travel to picturesque natural settings such as snowy mountains and clear blue coastal waters, and ownership of a premium brand vehicle (an older model Audi). No luxury watches are visible in any of the images provided for analysis.</t>
  </si>
  <si>
    <t>Richard Mille, Audemars Piguet, H. Moser &amp; Cie.</t>
  </si>
  <si>
    <t>Richard Mille RM 016 Automatic RM 016 (gem-set variant) (~500,000 - 1,000,000+) | Audemars Piguet Royal Oak Double Balance Wheel Openworked 15407ST.OO.1220ST.01 (~150,000 - 250,000) | H. Moser &amp; Cie. Pioneer Chronograph Rose Gold 6902-0400 or similar (~50,000 - 80,000) | Richard Mille RM 011-03 Automatic Flyback Chronograph Blue Ceramic RM 011-03 (blue ceramic variant) (~400,000 - 700,000+) | Richard Mille RM 011-03 Automatic Flyback Chronograph NTPT Carbon Orange RM 011-03 (NTPT carbon orange variant) (~400,000 - 700,000+)</t>
  </si>
  <si>
    <t>1,500,000 - 2,630,000+ USD (as dealer inventory)</t>
  </si>
  <si>
    <t>Multiple Richard Mille watches, Professional dealer operation, High-end inventory</t>
  </si>
  <si>
    <t>Established dealer with ultra-high-end inventory including multiple Richard Mille pieces, likely has connections to rare watches and wealthy collectors</t>
  </si>
  <si>
    <t>Professional B2B outreach via DM or email, position as potential sourcing partner or bulk buyer</t>
  </si>
  <si>
    <t>This is clearly a luxury watch dealer with extremely high-end inventory including multiple Richard Mille pieces worth millions. While not a personal collector, they represent excellent sourcing potential as a business partner who likely has access to rare pieces and wealthy clientele.</t>
  </si>
  <si>
    <t>The images showcase five distinct, high-end luxury watches from prestigious brands like Richard Mille, Audemars Piguet, and H. Moser &amp; Cie., all presented in professional studio product shots, indicating they are likely part of a dealer's inventory.</t>
  </si>
  <si>
    <t>engagement with contemporary art galleries, traditional Japanese tea ceremony practice, art exhibition participation</t>
  </si>
  <si>
    <t>Profile is entirely focused on Japanese tea ceremony (chado) and contemporary ceramic art with zero watch-related content</t>
  </si>
  <si>
    <t>This profile belongs to an artist/tea ceremony practitioner with no watch content whatsoever. All posts relate to Japanese cultural practices, ceramic art exhibitions, and tea gatherings - completely irrelevant for luxury watch sourcing.</t>
  </si>
  <si>
    <t>The provided images depict scenes from a traditional Japanese tea ceremony, showcasing cultural engagement and refined aesthetics, along with an image of contemporary ceramic art. No luxury watches are visible in any of the images.</t>
  </si>
  <si>
    <t>Marmont, Beda, Bouche Timepieces, Maghnam, Space One Watches, Christopher Ward, Armin Strom, Oris, Visitor Watch Co, Mermont, Sellita, Van Cleef &amp; Arpels, Christiaan van der Klaauw</t>
  </si>
  <si>
    <t>Marmont Classic N/A (~$300 - $600) | Christopher Ward Bel Canto Verde N/A (~$1,000 - $2,500) | Beda Eclipse N/A (~$2,000 - $8,000)</t>
  </si>
  <si>
    <t>Geneva Watch Days attendance, Independent watch brand connections, Multiple watch brand relationships</t>
  </si>
  <si>
    <t>Profile shows passion for independent and niche brands rather than high-value luxury pieces. Collection appears focused on accessible independent watchmaking with modest values. More curator/enthusiast than high-net-worth collector.</t>
  </si>
  <si>
    <t>Engage through comments on posts about independent brands, could be valuable for market intelligence and networking rather than direct sourcing</t>
  </si>
  <si>
    <t>This is a passionate watch enthusiast with genuine knowledge who curates content about independent watchmaking. While they own watches personally, their collection appears focused on accessible independent brands rather than high-value luxury pieces that would be attractive for sourcing.</t>
  </si>
  <si>
    <t>The images showcase a close-up of a Marmont Classic watch, featuring a striking blue sunburst dial with Breguet numerals, worn on a wrist with a black textile strap. The watch appears to be in excellent, near-new condition, photographed against a patterned fabric background.</t>
  </si>
  <si>
    <t>Cartier, Ulysse Nardin, Omega, Eterna, Longines, Cyma, Waltham, Seiko, Oris</t>
  </si>
  <si>
    <t>Cartier Must de Cartier 21 1330 P (~$800 - $1,800) | Ulysse Nardin TV Style Vintage unknown (~$2,000 - $5,000) | Omega Constellation 168.033 (~$1,500 - $3,000) | Omega Tank De Ville Cal.620 (~$800 - $1,500) | Oris Big Crown Pointer Date unknown (~$400 - $800)</t>
  </si>
  <si>
    <t>$15,000 - $35,000</t>
  </si>
  <si>
    <t>This is a vintage watch dealer with quality inventory including brands like Cartier, Omega, and Ulysse Nardin. They actively buy and sell, making them a potential sourcing partner rather than a direct customer. Their watermarked photos and business account status confirm dealer operations.</t>
  </si>
  <si>
    <t>DM with wholesale opportunities or partnership proposals for sourcing vintage pieces</t>
  </si>
  <si>
    <t>Keepsake Indonesia is clearly a vintage watch dealer with decent inventory including recognizable brands like Cartier and Omega. While not ultra-luxury pieces, they represent a potential sourcing partner for vintage watches rather than a direct customer, warranting moderate priority for business partnership opportunities.</t>
  </si>
  <si>
    <t>The images display a vintage Cartier Must de Cartier 21 watch, featuring a two-tone case with Roman numerals on the bezel and a white dial, presented on a black velvet display cushion. The prominent 'KEEP SAKE INDONESIA' watermark suggests the watch is part of a dealer's inventory.</t>
  </si>
  <si>
    <t>Cartier, Tudor, Jaeger-LeCoultre, IWC, Blancpain, Panerai, Grand Seiko, Corum, Casio, Rolex</t>
  </si>
  <si>
    <t>Cartier Santos de Cartier WSSA0029 (~7,000 - 8,500) | Panerai Radiomir 1940 3 Days Acciaio PAM00574 (~6,000 - 8,000) | Panerai Luminor Due PAM00904 (~6,000 - 8,000) | Cartier Tank Louis Cartier unknown (~8,000 - 15,000) | Grand Seiko Elegance Collection SBGW231 (~3,500 - 4,500) | Cartier Tank Française WSTA0067 (~5,000 - 7,000) | Tudor Ranger unknown (~2,500 - 3,500) | Jaeger-LeCoultre Reverso unknown (~8,000 - 15,000) | IWC Portofino Moon Phase unknown (~6,000 - 10,000) | Blancpain Fifty Fathoms Bathyscaphe unknown (~8,000 - 12,000)</t>
  </si>
  <si>
    <t>80,000 - 120,000 USD</t>
  </si>
  <si>
    <t>owns 16+ mechanical watches, career transition to luxury clothing business, lives in Osaka Japan, mentions father's Rolex inheritance, considers downsizing collection to 7 pieces</t>
  </si>
  <si>
    <t>Actively considering downsizing collection from 16 to 7 pieces, indicating willingness to sell. Has quality pieces but not ultra-rare. Japanese market can be good for sourcing.</t>
  </si>
  <si>
    <t>DM in Japanese offering assistance with collection curation/downsizing, emphasizing respectful approach to his thoughtful collecting philosophy</t>
  </si>
  <si>
    <t>Confirmed collector with substantial luxury watch collection (16+ pieces) actively considering downsizing. Strong personal attachment but practical approach to collection management suggests sourcing potential for quality mid-tier luxury pieces.</t>
  </si>
  <si>
    <t>The images showcase a personal collection of luxury watches. The first three images feature a Cartier Santos de Cartier worn on the wrist in various outdoor settings. The fourth image displays a flat lay of five additional watches from the user's collection: two Panerai models (Radiomir 1940 and Luminor Due), two Cartier Tank models (Louis Cartier and Française), and a Grand Seiko Elegance Collection piece. All watches appear to be in worn but well-maintained condition.</t>
  </si>
  <si>
    <t>verified account, law professor, post-doctorate degree, published author, government honors, professional speaking engagements</t>
  </si>
  <si>
    <t>Profile shows zero watch-related content, focuses entirely on legal/academic work in AI and blockchain regulation. No watches visible in images or mentioned in any posts.</t>
  </si>
  <si>
    <t>This is a Brazilian law professor and author specializing in AI/blockchain regulation with no watch content whatsoever. While he appears to have medium-level professional success, there are absolutely no indicators of watch collecting or interest in luxury timepieces.</t>
  </si>
  <si>
    <t>The provided images are primarily promotional materials for a book titled 'Regulação Algorítmica e Inteligência Artificial' by Acram Isper Jr., along with a professional headshot and a photo of the author giving a lecture. No watches are visible on the user or in any of the settings depicted.</t>
  </si>
  <si>
    <t>international travel to Japan, scenic tourism locations</t>
  </si>
  <si>
    <t>No watch content whatsoever - profile shows only travel photos and music interests with zero luxury lifestyle or timepiece indicators</t>
  </si>
  <si>
    <t>This profile shows zero watch-related content, focusing entirely on travel photography and music interests. While international travel suggests some disposable income, there are no luxury lifestyle indicators or timepiece references that would make this person relevant for watch sourcing.</t>
  </si>
  <si>
    <t>The images depict various scenic locations in Japan, including a bamboo forest, a river valley with mountains, a Japanese macaque, and the Golden Pavilion (Kinkaku-ji). One image features the user standing in front of a scenic river and mountain landscape. No watches are visible in any of the provided images.</t>
  </si>
  <si>
    <t>N/A - manufacturer inventory</t>
  </si>
  <si>
    <t>This is a watch manufacturer/factory, not a collector or retailer with finished watches. They produce components and movements for other brands rather than owning collectible pieces to source.</t>
  </si>
  <si>
    <t>No approach needed - wrong target type</t>
  </si>
  <si>
    <t>This is clearly a watch manufacturing business focused on producing components, movements, and cases for other brands. They show manufacturing processes and quality control, not finished collectible watches that could be sourced.</t>
  </si>
  <si>
    <t>The images display various small, intricate metal components, likely watch movement plates or bridges, being measured for precision using a Mitutoyo ABSOLUTE digital indicator. The components appear to be new and are part of a manufacturing or quality control process, indicating a focus on precision watchmaking or component production. No complete watches are visible in any of the images.</t>
  </si>
  <si>
    <t>Unidentifiable luxury sports chronograph</t>
  </si>
  <si>
    <t>Unidentifiable Luxury Sports Chronograph N/A (~$20,000 - $100,000+)</t>
  </si>
  <si>
    <t>$20,000 - $100,000+ (limited visibility)</t>
  </si>
  <si>
    <t>Private jet branded 'ABEL RICHARD', Rodeo Drive Beverly Hills operations, Miami Design District presence, Luxury brand ownership/executive role, High-end retail locations</t>
  </si>
  <si>
    <t>VP of client relations at luxury brand Abel Richard with Rodeo Drive flagship - likely has access to high-net-worth clientele and luxury goods network, making him valuable for sourcing rare pieces or connecting to collectors</t>
  </si>
  <si>
    <t>Professional business outreach via LinkedIn or email focusing on B2B partnership opportunities and clientele cross-referrals</t>
  </si>
  <si>
    <t>This is clearly a luxury goods dealer/executive with ultra-high net worth signals and direct access to wealthy clientele through Abel Richard's Rodeo Drive flagship. While personal collection visibility is limited, his business position makes him extremely valuable for sourcing partnerships and client referrals in the luxury market.</t>
  </si>
  <si>
    <t>The images showcase the user's ultra-wealthy lifestyle, featuring travel via a private jet branded 'ABEL RICHARD' en route to Rodeo Drive, Beverly Hills, where an 'ABEL RICHARD' luxury store is prominently located. The user is seen wearing a luxury sports chronograph. The first image is a motivational quote from 'The Wolf of Wall Street'.</t>
  </si>
  <si>
    <t>Tudor P01 70150 (~$2,000-4,000)</t>
  </si>
  <si>
    <t>vintage Mercedes W123, coffee business ownership, rally racing participation, Leica camera, travel/road trips</t>
  </si>
  <si>
    <t>Appears to own watches personally but mentions only one specific piece (Tudor P01), suggests smaller collection focused on accessible luxury rather than high-end pieces that would interest sourcing business</t>
  </si>
  <si>
    <t>casual social media engagement to build relationship and assess collection growth over time</t>
  </si>
  <si>
    <t>Profile shows genuine watch interest with personal ownership (Tudor P01, mentions favorite watches), but collection appears limited to entry-luxury segment. Business owner with decent lifestyle but not ultra-high net worth signals needed for premium watch sourcing.</t>
  </si>
  <si>
    <t>The images depict a person standing next to a customized vintage Mercedes-Benz W123 sedan, equipped with a roof rack, in a snowy, outdoor, possibly rural or wilderness environment. The car shows signs of rugged use and modification. No watches are visible in any of the images.</t>
  </si>
  <si>
    <t>Vacheron Constantin, Cartier, Rolex, Chopard, Grand Seiko, Breitling, Dornblüth &amp; Sohn</t>
  </si>
  <si>
    <t>Vacheron Constantin Traditionnelle Openface 4010U/000R-B329 (~50000-70000) | Vacheron Constantin Patrimony Small Seconds 85180/000R-9248 (~25000-35000) | Cartier Tortue XL W1556203 (~15000-25000) | Rolex Explorer I 114270 (~8000-12000) | Chopard L.U.C XPS unknown (~10000-15000)</t>
  </si>
  <si>
    <t>150000-200000</t>
  </si>
  <si>
    <t>Tesla vehicle, Hong Kong location (high cost of living), Multiple high-end watches, Sai Kung area (affluent Hong Kong district)</t>
  </si>
  <si>
    <t>Owns multiple high-value pieces including rare Vacheron Constantin complications and independent brands like Dornblüth &amp; Sohn, suggesting sophisticated taste and potential for upgrading collection</t>
  </si>
  <si>
    <t>Direct message with focus on rare/independent pieces or Vacheron Constantin, as they show clear appreciation for haute horlogerie</t>
  </si>
  <si>
    <t>This is a serious collector with verified ownership of multiple high-value pieces including rare complications from Vacheron Constantin. The combination of independent brands like Dornblüth &amp; Sohn with established luxury brands shows sophisticated collecting knowledge and significant purchasing power.</t>
  </si>
  <si>
    <t>The images showcase a collection of elegant, high-horology dress watches, including a Vacheron Constantin Traditionnelle Openface, a Vacheron Constantin Patrimony Small Seconds, and a Cartier Tortue, presented both on the wrist and in hand, with one shot featuring the interior of a Tesla.</t>
  </si>
  <si>
    <t>Rolex, Patek Philippe, Audemars Piguet, Delhi Watch Company, Timex, Rugsac, Swatch, Dalkomm, Titan, Zivanche, French Connection, Argos, Invicta, Mclaro</t>
  </si>
  <si>
    <t>Rolex Cosmograph Daytona 116500LN (~30,000 - 35,000) | Patek Philippe Nautilus Chronograph 5980/1R-001 (~250,000 - 300,000) | Audemars Piguet Royal Oak Offshore unknown (~25,000 - 50,000)</t>
  </si>
  <si>
    <t>$500,000 - $1,000,000</t>
  </si>
  <si>
    <t>Lamborghini Huracan, Private jet interior, High-end restaurant setting, Designer suit</t>
  </si>
  <si>
    <t>Owns multiple high-value pieces including Patek Philippe Nautilus and Rolex Daytona, shows ultra-wealthy lifestyle, likely has more rare pieces not yet posted, may consider selling/trading pieces from extensive collection</t>
  </si>
  <si>
    <t>Direct professional DM highlighting expertise in rare watch sourcing and discretion, mention specific pieces observed</t>
  </si>
  <si>
    <t>Clear personal collector with confirmed ownership of extremely rare pieces (Patek Nautilus, Rolex Daytona) and ultra-wealthy lifestyle indicators. Despite posting lower-tier brands in captions, the vision analysis reveals a collection of museum-quality timepieces with massive sourcing potential.</t>
  </si>
  <si>
    <t>The images showcase a diverse collection of high-end luxury watches, primarily Rolex and Patek Philippe, often paired with ultra-luxury vehicles and private travel, suggesting an extremely affluent lifestyle and a significant personal collection.</t>
  </si>
  <si>
    <t>Goyard St. Louis tote bag, Hugo Boss clothing, frequent luxury brand mentions (@dior, @hermes, @celine, @loropiana), international travel (Taipei, Shanghai, Tokyo, Hong Kong)</t>
  </si>
  <si>
    <t>No watches identified in images or meaningful watch-related content in posts. Profile focuses on lifestyle, fashion, and luxury brands but shows no interest in horology or timepieces.</t>
  </si>
  <si>
    <t>no approach recommended - not watch-related</t>
  </si>
  <si>
    <t>Despite showing affluent lifestyle with luxury fashion brands and international travel, there is zero watch content detected in either images or text. This profile is completely irrelevant for watch sourcing purposes.</t>
  </si>
  <si>
    <t>The images depict a person enjoying various urban scenes, including a sunset by a city waterfront, a bustling street market featuring a dog, a general cityscape view, and a close-up of a street food drink. The individual is seen wearing a BOSS branded t-shirt and carrying a Goyard St. Louis tote bag, but no luxury watches are visible in any of the posts.</t>
  </si>
  <si>
    <t>Heuer, Excelsior Park, Gerard Perregaux, Jenny, Enicar, Sorna, Seiko, Yema, Leonidas</t>
  </si>
  <si>
    <t>Heuer Carrera Automatic Chronograph 1153SN (~8,000 - 15,000) | Excelsior Park Olimpico EP stamped (~5,000 - 12,000) | Jenny Chronograph Valjoux 72 movement (~3,000 - 8,000) | Enicar Yachting unknown (~2,000 - 6,000) | Leonidas 5-dot Regatta Yacht Timer Venus 120 movement (~8,000 - 20,000)</t>
  </si>
  <si>
    <t>$50,000 - $150,000</t>
  </si>
  <si>
    <t>tropical luxury vacation settings, Miami/Boca Raton Florida locations, ocean view properties, purebred Lagotto Romagnolo dog, NOS Gay Freres bracelet acquisition</t>
  </si>
  <si>
    <t>Active collector with rare vintage chronographs, mentions selling pieces to make room for new acquisitions, has established dealer relationships, and shows deep knowledge of vintage watch variants and provenance</t>
  </si>
  <si>
    <t>DM with specific rare sailing/yachting chronographs or vintage Heuer pieces, emphasize rarity and provenance research</t>
  </si>
  <si>
    <t>Serious vintage chronograph collector with documented rare pieces including holy grail Leonidas and multiple Heuer variants. Shows wealth signals and actively buys/sells pieces, making them an ideal sourcing prospect with high-value collection.</t>
  </si>
  <si>
    <t>The images showcase a vintage Heuer Carrera Automatic Chronograph reference 1153N, featuring a silver/grey dial with black sub-dials and vibrant orange accents, mounted on a beads-of-rice bracelet. The watch is presented in various close-up angles, highlighting its well-preserved vintage condition, against a backdrop of a tropical ocean view, suggesting a luxury travel setting.</t>
  </si>
  <si>
    <t>Citizen, Accutron, Credor, Grand Seiko, RGM, Glashutte Original</t>
  </si>
  <si>
    <t>Accutron Spaceview 2020 reissue 2ES6A001 (~3000-4000) | Credor 50th Anniversary Watch unknown (~20000-60000) | Grand Seiko 45GS reissue SLGW005 (~4000-8000) | RGM Caliber 20 unknown (~15000-25000) | Credor Eichi II unknown (~50000-80000) | Glashutte Original Panmatic Lunar unknown (~8000-15000)</t>
  </si>
  <si>
    <t>150000-300000</t>
  </si>
  <si>
    <t>retired status allowing time for watch appreciation, attendance at exclusive watch events, access to high-end Credor pieces, custom/limited pieces like RGM</t>
  </si>
  <si>
    <t>Serious collector with high-value pieces but shows strong personal attachment and appears to be acquiring rather than selling. Retired status suggests stable financial position but may not need liquidity.</t>
  </si>
  <si>
    <t>Gentle relationship building through comments on posts, sharing knowledge about rare pieces, positioning as fellow enthusiast before any sourcing discussions</t>
  </si>
  <si>
    <t>Verified serious collector with multiple ultra-high-end pieces including rare Credor Eichi II and custom RGM. Strong personal attachment and acquisition mindset suggests lower immediate sourcing potential, but collection quality warrants relationship building for future opportunities.</t>
  </si>
  <si>
    <t>The images showcase a diverse collection of luxury watches, including a modern Accutron Spaceview, two high-end Credor dress watches (one white dial, one blue dial in gold), and a Grand Seiko manual-wind dress watch, all worn or presented in personal settings.</t>
  </si>
  <si>
    <t>Unknown Sports Watch (Dark Dial) N/A (~$150 - $800) | Unknown Sports Watch (White Dial) N/A (~$150 - $800)</t>
  </si>
  <si>
    <t>$300 - $1,600</t>
  </si>
  <si>
    <t>Travel to Portugal/marina areas, Dining in modern establishments, City travel with skyline views</t>
  </si>
  <si>
    <t>Only owns entry-level sports watches with low value; shows affluent lifestyle but no luxury timepiece ownership or interest in high-end brands</t>
  </si>
  <si>
    <t>Skip approach - focus on higher value prospects</t>
  </si>
  <si>
    <t>Profile shows someone with disposable income for travel and dining but only wears basic sports watches. No luxury watch brands identified and limited watch-focused content suggests minimal interest in high-end timepieces.</t>
  </si>
  <si>
    <t>The images showcase a young man enjoying various leisure activities, including dining out and traveling to a marina and a city with a view. He is seen wearing two different, unidentifiable sports watches. Some images are unrelated close-ups of novelty items.</t>
  </si>
  <si>
    <t>Rolex, Patek Philippe, Louise Rard, Konstantin Chaykin, API, Julian Coudray, Oris, Moser, Parea, Micro Milspec, ANIAH, ArtyA, ABINGDON</t>
  </si>
  <si>
    <t>Rolex GMT-Master 1675 (~20000-30000) | ArtyA Unique Piece (Bird Motif) N/A (~20000-40000) | Patek Philippe Nautilus unknown (~100000+) | Julian Coudray Platinum with enamel dial unknown (~30000-50000)</t>
  </si>
  <si>
    <t>200000-500000</t>
  </si>
  <si>
    <t>Access to Patek Philippe Nautilus, Vintage Rolex GMT ownership, Unique piece watches, Gallery and boutique access</t>
  </si>
  <si>
    <t>Serious collector with proven access to high-value pieces including Patek Nautilus and vintage Rolex. Shows appreciation for unique pieces and has network connections through galleries and events.</t>
  </si>
  <si>
    <t>Professional DM highlighting rare pieces or unique sourcing opportunities, mention shared connections in watch community</t>
  </si>
  <si>
    <t>This is a legitimate collector with documented ownership of high-value watches including a Patek Nautilus and vintage Rolex GMT. Their network access and appreciation for unique pieces makes them an excellent sourcing prospect.</t>
  </si>
  <si>
    <t>A series of wrist shots showcasing a diverse range of watches, from a vintage Rolex GMT-Master 'Pepsi' to an artistic ANIAH, a high-end ArtyA with a miniature painting, and an ABINGDON Nimrod, likely captured during watch events or showroom visits.</t>
  </si>
  <si>
    <t>La Ardanza Reserva 2008 Rioja wine, Chinese New Year red envelopes, Marble wall interior, New car purchase (新车落地)</t>
  </si>
  <si>
    <t>No watch content present in profile; appears to be personal family account focused on baby/family moments with no luxury goods or timepiece interests visible</t>
  </si>
  <si>
    <t>This profile shows zero watch-related content and appears to be a personal family account focused on baby photos and family moments. Despite some minor wealth indicators like wine and a new car, there are no luxury watches visible or mentioned anywhere in the profile.</t>
  </si>
  <si>
    <t>The images depict family moments, primarily featuring a baby, alongside a bottle of La Ardanza Reserva Rioja wine and Chinese New Year celebrations with red envelopes. No luxury watches are visible in any of the provided images.</t>
  </si>
  <si>
    <t>The images showcase a collection of vintage dress watches, predominantly Omega De Ville Tank models, along with a Universal Genève with a lapis lazuli dial, a Nivada Royal Oak homage, and a Sandoz automatic. The watches are presented in a hands-on manner, suggesting a dealer's inventory or a dedicated collector's curated selection.</t>
  </si>
  <si>
    <t>Omega, Seiko, Rolex, Grand Seiko, H. Moser</t>
  </si>
  <si>
    <t>Omega Genève Dynamic Automatic 166.039 (~$800 - $1,500) | Omega Seamaster Professional Diver 300M 210.32.42.20.01.001 (~$3,500 - $4,500) | Omega Seamaster Professional Diver 300M 210.30.42.20.03.001 (~$4,000 - $5,000) | Seiko 6139 'Pogue' 6139 (~$800 - $2,000) | Omega Speedmaster Professional unknown (~$3,000 - $4,000) | Rolex Datejust 1972 painted romans (~$3,000 - $6,000)</t>
  </si>
  <si>
    <t>$15,000 - $30,000</t>
  </si>
  <si>
    <t>Genuine collector with detailed knowledge and personal attachment to pieces, but collection consists mainly of mid-tier vintage/modern pieces rather than ultra-rare items. May upgrade collection over time.</t>
  </si>
  <si>
    <t>Engage through thoughtful comments on posts showing appreciation for their knowledge, then transition to DMs about potential upgrades or rare finds</t>
  </si>
  <si>
    <t>Authentic collector with strong horological knowledge and personal ownership, evidenced by detailed reviews and wrist shots. However, collection focuses on accessible vintage Omega and modern pieces rather than ultra-high-end rarities, limiting immediate sourcing potential.</t>
  </si>
  <si>
    <t>The images showcase a personal collection of watches, featuring two vintage Omega Genève Dynamic models, two modern Omega Seamaster Professional Diver 300M watches, and a unique, obscure vintage piece from a brand named H. Moser with 'Made in Delft' on the dial. All watches are either worn on the wrist or held for close-up photography, suggesting a passionate collector.</t>
  </si>
  <si>
    <t>Rolex, Patek Philippe, Casio</t>
  </si>
  <si>
    <t>Patek Philippe Aquanaut 5167A-001 (~70000-90000) | Patek Philippe Aquanaut Jumbo 5168G (~100000-150000) | Rolex Datejust 1603 (~4000-7000) | Rolex Datejust 1625 (~5000-8000) | Rolex Datejust 1601 (~4000-7000) | Rolex Daytona 16520 (~35000-45000) | Rolex Oyster Perpetual 126000 (~5000-6000) | Rolex Yacht-Master unknown (~12000-18000)</t>
  </si>
  <si>
    <t>240000-340000</t>
  </si>
  <si>
    <t>Two Patek Philippe Aquanaut models, Multiple vintage Rolex references, Casual wearing of high-value pieces</t>
  </si>
  <si>
    <t>Owns multiple high-value pieces including two Patek Philippe Aquanauts worth $170k-240k combined, plus vintage Rolex collection. Personal collector who may consider selling pieces to upgrade or diversify collection.</t>
  </si>
  <si>
    <t>Direct message with professional approach, mention specific pieces like the Aquanauts or vintage Daytonas, offer consignment or direct purchase services</t>
  </si>
  <si>
    <t>High-net-worth personal collector with confirmed ownership of rare Patek Philippe Aquanauts and multiple vintage Rolex pieces. The combination of visual evidence and detailed reference numbers in captions indicates serious collecting with significant sourcing potential.</t>
  </si>
  <si>
    <t>The images showcase a diverse personal watch collection, featuring two fun Casio calculator watches, a pair of vintage Rolex Oyster Perpetual Date watches, and two highly coveted Patek Philippe Aquanaut models (a 5167A and a larger 5168G), often presented in pairs or worn casually in everyday settings.</t>
  </si>
  <si>
    <t>Timex, Citizen, Cincinnati Watch Company</t>
  </si>
  <si>
    <t>Timex Quartz Day-Date Not visible (vintage style) (~$50 - $150) | Citizen Promaster Dive Eco-Drive 'Orca' BN0227-09L (~$300 - $500) | Timex Marlin Automatic Small Seconds TW2U96600 (~$200 - $300) | Cincinnati Watch Company Cincinnatus Diver Not visible (~$500 - $800) | Timex Q Timex Chronograph TW2V44100 (~$150 - $250)</t>
  </si>
  <si>
    <t>$1,200 - $2,000</t>
  </si>
  <si>
    <t>Collection consists entirely of affordable/entry-level watches with no luxury or rare pieces. Total collection value under $2,000 indicates budget-conscious collecting rather than investment-grade timepieces.</t>
  </si>
  <si>
    <t>No approach recommended - not a viable sourcing target</t>
  </si>
  <si>
    <t>This is a genuine watch enthusiast with a personal collection, but focuses exclusively on affordable brands like Timex and Citizen. While passionate about watches (evidenced by #wiscwatch hashtag and community engagement), the collection lacks any luxury or rare pieces that would make this a viable sourcing target.</t>
  </si>
  <si>
    <t>The images display a personal collection of accessible and enthusiast-focused watches, primarily from Timex and Citizen, along with a microbrand diver. Each watch is worn on the user's wrist in casual, everyday settings, indicating a passion for collecting diverse and affordable timepieces.</t>
  </si>
  <si>
    <t>Seiko</t>
  </si>
  <si>
    <t>Seiko Prospex Diver 'Glacier' SPB333J1/SPB297J1 (~$900 - $1,200) | Seiko Prospex Diver 'Gilt 62MAS' SPB147J1 (~$800 - $1,100) | Seiko King Seiko Hi-Beat 4502-8010/4502-8000 (~$800 - $1,500) | Seiko Lord Marvel 36000 5740-8000 (~$350 - $800) | Seiko Bell-Matic 4005-7000 (~$200 - $500) | Seiko Seikomatic 6216-9000 (~$300 - $600)</t>
  </si>
  <si>
    <t>$5,000 - $12,000</t>
  </si>
  <si>
    <t>Fine champagne (Amour de Deitz Brut Millesime 2011), Curated vintage watch collection</t>
  </si>
  <si>
    <t>While clearly a passionate collector, focuses exclusively on mid-tier Seiko pieces rather than luxury brands. Collection value is moderate and suggests someone who appreciates horological history but may not have budget for high-end pieces that luxury sourcing businesses typically target.</t>
  </si>
  <si>
    <t>Friendly engagement through comments about Seiko knowledge, but low priority for active sourcing outreach</t>
  </si>
  <si>
    <t>Confirmed personal collector with genuine passion for vintage Seiko watches, but collection consists entirely of mid-tier pieces rather than luxury watches suitable for high-end sourcing. Limited wealth indicators and moderate collection value make this a low priority prospect.</t>
  </si>
  <si>
    <t>The images showcase a personal collection of Seiko watches, featuring both modern Prospex divers and classic vintage King Seiko and Lord Marvel models, all photographed in close-up detail against various decorative backgrounds, suggesting a discerning taste for horology.</t>
  </si>
  <si>
    <t>Space industry involvement, Vandenberg AFB access</t>
  </si>
  <si>
    <t>Profile shows zero watch-related content, entirely focused on space exploration and SpaceX. No watch brands, models, or timepieces visible in any posts or mentioned in bio/captions</t>
  </si>
  <si>
    <t>This profile is entirely dedicated to space exploration content with no watch-related posts, mentions, or imagery. While space industry involvement could indicate wealth, there are no luxury lifestyle indicators or watch collecting signals present.</t>
  </si>
  <si>
    <t>The provided images depict scenes related to space exploration and rocketry. One image shows a view from space with the Earth's limb and the Canadarm, while the others feature various perspectives of a large rocket (likely SpaceX Starship) and its launch tower at night, with different color filters applied. No watches or personal luxury items are visible in any of the images.</t>
  </si>
  <si>
    <t>Rolex, Cartier</t>
  </si>
  <si>
    <t>Cartier Basculante 2386 (~8000-15000) | Rolex Cellini 4084 (~6000-10000) | Rolex Cellini Saudi Dial 4112 (~20000-35000) | Cartier Tank Solo Rose Gold 3168 (~4000-6000) | Rolex Oyster Speedking 5056 (~2000-3500)</t>
  </si>
  <si>
    <t>50000-100000</t>
  </si>
  <si>
    <t>Business verification, Professional photography, Multiple luxury inventory, UK locations (Brighton/London), Business contact details</t>
  </si>
  <si>
    <t>Active luxury vintage watch dealer with established business, regularly sources pieces for customers, handles rare items like Saudi royal dial Rolex, and explicitly mentions sourcing enquiries from customers</t>
  </si>
  <si>
    <t>Professional email to info@queerwrist.com or WhatsApp business line - present as B2B sourcing opportunity</t>
  </si>
  <si>
    <t>This is a verified business dealing in luxury vintage watches with inventory including rare pieces like Saudi royal dial Rolex. They actively source watches for customers and operate as a legitimate dealer, making them an excellent potential sourcing partner rather than end customer.</t>
  </si>
  <si>
    <t>The images showcase a curated collection of vintage luxury watches, primarily from Rolex and Cartier, with a focus on classic dress watches and unique historical pieces, often styled on the wrist with a gold bracelet or in studio-like settings.</t>
  </si>
  <si>
    <t>Unknown Generic dive/field watch N/A (~Under $1,000)</t>
  </si>
  <si>
    <t>Under $1,000</t>
  </si>
  <si>
    <t>International travel (Sicily, Brazil, Sri Lanka), Leisure lifestyle, Art director profession</t>
  </si>
  <si>
    <t>Only wears what appears to be an entry-level functional watch, no luxury watch content in posts or captions, no watch-related hashtags or engagement with watch community</t>
  </si>
  <si>
    <t>Do not approach - not a target profile</t>
  </si>
  <si>
    <t>This is an art director who travels and enjoys leisure activities but shows zero interest in luxury watches. The single unidentifiable watch appears to be a basic tool watch worn for functionality during outdoor activities, not collection purposes.</t>
  </si>
  <si>
    <t>The images capture a series of candid moments from a casual, outdoor vacation by the sea, featuring activities such as cliff diving, playing cards on rocks, and relaxing on a pebble beach. A single, unidentifiable functional dive/field watch is visible on one individual's wrist across multiple shots, but no luxury watches or overt high-end wealth indicators are present.</t>
  </si>
  <si>
    <t>international travel to Greece, solitaire diamond engagement ring, coastal resort dining, multiple vacation destinations</t>
  </si>
  <si>
    <t>Profile shows zero watch-related content across 207 posts. Content focuses entirely on personal life, travel, pets, and relationships with no luxury goods beyond basic jewelry.</t>
  </si>
  <si>
    <t>no approach recommended - irrelevant to watch business</t>
  </si>
  <si>
    <t>This profile contains no watch content whatsoever despite 207 posts, making it completely irrelevant for luxury watch sourcing. While some wealth indicators exist (international travel, dining), the complete absence of horological interest makes this unsuitable for the business.</t>
  </si>
  <si>
    <t>The images showcase a couple enjoying international travel, specifically in Greece, with scenes including a sunset by the sea, a visit to the Panathenaic Stadium, dining at a resort with an infinity pool, and a casual stop at an outdoor cafe. No luxury watches are visible on either individual in any of the provided images.</t>
  </si>
  <si>
    <t>Porsche branded memorabilia collection, Range Rover Evoque mention, vinyl record collection</t>
  </si>
  <si>
    <t>No watch content whatsoever - profile focuses entirely on Porsche memorabilia, vinyl records, sports, and casual lifestyle content with no luxury watch presence</t>
  </si>
  <si>
    <t>This profile shows zero watch-related content across both text and images, focusing instead on Porsche collectibles and vinyl records. While there are some wealth indicators, the complete absence of any watch content makes this profile irrelevant for luxury watch sourcing purposes.</t>
  </si>
  <si>
    <t>The images display a large collection of Porsche-themed metal tins or boxes, featuring various car models, logos, and historical designs. These appear to be collector's items or memorabilia. No watches are visible in any of the images.</t>
  </si>
  <si>
    <t>Grandeur, Oris, Tism Watches, Citizen, Hamilton, Out of Order, Sternglas, Gruppo Gamma, Batavi</t>
  </si>
  <si>
    <t>Oris Aquis Depth Gauge 01 733 7675 4754-Set MB or similar (~$3,000 - $5,000) | Grandeur Rectangular with Mosaic Dial N/A (~$1,000 - $3,000) | Tism Watches Round Open-Heart with Geometric Dial N/A (~$1,500 - $4,000) | Hamilton Khaki 50mm Limited Edition N/A (~$500 - $1,500)</t>
  </si>
  <si>
    <t>$15,000 - $40,000</t>
  </si>
  <si>
    <t>waterfront property/marina, yachts/boats in background</t>
  </si>
  <si>
    <t>Collection focuses on mid-tier and micro brands rather than high-value luxury pieces that typically interest sourcing businesses. Limited rare/valuable inventory.</t>
  </si>
  <si>
    <t>Low priority engagement - perhaps follow and engage with posts to build relationship over time</t>
  </si>
  <si>
    <t>Private collector with genuine horological interest and decent collection size, but focuses on affordable to mid-tier pieces rather than luxury brands. Waterfront lifestyle suggests some wealth but watch collection doesn't indicate high-value sourcing opportunities.</t>
  </si>
  <si>
    <t>The images showcase product renders of two unique rectangular Grandeur watches featuring mosaic dials, alongside wrist shots of an Oris Aquis Depth Gauge and a Tism Watches open-heart piece, all set against a scenic waterfront sunset backdrop.</t>
  </si>
  <si>
    <t>TAG Heuer, Audemars Piguet, Apple</t>
  </si>
  <si>
    <t>Audemars Piguet Royal Oak Concept Tourbillon 'COMPANION' KAWS collaboration (~300,000 - 500,000+) | Apple Watch N/A (~200 - 800)</t>
  </si>
  <si>
    <t>unknown - business inventory</t>
  </si>
  <si>
    <t>Louis Vuitton luxury retail presence, Celebrity endorsements, Luxury lifestyle magazine features, High-end e-commerce platform ownership</t>
  </si>
  <si>
    <t>This is Brazil's largest luxury goods marketplace with 66k followers and verified business status. They actively deal in luxury watches including high-end pieces like AP and TAG Heuer, making them an ideal sourcing partner for inventory acquisition or consignment deals.</t>
  </si>
  <si>
    <t>Professional business outreach via email or LinkedIn targeting their procurement/buying team with wholesale sourcing opportunities</t>
  </si>
  <si>
    <t>MercadoDeLuxo is a verified luxury e-commerce business in Brazil that actively features high-end watches including Audemars Piguet and TAG Heuer content. As a marketplace dealer with significant following and celebrity connections, they represent excellent sourcing partnership potential for wholesale or consignment opportunities.</t>
  </si>
  <si>
    <t>The images display two exterior views of a prominent Louis Vuitton luxury retail store and two magazine covers from 'Cool' magazine, featuring Brazilian celebrities Caio Castro and Giovanna Lancellotti. A single Apple Watch is visible on Caio Castro's wrist.</t>
  </si>
  <si>
    <t>Breitling</t>
  </si>
  <si>
    <t>Breitling Chronomat (or similar Chronograph) Not identifiable (~2000-4000)</t>
  </si>
  <si>
    <t>Westchester/Katonah location, benefit event attendance, executive/CIO title</t>
  </si>
  <si>
    <t>Only one mid-tier watch identified, no evidence of rare pieces or collecting behavior, limited collection size suggests casual ownership rather than serious collecting</t>
  </si>
  <si>
    <t>Mark appears to be a casual watch owner with one Breitling chronograph rather than a serious collector. While he shows some wealth indicators through his location and profession, there's no evidence of rare watches or collecting behavior that would make him a viable sourcing target.</t>
  </si>
  <si>
    <t>The images depict a group of individuals, including the user, attending a casual indoor party or event, possibly a costume party given the wigs. One man is seen wearing a Breitling chronograph.</t>
  </si>
  <si>
    <t>Rolex, Patek Philippe, Audemars Piguet, Richard Mille, Omega, Cartier, Mido, Ball Watch, Tag Heuer, Frederique Constant, Seagull, Swatch</t>
  </si>
  <si>
    <t>Richard Mille RM 011 Felipe Massa Flyback Chronograph RM 011 (~250,000 - 400,000+) | Patek Philippe Nautilus 5711/1A-010 (~100,000 - 150,000+) | Audemars Piguet Royal Oak Jumbo Extra-Thin 15202ST (~70,000 - 100,000) | Rolex Daytona Panda 116500LN (~30,000 - 40,000) | Rolex GMT-Master II Pepsi 126710BLRO (~20,000 - 25,000) | Rolex Submariner Date Starbucks 126610LV (~15,000 - 20,000) | Omega Constellation 18k Various vintage models (~3,000 - 8,000)</t>
  </si>
  <si>
    <t>$500,000 - $650,000+</t>
  </si>
  <si>
    <t>Porsche 911 interior, Yacht ownership, Private jet access, High-end residential locations in Malaysia, Luxury dining establishments, Gamuda Gardens (premium development), Desa ParkCity Mansions</t>
  </si>
  <si>
    <t>Ultra-wealthy collector with grail pieces (RM, Patek Nautilus, AP Royal Oak) who posts personal wrist shots and shows genuine passion for watches. High net worth suggests ability to upgrade/trade, and diverse collection indicates active collecting behavior.</t>
  </si>
  <si>
    <t>Professional DM highlighting rare pieces or upgrade opportunities, emphasize discretion and exclusivity given ultra-high net worth status</t>
  </si>
  <si>
    <t>This is a verified ultra-wealthy personal collector with multiple grail pieces including Richard Mille, Patek Philippe Nautilus, and AP Royal Oak. The combination of extremely high-value watches, clear wealth signals, and personal collecting passion makes this a maximum priority prospect for luxury watch sourcing.</t>
  </si>
  <si>
    <t>The images from @jjh.time display a diverse and highly valuable collection of luxury watches, including iconic models from Rolex, Patek Philippe, Audemars Piguet, and Richard Mille. These timepieces are frequently showcased in ultra-luxury settings such as private jets, yachts, and high-end vehicle interiors, signaling an ultra-wealthy lifestyle and a discerning personal collection.</t>
  </si>
  <si>
    <t>Omega</t>
  </si>
  <si>
    <t>Omega Speedmaster unknown (~unknown)</t>
  </si>
  <si>
    <t>works with high-profile clients like Bad Bunny, Nike collaboration, Paris location</t>
  </si>
  <si>
    <t>This is a CGI studio creating digital art and animations for luxury brands and celebrities. The Speedmaster reference appears to be part of their CGI work portfolio, not personal ownership. No evidence of watch collecting interest.</t>
  </si>
  <si>
    <t>do not approach</t>
  </si>
  <si>
    <t>This is a verified CGI studio account that creates digital art for luxury brands and celebrities. While they mention Speedmaster in their work portfolio, there's no indication of personal watch collecting or ownership - it's likely CGI work for a client.</t>
  </si>
  <si>
    <t>The images display artistic digital renderings, primarily featuring a pink flower with a metallic, reflective core and a glowing green perfume bottle. No luxury watches or direct lifestyle indicators typically associated with watch collecting are visible in any of the provided images.</t>
  </si>
  <si>
    <t>Cartier, Seiko, Grand Seiko, Tudor, Rolex, IWC, Universal Geneve, Credor</t>
  </si>
  <si>
    <t>Cartier Santos Galbée Likely 1565 or 187901 (~$2,500 - $5,000) | Cartier Pasha Seatimer Chronograph Likely W31088U2 (~$4,000 - $7,000) | Cartier Santos Dumont Unknown (~$2,000 - $4,000) | Seiko 6138-0040 Bullhead Chronograph 6138-0040 (~$800 - $2,000) | Grand Seiko SBGX263 SBGX263 (~$1,500 - $2,500) | Tudor Black Bay 36 Unknown (~$1,800 - $2,500) | Rolex Day-Date 1803 (~$8,000 - $15,000) | Universal Geneve Polerouter/Tank Unknown (~$1,000 - $3,000)</t>
  </si>
  <si>
    <t>$22,000 - $40,000</t>
  </si>
  <si>
    <t>Multiple luxury watch brands, Vintage Rolex ownership, Multiple Cartier pieces</t>
  </si>
  <si>
    <t>Owns desirable pieces including vintage Rolex 1803 and multiple Cartiers, but collection suggests passionate collector who may be reluctant to sell. Mix of vintage and modern pieces indicates good taste and knowledge.</t>
  </si>
  <si>
    <t>Gentle DM approach focusing on appreciation of collection and potential trading/upgrade opportunities rather than direct purchase</t>
  </si>
  <si>
    <t>Legitimate collector with solid mid-tier luxury collection including vintage Rolex Day-Date and multiple Cartier pieces. Shows good taste mixing vintage Seiko, Grand Seiko, and luxury brands, suggesting knowledgeable collector with moderate sourcing potential.</t>
  </si>
  <si>
    <t>The images showcase a diverse personal watch collection, featuring two Cartier models (a vintage Santos Galbée and a modern Pasha Seatimer Chronograph), a vintage Seiko 'Bullhead' chronograph, a Grand Seiko 9F quartz, and an entry-level Seiko 5. All watches are worn on the wrist in various casual settings, suggesting a passionate collector rather than a dealer or advertiser.</t>
  </si>
  <si>
    <t>This is a commercial printing business focused on large format advertising displays and retail merchandising. No watch content, ownership signals, or relevant luxury lifestyle indicators present.</t>
  </si>
  <si>
    <t>none - not a target profile</t>
  </si>
  <si>
    <t>This profile belongs to a visual merchandising/printing business in Reunion Island that creates advertising displays for brands like L'Oréal, Peugeot, and Mondelez. The bio 'Agenceur Visuel' confirms this is a commercial visual design service with zero watch-related content or luxury lifestyle signals.</t>
  </si>
  <si>
    <t>The provided images display various perfume advertisements, specifically for Mugler Alien and Yves Saint Laurent Black Opium, within what appears to be a retail or shopping mall environment. No luxury watches or personal items are visible in any of the images.</t>
  </si>
  <si>
    <t>Modified Audi B5 S4 collection, Car show participation and transport, Multi-state travel (Colorado, Georgia, Virginia), Custom automotive modifications and parts</t>
  </si>
  <si>
    <t>Profile shows zero watch content - entirely focused on modified Audi cars. No watches visible in images or mentioned in captions despite 198 posts analyzed.</t>
  </si>
  <si>
    <t>This profile is entirely dedicated to modified Audi B5 S4 cars with no watch content whatsoever. While the owner shows moderate wealth through car modifications and travel, there are zero indicators of watch interest or ownership across all analyzed content.</t>
  </si>
  <si>
    <t>The images feature a collection of modified older Audi B5 sedans, highlighting a car enthusiast's hobby. The cars are shown in various outdoor settings, including scenic overlooks, on the road, and being transported on a flatbed, suggesting a passion for automotive customization and travel.</t>
  </si>
  <si>
    <t>Omega, Louis Vuitton, Heuer</t>
  </si>
  <si>
    <t>Omega Chronograph Stopwatch Unidentifiable (~500 - 2,000) | Louis Vuitton Tambour Regate Timer Q102D0 (or similar Tambour Regate) (~3,000 - 8,000) | Omega Speedmaster Automatic Likely 3510.21.00 or similar 'Reduced' model (~2,000 - 4,000) | Heuer Vintage Chronograph Unidentifiable (~2,000 - 6,000)</t>
  </si>
  <si>
    <t>7,500 - 20,000</t>
  </si>
  <si>
    <t>As a dealer with eBay presence and established sales record, they could be a sourcing partner for watches or may have interesting inventory to acquire</t>
  </si>
  <si>
    <t>DM or WhatsApp contact as indicated in bio, approach as potential business partner for sourcing opportunities</t>
  </si>
  <si>
    <t>Clear watch dealer with consistent sales activity and vintage watch focus, indicated by bio stating 'seller' and multiple 'SOLD' posts. While inventory shows mid-tier luxury pieces rather than ultra-rare watches, they demonstrate active business operations and could be valuable for sourcing partnerships.</t>
  </si>
  <si>
    <t>The images showcase a selection of vintage and modern luxury timepieces, including an Omega stopwatch, a Louis Vuitton Tambour Regate, an Omega Speedmaster Automatic, and a vintage Heuer chronograph, all marked with 'SOLD' and the @7tseventimes logo, indicating they are past sales from a watch dealer's inventory.</t>
  </si>
  <si>
    <t>ER doctor profession, international travel (Korea, Taiwan), Ducati motorcycle, private school/homeschooling, multiple properties/locations</t>
  </si>
  <si>
    <t>No watch-related content visible in posts, captions, or images despite 28 posts. Profile focused entirely on family life and personal interests with no luxury watch indicators.</t>
  </si>
  <si>
    <t>Do not approach - profile shows no watch interest</t>
  </si>
  <si>
    <t>Despite clear wealth indicators from being an ER doctor with international lifestyle, this profile shows zero watch-related content across all posts and images. The #analog hashtag refers to motorcycle preferences, not watches, making this profile irrelevant for watch sourcing purposes.</t>
  </si>
  <si>
    <t>The provided images depict a man interacting with children in two distinct settings: a church and what appears to be a home. No watches or other overt luxury items are visible in any of the images.</t>
  </si>
  <si>
    <t>The images display a personal watch collection with a strong emphasis on robust tool watches, military-inspired timepieces, and vintage divers from brands like Tudor, Rolex, Bremont, Marathon, and Sangin Instruments. The watches are consistently shown on the wrist or alongside military/tactical gear, suggesting a professional or enthusiast lifestyle centered around these themes.</t>
  </si>
  <si>
    <t>high-end omakase dining in Tokyo, luxury travel to Japan, Michelin-level restaurant experiences, cultural museum visits</t>
  </si>
  <si>
    <t>No watch content whatsoever - profile is entirely focused on Japanese culture, food, and travel with zero indicators of watch interest or ownership</t>
  </si>
  <si>
    <t>This profile shows zero watch-related content despite 3,007 posts, focusing exclusively on Japanese dining and cultural experiences. While they show some affluence through high-end dining, there are no watch ownership signals or interest indicators relevant to the sourcing business.</t>
  </si>
  <si>
    <t>The images capture a series of artfully presented dishes from a high-end Japanese restaurant, showcasing a luxurious and refined dining experience with meticulous attention to detail in food preparation and presentation. No watches are visible in any of the images.</t>
  </si>
  <si>
    <t>Profile is entirely focused on health, fitness, and motivational content with no watch-related posts, discussions, or imagery detected</t>
  </si>
  <si>
    <t>This is a health/fitness motivational account with no watch content whatsoever. The posts are about discipline, habits, mindset, and general life advice, making it completely irrelevant for luxury watch sourcing purposes.</t>
  </si>
  <si>
    <t>I need image descriptions to perform the analysis. Please provide details about the watches, their condition, the setting, and any visible lifestyle indicators from the Instagram posts of @prime.your.life.</t>
  </si>
  <si>
    <t>attending professional sports game (NBA), gold chain, family vacations to multiple states</t>
  </si>
  <si>
    <t>No watch content whatsoever in posts, captions, or images. Profile focuses entirely on family life, glassworking/lampworking hobby, and personal experiences with no luxury goods or timepiece interest indicated</t>
  </si>
  <si>
    <t>This profile shows zero watch-related content across all analyzed data points. The user appears to be a family-focused individual with interests in glassworking, sports, and personal growth, with no indication of luxury watch collecting or interest in timepieces.</t>
  </si>
  <si>
    <t>The images from user @nth.nysk depict personal life events, including a baby announcement and attendance at a professional NBA basketball game. No luxury watches are visible in any of the provided posts, making it impossible to analyze watch-specific details or ownership signals related to timepieces.</t>
  </si>
  <si>
    <t>fine dining at high-end restaurants (Mon Lapin Montreal, Hawksmoor NYC), premium whisky collection (Glenmorangie, Bunnahabhain), craft spirits appreciation</t>
  </si>
  <si>
    <t>Bio mentions being an 'Occasional Watch Nerd' but no visible watches in content, posts, or images. Primary focus is clearly on whisky/gin collecting with luxury spirits indicating disposable income but no evidence of actual watch ownership or collection</t>
  </si>
  <si>
    <t>Light engagement through comments on whisky posts to build relationship, potential future watch interest</t>
  </si>
  <si>
    <t>Profile shows affluent lifestyle through premium spirits and fine dining but zero actual watch content despite claiming to be a 'watch nerd.' More focused on whisky collecting than watches, making them a low-priority prospect with potential future interest.</t>
  </si>
  <si>
    <t>The images display various dishes and the menu from 'Mon Lapin,' a high-end restaurant in Montreal, indicating a fine dining experience. No watches or personal items are visible in any of the images.</t>
  </si>
  <si>
    <t>Seiko, Monchard, Venezianico, West End Watch Co., TAG Heuer</t>
  </si>
  <si>
    <t>Seiko Music Note Watch 2N21-0020 (~200-500) | Monchard Svroden Chronograph N/A (~800-1,500) | Venezianico Nereide GMT N/A (~700-1,200) | West End Watch Co. Prima Day-Date N/A (~400-800)</t>
  </si>
  <si>
    <t>2,100-4,000</t>
  </si>
  <si>
    <t>Located in UAE (Abu Dhabi, Dubai, Sharjah), Multiple watch collection</t>
  </si>
  <si>
    <t>Collection consists mainly of mid-tier and enthusiast-level pieces with modest values. No luxury or rare pieces that would interest high-end sourcing business.</t>
  </si>
  <si>
    <t>Light engagement through comments on posts, but not priority for direct outreach</t>
  </si>
  <si>
    <t>Clear personal collector with decent engagement and genuine watch appreciation, but collection value is modest with no luxury pieces. UAE location could indicate potential for future growth but current inventory doesn't match target market for luxury watch sourcing.</t>
  </si>
  <si>
    <t>The images display three different enthusiast-level watches: a Monchard Svroden Chronograph, a Venezianico Nereide GMT, and a West End Watch Co. Prima Day-Date. All watches are worn on the wrist, suggesting a personal collection, and are photographed in simple outdoor garden settings.</t>
  </si>
  <si>
    <t>Tudor, Rolex</t>
  </si>
  <si>
    <t>Tudor Black Bay 41 - 1er RPIMA Special Edition Unknown (~15,000 - 25,000) | Tudor Pelagos 39 BAT PLD Special Edition Unknown (~10,000 - 20,000) | Tudor Black Bay 58 Apple Security Team Unknown (~12,000 - 18,000) | Tudor Various Limited Editions (OpenAI, Palantir, Google, Amazon) Multiple (~8,000 - 15,000 each)</t>
  </si>
  <si>
    <t>unknown - appears to be documentation rather than personal collection</t>
  </si>
  <si>
    <t>Abu Dhabi location</t>
  </si>
  <si>
    <t>This appears to be a database/documentation account showcasing rare Tudor limited editions rather than a personal collector. The account explicitly states it's 'unofficial' and focuses on 'editions not accessible to the public' for informational purposes.</t>
  </si>
  <si>
    <t>Follow for intelligence on rare Tudor releases, but unlikely to be a direct sourcing opportunity. Could be valuable for market research on limited editions.</t>
  </si>
  <si>
    <t>This is a specialized enthusiast account documenting rare Tudor limited editions rather than a personal collector. While showcasing extremely valuable and rare pieces, it appears to be an information database rather than someone who owns these watches personally, making sourcing potential very low.</t>
  </si>
  <si>
    <t>The images showcase two distinct, highly collectible Tudor watches: a Black Bay Heritage 'SAS' edition with a custom dial and engraved caseback, and a Pelagos 'Plongeur Démineur' special edition, both presented in pristine condition through professional close-up photography.</t>
  </si>
  <si>
    <t>luxury fountain pens (Namiki Maki-e), high-end collectible writing instruments, travel to Japan</t>
  </si>
  <si>
    <t>Profile shows zero watch content - entirely focused on luxury fountain pen collecting (Namiki, Sailor brands). No watches mentioned in captions or identified in images despite 21 posts.</t>
  </si>
  <si>
    <t>This profile belongs to a luxury fountain pen collector with no watch-related content whatsoever. All posts reference high-end pen brands (Namiki, Sailor) and pen terminology, making them completely irrelevant for watch sourcing despite showing affluent collector behavior in a different category.</t>
  </si>
  <si>
    <t>The images showcase a highly detailed Namiki Maki-e fountain pen, adorned with intricate owl artwork, presented in its original velvet-lined wooden box alongside a certificate of authenticity signed by artist Yutaka Sato. No watches are visible in these images.</t>
  </si>
  <si>
    <t>Omega, Breitling</t>
  </si>
  <si>
    <t>Omega Speedmaster Professional "Silver Snoopy Award" 50th Anniversary 310.32.42.50.02.001 (~$25,000 - $35,000+) | Omega Speedmaster Professional Moonwatch 310.30.42.50.01.004 (~$6,000 - $7,000) | Omega Speedmaster Professional 145022-69ST (~$8,000 - $12,000) | Breitling Top Time B01 Chevrolet Corvette unknown (~$4,000 - $6,000) | Breitling Avenger B01 Chronograph Night Mission unknown (~$4,000 - $5,500)</t>
  </si>
  <si>
    <t>$50,000 - $70,000</t>
  </si>
  <si>
    <t>Paris location (Eiffel Tower visits), high-value limited edition watches, multiple luxury Swiss timepieces, curated collection presentation</t>
  </si>
  <si>
    <t>Owns highly sought-after Silver Snoopy Award which has significant resale value, shows personal attachment but collectors often upgrade/trade pieces, has vintage 1969 Speedmaster indicating appreciation for collectible pieces</t>
  </si>
  <si>
    <t>Engage through comments on posts about rare pieces, build relationship through watch knowledge, then DM about sourcing opportunities or potential consignment</t>
  </si>
  <si>
    <t>Clear personal collector with documented ownership of valuable pieces including the highly coveted Silver Snoopy Award and vintage 1969 Speedmaster. Shows genuine passion for horology with detailed technical knowledge and personal wrist shots, making them an excellent sourcing prospect for rare Omega pieces.</t>
  </si>
  <si>
    <t>The images display a curated collection of four Omega Speedmaster Professional watches, including the highly sought-after Silver Snoopy Award 50th Anniversary edition, arranged in a rustic, workshop-inspired setting with vintage tools and wooden surfaces.</t>
  </si>
  <si>
    <t>Unidentifiable Digital Watch / Fitness Tracker N/A (~50-300) | Unidentifiable Analog Dive-Style Watch N/A (~200-1000)</t>
  </si>
  <si>
    <t>250-1300</t>
  </si>
  <si>
    <t>international travel to 70+ countries, tropical vacation destinations, historic architecture visits, MSF employment</t>
  </si>
  <si>
    <t>Profile shows zero watch content, hashtags, or interest in horology. Only wears basic digital/fitness trackers. Entirely focused on travel photography and lifestyle content with no luxury watch signals.</t>
  </si>
  <si>
    <t>Do not approach - completely irrelevant to luxury watch market</t>
  </si>
  <si>
    <t>This is a travel photographer with zero watch content or luxury timepiece ownership signals. Profile shows basic fitness trackers only, with content entirely focused on travel and lifestyle photography across 70+ countries.</t>
  </si>
  <si>
    <t>The images depict user @ryantphotos and a friend on vacation in a tropical setting, featuring sunset beach views and visits to grand historic buildings. The watches visible are a digital watch worn by @ryantphotos (appearing in two images) and an unidentifiable analog dive-style watch worn by a friend. No high-end luxury watches are clearly identifiable.</t>
  </si>
  <si>
    <t>Omega, Swatch, Breitling, Louis Erard, Konstantin Chaykin, Zenith, Cartier, Bulgari, Graham, Bell &amp; Ross, Tudor, Louis Vuitton</t>
  </si>
  <si>
    <t>Omega x Swatch Mission to Earthphase Moonshine Gold unknown (~$400-600) | Breitling Endurance Pro Ironman X823109A1K1S1 (~$2,000-3,000) | Louis Erard x Konstantin Chaykin Unfrogettable Purple Limited Edition 1 of 178 (~$8,000-12,000) | Zenith Defy Extreme Diver 95.9601.3620/51.I301 (~$15,000-20,000)</t>
  </si>
  <si>
    <t>$100,000-500,000 inventory value</t>
  </si>
  <si>
    <t>UAE business license, verified business account, professional product photography</t>
  </si>
  <si>
    <t>This is a licensed watch dealer in UAE with diverse inventory including some limited pieces. They could be a sourcing partner for hard-to-find watches or might have access to regional markets and collectors.</t>
  </si>
  <si>
    <t>Professional B2B outreach via DM discussing potential partnership opportunities and inventory sourcing</t>
  </si>
  <si>
    <t>This is clearly a licensed watch dealer in UAE with legitimate business operations and some interesting pieces like limited editions. While not a personal collector, they represent potential B2B partnership opportunities and access to regional watch markets.</t>
  </si>
  <si>
    <t>The images feature a new Omega x Swatch Bioceramic MoonSwatch Mission to the Moonphase (Snoopy Edition) presented in high-quality, professional studio shots, showcasing its dial, moonphase complication with Snoopy, and case back details.</t>
  </si>
  <si>
    <t>Rolex, Omega, Breitling</t>
  </si>
  <si>
    <t>Rolex Submariner Date 126610LN (~13,000-15,000) | Rolex Submariner Date "Starbucks" 126610LV (~16,000-19,000) | Breitling Navitimer B01 Chronograph Various (~5,000-8,000) | Breitling Avenger Unknown (~3,000-5,000) | Omega Seamaster Planet Ocean 217.30.42.21.01.003 (~4,000-6,000) | Omega Speedmaster Professional Mark II 1970 vintage (~3,000-5,000) | Omega Aqua Terra 2503.30 (~2,500-4,000)</t>
  </si>
  <si>
    <t>50,000-70,000</t>
  </si>
  <si>
    <t>Multiple Rolex Submariners, Complete collection of Rolex Magazine, Wedding preparations, Cape Town location, Social gatherings with other collectors</t>
  </si>
  <si>
    <t>Serious collector with emotional attachment to pieces, recently married (may need liquidity), actively hunting pieces which suggests willingness to buy/sell, mentions adding GMT to compensate for damaged Sub</t>
  </si>
  <si>
    <t>Engage through comments on posts about specific models, offer rare pieces or trade opportunities, build relationship through shared passion</t>
  </si>
  <si>
    <t>Genuine collector with substantial luxury watch collection including multiple Rolex Submariners and other premium pieces. Shows clear ownership signals through wrist shots and personal experiences, but may have emotional attachment that reduces likelihood of selling prized pieces.</t>
  </si>
  <si>
    <t>The images showcase a collector's dedication to Rolex, featuring a complete set of 'The Rolex Magazine' issues, and a social gathering where three individuals display their luxury timepieces: two modern Rolex Submariner Dates (a black dial and a 'Starbucks' green bezel) and a Breitling Navitimer B01 Chronograph.</t>
  </si>
  <si>
    <t>Patek Philippe</t>
  </si>
  <si>
    <t>Patek Philippe Calatrava Weekly Calendar 5212A (~$40,000-60,000)</t>
  </si>
  <si>
    <t>$50,000-200,000+</t>
  </si>
  <si>
    <t>Two Ferrari F40s ($1.5M+ each), Mercedes-Benz 190E Evolution II ($100K+), Performance car collection, Hong Kong location, Cuban cigars, Cohiba Talisman, Premium automotive events</t>
  </si>
  <si>
    <t>Ultra-wealthy collector with confirmed Patek Philippe ownership and massive car collection suggests appetite for luxury collectibles. Personal collecting behavior indicates potential interest in acquiring or trading rare pieces.</t>
  </si>
  <si>
    <t>Direct professional DM highlighting rare Patek Philippe or Rolex pieces, emphasizing exclusivity and collector-to-collector approach</t>
  </si>
  <si>
    <t>Confirmed Patek Philippe collector with ultra-high net worth evidenced by multiple Ferrari F40s and rare Mercedes. Posts personal watch content suggesting genuine collecting interest rather than dealing, making him an excellent sourcing prospect.</t>
  </si>
  <si>
    <t>The images display a strong affinity for high-value, collectible automobiles, featuring two iconic Ferrari F40s and a rare Mercedes-Benz 190E 2.5-16 Evolution II. These posts strongly indicate an ultra-wealthy individual with a significant automotive collection, though no luxury watches are visible.</t>
  </si>
  <si>
    <t>Baltic, A Roue, Audemars Piguet, Orient, Rolex, Patek Philippe, Longines, Girard-Perregaux, Christopher Ward, Nivada Grenchen, Kuoe</t>
  </si>
  <si>
    <t>Baltic MR01 blue dial variant (~600-900) | Baltic Hermétique Tourer bronze case, brown dial (~550-850)</t>
  </si>
  <si>
    <t>1000-3000</t>
  </si>
  <si>
    <t>Located in Belo Horizonte, Verified account with educational content</t>
  </si>
  <si>
    <t>Profile clearly states 'learning about watches' and posts educational content about watch brands and history rather than personal collection. The Baltic watches appear to be promotional/review content rather than personal ownership. Focus is on education and appreciation rather than collecting valuable pieces.</t>
  </si>
  <si>
    <t>Not recommended - this is an educational/enthusiast account rather than a collector with sourcing potential</t>
  </si>
  <si>
    <t>This is clearly an educational enthusiast account focused on learning and sharing watch knowledge rather than collecting. The bio explicitly states 'learning about watches' and content is educational rather than showing personal ownership of valuable pieces.</t>
  </si>
  <si>
    <t>The post showcases two distinct models from the microbrand Baltic: the vintage-inspired MR01 with a blue dial and a bronze-cased Hermétique Tourer with a brown dial. The watches are presented through high-quality studio photography and a wrist shot, suggesting a promotional or review context for the brand.</t>
  </si>
  <si>
    <t>Richard Mille, Audemars Piguet, Rolex, Patek Philippe</t>
  </si>
  <si>
    <t>Richard Mille RM11-03 RM11-03 (~150,000 - 200,000) | Audemars Piguet Ultra-Thin Automatic Dress Watch Likely 5043 or 5044 (~15,000 - 35,000)</t>
  </si>
  <si>
    <t>500,000 - 1,000,000+ USD</t>
  </si>
  <si>
    <t>Dubai location, Europe operations, worldwide shipping capability, VIP brand relationships, rare collectibles access</t>
  </si>
  <si>
    <t>As a dealer specializing in luxury watch accessories with established brand relationships and rare collectibles, they likely have access to valuable pieces but may also be a competitor rather than a source</t>
  </si>
  <si>
    <t>Professional B2B outreach via DM focusing on potential partnership or wholesale opportunities rather than individual piece sourcing</t>
  </si>
  <si>
    <t>This is clearly a business dealer account specializing in luxury watch accessories and parts with strong brand relationships to RM, AP, and Rolex. While they have access to high-value items, they're more likely a potential business partner or competitor than a collector looking to sell personal pieces.</t>
  </si>
  <si>
    <t>The post features a vibrant collection of Richard Mille rubber straps in various colors, suggesting ownership of multiple Richard Mille timepieces, alongside a vintage Audemars Piguet ultra-thin automatic dress watch with a textured dial and a matching Audemars Piguet keychain.</t>
  </si>
  <si>
    <t>Rolex, Audemars Piguet, Omega, Breitling, Zenith, Patek Philippe, Richard Mille, Cartier</t>
  </si>
  <si>
    <t>Rolex Daytona "Panda" 116500LN (~30,000 - 45,000) | Patek Philippe Nautilus 5711/1A-010 (~80,000 - 150,000+) | Audemars Piguet Royal Oak 15500ST.OO.1240ST.01 (~30,000 - 50,000) | Rolex Submariner 5513 (~10,000 - 25,000) | Richard Mille RM 011 Felipe Massa Flyback Chronograph RM 011 (~200,000 - 500,000+) | Cartier Tank Louis Cartier WGTA0011 (~10,000 - 15,000)</t>
  </si>
  <si>
    <t>360,000 - 780,000+ USD</t>
  </si>
  <si>
    <t>Ferrari, private jet, tailored designer suits, ultra-luxury watch collection, 25+ years in luxury restoration business</t>
  </si>
  <si>
    <t>Professional restoration business with 25+ years experience and access to high-end inventory including Patek Nautilus, Richard Mille, and rare Rolexes. Likely has clients selling pieces and restoration projects that could become available</t>
  </si>
  <si>
    <t>Professional business approach via DM highlighting wholesale/trade opportunities and potential partnership for sourcing restoration projects</t>
  </si>
  <si>
    <t>This is a high-end watch restoration business with clear access to ultra-luxury inventory including grail pieces like Patek Nautilus and Richard Mille. The combination of 25+ years experience, restoration expertise, and client base makes this an excellent sourcing contact with potential for both direct sales and ongoing business relationship.</t>
  </si>
  <si>
    <t>The images showcase a curated collection of ultra-luxury watches, including highly coveted models from Rolex, Patek Philippe, Audemars Piguet, Richard Mille, and Cartier. The watches are presented in a mix of personal wear settings, featuring luxury transportation like a Ferrari and a private jet, and professional studio/flat lay shots, suggesting a blend of personal enjoyment and dealer inventory for sale. The overall presentation indicates an ultra-wealthy lifestyle and a significant engagement with the high-end watch market.</t>
  </si>
  <si>
    <t>Rolex GMT-Master 1675 (estimated) (~15000-30000) | Rolex GMT-Master II 126710BLRO "Pepsi" (~20000-25000)</t>
  </si>
  <si>
    <t>35000-55000</t>
  </si>
  <si>
    <t>Multiple luxury watches (Rolex GMT-Master vintage, Rolex GMT-Master II "Pepsi"), Affluent post locations (Miami Design District, West Palm Beach, Miami Beach, Brickell)</t>
  </si>
  <si>
    <t>The user is a passionate collector with valuable and desirable Rolex watches, including both vintage and modern pieces. Their active engagement within the watch community suggests they might be open to selling or trading pieces to fund new acquisitions or to streamline their collection.</t>
  </si>
  <si>
    <t>Approach respectfully, acknowledging their impressive collection and passion for watches. Engage with their posts initially, then consider a direct message expressing admiration for their pieces and subtly inquiring about their interest in sourcing or trading specific models, or offering assistance in finding a particular piece they might be looking for. Highlight expertise in vintage Rolex.</t>
  </si>
  <si>
    <t>The profile is classified as a collector due to the clear personal ownership of multiple valuable Rolex GMT-Master watches, including a highly sought-after modern 'Pepsi' and a vintage reference. The user's active engagement with numerous watch-related accounts and the absence of dealer-specific language or business indicators further support this classification. The presence of both vintage and modern desirable pieces indicates significant collecting interest and potential for sourcing.</t>
  </si>
  <si>
    <t>The images primarily showcase two distinct Rolex GMT-Master watches: a vintage Ref. 1675 often seen on various NATO straps with different bezel inserts, and a modern GMT-Master II "Pepsi" (Ref. 126710BLRO) on both a Jubilee bracelet and a NATO strap.</t>
  </si>
  <si>
    <t>Glycine, Omega, Swatch, Dan Henry, Tissot, TAG Heuer, Seiko</t>
  </si>
  <si>
    <t>Glycine Airman Automatic World Timer (~500-1500) | Omega x Swatch Speedmaster MoonSwatch 'Mission to the Moon' (~260-400) | Dan Henry 1962 Panda Chronograph (~200-350) | Tissot PRS 516 Automatic Chronograph (~500-1000) | TAG Heuer Formula 1 Calibre 7 GMT (~1500-2500) | Seiko Prospex SPB143J1 SPB143J1 (~800-1200) | Seiko Dress Watch (e.g., Presage) (~300-600)</t>
  </si>
  <si>
    <t>5000-8000</t>
  </si>
  <si>
    <t>The profile explicitly states 'Affordable watches' and 'Sharing my collection,' indicating a personal interest in accessible timepieces rather than high-value or rare luxury watches. The watches shown are generally entry-level to accessible luxury, not the target for high-value sourcing.</t>
  </si>
  <si>
    <t>This profile is not suitable for sourcing rare/valuable watches. The business could potentially engage as an enthusiast, but not for direct sourcing or purchasing of high-end pieces.</t>
  </si>
  <si>
    <t>The user's bio clearly states 'Affordable watches' and 'Sharing my collection,' which is consistent with the watches displayed in the images. The collection consists of accessible luxury and enthusiast-level watches, not the rare or high-value pieces typically sought by a luxury watch sourcing business. Therefore, the classification is 'collector' with low sourcing potential for the business's specific needs.</t>
  </si>
  <si>
    <t>The images display a variety of wrist shots featuring watches from brands like Glycine, Omega x Swatch, Dan Henry, Tissot, TAG Heuer, and Seiko, often accompanied by beaded bracelets.</t>
  </si>
  <si>
    <t>Richard Mille, Patek Philippe, Panerai, IWC, Audemars Piguet, Muhle</t>
  </si>
  <si>
    <t>Richard Mille RM 007 RM007RG (~250000-350000) | Patek Philippe Chronograph 5172G (~100000-150000) | Panerai Luminor Chrono Monopulsante 8 Days GMT PAM00317 (~10000-20000)</t>
  </si>
  <si>
    <t>400000-600000+</t>
  </si>
  <si>
    <t>Richard Mille watch ownership, Patek Philippe watch ownership, Louis Vuitton Vivienne dolls, Caran d'Ache Madison lighter, Goyard pen, Leica M10 Monochrome camera and lenses, Attendance at Audemars Piguet event</t>
  </si>
  <si>
    <t>The user owns multiple high-value and desirable watches from top-tier brands (Richard Mille, Patek Philippe). Collectors with such significant collections often rotate pieces or are open to acquiring/selling specific watches, making them a high-potential source.</t>
  </si>
  <si>
    <t>Approach directly with a personalized message acknowledging their impressive collection and expressing interest in specific pieces for sourcing or offering new acquisition opportunities. Highlight the business's expertise in high-end watches.</t>
  </si>
  <si>
    <t>Alan Tse is classified as a collector with high confidence due to the explicit ownership of multiple extremely valuable watches, including a Richard Mille RM 007 RG and a Patek Philippe 5172G, as well as other luxury brands like Panerai, IWC, and Audemars Piguet. The personal nature of the posts, low engagement, and presence of watch tools (Bergeon loupes) indicate a private individual with a deep interest in horology and substantial wealth, rather than a dealer or enthusiast without ownership.</t>
  </si>
  <si>
    <t>The images prominently feature two highly valuable luxury watches, a Richard Mille RM 007 RG and a Patek Philippe 5172G, displayed on Louis Vuitton Vivienne dolls. Other images show luxury accessories like a gold Caran d'Ache lighter and a Goyard pen.</t>
  </si>
  <si>
    <t>Imperios, Aureole, Seiko, Alpha, Heuer</t>
  </si>
  <si>
    <t>Imperios Chronograph 1950s (~300-1000) | Aureole Chronograph 1950s (~300-1000) | Seiko Chronograph (Bruce Lee nickname) vintage (~300-1500) | Alpha Daytona Chronograph modern homage (~200-300) | Heuer Kentucky 1970s (~2000-4000)</t>
  </si>
  <si>
    <t>3000-8000</t>
  </si>
  <si>
    <t>Frequent international travel (Cuba, Spain, Turkey, Argentina), Dining at upscale rooftop bars (Madrid), Ownership of multiple vintage mechanical watches</t>
  </si>
  <si>
    <t>The user is a clear collector of vintage chronographs, a niche market. While not ultra-high value pieces, the Heuer Kentucky is a desirable vintage watch. Collectors often sell or trade pieces to fund new acquisitions, especially if approached with something that aligns with their specific taste for vintage chronographs.</t>
  </si>
  <si>
    <t>Engage respectfully, acknowledging their passion for vintage chronographs and their specific collection. Inquire about their collecting interests and if they are open to discussing potential acquisitions or sales, perhaps offering specific vintage chronographs that align with their collection.</t>
  </si>
  <si>
    <t>The profile clearly belongs to a personal collector, evidenced by multiple wrist shots of distinct vintage watches (Imperios, Aureole, Seiko, Heuer) and a modern homage (Alpha Daytona), personal captions, and a low-engagement, non-business account. The frequent international travel indicates a comfortable lifestyle, supporting the idea of disposable income for collecting, though the watches themselves are not in the ultra-luxury segment.</t>
  </si>
  <si>
    <t>The images showcase a collection of vintage chronographs, including Imperios, Aureole, Seiko, and Alpha, often photographed during international travels to locations like Cuba, Spain, and Turkey, alongside lifestyle shots at bars and scenic views.</t>
  </si>
  <si>
    <t>Seiko, Orient, Apple, IWC</t>
  </si>
  <si>
    <t>Seiko SNZG15J1 (~$150-250) | Seiko 5 Sports "Field" SRPG39K1 (~$200-350) | Seiko Prospex SSC941 (~$300-500) | Seiko Macchina Sportiva SSC771 (~$300-500) | Seiko Style 60s GMT SSK013 (~$400-600) | Orient Mako III (~$200-350) | Apple Watch (~$200-800)</t>
  </si>
  <si>
    <t>$2,000 - $4,000</t>
  </si>
  <si>
    <t>travel (UAE, Germany), residency in UAE (Dubai, Abu Dhabi)</t>
  </si>
  <si>
    <t>The user primarily collects affordable watches (Seiko, Orient) and explicitly states a preference against 'overpriced watches.' They also mentioned failing to justify an IWC purchase, indicating a budget constraint for luxury pieces. Their collection does not align with the business's goal of sourcing rare/valuable watches.</t>
  </si>
  <si>
    <t>Do not approach for sourcing. This profile is not a target for high-value luxury watch acquisition. They might be interested in content about affordable alternatives or value propositions, but not as a source or buyer of rare/valuable watches.</t>
  </si>
  <si>
    <t>This profile is classified as a collector, but specifically of affordable watches (predominantly Seiko and Orient). The user actively discusses avoiding 'overpriced watches' and failed to justify purchasing an IWC, indicating a focus on value rather than high-end luxury. Therefore, they are not a suitable target for sourcing rare or valuable luxury watches.</t>
  </si>
  <si>
    <t>No images were provided for analysis.</t>
  </si>
  <si>
    <t>Baltic, Massena Lab, Louis Erard, TAG Heuer, Patek Philippe, Zenith, Konstantin Chaykin, Heuer, Kurono Tokyo, H. Moser &amp; Cie., Oris</t>
  </si>
  <si>
    <t>Baltic Tricompax Peter Auto (~$2,000 - $3,000) | Louis Erard Massena Lab x Louis Erard Regulateur (~$3,000 - $4,000) | TAG Heuer Carrera Skipper CBN2A1P.FC6520 (~$6,000 - $8,000) | Patek Philippe Calatrava Travel Time 5226G-001 (~$50,000 - $60,000) | Zenith Pilot Big Date Flyback Chronograph 49.4000.9004/78.I001 (example) (~$10,000 - $12,000) | Louis Erard Le Régulateur Louis Erard x Konstantin Chaykin "Time Eater" (~$10,000 - $12,000) | H. Moser &amp; Cie. Pioneer Tourbillon (~$50,000 - $70,000) | Oris Carl Brashear Limited Edition 01 733 7720 3185-Set LS (example) (~$3,000 - $5,000) | Heuer Vintage Chronograph (~$3,000 - $15,000+) | Kurono Tokyo Anniversary watch (~$2,000 - $4,000) | Zenith Defy Skyline / Defy Skyline Skeleton (~$8,000 - $12,000)</t>
  </si>
  <si>
    <t>$150,000 - $250,000+</t>
  </si>
  <si>
    <t>Ownership of multiple high-value luxury watches (Patek Philippe 5226G, H. Moser &amp; Cie. Pioneer Tourbillon), Diverse collection including both high-end and enthusiast-level pieces, Post location in 'Financial District' suggests a professional background</t>
  </si>
  <si>
    <t>The user is a passionate and active collector with a diverse and valuable collection. Collectors often buy and sell pieces to refine their collection, acquire new grails, or explore different styles. While some pieces like the Patek may be long-term keepers, others could be available for sourcing or trade as their tastes evolve.</t>
  </si>
  <si>
    <t>Approach as a fellow enthusiast, acknowledging their impressive and diverse collection. Focus on building a relationship by discussing their passion for watches and offering to help source specific pieces they might be looking for, or discreetly inquiring if they are ever looking to part with any pieces to make room for new acquisitions. Emphasize mutual appreciation for horology.</t>
  </si>
  <si>
    <t>The profile is classified as a collector with high confidence due to the explicit bio stating a love for collecting and the consistent display of a diverse and valuable personal watch collection. The captions express strong personal attachment and enjoyment of the watches, indicating personal ownership rather than a dealer or flipper. The presence of brands like Patek Philippe and H. Moser &amp; Cie. signifies a high net worth and serious collecting habits, making this profile highly relevant for sourcing.</t>
  </si>
  <si>
    <t>The images primarily feature wrist shots of a diverse collection of luxury watches, including high-end pieces from Patek Philippe and H. Moser &amp; Cie., alongside enthusiast-favorite brands like Baltic, Louis Erard, TAG Heuer, Zenith, and Oris, often in casual settings.</t>
  </si>
  <si>
    <t>Geo Watches, BlueShark (straps), Santurce Collection, Studio Underd0g, Citizen, Casio, G-Shock, Nivada, Seiko</t>
  </si>
  <si>
    <t>Geo Watches Islandtime GMT N/A (~$400-$700) | Santurce Collection Machete N/A (~$300-$600) | Studio Underd0g Go0fy Panda N/A (~$700-$1000) | Citizen Tsuyosa N/A (~$300-$450) | Casio G-Shock N/A (~$100-$300) | Geo Watches Cofresi N/A (~$300-$600) | Nivada Chronosport (collab with Santurce Collection) N/A (~$800-$1500) | Geo Watches Noctiluca N/A (~$700-$1000) | Seiko GMT (JDM) N/A (~$400-$800)</t>
  </si>
  <si>
    <t>$4,000-$7,000</t>
  </si>
  <si>
    <t>The user is a personal collector of enthusiast-level watches, primarily microbrands and affordable mainstream options. These watches are not rare or high-value pieces typically sought by a luxury watch sourcing business. They are readily available from the brands or secondary markets at similar prices.</t>
  </si>
  <si>
    <t>Do not approach for sourcing high-value watches. This profile is more aligned with a watch enthusiast or microbrand influencer. They might be open to collaborations if the business deals with similar brands or accessories, but not for buying/selling luxury watches.</t>
  </si>
  <si>
    <t>The profile clearly indicates a 'Watch Enthusiast' who engages in 'Daily Wristchecks' and mentions 'collecting.' The watches shown and mentioned are predominantly microbrands and affordable mainstream models, not high-luxury or rare pieces. This classifies the user as a personal collector, but their collection's value and type make them unsuitable for a luxury watch sourcing business.</t>
  </si>
  <si>
    <t>The images display wrist shots of various watches, including microbrands like Geo Watches, Santurce Collection, and Studio Underd0g, often paired with aftermarket straps. The watches are in good condition and appear to be part of a personal collection.</t>
  </si>
  <si>
    <t>international travel (Lake Como, Portugal), engagement ring</t>
  </si>
  <si>
    <t>No watches are visible in any of the images, and the profile text does not mention any interest in watches or luxury brands. There is no indication this individual owns or would sell luxury watches.</t>
  </si>
  <si>
    <t>Do not approach. This profile shows no relevance to luxury watch sourcing.</t>
  </si>
  <si>
    <t>This profile is classified as 'irrelevant' because there are no watches visible in any of the provided images, nor is there any mention of watches, watch brands, or collecting in the profile bio, captions, or hashtags. The individual's profession as a pharmacy assistant and personal lifestyle posts do not suggest an interest in luxury watches for sourcing purposes.</t>
  </si>
  <si>
    <t>The images show Cedric with his partner, friends, and dog, engaging in activities like traveling, cycling, and celebrating personal milestones. One image shows him at his workplace, a pharmacy.</t>
  </si>
  <si>
    <t>Universal Genève, Patek Philippe, Rolex</t>
  </si>
  <si>
    <t>Universal Genève Tri-Compax (Eric Clapton) 881101 (~100,000 - 300,000+) | Universal Genève Tri-Compax (Gold Case) N/A (earlier reference) (~15,000 - 40,000) | Universal Genève Polerouter Date (Silver Dial) N/A (~3,000 - 8,000) | Universal Genève Polerouter Date (Dark/Slate Dial) N/A (~3,000 - 10,000) | Universal Genève Field/Military Watch N/A (~1,000 - 3,000)</t>
  </si>
  <si>
    <t>150,000 - 400,000+</t>
  </si>
  <si>
    <t>Ownership of multiple highly valuable vintage Universal Genève watches, including the rare Tri-Compax 881101 'Eric Clapton' reference.</t>
  </si>
  <si>
    <t>The collector owns extremely rare and valuable vintage Universal Genève watches, particularly the Tri-Compax 881101. While there's clear personal attachment, serious collectors often consider selling or trading pieces for other grails or if a compelling offer is made. Their deep knowledge of vintage UG makes them a valuable contact for sourcing.</t>
  </si>
  <si>
    <t>Approach with respect and admiration for their exceptional Universal Genève collection, specifically highlighting their Tri-Compax and Polerouter models. Engage in conversation about their collecting journey and passion for vintage UG before subtly exploring any potential interest in selling, trading, or sourcing other rare pieces.</t>
  </si>
  <si>
    <t>The profile is classified as a collector with high confidence due to the consistent display of multiple rare and valuable vintage Universal Genève watches, including the highly sought-after Tri-Compax 881101. The captions express deep personal attachment and passion, while hashtags indicate a broader knowledge of high-end vintage watches, making this individual a prime target for sourcing.</t>
  </si>
  <si>
    <t>The images showcase a curated collection of highly desirable vintage Universal Genève watches, including multiple Tri-Compax chronographs (one being the rare 'Eric Clapton' reference 881101 in black dial/white subdials, and another in a gold case/white dial) and several Polerouter Date models, all worn on the wrist.</t>
  </si>
  <si>
    <t>This profile is a business account for a fishing tackle shop. All content, including the bio, captions, and hashtags, is exclusively related to fishing equipment. There are no indicators of luxury watch ownership, interest, or personal wealth relevant to watch sourcing.</t>
  </si>
  <si>
    <t>Do not approach. This profile is entirely unrelated to luxury watches and does not fit the target demographic for sourcing.</t>
  </si>
  <si>
    <t>This is a business account for an online and physical fishing tackle shop in Poland. All bio, captions, and hashtags are exclusively related to fishing equipment. There are no indications of luxury watches, personal wealth, or collecting interests relevant to the sourcing business.</t>
  </si>
  <si>
    <t>Declared eligible for Magistrate of the Supreme Court of Justice (Panama), 23 years practicing law, 12 years as a university professor, Involvement in high-level governmental/national commissions (Ministry of Government, National Competitiveness Center, National Commission against Human Trafficking), Author and editor of academic/professional works, Association with notable figures (e.g., Michael Hicks), Professional attire and public speaking engagements</t>
  </si>
  <si>
    <t>While only one watch is consistently visible, the individual's extremely high net worth and influential professional background (lawyer, professor, potential Supreme Court Magistrate) suggest he is a prime candidate for owning valuable watches, even if not overtly displayed. He represents a high-value contact for discreet sourcing or sales.</t>
  </si>
  <si>
    <t>A highly professional and discreet approach is recommended, focusing on exclusive, high-end pieces that align with his sophisticated and influential public persona. An invitation to a private viewing or a personalized consultation for rare or investment-grade watches would be appropriate.</t>
  </si>
  <si>
    <t>Darío Sandoval Shaik is classified as an enthusiast because he consistently wears a single, elegant dress watch, but does not display a collection or explicit passion for watches. However, his profile strongly indicates a high net worth and significant influence through his career as a lawyer, university professor, and his eligibility for Magistrate of the Supreme Court of Justice in Panama. This makes him a high-value contact for potential sourcing or sales, despite the limited visible watch collection.</t>
  </si>
  <si>
    <t>The images display Darío Sandoval Shaik in various professional and community contexts, including a book cover, official government documents, an award ceremony, and speaking engagements. He is consistently seen wearing an elegant, gold-toned dress watch on his left wrist.</t>
  </si>
  <si>
    <t>operates in luxury goods market (jewelry, watches, knives), attends international trade shows (Inhorgenta, Jewellution), offers bespoke services for high-value items</t>
  </si>
  <si>
    <t>Veronika Tesaříková is a professional hand engraver who customizes watches for clients, not a collector or dealer herself. She does not own watches for sale, but her clientele consists of wealthy watch owners who commission custom work.</t>
  </si>
  <si>
    <t>Approach as a potential networking contact to explore opportunities to connect with her high-net-worth clients who commission custom watch engraving, as these individuals are likely to be watch collectors. Do not approach as a direct source for watches.</t>
  </si>
  <si>
    <t>Veronika Tesaříková is a highly skilled hand engraver specializing in custom work on luxury items, including watches, as clearly stated in her bio and captions. Her profile indicates she is a service provider to watch owners, not a collector or dealer of watches for sale. While she doesn't directly fit the 'collector' or 'dealer' classification for sourcing, her work on 'custom watches' for a 'luxurylifestyle' clientele suggests her network includes wealthy watch collectors.</t>
  </si>
  <si>
    <t>The images feature a workshop poster for 'JEWELLUTION' highlighting a session on 'Where Gold Meets Steel' with Veronika Tesaříková, and a portrait of her leaning on a microscope, emphasizing her profession as a hand engraver.</t>
  </si>
  <si>
    <t>The profile is a business account for motorcycle fashion and accessories, with no content related to watches or luxury items. There are no indications that the account owner or business is involved in watch collecting or dealing.</t>
  </si>
  <si>
    <t>Do not approach. This profile is not relevant to luxury watch sourcing.</t>
  </si>
  <si>
    <t>This profile is classified as irrelevant because it is a business account for motorcycle fashion and accessories, as stated in its bio and confirmed by its captions. The images consist solely of generic holiday greetings and cultural scenes, with no watches, luxury items, or any other indicators of interest in watch collecting. Therefore, it holds no potential for luxury watch sourcing.</t>
  </si>
  <si>
    <t>The images display various holiday greetings and cultural decorations for Chinese New Year, Hari Raya Aidilfitri, Diwali, and Eid-Al-Adha, along with a plate of food. There are no watches or luxury items visible.</t>
  </si>
  <si>
    <t>RSWC, Wolbrook, Vulcain, Oxtoolwatches, Rado, Zenith, ZRC, Synchron</t>
  </si>
  <si>
    <t>RSWC Karrusel (~500-2000) | Wolbrook Skindiver (~300-1000) | Vulcain Meteor IV (~500-2000) | Oxtoolwatches Frogman 300m (~300-1000) | Rado Original Automatic Diver (~500-2000) | Zenith CP2 (~5000-10000) | ZRC 1904 (~1000-3000) | Synchron Poseidon (~1000-3000)</t>
  </si>
  <si>
    <t>not applicable</t>
  </si>
  <si>
    <t>His bio explicitly states 'unfortunately not all the watches are mine😪', indicating he primarily photographs watches he doesn't own. He attends watch meetups and interacts with brands, suggesting he's more of a community figure and photographer than a collector looking to sell from a personal collection.</t>
  </si>
  <si>
    <t>Engage as a community member. He could be a valuable contact for networking, identifying trends, or even for high-quality watch photography services. He is not a direct sourcing target for purchasing watches from him.</t>
  </si>
  <si>
    <t>Charles Nevers is classified as an enthusiast due to his bio explicitly stating 'unfortunately not all the watches are mine😪' and captions indicating he photographs watches at community events and from brands. He demonstrates a deep knowledge and passion for watches, particularly microbrands and vintage pieces, but primarily as a photographer and community participant rather than a personal collector with a large, valuable collection for sale.</t>
  </si>
  <si>
    <t>The images showcase various watches, including a modern RSWC chronograph, a Wolbrook Skindiver, and a vintage Vulcain Meteor IV, often posed with vintage or modern cameras, highlighting an appreciation for both horology and photography.</t>
  </si>
  <si>
    <t>F.P. Journe, Patek Philippe, Rolex, Krayon, Daniel Roth, Girard-Perregaux, Ulysse Nardin, LEDERER, Hublot</t>
  </si>
  <si>
    <t>F.P. Journe Octa Automatique Lune N/A (~$100,000 - $200,000) | Patek Philippe Complication Annual Calendar Chronograph 5961P (~$300,000 - $500,000) | Rolex Daytona Turquoise Blue N/A (likely platinum or gold with ice blue dial) (~$100,000 - $200,000) | Krayon Anywhere Arborea C030-52 PT (~$100,000 - $200,000) | Patek Philippe Dress Watch (Salmon Dial) 6196P (~$50,000 - $100,000) | Daniel Roth Tourbillon N/A (~$50,000 - $150,000) | Girard-Perregaux Laureato Skeleton Ceramic N/A (~$30,000 - $50,000) | Ulysse Nardin Black Blast Moonstruck N/A (~$70,000 - $150,000) | LEDERER Central Impulse Chronometer N/A (~$100,000 - $150,000) | Hublot X Murakami N/A (~$50,000 - $100,000) | Patek Philippe World Time 5230P (~$70,000 - $120,000)</t>
  </si>
  <si>
    <t>N/A (ownership highly questionable)</t>
  </si>
  <si>
    <t>The captions frequently refer to '2025 novelties' and a '2024 Patek Philippe New Collection, #Cubitus,' which are highly suspicious and likely fabricated or speculative. This indicates the account does not genuinely own or deal in these watches.</t>
  </si>
  <si>
    <t>Do not approach. The profile's content appears to be speculative or fabricated, indicating a lack of genuine ownership or dealer inventory.</t>
  </si>
  <si>
    <t>Despite being a 'Business Account' in the 'Jewelry/watches' category and showcasing extremely valuable watches, the captions contain strong indicators of fabricated content, such as references to non-existent Patek Philippe collections ('#Cubitus') and future '2025 novelties.' This suggests the user is an enthusiast posting aspirational content, likely without actual ownership or dealer inventory. The low engagement rate further supports this assessment, making the profile irrelevant for sourcing.</t>
  </si>
  <si>
    <t>The images display various high-end luxury watches, including F.P. Journe, Patek Philippe, Rolex, Krayon, Daniel Roth, Girard-Perregaux, and Ulysse Nardin, often shown as wrist shots with protective plastic still on the bezels.</t>
  </si>
  <si>
    <t>Anonimo, Panerai, Prestex, Grand Seiko, Zero West, Arcanaut, Citizen, TAG Heuer, Brew Metric</t>
  </si>
  <si>
    <t>Anonimo Unspecified N/A (~2500-3500) | Panerai Radiomir N/A (~5000-7000) | Grand Seiko Spring Drive SBGE201 (~5000-7000) | Panerai Luminor N/A (~4000-8000) | TAG Heuer Carrera Chronosprint N/A (~8000-10000) | Prestex Parker N/A (~500-1500) | Zero West Chronograph N/A (~1000-3000) | Arcanaut ARC II — D'Arc Matter Gamma Green N/A (~1000-3000) | Citizen Skyhawk N/A (~500-1000) | Brew Metric N/A (~400-800)</t>
  </si>
  <si>
    <t>25000-40000</t>
  </si>
  <si>
    <t>Verified Instagram account, Owns multiple luxury watches (Grand Seiko, Panerai, TAG Heuer), Runs a watch brand (microbrand owner/seller)</t>
  </si>
  <si>
    <t>Sam is a brand owner who explicitly states 'Sold our first 10 watches' of his own 'ultra rare founders edition pieces'. He also actively posts 'wristchecks' of various luxury and microbrand watches, indicating a personal collection that he might rotate or be willing to sell/trade, especially given his involvement in the watch market.</t>
  </si>
  <si>
    <t>Approach as a potential partner or a collector who might be interested in selling/trading. Acknowledge his watch brand and content creation efforts. Offer to discuss sourcing opportunities for his personal collection or potential collaborations related to his brand.</t>
  </si>
  <si>
    <t>Sam is classified as a 'dealer' because he explicitly states he has 'Sold our first 10 watches' of his own brand, indicating he is a watch brand owner and seller. He also functions as a 'collector' and 'influencer' by showcasing a diverse personal collection of luxury and microbrand watches through 'wristchecks' and creating watch-related content. His verified status and active engagement in the watch market make him a high-potential contact for sourcing.</t>
  </si>
  <si>
    <t>The images primarily feature Anonimo watches, often in comparison with Panerai, providing historical and pricing context for the Anonimo brand. They appear to be informational or review-style posts.</t>
  </si>
  <si>
    <t>No watches or luxury items are visible in the images or mentioned in the profile text. The account does not show any interest in watches.</t>
  </si>
  <si>
    <t>The profile shows no indication of interest in luxury watches, nor does it display any watches or significant luxury items in the provided images or text. The lifestyle appears casual and personal, with no signals relevant to a luxury watch sourcing business.</t>
  </si>
  <si>
    <t>The images depict a casual outdoor lifestyle, including beach scenes, a bonfire, a man sunbathing, and some abstract shots, but no watches or luxury items.</t>
  </si>
  <si>
    <t>Rolex, Patek Philippe, Audemars Piguet, Hublot, Girard-Perregaux</t>
  </si>
  <si>
    <t>N/A (dealer of accessories)</t>
  </si>
  <si>
    <t>dealing in luxury watch accessories</t>
  </si>
  <si>
    <t>This account is a business selling luxury watch accessories (trays, pens, boxes, warranty cards, travel cases, backgammon sets) from various high-end brands. They are not showcasing a personal collection of watches, nor are they explicitly selling watches themselves in the provided content. Therefore, they are not a direct source for purchasing rare/valuable watches from a collector.</t>
  </si>
  <si>
    <t>Approach as a potential business contact for sourcing luxury watch accessories, or as a lead to other dealers who might specialize in watches. Do not approach as a collector from whom to buy rare watches.</t>
  </si>
  <si>
    <t>The profile is classified as a dealer with high confidence because the bio explicitly states 'New luxury items &amp; unique collectables,' and all recent post captions describe luxury watch accessories (trays, pens, boxes, etc.) as 'new,' 'unused,' and 'for sale,' often with contact information for inquiries. There are no actual watches displayed or offered for sale in the provided images or captions, indicating a focus on related merchandise rather than a personal watch collection.</t>
  </si>
  <si>
    <t>The images display various luxury watch accessories, including Rolex branded leather trays and a green Rolex ballpoint pen, all presented in their original packaging, indicating they are new items for sale.</t>
  </si>
  <si>
    <t>The profile shows no interest in watches, no ownership of luxury watches, and no indication of being a collector or dealer. All content is related to graphic design and music projects.</t>
  </si>
  <si>
    <t>This profile is classified as irrelevant because there are no watches, luxury items, or wealth indicators in any of the provided images or text. The content consistently points to the user being a graphic designer and artist, primarily working on projects related to music and the food/wine industry, with no apparent interest in luxury watches.</t>
  </si>
  <si>
    <t>The images display graphic design work for music releases, wine labels, and event posters for food and wine tastings, along with a casual cartoon image.</t>
  </si>
  <si>
    <t>None visible in images or text on this profile.</t>
  </si>
  <si>
    <t>This profile does not display any luxury watches. The only visible watch appears to be a smartwatch. However, the user's bio mentions an alter ego account, '@mauriciosegundero', which strongly suggests an interest in watches, possibly second-hand or vintage. Sourcing potential from *this specific profile* is low, but the alter ego account should be investigated.</t>
  </si>
  <si>
    <t>Investigate the alter ego account '@mauriciosegundero' for potential watch ownership and collection details. This profile itself does not offer direct sourcing opportunities for luxury watches.</t>
  </si>
  <si>
    <t>While no luxury watches are visible in the provided images, the user's bio explicitly states an alter ego account named '@mauriciosegundero' (Mauricio Second Hand/Watch Hand), which is a strong indicator of an interest in watches, potentially vintage or pre-owned. This classifies the user as an enthusiast, though direct ownership of luxury watches is not confirmed on this specific profile.</t>
  </si>
  <si>
    <t>The images show close-ups of the user's face, the back of a custom-designed shirt, and mirror selfies in a gym and a reflective room. A smartwatch is visible on the user's wrist in one image.</t>
  </si>
  <si>
    <t>A. Lange &amp; Söhne</t>
  </si>
  <si>
    <t>A. Lange &amp; Söhne Langematik Perpetual 310.025 (~50,000 - 80,000)</t>
  </si>
  <si>
    <t>100,000 - 500,000+</t>
  </si>
  <si>
    <t>luxury airline travel (Qatar Airways), 5-star hotels (Dolder Grand Zurich), attendance at World Economic Forum (Davos), ownership/access to luxury cars (McLaren, Porsche implied by track day), luxury home decor (De Gournay wallpaper), interest in high-end art (Art Basel, Lyonel Feininger), high-end leather travel bag, exclusive lounge access (Qatar Airways Al Safwa First Lounge aesthetic), international travel to exclusive destinations.</t>
  </si>
  <si>
    <t>The user explicitly mentions a 'portfolio of fine and rare objects' in their bio and demonstrates deep knowledge and ownership of a high-value, complicated A. Lange &amp; Söhne watch. Their ultra-high net worth and discerning taste suggest they likely own other rare pieces and might be open to sourcing or selling if the right opportunity or piece is presented.</t>
  </si>
  <si>
    <t>Approach with a highly personalized message, acknowledging their discerning taste and knowledge of fine objects and watches. Highlight specific rare or complicated pieces that align with their demonstrated interest in brands like A. Lange &amp; Söhne. Emphasize discretion and exclusivity.</t>
  </si>
  <si>
    <t>This profile is classified as a high-priority collector due to the explicit mention and detailed description of a rare A. Lange &amp; Söhne Langematik Perpetual in platinum, combined with numerous ultra-high net worth lifestyle indicators such as attending the World Economic Forum, staying at the Dolder Grand, and investing in De Gournay wallpaper. The bio's reference to a 'portfolio of fine and rare objects' further supports the classification of a discerning collector with significant sourcing potential.</t>
  </si>
  <si>
    <t>The images primarily showcase luxury international travel experiences, including premium airport lounges and aircraft, a high-end travel bag, and exclusive locations like Hamad International Airport and a Tom Ford store, all indicating a high-net-worth lifestyle.</t>
  </si>
  <si>
    <t>Failed to parse Gemini response: Cannot read properties of undefined (reading '0')</t>
  </si>
  <si>
    <t>Analysis failed</t>
  </si>
  <si>
    <t>Rolex Day-Date unknown (~$30,000 - $60,000) | Rolex Datejust (or similar) unknown (~$8,000 - $15,000)</t>
  </si>
  <si>
    <t>$38,000 - $75,000</t>
  </si>
  <si>
    <t>CEO of dental clinic (@ios_lecce), Adjunct Professor at University of Genova and UNINOVE SP 🇧🇷, Specialized in Periodontology, Implantology, Oral Surgery, Publishes clinical articles in prestigious journals (e.g., Journal of Esthetic and Restorative Dentistry), Well-dressed (houndstooth jacket, cream suit, stylish red glasses), Luxury watches (Rolex Day-Date)</t>
  </si>
  <si>
    <t>He owns valuable luxury watches (Rolex Day-Date) and has a high-income, prestigious profession. While his profile is purely professional and not watch-focused, he represents a demographic that might be open to selling or acquiring watches if approached discreetly and professionally.</t>
  </si>
  <si>
    <t>Given his professional profile, a highly professional and respectful approach is necessary. Focus on understanding his interests rather than an immediate sales pitch. An initial outreach could acknowledge his professional achievements and subtly mention an interest in connecting with fellow enthusiasts, without directly asking about his watches.</t>
  </si>
  <si>
    <t>Eugenio Longo is classified as a collector due to his ownership of multiple identifiable luxury watches, including a high-value Rolex Day-Date. His bio indicates a highly successful career as a CEO of a dental clinic and a university professor, signaling significant wealth. Although his Instagram is professionally focused on dentistry, his personal watch choices suggest an appreciation for luxury timepieces.</t>
  </si>
  <si>
    <t>The images primarily showcase Eugenio Longo in professional settings, giving presentations or attending conferences related to dentistry. Several images feature him wearing luxury watches, including a prominent gold Rolex Day-Date on a President bracelet and another metal bracelet Rolex.</t>
  </si>
  <si>
    <t>This profile is a business manufacturing and selling watchmaking furniture and devices (e.g., benches, filtration units, tools), not luxury watches. They do not appear to own, collect, or deal in finished watches.</t>
  </si>
  <si>
    <t>Do not approach for luxury watch sourcing. This profile is a supplier to watchmakers, not a watch collector or dealer.</t>
  </si>
  <si>
    <t>The profile @letabli.ch is a Swiss manufacturer of watchmaking furniture and devices, as explicitly stated in their bio and consistently shown in their posts and hashtags. Their content focuses on workbenches, tools, and workshop equipment (like the ULT filtration unit in the image), not on luxury watches themselves. Therefore, they are irrelevant for a luxury watch sourcing business looking for collectors or dealers of finished watches.</t>
  </si>
  <si>
    <t>The image shows a white and blue industrial filtration unit (ULT ASD 200) on wheels, featuring a control knob and power switch, likely for a watchmaking workshop.</t>
  </si>
  <si>
    <t>Mahindra XUV700 (SUV), Royal Enfield Himalayan 450 (Motorcycle), DJI Air3s (Drone), Founder of MadMan’s Studio &amp; MS Creations</t>
  </si>
  <si>
    <t>The profile exhibits no content related to luxury watches, watch collecting, or watch enthusiasm. The focus is entirely on travel, photography, motorcycles, and cars, indicating no relevance for luxury watch sourcing.</t>
  </si>
  <si>
    <t>Do not approach. This profile is irrelevant for luxury watch sourcing.</t>
  </si>
  <si>
    <t>Based on the provided profile data, captions, and hashtags, there is no mention or visual indication of luxury watches. The content revolves around travel, photography, and vehicles (motorcycles, SUV). The profile's low engagement and follower count, combined with the complete absence of watch-related signals, classify it as irrelevant for luxury watch sourcing.</t>
  </si>
  <si>
    <t>Unknown (for watches); Over $1,000,000 USD (for cars)</t>
  </si>
  <si>
    <t>Multiple high-end luxury cars (BMW M4, M5, X5, Porsche Taycan), Explicitly states spending 60,000,000 rubles (approx. $650,000 USD) on cars, Collecting cars previously owned by famous YouTubers (Misha Litvin, Erik Davidich), CEO of 'Группа М', YouTube blogger and public figure with a large following, Fine dining experiences (turtle and duck tongues), High-end car detailing location (Brooklands Detailing)</t>
  </si>
  <si>
    <t>While Daniil Tretyakov is clearly wealthy and a collector of luxury items, his focus is on high-end cars, particularly those with a history tied to other influencers. There is no visible evidence of him owning or collecting luxury watches in the provided images or text. The watches seen on his wrist appear to be casual or smart watches, not high-value mechanical timepieces.</t>
  </si>
  <si>
    <t>Do not approach for luxury watch sourcing. This profile is not relevant for the core business goal of sourcing rare/valuable watches. If the business were to expand into luxury car sourcing or influencer-related collectibles, he would be a high-priority target.</t>
  </si>
  <si>
    <t>Daniil Tretyakov is a wealthy public figure and YouTube blogger who demonstrates significant purchasing power and a strong interest in collecting luxury cars, specifically those with a unique provenance from other influencers. However, despite his high net worth and collector tendencies, there is no indication from the images or captions that he is a collector of luxury watches. His visible wristwear does not suggest high-value timepieces, making him irrelevant for a luxury watch sourcing business.</t>
  </si>
  <si>
    <t>The images show Daniil Tretyakov in a car showroom, shaking hands with individuals, and posing with several luxury cars including a blue BMW M4 and a gold-wrapped BMW X5. Other images feature the cars prominently.</t>
  </si>
  <si>
    <t>international travel (Brazil, Argentina, Thailand), cruising (MSC Cruises), fine dining (Stroganoff Steak House, Argentinian ribeye), business owner/executive (Shelby Playgrounds), professional involvement (Chamber of Commerce and Industry)</t>
  </si>
  <si>
    <t>No watches are visible in any of the provided images, nor are any watch brands or watch-related content mentioned in the profile's text or captions.</t>
  </si>
  <si>
    <t>Do not approach, as there are no indications of watch ownership or interest.</t>
  </si>
  <si>
    <t>The profile is classified as irrelevant because there are no watches visible in any of the provided images, and no watch brands or watch-related discussions are present in the captions or profile data. While the user exhibits a comfortable lifestyle with international travel and business involvement, there is no indication of luxury watch ownership or interest.</t>
  </si>
  <si>
    <t>Images show the profile owner engaging in winter fishing, preparing for fishing indoors, traveling internationally to Brazil and Argentina, and attending business/social events. Scenic shots of sunsets and beaches are also included.</t>
  </si>
  <si>
    <t>#ERROR!</t>
  </si>
  <si>
    <t>priority_score</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</si>
</sst>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0.0%"/>
    <numFmt numFmtId="177" formatCode="yyyy\-mm\-dd"/>
  </numFmts>
  <fonts count="17" x14ac:knownFonts="1">
    <font>
      <sz val="10"/>
      <color rgb="FF000000"/>
      <name val="Arial"/>
      <scheme val="minor"/>
    </font>
    <font>
      <b/>
      <sz val="12"/>
      <color rgb="FFFFFFFF"/>
      <name val="Arial"/>
      <scheme val="minor"/>
    </font>
    <font>
      <b/>
      <sz val="10"/>
      <color theme="1"/>
      <name val="Arial"/>
      <scheme val="minor"/>
    </font>
    <font>
      <sz val="10"/>
      <color theme="1"/>
      <name val="Arial"/>
      <scheme val="minor"/>
    </font>
    <font>
      <b/>
      <sz val="10"/>
      <color rgb="FF000000"/>
      <name val="Arial"/>
      <scheme val="minor"/>
    </font>
    <font>
      <u/>
      <sz val="10"/>
      <color rgb="FF0000FF"/>
      <name val="Arial"/>
    </font>
    <font>
      <u/>
      <sz val="10"/>
      <color rgb="FF0000FF"/>
      <name val="Arial"/>
    </font>
    <font>
      <u/>
      <sz val="10"/>
      <color rgb="FF0000FF"/>
      <name val="Arial"/>
    </font>
    <font>
      <sz val="10"/>
      <color rgb="FF000000"/>
      <name val="Arial"/>
      <scheme val="minor"/>
    </font>
    <font>
      <u/>
      <sz val="10"/>
      <color rgb="FF0000FF"/>
      <name val="Arial"/>
    </font>
    <font>
      <u/>
      <sz val="10"/>
      <color rgb="FF0000FF"/>
      <name val="Arial"/>
    </font>
    <font>
      <b/>
      <sz val="10"/>
      <color rgb="FFFFFFFF"/>
      <name val="Arial"/>
      <scheme val="minor"/>
    </font>
    <font>
      <u/>
      <sz val="10"/>
      <color rgb="FF0000FF"/>
      <name val="Arial"/>
    </font>
    <font>
      <u/>
      <sz val="10"/>
      <color rgb="FF1155CC"/>
      <name val="Arial"/>
    </font>
    <font>
      <sz val="9"/>
      <name val="Arial"/>
      <family val="3"/>
      <charset val="134"/>
      <scheme val="minor"/>
    </font>
    <font>
      <sz val="10"/>
      <name val="Arial"/>
      <family val="2"/>
      <scheme val="minor"/>
    </font>
    <font>
      <b/>
      <sz val="10"/>
      <color rgb="FFFFFFFF"/>
      <name val="Arial"/>
      <family val="2"/>
      <scheme val="minor"/>
    </font>
  </fonts>
  <fills count="14">
    <fill>
      <patternFill patternType="none"/>
    </fill>
    <fill>
      <patternFill patternType="gray125"/>
    </fill>
    <fill>
      <patternFill patternType="solid">
        <fgColor rgb="FF3366B2"/>
        <bgColor rgb="FF3366B2"/>
      </patternFill>
    </fill>
    <fill>
      <patternFill patternType="solid">
        <fgColor rgb="FFD8D8D8"/>
        <bgColor rgb="FFD8D8D8"/>
      </patternFill>
    </fill>
    <fill>
      <patternFill patternType="solid">
        <fgColor rgb="FFFFD966"/>
        <bgColor rgb="FFFFD966"/>
      </patternFill>
    </fill>
    <fill>
      <patternFill patternType="solid">
        <fgColor rgb="FF00FF00"/>
        <bgColor rgb="FF00FF00"/>
      </patternFill>
    </fill>
    <fill>
      <patternFill patternType="solid">
        <fgColor rgb="FF264C8C"/>
        <bgColor rgb="FF264C8C"/>
      </patternFill>
    </fill>
    <fill>
      <patternFill patternType="solid">
        <fgColor rgb="FFFF0000"/>
        <bgColor indexed="64"/>
      </patternFill>
    </fill>
    <fill>
      <patternFill patternType="solid">
        <fgColor theme="7"/>
        <bgColor indexed="64"/>
      </patternFill>
    </fill>
    <fill>
      <patternFill patternType="solid">
        <fgColor theme="6"/>
        <bgColor indexed="64"/>
      </patternFill>
    </fill>
    <fill>
      <patternFill patternType="solid">
        <fgColor theme="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rgb="FFCC8FF5"/>
        <bgColor indexed="64"/>
      </patternFill>
    </fill>
  </fills>
  <borders count="2">
    <border>
      <left/>
      <right/>
      <top/>
      <bottom/>
      <diagonal/>
    </border>
    <border>
      <left/>
      <right/>
      <top/>
      <bottom style="medium">
        <color rgb="FF193366"/>
      </bottom>
      <diagonal/>
    </border>
  </borders>
  <cellStyleXfs count="1">
    <xf numFmtId="0" fontId="0" fillId="0" borderId="0"/>
  </cellStyleXfs>
  <cellXfs count="35">
    <xf numFmtId="0" fontId="0" fillId="0" borderId="0" xfId="0"/>
    <xf numFmtId="0" fontId="1" fillId="2" borderId="0" xfId="0" applyFont="1" applyFill="1" applyAlignment="1">
      <alignment horizontal="left"/>
    </xf>
    <xf numFmtId="0" fontId="2" fillId="3" borderId="0" xfId="0" applyFont="1" applyFill="1"/>
    <xf numFmtId="0" fontId="3" fillId="0" borderId="0" xfId="0" applyFont="1"/>
    <xf numFmtId="176" fontId="3" fillId="0" borderId="0" xfId="0" applyNumberFormat="1" applyFont="1"/>
    <xf numFmtId="0" fontId="2" fillId="4" borderId="0" xfId="0" applyFont="1" applyFill="1"/>
    <xf numFmtId="0" fontId="4" fillId="4" borderId="0" xfId="0" applyFont="1" applyFill="1"/>
    <xf numFmtId="0" fontId="5" fillId="0" borderId="0" xfId="0" applyFont="1"/>
    <xf numFmtId="0" fontId="6" fillId="0" borderId="0" xfId="0" applyFont="1"/>
    <xf numFmtId="0" fontId="7" fillId="0" borderId="0" xfId="0" applyFont="1"/>
    <xf numFmtId="0" fontId="8" fillId="0" borderId="0" xfId="0" applyFont="1"/>
    <xf numFmtId="0" fontId="4" fillId="0" borderId="0" xfId="0" applyFont="1"/>
    <xf numFmtId="0" fontId="9" fillId="0" borderId="0" xfId="0" applyFont="1"/>
    <xf numFmtId="10" fontId="3" fillId="0" borderId="0" xfId="0" applyNumberFormat="1" applyFont="1"/>
    <xf numFmtId="177" fontId="3" fillId="0" borderId="0" xfId="0" applyNumberFormat="1" applyFont="1"/>
    <xf numFmtId="9" fontId="3" fillId="0" borderId="0" xfId="0" applyNumberFormat="1" applyFont="1"/>
    <xf numFmtId="0" fontId="3" fillId="0" borderId="0" xfId="0" quotePrefix="1" applyFont="1"/>
    <xf numFmtId="0" fontId="2" fillId="5" borderId="0" xfId="0" applyFont="1" applyFill="1"/>
    <xf numFmtId="0" fontId="10" fillId="0" borderId="0" xfId="0" applyFont="1"/>
    <xf numFmtId="0" fontId="11" fillId="6" borderId="1" xfId="0" applyFont="1" applyFill="1" applyBorder="1" applyAlignment="1">
      <alignment horizontal="center" vertical="center" wrapText="1"/>
    </xf>
    <xf numFmtId="0" fontId="3" fillId="0" borderId="0" xfId="0" applyFont="1" applyAlignment="1">
      <alignment horizontal="center"/>
    </xf>
    <xf numFmtId="0" fontId="12" fillId="0" borderId="0" xfId="0" applyFont="1"/>
    <xf numFmtId="0" fontId="3" fillId="7" borderId="0" xfId="0" applyFont="1" applyFill="1" applyAlignment="1">
      <alignment horizontal="center"/>
    </xf>
    <xf numFmtId="0" fontId="3" fillId="7" borderId="0" xfId="0" applyFont="1" applyFill="1"/>
    <xf numFmtId="0" fontId="3" fillId="8" borderId="0" xfId="0" applyFont="1" applyFill="1" applyAlignment="1">
      <alignment horizontal="center"/>
    </xf>
    <xf numFmtId="0" fontId="3" fillId="8" borderId="0" xfId="0" applyFont="1" applyFill="1"/>
    <xf numFmtId="0" fontId="3" fillId="9" borderId="0" xfId="0" applyFont="1" applyFill="1" applyAlignment="1">
      <alignment horizontal="center"/>
    </xf>
    <xf numFmtId="0" fontId="3" fillId="9" borderId="0" xfId="0" applyFont="1" applyFill="1"/>
    <xf numFmtId="0" fontId="3" fillId="10" borderId="0" xfId="0" applyFont="1" applyFill="1"/>
    <xf numFmtId="0" fontId="3" fillId="10" borderId="0" xfId="0" applyFont="1" applyFill="1" applyAlignment="1">
      <alignment horizontal="center"/>
    </xf>
    <xf numFmtId="0" fontId="3" fillId="11" borderId="0" xfId="0" applyFont="1" applyFill="1"/>
    <xf numFmtId="0" fontId="3" fillId="12" borderId="0" xfId="0" applyFont="1" applyFill="1"/>
    <xf numFmtId="0" fontId="3" fillId="13" borderId="0" xfId="0" applyFont="1" applyFill="1"/>
    <xf numFmtId="0" fontId="15" fillId="9" borderId="0" xfId="0" applyFont="1" applyFill="1"/>
    <xf numFmtId="0" fontId="16" fillId="6" borderId="1" xfId="0" applyFont="1" applyFill="1" applyBorder="1" applyAlignment="1">
      <alignment horizontal="center" vertical="center" wrapText="1"/>
    </xf>
  </cellXfs>
  <cellStyles count="1">
    <cellStyle name="一般" xfId="0" builtinId="0"/>
  </cellStyles>
  <dxfs count="6">
    <dxf>
      <font>
        <b/>
        <color rgb="FF995900"/>
      </font>
      <fill>
        <patternFill patternType="solid">
          <fgColor rgb="FFFFDDB2"/>
          <bgColor rgb="FFFFDDB2"/>
        </patternFill>
      </fill>
    </dxf>
    <dxf>
      <font>
        <b/>
        <color rgb="FF194C99"/>
      </font>
      <fill>
        <patternFill patternType="solid">
          <fgColor rgb="FFADD1F4"/>
          <bgColor rgb="FFADD1F4"/>
        </patternFill>
      </fill>
    </dxf>
    <dxf>
      <font>
        <b/>
        <color rgb="FF266626"/>
      </font>
      <fill>
        <patternFill patternType="solid">
          <fgColor rgb="FFB7E0BA"/>
          <bgColor rgb="FFB7E0BA"/>
        </patternFill>
      </fill>
    </dxf>
    <dxf>
      <fill>
        <patternFill patternType="solid">
          <fgColor rgb="FFF2F4F9"/>
          <bgColor rgb="FFF2F4F9"/>
        </patternFill>
      </fill>
    </dxf>
    <dxf>
      <fill>
        <patternFill patternType="solid">
          <fgColor rgb="FFFFFFFF"/>
          <bgColor rgb="FFFFFFFF"/>
        </patternFill>
      </fill>
    </dxf>
    <dxf>
      <fill>
        <patternFill patternType="solid">
          <fgColor rgb="FF264C8C"/>
          <bgColor rgb="FF264C8C"/>
        </patternFill>
      </fill>
    </dxf>
  </dxfs>
  <tableStyles count="1">
    <tableStyle name="Relevant Leads-style" pivot="0" count="3" xr9:uid="{00000000-0011-0000-FFFF-FFFF00000000}">
      <tableStyleElement type="headerRow" dxfId="5"/>
      <tableStyleElement type="firstRowStripe" dxfId="4"/>
      <tableStyleElement type="secondRowStripe" dxfId="3"/>
    </tableStyle>
  </tableStyles>
  <colors>
    <mruColors>
      <color rgb="FFCC8F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C1005">
  <tableColumns count="29">
    <tableColumn id="1" xr3:uid="{00000000-0010-0000-0000-000001000000}" name="username"/>
    <tableColumn id="2" xr3:uid="{00000000-0010-0000-0000-000002000000}" name="full_name"/>
    <tableColumn id="3" xr3:uid="{00000000-0010-0000-0000-000003000000}" name="classification"/>
    <tableColumn id="4" xr3:uid="{00000000-0010-0000-0000-000004000000}" name="priority_score"/>
    <tableColumn id="5" xr3:uid="{00000000-0010-0000-0000-000005000000}" name="confidence"/>
    <tableColumn id="6" xr3:uid="{00000000-0010-0000-0000-000006000000}" name="profile_url"/>
    <tableColumn id="7" xr3:uid="{00000000-0010-0000-0000-000007000000}" name="follower_count"/>
    <tableColumn id="8" xr3:uid="{00000000-0010-0000-0000-000008000000}" name="post_count"/>
    <tableColumn id="9" xr3:uid="{00000000-0010-0000-0000-000009000000}" name="is_verified"/>
    <tableColumn id="10" xr3:uid="{00000000-0010-0000-0000-00000A000000}" name="is_business"/>
    <tableColumn id="11" xr3:uid="{00000000-0010-0000-0000-00000B000000}" name="business_category"/>
    <tableColumn id="12" xr3:uid="{00000000-0010-0000-0000-00000C000000}" name="bio"/>
    <tableColumn id="13" xr3:uid="{00000000-0010-0000-0000-00000D000000}" name="watch_brands"/>
    <tableColumn id="14" xr3:uid="{00000000-0010-0000-0000-00000E000000}" name="specific_watches"/>
    <tableColumn id="15" xr3:uid="{00000000-0010-0000-0000-00000F000000}" name="total_collection_value"/>
    <tableColumn id="16" xr3:uid="{00000000-0010-0000-0000-000010000000}" name="net_worth_tier"/>
    <tableColumn id="17" xr3:uid="{00000000-0010-0000-0000-000011000000}" name="ownership_type"/>
    <tableColumn id="18" xr3:uid="{00000000-0010-0000-0000-000012000000}" name="sourcing_potential"/>
    <tableColumn id="19" xr3:uid="{00000000-0010-0000-0000-000013000000}" name="approach_suggestion"/>
    <tableColumn id="20" xr3:uid="{00000000-0010-0000-0000-000014000000}" name="wealth_signals"/>
    <tableColumn id="21" xr3:uid="{00000000-0010-0000-0000-000015000000}" name="email_in_bio"/>
    <tableColumn id="22" xr3:uid="{00000000-0010-0000-0000-000016000000}" name="phone_in_bio"/>
    <tableColumn id="23" xr3:uid="{00000000-0010-0000-0000-000017000000}" name="external_url"/>
    <tableColumn id="24" xr3:uid="{00000000-0010-0000-0000-000018000000}" name="engagement_rate"/>
    <tableColumn id="25" xr3:uid="{00000000-0010-0000-0000-000019000000}" name="vision_summary"/>
    <tableColumn id="26" xr3:uid="{00000000-0010-0000-0000-00001A000000}" name="ai_reasoning"/>
    <tableColumn id="27" xr3:uid="{00000000-0010-0000-0000-00001B000000}" name="seed_account"/>
    <tableColumn id="28" xr3:uid="{00000000-0010-0000-0000-00001C000000}" name="seed_type"/>
    <tableColumn id="29" xr3:uid="{00000000-0010-0000-0000-00001D000000}" name="classified_date"/>
  </tableColumns>
  <tableStyleInfo name="Relevant Lead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instagram.com/equationdutemps" TargetMode="External"/><Relationship Id="rId21" Type="http://schemas.openxmlformats.org/officeDocument/2006/relationships/hyperlink" Target="https://www.instagram.com/jessicajjos/" TargetMode="External"/><Relationship Id="rId42" Type="http://schemas.openxmlformats.org/officeDocument/2006/relationships/hyperlink" Target="https://www.instagram.com/kpee/" TargetMode="External"/><Relationship Id="rId47" Type="http://schemas.openxmlformats.org/officeDocument/2006/relationships/hyperlink" Target="https://www.instagram.com/lunglungthun/" TargetMode="External"/><Relationship Id="rId63" Type="http://schemas.openxmlformats.org/officeDocument/2006/relationships/hyperlink" Target="https://www.instagram.com/cuuhu3888" TargetMode="External"/><Relationship Id="rId68" Type="http://schemas.openxmlformats.org/officeDocument/2006/relationships/hyperlink" Target="http://instagram.com/hairdude" TargetMode="External"/><Relationship Id="rId84" Type="http://schemas.openxmlformats.org/officeDocument/2006/relationships/hyperlink" Target="http://instagram.com/johnson.collection" TargetMode="External"/><Relationship Id="rId89" Type="http://schemas.openxmlformats.org/officeDocument/2006/relationships/hyperlink" Target="http://instagram.com/phil_chronocollect" TargetMode="External"/><Relationship Id="rId112" Type="http://schemas.openxmlformats.org/officeDocument/2006/relationships/hyperlink" Target="http://instagram.com/jackywang0719" TargetMode="External"/><Relationship Id="rId16" Type="http://schemas.openxmlformats.org/officeDocument/2006/relationships/hyperlink" Target="https://www.instagram.com/bonhamswatches/" TargetMode="External"/><Relationship Id="rId107" Type="http://schemas.openxmlformats.org/officeDocument/2006/relationships/hyperlink" Target="http://instagram.com/cuuhu3888" TargetMode="External"/><Relationship Id="rId11" Type="http://schemas.openxmlformats.org/officeDocument/2006/relationships/hyperlink" Target="http://instagram.com/bader_belselah" TargetMode="External"/><Relationship Id="rId32" Type="http://schemas.openxmlformats.org/officeDocument/2006/relationships/hyperlink" Target="https://www.instagram.com/watchanalytics/" TargetMode="External"/><Relationship Id="rId37" Type="http://schemas.openxmlformats.org/officeDocument/2006/relationships/hyperlink" Target="https://www.instagram.com/horology_ancienne/" TargetMode="External"/><Relationship Id="rId53" Type="http://schemas.openxmlformats.org/officeDocument/2006/relationships/hyperlink" Target="https://www.instagram.com/watchand/" TargetMode="External"/><Relationship Id="rId58" Type="http://schemas.openxmlformats.org/officeDocument/2006/relationships/hyperlink" Target="http://instagram.com/fremstar" TargetMode="External"/><Relationship Id="rId74" Type="http://schemas.openxmlformats.org/officeDocument/2006/relationships/hyperlink" Target="https://www.instagram.com/kinsmen_ltd/" TargetMode="External"/><Relationship Id="rId79" Type="http://schemas.openxmlformats.org/officeDocument/2006/relationships/hyperlink" Target="http://instagram.com/faizul.ridzuan" TargetMode="External"/><Relationship Id="rId102" Type="http://schemas.openxmlformats.org/officeDocument/2006/relationships/hyperlink" Target="http://instagram.com/time.with.tyler" TargetMode="External"/><Relationship Id="rId123" Type="http://schemas.openxmlformats.org/officeDocument/2006/relationships/hyperlink" Target="https://www.instagram.com/thechronovirus/" TargetMode="External"/><Relationship Id="rId128" Type="http://schemas.openxmlformats.org/officeDocument/2006/relationships/hyperlink" Target="https://www.instagram.com/dsh_1103/" TargetMode="External"/><Relationship Id="rId5" Type="http://schemas.openxmlformats.org/officeDocument/2006/relationships/hyperlink" Target="https://www.instagram.com/hodinkee/" TargetMode="External"/><Relationship Id="rId90" Type="http://schemas.openxmlformats.org/officeDocument/2006/relationships/hyperlink" Target="http://instagram.com/under_forty_mm" TargetMode="External"/><Relationship Id="rId95" Type="http://schemas.openxmlformats.org/officeDocument/2006/relationships/hyperlink" Target="http://instagram.com/fine_horology_photographer" TargetMode="External"/><Relationship Id="rId22" Type="http://schemas.openxmlformats.org/officeDocument/2006/relationships/hyperlink" Target="https://www.instagram.com/watchanish/" TargetMode="External"/><Relationship Id="rId27" Type="http://schemas.openxmlformats.org/officeDocument/2006/relationships/hyperlink" Target="https://www.instagram.com/rhuigi/" TargetMode="External"/><Relationship Id="rId43" Type="http://schemas.openxmlformats.org/officeDocument/2006/relationships/hyperlink" Target="https://www.instagram.com/patekgallery/" TargetMode="External"/><Relationship Id="rId48" Type="http://schemas.openxmlformats.org/officeDocument/2006/relationships/hyperlink" Target="https://www.instagram.com/horology_ancienne" TargetMode="External"/><Relationship Id="rId64" Type="http://schemas.openxmlformats.org/officeDocument/2006/relationships/hyperlink" Target="https://www.instagram.com/eastcrown_japan/" TargetMode="External"/><Relationship Id="rId69" Type="http://schemas.openxmlformats.org/officeDocument/2006/relationships/hyperlink" Target="http://instagram.com/zachattack__25" TargetMode="External"/><Relationship Id="rId113" Type="http://schemas.openxmlformats.org/officeDocument/2006/relationships/hyperlink" Target="http://instagram.com/hk2233www" TargetMode="External"/><Relationship Id="rId118" Type="http://schemas.openxmlformats.org/officeDocument/2006/relationships/hyperlink" Target="http://instagram.com/shani.watch" TargetMode="External"/><Relationship Id="rId80" Type="http://schemas.openxmlformats.org/officeDocument/2006/relationships/hyperlink" Target="http://instagram.com/dens.watchvault" TargetMode="External"/><Relationship Id="rId85" Type="http://schemas.openxmlformats.org/officeDocument/2006/relationships/hyperlink" Target="http://instagram.com/danblink" TargetMode="External"/><Relationship Id="rId12" Type="http://schemas.openxmlformats.org/officeDocument/2006/relationships/hyperlink" Target="https://www.instagram.com/a.dose.of.time/" TargetMode="External"/><Relationship Id="rId17" Type="http://schemas.openxmlformats.org/officeDocument/2006/relationships/hyperlink" Target="https://www.instagram.com/willpan23/" TargetMode="External"/><Relationship Id="rId33" Type="http://schemas.openxmlformats.org/officeDocument/2006/relationships/hyperlink" Target="https://www.instagram.com/phillipswatches/" TargetMode="External"/><Relationship Id="rId38" Type="http://schemas.openxmlformats.org/officeDocument/2006/relationships/hyperlink" Target="https://www.instagram.com/yuriy_grekov74/" TargetMode="External"/><Relationship Id="rId59" Type="http://schemas.openxmlformats.org/officeDocument/2006/relationships/hyperlink" Target="https://www.instagram.com/johnson.collection/" TargetMode="External"/><Relationship Id="rId103" Type="http://schemas.openxmlformats.org/officeDocument/2006/relationships/hyperlink" Target="http://instagram.com/ordinary_watch_guy" TargetMode="External"/><Relationship Id="rId108" Type="http://schemas.openxmlformats.org/officeDocument/2006/relationships/hyperlink" Target="http://instagram.com/watchlogue.c" TargetMode="External"/><Relationship Id="rId124" Type="http://schemas.openxmlformats.org/officeDocument/2006/relationships/hyperlink" Target="https://www.instagram.com/wristspeaker/" TargetMode="External"/><Relationship Id="rId129" Type="http://schemas.openxmlformats.org/officeDocument/2006/relationships/hyperlink" Target="https://www.instagram.com/watch_medusa/" TargetMode="External"/><Relationship Id="rId54" Type="http://schemas.openxmlformats.org/officeDocument/2006/relationships/hyperlink" Target="http://instagram.com/champsg" TargetMode="External"/><Relationship Id="rId70" Type="http://schemas.openxmlformats.org/officeDocument/2006/relationships/hyperlink" Target="https://www.instagram.com/watchnerdco/" TargetMode="External"/><Relationship Id="rId75" Type="http://schemas.openxmlformats.org/officeDocument/2006/relationships/hyperlink" Target="http://instagram.com/journehutong" TargetMode="External"/><Relationship Id="rId91" Type="http://schemas.openxmlformats.org/officeDocument/2006/relationships/hyperlink" Target="http://instagram.com/kkevalll" TargetMode="External"/><Relationship Id="rId96" Type="http://schemas.openxmlformats.org/officeDocument/2006/relationships/hyperlink" Target="http://instagram.com/keepingtime79" TargetMode="External"/><Relationship Id="rId1" Type="http://schemas.openxmlformats.org/officeDocument/2006/relationships/hyperlink" Target="http://instagram.com/roni_m_29" TargetMode="External"/><Relationship Id="rId6" Type="http://schemas.openxmlformats.org/officeDocument/2006/relationships/hyperlink" Target="https://www.instagram.com/shanghaiwatchgang/" TargetMode="External"/><Relationship Id="rId23" Type="http://schemas.openxmlformats.org/officeDocument/2006/relationships/hyperlink" Target="https://www.instagram.com/1224_com/" TargetMode="External"/><Relationship Id="rId28" Type="http://schemas.openxmlformats.org/officeDocument/2006/relationships/hyperlink" Target="http://instagram.com/indigo.8" TargetMode="External"/><Relationship Id="rId49" Type="http://schemas.openxmlformats.org/officeDocument/2006/relationships/hyperlink" Target="https://www.instagram.com/worldlywatches/" TargetMode="External"/><Relationship Id="rId114" Type="http://schemas.openxmlformats.org/officeDocument/2006/relationships/hyperlink" Target="http://instagram.com/sfuture689" TargetMode="External"/><Relationship Id="rId119" Type="http://schemas.openxmlformats.org/officeDocument/2006/relationships/hyperlink" Target="http://instagram.com/jackwongyf/" TargetMode="External"/><Relationship Id="rId44" Type="http://schemas.openxmlformats.org/officeDocument/2006/relationships/hyperlink" Target="https://www.instagram.com/watchgirloffduty/" TargetMode="External"/><Relationship Id="rId60" Type="http://schemas.openxmlformats.org/officeDocument/2006/relationships/hyperlink" Target="https://www.instagram.com/watchfalcon" TargetMode="External"/><Relationship Id="rId65" Type="http://schemas.openxmlformats.org/officeDocument/2006/relationships/hyperlink" Target="http://instagram.com/thewrongwrist" TargetMode="External"/><Relationship Id="rId81" Type="http://schemas.openxmlformats.org/officeDocument/2006/relationships/hyperlink" Target="http://instagram.com/watch.jelly" TargetMode="External"/><Relationship Id="rId86" Type="http://schemas.openxmlformats.org/officeDocument/2006/relationships/hyperlink" Target="http://instagram.com/horology_ancienne" TargetMode="External"/><Relationship Id="rId130" Type="http://schemas.openxmlformats.org/officeDocument/2006/relationships/hyperlink" Target="https://www.instagram.com/dr_audemars/" TargetMode="External"/><Relationship Id="rId13" Type="http://schemas.openxmlformats.org/officeDocument/2006/relationships/hyperlink" Target="https://www.instagram.com/amsterdamvintagewatches/" TargetMode="External"/><Relationship Id="rId18" Type="http://schemas.openxmlformats.org/officeDocument/2006/relationships/hyperlink" Target="https://www.instagram.com/classicdriver/" TargetMode="External"/><Relationship Id="rId39" Type="http://schemas.openxmlformats.org/officeDocument/2006/relationships/hyperlink" Target="http://instagram.com/watch_the_f_out" TargetMode="External"/><Relationship Id="rId109" Type="http://schemas.openxmlformats.org/officeDocument/2006/relationships/hyperlink" Target="http://instagram.com/travelhomedad" TargetMode="External"/><Relationship Id="rId34" Type="http://schemas.openxmlformats.org/officeDocument/2006/relationships/hyperlink" Target="https://www.instagram.com/robbreport/" TargetMode="External"/><Relationship Id="rId50" Type="http://schemas.openxmlformats.org/officeDocument/2006/relationships/hyperlink" Target="http://instagram.com/luxecoffer" TargetMode="External"/><Relationship Id="rId55" Type="http://schemas.openxmlformats.org/officeDocument/2006/relationships/hyperlink" Target="https://www.instagram.com/a_zhangerator/" TargetMode="External"/><Relationship Id="rId76" Type="http://schemas.openxmlformats.org/officeDocument/2006/relationships/hyperlink" Target="https://www.instagram.com/shoyo_k/" TargetMode="External"/><Relationship Id="rId97" Type="http://schemas.openxmlformats.org/officeDocument/2006/relationships/hyperlink" Target="http://instagram.com/ilanwatches" TargetMode="External"/><Relationship Id="rId104" Type="http://schemas.openxmlformats.org/officeDocument/2006/relationships/hyperlink" Target="http://instagram.com/longbeachwatchguy" TargetMode="External"/><Relationship Id="rId120" Type="http://schemas.openxmlformats.org/officeDocument/2006/relationships/hyperlink" Target="http://instagram.com/meaning_intime/" TargetMode="External"/><Relationship Id="rId125" Type="http://schemas.openxmlformats.org/officeDocument/2006/relationships/hyperlink" Target="https://www.instagram.com/watchfellow_/" TargetMode="External"/><Relationship Id="rId7" Type="http://schemas.openxmlformats.org/officeDocument/2006/relationships/hyperlink" Target="https://www.instagram.com/polyauctionhk/" TargetMode="External"/><Relationship Id="rId71" Type="http://schemas.openxmlformats.org/officeDocument/2006/relationships/hyperlink" Target="http://instagram.com/watch_the_f_out" TargetMode="External"/><Relationship Id="rId92" Type="http://schemas.openxmlformats.org/officeDocument/2006/relationships/hyperlink" Target="http://instagram.com/6inchwrist" TargetMode="External"/><Relationship Id="rId2" Type="http://schemas.openxmlformats.org/officeDocument/2006/relationships/hyperlink" Target="https://www.instagram.com/jc_jil/" TargetMode="External"/><Relationship Id="rId29" Type="http://schemas.openxmlformats.org/officeDocument/2006/relationships/hyperlink" Target="https://www.instagram.com/paulabatinas/" TargetMode="External"/><Relationship Id="rId24" Type="http://schemas.openxmlformats.org/officeDocument/2006/relationships/hyperlink" Target="https://www.instagram.com/watchonista/" TargetMode="External"/><Relationship Id="rId40" Type="http://schemas.openxmlformats.org/officeDocument/2006/relationships/hyperlink" Target="https://www.instagram.com/sothebyswatches/" TargetMode="External"/><Relationship Id="rId45" Type="http://schemas.openxmlformats.org/officeDocument/2006/relationships/hyperlink" Target="https://www.instagram.com/danblink" TargetMode="External"/><Relationship Id="rId66" Type="http://schemas.openxmlformats.org/officeDocument/2006/relationships/hyperlink" Target="https://www.instagram.com/wristspeaker/" TargetMode="External"/><Relationship Id="rId87" Type="http://schemas.openxmlformats.org/officeDocument/2006/relationships/hyperlink" Target="http://instagram.com/masato.official" TargetMode="External"/><Relationship Id="rId110" Type="http://schemas.openxmlformats.org/officeDocument/2006/relationships/hyperlink" Target="http://instagram.com/hengheng_influencer" TargetMode="External"/><Relationship Id="rId115" Type="http://schemas.openxmlformats.org/officeDocument/2006/relationships/hyperlink" Target="http://instagram.com/treasure.the.time" TargetMode="External"/><Relationship Id="rId61" Type="http://schemas.openxmlformats.org/officeDocument/2006/relationships/hyperlink" Target="https://www.instagram.com/mikenouveau/" TargetMode="External"/><Relationship Id="rId82" Type="http://schemas.openxmlformats.org/officeDocument/2006/relationships/hyperlink" Target="http://instagram.com/luckymanzano" TargetMode="External"/><Relationship Id="rId19" Type="http://schemas.openxmlformats.org/officeDocument/2006/relationships/hyperlink" Target="https://www.instagram.com/nari_x_x_x_/" TargetMode="External"/><Relationship Id="rId14" Type="http://schemas.openxmlformats.org/officeDocument/2006/relationships/hyperlink" Target="https://www.instagram.com/dauri.club/" TargetMode="External"/><Relationship Id="rId30" Type="http://schemas.openxmlformats.org/officeDocument/2006/relationships/hyperlink" Target="https://www.instagram.com/santa_laura/" TargetMode="External"/><Relationship Id="rId35" Type="http://schemas.openxmlformats.org/officeDocument/2006/relationships/hyperlink" Target="http://instagram.com/watchdulum" TargetMode="External"/><Relationship Id="rId56" Type="http://schemas.openxmlformats.org/officeDocument/2006/relationships/hyperlink" Target="https://www.instagram.com/watches_gmk" TargetMode="External"/><Relationship Id="rId77" Type="http://schemas.openxmlformats.org/officeDocument/2006/relationships/hyperlink" Target="http://instagram.com/tom.chng" TargetMode="External"/><Relationship Id="rId100" Type="http://schemas.openxmlformats.org/officeDocument/2006/relationships/hyperlink" Target="http://instagram.com/thewristoftime" TargetMode="External"/><Relationship Id="rId105" Type="http://schemas.openxmlformats.org/officeDocument/2006/relationships/hyperlink" Target="http://instagram.com/thesurreywatchguy" TargetMode="External"/><Relationship Id="rId126" Type="http://schemas.openxmlformats.org/officeDocument/2006/relationships/hyperlink" Target="https://www.instagram.com/watchn.kwt/" TargetMode="External"/><Relationship Id="rId8" Type="http://schemas.openxmlformats.org/officeDocument/2006/relationships/hyperlink" Target="https://www.instagram.com/sunnyboyyy/" TargetMode="External"/><Relationship Id="rId51" Type="http://schemas.openxmlformats.org/officeDocument/2006/relationships/hyperlink" Target="https://www.instagram.com/timk1019/" TargetMode="External"/><Relationship Id="rId72" Type="http://schemas.openxmlformats.org/officeDocument/2006/relationships/hyperlink" Target="https://www.instagram.com/oliverandclarke/" TargetMode="External"/><Relationship Id="rId93" Type="http://schemas.openxmlformats.org/officeDocument/2006/relationships/hyperlink" Target="http://instagram.com/watches_gmk" TargetMode="External"/><Relationship Id="rId98" Type="http://schemas.openxmlformats.org/officeDocument/2006/relationships/hyperlink" Target="http://instagram.com/vubui.watches" TargetMode="External"/><Relationship Id="rId121" Type="http://schemas.openxmlformats.org/officeDocument/2006/relationships/hyperlink" Target="https://www.instagram.com/bwatched/" TargetMode="External"/><Relationship Id="rId3" Type="http://schemas.openxmlformats.org/officeDocument/2006/relationships/hyperlink" Target="https://www.instagram.com/loupethis/" TargetMode="External"/><Relationship Id="rId25" Type="http://schemas.openxmlformats.org/officeDocument/2006/relationships/hyperlink" Target="https://www.instagram.com/christieswatches/" TargetMode="External"/><Relationship Id="rId46" Type="http://schemas.openxmlformats.org/officeDocument/2006/relationships/hyperlink" Target="http://instagram.com/bubbasteph" TargetMode="External"/><Relationship Id="rId67" Type="http://schemas.openxmlformats.org/officeDocument/2006/relationships/hyperlink" Target="https://www.instagram.com/woohoo_time/" TargetMode="External"/><Relationship Id="rId116" Type="http://schemas.openxmlformats.org/officeDocument/2006/relationships/hyperlink" Target="http://instagram.com/chronoscope_tv" TargetMode="External"/><Relationship Id="rId20" Type="http://schemas.openxmlformats.org/officeDocument/2006/relationships/hyperlink" Target="http://instagram.com/markchodotcom" TargetMode="External"/><Relationship Id="rId41" Type="http://schemas.openxmlformats.org/officeDocument/2006/relationships/hyperlink" Target="http://instagram.com/watchesa85" TargetMode="External"/><Relationship Id="rId62" Type="http://schemas.openxmlformats.org/officeDocument/2006/relationships/hyperlink" Target="http://instagram.com/watchjabs" TargetMode="External"/><Relationship Id="rId83" Type="http://schemas.openxmlformats.org/officeDocument/2006/relationships/hyperlink" Target="http://instagram.com/zachattack__25" TargetMode="External"/><Relationship Id="rId88" Type="http://schemas.openxmlformats.org/officeDocument/2006/relationships/hyperlink" Target="http://instagram.com/matthiashaha" TargetMode="External"/><Relationship Id="rId111" Type="http://schemas.openxmlformats.org/officeDocument/2006/relationships/hyperlink" Target="http://instagram.com/montrelux7" TargetMode="External"/><Relationship Id="rId15" Type="http://schemas.openxmlformats.org/officeDocument/2006/relationships/hyperlink" Target="https://www.instagram.com/monochromewatches/" TargetMode="External"/><Relationship Id="rId36" Type="http://schemas.openxmlformats.org/officeDocument/2006/relationships/hyperlink" Target="https://www.instagram.com/fedtan/" TargetMode="External"/><Relationship Id="rId57" Type="http://schemas.openxmlformats.org/officeDocument/2006/relationships/hyperlink" Target="https://www.instagram.com/dtimepieces.sg/" TargetMode="External"/><Relationship Id="rId106" Type="http://schemas.openxmlformats.org/officeDocument/2006/relationships/hyperlink" Target="http://instagram.com/watchfalcon" TargetMode="External"/><Relationship Id="rId127" Type="http://schemas.openxmlformats.org/officeDocument/2006/relationships/hyperlink" Target="https://www.instagram.com/danblink/" TargetMode="External"/><Relationship Id="rId10" Type="http://schemas.openxmlformats.org/officeDocument/2006/relationships/hyperlink" Target="https://www.instagram.com/sin_takizawa/" TargetMode="External"/><Relationship Id="rId31" Type="http://schemas.openxmlformats.org/officeDocument/2006/relationships/hyperlink" Target="https://www.instagram.com/precious_time_now/" TargetMode="External"/><Relationship Id="rId52" Type="http://schemas.openxmlformats.org/officeDocument/2006/relationships/hyperlink" Target="https://www.instagram.com/matthiashaha" TargetMode="External"/><Relationship Id="rId73" Type="http://schemas.openxmlformats.org/officeDocument/2006/relationships/hyperlink" Target="http://instagram.com/bangkokwrist" TargetMode="External"/><Relationship Id="rId78" Type="http://schemas.openxmlformats.org/officeDocument/2006/relationships/hyperlink" Target="http://instagram.com/battermaker" TargetMode="External"/><Relationship Id="rId94" Type="http://schemas.openxmlformats.org/officeDocument/2006/relationships/hyperlink" Target="http://instagram.com/startsevclub" TargetMode="External"/><Relationship Id="rId99" Type="http://schemas.openxmlformats.org/officeDocument/2006/relationships/hyperlink" Target="http://instagram.com/ilikerolexes" TargetMode="External"/><Relationship Id="rId101" Type="http://schemas.openxmlformats.org/officeDocument/2006/relationships/hyperlink" Target="http://instagram.com/diversewatchcollector" TargetMode="External"/><Relationship Id="rId122" Type="http://schemas.openxmlformats.org/officeDocument/2006/relationships/hyperlink" Target="https://www.instagram.com/onlywrists/" TargetMode="External"/><Relationship Id="rId4" Type="http://schemas.openxmlformats.org/officeDocument/2006/relationships/hyperlink" Target="https://www.instagram.com/watch_investor/" TargetMode="External"/><Relationship Id="rId9" Type="http://schemas.openxmlformats.org/officeDocument/2006/relationships/hyperlink" Target="https://www.instagram.com/supercarownerscircle/" TargetMode="External"/><Relationship Id="rId26" Type="http://schemas.openxmlformats.org/officeDocument/2006/relationships/hyperlink" Target="https://www.instagram.com/yachtcharterfleet/"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https://www.instagram.com/arthur_leroux_mrs" TargetMode="External"/><Relationship Id="rId170" Type="http://schemas.openxmlformats.org/officeDocument/2006/relationships/hyperlink" Target="http://rolypoly.coffee/" TargetMode="External"/><Relationship Id="rId268" Type="http://schemas.openxmlformats.org/officeDocument/2006/relationships/hyperlink" Target="https://www.instagram.com/horologicalgear" TargetMode="External"/><Relationship Id="rId475" Type="http://schemas.openxmlformats.org/officeDocument/2006/relationships/hyperlink" Target="https://scontent-lga3-2.cdninstagram.com/v/t51.2885-19/461905279_849645910612529_6311536901250539680_n.jpg?stp=dst-jpg_e0_s150x150_tt6&amp;efg=eyJ2ZW5jb2RlX3RhZyI6InByb2ZpbGVfcGljLmRqYW5nby4xMDgwLmMyIn0&amp;_nc_ht=scontent-lga3-2.cdninstagram.com&amp;_nc_cat=105&amp;_nc_oc=Q6cZ2QEUcwc6tWeD4yNXS78xN_32L5pJDTJU1Csao96XadjzB5i6bKhgDZGpztyhDfRLlPw&amp;_nc_ohc=5Ra8xG565cIQ7kNvwHkxsYU&amp;_nc_gid=ko-5D7Z9hRra8CmPAFl_mw&amp;edm=AOQ1c0wBAAAA&amp;ccb=7-5&amp;oh=00_AfyIhjHUUMDmIOg0hFTiBpT4MhLGJElS_uIItvzgwOPMsA&amp;oe=69BD92AB&amp;_nc_sid=8b3546" TargetMode="External"/><Relationship Id="rId682" Type="http://schemas.openxmlformats.org/officeDocument/2006/relationships/hyperlink" Target="https://scontent-atl3-2.cdninstagram.com/v/t51.82787-19/584362511_18091020457951705_6096186563869476700_n.jpg?stp=dst-jpg_e0_s150x150_tt6&amp;efg=eyJ2ZW5jb2RlX3RhZyI6InByb2ZpbGVfcGljLmRqYW5nby4xMDgwLmMyIn0&amp;_nc_ht=scontent-atl3-2.cdninstagram.com&amp;_nc_cat=101&amp;_nc_oc=Q6cZ2QG0eJnQ99VKZX63dHRTqIlKlGkGUJ0TnXI_-5YiCx-dRjM-huO1d0zOtCDw6mMBl3A&amp;_nc_ohc=eDX7yurHKFcQ7kNvwF6gg0b&amp;_nc_gid=CFobUpbrvZLpvECmKcBmdg&amp;edm=AOQ1c0wBAAAA&amp;ccb=7-5&amp;oh=00_AfyxrBGUaZbkI24Qw6Ak1u_k6Dcc63ONfi_Yfqxm_g1w6Q&amp;oe=69BDAD00&amp;_nc_sid=8b3546" TargetMode="External"/><Relationship Id="rId128" Type="http://schemas.openxmlformats.org/officeDocument/2006/relationships/hyperlink" Target="https://www.instagram.com/rogerschami" TargetMode="External"/><Relationship Id="rId335" Type="http://schemas.openxmlformats.org/officeDocument/2006/relationships/hyperlink" Target="https://scontent-sjc3-1.cdninstagram.com/v/t51.82787-19/641182606_18024640715631882_185003357921879352_n.jpg?stp=dst-jpg_e0_s150x150_tt6&amp;efg=eyJ2ZW5jb2RlX3RhZyI6InByb2ZpbGVfcGljLmRqYW5nby41MTguYzIifQ&amp;_nc_ht=scontent-sjc3-1.cdninstagram.com&amp;_nc_cat=106&amp;_nc_oc=Q6cZ2QEYZNAFnVdxX2yz4U6dAcApa95xXp6CsUUSO4s2rXCJOn2o1zhVQfxZCfWxUdPHQpI&amp;_nc_ohc=zI8INqoYqWwQ7kNvwH1wInK&amp;_nc_gid=SXFxXnQXKVGi8wY2Rbj41Q&amp;edm=AOQ1c0wBAAAA&amp;ccb=7-5&amp;oh=00_Afx662pLEySKaUugv3rah4NVboFia-k0gH6lEB3EZzmM-w&amp;oe=69BDADDE&amp;_nc_sid=8b3546" TargetMode="External"/><Relationship Id="rId542" Type="http://schemas.openxmlformats.org/officeDocument/2006/relationships/hyperlink" Target="https://scontent-atl3-1.cdninstagram.com/v/t51.2885-19/150935779_113738487394083_1587979253629818051_n.jpg?stp=dst-jpg_e0_s150x150_tt6&amp;efg=eyJ2ZW5jb2RlX3RhZyI6InByb2ZpbGVfcGljLmRqYW5nby44NjQuYzIifQ&amp;_nc_ht=scontent-atl3-1.cdninstagram.com&amp;_nc_cat=103&amp;_nc_oc=Q6cZ2QEPYD5wQE4x_kcBHhCdKomsAK83D1_T-tcfHuETdHz4qgtcTwCp4mcnvPqRPKLsn9I&amp;_nc_ohc=PHhVgKZuMNQQ7kNvwFlLPkw&amp;_nc_gid=PLKjIlGT6H_hgsAhKgsBNg&amp;edm=AOQ1c0wBAAAA&amp;ccb=7-5&amp;oh=00_AfwAEALTG7bAxpI-W_TZjTUmEWE8QO4hmdi4IQDkQNe8Nw&amp;oe=69BDB95A&amp;_nc_sid=8b3546" TargetMode="External"/><Relationship Id="rId987" Type="http://schemas.openxmlformats.org/officeDocument/2006/relationships/hyperlink" Target="https://www.instagram.com/k_nksmy__" TargetMode="External"/><Relationship Id="rId1172" Type="http://schemas.openxmlformats.org/officeDocument/2006/relationships/hyperlink" Target="https://scontent-lax3-1.cdninstagram.com/v/t51.2885-19/10616888_1580473092182152_690126998_a.jpg?stp=dst-jpg_e0_s150x150_tt6&amp;efg=eyJ2ZW5jb2RlX3RhZyI6InByb2ZpbGVfcGljLmRqYW5nby4xNTAuYzIifQ&amp;_nc_ht=scontent-lax3-1.cdninstagram.com&amp;_nc_cat=104&amp;_nc_oc=Q6cZ2QFxroLK_LYagKjHtsFm23Sa3fI6Q0xPIN_QOrmgtRsrM0sBAWN1eAZhOd2LL6sM_dU&amp;_nc_ohc=Xm2UXa74ukEQ7kNvwHv2PQY&amp;_nc_gid=toUo3t41yDQXGAT6rlLZAA&amp;edm=AOQ1c0wBAAAA&amp;ccb=7-5&amp;oh=00_AfyhFVTaTuej8ys0KAb-IRlik9XxddZFStvxfEXq1ka9rQ&amp;oe=69BDAED6&amp;_nc_sid=8b3546" TargetMode="External"/><Relationship Id="rId402" Type="http://schemas.openxmlformats.org/officeDocument/2006/relationships/hyperlink" Target="https://www.instagram.com/shinakym" TargetMode="External"/><Relationship Id="rId847" Type="http://schemas.openxmlformats.org/officeDocument/2006/relationships/hyperlink" Target="https://www.instagram.com/clok_ice" TargetMode="External"/><Relationship Id="rId1032" Type="http://schemas.openxmlformats.org/officeDocument/2006/relationships/hyperlink" Target="https://www.instagram.com/iso_drive" TargetMode="External"/><Relationship Id="rId707" Type="http://schemas.openxmlformats.org/officeDocument/2006/relationships/hyperlink" Target="https://scontent-iad3-1.cdninstagram.com/v/t51.2885-19/129722128_105673504663544_8636144904228889356_n.jpg?stp=dst-jpg_e0_s150x150_tt6&amp;efg=eyJ2ZW5jb2RlX3RhZyI6InByb2ZpbGVfcGljLmRqYW5nby41NzIuYzIifQ&amp;_nc_ht=scontent-iad3-1.cdninstagram.com&amp;_nc_cat=108&amp;_nc_oc=Q6cZ2QG9P5chmIEbIj0-v5cWTxeE7igncOwyHMMLxXiKB3J_JFze01IMy-EQy2p4p69VPMI&amp;_nc_ohc=39PZepaOpf0Q7kNvwHaSh5h&amp;_nc_gid=NDMNyNK3ZuLiNS1bJ5EXmQ&amp;edm=AOQ1c0wBAAAA&amp;ccb=7-5&amp;oh=00_AfxQFzQgC3XSxvxJsCwMmOyp7byentnGMB0IaKLTcenH7A&amp;oe=69BDB3C0&amp;_nc_sid=8b3546" TargetMode="External"/><Relationship Id="rId914" Type="http://schemas.openxmlformats.org/officeDocument/2006/relationships/hyperlink" Target="http://fb_profile_link_qp_test/" TargetMode="External"/><Relationship Id="rId1337" Type="http://schemas.openxmlformats.org/officeDocument/2006/relationships/hyperlink" Target="https://scontent-lax3-2.cdninstagram.com/v/t51.2885-19/480271111_18491047351043706_6603196699016988796_n.jpg?stp=dst-jpg_e0_s150x150_tt6&amp;efg=eyJ2ZW5jb2RlX3RhZyI6InByb2ZpbGVfcGljLmRqYW5nby4xMDgwLmMyIn0&amp;_nc_ht=scontent-lax3-2.cdninstagram.com&amp;_nc_cat=106&amp;_nc_oc=Q6cZ2QGowSpfpB8jyES47LmFs0pj9rKHHi-6SHYQixrdC6rZ7Z-Fvov2j7lYPBU3l6TBwQM&amp;_nc_ohc=y9aKKsWC_hIQ7kNvwFe6zfr&amp;_nc_gid=7oFhiicw9NA01V5I2BBrYw&amp;edm=AOQ1c0wBAAAA&amp;ccb=7-5&amp;oh=00_Afyd0y7SsbgM3sfVQgQ-H1BMX4qU1Ld3DStLFTghRUWcSQ&amp;oe=69BD9531&amp;_nc_sid=8b3546" TargetMode="External"/><Relationship Id="rId43" Type="http://schemas.openxmlformats.org/officeDocument/2006/relationships/hyperlink" Target="https://link.dolap.com/1fwe8c" TargetMode="External"/><Relationship Id="rId1404" Type="http://schemas.openxmlformats.org/officeDocument/2006/relationships/hyperlink" Target="https://scontent-lax7-1.cdninstagram.com/v/t51.82787-19/521579283_17909907930172597_2738487633454109642_n.jpg?stp=dst-jpg_e0_s150x150_tt6&amp;efg=eyJ2ZW5jb2RlX3RhZyI6InByb2ZpbGVfcGljLmRqYW5nby4xMDgwLmMyIn0&amp;_nc_ht=scontent-lax7-1.cdninstagram.com&amp;_nc_cat=101&amp;_nc_oc=Q6cZ2QE4nCA8Pu5nsPEVttgqH38nUBBLmHM6Rz2FPINLq2mVl9uXssBWYQB66ayoPJ1QvrI&amp;_nc_ohc=PkW4k3jkCukQ7kNvwGdfq-B&amp;_nc_gid=rxKnXIpa4urLwlPi9_ictA&amp;edm=AOQ1c0wBAAAA&amp;ccb=7-5&amp;oh=00_AfxMU9IO4ZaMfSwjEyVsTrhOII2N4uvhY2Xns06M98RDgw&amp;oe=69BD9986&amp;_nc_sid=8b3546" TargetMode="External"/><Relationship Id="rId192" Type="http://schemas.openxmlformats.org/officeDocument/2006/relationships/hyperlink" Target="https://www.instagram.com/realwatchamateur" TargetMode="External"/><Relationship Id="rId497" Type="http://schemas.openxmlformats.org/officeDocument/2006/relationships/hyperlink" Target="https://scontent-mia5-2.cdninstagram.com/v/t51.2885-19/14474145_550953365095164_817653879284957184_a.jpg?stp=dst-jpg_e0_s150x150_tt6&amp;efg=eyJ2ZW5jb2RlX3RhZyI6InByb2ZpbGVfcGljLmRqYW5nby43NjguYzIifQ&amp;_nc_ht=scontent-mia5-2.cdninstagram.com&amp;_nc_cat=100&amp;_nc_oc=Q6cZ2QEz9hbyxOJUt86HTt1V-qNoCXd45yylTyXh70dVBaQqW7HQ-lAakQd7S1LtJaB_Ajg&amp;_nc_ohc=9cMxE_4wMZMQ7kNvwHo6ZPf&amp;_nc_gid=zw1QzP1ZG3LXwlzpXZYZxw&amp;edm=AOQ1c0wBAAAA&amp;ccb=7-5&amp;oh=00_Afxdve2TXDOtThTqB8IgrO20JRsxyxdZVfaXYXHVjk61iw&amp;oe=69BDA42E&amp;_nc_sid=8b3546" TargetMode="External"/><Relationship Id="rId357" Type="http://schemas.openxmlformats.org/officeDocument/2006/relationships/hyperlink" Target="https://www.instagram.com/zaptrax" TargetMode="External"/><Relationship Id="rId1194" Type="http://schemas.openxmlformats.org/officeDocument/2006/relationships/hyperlink" Target="https://scontent-atl3-1.cdninstagram.com/v/t51.2885-19/69332312_697234814080464_1522486874738786304_n.jpg?stp=dst-jpg_e0_s150x150_tt6&amp;efg=eyJ2ZW5jb2RlX3RhZyI6InByb2ZpbGVfcGljLmRqYW5nby4xMDgwLmMyIn0&amp;_nc_ht=scontent-atl3-1.cdninstagram.com&amp;_nc_cat=100&amp;_nc_oc=Q6cZ2QHsb_lUrFYZ8n9HgaJbdQy_w9CUf2Ydd7VBlt83RizPHy885ZXgn7K2aJojCznktbA&amp;_nc_ohc=YoB5Bm09A0MQ7kNvwHJvGI3&amp;_nc_gid=vDFqAPLCOhOPyTuERPOMdA&amp;edm=AOQ1c0wBAAAA&amp;ccb=7-5&amp;oh=00_AfwJml0QUUL01CbBWs_eoVZ8Ge8W8A_odyqxvjrJPn0-6Q&amp;oe=69BD9AF8&amp;_nc_sid=8b3546" TargetMode="External"/><Relationship Id="rId217" Type="http://schemas.openxmlformats.org/officeDocument/2006/relationships/hyperlink" Target="https://www.instagram.com/msk385" TargetMode="External"/><Relationship Id="rId564" Type="http://schemas.openxmlformats.org/officeDocument/2006/relationships/hyperlink" Target="https://www.instagram.com/boyarin_moscow" TargetMode="External"/><Relationship Id="rId771" Type="http://schemas.openxmlformats.org/officeDocument/2006/relationships/hyperlink" Target="https://scontent-dfw5-2.cdninstagram.com/v/t51.2885-19/245694731_557044935356828_2916833661476624579_n.jpg?stp=dst-jpg_e0_s150x150_tt6&amp;efg=eyJ2ZW5jb2RlX3RhZyI6InByb2ZpbGVfcGljLmRqYW5nby43MDEuYzIifQ&amp;_nc_ht=scontent-dfw5-2.cdninstagram.com&amp;_nc_cat=108&amp;_nc_oc=Q6cZ2QFoeOvqnZ4kebxPSLaqyUSmsA7z7RY7rye8cbohocOZxPA9KlnvTuMSzhBoJIYI2y8&amp;_nc_ohc=ld6yIEZOL2oQ7kNvwGakZ6w&amp;_nc_gid=BPRRgQdK44yv0V8-z3cXAQ&amp;edm=AOQ1c0wBAAAA&amp;ccb=7-5&amp;oh=00_Afy3Ucqj5F5tuq_YhrNlvZHpEilReQtEhSYzaT-7QfWV8Q&amp;oe=69BDBBBC&amp;_nc_sid=8b3546" TargetMode="External"/><Relationship Id="rId869" Type="http://schemas.openxmlformats.org/officeDocument/2006/relationships/hyperlink" Target="https://www.instagram.com/mire__room" TargetMode="External"/><Relationship Id="rId424" Type="http://schemas.openxmlformats.org/officeDocument/2006/relationships/hyperlink" Target="https://scontent-dfw5-2.cdninstagram.com/v/t51.2885-19/10005531_119015208792252_4118183637482995712_n.jpg?stp=dst-jpg_e0_s150x150_tt6&amp;efg=eyJ2ZW5jb2RlX3RhZyI6InByb2ZpbGVfcGljLmRqYW5nby43NDQuYzIifQ&amp;_nc_ht=scontent-dfw5-2.cdninstagram.com&amp;_nc_cat=100&amp;_nc_oc=Q6cZ2QHOy3T1XoSxbjNui9hbNq1HMAp1Bd57swordd7Of67RWpT8nSWRu3Y7gKag0CpIsek&amp;_nc_ohc=Ueo7Gg45LXgQ7kNvwH17qzm&amp;_nc_gid=WRa-HbE8_zDCKWm1_6JI4A&amp;edm=AOQ1c0wBAAAA&amp;ccb=7-5&amp;oh=00_Afy0pELzqgh10n7wNafyUfUKa8OUjQF0H6hBX8pza7NBSQ&amp;oe=69BD9197&amp;_nc_sid=8b3546" TargetMode="External"/><Relationship Id="rId631" Type="http://schemas.openxmlformats.org/officeDocument/2006/relationships/hyperlink" Target="https://scontent-atl3-1.cdninstagram.com/v/t51.2885-19/54511154_2456599594378320_2009164355081338880_n.jpg?stp=dst-jpg_e0_s150x150_tt6&amp;efg=eyJ2ZW5jb2RlX3RhZyI6InByb2ZpbGVfcGljLmRqYW5nby4xMDgwLmMyIn0&amp;_nc_ht=scontent-atl3-1.cdninstagram.com&amp;_nc_cat=100&amp;_nc_oc=Q6cZ2QGDFKGr2JHB_cUZc6frn0cqs32-0KWGezy4ETnac_oyLO_HtJ_SCbC282htDoXMRwo&amp;_nc_ohc=9i55R88de2YQ7kNvwH-NuGv&amp;_nc_gid=xn3OSlPB-zGQ-OTpp46s8w&amp;edm=AOQ1c0wBAAAA&amp;ccb=7-5&amp;oh=00_Afz-6H7nMZO8AWsy5SrQiswF4GvSRyeJvnbCaGxosArxiQ&amp;oe=69BDB746&amp;_nc_sid=8b3546" TargetMode="External"/><Relationship Id="rId729" Type="http://schemas.openxmlformats.org/officeDocument/2006/relationships/hyperlink" Target="https://scontent-iad3-2.cdninstagram.com/v/t51.2885-19/425583365_419049420544047_6549363661015236550_n.jpg?stp=dst-jpg_e0_s150x150_tt6&amp;efg=eyJ2ZW5jb2RlX3RhZyI6InByb2ZpbGVfcGljLmRqYW5nby45NjAuYzIifQ&amp;_nc_ht=scontent-iad3-2.cdninstagram.com&amp;_nc_cat=103&amp;_nc_oc=Q6cZ2QGP7Z1IbaZDzookmkv6BOe-H99yONDhzpSaqxYDyHqIBtPqQ5f3QCVehvxroj4i0F8&amp;_nc_ohc=hib8ZbcxyykQ7kNvwGKVV7o&amp;_nc_gid=BysLhC2DXscTzwpESdb4yw&amp;edm=AOQ1c0wBAAAA&amp;ccb=7-5&amp;oh=00_AfzvMUIz-GEiITbjTmWEqZNEQcGAUwNIyoURsU37abG65w&amp;oe=69BDA04E&amp;_nc_sid=8b3546" TargetMode="External"/><Relationship Id="rId1054" Type="http://schemas.openxmlformats.org/officeDocument/2006/relationships/hyperlink" Target="https://scontent-den2-1.cdninstagram.com/v/t51.2885-19/311973551_768294474269734_2956870568058432901_n.jpg?stp=dst-jpg_e0_s150x150_tt6&amp;efg=eyJ2ZW5jb2RlX3RhZyI6InByb2ZpbGVfcGljLmRqYW5nby4xMDgwLmMyIn0&amp;_nc_ht=scontent-den2-1.cdninstagram.com&amp;_nc_cat=110&amp;_nc_oc=Q6cZ2QGMij6Ii3njXq4f1PYbdyM8iDcjZeJSvOOHOokQCSkOpuK70ONAmgavPp8VZJpntas&amp;_nc_ohc=ZOISUOxUl3MQ7kNvwH_bJiK&amp;_nc_gid=sUqvD4jtjRkW8kdPSBaOhg&amp;edm=AOQ1c0wBAAAA&amp;ccb=7-5&amp;oh=00_Afz0rWaT-eE2g8HPRSCDnZpOao6-LTyb1_ytrvHFHuNclQ&amp;oe=69BDA504&amp;_nc_sid=8b3546" TargetMode="External"/><Relationship Id="rId1261" Type="http://schemas.openxmlformats.org/officeDocument/2006/relationships/hyperlink" Target="https://scontent-bos5-1.cdninstagram.com/v/t51.2885-19/386268953_228858943512212_7409548449418398902_n.jpg?stp=dst-jpg_e0_s150x150_tt6&amp;efg=eyJ2ZW5jb2RlX3RhZyI6InByb2ZpbGVfcGljLmRqYW5nby45NzkuYzIifQ&amp;_nc_ht=scontent-bos5-1.cdninstagram.com&amp;_nc_cat=108&amp;_nc_oc=Q6cZ2QFctNg_dpJlPj37RSgQs163NnQN4O1oCrPKrEUdq6BTDbeS4Ep8tCVG8-wZYhhN_wg&amp;_nc_ohc=XlPKDg1iVQUQ7kNvwHElk7f&amp;_nc_gid=K86t_QX8yEMiHWkAsdKp8g&amp;edm=AOQ1c0wBAAAA&amp;ccb=7-5&amp;oh=00_AfzAajUjmyDHz3f06adVNFpH-duCXqgfvQ1kXyu8rZ3w4Q&amp;oe=69BDA79F&amp;_nc_sid=8b3546" TargetMode="External"/><Relationship Id="rId1359" Type="http://schemas.openxmlformats.org/officeDocument/2006/relationships/hyperlink" Target="https://scontent-mia3-2.cdninstagram.com/v/t51.82787-19/569600527_18425557030110271_1065271578590219984_n.jpg?stp=dst-jpg_e0_s150x150_tt6&amp;efg=eyJ2ZW5jb2RlX3RhZyI6InByb2ZpbGVfcGljLmRqYW5nby41MzMuYzIifQ&amp;_nc_ht=scontent-mia3-2.cdninstagram.com&amp;_nc_cat=107&amp;_nc_oc=Q6cZ2QGZBdwQr_gpqbDXyYZNVj9CecMFqNVGe_w_uPUKKqMzMUX8ATJw1bJeT91uzQCQ1bU_ojNu5xRhFUqX8kO7SFFQ&amp;_nc_ohc=xD7RJsX5BcEQ7kNvwFKRG-a&amp;_nc_gid=1bCl_eO2plEQO05dEirAqQ&amp;edm=AOQ1c0wBAAAA&amp;ccb=7-5&amp;oh=00_AfyZWWicd3abTrsL-RjjmviDjN4UVIriu6MnwC6HpM_eJQ&amp;oe=69BDA664&amp;_nc_sid=8b3546" TargetMode="External"/><Relationship Id="rId936" Type="http://schemas.openxmlformats.org/officeDocument/2006/relationships/hyperlink" Target="https://www.instagram.com/rio.in.jp" TargetMode="External"/><Relationship Id="rId1121" Type="http://schemas.openxmlformats.org/officeDocument/2006/relationships/hyperlink" Target="https://linktr.ee/track2009" TargetMode="External"/><Relationship Id="rId1219" Type="http://schemas.openxmlformats.org/officeDocument/2006/relationships/hyperlink" Target="https://scontent-dfw6-1.cdninstagram.com/v/t51.2885-19/461857257_4254006908159101_5727817677261467848_n.jpg?stp=dst-jpg_e0_s150x150_tt6&amp;efg=eyJ2ZW5jb2RlX3RhZyI6InByb2ZpbGVfcGljLmRqYW5nby4xMDgwLmMyIn0&amp;_nc_ht=scontent-dfw6-1.cdninstagram.com&amp;_nc_cat=101&amp;_nc_oc=Q6cZ2QHa_tzj1ySv-OKF4bjYOiVAuKffPTZcpiiaNxE06I-zEH8irmlAYujcghlbGcw3wy9JTCqJnA0Zv-qmmYA6QPRq&amp;_nc_ohc=lC3xxrm2sVsQ7kNvwEhIbKl&amp;_nc_gid=bonsM5dfXDtta2FzYUEj5w&amp;edm=AOQ1c0wBAAAA&amp;ccb=7-5&amp;oh=00_Afx5zHjj2m5BSxYOX9vuh3te5dvb0TlSLqrIfRO-aMqQMQ&amp;oe=69BDBD73&amp;_nc_sid=8b3546" TargetMode="External"/><Relationship Id="rId65" Type="http://schemas.openxmlformats.org/officeDocument/2006/relationships/hyperlink" Target="https://www.instagram.com/anirban_kratika" TargetMode="External"/><Relationship Id="rId1426" Type="http://schemas.openxmlformats.org/officeDocument/2006/relationships/hyperlink" Target="https://www.instagram.com/wiktoria.dunaj.129" TargetMode="External"/><Relationship Id="rId281" Type="http://schemas.openxmlformats.org/officeDocument/2006/relationships/hyperlink" Target="https://scontent-iad3-2.cdninstagram.com/v/t51.82787-19/629524502_17851007964672731_1919013318581706116_n.jpg?stp=dst-jpg_e0_s150x150_tt6&amp;efg=eyJ2ZW5jb2RlX3RhZyI6InByb2ZpbGVfcGljLmRqYW5nby4xMDgwLmMyIn0&amp;_nc_ht=scontent-iad3-2.cdninstagram.com&amp;_nc_cat=111&amp;_nc_oc=Q6cZ2QEoqF5fOHeO_QyuWduDk8Id3zZzD7Xje6Bk8pYigC7OBJXqDaVNeUbIyk3QNd8R4Ts&amp;_nc_ohc=pjGz5NhTxJAQ7kNvwEyBWRu&amp;_nc_gid=aqweDeggIKqYfWXfWKCa-w&amp;edm=AOQ1c0wBAAAA&amp;ccb=7-5&amp;oh=00_AfxqxFnl3ImP6js7YyyGZ1j13ZEXC7EPCwi4hKscD3Ldiw&amp;oe=69BDB11E&amp;_nc_sid=8b3546" TargetMode="External"/><Relationship Id="rId141" Type="http://schemas.openxmlformats.org/officeDocument/2006/relationships/hyperlink" Target="https://scontent-lax3-1.cdninstagram.com/v/t51.2885-19/243328773_1512961522401782_2627694192585519193_n.jpg?stp=dst-jpg_e0_s150x150_tt6&amp;efg=eyJ2ZW5jb2RlX3RhZyI6InByb2ZpbGVfcGljLmRqYW5nby4xMDgwLmMyIn0&amp;_nc_ht=scontent-lax3-1.cdninstagram.com&amp;_nc_cat=102&amp;_nc_oc=Q6cZ2QFV9d9hIytHvdEsaoH2_aG3nJZmYEF_49KRpSmPNjHlSg1RRBgg-DmzIxi-gFY5fEQ&amp;_nc_ohc=r9fbHr3M3tMQ7kNvwFIrLJJ&amp;_nc_gid=rS88cp-uBczm9Il8lFNucA&amp;edm=AOQ1c0wBAAAA&amp;ccb=7-5&amp;oh=00_AfxtAcAf0igfQiF9L5tvzoF4IMW_LEFT5EiCYpxNZA7nSA&amp;oe=69BD8BCE&amp;_nc_sid=8b3546" TargetMode="External"/><Relationship Id="rId379" Type="http://schemas.openxmlformats.org/officeDocument/2006/relationships/hyperlink" Target="https://scontent-hou1-1.cdninstagram.com/o1/v/t2/f2/m86/AQNvqDX39_9z0yBN0YHboVY5T9RME5g5GDL1hBIFDVkARtVvVJ2We1THINRXBHx4CVT2fLMHZ8YgmSIbheScP6X2xSD3H1Goi704iJo.mp4?_nc_cat=103&amp;_nc_sid=5e9851&amp;_nc_ht=scontent-hou1-1.cdninstagram.com&amp;_nc_ohc=6CHeovUoicwQ7kNvwHNMUHv&amp;efg=eyJ2ZW5jb2RlX3RhZyI6Inhwdl9wcm9ncmVzc2l2ZS5JTlNUQUdSQU0uQ0xJUFMuQzMuNzIwLmRhc2hfYmFzZWxpbmVfMV92MSIsInhwdl9hc3NldF9pZCI6MTkzMTA0MzkyMTE3NDM4MSwiYXNzZXRfYWdlX2RheXMiOjkyLCJ2aV91c2VjYXNlX2lkIjoxMDA5OSwiZHVyYXRpb25fcyI6MjksInVybGdlbl9zb3VyY2UiOiJ3d3cifQ%3D%3D&amp;ccb=17-1&amp;_nc_gid=VI6f8xPhHh-R8TfF4JZDJA&amp;_nc_ss=1a&amp;_nc_zt=28&amp;vs=b68f2eb707ff82ca&amp;_nc_vs=HBkcFQIYUmlnX3hwdl9yZWVsc19wZXJtYW5lbnRfc3JfcHJvZC9DNTQyMEQ4QjkzQUI5MDc5QTM3MkJBNDBEMjk5QzQ4OF92aWRlb19kYXNoaW5pdC5tcDQVAALIARIAKAAYABsCiAd1c2Vfb2lsATEScHJvZ3Jlc3NpdmVfcmVjaXBlATEVAAAm2v28r8aR7gYVAigCQzMsF0A97tkWhysCGBJkYXNoX2Jhc2VsaW5lXzFfdjERAHX-B2XmnQEA&amp;oh=00_AfzS24JI0K1ZxVPZT-6-jyqgFR_OXlfPNdSD8_1n9cxGAQ&amp;oe=69B999F4" TargetMode="External"/><Relationship Id="rId586" Type="http://schemas.openxmlformats.org/officeDocument/2006/relationships/hyperlink" Target="https://scontent-lga3-3.cdninstagram.com/v/t51.2885-19/358500772_6160991544012278_688732506185616218_n.jpg?stp=dst-jpg_e0_s150x150_tt6&amp;efg=eyJ2ZW5jb2RlX3RhZyI6InByb2ZpbGVfcGljLmRqYW5nby42ODIuYzIifQ&amp;_nc_ht=scontent-lga3-3.cdninstagram.com&amp;_nc_cat=102&amp;_nc_oc=Q6cZ2QEIi8zoZFtHdvs6UAWNHx5hL6KY-hfMAE9Z8wU3XDnHPBpLJHRfeGe9oGrXzxTMaeU&amp;_nc_ohc=3F95MmqZn7oQ7kNvwEtvJRE&amp;_nc_gid=lEKYe5GMEN_YK4EX0FMp1A&amp;edm=AOQ1c0wBAAAA&amp;ccb=7-5&amp;oh=00_AfwLnlif0g9d5cTZWwZHfUhu1dFVbF2uBZqu6xaefJZPEQ&amp;oe=69BDBCF7&amp;_nc_sid=8b3546" TargetMode="External"/><Relationship Id="rId793" Type="http://schemas.openxmlformats.org/officeDocument/2006/relationships/hyperlink" Target="https://scontent-sjc3-1.cdninstagram.com/v/t51.82787-19/651159505_18169335307392651_9157476675768803602_n.jpg?stp=dst-jpg_e0_s150x150_tt6&amp;efg=eyJ2ZW5jb2RlX3RhZyI6InByb2ZpbGVfcGljLmRqYW5nby4zMjAuYzIifQ&amp;_nc_ht=scontent-sjc3-1.cdninstagram.com&amp;_nc_cat=103&amp;_nc_oc=Q6cZ2QHG5l-rviu6_U3zXs8NVyrgxRAXxQOLtJU1OA4giPvBxXyW2NoF9H99bwEd-tSYv38&amp;_nc_ohc=B_B2IaRT220Q7kNvwFsXtfS&amp;_nc_gid=U8ncrI3XyoSE1_-GlMg2QQ&amp;edm=AOQ1c0wBAAAA&amp;ccb=7-5&amp;oh=00_AfybOqDRQMZ7-as5Q6BFG02rmECjVH6xZzJNr6303aeCnw&amp;oe=69BD984A&amp;_nc_sid=8b3546" TargetMode="External"/><Relationship Id="rId7" Type="http://schemas.openxmlformats.org/officeDocument/2006/relationships/hyperlink" Target="https://instagram.feat1-1.fna.fbcdn.net/v/t51.2885-19/10995034_751782391607059_1655199174_a.jpg?stp=dst-jpg_e0_s150x150_tt6&amp;efg=eyJ2ZW5jb2RlX3RhZyI6InByb2ZpbGVfcGljLmRqYW5nby4xNTAuYzIifQ&amp;_nc_ht=instagram.feat1-1.fna.fbcdn.net&amp;_nc_cat=107&amp;_nc_oc=Q6cZ2QGOArsAUJST2fM8PXQZS_cKOhakikPL70tu157qONS9ci3Ywo4aoCC_dinQXKn7W1g&amp;_nc_ohc=KSNNFb3rt88Q7kNvwGZwbrg&amp;_nc_gid=Rn5gkxz-WSqp_QmAiqyh9w&amp;edm=AOQ1c0wBAAAA&amp;ccb=7-5&amp;oh=00_AfwZVUBFo7bi0fu0Ih-amqmGLIsj_zocCKqo9LALk7w3pA&amp;oe=69BDA83A&amp;_nc_sid=8b3546" TargetMode="External"/><Relationship Id="rId239" Type="http://schemas.openxmlformats.org/officeDocument/2006/relationships/hyperlink" Target="https://scontent-atl3-2.cdninstagram.com/v/t51.82787-19/610527433_17845236033666350_2693173060262010201_n.jpg?stp=dst-jpg_e0_s150x150_tt6&amp;efg=eyJ2ZW5jb2RlX3RhZyI6InByb2ZpbGVfcGljLmRqYW5nby4xMDI0LmMyIn0&amp;_nc_ht=scontent-atl3-2.cdninstagram.com&amp;_nc_cat=102&amp;_nc_oc=Q6cZ2QFTBnZzmgksRGD7CaisBLomN9WBJod6HQWAtoXXsokleQ--8jxJCYMS4LiWipzce1Gf8pvd0UGf5ai3qTuTzFaO&amp;_nc_ohc=7RwCXd_H2zcQ7kNvwEsG_zK&amp;_nc_gid=sl62sjdB2wv-OeBk1lumhg&amp;edm=AOQ1c0wBAAAA&amp;ccb=7-5&amp;oh=00_AfxN16MtZZZtTQqkcicaAOAw4UVzwKByv9ve7c4akx5vZg&amp;oe=69BDAAE4&amp;_nc_sid=8b3546" TargetMode="External"/><Relationship Id="rId446" Type="http://schemas.openxmlformats.org/officeDocument/2006/relationships/hyperlink" Target="https://scontent-lga3-1.cdninstagram.com/o1/v/t16/f2/m69/AQPRsiU_72vbzW2TPn6k13nvG8elYd-fGDWCCYQU2jqZzsoFTj2wvRXr8YU-m1drmVVGcOg_R5upNx3FAXRXFx26.mp4?strext=1&amp;_nc_cat=111&amp;_nc_sid=5e9851&amp;_nc_ht=scontent-lga3-1.cdninstagram.com&amp;_nc_ohc=CmVkd4gRLwQQ7kNvwFnW6u7&amp;efg=eyJ2ZW5jb2RlX3RhZyI6Inhwdl9wcm9ncmVzc2l2ZS5JTlNUQUdSQU0uQ0FST1VTRUxfSVRFTS5DMy43MjAuZGFzaF9iYXNlbGluZV8xX3YxIiwieHB2X2Fzc2V0X2lkIjoxMTU4MDQ1NDI0OTI2NjQ1LCJhc3NldF9hZ2VfZGF5cyI6MTM1OCwidmlfdXNlY2FzZV9pZCI6MTAxMDQsImR1cmF0aW9uX3MiOjE5LCJ1cmxnZW5fc291cmNlIjoid3d3In0%3D&amp;ccb=17-1&amp;_nc_gid=jUGauNR5NarOUSFePDkW1w&amp;_nc_ss=1a&amp;_nc_zt=28&amp;vs=1e67f116014e407c&amp;_nc_vs=HBksFQIYOnBhc3N0aHJvdWdoX2V2ZXJzdG9yZS9HQXZpU0JFazBjNHh4NVFDQUFzTkR1eVFDMXdnYmtZTEFBQUYVAALIARIAFQIYOnBhc3N0aHJvdWdoX2V2ZXJzdG9yZS9HRFgxUlJGaG5zZUZ0ajhFQUZlQ2JrNEhUVzBRYmtZTEFBQUYVAgLIARIAKAAYABsCiAd1c2Vfb2lsATEScHJvZ3Jlc3NpdmVfcmVjaXBlATEVAAAm6v794o7PjgQVAigCQzMsF0AzO6XjU_fPGBJkYXNoX2Jhc2VsaW5lXzFfdjERAHXuB2XwnQEA&amp;oh=00_Afw7Te9cm534SgXYHWmMoWDj-Q5lYAstDd1d9WhBtMfOHQ&amp;oe=69BD88FD" TargetMode="External"/><Relationship Id="rId653" Type="http://schemas.openxmlformats.org/officeDocument/2006/relationships/hyperlink" Target="https://instagram.fsac1-2.fna.fbcdn.net/v/t51.2885-19/457510313_689756103367509_6470980775751550083_n.jpg?stp=dst-jpg_e0_s150x150_tt6&amp;efg=eyJ2ZW5jb2RlX3RhZyI6InByb2ZpbGVfcGljLmRqYW5nby45NjAuYzIifQ&amp;_nc_ht=instagram.fsac1-2.fna.fbcdn.net&amp;_nc_cat=109&amp;_nc_oc=Q6cZ2QF_tgqSZoKQ-JcabBZUqjj7CTCKb4DlPWJaHMDfVm-cXFkff2joG9r31It12BULgYg&amp;_nc_ohc=Oujdlh--6ygQ7kNvwHz93ai&amp;_nc_gid=wRZdsAd0dasInnPnXkLf3g&amp;edm=AOQ1c0wBAAAA&amp;ccb=7-5&amp;oh=00_AfwLnJdmSjPZ5xV79ojy5Lb51LOj54NI378W52Y80Xk-gQ&amp;oe=69BD9101&amp;_nc_sid=8b3546" TargetMode="External"/><Relationship Id="rId1076" Type="http://schemas.openxmlformats.org/officeDocument/2006/relationships/hyperlink" Target="https://www.instagram.com/yy._.naako" TargetMode="External"/><Relationship Id="rId1283" Type="http://schemas.openxmlformats.org/officeDocument/2006/relationships/hyperlink" Target="https://www.instagram.com/_jinway" TargetMode="External"/><Relationship Id="rId306" Type="http://schemas.openxmlformats.org/officeDocument/2006/relationships/hyperlink" Target="https://www.instagram.com/charlesnevers" TargetMode="External"/><Relationship Id="rId860" Type="http://schemas.openxmlformats.org/officeDocument/2006/relationships/hyperlink" Target="https://www.instagram.com/eri_ym" TargetMode="External"/><Relationship Id="rId958" Type="http://schemas.openxmlformats.org/officeDocument/2006/relationships/hyperlink" Target="https://scontent-atl3-3.cdninstagram.com/v/t51.2885-19/447056764_753758373507632_1200637190562421619_n.jpg?stp=dst-jpg_e0_s150x150_tt6&amp;efg=eyJ2ZW5jb2RlX3RhZyI6InByb2ZpbGVfcGljLmRqYW5nby4xMDgwLmMyIn0&amp;_nc_ht=scontent-atl3-3.cdninstagram.com&amp;_nc_cat=108&amp;_nc_oc=Q6cZ2QF6UcNKwL0g3vbYmGWu7VQh9c0rTzvYTJz-vaxaPdyGGtwNKiABGbVRpFRMtFuXi5U&amp;_nc_ohc=kFVcCc5nIc8Q7kNvwEg_-Bo&amp;_nc_gid=sjiQYapOgN17DYnowoZALg&amp;edm=AOQ1c0wBAAAA&amp;ccb=7-5&amp;oh=00_AfzTScIBbfBdPrO056kr2WBe_171vm9E20yyYhP9-Fanbw&amp;oe=69BD96ED&amp;_nc_sid=8b3546" TargetMode="External"/><Relationship Id="rId1143" Type="http://schemas.openxmlformats.org/officeDocument/2006/relationships/hyperlink" Target="https://www.instagram.com/rihan_vilan_315" TargetMode="External"/><Relationship Id="rId87" Type="http://schemas.openxmlformats.org/officeDocument/2006/relationships/hyperlink" Target="https://www.instagram.com/kenji.nishim" TargetMode="External"/><Relationship Id="rId513" Type="http://schemas.openxmlformats.org/officeDocument/2006/relationships/hyperlink" Target="https://scontent-ord5-1.cdninstagram.com/v/t51.82787-19/573766663_17902968327287075_3851156849724144802_n.jpg?stp=dst-jpg_e0_s150x150_tt6&amp;efg=eyJ2ZW5jb2RlX3RhZyI6InByb2ZpbGVfcGljLmRqYW5nby42ODMuYzIifQ&amp;_nc_ht=scontent-ord5-1.cdninstagram.com&amp;_nc_cat=111&amp;_nc_oc=Q6cZ2QEtKpkd057NnFZvU1iH7uaiPI-zaFKSx2GIs2EI2fAQfl2n0hcHp9gQw2dmlIj6H1g&amp;_nc_ohc=hx5T6mRz0psQ7kNvwFsay58&amp;_nc_gid=Sb0XGa7BO0SCVXmpdOUA5A&amp;edm=AOQ1c0wBAAAA&amp;ccb=7-5&amp;oh=00_AfwGRgaqBEJK6EJhCjPl3BLKbRjWimOya2C8-zKuMX9t3w&amp;oe=69BDAC6F&amp;_nc_sid=8b3546" TargetMode="External"/><Relationship Id="rId720" Type="http://schemas.openxmlformats.org/officeDocument/2006/relationships/hyperlink" Target="https://www.instagram.com/labazharchi" TargetMode="External"/><Relationship Id="rId818" Type="http://schemas.openxmlformats.org/officeDocument/2006/relationships/hyperlink" Target="https://www.instagram.com/_.0ichik_" TargetMode="External"/><Relationship Id="rId1350" Type="http://schemas.openxmlformats.org/officeDocument/2006/relationships/hyperlink" Target="https://scontent-dfw5-2.cdninstagram.com/v/t51.2885-19/95999579_3177892725611416_4146862100486029312_n.jpg?stp=dst-jpg_e0_s150x150_tt6&amp;efg=eyJ2ZW5jb2RlX3RhZyI6InByb2ZpbGVfcGljLmRqYW5nby42NDAuYzIifQ&amp;_nc_ht=scontent-dfw5-2.cdninstagram.com&amp;_nc_cat=104&amp;_nc_oc=Q6cZ2QE3iM3LYD8krGBSUnKq4tkjC0DhfDbZa0jJ6xXgkbYTmZHN1aQZSSbLlFUSqEGgYqQ&amp;_nc_ohc=tvXU_kdVApEQ7kNvwHCjon5&amp;_nc_gid=X8XPdrRkj2F2ldzGmSI43w&amp;edm=AOQ1c0wBAAAA&amp;ccb=7-5&amp;oh=00_AfwR09Ysn41q9g7EHh27CCvMzDWfFQc4_BYMdb9jpJ6zMA&amp;oe=69BDBCF4&amp;_nc_sid=8b3546" TargetMode="External"/><Relationship Id="rId1003" Type="http://schemas.openxmlformats.org/officeDocument/2006/relationships/hyperlink" Target="https://scontent-ord5-3.cdninstagram.com/v/t51.2885-19/41379608_2068454003466388_1900330476506185728_n.jpg?stp=dst-jpg_e0_s150x150_tt6&amp;efg=eyJ2ZW5jb2RlX3RhZyI6InByb2ZpbGVfcGljLmRqYW5nby4xMDgwLmMxIn0&amp;_nc_ht=scontent-ord5-3.cdninstagram.com&amp;_nc_cat=104&amp;_nc_oc=Q6cZ2QFGNcHYGKXUDYI4z8KPayG-d2R188pR60PJinB6oD8f_eCJFPznWwgMCwZJgAKKKSk&amp;_nc_ohc=VTsl7prsBHcQ7kNvwEsvk1z&amp;_nc_gid=WL45yPJeHVA8OxXSe79fiA&amp;edm=AOQ1c0wBAAAA&amp;ccb=7-5&amp;oh=00_Afx0-41hbFb1OAYRW3uHvDx5e1sNATVFfH3ZwH0Zaav0qw&amp;oe=69BD89FC&amp;_nc_sid=8b3546" TargetMode="External"/><Relationship Id="rId1210" Type="http://schemas.openxmlformats.org/officeDocument/2006/relationships/hyperlink" Target="https://scontent-iad3-1.cdninstagram.com/v/t51.2885-19/312685784_1715149498885454_5202772716286770491_n.jpg?stp=dst-jpg_e0_s150x150_tt6&amp;efg=eyJ2ZW5jb2RlX3RhZyI6InByb2ZpbGVfcGljLmRqYW5nby4xMDgwLmMyIn0&amp;_nc_ht=scontent-iad3-1.cdninstagram.com&amp;_nc_cat=102&amp;_nc_oc=Q6cZ2QGtoe_zM_pu1Mps4Rc_PLre9Bax0W9kKQFrSiFwuv0dwOb6u4bc3LsBJ8QNX9V6VCk&amp;_nc_ohc=i0Z2LDq_C-gQ7kNvwF8BsOL&amp;_nc_gid=Vl0VoaiEA932qTZstAFBkQ&amp;edm=AOQ1c0wBAAAA&amp;ccb=7-5&amp;oh=00_AfwRbERY8DznAR8sV2TtnAfcbIpLsivHAwbqBJM71pu6Ow&amp;oe=69BDB5EB&amp;_nc_sid=8b3546" TargetMode="External"/><Relationship Id="rId1308" Type="http://schemas.openxmlformats.org/officeDocument/2006/relationships/hyperlink" Target="https://scontent-ord5-1.cdninstagram.com/v/t51.82787-19/638870367_18073694702387132_6390720602350478948_n.jpg?stp=dst-jpg_e0_s150x150_tt6&amp;efg=eyJ2ZW5jb2RlX3RhZyI6InByb2ZpbGVfcGljLmRqYW5nby4xMDgwLmMyIn0&amp;_nc_ht=scontent-ord5-1.cdninstagram.com&amp;_nc_cat=108&amp;_nc_oc=Q6cZ2QEouSG7dE2dUGi53DkuQ4G9Zi_r8l92Xn-vZiDVWMJk1B3CpGeMp-ebJVaD5YZXI-I&amp;_nc_ohc=oF4Y6hdtaeoQ7kNvwEFrWEb&amp;_nc_gid=zc6RJzWj9BhgFPJKvt-8Nw&amp;edm=AOQ1c0wBAAAA&amp;ccb=7-5&amp;oh=00_AfwX-fB6ZhVnMp3tWbRdvwpNHuqAvrxZ6HObBqS7qVYa7w&amp;oe=69BD92C8&amp;_nc_sid=8b3546" TargetMode="External"/><Relationship Id="rId14" Type="http://schemas.openxmlformats.org/officeDocument/2006/relationships/hyperlink" Target="https://scontent-mia3-1.cdninstagram.com/v/t51.2885-19/487409001_1185285409739862_5408177916598286634_n.jpg?stp=dst-jpg_e0_s150x150_tt6&amp;efg=eyJ2ZW5jb2RlX3RhZyI6InByb2ZpbGVfcGljLmRqYW5nby4xMDgwLmMyIn0&amp;_nc_ht=scontent-mia3-1.cdninstagram.com&amp;_nc_cat=106&amp;_nc_oc=Q6cZ2QE9zaJNS1gG7BHZXRG1gFMU2O-FBl257JHroIzU68q-rlYlcZDPqr0h3RySZJT3bso&amp;_nc_ohc=BiX8nLCp0bYQ7kNvwHZ8tjE&amp;_nc_gid=9Os7afGw5OW3bcUeGLo6vA&amp;edm=AOQ1c0wBAAAA&amp;ccb=7-5&amp;oh=00_AfwqV5lBt0A1Qep5Q7Q-cPrcWMQxDYrb9A_QeZoeyhTgdw&amp;oe=69BD97A4&amp;_nc_sid=8b3546" TargetMode="External"/><Relationship Id="rId163" Type="http://schemas.openxmlformats.org/officeDocument/2006/relationships/hyperlink" Target="https://scontent-iad3-1.cdninstagram.com/v/t51.2885-19/91773429_1486900614849932_7595081056550649856_n.jpg?stp=dst-jpg_e0_s150x150_tt6&amp;efg=eyJ2ZW5jb2RlX3RhZyI6InByb2ZpbGVfcGljLmRqYW5nby4xMDgwLmMyIn0&amp;_nc_ht=scontent-iad3-1.cdninstagram.com&amp;_nc_cat=108&amp;_nc_oc=Q6cZ2QG6bQIqVa9bupGM2YbyZdRT_1czqWtCE1IVqZ_DSgys3GZVgapE2Vd1mu9--SU86VI&amp;_nc_ohc=D4XdDTwaSSYQ7kNvwEji5s9&amp;_nc_gid=MpiBwTKIrp2DOxQQ0kamFA&amp;edm=AOQ1c0wBAAAA&amp;ccb=7-5&amp;oh=00_Afw7pYwxPubrTquGvYpOxUbX0pd9V2SYYGFS3ic6vi-w6A&amp;oe=69BDA328&amp;_nc_sid=8b3546" TargetMode="External"/><Relationship Id="rId370" Type="http://schemas.openxmlformats.org/officeDocument/2006/relationships/hyperlink" Target="https://instagram.fmli2-1.fna.fbcdn.net/v/t51.2885-19/72686480_2754018121277406_3546917094073303040_n.jpg?stp=dst-jpg_e0_s150x150_tt6&amp;efg=eyJ2ZW5jb2RlX3RhZyI6InByb2ZpbGVfcGljLmRqYW5nby4xMDgwLmMyIn0&amp;_nc_ht=instagram.fmli2-1.fna.fbcdn.net&amp;_nc_cat=106&amp;_nc_oc=Q6cZ2QFQSssKW9woJgLk_IChSaBIZVf5szQEPNPvO_p6G4h5ouivNwftWhKnScFq99HXekc&amp;_nc_ohc=RTBimo__R3AQ7kNvwG7au0d&amp;_nc_gid=XYmUTUONoxidHNOiecUDKQ&amp;edm=AOQ1c0wBAAAA&amp;ccb=7-5&amp;oh=00_Afzp11pgTpydpOQPbTUza7azmLJ9pl0ylHqaMKpDDusOEw&amp;oe=69BDB8BC&amp;_nc_sid=8b3546" TargetMode="External"/><Relationship Id="rId230" Type="http://schemas.openxmlformats.org/officeDocument/2006/relationships/hyperlink" Target="https://scontent-atl3-2.cdninstagram.com/v/t51.2885-19/56180282_278529213038584_3684908758296690688_n.jpg?stp=dst-jpg_e0_s150x150_tt6&amp;efg=eyJ2ZW5jb2RlX3RhZyI6InByb2ZpbGVfcGljLmRqYW5nby41MDQuYzIifQ&amp;_nc_ht=scontent-atl3-2.cdninstagram.com&amp;_nc_cat=104&amp;_nc_oc=Q6cZ2QFxaqHDgC1fJCOrNFJMLKQnlzNFMDyTepHTRj81T9ErSckHKqbKNwBacfCHWuaIXq8&amp;_nc_ohc=7ULikdau2SwQ7kNvwFpS_9z&amp;_nc_gid=Sedmgea0NApwB9CA7AQDgA&amp;edm=AOQ1c0wBAAAA&amp;ccb=7-5&amp;oh=00_AfxJ5BGjPjiHLA1UE2VCvRnWWIXcrrivYvreYGvNYowH4g&amp;oe=69BD95DF&amp;_nc_sid=8b3546" TargetMode="External"/><Relationship Id="rId468" Type="http://schemas.openxmlformats.org/officeDocument/2006/relationships/hyperlink" Target="https://www.instagram.com/flowermelena" TargetMode="External"/><Relationship Id="rId675" Type="http://schemas.openxmlformats.org/officeDocument/2006/relationships/hyperlink" Target="https://scontent-dfw5-2.cdninstagram.com/v/t51.82787-19/542802933_18529781449040200_9164792398790257247_n.jpg?stp=dst-jpg_e0_s150x150_tt6&amp;efg=eyJ2ZW5jb2RlX3RhZyI6InByb2ZpbGVfcGljLmRqYW5nby4xMDgwLmMyIn0&amp;_nc_ht=scontent-dfw5-2.cdninstagram.com&amp;_nc_cat=104&amp;_nc_oc=Q6cZ2QH_WK8nRa-NMYa5fuwcPGn1VOngYEefoqFiSR_ertX3mggO0R2QYbSxMdDppoqbfFY&amp;_nc_ohc=ZpuuILGR5QsQ7kNvwGIQLbw&amp;_nc_gid=sI45qkocZ-IDAsn1qijZzQ&amp;edm=AOQ1c0wBAAAA&amp;ccb=7-5&amp;oh=00_Afx_aKFXzJKIg-t4vSa3j7lmLZGgAVtdoWsvoHVJH_WWUg&amp;oe=69BDB5D6&amp;_nc_sid=8b3546" TargetMode="External"/><Relationship Id="rId882" Type="http://schemas.openxmlformats.org/officeDocument/2006/relationships/hyperlink" Target="https://scontent-hou1-1.cdninstagram.com/v/t51.2885-19/327890885_872490773805631_8566338736633268774_n.jpg?stp=dst-jpg_e0_s150x150_tt6&amp;efg=eyJ2ZW5jb2RlX3RhZyI6InByb2ZpbGVfcGljLmRqYW5nby4xMDgwLmMyIn0&amp;_nc_ht=scontent-hou1-1.cdninstagram.com&amp;_nc_cat=107&amp;_nc_oc=Q6cZ2QHINSZFi9QQo8e3qLUIznhSa4_LEZANCLoOoUDtG77LEDCArR1hQOoG02myjpMHIyE&amp;_nc_ohc=2h6PCyIAXfEQ7kNvwH8fz6r&amp;_nc_gid=y3JWQgzUuFs4_OIXLLJTtQ&amp;edm=AOQ1c0wBAAAA&amp;ccb=7-5&amp;oh=00_Afx4ktvdPXMjId-ay5rnWENwZ8yLgb9p4KG1q1fBMAVH4A&amp;oe=69BDB21A&amp;_nc_sid=8b3546" TargetMode="External"/><Relationship Id="rId1098" Type="http://schemas.openxmlformats.org/officeDocument/2006/relationships/hyperlink" Target="https://tenver-inc.com/" TargetMode="External"/><Relationship Id="rId328" Type="http://schemas.openxmlformats.org/officeDocument/2006/relationships/hyperlink" Target="https://www.instagram.com/hoangluxury8888" TargetMode="External"/><Relationship Id="rId535" Type="http://schemas.openxmlformats.org/officeDocument/2006/relationships/hyperlink" Target="http://www.temz.ru/" TargetMode="External"/><Relationship Id="rId742" Type="http://schemas.openxmlformats.org/officeDocument/2006/relationships/hyperlink" Target="https://www.instagram.com/premium_property_group" TargetMode="External"/><Relationship Id="rId1165" Type="http://schemas.openxmlformats.org/officeDocument/2006/relationships/hyperlink" Target="https://scontent-atl3-2.cdninstagram.com/v/t51.82787-19/628232402_18559650964047866_8577480060920122329_n.jpg?stp=dst-jpg_e0_s150x150_tt6&amp;efg=eyJ2ZW5jb2RlX3RhZyI6InByb2ZpbGVfcGljLmRqYW5nby4xMDI0LmMyIn0&amp;_nc_ht=scontent-atl3-2.cdninstagram.com&amp;_nc_cat=102&amp;_nc_oc=Q6cZ2QH9UPGgbRy4lNJIWqIVUMgGg7kLqKx85Ee0Bx4M-ajUfeX97YyYQ6qLy9R12bBkDXY&amp;_nc_ohc=tvcXF9BIajgQ7kNvwFFhBVe&amp;_nc_gid=yL5q2KbPo5kO67l3G9MtGA&amp;edm=AOQ1c0wBAAAA&amp;ccb=7-5&amp;oh=00_AfyZVw6T117b9gOCAvIgOTnmXMNeWqakb2Uy2bNmfXtCyQ&amp;oe=69BDA5E7&amp;_nc_sid=8b3546" TargetMode="External"/><Relationship Id="rId1372" Type="http://schemas.openxmlformats.org/officeDocument/2006/relationships/hyperlink" Target="https://scontent-det1-1.cdninstagram.com/v/t51.2885-19/480813480_9514405508621672_962639205030419130_n.jpg?stp=dst-jpg_e0_s150x150_tt6&amp;efg=eyJ2ZW5jb2RlX3RhZyI6InByb2ZpbGVfcGljLmRqYW5nby4xMDgwLmMyIn0&amp;_nc_ht=scontent-det1-1.cdninstagram.com&amp;_nc_cat=108&amp;_nc_oc=Q6cZ2QGv5WHAabcazYOaryc8loDEPHVgULYA6a1EcGps0Isnx_kHOxjkJEg871qhgzJ2BhY&amp;_nc_ohc=1MVl6RVhMj4Q7kNvwE1HGdn&amp;_nc_gid=3HHoNgDrpI9BEXmOr4-bsw&amp;edm=AOQ1c0wBAAAA&amp;ccb=7-5&amp;oh=00_Afzqa1P4C9o_fjy31-Qt-8lP9kIAwDCh6AcxTAsKW_uqAw&amp;oe=69BDADA4&amp;_nc_sid=8b3546" TargetMode="External"/><Relationship Id="rId602" Type="http://schemas.openxmlformats.org/officeDocument/2006/relationships/hyperlink" Target="https://scontent-atl3-2.cdninstagram.com/v/t51.2885-19/22802592_437584953309722_90763997678141440_n.jpg?stp=dst-jpg_e0_s150x150_tt6&amp;efg=eyJ2ZW5jb2RlX3RhZyI6InByb2ZpbGVfcGljLmRqYW5nby4xMDgwLmMyIn0&amp;_nc_ht=scontent-atl3-2.cdninstagram.com&amp;_nc_cat=102&amp;_nc_oc=Q6cZ2QEXRcp4aqcXCPqaTafJ2AqJ3YmO63v22YH-dsPH3z0Q2tubXvxtmxVLT2sKuhZwPnI&amp;_nc_ohc=y_k34e5ZT-UQ7kNvwEpez--&amp;_nc_gid=VUxYncBwPIqUML4aUYEg9w&amp;edm=AOQ1c0wBAAAA&amp;ccb=7-5&amp;oh=00_AfypXtuibYQgJO3i8wHj9zJYmpAiM3xHBdARUXWB0C818Q&amp;oe=69BDB983&amp;_nc_sid=8b3546" TargetMode="External"/><Relationship Id="rId1025" Type="http://schemas.openxmlformats.org/officeDocument/2006/relationships/hyperlink" Target="https://humankind.jp/" TargetMode="External"/><Relationship Id="rId1232" Type="http://schemas.openxmlformats.org/officeDocument/2006/relationships/hyperlink" Target="https://www.instagram.com/blue____works" TargetMode="External"/><Relationship Id="rId907" Type="http://schemas.openxmlformats.org/officeDocument/2006/relationships/hyperlink" Target="https://scontent-den2-1.cdninstagram.com/v/t51.2885-19/429450871_412739988113731_6881686701752683450_n.jpg?stp=dst-jpg_e0_s150x150_tt6&amp;efg=eyJ2ZW5jb2RlX3RhZyI6InByb2ZpbGVfcGljLmRqYW5nby4xMDgwLmMyIn0&amp;_nc_ht=scontent-den2-1.cdninstagram.com&amp;_nc_cat=107&amp;_nc_oc=Q6cZ2QHiMZQgKzsFVoTzxTk9hF_5zmQWpTW7WuY59uYizOBKuXT8xwQ3dqQ0cBaPcoxqWRs&amp;_nc_ohc=7GwTt7jxs7sQ7kNvwH31fIG&amp;_nc_gid=2_vSgj7H2IrKE1XZNHW8jA&amp;edm=AOQ1c0wBAAAA&amp;ccb=7-5&amp;oh=00_Afw3VGIFAwQEC8QXbLHH6JIheRV7ghBOQnmzfYo-XJL-oQ&amp;oe=69BDAF94&amp;_nc_sid=8b3546" TargetMode="External"/><Relationship Id="rId36" Type="http://schemas.openxmlformats.org/officeDocument/2006/relationships/hyperlink" Target="http://lostpropertybar.com/" TargetMode="External"/><Relationship Id="rId185" Type="http://schemas.openxmlformats.org/officeDocument/2006/relationships/hyperlink" Target="https://scontent-hou1-1.cdninstagram.com/v/t51.2885-19/422375680_758720329035683_4448834968385189425_n.jpg?stp=dst-jpg_e0_s150x150_tt6&amp;efg=eyJ2ZW5jb2RlX3RhZyI6InByb2ZpbGVfcGljLmRqYW5nby4xMDgwLmMyIn0&amp;_nc_ht=scontent-hou1-1.cdninstagram.com&amp;_nc_cat=111&amp;_nc_oc=Q6cZ2QG2QCOF8nwpcvsNw6BZbTZJSRDQaTARxurTs-hi903Hx0vuB5tD6Evy1OwHCnie3TY&amp;_nc_ohc=8014GDAa_rIQ7kNvwEWUrv7&amp;_nc_gid=o7Vdy_D0sRSY-cMoObT3jQ&amp;edm=AOQ1c0wBAAAA&amp;ccb=7-5&amp;oh=00_Afx_dWBTMx_EkXF8R7R8tilw8kvDmgafMq_3gk_QN8v0NA&amp;oe=69BD85ED&amp;_nc_sid=8b3546" TargetMode="External"/><Relationship Id="rId392" Type="http://schemas.openxmlformats.org/officeDocument/2006/relationships/hyperlink" Target="https://www.instagram.com/vdjvultz" TargetMode="External"/><Relationship Id="rId697" Type="http://schemas.openxmlformats.org/officeDocument/2006/relationships/hyperlink" Target="http://vk.com/alexander.ganzitskiy" TargetMode="External"/><Relationship Id="rId252" Type="http://schemas.openxmlformats.org/officeDocument/2006/relationships/hyperlink" Target="https://www.instagram.com/watch_and_crobard" TargetMode="External"/><Relationship Id="rId1187" Type="http://schemas.openxmlformats.org/officeDocument/2006/relationships/hyperlink" Target="https://scontent-atl3-3.cdninstagram.com/v/t51.82787-19/651221357_18572059900048930_8662676570995257929_n.jpg?stp=dst-jpg_e0_s150x150_tt6&amp;efg=eyJ2ZW5jb2RlX3RhZyI6InByb2ZpbGVfcGljLmRqYW5nby4xMDgwLmMyIn0&amp;_nc_ht=scontent-atl3-3.cdninstagram.com&amp;_nc_cat=110&amp;_nc_oc=Q6cZ2QGKxHvNdgNLXJizkCqSVFYm8QQHHu_WqIMpRzMZE_sG_fP4-8a6HKFfCZK9UCSIHY4&amp;_nc_ohc=9suYIhw_WWgQ7kNvwHEmHo-&amp;_nc_gid=2jb97TCPLOjL7XybjtRwDQ&amp;edm=AOQ1c0wBAAAA&amp;ccb=7-5&amp;oh=00_Afw-uVRSChWdi92RMv7k_CoD_48Fgt31yYguibtkpg1ofg&amp;oe=69BDA7A8&amp;_nc_sid=8b3546" TargetMode="External"/><Relationship Id="rId112" Type="http://schemas.openxmlformats.org/officeDocument/2006/relationships/hyperlink" Target="https://scontent-lga3-3.cdninstagram.com/v/t51.2885-19/503614424_18406571455105574_9175996009320444611_n.jpg?stp=dst-jpg_e0_s150x150_tt6&amp;efg=eyJ2ZW5jb2RlX3RhZyI6InByb2ZpbGVfcGljLmRqYW5nby4xMDgwLmMyIn0&amp;_nc_ht=scontent-lga3-3.cdninstagram.com&amp;_nc_cat=102&amp;_nc_oc=Q6cZ2QEKzaCtDInUAi1RdVxaYwxLXXMJLFNRwt7J_Sk_lsqUKINwLrlpZBV4GFYMSbURfbY&amp;_nc_ohc=BOCiSewJ4V0Q7kNvwHubLoU&amp;_nc_gid=A8Sb_yhyuRoBt2pRSomoFw&amp;edm=AOQ1c0wBAAAA&amp;ccb=7-5&amp;oh=00_AfwRHtu7HTp98TEDxIo9L0w39A6aPMsBpXbaP8yaq7mgTg&amp;oe=69BDAB3E&amp;_nc_sid=8b3546" TargetMode="External"/><Relationship Id="rId557" Type="http://schemas.openxmlformats.org/officeDocument/2006/relationships/hyperlink" Target="https://www.instagram.com/upthrust_vsa" TargetMode="External"/><Relationship Id="rId764" Type="http://schemas.openxmlformats.org/officeDocument/2006/relationships/hyperlink" Target="https://www.instagram.com/wsg_atelier_watch" TargetMode="External"/><Relationship Id="rId971" Type="http://schemas.openxmlformats.org/officeDocument/2006/relationships/hyperlink" Target="https://www.instagram.com/murayamayasuyuki" TargetMode="External"/><Relationship Id="rId1394" Type="http://schemas.openxmlformats.org/officeDocument/2006/relationships/hyperlink" Target="https://www.instagram.com/piel___canelita" TargetMode="External"/><Relationship Id="rId417" Type="http://schemas.openxmlformats.org/officeDocument/2006/relationships/hyperlink" Target="https://www.instagram.com/castafiore_paris" TargetMode="External"/><Relationship Id="rId624" Type="http://schemas.openxmlformats.org/officeDocument/2006/relationships/hyperlink" Target="https://www.instagram.com/anastasiya.kondaurova" TargetMode="External"/><Relationship Id="rId831" Type="http://schemas.openxmlformats.org/officeDocument/2006/relationships/hyperlink" Target="https://scontent-mia5-1.cdninstagram.com/v/t51.2885-19/11251129_150515781955132_1386992951_a.jpg?stp=dst-jpg_e0_s150x150_tt6&amp;efg=eyJ2ZW5jb2RlX3RhZyI6InByb2ZpbGVfcGljLmRqYW5nby4xNTAuYzIifQ&amp;_nc_ht=scontent-mia5-1.cdninstagram.com&amp;_nc_cat=104&amp;_nc_oc=Q6cZ2QE8tKPaigmTwnpCxJPfzVpqN8bJiCXet_jMmY1_DgkutneTPYLGAQ8ianDtgnIOO5U&amp;_nc_ohc=lQ2skwW1t6AQ7kNvwGc4t4p&amp;_nc_gid=aAG_Mskj1BpYXkctI3lWtg&amp;edm=AOQ1c0wBAAAA&amp;ccb=7-5&amp;oh=00_Afzn-tbhrjuymFEUuLmuFK0ufb8FZD5e7mogoQJYPQllqg&amp;oe=69BDB7AA&amp;_nc_sid=8b3546" TargetMode="External"/><Relationship Id="rId1047" Type="http://schemas.openxmlformats.org/officeDocument/2006/relationships/hyperlink" Target="https://lollipop.racing/" TargetMode="External"/><Relationship Id="rId1254" Type="http://schemas.openxmlformats.org/officeDocument/2006/relationships/hyperlink" Target="https://www.instagram.com/bandido8163" TargetMode="External"/><Relationship Id="rId929" Type="http://schemas.openxmlformats.org/officeDocument/2006/relationships/hyperlink" Target="https://www.facebook.com/share/1CKdHdeUwP/?mibextid=wwXIfr" TargetMode="External"/><Relationship Id="rId1114" Type="http://schemas.openxmlformats.org/officeDocument/2006/relationships/hyperlink" Target="https://scontent-phl2-1.cdninstagram.com/v/t51.2885-19/461976678_533378215966960_8224035225946386329_n.jpg?stp=dst-jpg_e0_s150x150_tt6&amp;efg=eyJ2ZW5jb2RlX3RhZyI6InByb2ZpbGVfcGljLmRqYW5nby4xMDgwLmMyIn0&amp;_nc_ht=scontent-phl2-1.cdninstagram.com&amp;_nc_cat=104&amp;_nc_oc=Q6cZ2QELX8-lMQit_PtFb9T3E9-yXYh2ODcs2xfytlFcX0sGfdnoa8sZT-fo0lqOYYZIOVU&amp;_nc_ohc=LIufvy0v4lYQ7kNvwERZy2u&amp;_nc_gid=fAZWpohvTM0YzUc01RKxwA&amp;edm=AOQ1c0wBAAAA&amp;ccb=7-5&amp;oh=00_AfwHGnqIckOh7lNFa-pzJnI8_U1_XaiWX2RqhoNhOuX6xQ&amp;oe=69BD8856&amp;_nc_sid=8b3546" TargetMode="External"/><Relationship Id="rId1321" Type="http://schemas.openxmlformats.org/officeDocument/2006/relationships/hyperlink" Target="https://www.instagram.com/seven_chan777" TargetMode="External"/><Relationship Id="rId58" Type="http://schemas.openxmlformats.org/officeDocument/2006/relationships/hyperlink" Target="https://scontent-lga3-3.cdninstagram.com/v/t51.2885-19/351011218_948355916482760_4713270000447882468_n.jpg?stp=dst-jpg_e0_s150x150_tt6&amp;efg=eyJ2ZW5jb2RlX3RhZyI6InByb2ZpbGVfcGljLmRqYW5nby4xMDgwLmMyIn0&amp;_nc_ht=scontent-lga3-3.cdninstagram.com&amp;_nc_cat=108&amp;_nc_oc=Q6cZ2QGyHPzFKz_rvIhajKvyCvnf0cJk5RXdglWDgxb93AFVzOOqEB-Oa4GyaP3fcwixR5Y&amp;_nc_ohc=l7btGhsL85QQ7kNvwFydTjq&amp;_nc_gid=5w0o1EGg1DeMHSreoRtXnA&amp;edm=AOQ1c0wBAAAA&amp;ccb=7-5&amp;oh=00_AfzJFXfFmTSmlBEgc04OWaCl8ULRXVhPJ5PRKFqt82Qy2w&amp;oe=69BDA432&amp;_nc_sid=8b3546" TargetMode="External"/><Relationship Id="rId1419" Type="http://schemas.openxmlformats.org/officeDocument/2006/relationships/hyperlink" Target="https://scontent-bos5-1.cdninstagram.com/v/t51.2885-19/431655990_946103626541240_5834790105662567679_n.jpg?stp=dst-jpg_e0_s150x150_tt6&amp;efg=eyJ2ZW5jb2RlX3RhZyI6InByb2ZpbGVfcGljLmRqYW5nby45NTguYzIifQ&amp;_nc_ht=scontent-bos5-1.cdninstagram.com&amp;_nc_cat=108&amp;_nc_oc=Q6cZ2QHLcvvdneoSqdsvSwBscvubsfKanPeRMinCW37AxtHgr0Dqeq55EZ9NymT4F3E1dOw&amp;_nc_ohc=Tw3832yOLU0Q7kNvwHzW1eE&amp;_nc_gid=yziMCFGMlzBYE6B8iIqOHA&amp;edm=AOQ1c0wBAAAA&amp;ccb=7-5&amp;oh=00_AfwHuMRYMMvbCiBaqZwO4gTJWApC4B_ALyQL8Quymgm_KQ&amp;oe=69BD9EC4&amp;_nc_sid=8b3546" TargetMode="External"/><Relationship Id="rId274" Type="http://schemas.openxmlformats.org/officeDocument/2006/relationships/hyperlink" Target="https://www.instagram.com/watchinsa" TargetMode="External"/><Relationship Id="rId481" Type="http://schemas.openxmlformats.org/officeDocument/2006/relationships/hyperlink" Target="https://scontent-phl2-1.cdninstagram.com/v/t51.2885-19/440719907_7349837128405135_7887239699959599848_n.jpg?stp=dst-jpg_e0_s150x150_tt6&amp;efg=eyJ2ZW5jb2RlX3RhZyI6InByb2ZpbGVfcGljLmRqYW5nby45NjAuYzIifQ&amp;_nc_ht=scontent-phl2-1.cdninstagram.com&amp;_nc_cat=107&amp;_nc_oc=Q6cZ2QF1i1CiKKLgNFp6lVd3691ig1wzNjy1wPtKyyR6F7Z60UZCcXHchoWySsACFTs_vvc&amp;_nc_ohc=WGOCVu5fed4Q7kNvwGDz4tw&amp;_nc_gid=94Rfu5-ZEar4oh6tDLnhZQ&amp;edm=AOQ1c0wBAAAA&amp;ccb=7-5&amp;oh=00_AfycCl4QznqsBb8cmjAAKv_Xw4AkQL-qNMHvHmrzb7JQ-g&amp;oe=69BD9F00&amp;_nc_sid=8b3546" TargetMode="External"/><Relationship Id="rId134" Type="http://schemas.openxmlformats.org/officeDocument/2006/relationships/hyperlink" Target="https://scontent-mia3-3.cdninstagram.com/v/t51.2885-19/277958952_352490126840349_34311638399701363_n.jpg?stp=dst-jpg_e0_s150x150_tt6&amp;efg=eyJ2ZW5jb2RlX3RhZyI6InByb2ZpbGVfcGljLmRqYW5nby4xMDgwLmMyIn0&amp;_nc_ht=scontent-mia3-3.cdninstagram.com&amp;_nc_cat=109&amp;_nc_oc=Q6cZ2QFDmr2kgPk42yrLi2IIeY_ouatitBgBM6NVEwfWkPYawu3H1F_TFGFWqR-aav1e25Q&amp;_nc_ohc=wiNiIjKhr_0Q7kNvwHkV5ej&amp;_nc_gid=q8-Lom0c5uoZrn_dx6vxig&amp;edm=AOQ1c0wBAAAA&amp;ccb=7-5&amp;oh=00_AfwLJqffwQWcfF3-5xWRo501XqPrwC3ptueyvGcfmf-1LQ&amp;oe=69BDAC41&amp;_nc_sid=8b3546" TargetMode="External"/><Relationship Id="rId579" Type="http://schemas.openxmlformats.org/officeDocument/2006/relationships/hyperlink" Target="https://scontent-lga3-1.cdninstagram.com/v/t51.2885-19/376798061_1077745943207991_5919670133753826627_n.jpg?stp=dst-jpg_e0_s150x150_tt6&amp;efg=eyJ2ZW5jb2RlX3RhZyI6InByb2ZpbGVfcGljLmRqYW5nby4zMjAuYzIifQ&amp;_nc_ht=scontent-lga3-1.cdninstagram.com&amp;_nc_cat=103&amp;_nc_oc=Q6cZ2QGlHAa6MjT2rRhDApxjjmqUXTsiVDr0-wGeg914VeBWK0s4wxRQrumHt_EvSIavqmE&amp;_nc_ohc=8OmaYVEGFSEQ7kNvwEXMng6&amp;_nc_gid=lyz_so7sUJERvHvKtTVE0w&amp;edm=AOQ1c0wBAAAA&amp;ccb=7-5&amp;oh=00_AfynJMGJ8VBJC5rRvmhYWIS3pTeXUpE4uLaQqEwmlmJ1_w&amp;oe=69BD9DD2&amp;_nc_sid=8b3546" TargetMode="External"/><Relationship Id="rId786" Type="http://schemas.openxmlformats.org/officeDocument/2006/relationships/hyperlink" Target="https://t.me/GoldHomeDanilaMaster" TargetMode="External"/><Relationship Id="rId993" Type="http://schemas.openxmlformats.org/officeDocument/2006/relationships/hyperlink" Target="https://www.instagram.com/higashi_13_8_" TargetMode="External"/><Relationship Id="rId341" Type="http://schemas.openxmlformats.org/officeDocument/2006/relationships/hyperlink" Target="https://www.instagram.com/letabli.ch" TargetMode="External"/><Relationship Id="rId439" Type="http://schemas.openxmlformats.org/officeDocument/2006/relationships/hyperlink" Target="https://scontent-dfw5-2.cdninstagram.com/v/t51.2885-19/13534314_846586078780915_424760534_a.jpg?stp=dst-jpg_e0_s150x150_tt6&amp;efg=eyJ2ZW5jb2RlX3RhZyI6InByb2ZpbGVfcGljLmRqYW5nby43MjAuYzIifQ&amp;_nc_ht=scontent-dfw5-2.cdninstagram.com&amp;_nc_cat=107&amp;_nc_oc=Q6cZ2QEwTps_CRuRfmF_e7x7eF95GcTyaJe0tviLI_HRohLfv_oThRMISzkak4RMRugsB7w&amp;_nc_ohc=pB8ODwrOpNsQ7kNvwGARf5N&amp;_nc_gid=TXpQKBki4seni9mZLYMllw&amp;edm=AOQ1c0wBAAAA&amp;ccb=7-5&amp;oh=00_Afxg9jGZ1OxeYLRg1s6EUNdWzGfslFHTN8b-9OCAB6wRAA&amp;oe=69BD9269&amp;_nc_sid=8b3546" TargetMode="External"/><Relationship Id="rId646" Type="http://schemas.openxmlformats.org/officeDocument/2006/relationships/hyperlink" Target="https://t.me/bekenyov_off" TargetMode="External"/><Relationship Id="rId1069" Type="http://schemas.openxmlformats.org/officeDocument/2006/relationships/hyperlink" Target="https://www.instagram.com/dshibarshin" TargetMode="External"/><Relationship Id="rId1276" Type="http://schemas.openxmlformats.org/officeDocument/2006/relationships/hyperlink" Target="https://scontent-dfw5-1.cdninstagram.com/v/t51.82787-19/628201699_18350121769225881_1882654717255696399_n.jpg?stp=dst-jpg_e0_s150x150_tt6&amp;efg=eyJ2ZW5jb2RlX3RhZyI6InByb2ZpbGVfcGljLmRqYW5nby4xMDgwLmMyIn0&amp;_nc_ht=scontent-dfw5-1.cdninstagram.com&amp;_nc_cat=109&amp;_nc_oc=Q6cZ2QHelq-GOZmx83yykkevARfU0LGQG99f26Kx-XTQJ6Jm5PwinkazWDeZlDMzJ_27ckU&amp;_nc_ohc=wSh5rl8G6f4Q7kNvwEUFwim&amp;_nc_gid=liEujXM8KFnsjEbb8VOTIQ&amp;edm=AOQ1c0wBAAAA&amp;ccb=7-5&amp;oh=00_AfwX1bd9cj5tmLuUf3LohRZ0jEENgXp_-n6DgrkAbit42A&amp;oe=69BDA381&amp;_nc_sid=8b3546" TargetMode="External"/><Relationship Id="rId201" Type="http://schemas.openxmlformats.org/officeDocument/2006/relationships/hyperlink" Target="https://wa.me/447969314702?countryName=GB&amp;countryCode=44&amp;phoneNumber=7969314702" TargetMode="External"/><Relationship Id="rId506" Type="http://schemas.openxmlformats.org/officeDocument/2006/relationships/hyperlink" Target="https://www.instagram.com/lampa.garage" TargetMode="External"/><Relationship Id="rId853" Type="http://schemas.openxmlformats.org/officeDocument/2006/relationships/hyperlink" Target="http://www.sydesign.jp/" TargetMode="External"/><Relationship Id="rId1136" Type="http://schemas.openxmlformats.org/officeDocument/2006/relationships/hyperlink" Target="https://scontent-atl3-3.cdninstagram.com/v/t51.2885-19/446231060_1612459752881038_6223316784657800508_n.jpg?stp=dst-jpg_e0_s150x150_tt6&amp;efg=eyJ2ZW5jb2RlX3RhZyI6InByb2ZpbGVfcGljLmRqYW5nby42ODguYzEifQ&amp;_nc_ht=scontent-atl3-3.cdninstagram.com&amp;_nc_cat=110&amp;_nc_oc=Q6cZ2QGjDvMWd9Au8OWHwxkMnyhjc5UZ3fweF9opS5lKtu_Z8AOf1Do6AnJCeAyuad_8aPo&amp;_nc_ohc=44ueYMvGwyIQ7kNvwETibtA&amp;_nc_gid=romfOcA8Xjp5RHWF-bpwSQ&amp;edm=AOQ1c0wBAAAA&amp;ccb=7-5&amp;oh=00_AfwkromMFW83U1bNju6WJDX6-DwOLBM-Iw2UxaPnTs425g&amp;oe=69BD9EFB&amp;_nc_sid=8b3546" TargetMode="External"/><Relationship Id="rId713" Type="http://schemas.openxmlformats.org/officeDocument/2006/relationships/hyperlink" Target="https://scontent-dfw5-2.cdninstagram.com/v/t51.2885-19/501580003_18063610433105736_3017472276215250810_n.jpg?stp=dst-jpg_e0_s150x150_tt6&amp;efg=eyJ2ZW5jb2RlX3RhZyI6InByb2ZpbGVfcGljLmRqYW5nby4xMDgwLmMyIn0&amp;_nc_ht=scontent-dfw5-2.cdninstagram.com&amp;_nc_cat=100&amp;_nc_oc=Q6cZ2QGdoQamrduW9Vd8yj4aMYQv8VDoGKr3GpKhvF0cdk0dYK5BOeUqnnDsPBcI9PZ6rA8&amp;_nc_ohc=MSJHWDPylOYQ7kNvwHUqF31&amp;_nc_gid=1lycmIB-AriQZldVMsrnCw&amp;edm=AOQ1c0wBAAAA&amp;ccb=7-5&amp;oh=00_Afw_QQxn-w3xZuCrKFLasX9yc6KA4kg8UKP2Nwj-naoQQQ&amp;oe=69BDB9E8&amp;_nc_sid=8b3546" TargetMode="External"/><Relationship Id="rId920" Type="http://schemas.openxmlformats.org/officeDocument/2006/relationships/hyperlink" Target="http://www.fura-bella.com/" TargetMode="External"/><Relationship Id="rId1343" Type="http://schemas.openxmlformats.org/officeDocument/2006/relationships/hyperlink" Target="https://scontent-mia3-1.cdninstagram.com/v/t51.82787-19/640914651_18133195057518215_3288464521668457798_n.jpg?stp=dst-jpg_e0_s150x150_tt6&amp;efg=eyJ2ZW5jb2RlX3RhZyI6InByb2ZpbGVfcGljLmRqYW5nby4xMDgwLmMyIn0&amp;_nc_ht=scontent-mia3-1.cdninstagram.com&amp;_nc_cat=111&amp;_nc_oc=Q6cZ2QGYdnm88JA99ipJTUX0bidCjpg98pA49AI5baNm14_XgqVRfT7smUYYQlSfW4e1U9k&amp;_nc_ohc=hMid6EXG7GkQ7kNvwHRJEbw&amp;_nc_gid=exv8-92wkFVei7V46mXrJg&amp;edm=AOQ1c0wBAAAA&amp;ccb=7-5&amp;oh=00_AfxGxVQzx8CpbaOXuh4kWYr8zbMFkdIChymKKU1TPxhDSg&amp;oe=69BDBAA8&amp;_nc_sid=8b3546" TargetMode="External"/><Relationship Id="rId1203" Type="http://schemas.openxmlformats.org/officeDocument/2006/relationships/hyperlink" Target="https://scontent-lax3-1.cdninstagram.com/v/t51.2885-19/347455963_259687736597782_148966730898667984_n.jpg?stp=dst-jpg_e0_s150x150_tt6&amp;efg=eyJ2ZW5jb2RlX3RhZyI6InByb2ZpbGVfcGljLmRqYW5nby4xMDgwLmMyIn0&amp;_nc_ht=scontent-lax3-1.cdninstagram.com&amp;_nc_cat=110&amp;_nc_oc=Q6cZ2QGpHCsi7wc2zwlletEhtPgdk6v8Ra1wxQ1e2ORGzfN2ZjwB8Gx7qW9Urhu9ZVewxp4&amp;_nc_ohc=hrp4YAHY8qUQ7kNvwFVcjgu&amp;_nc_gid=bBn3q462ELBJf135uKYQ8g&amp;edm=AOQ1c0wBAAAA&amp;ccb=7-5&amp;oh=00_Afz2HKH4oiYmOgRiz4cZUQM77Xj66xyluhc75PxwJwZuYw&amp;oe=69BD8721&amp;_nc_sid=8b3546" TargetMode="External"/><Relationship Id="rId1410" Type="http://schemas.openxmlformats.org/officeDocument/2006/relationships/hyperlink" Target="https://scontent-atl3-3.cdninstagram.com/v/t51.2885-19/447984233_3765806193689937_5696456371210718894_n.jpg?stp=dst-jpg_e0_s150x150_tt6&amp;efg=eyJ2ZW5jb2RlX3RhZyI6InByb2ZpbGVfcGljLmRqYW5nby4xMDgwLmMyIn0&amp;_nc_ht=scontent-atl3-3.cdninstagram.com&amp;_nc_cat=109&amp;_nc_oc=Q6cZ2QGctIo4d0_QShb37EEm_W-5M4mFTDkAhX36uW6KJx3FwMO1Mihx_MtSWTvPef4VhUU&amp;_nc_ohc=Lgyf5gKWRskQ7kNvwFIYB3t&amp;_nc_gid=mViUUiWo-H2WHcB6qM2eSw&amp;edm=AOQ1c0wBAAAA&amp;ccb=7-5&amp;oh=00_Afzz4BOZfNcC4qG_LYjIdMqdO3si3Y6qnvOsAO0XoCYD5Q&amp;oe=69BD9294&amp;_nc_sid=8b3546" TargetMode="External"/><Relationship Id="rId296" Type="http://schemas.openxmlformats.org/officeDocument/2006/relationships/hyperlink" Target="https://scontent-dfw5-1.cdninstagram.com/v/t51.82787-19/534442213_17883175407358643_1672577651975111786_n.jpg?stp=dst-jpg_e0_s150x150_tt6&amp;efg=eyJ2ZW5jb2RlX3RhZyI6InByb2ZpbGVfcGljLmRqYW5nby4xMDgwLmMyIn0&amp;_nc_ht=scontent-dfw5-1.cdninstagram.com&amp;_nc_cat=111&amp;_nc_oc=Q6cZ2QHVv-YNXsgZU6HftIq1RXFxIFF9P4JjCxHVddwgb6eixeRxwc8wm3AdF7bbTBcv3bU&amp;_nc_ohc=3W1L37kBOcMQ7kNvwGDUvf8&amp;_nc_gid=72whP9mrAyakbdhbX98KdQ&amp;edm=AOQ1c0wBAAAA&amp;ccb=7-5&amp;oh=00_Afy2uY_ruaJv_81WAW9UiBhx33yjBI0IavosL_u8sdfJLQ&amp;oe=69BDA928&amp;_nc_sid=8b3546" TargetMode="External"/><Relationship Id="rId156" Type="http://schemas.openxmlformats.org/officeDocument/2006/relationships/hyperlink" Target="https://www.instagram.com/grailwatchmaterial" TargetMode="External"/><Relationship Id="rId363" Type="http://schemas.openxmlformats.org/officeDocument/2006/relationships/hyperlink" Target="https://scontent-phl2-1.cdninstagram.com/v/t51.2885-19/501922373_18294177532222871_5901502985305472717_n.jpg?stp=dst-jpg_e0_s150x150_tt6&amp;efg=eyJ2ZW5jb2RlX3RhZyI6InByb2ZpbGVfcGljLmRqYW5nby45NTguYzIifQ&amp;_nc_ht=scontent-phl2-1.cdninstagram.com&amp;_nc_cat=111&amp;_nc_oc=Q6cZ2QHd8LYSUHJa-DsLtN5WPZIkVuBLrf4LX2M8d0pdf_nZOV4YmtZ55R3mPLY4mHP1oC5EwSrMSGJ3VWfzxfbAa4s5&amp;_nc_ohc=V7aLyeFmi34Q7kNvwG4nEQ5&amp;_nc_gid=D7d-L81IvD14Ej5hOucTIA&amp;edm=AOQ1c0wBAAAA&amp;ccb=7-5&amp;oh=00_Afz-8qUj1JlHgoxmCvRAxghe33pcbFXdKoH2nNWhKZm4uQ&amp;oe=69BDB44A&amp;_nc_sid=8b3546" TargetMode="External"/><Relationship Id="rId570" Type="http://schemas.openxmlformats.org/officeDocument/2006/relationships/hyperlink" Target="https://www.instagram.com/anatole_lazareff" TargetMode="External"/><Relationship Id="rId223" Type="http://schemas.openxmlformats.org/officeDocument/2006/relationships/hyperlink" Target="https://scontent-mia3-2.cdninstagram.com/v/t51.2885-19/347475821_621138769924387_4385917516681440311_n.jpg?stp=dst-jpg_e0_s150x150_tt6&amp;efg=eyJ2ZW5jb2RlX3RhZyI6InByb2ZpbGVfcGljLmRqYW5nby4xMDgwLmMyIn0&amp;_nc_ht=scontent-mia3-2.cdninstagram.com&amp;_nc_cat=107&amp;_nc_oc=Q6cZ2QGPFA7UEGOqNk3uNrkXEEQCU1eRvYx9AAbAzrZKSJ6gLYhL3zQdgnIlZNTya_m_8eo&amp;_nc_ohc=hFwTP_b-cfsQ7kNvwE23ZWw&amp;_nc_gid=oG-T8_VwwTKx1IBipb3YVw&amp;edm=AOQ1c0wBAAAA&amp;ccb=7-5&amp;oh=00_Afzs4Noq06DBpa3YMbpuVwC7UraJ-80bMw_tj-k-43OpAg&amp;oe=69BD9D36&amp;_nc_sid=8b3546" TargetMode="External"/><Relationship Id="rId430" Type="http://schemas.openxmlformats.org/officeDocument/2006/relationships/hyperlink" Target="https://www.instagram.com/james.mw.jones" TargetMode="External"/><Relationship Id="rId668" Type="http://schemas.openxmlformats.org/officeDocument/2006/relationships/hyperlink" Target="https://www.instagram.com/qizil_ve_gumus_satisi_jeweller" TargetMode="External"/><Relationship Id="rId875" Type="http://schemas.openxmlformats.org/officeDocument/2006/relationships/hyperlink" Target="https://www.instagram.com/ryotafujiguchi" TargetMode="External"/><Relationship Id="rId1060" Type="http://schemas.openxmlformats.org/officeDocument/2006/relationships/hyperlink" Target="https://www.instagram.com/__tayu__13" TargetMode="External"/><Relationship Id="rId1298" Type="http://schemas.openxmlformats.org/officeDocument/2006/relationships/hyperlink" Target="https://scontent-phl2-1.cdninstagram.com/v/t51.82787-19/541299277_17844129699564622_5775017105513694411_n.jpg?stp=dst-jpg_e0_s150x150_tt6&amp;efg=eyJ2ZW5jb2RlX3RhZyI6InByb2ZpbGVfcGljLmRqYW5nby4xMDgwLmMyIn0&amp;_nc_ht=scontent-phl2-1.cdninstagram.com&amp;_nc_cat=110&amp;_nc_oc=Q6cZ2QHXmcTMHjJQu21UkLtq741vUWw0NR_CDXMWsndYGAecIRr2toFwqoAa-DSbZif1MEw&amp;_nc_ohc=-BWZkIJD4PsQ7kNvwEw5p_J&amp;_nc_gid=JOaMDApS7UdFLouoOpCoAw&amp;edm=AOQ1c0wBAAAA&amp;ccb=7-5&amp;oh=00_AfzmGo_5zSqs_OOoKVdrcOZ7lCR9gdKwcNnv1VPvYNo3QQ&amp;oe=69BD98E2&amp;_nc_sid=8b3546" TargetMode="External"/><Relationship Id="rId528" Type="http://schemas.openxmlformats.org/officeDocument/2006/relationships/hyperlink" Target="https://scontent-ord5-3.cdninstagram.com/v/t51.2885-19/240947326_4624559770895959_914385670008763956_n.jpg?stp=dst-jpg_e0_s150x150_tt6&amp;efg=eyJ2ZW5jb2RlX3RhZyI6InByb2ZpbGVfcGljLmRqYW5nby4xMDgwLmMyIn0&amp;_nc_ht=scontent-ord5-3.cdninstagram.com&amp;_nc_cat=107&amp;_nc_oc=Q6cZ2QEekSo65riPyU5BqZ0LvG1fQ6R4DLGo-RD-EcZ0Iu8Il80Oa0QrNsB7syOfzL3SrOY&amp;_nc_ohc=8NYWgjPbGgYQ7kNvwH4VL07&amp;_nc_gid=EhvC_uYpmXxk-0zZ03iCGg&amp;edm=AOQ1c0wBAAAA&amp;ccb=7-5&amp;oh=00_AfzpR2-yJOw8dnWinIwf2fFjIJFIgfolltZ7MCKaJnymOw&amp;oe=69BD8C75&amp;_nc_sid=8b3546" TargetMode="External"/><Relationship Id="rId735" Type="http://schemas.openxmlformats.org/officeDocument/2006/relationships/hyperlink" Target="https://scontent-ord5-3.cdninstagram.com/v/t51.2885-19/126783420_127720298910744_756891173597143198_n.jpg?stp=dst-jpg_e0_s150x150_tt6&amp;efg=eyJ2ZW5jb2RlX3RhZyI6InByb2ZpbGVfcGljLmRqYW5nby4xMDQ1LmMyIn0&amp;_nc_ht=scontent-ord5-3.cdninstagram.com&amp;_nc_cat=100&amp;_nc_oc=Q6cZ2QFBV2xxjYP9TdCmFuFEqXkKxLMNgPmxXJiOzDG46HY2Q4QccdvGt5CcFy6IlNS8ohM&amp;_nc_ohc=6x6WJRCtYCAQ7kNvwFwlUUY&amp;_nc_gid=p-Y1bZbLyZrxPTX0ngTTOQ&amp;edm=AOQ1c0wBAAAA&amp;ccb=7-5&amp;oh=00_AfxzWezvPuSeua7WJP4c66zcURu6MmKYgL7GR_CNFA8OVg&amp;oe=69BD8940&amp;_nc_sid=8b3546" TargetMode="External"/><Relationship Id="rId942" Type="http://schemas.openxmlformats.org/officeDocument/2006/relationships/hyperlink" Target="https://scontent-mia3-3.cdninstagram.com/v/t51.2885-19/475231596_973853780891865_5129463436849630396_n.jpg?stp=dst-jpg_e0_s150x150_tt6&amp;efg=eyJ2ZW5jb2RlX3RhZyI6InByb2ZpbGVfcGljLmRqYW5nby4xMDgwLmMyIn0&amp;_nc_ht=scontent-mia3-3.cdninstagram.com&amp;_nc_cat=109&amp;_nc_oc=Q6cZ2QGlNaG7gbOVESX0a3KIoxnzJEX7fxd7T0xvmqAm64TBRD8TvrTe07Z8hG2oYU8ATHg&amp;_nc_ohc=XFDy9LMhxNYQ7kNvwE33a3L&amp;_nc_gid=5h_TTnqJ8VJ-2GonSCcK4g&amp;edm=AOQ1c0wBAAAA&amp;ccb=7-5&amp;oh=00_Afw68Pksq44dwsHvq0AmiXK3-PUsHiyuIx35tIQgoap3ig&amp;oe=69BDB9C8&amp;_nc_sid=8b3546" TargetMode="External"/><Relationship Id="rId1158" Type="http://schemas.openxmlformats.org/officeDocument/2006/relationships/hyperlink" Target="https://scontent-iad3-2.cdninstagram.com/v/t51.2885-19/384016418_1665718720571298_580318714205348525_n.jpg?stp=dst-jpg_e0_s150x150_tt6&amp;efg=eyJ2ZW5jb2RlX3RhZyI6InByb2ZpbGVfcGljLmRqYW5nby43NTAuYzIifQ&amp;_nc_ht=scontent-iad3-2.cdninstagram.com&amp;_nc_cat=106&amp;_nc_oc=Q6cZ2QHM-AjiGU0xuwm_MA9_t7OWwTSukTXE8IMr7ELKxdS1RkBX_0JN-T-0qx66oy8t46s&amp;_nc_ohc=0kbPgx6at8QQ7kNvwENGhW5&amp;_nc_gid=dfajz6As2z53M0nHoCRqrg&amp;edm=AOQ1c0wBAAAA&amp;ccb=7-5&amp;oh=00_Afy_cP8dO78w3_AkqVVR00T4UV3DFhmPJEVTLnTFvfGW7g&amp;oe=69BD932B&amp;_nc_sid=8b3546" TargetMode="External"/><Relationship Id="rId1365" Type="http://schemas.openxmlformats.org/officeDocument/2006/relationships/hyperlink" Target="https://www.instagram.com/ninini_1116" TargetMode="External"/><Relationship Id="rId1018" Type="http://schemas.openxmlformats.org/officeDocument/2006/relationships/hyperlink" Target="https://www.instagram.com/mellowedhigh" TargetMode="External"/><Relationship Id="rId1225" Type="http://schemas.openxmlformats.org/officeDocument/2006/relationships/hyperlink" Target="https://www.instagram.com/maaya_orido_559" TargetMode="External"/><Relationship Id="rId1432" Type="http://schemas.openxmlformats.org/officeDocument/2006/relationships/hyperlink" Target="https://www.instagram.com/yuyao._.1225" TargetMode="External"/><Relationship Id="rId71" Type="http://schemas.openxmlformats.org/officeDocument/2006/relationships/hyperlink" Target="https://scontent-lga3-3.cdninstagram.com/v/t51.2885-19/312947720_1495836987510698_8692994075476202523_n.jpg?stp=dst-jpg_e0_s150x150_tt6&amp;efg=eyJ2ZW5jb2RlX3RhZyI6InByb2ZpbGVfcGljLmRqYW5nby4xMDgwLmMyIn0&amp;_nc_ht=scontent-lga3-3.cdninstagram.com&amp;_nc_cat=102&amp;_nc_oc=Q6cZ2QHFmUYkKBvoBUI3EpdP_JrYgabu2Xp_KqZhSqCG9JZmuCMM1gKoLrGmrh0hVj3CvEc&amp;_nc_ohc=5J9ypjZ2oq0Q7kNvwGmVHnt&amp;_nc_gid=7rhXq3UGCrCZPVaBM9vsHQ&amp;edm=AOQ1c0wBAAAA&amp;ccb=7-5&amp;oh=00_Afzj5EiBKvBIctWs6NO08ZQOZusjRNGE214oC8AKTV40iA&amp;oe=69BDB718&amp;_nc_sid=8b3546" TargetMode="External"/><Relationship Id="rId802" Type="http://schemas.openxmlformats.org/officeDocument/2006/relationships/hyperlink" Target="https://scontent-lga3-3.cdninstagram.com/v/t51.2885-19/465609408_1100517754802274_1330746002287226196_n.jpg?stp=dst-jpg_e0_s150x150_tt6&amp;efg=eyJ2ZW5jb2RlX3RhZyI6InByb2ZpbGVfcGljLmRqYW5nby43MzkuYzIifQ&amp;_nc_ht=scontent-lga3-3.cdninstagram.com&amp;_nc_cat=106&amp;_nc_oc=Q6cZ2QFqwXqPf9fUq7j_FziHhsTrlKkxdRuM2bhkx4KIYzJXe0fPa2qe2LvOREPdbQzZP5Q&amp;_nc_ohc=i6v32x7Zoe0Q7kNvwFZvyjI&amp;_nc_gid=EjwQlGfz57-ZCsYjTW7BiQ&amp;edm=AOQ1c0wBAAAA&amp;ccb=7-5&amp;oh=00_AfyHNI34iWtAGK170Kvj6eDzl_WFew5lyThjHr4WL9xaXQ&amp;oe=69BD9ACC&amp;_nc_sid=8b3546" TargetMode="External"/><Relationship Id="rId29" Type="http://schemas.openxmlformats.org/officeDocument/2006/relationships/hyperlink" Target="https://instagram.fric1-2.fna.fbcdn.net/v/t51.82787-19/623276030_18124725511558793_7691929382419140268_n.jpg?stp=dst-jpg_e0_s150x150_tt6&amp;efg=eyJ2ZW5jb2RlX3RhZyI6InByb2ZpbGVfcGljLmRqYW5nby40NTMuYzIifQ&amp;_nc_ht=instagram.fric1-2.fna.fbcdn.net&amp;_nc_cat=105&amp;_nc_oc=Q6cZ2QGbSvS_oHayYfEFpCxE9eEtQgleWjzgsiZFnXZhuJ6yqp0YIxsjM4W41XLgHxgiu_s&amp;_nc_ohc=O96y9BBT99cQ7kNvwFGWRh1&amp;_nc_gid=gO_or9YlZO9WvgEKjv2POw&amp;edm=AOQ1c0wBAAAA&amp;ccb=7-5&amp;oh=00_AfzbZPfjcr40JpSjGzbG-ac_nJ7kvWAquFzP6HrKXg35HA&amp;oe=69BDAD33&amp;_nc_sid=8b3546" TargetMode="External"/><Relationship Id="rId178" Type="http://schemas.openxmlformats.org/officeDocument/2006/relationships/hyperlink" Target="https://www.instagram.com/jingrou" TargetMode="External"/><Relationship Id="rId385" Type="http://schemas.openxmlformats.org/officeDocument/2006/relationships/hyperlink" Target="https://scontent-sea5-1.cdninstagram.com/v/t51.82787-19/619193400_17845066221671242_2000962530630284429_n.jpg?stp=dst-jpg_e0_s150x150_tt6&amp;efg=eyJ2ZW5jb2RlX3RhZyI6InByb2ZpbGVfcGljLmRqYW5nby41MzMuYzIifQ&amp;_nc_ht=scontent-sea5-1.cdninstagram.com&amp;_nc_cat=110&amp;_nc_oc=Q6cZ2QGZvWsmpMgjYaygnD5T6SJ35QC8qu7JsB_Caoc31DFl2lCvTzTQHr8Y1vmYrBxoROs&amp;_nc_ohc=4iO1VkzEkO4Q7kNvwHgolpU&amp;_nc_gid=BtEBsJTF39ljw-cSCUpCgw&amp;edm=AOQ1c0wBAAAA&amp;ccb=7-5&amp;oh=00_AfzSTYWEpf8AA7q-_yBFV3nKA_HWc0PsbPaIMSVN5P4Yaw&amp;oe=69BD8473&amp;_nc_sid=8b3546" TargetMode="External"/><Relationship Id="rId592" Type="http://schemas.openxmlformats.org/officeDocument/2006/relationships/hyperlink" Target="https://www.instagram.com/dimakovtyn" TargetMode="External"/><Relationship Id="rId245" Type="http://schemas.openxmlformats.org/officeDocument/2006/relationships/hyperlink" Target="https://scontent-iad3-1.cdninstagram.com/v/t51.2885-19/411966783_1401076517461497_7417543835476133498_n.jpg?stp=dst-jpg_e0_s150x150_tt6&amp;efg=eyJ2ZW5jb2RlX3RhZyI6InByb2ZpbGVfcGljLmRqYW5nby4xMDgwLmMyIn0&amp;_nc_ht=scontent-iad3-1.cdninstagram.com&amp;_nc_cat=109&amp;_nc_oc=Q6cZ2QEEae4ntIKicbbyxCJw0DbqOhgYkONXeY7EskBeAjJBDTH_NE1Q7W03nXrASfKbng2zAd9s_32I_KgNsEIm_IVB&amp;_nc_ohc=eC-4j58F360Q7kNvwG6l3Dd&amp;_nc_gid=U4SwaaAgCEhYg9z3TbJGZA&amp;edm=AOQ1c0wBAAAA&amp;ccb=7-5&amp;oh=00_AfzxWFpTRd5FxI5225n8ckp9_5BL4RFGxIWRtxfzSTt9nQ&amp;oe=69BDAD5A&amp;_nc_sid=8b3546" TargetMode="External"/><Relationship Id="rId452" Type="http://schemas.openxmlformats.org/officeDocument/2006/relationships/hyperlink" Target="https://scontent-dfw6-1.cdninstagram.com/v/t51.2885-19/312916238_146132688138966_8770493325097655414_n.jpg?stp=dst-jpg_e0_s150x150_tt6&amp;efg=eyJ2ZW5jb2RlX3RhZyI6InByb2ZpbGVfcGljLmRqYW5nby44MjYuYzIifQ&amp;_nc_ht=scontent-dfw6-1.cdninstagram.com&amp;_nc_cat=106&amp;_nc_oc=Q6cZ2QHbkV-2rO_UYsgpks6l1AkO-laosgJ1hOHKZq3qG5Ai2uGckAsi-udVH2HOm5_P8TI&amp;_nc_ohc=OwEI8JD7UicQ7kNvwGC-03d&amp;_nc_gid=47pb1X69jn6I9UCjPYiSfQ&amp;edm=AOQ1c0wBAAAA&amp;ccb=7-5&amp;oh=00_AfzImBOY4BFuWibnPQu16yBFg3m2ZNCPz5Q6AObPOsBNwg&amp;oe=69BDACFC&amp;_nc_sid=8b3546" TargetMode="External"/><Relationship Id="rId897" Type="http://schemas.openxmlformats.org/officeDocument/2006/relationships/hyperlink" Target="https://instagram.fboi1-1.fna.fbcdn.net/v/t51.2885-19/12555996_1634520740146637_1517243063_a.jpg?stp=dst-jpg_e0_s150x150_tt6&amp;efg=eyJ2ZW5jb2RlX3RhZyI6InByb2ZpbGVfcGljLmRqYW5nby43MjAuYzIifQ&amp;_nc_ht=instagram.fboi1-1.fna.fbcdn.net&amp;_nc_cat=105&amp;_nc_oc=Q6cZ2QFga_7ByQ_aJy_hs2W9RJb6cK-kDeC4FhyoNebpfc7eOXhceLExiVlQwsouHuqS8m4&amp;_nc_ohc=6JtvYgppEegQ7kNvwGGKA0T&amp;_nc_gid=8zmC3SNkNhlzpTL6__9pCA&amp;edm=AOQ1c0wBAAAA&amp;ccb=7-5&amp;oh=00_AfwpSAGbWLCS232zQpTj1pZloB247T3rwW-F_xc41uvvrQ&amp;oe=69BD905C&amp;_nc_sid=8b3546" TargetMode="External"/><Relationship Id="rId1082" Type="http://schemas.openxmlformats.org/officeDocument/2006/relationships/hyperlink" Target="https://scontent-sjc3-1.cdninstagram.com/v/t51.82787-19/562658625_18539781268000404_53238392183335462_n.jpg?stp=dst-jpg_e0_s150x150_tt6&amp;efg=eyJ2ZW5jb2RlX3RhZyI6InByb2ZpbGVfcGljLmRqYW5nby45NjAuYzIifQ&amp;_nc_ht=scontent-sjc3-1.cdninstagram.com&amp;_nc_cat=100&amp;_nc_oc=Q6cZ2QFsB0reqXyQun7bEhril6JblvuW4tLlSTdwI2AbPuXOlxCQgESAceS1cBN2HwupMkg&amp;_nc_ohc=ejgOlwPD9LoQ7kNvwHpTQVB&amp;_nc_gid=iFRcfOR0-Y2GVnDQK0V_qQ&amp;edm=AOQ1c0wBAAAA&amp;ccb=7-5&amp;oh=00_Afx8QFGW-AZqEP-VUebMbLp44b89hnCx4SxBpbZXOzJGtA&amp;oe=69BDAA23&amp;_nc_sid=8b3546" TargetMode="External"/><Relationship Id="rId105" Type="http://schemas.openxmlformats.org/officeDocument/2006/relationships/hyperlink" Target="https://www.instagram.com/maestrettig" TargetMode="External"/><Relationship Id="rId312" Type="http://schemas.openxmlformats.org/officeDocument/2006/relationships/hyperlink" Target="https://www.instagram.com/jacoporosolen" TargetMode="External"/><Relationship Id="rId757" Type="http://schemas.openxmlformats.org/officeDocument/2006/relationships/hyperlink" Target="https://www.instagram.com/usa_vitaminy_bishkek" TargetMode="External"/><Relationship Id="rId964" Type="http://schemas.openxmlformats.org/officeDocument/2006/relationships/hyperlink" Target="https://www.modshairagency.jp/artist/takaekamikawa/" TargetMode="External"/><Relationship Id="rId1387" Type="http://schemas.openxmlformats.org/officeDocument/2006/relationships/hyperlink" Target="https://www.instagram.com/tashijy" TargetMode="External"/><Relationship Id="rId93" Type="http://schemas.openxmlformats.org/officeDocument/2006/relationships/hyperlink" Target="https://www.instagram.com/dial3din" TargetMode="External"/><Relationship Id="rId617" Type="http://schemas.openxmlformats.org/officeDocument/2006/relationships/hyperlink" Target="https://scontent-lga3-2.cdninstagram.com/v/t51.2885-19/174302580_767276250458971_7546266689606916290_n.jpg?stp=dst-jpg_e0_s150x150_tt6&amp;efg=eyJ2ZW5jb2RlX3RhZyI6InByb2ZpbGVfcGljLmRqYW5nby4xMDgwLmMyIn0&amp;_nc_ht=scontent-lga3-2.cdninstagram.com&amp;_nc_cat=107&amp;_nc_oc=Q6cZ2QF9_ecL5BHV_3skoHcny2VoInfCnMdrJI6ujM4mh6OmR5hS4hB5k38mxaQBkzcJI_A&amp;_nc_ohc=lOi172-q4_8Q7kNvwFyrk7y&amp;_nc_gid=3j1MOR_jVUJ9zaOTkiLk_g&amp;edm=AOQ1c0wBAAAA&amp;ccb=7-5&amp;oh=00_AfzGXy0LXVJbrrzaLtIN8CjOaI2CArKIDlnEt2IbtDN6lA&amp;oe=69BDBCB4&amp;_nc_sid=8b3546" TargetMode="External"/><Relationship Id="rId824" Type="http://schemas.openxmlformats.org/officeDocument/2006/relationships/hyperlink" Target="https://www.instagram.com/yu_goodluck.field" TargetMode="External"/><Relationship Id="rId1247" Type="http://schemas.openxmlformats.org/officeDocument/2006/relationships/hyperlink" Target="https://scontent-mia5-1.cdninstagram.com/v/t51.82787-19/609066901_17851328928612481_7352498635313735342_n.jpg?stp=dst-jpg_e0_s150x150_tt6&amp;efg=eyJ2ZW5jb2RlX3RhZyI6InByb2ZpbGVfcGljLmRqYW5nby4xMDgwLmMyIn0&amp;_nc_ht=scontent-mia5-1.cdninstagram.com&amp;_nc_cat=101&amp;_nc_oc=Q6cZ2QEH-BorNrkdHrKicW_xhs7j_dOLlHuVf-xMw4KypXUSyYzAEG1hvi4-Rq4w2UFwZCo&amp;_nc_ohc=TAKjjaTQowYQ7kNvwGwPz_Q&amp;_nc_gid=Ib80q4xg_UlJ5on6F2vetg&amp;edm=AOQ1c0wBAAAA&amp;ccb=7-5&amp;oh=00_AfzbmWP2zRMW3Bx4bnFv_Hxd9ZRJ2H0YP9B4sb20VF3PDA&amp;oe=69BD9A2A&amp;_nc_sid=8b3546" TargetMode="External"/><Relationship Id="rId1107" Type="http://schemas.openxmlformats.org/officeDocument/2006/relationships/hyperlink" Target="https://www.instagram.com/isaisaokb" TargetMode="External"/><Relationship Id="rId1314" Type="http://schemas.openxmlformats.org/officeDocument/2006/relationships/hyperlink" Target="https://scontent-lax7-1.cdninstagram.com/v/t51.82787-19/572215843_18312927004216873_7063233726430482795_n.jpg?stp=dst-jpg_e0_s150x150_tt6&amp;efg=eyJ2ZW5jb2RlX3RhZyI6InByb2ZpbGVfcGljLmRqYW5nby4xMDgwLmMyIn0&amp;_nc_ht=scontent-lax7-1.cdninstagram.com&amp;_nc_cat=101&amp;_nc_oc=Q6cZ2QEhIg_QsjVe3oo8cZrmFcJ7-9NpbAtnETJO4UyEyfYJRYRY7GE1sOXCqZxg3bwckww&amp;_nc_ohc=JUw8PYnG_kEQ7kNvwH8FTSE&amp;_nc_gid=-N-M2T-zUIgcsJ9ladizIw&amp;edm=AOQ1c0wBAAAA&amp;ccb=7-5&amp;oh=00_AfzlbKKvjMdJbcqPrJFFQyEdOchC6X3-hFhoX72SY8Wr1w&amp;oe=69BDB690&amp;_nc_sid=8b3546" TargetMode="External"/><Relationship Id="rId20" Type="http://schemas.openxmlformats.org/officeDocument/2006/relationships/hyperlink" Target="https://scontent-ord5-3.cdninstagram.com/v/t51.2885-19/434201302_430590642839238_7006826567109940978_n.jpg?stp=dst-jpg_e0_s150x150_tt6&amp;efg=eyJ2ZW5jb2RlX3RhZyI6InByb2ZpbGVfcGljLmRqYW5nby4xMDgwLmMyIn0&amp;_nc_ht=scontent-ord5-3.cdninstagram.com&amp;_nc_cat=106&amp;_nc_oc=Q6cZ2QFryhgakpRT0gWGKrjZj6ThnrOR3foMaGfLbqNwzJMmef8PB3PNLYlA_dJzkonJRuI&amp;_nc_ohc=pGIMWDeRWYUQ7kNvwHHd28y&amp;_nc_gid=9tdv6bUA0gfXcHUy2rj3QA&amp;edm=AOQ1c0wBAAAA&amp;ccb=7-5&amp;oh=00_Afw5XfpYJ7vltW0qknwzmxl1haAtnweYbvT-Zqdg9alTPA&amp;oe=69BD8AD1&amp;_nc_sid=8b3546" TargetMode="External"/><Relationship Id="rId267" Type="http://schemas.openxmlformats.org/officeDocument/2006/relationships/hyperlink" Target="https://scontent-dfw5-2.cdninstagram.com/v/t51.2885-19/458282118_825494766416316_4232169665524420082_n.jpg?stp=dst-jpg_e0_s150x150_tt6&amp;efg=eyJ2ZW5jb2RlX3RhZyI6InByb2ZpbGVfcGljLmRqYW5nby43MTcuYzIifQ&amp;_nc_ht=scontent-dfw5-2.cdninstagram.com&amp;_nc_cat=100&amp;_nc_oc=Q6cZ2QGkcISdJwti09oyIlT_-CIxspKmjf43wUg5TEdBrhgeiQXI413RHC2QElJixV6YJpg&amp;_nc_ohc=CdD9u6jJm84Q7kNvwEM_vKL&amp;_nc_gid=sr0tTHGrYpcA_GTME3oN1w&amp;edm=AOQ1c0wBAAAA&amp;ccb=7-5&amp;oh=00_AfzLaDb68MCmMdBkRNKavA5Zy3POvEQqydvnpUYLqOmP3Q&amp;oe=69BDB4BE&amp;_nc_sid=8b3546" TargetMode="External"/><Relationship Id="rId474" Type="http://schemas.openxmlformats.org/officeDocument/2006/relationships/hyperlink" Target="https://www.instagram.com/arrow78" TargetMode="External"/><Relationship Id="rId127" Type="http://schemas.openxmlformats.org/officeDocument/2006/relationships/hyperlink" Target="https://scontent-sjc3-1.cdninstagram.com/v/t51.2885-19/475124406_602131072749358_4788323321340279193_n.jpg?stp=dst-jpg_e0_s150x150_tt6&amp;efg=eyJ2ZW5jb2RlX3RhZyI6InByb2ZpbGVfcGljLmRqYW5nby41MTUuYzIifQ&amp;_nc_ht=scontent-sjc3-1.cdninstagram.com&amp;_nc_cat=110&amp;_nc_oc=Q6cZ2QFYW5YzPtiAA-6q-pK4D-jbh_xT-b7kRNRudt1iDKitaK-SrlFekTyBmzwams423qY&amp;_nc_ohc=x5Fub4fdzIIQ7kNvwGLhamS&amp;_nc_gid=MFGg7rYDzYxgTQt53hl-ZA&amp;edm=AOQ1c0wBAAAA&amp;ccb=7-5&amp;oh=00_AfzOUas2nDSM3jwcN-ARQexeav7alu_pzZaS5ljJipe-Tw&amp;oe=69BD9239&amp;_nc_sid=8b3546" TargetMode="External"/><Relationship Id="rId681" Type="http://schemas.openxmlformats.org/officeDocument/2006/relationships/hyperlink" Target="https://www.instagram.com/i1_kuch" TargetMode="External"/><Relationship Id="rId779" Type="http://schemas.openxmlformats.org/officeDocument/2006/relationships/hyperlink" Target="https://www.instagram.com/alexander.lyu" TargetMode="External"/><Relationship Id="rId986" Type="http://schemas.openxmlformats.org/officeDocument/2006/relationships/hyperlink" Target="https://scontent-lax7-1.cdninstagram.com/o1/v/t16/f2/m84/AQMlBOxgWPdOGH3MXsFfLgAZB1zhBwUvj5Kang2SkYOruwXhf0Qgm0CwibqNhyq1QuaO5QMHIwm3fT8VBii9BMhk-_u_Wy4hr4XuOro.mp4?_nc_cat=101&amp;_nc_sid=5e9851&amp;_nc_ht=scontent-lax7-1.cdninstagram.com&amp;_nc_ohc=0BmHyneiSpoQ7kNvwGU3KJO&amp;efg=eyJ2ZW5jb2RlX3RhZyI6Inhwdl9wcm9ncmVzc2l2ZS5JTlNUQUdSQU0uQ0FST1VTRUxfSVRFTS5DMy43MjAuZGFzaF9iYXNlbGluZV8xX3YxIiwieHB2X2Fzc2V0X2lkIjoxNzk0NTUzMDczMTEwNjU3NCwiYXNzZXRfYWdlX2RheXMiOjMzLCJ2aV91c2VjYXNlX2lkIjoxMDE0NiwiZHVyYXRpb25fcyI6NCwidXJsZ2VuX3NvdXJjZSI6Ind3dyJ9&amp;ccb=17-1&amp;vs=c15ddd8d71fc7438&amp;_nc_vs=HBkcFQIYTGlnX2JhY2tmaWxsX3RpbWVsaW5lX3ZvZC82QzQ2M0I5NUFFQTYyMzg2ODg2QzU0RTUwMjAyNEJBQ192aWRlb19kYXNoaW5pdC5tcDQVAALIARIAKAAYABsCiAd1c2Vfb2lsATEScHJvZ3Jlc3NpdmVfcmVjaXBlATEVAAAmnMTEiK_X4D8VAigCQzMsF0ASiDEm6XjVGBJkYXNoX2Jhc2VsaW5lXzFfdjERAHXuB2XEngEA&amp;_nc_gid=5Og8wh5f-vdlhZbiB2rs4w&amp;_nc_ss=1a&amp;_nc_zt=28&amp;oh=00_AfyKH5ejR8wA8zmbOhXSKi3sre9Gg_1vp0WMskZCawhFsw&amp;oe=69B9C153" TargetMode="External"/><Relationship Id="rId334" Type="http://schemas.openxmlformats.org/officeDocument/2006/relationships/hyperlink" Target="https://theloupe.watch/" TargetMode="External"/><Relationship Id="rId541" Type="http://schemas.openxmlformats.org/officeDocument/2006/relationships/hyperlink" Target="http://www.okimo.ru/" TargetMode="External"/><Relationship Id="rId639" Type="http://schemas.openxmlformats.org/officeDocument/2006/relationships/hyperlink" Target="https://scontent-dfw5-1.cdninstagram.com/v/t51.2885-19/17077267_1210862089021066_2747243154775212032_a.jpg?stp=dst-jpg_e0_s150x150_tt6&amp;efg=eyJ2ZW5jb2RlX3RhZyI6InByb2ZpbGVfcGljLmRqYW5nby45MTguYzIifQ&amp;_nc_ht=scontent-dfw5-1.cdninstagram.com&amp;_nc_cat=110&amp;_nc_oc=Q6cZ2QGbBIcDKfh8AxYA6wqfKOPovA0XuQV-fxEQSfYSfaKHeuWtGxJvuIU4-XJ-J36dla8&amp;_nc_ohc=PAvGZn7wzU0Q7kNvwE_N7AL&amp;_nc_gid=URT1dsOFTCWn2vexBuDrIw&amp;edm=AOQ1c0wBAAAA&amp;ccb=7-5&amp;oh=00_Afwuqropl-43xOeFbUsoWZlypQJV9fjuKK2_IZ_XIuAOHg&amp;oe=69BD9A3C&amp;_nc_sid=8b3546" TargetMode="External"/><Relationship Id="rId1171" Type="http://schemas.openxmlformats.org/officeDocument/2006/relationships/hyperlink" Target="https://www.instagram.com/adam_makes_noise" TargetMode="External"/><Relationship Id="rId1269" Type="http://schemas.openxmlformats.org/officeDocument/2006/relationships/hyperlink" Target="https://scontent-lga3-2.cdninstagram.com/v/t51.82787-15/554871401_18485920162078932_2936768280124964768_n.heic?stp=dst-jpg_e35_s1080x1080_sh0.08_tt6&amp;_nc_ht=scontent-lga3-2.cdninstagram.com&amp;_nc_cat=100&amp;_nc_oc=Q6cZ2QF45bp0dD5OAGjS1YPD7NUi0F3ZQ8WxiU_4pjpC4E7wyMrAdW3R8Xl5PbRKw2LuP4c&amp;_nc_ohc=bI0UIGtAWGcQ7kNvwH0Qu6c&amp;_nc_gid=O-AL3S5HbIUkUrzslDwbRQ&amp;edm=AOQ1c0wBAAAA&amp;ccb=7-5&amp;ig_cache_key=MzczMjIwOTg4NzY3NDQzODQwNw%3D%3D.3-ccb7-5&amp;oh=00_AfybjdKCAj2HHqJyAAQRUFm4UrG7oxYxxfIIyjMqK80znw&amp;oe=69BD8BBA&amp;_nc_sid=8b3546" TargetMode="External"/><Relationship Id="rId401" Type="http://schemas.openxmlformats.org/officeDocument/2006/relationships/hyperlink" Target="https://scontent-dfw6-1.cdninstagram.com/v/t51.2885-19/12950244_261443984198439_609584221_a.jpg?stp=dst-jpg_e0_s150x150_tt6&amp;efg=eyJ2ZW5jb2RlX3RhZyI6InByb2ZpbGVfcGljLmRqYW5nby45MzYuYzIifQ&amp;_nc_ht=scontent-dfw6-1.cdninstagram.com&amp;_nc_cat=103&amp;_nc_oc=Q6cZ2QGbwBF0eJOyvutVxMM1mL9tWeI9sHtlPNdi1D2G3vPtE1P2_9dG1tDbPEh2T9zp_PI&amp;_nc_ohc=-1p4ZfcZJ9kQ7kNvwERU5O6&amp;_nc_gid=jqT1iqhVlvRn6wUAvun-bg&amp;edm=AOQ1c0wBAAAA&amp;ccb=7-5&amp;oh=00_AfwTzHu7Rk6W_-TpJ9jqPQdAsI0hen7h9UF9P6GsDs4NYg&amp;oe=69BD9025&amp;_nc_sid=8b3546" TargetMode="External"/><Relationship Id="rId846" Type="http://schemas.openxmlformats.org/officeDocument/2006/relationships/hyperlink" Target="https://scontent-mia3-3.cdninstagram.com/v/t51.2885-19/429853410_1079281950047482_7369037183719433038_n.jpg?stp=dst-jpg_e0_s150x150_tt6&amp;efg=eyJ2ZW5jb2RlX3RhZyI6InByb2ZpbGVfcGljLmRqYW5nby4xMDgwLmMxIn0&amp;_nc_ht=scontent-mia3-3.cdninstagram.com&amp;_nc_cat=110&amp;_nc_oc=Q6cZ2QGHX5mqrLn9mNgJqtEDT4fZ2RR6Vz8H8W0fyiASB19h2IOnuWf7EOcJhNmL0zi8fIc&amp;_nc_ohc=MhESU3_LgJoQ7kNvwEnpGz-&amp;_nc_gid=OA6q3huwE4wc2A9LAcyoLw&amp;edm=AOQ1c0wBAAAA&amp;ccb=7-5&amp;oh=00_Afxa1qxDK5t8omoWvqULpjk3HvsHpqU9_MAh0etcxD9UFw&amp;oe=69BDA8BD&amp;_nc_sid=8b3546" TargetMode="External"/><Relationship Id="rId1031" Type="http://schemas.openxmlformats.org/officeDocument/2006/relationships/hyperlink" Target="https://scontent-lga3-1.cdninstagram.com/v/t51.2885-19/472144563_2328771977479089_5973360338425522600_n.jpg?stp=dst-jpg_e0_s150x150_tt6&amp;efg=eyJ2ZW5jb2RlX3RhZyI6InByb2ZpbGVfcGljLmRqYW5nby4xMDgwLmV4cGVyaW1lbnRhbCJ9&amp;_nc_ht=scontent-lga3-1.cdninstagram.com&amp;_nc_cat=109&amp;_nc_oc=Q6cZ2QEh-vpTyvkrdyDkNLbjYUZbQa9juFzyqPzOVZH_IiaCNxWiEBCzxFUBg9LIcgRnKkY&amp;_nc_ohc=NRdQTX4U8jEQ7kNvwHCiHCA&amp;_nc_gid=1bZYxPsxTQ3YSdygk9XcXQ&amp;edm=AOQ1c0wBAAAA&amp;ccb=7-5&amp;oh=00_AfxGu57KBCSQKY_viMGKWh9M-HtQCkFyz_X9U4vrAysk7A&amp;oe=69BDB0C6&amp;_nc_sid=8b3546" TargetMode="External"/><Relationship Id="rId1129" Type="http://schemas.openxmlformats.org/officeDocument/2006/relationships/hyperlink" Target="https://scontent-ord5-3.cdninstagram.com/v/t51.2885-19/14350883_876514382480956_294342546_a.jpg?stp=dst-jpg_e0_s150x150_tt6&amp;efg=eyJ2ZW5jb2RlX3RhZyI6InByb2ZpbGVfcGljLmRqYW5nby42ODMuYzIifQ&amp;_nc_ht=scontent-ord5-3.cdninstagram.com&amp;_nc_cat=104&amp;_nc_oc=Q6cZ2QH0TRqhZCkSH3rWR7lWXQoQ5B1L2yP63Y2jpnbDZmdIqQapeSi-7At9uQVIClgVjNHf7Z1dtxI-IPCoddmr64C6&amp;_nc_ohc=wacTorb8BgAQ7kNvwHXblID&amp;_nc_gid=upcplh5R4MDUF5Y171qdUQ&amp;edm=AOQ1c0wBAAAA&amp;ccb=7-5&amp;oh=00_AfwKI2_pm91Ouis5XlqSoI_7hAvypSWkZ8jEmV6qukT79A&amp;oe=69BDA6EB&amp;_nc_sid=8b3546" TargetMode="External"/><Relationship Id="rId706" Type="http://schemas.openxmlformats.org/officeDocument/2006/relationships/hyperlink" Target="https://www.instagram.com/di_jurist_msk" TargetMode="External"/><Relationship Id="rId913" Type="http://schemas.openxmlformats.org/officeDocument/2006/relationships/hyperlink" Target="https://www.instagram.com/kazz_blae" TargetMode="External"/><Relationship Id="rId1336" Type="http://schemas.openxmlformats.org/officeDocument/2006/relationships/hyperlink" Target="https://www.instagram.com/l.tii_na" TargetMode="External"/><Relationship Id="rId42" Type="http://schemas.openxmlformats.org/officeDocument/2006/relationships/hyperlink" Target="https://www.instagram.com/chronohawk.watch" TargetMode="External"/><Relationship Id="rId1403" Type="http://schemas.openxmlformats.org/officeDocument/2006/relationships/hyperlink" Target="https://www.instagram.com/jovenilson.dossantos" TargetMode="External"/><Relationship Id="rId191" Type="http://schemas.openxmlformats.org/officeDocument/2006/relationships/hyperlink" Target="https://scontent-iad3-1.cdninstagram.com/v/t51.82787-19/589808752_17842276821641834_2685370913210558986_n.jpg?stp=dst-jpg_e0_s150x150_tt6&amp;efg=eyJ2ZW5jb2RlX3RhZyI6InByb2ZpbGVfcGljLmRqYW5nby4xMDgwLmMyIn0&amp;_nc_ht=scontent-iad3-1.cdninstagram.com&amp;_nc_cat=102&amp;_nc_oc=Q6cZ2QH31u4rQzHpIC_rWZnQlJ2HfIpd5du3F3bBgBbVgoFd2-XyZ6w9hkt1YTM6EuSZ3pw&amp;_nc_ohc=JFgxnmwlrHgQ7kNvwGGFTTI&amp;_nc_gid=BXifTRWFCEtpDhYHZ5CnGw&amp;edm=AOQ1c0wBAAAA&amp;ccb=7-5&amp;oh=00_Afy2MjIxg0kihOWeJSd3NRq-aSKdGQkx5P_NA0TysGj02Q&amp;oe=69BD95A0&amp;_nc_sid=8b3546" TargetMode="External"/><Relationship Id="rId289" Type="http://schemas.openxmlformats.org/officeDocument/2006/relationships/hyperlink" Target="https://www.instagram.com/cedricwinters" TargetMode="External"/><Relationship Id="rId496" Type="http://schemas.openxmlformats.org/officeDocument/2006/relationships/hyperlink" Target="https://www.instagram.com/pavel_kamin" TargetMode="External"/><Relationship Id="rId149" Type="http://schemas.openxmlformats.org/officeDocument/2006/relationships/hyperlink" Target="http://lachrono.com/" TargetMode="External"/><Relationship Id="rId356" Type="http://schemas.openxmlformats.org/officeDocument/2006/relationships/hyperlink" Target="https://scontent-atl3-3.cdninstagram.com/v/t51.2885-19/16465312_408186842853982_4038334032172285952_a.jpg?stp=dst-jpg_e0_s150x150_tt6&amp;efg=eyJ2ZW5jb2RlX3RhZyI6InByb2ZpbGVfcGljLmRqYW5nby4xMDgwLmMyIn0&amp;_nc_ht=scontent-atl3-3.cdninstagram.com&amp;_nc_cat=110&amp;_nc_oc=Q6cZ2QErPwWIKk0k-jLB4ZzB5wucIeRK57LWVWH-sjM0FBhmbNUm2xy-b3AxSZcrKEcmKgk&amp;_nc_ohc=TOxo6ZRkDaEQ7kNvwEJJL6I&amp;_nc_gid=UdGxh75FmhsGvNu7OQkofw&amp;edm=AOQ1c0wBAAAA&amp;ccb=7-5&amp;oh=00_AfwMCwlN4ELny7gXPGP6ZnRnH6ZlZZis2A2OEFXTUQQ9zQ&amp;oe=69BD88A7&amp;_nc_sid=8b3546" TargetMode="External"/><Relationship Id="rId563" Type="http://schemas.openxmlformats.org/officeDocument/2006/relationships/hyperlink" Target="https://scontent-hou1-1.cdninstagram.com/v/t51.2885-19/75214643_1397925393711856_3499553504698040320_n.jpg?stp=dst-jpg_e0_s150x150_tt6&amp;efg=eyJ2ZW5jb2RlX3RhZyI6InByb2ZpbGVfcGljLmRqYW5nby4xMDgwLmMyIn0&amp;_nc_ht=scontent-hou1-1.cdninstagram.com&amp;_nc_cat=104&amp;_nc_oc=Q6cZ2QFJA0xu7Xk5ZaPDEdVabEJJXhnAVDbWvHATpLefF6cBnAxe2iyXRMNAi7WqcgL6I5I&amp;_nc_ohc=Vzwp9J8UXvgQ7kNvwGZKIT-&amp;_nc_gid=FULNg2i1UimvR9AUYXevYg&amp;edm=AOQ1c0wBAAAA&amp;ccb=7-5&amp;oh=00_AfwF0tGq-3uVWh1gnSwQ0bLATj4BmiQ413E6brVzFU9peQ&amp;oe=69BDB92D&amp;_nc_sid=8b3546" TargetMode="External"/><Relationship Id="rId770" Type="http://schemas.openxmlformats.org/officeDocument/2006/relationships/hyperlink" Target="https://www.instagram.com/diadia_ugin" TargetMode="External"/><Relationship Id="rId1193" Type="http://schemas.openxmlformats.org/officeDocument/2006/relationships/hyperlink" Target="https://www.instagram.com/oldcarsocialclub" TargetMode="External"/><Relationship Id="rId216" Type="http://schemas.openxmlformats.org/officeDocument/2006/relationships/hyperlink" Target="https://scontent-phl2-1.cdninstagram.com/v/t51.2885-19/354547887_666410115363315_1523514362577143643_n.jpg?stp=dst-jpg_e0_s150x150_tt6&amp;efg=eyJ2ZW5jb2RlX3RhZyI6InByb2ZpbGVfcGljLmRqYW5nby43MjAuYzIifQ&amp;_nc_ht=scontent-phl2-1.cdninstagram.com&amp;_nc_cat=103&amp;_nc_oc=Q6cZ2QEIsDll0JJZYUBV662jkfFY3KOd0THDr78_B0ybYtiIudwu6UangsTV6TqPWtCBaiA&amp;_nc_ohc=wfhgiK-oVXAQ7kNvwEdU4bE&amp;_nc_gid=7xCMdQODz4Gx3f5uQIhxJw&amp;edm=AOQ1c0wBAAAA&amp;ccb=7-5&amp;oh=00_AfxsjiTA4opef_TtYPhTE_4gnxV4rDJ0UQ7mHp66-NWtzw&amp;oe=69BD8FB9&amp;_nc_sid=8b3546" TargetMode="External"/><Relationship Id="rId423" Type="http://schemas.openxmlformats.org/officeDocument/2006/relationships/hyperlink" Target="https://www.instagram.com/pontime.nl" TargetMode="External"/><Relationship Id="rId868" Type="http://schemas.openxmlformats.org/officeDocument/2006/relationships/hyperlink" Target="https://scontent-hou1-1.cdninstagram.com/v/t51.2885-19/462381082_1696916301100068_4518592506648168111_n.jpg?stp=dst-jpg_e0_s150x150_tt6&amp;efg=eyJ2ZW5jb2RlX3RhZyI6InByb2ZpbGVfcGljLmRqYW5nby44MDYuZXhwZXJpbWVudGFsIn0&amp;_nc_ht=scontent-hou1-1.cdninstagram.com&amp;_nc_cat=100&amp;_nc_oc=Q6cZ2QEQjw-srFNho7bbuXNuKPCUzxy0bBSa3L9lQD1WFufG4JChCMEsSnTkAgwIG5BUMg2dOIwhTssgDTO93rti9_3R&amp;_nc_ohc=ch8MYgTzA54Q7kNvwHNhoP8&amp;_nc_gid=B_us9AYg21Mb91nKMfl2rA&amp;edm=AOQ1c0wBAAAA&amp;ccb=7-5&amp;oh=00_AfzD2TzQ9oB0Tk4yBDTJZEMF8QwWMAZgKogrZDjJqcDm9Q&amp;oe=69BD9E8E&amp;_nc_sid=8b3546" TargetMode="External"/><Relationship Id="rId1053" Type="http://schemas.openxmlformats.org/officeDocument/2006/relationships/hyperlink" Target="https://www.instagram.com/ypbpmw" TargetMode="External"/><Relationship Id="rId1260" Type="http://schemas.openxmlformats.org/officeDocument/2006/relationships/hyperlink" Target="https://www.instagram.com/kendiz_99" TargetMode="External"/><Relationship Id="rId630" Type="http://schemas.openxmlformats.org/officeDocument/2006/relationships/hyperlink" Target="https://www.instagram.com/anna_property_alanya" TargetMode="External"/><Relationship Id="rId728" Type="http://schemas.openxmlformats.org/officeDocument/2006/relationships/hyperlink" Target="https://www.instagram.com/akhmad_abuev" TargetMode="External"/><Relationship Id="rId935" Type="http://schemas.openxmlformats.org/officeDocument/2006/relationships/hyperlink" Target="https://scontent-mia3-1.cdninstagram.com/v/t51.2885-19/12918577_1731158317166418_1687931041_a.jpg?stp=dst-jpg_e0_s150x150_tt6&amp;efg=eyJ2ZW5jb2RlX3RhZyI6InByb2ZpbGVfcGljLmRqYW5nby4xMDgwLmMyIn0&amp;_nc_ht=scontent-mia3-1.cdninstagram.com&amp;_nc_cat=106&amp;_nc_oc=Q6cZ2QFHwSB7CVBONp00n9VD3E-NNsWGofvWzgv-EPcie9pgqc63nT7Zhm7yUrmBqXBkiWQ&amp;_nc_ohc=ik0tloMT3d4Q7kNvwFl3CnL&amp;_nc_gid=VYYIbhGEhVQU4eg5BtplkQ&amp;edm=AOQ1c0wBAAAA&amp;ccb=7-5&amp;oh=00_AfwYcO7qP0m3aRUaLg46B0jGnuiQL7lO2EQjuIzeiKRYJQ&amp;oe=69BDBD25&amp;_nc_sid=8b3546" TargetMode="External"/><Relationship Id="rId1358" Type="http://schemas.openxmlformats.org/officeDocument/2006/relationships/hyperlink" Target="http://www.eastcoastbagel.com/locations" TargetMode="External"/><Relationship Id="rId64" Type="http://schemas.openxmlformats.org/officeDocument/2006/relationships/hyperlink" Target="https://scontent-ord5-1.cdninstagram.com/v/t51.2885-19/514003731_18004558706786399_3199082015918911952_n.jpg?stp=dst-jpg_e0_s150x150_tt6&amp;efg=eyJ2ZW5jb2RlX3RhZyI6InByb2ZpbGVfcGljLmRqYW5nby43MjAuYzIifQ&amp;_nc_ht=scontent-ord5-1.cdninstagram.com&amp;_nc_cat=111&amp;_nc_oc=Q6cZ2QGv-zxMu2rpn9TZLWNbCxva3Pc0V_ZVsX5tAUZFrcE17gV2KTi6GPC2BtgC7TigPro&amp;_nc_ohc=_nJUU48qvwgQ7kNvwFu1Woe&amp;_nc_gid=CDNO2rH2kps0hiMKtt7QQw&amp;edm=AOQ1c0wBAAAA&amp;ccb=7-5&amp;oh=00_Afza5_85yGTjpSTC2ob488yWMWAx8jc7TMECxNCQ3bHyTg&amp;oe=69BDA78A&amp;_nc_sid=8b3546" TargetMode="External"/><Relationship Id="rId1120" Type="http://schemas.openxmlformats.org/officeDocument/2006/relationships/hyperlink" Target="https://www.instagram.com/arthur_mathieu53" TargetMode="External"/><Relationship Id="rId1218" Type="http://schemas.openxmlformats.org/officeDocument/2006/relationships/hyperlink" Target="https://www.instagram.com/doblox1975" TargetMode="External"/><Relationship Id="rId1425" Type="http://schemas.openxmlformats.org/officeDocument/2006/relationships/hyperlink" Target="https://scontent-lga3-3.cdninstagram.com/v/t51.82787-19/520691453_18081650101803114_5003491430722815654_n.jpg?stp=dst-jpg_e0_s150x150_tt6&amp;efg=eyJ2ZW5jb2RlX3RhZyI6InByb2ZpbGVfcGljLmRqYW5nby4xMDgwLmMyIn0&amp;_nc_ht=scontent-lga3-3.cdninstagram.com&amp;_nc_cat=106&amp;_nc_oc=Q6cZ2QE39jsnVqkeUsfvak6A6qMmAkMhz84kplAnYHZXqiWsqMrqnGvIAjT-jMi7b4Z32gs&amp;_nc_ohc=3bKb1-jrj5oQ7kNvwFeD99A&amp;_nc_gid=F45iQgaL_Vi2fBo41vlAFQ&amp;edm=AOQ1c0wBAAAA&amp;ccb=7-5&amp;oh=00_AfwA7NcVH96ZJaiEyQeAiSIXD5h503jxz18OlVof7YjS4w&amp;oe=69BDA894&amp;_nc_sid=8b3546" TargetMode="External"/><Relationship Id="rId280" Type="http://schemas.openxmlformats.org/officeDocument/2006/relationships/hyperlink" Target="https://www.facebook.com/share/1C9o5qioNK/?mibextid=wwXIfr" TargetMode="External"/><Relationship Id="rId140" Type="http://schemas.openxmlformats.org/officeDocument/2006/relationships/hyperlink" Target="https://www.instagram.com/chadnmichelle" TargetMode="External"/><Relationship Id="rId378" Type="http://schemas.openxmlformats.org/officeDocument/2006/relationships/hyperlink" Target="https://scontent-hou1-1.cdninstagram.com/v/t51.2885-19/367396153_1980316902305612_1526385601549913407_n.jpg?stp=dst-jpg_e0_s150x150_tt6&amp;efg=eyJ2ZW5jb2RlX3RhZyI6InByb2ZpbGVfcGljLmRqYW5nby4xMDgwLmMyIn0&amp;_nc_ht=scontent-hou1-1.cdninstagram.com&amp;_nc_cat=108&amp;_nc_oc=Q6cZ2QFNngfTctbeWM5poevqFOJTkewdeZUfyt5u3we1ga9xYRNSUalZnBwtfJ3A5kKRansVJgXKeQyAeM9s8wvOi0K3&amp;_nc_ohc=X3oJOXUmIqsQ7kNvwEMWZ0t&amp;_nc_gid=VI6f8xPhHh-R8TfF4JZDJA&amp;edm=AOQ1c0wBAAAA&amp;ccb=7-5&amp;oh=00_AfzIyX0SOZsPp5QU_4RpayryXcqBcyaOCy7l2Ic_FIcgdQ&amp;oe=69BDB76B&amp;_nc_sid=8b3546" TargetMode="External"/><Relationship Id="rId585" Type="http://schemas.openxmlformats.org/officeDocument/2006/relationships/hyperlink" Target="https://www.instagram.com/leonid.need.help_" TargetMode="External"/><Relationship Id="rId792" Type="http://schemas.openxmlformats.org/officeDocument/2006/relationships/hyperlink" Target="http://posiju.ru/" TargetMode="External"/><Relationship Id="rId6" Type="http://schemas.openxmlformats.org/officeDocument/2006/relationships/hyperlink" Target="https://www.instagram.com/noritera24" TargetMode="External"/><Relationship Id="rId238" Type="http://schemas.openxmlformats.org/officeDocument/2006/relationships/hyperlink" Target="https://www.instagram.com/heynixon" TargetMode="External"/><Relationship Id="rId445" Type="http://schemas.openxmlformats.org/officeDocument/2006/relationships/hyperlink" Target="https://scontent-lga3-1.cdninstagram.com/v/t51.2885-19/386350505_1496290807885209_8170626662405925548_n.jpg?stp=dst-jpg_e0_s150x150_tt6&amp;efg=eyJ2ZW5jb2RlX3RhZyI6InByb2ZpbGVfcGljLmRqYW5nby4xMDgwLmMyIn0&amp;_nc_ht=scontent-lga3-1.cdninstagram.com&amp;_nc_cat=109&amp;_nc_oc=Q6cZ2QGdvsdaXQNSNdvO208VWmhLTFjpK-8DVxJt_x2nfRafKbIio71P7WIATK2H-Ngyk3o&amp;_nc_ohc=DvktV_0STXoQ7kNvwEDlg_U&amp;_nc_gid=jUGauNR5NarOUSFePDkW1w&amp;edm=AOQ1c0wBAAAA&amp;ccb=7-5&amp;oh=00_Afyn1SVNEMtVabxZo3LO95EDZlo74iwHiiqvAFjfxDl5sw&amp;oe=69BDAF43&amp;_nc_sid=8b3546" TargetMode="External"/><Relationship Id="rId652" Type="http://schemas.openxmlformats.org/officeDocument/2006/relationships/hyperlink" Target="https://www.instagram.com/simanchuk_vadim" TargetMode="External"/><Relationship Id="rId1075" Type="http://schemas.openxmlformats.org/officeDocument/2006/relationships/hyperlink" Target="https://scontent-ord5-3.cdninstagram.com/v/t51.82787-19/632561786_18561801673037466_8732333007269914304_n.jpg?stp=dst-jpg_e0_s150x150_tt6&amp;efg=eyJ2ZW5jb2RlX3RhZyI6InByb2ZpbGVfcGljLmRqYW5nby45NjYuYzIifQ&amp;_nc_ht=scontent-ord5-3.cdninstagram.com&amp;_nc_cat=106&amp;_nc_oc=Q6cZ2QGDDNkJcNKYaNqt-bO42mCY0fn0n8_p2MJYr2wnK95_RjNYqmiOegoaB04ggfxSr-g&amp;_nc_ohc=Dxx1rXIlX5UQ7kNvwGraygZ&amp;_nc_gid=093wG2hGqjoRcLBPzy1fCw&amp;edm=AOQ1c0wBAAAA&amp;ccb=7-5&amp;oh=00_AfylbH6RBMcxBWvWsBe8bCzxC9E92yEM2q3bV1O9wukslA&amp;oe=69BDBC62&amp;_nc_sid=8b3546" TargetMode="External"/><Relationship Id="rId1282" Type="http://schemas.openxmlformats.org/officeDocument/2006/relationships/hyperlink" Target="https://scontent-phx1-1.cdninstagram.com/v/t51.82787-19/627191876_17902423698362232_2715840920058189576_n.jpg?stp=dst-jpg_e0_s150x150_tt6&amp;efg=eyJ2ZW5jb2RlX3RhZyI6InByb2ZpbGVfcGljLmRqYW5nby4xMDgwLmMyIn0&amp;_nc_ht=scontent-phx1-1.cdninstagram.com&amp;_nc_cat=100&amp;_nc_oc=Q6cZ2QHG531H6Ozq2DpwOaJz6pz50aakJNzJIo9FKRbszc9MZuegM82o0TddaC-gUmcik7g&amp;_nc_ohc=XWVhi-i7axYQ7kNvwHiTexh&amp;_nc_gid=HrTHXx-rHXiorbBYqwjA7A&amp;edm=AOQ1c0wBAAAA&amp;ccb=7-5&amp;oh=00_AfzzeIv6EUTKrT9Wk7x_AE0KU1S48hiTvH9BaFDDWZHqiw&amp;oe=69BDBA46&amp;_nc_sid=8b3546" TargetMode="External"/><Relationship Id="rId305" Type="http://schemas.openxmlformats.org/officeDocument/2006/relationships/hyperlink" Target="https://scontent-atl3-2.cdninstagram.com/v/t51.2885-19/13743122_1052823834794102_1523272469_a.jpg?stp=dst-jpg_e0_s150x150_tt6&amp;efg=eyJ2ZW5jb2RlX3RhZyI6InByb2ZpbGVfcGljLmRqYW5nby43NTAuYzIifQ&amp;_nc_ht=scontent-atl3-2.cdninstagram.com&amp;_nc_cat=102&amp;_nc_oc=Q6cZ2QGiFKdNPwwmM5ZbQgVFplQk0RrhXm3aV2NDWrwELGpogIE80zSd_EYO1LkLAXwmgNOfecKkfKpAmFl2XFQrEB1Y&amp;_nc_ohc=Klz_KIeZIX0Q7kNvwHqOwdD&amp;_nc_gid=TJv4-GQL219DfOb2VzZjng&amp;edm=AOQ1c0wBAAAA&amp;ccb=7-5&amp;oh=00_AfyFj30hQZbRt1U-deBQ5t4C1IO4meoPytxgM0EghFzjUg&amp;oe=69BDB725&amp;_nc_sid=8b3546" TargetMode="External"/><Relationship Id="rId512" Type="http://schemas.openxmlformats.org/officeDocument/2006/relationships/hyperlink" Target="https://www.instagram.com/best_of_mosya" TargetMode="External"/><Relationship Id="rId957" Type="http://schemas.openxmlformats.org/officeDocument/2006/relationships/hyperlink" Target="https://www.kamikaze-collection.shop/" TargetMode="External"/><Relationship Id="rId1142" Type="http://schemas.openxmlformats.org/officeDocument/2006/relationships/hyperlink" Target="https://scontent-lga3-2.cdninstagram.com/v/t51.82787-19/641771398_17915973219299023_6698104285166516998_n.jpg?stp=dst-jpg_e0_s150x150_tt6&amp;efg=eyJ2ZW5jb2RlX3RhZyI6InByb2ZpbGVfcGljLmRqYW5nby4xMDgwLmMyIn0&amp;_nc_ht=scontent-lga3-2.cdninstagram.com&amp;_nc_cat=107&amp;_nc_oc=Q6cZ2QEYLWsDQWiyf6e8nLJ-0dAYITbv0kTWqIRlGWMeh4nlHT-p4ewQ8fjXxmoJ4Dn6PbY&amp;_nc_ohc=uocjsG9tAmsQ7kNvwF0rzhp&amp;_nc_gid=nNxMOmSk-32XVODRLOLFxQ&amp;edm=AOQ1c0wBAAAA&amp;ccb=7-5&amp;oh=00_AfyyTkCFiTMvB0HUOtFLuPTeF9-5St3NntSyouCnz8qOEg&amp;oe=69BD9D12&amp;_nc_sid=8b3546" TargetMode="External"/><Relationship Id="rId86" Type="http://schemas.openxmlformats.org/officeDocument/2006/relationships/hyperlink" Target="https://scontent-atl3-3.cdninstagram.com/v/t51.82787-19/649236160_17868191817592559_5565870492256179099_n.jpg?stp=dst-jpg_e0_s150x150_tt6&amp;efg=eyJ2ZW5jb2RlX3RhZyI6InByb2ZpbGVfcGljLmRqYW5nby4xMDgwLmMyIn0&amp;_nc_ht=scontent-atl3-3.cdninstagram.com&amp;_nc_cat=111&amp;_nc_oc=Q6cZ2QHR5Ial1wqNwUiL0oic2IhftgVBTNBdyM9s-sQW1-kcpYi4b8Itnm41rwKfnbS_eM0&amp;_nc_ohc=IFjK_D46MuYQ7kNvwG364EN&amp;_nc_gid=rfK_aNK8U-siAT651-bp6A&amp;edm=AOQ1c0wBAAAA&amp;ccb=7-5&amp;oh=00_AfxtytmiTMbdUR8USyYGgZn5rkenyxoNdAynCgoRjC3WDg&amp;oe=69BD973D&amp;_nc_sid=8b3546" TargetMode="External"/><Relationship Id="rId817" Type="http://schemas.openxmlformats.org/officeDocument/2006/relationships/hyperlink" Target="https://scontent-atl3-3.cdninstagram.com/v/t51.82787-19/538363039_17998148648815580_8702426285933821387_n.jpg?stp=dst-jpg_e0_s150x150_tt6&amp;efg=eyJ2ZW5jb2RlX3RhZyI6InByb2ZpbGVfcGljLmRqYW5nby42MDMuYzIifQ&amp;_nc_ht=scontent-atl3-3.cdninstagram.com&amp;_nc_cat=108&amp;_nc_oc=Q6cZ2QEE4iB2go3k032iXWfb5E6o-lP5AW46043WKJNXCXMqjn4xtGH98RCawpGZVNrI3II&amp;_nc_ohc=r1dLixwF-a4Q7kNvwGOFWRp&amp;_nc_gid=2S3RyP4lfql-skyuJl7MDQ&amp;edm=AOQ1c0wBAAAA&amp;ccb=7-5&amp;oh=00_Afytz38rvBdyJRUWV5-ohRlJcrBzHbwoA8WlIWmhvaQhZA&amp;oe=69BDB93B&amp;_nc_sid=8b3546" TargetMode="External"/><Relationship Id="rId1002" Type="http://schemas.openxmlformats.org/officeDocument/2006/relationships/hyperlink" Target="https://www.instagram.com/porschiq" TargetMode="External"/><Relationship Id="rId1307" Type="http://schemas.openxmlformats.org/officeDocument/2006/relationships/hyperlink" Target="https://www.instagram.com/jolajola530" TargetMode="External"/><Relationship Id="rId13" Type="http://schemas.openxmlformats.org/officeDocument/2006/relationships/hyperlink" Target="https://www.instagram.com/nazirhf" TargetMode="External"/><Relationship Id="rId162" Type="http://schemas.openxmlformats.org/officeDocument/2006/relationships/hyperlink" Target="https://www.instagram.com/acramjr" TargetMode="External"/><Relationship Id="rId467" Type="http://schemas.openxmlformats.org/officeDocument/2006/relationships/hyperlink" Target="https://scontent-dfw5-1.cdninstagram.com/v/t51.2885-19/234489649_247942350339047_1477716778039198016_n.jpg?stp=dst-jpg_e0_s150x150_tt6&amp;efg=eyJ2ZW5jb2RlX3RhZyI6InByb2ZpbGVfcGljLmRqYW5nby40NDkuYzIifQ&amp;_nc_ht=scontent-dfw5-1.cdninstagram.com&amp;_nc_cat=111&amp;_nc_oc=Q6cZ2QFwlJjt-UJhOi_qKzUGjthLZwvp0U7-JeGuQeeQ1nzJ6jY6j905yB20-1US6wPdlEI&amp;_nc_ohc=ZOvcd2xZ72sQ7kNvwFUMRH3&amp;_nc_gid=c2kizHhlLEdRdcuGR95dDg&amp;edm=AOQ1c0wBAAAA&amp;ccb=7-5&amp;oh=00_AfwbTAIvgwDHoYdkX4Bvnf2AVJa8V6yc3-EDOhgjrVAgZA&amp;oe=69BD9D35&amp;_nc_sid=8b3546" TargetMode="External"/><Relationship Id="rId1097" Type="http://schemas.openxmlformats.org/officeDocument/2006/relationships/hyperlink" Target="https://www.instagram.com/fikiransyndicate" TargetMode="External"/><Relationship Id="rId674" Type="http://schemas.openxmlformats.org/officeDocument/2006/relationships/hyperlink" Target="https://taplink.cc/zhannurdesign" TargetMode="External"/><Relationship Id="rId881" Type="http://schemas.openxmlformats.org/officeDocument/2006/relationships/hyperlink" Target="http://www.charlieb.photography/" TargetMode="External"/><Relationship Id="rId979" Type="http://schemas.openxmlformats.org/officeDocument/2006/relationships/hyperlink" Target="https://scontent-lga3-2.cdninstagram.com/v/t51.2885-19/83524941_1018824735143412_4239550277872517120_n.jpg?stp=dst-jpg_e0_s150x150_tt6&amp;efg=eyJ2ZW5jb2RlX3RhZyI6InByb2ZpbGVfcGljLmRqYW5nby4xMDgwLmMyIn0&amp;_nc_ht=scontent-lga3-2.cdninstagram.com&amp;_nc_cat=100&amp;_nc_oc=Q6cZ2QFovWQWssAHWrMy3HxmuOj9YpmDGAi0QJMveHQlvt-VT8azFN2DmuZ4pXBEtIZh6U8&amp;_nc_ohc=KWGpiagUYUgQ7kNvwGKoFi2&amp;_nc_gid=frkjkhO4jXrOtLse3Ji8Wg&amp;edm=AOQ1c0wBAAAA&amp;ccb=7-5&amp;oh=00_Afz0xHwa3z4T2iz4QAr1T1UhVd1_0EnkU1wbE2qCRiJRpA&amp;oe=69BD9CFA&amp;_nc_sid=8b3546" TargetMode="External"/><Relationship Id="rId327" Type="http://schemas.openxmlformats.org/officeDocument/2006/relationships/hyperlink" Target="https://scontent-sea5-1.cdninstagram.com/v/t51.2885-19/460844866_2187759668290535_5488093814662038416_n.jpg?stp=dst-jpg_e0_s150x150_tt6&amp;efg=eyJ2ZW5jb2RlX3RhZyI6InByb2ZpbGVfcGljLmRqYW5nby43MTUuYzIifQ&amp;_nc_ht=scontent-sea5-1.cdninstagram.com&amp;_nc_cat=111&amp;_nc_oc=Q6cZ2QEXr-NjUF1KiPDms0IfGWyTtvJEaZgFaVD2C_L26bhoHNNrOaSMPKlhtVKiL6iGmDM&amp;_nc_ohc=HLBXa8j7y48Q7kNvwEz34Fw&amp;_nc_gid=Nv6-CmbWPlqhX_2RWLpEAw&amp;edm=AOQ1c0wBAAAA&amp;ccb=7-5&amp;oh=00_AfzDylcIB02AsaHB83y6y7TORz1c-sbYoh0pqYeQljWEcg&amp;oe=69BDB0EA&amp;_nc_sid=8b3546" TargetMode="External"/><Relationship Id="rId534" Type="http://schemas.openxmlformats.org/officeDocument/2006/relationships/hyperlink" Target="https://www.instagram.com/tsedro.d" TargetMode="External"/><Relationship Id="rId741" Type="http://schemas.openxmlformats.org/officeDocument/2006/relationships/hyperlink" Target="https://scontent-hou1-1.cdninstagram.com/v/t51.2885-19/21985044_502995093388023_5613208749029195776_n.jpg?stp=dst-jpg_e0_s150x150_tt6&amp;efg=eyJ2ZW5jb2RlX3RhZyI6InByb2ZpbGVfcGljLmRqYW5nby4xMDgwLmMyIn0&amp;_nc_ht=scontent-hou1-1.cdninstagram.com&amp;_nc_cat=103&amp;_nc_oc=Q6cZ2QGG__EUAeL5qosjSXaYax6aeTr2KXov8clZdOk6gWKD7yDUcvl0At7nLdHd9XflpL8&amp;_nc_ohc=gtDxGRpoY1kQ7kNvwGeMly8&amp;_nc_gid=bBE5t_ubfqqviyt5bCDs2w&amp;edm=AOQ1c0wBAAAA&amp;ccb=7-5&amp;oh=00_AfwL2Idq2yd5M31ysdGpXwfvRW73fkA8G2j-VkL9VoXMNA&amp;oe=69BDAF63&amp;_nc_sid=8b3546" TargetMode="External"/><Relationship Id="rId839" Type="http://schemas.openxmlformats.org/officeDocument/2006/relationships/hyperlink" Target="https://scontent-lga3-2.cdninstagram.com/v/t51.2885-19/427151897_199671056542807_5473879720155670866_n.jpg?stp=dst-jpg_e0_s150x150_tt6&amp;efg=eyJ2ZW5jb2RlX3RhZyI6InByb2ZpbGVfcGljLmRqYW5nby4zMjAuYzIifQ&amp;_nc_ht=scontent-lga3-2.cdninstagram.com&amp;_nc_cat=107&amp;_nc_oc=Q6cZ2QETW9hhcmvLE4kqIka_O8_pSghfCtGL9MDUwCzqqezwAWxbFF1SQExh3TPKrd18HVU&amp;_nc_ohc=FVVkUHwYyA8Q7kNvwEXsxBD&amp;_nc_gid=LvmXhddw8BkU15FzFoqVDg&amp;edm=AOQ1c0wBAAAA&amp;ccb=7-5&amp;oh=00_AfxsrUqfVcjQhMTpC7iSdqQZht01yojC7INZJPKqDxLtVw&amp;oe=69BDAC00&amp;_nc_sid=8b3546" TargetMode="External"/><Relationship Id="rId1164" Type="http://schemas.openxmlformats.org/officeDocument/2006/relationships/hyperlink" Target="http://webshop.slang1988.com/" TargetMode="External"/><Relationship Id="rId1371" Type="http://schemas.openxmlformats.org/officeDocument/2006/relationships/hyperlink" Target="https://www.instagram.com/nh547116" TargetMode="External"/><Relationship Id="rId601" Type="http://schemas.openxmlformats.org/officeDocument/2006/relationships/hyperlink" Target="https://www.instagram.com/zaur81801" TargetMode="External"/><Relationship Id="rId1024" Type="http://schemas.openxmlformats.org/officeDocument/2006/relationships/hyperlink" Target="https://www.instagram.com/reina_toiro" TargetMode="External"/><Relationship Id="rId1231" Type="http://schemas.openxmlformats.org/officeDocument/2006/relationships/hyperlink" Target="https://scontent-ord5-3.cdninstagram.com/v/t51.82787-19/534700479_18079496476927773_1629358458799508643_n.jpg?stp=dst-jpg_e0_s150x150_tt6&amp;efg=eyJ2ZW5jb2RlX3RhZyI6InByb2ZpbGVfcGljLmRqYW5nby41NTcuYzIifQ&amp;_nc_ht=scontent-ord5-3.cdninstagram.com&amp;_nc_cat=109&amp;_nc_oc=Q6cZ2QFrz82vv9hpe4FdvzYs8bEI7XNsNCl0UB339WO-c9Mzehwo0rk_a22agKvsrRKi7sk&amp;_nc_ohc=fNSQdIQuSt8Q7kNvwGlOhkm&amp;_nc_gid=Qof4qKgyL5sTxX0JJ5MVuQ&amp;edm=AOQ1c0wBAAAA&amp;ccb=7-5&amp;oh=00_AfwwKUNY5usMlGm4_PJQFAt8xU4WQEWnNr3gmTY3qB_4cg&amp;oe=69BD8791&amp;_nc_sid=8b3546" TargetMode="External"/><Relationship Id="rId906" Type="http://schemas.openxmlformats.org/officeDocument/2006/relationships/hyperlink" Target="https://www.instagram.com/930buchi" TargetMode="External"/><Relationship Id="rId1329" Type="http://schemas.openxmlformats.org/officeDocument/2006/relationships/hyperlink" Target="https://scontent-iad3-1.cdninstagram.com/v/t51.82787-19/527249077_18511487524030435_9189901432788487163_n.jpg?stp=dst-jpg_e0_s150x150_tt6&amp;efg=eyJ2ZW5jb2RlX3RhZyI6InByb2ZpbGVfcGljLmRqYW5nby4xMDgwLmMyIn0&amp;_nc_ht=scontent-iad3-1.cdninstagram.com&amp;_nc_cat=107&amp;_nc_oc=Q6cZ2QHLv73Gphua6G6AUI-79zgt_O6wqX8u-EdOX6cVlj_Js6gAvh6pYbdA_N6MR-HYIUY&amp;_nc_ohc=BnXpBzZvxEMQ7kNvwFkufsV&amp;_nc_gid=WPqxmnLIhEYrn7HdQekV7A&amp;edm=AOQ1c0wBAAAA&amp;ccb=7-5&amp;oh=00_Afyn9f7KGDgxock6SNLzd5JstVAYK-bqg21lOQg7lBXwNQ&amp;oe=69BDB30A&amp;_nc_sid=8b3546" TargetMode="External"/><Relationship Id="rId35" Type="http://schemas.openxmlformats.org/officeDocument/2006/relationships/hyperlink" Target="https://www.instagram.com/lisawaltn" TargetMode="External"/><Relationship Id="rId184" Type="http://schemas.openxmlformats.org/officeDocument/2006/relationships/hyperlink" Target="https://www.instagram.com/an15h_pan" TargetMode="External"/><Relationship Id="rId391" Type="http://schemas.openxmlformats.org/officeDocument/2006/relationships/hyperlink" Target="https://scontent-dfw5-2.cdninstagram.com/v/t51.82787-19/542928665_18018439502760324_1790863117933057721_n.jpg?stp=dst-jpg_e0_s150x150_tt6&amp;efg=eyJ2ZW5jb2RlX3RhZyI6InByb2ZpbGVfcGljLmRqYW5nby4xMDgwLmMyIn0&amp;_nc_ht=scontent-dfw5-2.cdninstagram.com&amp;_nc_cat=100&amp;_nc_oc=Q6cZ2QHv5nfCIBhpI17ka2GxbedNvc88D7rqPueL6p_c0eOn_8RdaDCg2UwI7WAral1OAMA&amp;_nc_ohc=pNZ5eB6KgQMQ7kNvwGZMrA8&amp;_nc_gid=sRkMAkEnU8Ocrzrx8A07zQ&amp;edm=AOQ1c0wBAAAA&amp;ccb=7-5&amp;oh=00_AfzstDHmI29kJFxdwyHr-__mES14sp9RSOkxAQgE0lCzFg&amp;oe=69BD950E&amp;_nc_sid=8b3546" TargetMode="External"/><Relationship Id="rId251" Type="http://schemas.openxmlformats.org/officeDocument/2006/relationships/hyperlink" Target="https://scontent-det1-1.cdninstagram.com/v/t51.2885-19/484774059_1707212756671169_7220607018166345525_n.jpg?stp=dst-jpg_e0_s150x150_tt6&amp;efg=eyJ2ZW5jb2RlX3RhZyI6InByb2ZpbGVfcGljLmRqYW5nby4xMDgwLmMyIn0&amp;_nc_ht=scontent-det1-1.cdninstagram.com&amp;_nc_cat=105&amp;_nc_oc=Q6cZ2QFJCzAzDfnjPOJlU6n6i4T1BYB7cXDbuMo9k0JjbsGmgnimm8SP5K57Dv9HHX5VZLg&amp;_nc_ohc=d_mISkpD8OMQ7kNvwHDXAtz&amp;_nc_gid=PYpWWFZRp2XlmQ-oOogXWg&amp;edm=AOQ1c0wBAAAA&amp;ccb=7-5&amp;oh=00_AfwlUYNwXX00oEGDhKT4mI0SKx6SqjSEm6v_j30Kj8Zf0A&amp;oe=69BDB91B&amp;_nc_sid=8b3546" TargetMode="External"/><Relationship Id="rId489" Type="http://schemas.openxmlformats.org/officeDocument/2006/relationships/hyperlink" Target="https://www.instagram.com/blackberryman09" TargetMode="External"/><Relationship Id="rId696" Type="http://schemas.openxmlformats.org/officeDocument/2006/relationships/hyperlink" Target="https://www.instagram.com/mr.hanzo" TargetMode="External"/><Relationship Id="rId349" Type="http://schemas.openxmlformats.org/officeDocument/2006/relationships/hyperlink" Target="https://bit.ly/3yqr56Y" TargetMode="External"/><Relationship Id="rId556" Type="http://schemas.openxmlformats.org/officeDocument/2006/relationships/hyperlink" Target="https://scontent-atl3-3.cdninstagram.com/v/t51.2885-19/100996113_251533326069250_1037436843404034048_n.jpg?stp=dst-jpg_e0_s150x150_tt6&amp;efg=eyJ2ZW5jb2RlX3RhZyI6InByb2ZpbGVfcGljLmRqYW5nby42OTEuYzIifQ&amp;_nc_ht=scontent-atl3-3.cdninstagram.com&amp;_nc_cat=110&amp;_nc_oc=Q6cZ2QH17ac6uDeEohzKI0h_S4qxX3WuJ2DJHJigMqOcP2cMYGyuJeS6oh54DTOxSbscIBtYxWarLPiWZ1axOxw29tH1&amp;_nc_ohc=gMLsidrTHYsQ7kNvwFh3FbN&amp;_nc_gid=0qXqoXVmnbxH83R9UqJPNw&amp;edm=AOQ1c0wBAAAA&amp;ccb=7-5&amp;oh=00_AfyZA1H0eQ3bQTdMwHimRt3dbL5N3MyrtbW6WbtAIg2M0w&amp;oe=69BD8FA9&amp;_nc_sid=8b3546" TargetMode="External"/><Relationship Id="rId763" Type="http://schemas.openxmlformats.org/officeDocument/2006/relationships/hyperlink" Target="https://scontent-iad3-1.cdninstagram.com/v/t51.82787-19/630108915_17939655606136816_6466886250070909503_n.jpg?stp=dst-jpg_e0_s150x150_tt6&amp;efg=eyJ2ZW5jb2RlX3RhZyI6InByb2ZpbGVfcGljLmRqYW5nby4xMDgwLmMyIn0&amp;_nc_ht=scontent-iad3-1.cdninstagram.com&amp;_nc_cat=104&amp;_nc_oc=Q6cZ2QGYe4CfmN1bymWUwv5TZjUVw1dKunv_03g0RhsOsH5m1bB8DuKMFjDoe8lx0l-BrJg&amp;_nc_ohc=AcJk20XmFRUQ7kNvwEXMQWh&amp;_nc_gid=25e4V5NAMpRainLKZhOafg&amp;edm=AOQ1c0wBAAAA&amp;ccb=7-5&amp;oh=00_AfytGuhMVDQ5HREtVa0sGx5flKqWvImCWEqN4QEXMs5_4w&amp;oe=69BDABA4&amp;_nc_sid=8b3546" TargetMode="External"/><Relationship Id="rId1186" Type="http://schemas.openxmlformats.org/officeDocument/2006/relationships/hyperlink" Target="https://www.instagram.com/toshi_laueve" TargetMode="External"/><Relationship Id="rId1393" Type="http://schemas.openxmlformats.org/officeDocument/2006/relationships/hyperlink" Target="https://scontent-den2-1.cdninstagram.com/v/t51.82787-19/637753113_17939697030149948_4536855286131642673_n.jpg?stp=dst-jpg_e0_s150x150_tt6&amp;efg=eyJ2ZW5jb2RlX3RhZyI6InByb2ZpbGVfcGljLmRqYW5nby4xMDgwLmMyIn0&amp;_nc_ht=scontent-den2-1.cdninstagram.com&amp;_nc_cat=108&amp;_nc_oc=Q6cZ2QEtfShsSulsFMCK3JvJUZZgL_58vMse3-uVaJyyQsaxaG1Y6Gs5MLV0cusGsJfi3T0&amp;_nc_ohc=fQEhG-TbVX0Q7kNvwFXal5k&amp;_nc_gid=4c7yM7Lec8d5p-2BFZ7Ulw&amp;edm=AOQ1c0wBAAAA&amp;ccb=7-5&amp;oh=00_Afxgf0tSJ46Z8WsW9XST1obBEWsWS5YjdZ3mthAE2woCTA&amp;oe=69BDA8E3&amp;_nc_sid=8b3546" TargetMode="External"/><Relationship Id="rId111" Type="http://schemas.openxmlformats.org/officeDocument/2006/relationships/hyperlink" Target="https://www.instagram.com/manusrikumar" TargetMode="External"/><Relationship Id="rId209" Type="http://schemas.openxmlformats.org/officeDocument/2006/relationships/hyperlink" Target="https://www.instagram.com/tommykrell" TargetMode="External"/><Relationship Id="rId416" Type="http://schemas.openxmlformats.org/officeDocument/2006/relationships/hyperlink" Target="https://scontent-atl3-3.cdninstagram.com/v/t51.2885-19/261892389_4533826546686920_5046936120218171288_n.jpg?stp=dst-jpg_e0_s150x150_tt6&amp;efg=eyJ2ZW5jb2RlX3RhZyI6InByb2ZpbGVfcGljLmRqYW5nby4zOTMuYzIifQ&amp;_nc_ht=scontent-atl3-3.cdninstagram.com&amp;_nc_cat=108&amp;_nc_oc=Q6cZ2QEp8EGXyx1klHTnihWzJBvRBaZxpVIXAo3pwuFaOe4mkL42jvrwpwwvnOficK5ZuZE&amp;_nc_ohc=u1uqK20c6UIQ7kNvwFF-E66&amp;_nc_gid=6sXLjxLQozEODoL6lwZohQ&amp;edm=AOQ1c0wBAAAA&amp;ccb=7-5&amp;oh=00_AfzCuEgN9Wiv4fvalCamNHg1vbYtmC0ZbNEpl3DlJLQC5Q&amp;oe=69BD953A&amp;_nc_sid=8b3546" TargetMode="External"/><Relationship Id="rId970" Type="http://schemas.openxmlformats.org/officeDocument/2006/relationships/hyperlink" Target="https://instagram.fhio2-1.fna.fbcdn.net/v/t51.2885-19/35986757_488034538319651_544676654283227136_n.jpg?stp=dst-jpg_e0_s150x150_tt6&amp;efg=eyJ2ZW5jb2RlX3RhZyI6InByb2ZpbGVfcGljLmRqYW5nby45NTcuYzIifQ&amp;_nc_ht=instagram.fhio2-1.fna.fbcdn.net&amp;_nc_cat=111&amp;_nc_oc=Q6cZ2QHYeqHLSTjnbpZ17NGoIdzRZOG6vPrw51N3fe-s0kWdaZ7ne4X0yynAAJ2VIrgx9D0&amp;_nc_ohc=CnKjK5WYB1wQ7kNvwGYkJfD&amp;_nc_gid=GAb3-3Zc6kxjNkCp6cOplA&amp;edm=AOQ1c0wBAAAA&amp;ccb=7-5&amp;oh=00_Afw2yF_NsYGXK3f3h1lGbJcWXkWASRDnu0L7IyuWJ7Vtuw&amp;oe=69BDBB72&amp;_nc_sid=8b3546" TargetMode="External"/><Relationship Id="rId1046" Type="http://schemas.openxmlformats.org/officeDocument/2006/relationships/hyperlink" Target="https://www.instagram.com/kidcustomfactory" TargetMode="External"/><Relationship Id="rId1253" Type="http://schemas.openxmlformats.org/officeDocument/2006/relationships/hyperlink" Target="https://scontent-atl3-1.cdninstagram.com/v/t51.2885-19/469653073_1767117244035663_3907031226165872455_n.jpg?stp=dst-jpg_e0_s150x150_tt6&amp;efg=eyJ2ZW5jb2RlX3RhZyI6InByb2ZpbGVfcGljLmRqYW5nby43ODAuYzIifQ&amp;_nc_ht=scontent-atl3-1.cdninstagram.com&amp;_nc_cat=103&amp;_nc_oc=Q6cZ2QGix5mMDykvhTRJTTMOJz4HymoTZBglW98ch2SNVETCXNVOwyLfSkQI6VvvpNpibcgMBvmdEDap2IFH6J8xrqKd&amp;_nc_ohc=j7lwbTpJG4MQ7kNvwH1hr43&amp;_nc_gid=Nb3bo-hbMynMDagwip_Wtg&amp;edm=AOQ1c0wBAAAA&amp;ccb=7-5&amp;oh=00_AfyXz4wZtJVnTH-o1c_yoAWgUGNe0uKxq5NT1duq_t4a9g&amp;oe=69BDBB80&amp;_nc_sid=8b3546" TargetMode="External"/><Relationship Id="rId623" Type="http://schemas.openxmlformats.org/officeDocument/2006/relationships/hyperlink" Target="https://scontent-atl3-2.cdninstagram.com/v/t51.82787-19/641884969_18399065404195492_2023920176241231523_n.jpg?stp=dst-jpg_e0_s150x150_tt6&amp;efg=eyJ2ZW5jb2RlX3RhZyI6InByb2ZpbGVfcGljLmRqYW5nby4xMDUwLmMyIn0&amp;_nc_ht=scontent-atl3-2.cdninstagram.com&amp;_nc_cat=104&amp;_nc_oc=Q6cZ2QE0x1sRTevcbC_diwaA59kdaa4BtT30rYNVGKmICspAvF1UE2s7X-2IbzUY7ofc25I&amp;_nc_ohc=tVZaJb5AkTgQ7kNvwGIAQQs&amp;_nc_gid=OcSXO7Pg2K4uyvBvlunwug&amp;edm=AOQ1c0wBAAAA&amp;ccb=7-5&amp;oh=00_AfznKPW3LtGwnayfylXBIOJEWxgQkNtVUP8eTzh33kel_A&amp;oe=69BDA1B8&amp;_nc_sid=8b3546" TargetMode="External"/><Relationship Id="rId830" Type="http://schemas.openxmlformats.org/officeDocument/2006/relationships/hyperlink" Target="https://www.instagram.com/torachop650" TargetMode="External"/><Relationship Id="rId928" Type="http://schemas.openxmlformats.org/officeDocument/2006/relationships/hyperlink" Target="https://www.instagram.com/auto_detailing_service_delight" TargetMode="External"/><Relationship Id="rId57" Type="http://schemas.openxmlformats.org/officeDocument/2006/relationships/hyperlink" Target="https://www.lowingerwatches.com/" TargetMode="External"/><Relationship Id="rId1113" Type="http://schemas.openxmlformats.org/officeDocument/2006/relationships/hyperlink" Target="https://www.instagram.com/svenklittich" TargetMode="External"/><Relationship Id="rId1320" Type="http://schemas.openxmlformats.org/officeDocument/2006/relationships/hyperlink" Target="https://instagram.fmem1-1.fna.fbcdn.net/v/t51.82787-19/580043428_18539356090019214_6050233855496606299_n.jpg?stp=dst-jpg_e0_s150x150_tt6&amp;efg=eyJ2ZW5jb2RlX3RhZyI6InByb2ZpbGVfcGljLmRqYW5nby4xMDgwLmMyIn0&amp;_nc_ht=instagram.fmem1-1.fna.fbcdn.net&amp;_nc_cat=106&amp;_nc_oc=Q6cZ2QHzDcp7E0AUllzXyh9O-LzNM26RUDcNyD761C0yT5umcLrXkYGvjmCboL2KuLJqEPc&amp;_nc_ohc=TReTMdn34doQ7kNvwHDy7BL&amp;_nc_gid=E9AidsuOXnCXiHMhhzndJQ&amp;edm=AOQ1c0wBAAAA&amp;ccb=7-5&amp;oh=00_AfxB5NMPVLtW4PmwbWmz6dHc6TDk4NX_Bh4dyaB9D9MOHg&amp;oe=69BDA469&amp;_nc_sid=8b3546" TargetMode="External"/><Relationship Id="rId1418" Type="http://schemas.openxmlformats.org/officeDocument/2006/relationships/hyperlink" Target="https://www.instagram.com/acemqi" TargetMode="External"/><Relationship Id="rId273" Type="http://schemas.openxmlformats.org/officeDocument/2006/relationships/hyperlink" Target="https://scontent-sjc3-1.cdninstagram.com/v/t51.2885-19/98473236_684652052368870_1821078679103471616_n.jpg?stp=dst-jpg_e0_s150x150_tt6&amp;efg=eyJ2ZW5jb2RlX3RhZyI6InByb2ZpbGVfcGljLmRqYW5nby4xMDQxLmMyIn0&amp;_nc_ht=scontent-sjc3-1.cdninstagram.com&amp;_nc_cat=110&amp;_nc_oc=Q6cZ2QHw525Cxws_WPxE9fI2aRXSnJEPRvMzic5RGZd9fIGsfQ4AFiIAWCy3tdPj_Zt2uec&amp;_nc_ohc=WwDCYn1WA3cQ7kNvwFsHamD&amp;_nc_gid=tQ0gVa8dgQrg4Lvhq3xz3g&amp;edm=AOQ1c0wBAAAA&amp;ccb=7-5&amp;oh=00_AfxMWcU1srLXVyttsmvD06P08cbbZ32G73kQWg47MeNVzw&amp;oe=69BDB729&amp;_nc_sid=8b3546" TargetMode="External"/><Relationship Id="rId480" Type="http://schemas.openxmlformats.org/officeDocument/2006/relationships/hyperlink" Target="https://www.instagram.com/ashot_mko" TargetMode="External"/><Relationship Id="rId133" Type="http://schemas.openxmlformats.org/officeDocument/2006/relationships/hyperlink" Target="https://www.instagram.com/seansean83" TargetMode="External"/><Relationship Id="rId340" Type="http://schemas.openxmlformats.org/officeDocument/2006/relationships/hyperlink" Target="https://scontent-atl3-1.cdninstagram.com/v/t51.82787-15/610776593_17989322810867619_2425567792237981252_n.jpg?stp=dst-jpg_e15_tt6&amp;_nc_ht=scontent-atl3-1.cdninstagram.com&amp;_nc_cat=103&amp;_nc_oc=Q6cZ2QENFLeGbEMt1fnEUnwmIqF-shnFCR1Q4cx-JVr0pMXm6-kOGeHsbED3yPW3a_dkvCc&amp;_nc_ohc=HEAdOajv2xkQ7kNvwFiidWk&amp;_nc_gid=jeovybv7HTdJm7-_V1d6gQ&amp;edm=AOQ1c0wBAAAA&amp;ccb=7-5&amp;ig_cache_key=MzgwNTQ0NzU5MDg4NDQyMzQ2Mg%3D%3D.3-ccb7-5&amp;oh=00_AfzpD4vyrfRgFlXkZNiINv5ejhj1k-izuTUF4YHGWkBqBQ&amp;oe=69BD8C3D&amp;_nc_sid=8b3546" TargetMode="External"/><Relationship Id="rId578" Type="http://schemas.openxmlformats.org/officeDocument/2006/relationships/hyperlink" Target="https://www.instagram.com/sloktev" TargetMode="External"/><Relationship Id="rId785" Type="http://schemas.openxmlformats.org/officeDocument/2006/relationships/hyperlink" Target="https://www.instagram.com/natalyashevelkova79" TargetMode="External"/><Relationship Id="rId992" Type="http://schemas.openxmlformats.org/officeDocument/2006/relationships/hyperlink" Target="https://scontent-atl3-2.cdninstagram.com/v/t51.2885-19/242716872_241738661230169_7345935449323192936_n.jpg?stp=dst-jpg_e0_s150x150_tt6&amp;efg=eyJ2ZW5jb2RlX3RhZyI6InByb2ZpbGVfcGljLmRqYW5nby44NzAuYzIifQ&amp;_nc_ht=scontent-atl3-2.cdninstagram.com&amp;_nc_cat=105&amp;_nc_oc=Q6cZ2QEDSdy41m2qL9yxFYROGf_h4y6XCEvSDdu4RiB_LrsIk8DJ0h7FE2uImKoPFX1ip7E&amp;_nc_ohc=N9R1ohhov5IQ7kNvwHj59kS&amp;_nc_gid=nyLptLS40Mo9F-dOqnM0Qg&amp;edm=AOQ1c0wBAAAA&amp;ccb=7-5&amp;oh=00_AfxiGmTHZjazF9sfczSBwsmr2cgURBv93oub-nROyrWv1A&amp;oe=69BD94B4&amp;_nc_sid=8b3546" TargetMode="External"/><Relationship Id="rId200" Type="http://schemas.openxmlformats.org/officeDocument/2006/relationships/hyperlink" Target="https://www.instagram.com/thesonofaquarius" TargetMode="External"/><Relationship Id="rId438" Type="http://schemas.openxmlformats.org/officeDocument/2006/relationships/hyperlink" Target="https://www.instagram.com/rahmgeneve" TargetMode="External"/><Relationship Id="rId645" Type="http://schemas.openxmlformats.org/officeDocument/2006/relationships/hyperlink" Target="https://www.instagram.com/shokolad84" TargetMode="External"/><Relationship Id="rId852" Type="http://schemas.openxmlformats.org/officeDocument/2006/relationships/hyperlink" Target="https://www.instagram.com/utage8161" TargetMode="External"/><Relationship Id="rId1068" Type="http://schemas.openxmlformats.org/officeDocument/2006/relationships/hyperlink" Target="https://scontent-atl3-1.cdninstagram.com/v/t51.2885-19/324861979_129737173296078_3029619990959304269_n.jpg?stp=dst-jpg_e0_s150x150_tt6&amp;efg=eyJ2ZW5jb2RlX3RhZyI6InByb2ZpbGVfcGljLmRqYW5nby4xMDgwLmMyIn0&amp;_nc_ht=scontent-atl3-1.cdninstagram.com&amp;_nc_cat=106&amp;_nc_oc=Q6cZ2QHr7fwZH16yJ_8cA6M6HepZaawiV0IDze3RYVUSYOhm7SR5_olnY4Xq2ZbdodVgoPg&amp;_nc_ohc=6kMn0TgcT70Q7kNvwG0NIN_&amp;_nc_gid=Bhq4mpCN3y728iVctbSfvg&amp;edm=AOQ1c0wBAAAA&amp;ccb=7-5&amp;oh=00_Afz3GRBNBlB-wxToJjHQXumNBG89m85EXvIjJW4fe3jIsw&amp;oe=69BD8801&amp;_nc_sid=8b3546" TargetMode="External"/><Relationship Id="rId1275" Type="http://schemas.openxmlformats.org/officeDocument/2006/relationships/hyperlink" Target="https://www.instagram.com/lemon_xinyao" TargetMode="External"/><Relationship Id="rId505" Type="http://schemas.openxmlformats.org/officeDocument/2006/relationships/hyperlink" Target="https://scontent-mia3-2.cdninstagram.com/v/t51.2885-19/340506541_6375421712509503_6421128860297303796_n.jpg?stp=dst-jpg_e0_s150x150_tt6&amp;efg=eyJ2ZW5jb2RlX3RhZyI6InByb2ZpbGVfcGljLmRqYW5nby42MjEuYzIifQ&amp;_nc_ht=scontent-mia3-2.cdninstagram.com&amp;_nc_cat=103&amp;_nc_oc=Q6cZ2QEtyaGjUB35UmsYwOpVrCRn_jmZ3LpkUtYqwCRptB3oOH7k1e8wK3LQ2mLYQI8H-Ho&amp;_nc_ohc=TbH45zGq1QwQ7kNvwGzQeEA&amp;_nc_gid=U6NQZqi2ZPXSXd8s-lrEHw&amp;edm=AOQ1c0wBAAAA&amp;ccb=7-5&amp;oh=00_AfwOjVeI1QlFbKzqxaVYyTzwbw4mTODko0i9i1dEOPW8HA&amp;oe=69BD8A0A&amp;_nc_sid=8b3546" TargetMode="External"/><Relationship Id="rId712" Type="http://schemas.openxmlformats.org/officeDocument/2006/relationships/hyperlink" Target="https://linktr.ee/bonboninmoscow" TargetMode="External"/><Relationship Id="rId1135" Type="http://schemas.openxmlformats.org/officeDocument/2006/relationships/hyperlink" Target="https://www.instagram.com/mugen.bar.karaoke.1206?igsh=YmhvamN5OXo4MWVv&amp;utm_source=qr" TargetMode="External"/><Relationship Id="rId1342" Type="http://schemas.openxmlformats.org/officeDocument/2006/relationships/hyperlink" Target="https://www.instagram.com/thesukilu" TargetMode="External"/><Relationship Id="rId79" Type="http://schemas.openxmlformats.org/officeDocument/2006/relationships/hyperlink" Target="https://www.instagram.com/crazymetalwatches" TargetMode="External"/><Relationship Id="rId1202" Type="http://schemas.openxmlformats.org/officeDocument/2006/relationships/hyperlink" Target="https://www.instagram.com/ooe.mm1403" TargetMode="External"/><Relationship Id="rId295" Type="http://schemas.openxmlformats.org/officeDocument/2006/relationships/hyperlink" Target="https://www.instagram.com/fatfish.pl" TargetMode="External"/><Relationship Id="rId155" Type="http://schemas.openxmlformats.org/officeDocument/2006/relationships/hyperlink" Target="https://scontent-ord5-1.cdninstagram.com/v/t51.2885-19/459414147_1252801645846268_8896073735603606783_n.jpg?stp=dst-jpg_e0_s150x150_tt6&amp;efg=eyJ2ZW5jb2RlX3RhZyI6InByb2ZpbGVfcGljLmRqYW5nby44OTcuYzIifQ&amp;_nc_ht=scontent-ord5-1.cdninstagram.com&amp;_nc_cat=108&amp;_nc_oc=Q6cZ2QHATgDcvVGB9p7itimgwpYbSbAaWyq8H7g8LqOGUZ02GKYxeYKjI1GsUzcnCg4x1PI&amp;_nc_ohc=xF_yPQH6jngQ7kNvwHFYFU_&amp;_nc_gid=niSMj9HwS6OD035ROnglVg&amp;edm=AOQ1c0wBAAAA&amp;ccb=7-5&amp;oh=00_AfwC8tuHbsquZWHKeoPi7ytyvIWMIiabH8XiH98LRmZLAg&amp;oe=69BDA15A&amp;_nc_sid=8b3546" TargetMode="External"/><Relationship Id="rId362" Type="http://schemas.openxmlformats.org/officeDocument/2006/relationships/hyperlink" Target="https://www.instagram.com/ucartimepieces" TargetMode="External"/><Relationship Id="rId1297" Type="http://schemas.openxmlformats.org/officeDocument/2006/relationships/hyperlink" Target="https://www.instagram.com/p.yuriii" TargetMode="External"/><Relationship Id="rId222" Type="http://schemas.openxmlformats.org/officeDocument/2006/relationships/hyperlink" Target="https://www.instagram.com/realorganicflowers" TargetMode="External"/><Relationship Id="rId667" Type="http://schemas.openxmlformats.org/officeDocument/2006/relationships/hyperlink" Target="https://scontent-ord5-2.cdninstagram.com/v/t51.82787-19/581282658_18507540661069493_6379697780303979217_n.jpg?stp=dst-jpg_e0_s150x150_tt6&amp;efg=eyJ2ZW5jb2RlX3RhZyI6InByb2ZpbGVfcGljLmRqYW5nby4xMDM1LmMyIn0&amp;_nc_ht=scontent-ord5-2.cdninstagram.com&amp;_nc_cat=105&amp;_nc_oc=Q6cZ2QE_MfqaLnol05Bstx2JiIuyWegjGU1gRvrG5cNzfbUJcEsbt7d27I5GQUZeK2diaio&amp;_nc_ohc=yrCdHJ_U-TMQ7kNvwEXtxmH&amp;_nc_gid=MAFsBX335-CkQkBpSY8sSQ&amp;edm=AOQ1c0wBAAAA&amp;ccb=7-5&amp;oh=00_AfyzpTWphCCcsDhoVWdh1HD_2luJQQy99TpyocDgJQnMrw&amp;oe=69BDB89A&amp;_nc_sid=8b3546" TargetMode="External"/><Relationship Id="rId874" Type="http://schemas.openxmlformats.org/officeDocument/2006/relationships/hyperlink" Target="https://scontent-msp1-1.cdninstagram.com/v/t51.82787-19/571369921_18083009741060262_4199280431973216418_n.jpg?stp=dst-jpg_e0_s150x150_tt6&amp;efg=eyJ2ZW5jb2RlX3RhZyI6InByb2ZpbGVfcGljLmRqYW5nby42MTQuYzIifQ&amp;_nc_ht=scontent-msp1-1.cdninstagram.com&amp;_nc_cat=106&amp;_nc_oc=Q6cZ2QGeDGZ7OYFfvQZYJfZr2rTbn-L6oR8xrpaWF9QOrxSuNoAxPkbUqbs4t5ABohvHYlI&amp;_nc_ohc=B-Bx2iMUiBoQ7kNvwHPmmUn&amp;_nc_gid=czAR36UMDrKef5TeBN6FFg&amp;edm=AOQ1c0wBAAAA&amp;ccb=7-5&amp;oh=00_AfxcMjGNGnR6kxzyVgkmX-a2fkHELnwi7FS18MbB8DLeZQ&amp;oe=69BDB7EB&amp;_nc_sid=8b3546" TargetMode="External"/><Relationship Id="rId17" Type="http://schemas.openxmlformats.org/officeDocument/2006/relationships/hyperlink" Target="https://scontent-dfw5-1.cdninstagram.com/v/t51.82787-19/640457993_18032447117599137_6427850351051794001_n.jpg?stp=dst-jpg_e0_s150x150_tt6&amp;efg=eyJ2ZW5jb2RlX3RhZyI6InByb2ZpbGVfcGljLmRqYW5nby44NTkuYzIifQ&amp;_nc_ht=scontent-dfw5-1.cdninstagram.com&amp;_nc_cat=109&amp;_nc_oc=Q6cZ2QFBh6zu8d24HRXhgfd3NDisSVhjqlKMZICfWPm4aaVrmr6OCV3ANtd2VAVFx1_yWMU&amp;_nc_ohc=0vO9nbvKHlsQ7kNvwGHn4UB&amp;_nc_gid=x2-bXAKRrL1aAizBGrVbiQ&amp;edm=AOQ1c0wBAAAA&amp;ccb=7-5&amp;oh=00_Afzor-99upl6Am9jWgAvLnjHy9Om63XlaN5VunTYyP5WqA&amp;oe=69BDB040&amp;_nc_sid=8b3546" TargetMode="External"/><Relationship Id="rId527" Type="http://schemas.openxmlformats.org/officeDocument/2006/relationships/hyperlink" Target="https://t.me/mobileTrade" TargetMode="External"/><Relationship Id="rId734" Type="http://schemas.openxmlformats.org/officeDocument/2006/relationships/hyperlink" Target="http://supermegabrand.com/" TargetMode="External"/><Relationship Id="rId941" Type="http://schemas.openxmlformats.org/officeDocument/2006/relationships/hyperlink" Target="https://www.instagram.com/the_jerms" TargetMode="External"/><Relationship Id="rId1157" Type="http://schemas.openxmlformats.org/officeDocument/2006/relationships/hyperlink" Target="https://standrepair.thebase.in/" TargetMode="External"/><Relationship Id="rId1364" Type="http://schemas.openxmlformats.org/officeDocument/2006/relationships/hyperlink" Target="https://scontent-mia3-2.cdninstagram.com/v/t51.82787-19/650963070_17918952543273015_3293549979262355484_n.jpg?stp=dst-jpg_e0_s150x150_tt6&amp;efg=eyJ2ZW5jb2RlX3RhZyI6InByb2ZpbGVfcGljLmRqYW5nby4xMDgwLmMyIn0&amp;_nc_ht=scontent-mia3-2.cdninstagram.com&amp;_nc_cat=103&amp;_nc_oc=Q6cZ2QGu0udeiZGeqidkW5YXv-Ouylm1ylaEyhys02Pxu_eBR2bB8J2TD0XJV2OISOoNW8I&amp;_nc_ohc=c43meP9OdhsQ7kNvwGK1JqR&amp;_nc_gid=nrbOFy8ERdT8xFouNVokiA&amp;edm=AOQ1c0wBAAAA&amp;ccb=7-5&amp;oh=00_AfzelhcXh-bsek21mMld9nCqYT3CJfCjxcsTDNGfaC3_Uw&amp;oe=69BD9119&amp;_nc_sid=8b3546" TargetMode="External"/><Relationship Id="rId70" Type="http://schemas.openxmlformats.org/officeDocument/2006/relationships/hyperlink" Target="https://www.instagram.com/jodywat" TargetMode="External"/><Relationship Id="rId166" Type="http://schemas.openxmlformats.org/officeDocument/2006/relationships/hyperlink" Target="https://www.instagram.com/quality_watch_manufacturer" TargetMode="External"/><Relationship Id="rId373" Type="http://schemas.openxmlformats.org/officeDocument/2006/relationships/hyperlink" Target="https://scontent-lga3-3.cdninstagram.com/v/t51.2885-19/55788472_701340390262624_6419073982468718592_n.jpg?stp=dst-jpg_e0_s150x150_tt6&amp;efg=eyJ2ZW5jb2RlX3RhZyI6InByb2ZpbGVfcGljLmRqYW5nby4xMDgwLmMyIn0&amp;_nc_ht=scontent-lga3-3.cdninstagram.com&amp;_nc_cat=104&amp;_nc_oc=Q6cZ2QFhQoVGGElfGa_-BNeuYUEmeR07bdWkTx84zk1dpX2N0fK-06eBMvE1WcufkOiJ4wo&amp;_nc_ohc=_lkrgzvCryoQ7kNvwHrqxbq&amp;_nc_gid=rkX2j7uqnIEUZJfoEk3x_w&amp;edm=AOQ1c0wBAAAA&amp;ccb=7-5&amp;oh=00_AfwhkIX2eb7uwDazrxoQTuAL9QBiNZEW6IGLFD_-wScNbQ&amp;oe=69BD8C1F&amp;_nc_sid=8b3546" TargetMode="External"/><Relationship Id="rId580" Type="http://schemas.openxmlformats.org/officeDocument/2006/relationships/hyperlink" Target="https://www.instagram.com/alexandr.ratushniak" TargetMode="External"/><Relationship Id="rId801" Type="http://schemas.openxmlformats.org/officeDocument/2006/relationships/hyperlink" Target="https://www.instagram.com/the_way_of_tea_nhk" TargetMode="External"/><Relationship Id="rId1017" Type="http://schemas.openxmlformats.org/officeDocument/2006/relationships/hyperlink" Target="https://scontent-ord5-3.cdninstagram.com/v/t51.2885-19/462709831_1560289331253345_7885517092388506428_n.jpg?stp=dst-jpg_e0_s150x150_tt6&amp;efg=eyJ2ZW5jb2RlX3RhZyI6InByb2ZpbGVfcGljLmRqYW5nby4xMDgwLmMyIn0&amp;_nc_ht=scontent-ord5-3.cdninstagram.com&amp;_nc_cat=109&amp;_nc_oc=Q6cZ2QGcGg2C2eUs2bbGb6QvYRo9Ai2_BMqVCf8GeH372D5RrrhYt7rTF7t6BAqhwHvIro0&amp;_nc_ohc=Lz4AbM8HN7sQ7kNvwG-5HYC&amp;_nc_gid=M7tuuUbwf5v0SVlOeY6EEg&amp;edm=AOQ1c0wBAAAA&amp;ccb=7-5&amp;oh=00_Afwrm8-XY5UBQWJT_ZR-sZwXCJcZBQH3Vzd6llixM_CaMA&amp;oe=69BDA21A&amp;_nc_sid=8b3546" TargetMode="External"/><Relationship Id="rId1224" Type="http://schemas.openxmlformats.org/officeDocument/2006/relationships/hyperlink" Target="https://scontent-lax3-1.cdninstagram.com/v/t51.82787-19/600772437_18090175858961824_8734535868640617983_n.jpg?stp=dst-jpg_e0_s150x150_tt6&amp;efg=eyJ2ZW5jb2RlX3RhZyI6InByb2ZpbGVfcGljLmRqYW5nby4xMDgwLmMyIn0&amp;_nc_ht=scontent-lax3-1.cdninstagram.com&amp;_nc_cat=104&amp;_nc_oc=Q6cZ2QGuiTO_6cEYgcyrr3wrLZXBWkPbg8G5DqLYyB4uOmkK_Uhf5eLu77gcCN_z27Ct3iQ&amp;_nc_ohc=maSCW_UtePgQ7kNvwEdOaEa&amp;_nc_gid=CtnoUHgr1-LZwbFs7LxaHg&amp;edm=AOQ1c0wBAAAA&amp;ccb=7-5&amp;oh=00_AfwMRXJZFut5ygFfsH6q4imcQRt2IkQ2y4tQeC8ydK8jiw&amp;oe=69BD9682&amp;_nc_sid=8b3546" TargetMode="External"/><Relationship Id="rId1431" Type="http://schemas.openxmlformats.org/officeDocument/2006/relationships/hyperlink" Target="https://scontent-atl3-1.cdninstagram.com/v/t51.82787-19/618480177_18216956746309278_8720859911272527586_n.jpg?stp=dst-jpg_e0_s150x150_tt6&amp;efg=eyJ2ZW5jb2RlX3RhZyI6InByb2ZpbGVfcGljLmRqYW5nby4xMDgwLmMyIn0&amp;_nc_ht=scontent-atl3-1.cdninstagram.com&amp;_nc_cat=106&amp;_nc_oc=Q6cZ2QEKo7WFc0MFMi9E7suUI05QtiF_XCntVv7wx2orShhpgaQrrfpEYUWZWxQYmjdXm4E&amp;_nc_ohc=kPMMRiFWVucQ7kNvwGW3VGf&amp;_nc_gid=SZmfXV_MLcfmY-Pj93xyEA&amp;edm=AOQ1c0wBAAAA&amp;ccb=7-5&amp;oh=00_Afz42PmInSkNbD-bWKMBXbp9ZCRfqaxiNd24POJmNV6oiQ&amp;oe=69BDB05F&amp;_nc_sid=8b3546" TargetMode="External"/><Relationship Id="rId1" Type="http://schemas.openxmlformats.org/officeDocument/2006/relationships/hyperlink" Target="https://scontent-iad3-2.cdninstagram.com/v/t51.82787-19/568070790_18512543902068336_3998894716886781335_n.jpg?stp=dst-jpg_e0_s150x150_tt6&amp;efg=eyJ2ZW5jb2RlX3RhZyI6InByb2ZpbGVfcGljLmRqYW5nby45NjAuYzIifQ&amp;_nc_ht=scontent-iad3-2.cdninstagram.com&amp;_nc_cat=100&amp;_nc_oc=Q6cZ2QF4_ne5iN-IAFuxkpnTotn60cdpP-DocHD14HxlgKMganw4uoJ0AgT7c8CPZ9tZnEg&amp;_nc_ohc=TnAiRTOqwpQQ7kNvwFk0gVe&amp;_nc_gid=1Uz9GzkoOm5RERNhmxMMFQ&amp;edm=AOQ1c0wBAAAA&amp;ccb=7-5&amp;oh=00_AfyKuub8ZKHvC1wlM6DXc3IKxJXkcvD2bTRwVRrDqglyoA&amp;oe=69BD9C69&amp;_nc_sid=8b3546" TargetMode="External"/><Relationship Id="rId233" Type="http://schemas.openxmlformats.org/officeDocument/2006/relationships/hyperlink" Target="https://www.instagram.com/markim3660" TargetMode="External"/><Relationship Id="rId440" Type="http://schemas.openxmlformats.org/officeDocument/2006/relationships/hyperlink" Target="https://scontent-dfw6-1.cdninstagram.com/o1/v/t16/f2/m84/AQMNNX8OzRLAid9-XY6tJnkyuAFu7bUBhxj5J33cGRaOYcvh4_xx-UxYeGgL2zbpfLrlPjr6TBHBfhHtcU86rrxhK97RwcR6p6FejWo.mp4?_nc_cat=103&amp;_nc_sid=5e9851&amp;_nc_ht=scontent-dfw6-1.cdninstagram.com&amp;_nc_ohc=bNwgK3UmGnIQ7kNvwHo7Zrn&amp;efg=eyJ2ZW5jb2RlX3RhZyI6Inhwdl9wcm9ncmVzc2l2ZS5JTlNUQUdSQU0uQ0FST1VTRUxfSVRFTS5DMy43MjAuZGFzaF9iYXNlbGluZV8xX3YxIiwieHB2X2Fzc2V0X2lkIjo4NTUwMzAwNDA3NTQ4MDksImFzc2V0X2FnZV9kYXlzIjo3NiwidmlfdXNlY2FzZV9pZCI6MTAxNDYsImR1cmF0aW9uX3MiOjQxLCJ1cmxnZW5fc291cmNlIjoid3d3In0%3D&amp;ccb=17-1&amp;_nc_gid=TXpQKBki4seni9mZLYMllw&amp;_nc_ss=1a&amp;_nc_zt=28&amp;vs=f2cc926fd1cbea30&amp;_nc_vs=HBkcFQIYTGlnX2JhY2tmaWxsX3RpbWVsaW5lX3ZvZC81MTRFMzI2NjNFOUMyNkVDMzUxNkI2MDcxQ0U1Rjk4Ml92aWRlb19kYXNoaW5pdC5tcDQVAALIARIAKAAYABsCiAd1c2Vfb2lsATEScHJvZ3Jlc3NpdmVfcmVjaXBlATEVAAAm8unPnabphAMVAigCQzMsF0BEqbpeNT99GBJkYXNoX2Jhc2VsaW5lXzFfdjERAHXuB2XEngEA&amp;oh=00_Afzc65SDGFSNTW0Fc1fy41JoSCXGJTPnIku83Mzwr_uC4g&amp;oe=69B99CA9" TargetMode="External"/><Relationship Id="rId678" Type="http://schemas.openxmlformats.org/officeDocument/2006/relationships/hyperlink" Target="https://scontent-phl2-1.cdninstagram.com/v/t51.2885-19/486021710_1170332224465330_7592770585473114001_n.jpg?stp=dst-jpg_e0_s150x150_tt6&amp;efg=eyJ2ZW5jb2RlX3RhZyI6InByb2ZpbGVfcGljLmRqYW5nby45NTguYzIifQ&amp;_nc_ht=scontent-phl2-1.cdninstagram.com&amp;_nc_cat=110&amp;_nc_oc=Q6cZ2QFFuJ5zerpH6ftk1-HOxewEfl2SvuZg564gWiskLrVLtBOFJhOMbqpOD_gdNwZNWrl4HOb1yO-gS3j3tYCwcTNk&amp;_nc_ohc=vlhl6fDDnDoQ7kNvwGXASsl&amp;_nc_gid=RJbKoCmvQu5UU-0JtLu8lA&amp;edm=AOQ1c0wBAAAA&amp;ccb=7-5&amp;oh=00_AfxbCq2Dpa8AY30fUIbtmorMVQBDqkYK8rlFNfoyYBFXsw&amp;oe=69BDA053&amp;_nc_sid=8b3546" TargetMode="External"/><Relationship Id="rId885" Type="http://schemas.openxmlformats.org/officeDocument/2006/relationships/hyperlink" Target="https://scontent-mia5-1.cdninstagram.com/v/t51.2885-19/431495953_7522389961156981_1648441721687244206_n.jpg?stp=dst-jpg_e0_s150x150_tt6&amp;efg=eyJ2ZW5jb2RlX3RhZyI6InByb2ZpbGVfcGljLmRqYW5nby43ODIuYzIifQ&amp;_nc_ht=scontent-mia5-1.cdninstagram.com&amp;_nc_cat=101&amp;_nc_oc=Q6cZ2QHEGBb7LUDzDXg8s0t7HOlRsX9YqdJCZ31GOxJBJU9XuXxAcpLAZvCz9kADYtJoQZQ&amp;_nc_ohc=AYt90U8COQYQ7kNvwFr5qad&amp;_nc_gid=R1k9DDSkvCnZxhb4d8UxyQ&amp;edm=AOQ1c0wBAAAA&amp;ccb=7-5&amp;oh=00_Afxwv0OuKcKRndLwo48vED-Uvs34LlMxXbY8BETDz2SyjA&amp;oe=69BDBD8E&amp;_nc_sid=8b3546" TargetMode="External"/><Relationship Id="rId1070" Type="http://schemas.openxmlformats.org/officeDocument/2006/relationships/hyperlink" Target="https://scontent-bos5-1.cdninstagram.com/v/t51.82787-19/566042112_18533243434013679_8281770706239531181_n.jpg?stp=dst-jpg_e0_s150x150_tt6&amp;efg=eyJ2ZW5jb2RlX3RhZyI6InByb2ZpbGVfcGljLmRqYW5nby45NDcuYzIifQ&amp;_nc_ht=scontent-bos5-1.cdninstagram.com&amp;_nc_cat=103&amp;_nc_oc=Q6cZ2QGx7pbF7-0Hs6LNmUtiU1pLkyQipU2oUQ-mCOGTAnwTV3HC-P-I9PIKziLLe1ZdwMI&amp;_nc_ohc=dziGPS2hM38Q7kNvwEGmtDO&amp;_nc_gid=pQUHvI1P4Ei51gsb8FJ6Xw&amp;edm=AOQ1c0wBAAAA&amp;ccb=7-5&amp;oh=00_AfxHWOewZElaGOhGAxufuE88yMc_IAsNjE4VzibznPkotQ&amp;oe=69BD9FA3&amp;_nc_sid=8b3546" TargetMode="External"/><Relationship Id="rId28" Type="http://schemas.openxmlformats.org/officeDocument/2006/relationships/hyperlink" Target="https://www.instagram.com/vintagetimes_1" TargetMode="External"/><Relationship Id="rId300" Type="http://schemas.openxmlformats.org/officeDocument/2006/relationships/hyperlink" Target="http://advantage-fl.cz/" TargetMode="External"/><Relationship Id="rId538" Type="http://schemas.openxmlformats.org/officeDocument/2006/relationships/hyperlink" Target="http://www.g-city.ru/" TargetMode="External"/><Relationship Id="rId745" Type="http://schemas.openxmlformats.org/officeDocument/2006/relationships/hyperlink" Target="https://tellonym.me/Gheorghe347" TargetMode="External"/><Relationship Id="rId952" Type="http://schemas.openxmlformats.org/officeDocument/2006/relationships/hyperlink" Target="https://scontent-mia3-3.cdninstagram.com/v/t51.82787-19/571861441_18410947456140214_2949057224782019808_n.jpg?stp=dst-jpg_e0_s150x150_tt6&amp;efg=eyJ2ZW5jb2RlX3RhZyI6InByb2ZpbGVfcGljLmRqYW5nby4xODMuYzIifQ&amp;_nc_ht=scontent-mia3-3.cdninstagram.com&amp;_nc_cat=110&amp;_nc_oc=Q6cZ2QFIaoBBlelAYx-457p3umOCxqEG9ab1hKU1P6GyL7V4Wo2o7Rzta0cHUYPDEqE1RwY&amp;_nc_ohc=hG6cUgC1emoQ7kNvwHnDDHJ&amp;_nc_gid=1hJpaqCS5JONPjMkFmr90A&amp;edm=AOQ1c0wBAAAA&amp;ccb=7-5&amp;oh=00_Afy3MSdl6QhUJDH8Mj9Zp-qUltbs3_VMI3a7ceVYpeq0WA&amp;oe=69BD92BD&amp;_nc_sid=8b3546" TargetMode="External"/><Relationship Id="rId1168" Type="http://schemas.openxmlformats.org/officeDocument/2006/relationships/hyperlink" Target="https://www.instagram.com/mayagolf87" TargetMode="External"/><Relationship Id="rId1375" Type="http://schemas.openxmlformats.org/officeDocument/2006/relationships/hyperlink" Target="https://instagram.flas1-2.fna.fbcdn.net/v/t51.82787-15/625457157_18098202742918957_5633650124994399999_n.webp?stp=dst-jpg_e35_s1080x1080_sh0.08_tt6&amp;_nc_ht=instagram.flas1-2.fna.fbcdn.net&amp;_nc_cat=101&amp;_nc_oc=Q6cZ2QHIL6xcJTFlGszCPyngfpFCh6tFq6fEqQsGFVFf4MqW8_3TOG-Vnjw2xvzgZsssCMg&amp;_nc_ohc=eGAT8Ksc1lkQ7kNvwGUXonF&amp;_nc_gid=BkpFMOBnD1npiZnR8ZQcug&amp;edm=AOQ1c0wBAAAA&amp;ccb=7-5&amp;ig_cache_key=MzM0MTk0OTAxOTY5MDgyOTQ4Mg%3D%3D.3-ccb7-5&amp;oh=00_Afzq5sMYYyVPcqYmkJku1hkqh69rAMYogE9jHO281BxjrA&amp;oe=69BDB080&amp;_nc_sid=8b3546" TargetMode="External"/><Relationship Id="rId81" Type="http://schemas.openxmlformats.org/officeDocument/2006/relationships/hyperlink" Target="https://www.instagram.com/hrnchheda" TargetMode="External"/><Relationship Id="rId177" Type="http://schemas.openxmlformats.org/officeDocument/2006/relationships/hyperlink" Target="https://scontent-sjc3-1.cdninstagram.com/v/t51.82787-19/562989577_18536003920014660_8153485064528742833_n.jpg?stp=dst-jpg_e0_s150x150_tt6&amp;efg=eyJ2ZW5jb2RlX3RhZyI6InByb2ZpbGVfcGljLmRqYW5nby4xMDgwLmMyIn0&amp;_nc_ht=scontent-sjc3-1.cdninstagram.com&amp;_nc_cat=100&amp;_nc_oc=Q6cZ2QFw1G6ZRZYDkviK6hoEXL-wviIFHznDOiPu3SY0xjGfB3Q5WWQWhYvOCFKODBXtLaI&amp;_nc_ohc=5HdgUZZx2VkQ7kNvwFUXuMS&amp;_nc_gid=Gtsg5_T7vewQFEVPTC81-g&amp;edm=AOQ1c0wBAAAA&amp;ccb=7-5&amp;oh=00_AfzRs5JQVTQeWfjivG4k7p49oUoi1493eRvJU0Mf63KynA&amp;oe=69BDB668&amp;_nc_sid=8b3546" TargetMode="External"/><Relationship Id="rId384" Type="http://schemas.openxmlformats.org/officeDocument/2006/relationships/hyperlink" Target="https://wa.me/2250778762716?countryName=CI&amp;countryCode=225&amp;phoneNumber=0778762716" TargetMode="External"/><Relationship Id="rId591" Type="http://schemas.openxmlformats.org/officeDocument/2006/relationships/hyperlink" Target="https://scontent-sea5-1.cdninstagram.com/v/t51.2885-19/40028625_1963620493676309_6636843332775444480_n.jpg?stp=dst-jpg_e0_s150x150_tt6&amp;efg=eyJ2ZW5jb2RlX3RhZyI6InByb2ZpbGVfcGljLmRqYW5nby4xMDgwLmMyIn0&amp;_nc_ht=scontent-sea5-1.cdninstagram.com&amp;_nc_cat=105&amp;_nc_oc=Q6cZ2QFruD5sn1_K22Jz_5n1JFrwL_EV9rye9brxl8PET1kR3_WgXi8ZdFNVxNTDp9cwyJc&amp;_nc_ohc=6mm-Ud1BIEUQ7kNvwEjg53D&amp;_nc_gid=7n5Keu0B6LuvVlPdDDmETw&amp;edm=AOQ1c0wBAAAA&amp;ccb=7-5&amp;oh=00_Afz3_PtY5YY-DB7sCWv_gb1_yNDCTkk-uDhK58JNE1hDjA&amp;oe=69BDAF3E&amp;_nc_sid=8b3546" TargetMode="External"/><Relationship Id="rId605" Type="http://schemas.openxmlformats.org/officeDocument/2006/relationships/hyperlink" Target="https://scontent-ord5-2.cdninstagram.com/v/t51.82787-19/628776630_18524526517070189_7699628150717330638_n.jpg?stp=dst-jpg_e0_s150x150_tt6&amp;efg=eyJ2ZW5jb2RlX3RhZyI6InByb2ZpbGVfcGljLmRqYW5nby44NzIuYzIifQ&amp;_nc_ht=scontent-ord5-2.cdninstagram.com&amp;_nc_cat=105&amp;_nc_oc=Q6cZ2QHXk4HFtxfA29_Oru4PzYFQZ92mz5mBEP6Cv0kBlONS0JSvgVtH7VTdfqHhw4W08Z0&amp;_nc_ohc=_p8gUqeUreUQ7kNvwEWHobX&amp;_nc_gid=90FcXS2Gdqm0Jq2vPEQf0g&amp;edm=AOQ1c0wBAAAA&amp;ccb=7-5&amp;oh=00_Afza04qnDdJDV7jvIiQzuymywEaytKAst656mmcRYhEnRg&amp;oe=69BDA4B4&amp;_nc_sid=8b3546" TargetMode="External"/><Relationship Id="rId812" Type="http://schemas.openxmlformats.org/officeDocument/2006/relationships/hyperlink" Target="https://scontent-lga3-1.cdninstagram.com/v/t51.2885-19/11380991_462943677216651_1495349276_a.jpg?stp=dst-jpg_e0_s150x150_tt6&amp;efg=eyJ2ZW5jb2RlX3RhZyI6InByb2ZpbGVfcGljLmRqYW5nby4xNTAuYzIifQ&amp;_nc_ht=scontent-lga3-1.cdninstagram.com&amp;_nc_cat=103&amp;_nc_oc=Q6cZ2QEQvJlFaCOxFre3IFyVVxBN8MhnRDPQ0ojD6UCnTS1TJ2jpgN_0cM81n7PnC3owm4g&amp;_nc_ohc=z3JuINahAr4Q7kNvwHpcSuG&amp;_nc_gid=7AlYGngMJOqLvLaRC6kwZQ&amp;edm=AOQ1c0wBAAAA&amp;ccb=7-5&amp;oh=00_Afw3QtXgiPV9qpXf5sIJkDIIRTqIesuAzqP0-OQKzXf0nw&amp;oe=69BDA843&amp;_nc_sid=8b3546" TargetMode="External"/><Relationship Id="rId1028" Type="http://schemas.openxmlformats.org/officeDocument/2006/relationships/hyperlink" Target="https://scontent-lax3-1.cdninstagram.com/v/t51.2885-19/13573583_531027840417982_476011859_a.jpg?stp=dst-jpg_e0_s150x150_tt6&amp;efg=eyJ2ZW5jb2RlX3RhZyI6InByb2ZpbGVfcGljLmRqYW5nby43MjAuYzIifQ&amp;_nc_ht=scontent-lax3-1.cdninstagram.com&amp;_nc_cat=110&amp;_nc_oc=Q6cZ2QE2DDgPM6xivYfvMoKTYb4diBt-v6AaMkWfZpjEhci49r8Vv-fpaORgXj3uG8alpIU&amp;_nc_ohc=-iMEkld6l_IQ7kNvwHpC9re&amp;_nc_gid=g6UOvJJ5J1jop6P84C8hkw&amp;edm=AOQ1c0wBAAAA&amp;ccb=7-5&amp;oh=00_AfyFJUlhCEwaQ1soyJX0fS2MefQr2KyEtkNMzNY0m34_Dw&amp;oe=69BDA35E&amp;_nc_sid=8b3546" TargetMode="External"/><Relationship Id="rId1235" Type="http://schemas.openxmlformats.org/officeDocument/2006/relationships/hyperlink" Target="http://krassion.hk/" TargetMode="External"/><Relationship Id="rId244" Type="http://schemas.openxmlformats.org/officeDocument/2006/relationships/hyperlink" Target="https://www.instagram.com/halwolin" TargetMode="External"/><Relationship Id="rId689" Type="http://schemas.openxmlformats.org/officeDocument/2006/relationships/hyperlink" Target="https://www.olegkulitskiy.com/" TargetMode="External"/><Relationship Id="rId896" Type="http://schemas.openxmlformats.org/officeDocument/2006/relationships/hyperlink" Target="http://www.orfiume.com/" TargetMode="External"/><Relationship Id="rId1081" Type="http://schemas.openxmlformats.org/officeDocument/2006/relationships/hyperlink" Target="https://www.instagram.com/kumonoue_ramen" TargetMode="External"/><Relationship Id="rId1302" Type="http://schemas.openxmlformats.org/officeDocument/2006/relationships/hyperlink" Target="https://www.instagram.com/ynln._garage" TargetMode="External"/><Relationship Id="rId39" Type="http://schemas.openxmlformats.org/officeDocument/2006/relationships/hyperlink" Target="https://scontent-sjc3-1.cdninstagram.com/v/t51.82787-19/649232063_18035445476600933_211024051870618031_n.jpg?stp=dst-jpg_e0_s150x150_tt6&amp;efg=eyJ2ZW5jb2RlX3RhZyI6InByb2ZpbGVfcGljLmRqYW5nby4xMDgwLmMyIn0&amp;_nc_ht=scontent-sjc3-1.cdninstagram.com&amp;_nc_cat=105&amp;_nc_oc=Q6cZ2QFT9Arb8QFyyYmN0gP59YGckqX_BIfhDlqt0dsW3sBvKMj6eQZzJRE8Do-SFG36DtY&amp;_nc_ohc=x2jy5I-sQTsQ7kNvwEnZ2um&amp;_nc_gid=hKcJC6OWIKdq3M2hUaMJjQ&amp;edm=AOQ1c0wBAAAA&amp;ccb=7-5&amp;oh=00_Afxdw_AHcrJiKYaP7yacuvWGtLhhN2vjvZ5md4Z8jNmLJg&amp;oe=69BD9A01&amp;_nc_sid=8b3546" TargetMode="External"/><Relationship Id="rId451" Type="http://schemas.openxmlformats.org/officeDocument/2006/relationships/hyperlink" Target="https://www.instagram.com/moroz1276" TargetMode="External"/><Relationship Id="rId549" Type="http://schemas.openxmlformats.org/officeDocument/2006/relationships/hyperlink" Target="https://share.kz/g8Dw" TargetMode="External"/><Relationship Id="rId756" Type="http://schemas.openxmlformats.org/officeDocument/2006/relationships/hyperlink" Target="https://scontent-lga3-2.cdninstagram.com/v/t51.2885-19/47583698_2272087193071723_4774710470038781952_n.jpg?stp=dst-jpg_e0_s150x150_tt6&amp;efg=eyJ2ZW5jb2RlX3RhZyI6InByb2ZpbGVfcGljLmRqYW5nby44MTAuYzIifQ&amp;_nc_ht=scontent-lga3-2.cdninstagram.com&amp;_nc_cat=107&amp;_nc_oc=Q6cZ2QEwkBcGgeXYDeY5wQWz1njg7uXC0t7iC3OVx4XOffjxqupbnf24MdEeaTh0mwwzCq4&amp;_nc_ohc=holG8L0tC-wQ7kNvwFTebq8&amp;_nc_gid=Ybxi4A3smOiI8jyEd1TRog&amp;edm=AOQ1c0wBAAAA&amp;ccb=7-5&amp;oh=00_Afz-ESvtw_6Zv_R6wkm1hqfA7fu18blACAtYLVxs1FUAFw&amp;oe=69BDAE21&amp;_nc_sid=8b3546" TargetMode="External"/><Relationship Id="rId1179" Type="http://schemas.openxmlformats.org/officeDocument/2006/relationships/hyperlink" Target="https://www.instagram.com/zmetcarbon" TargetMode="External"/><Relationship Id="rId1386" Type="http://schemas.openxmlformats.org/officeDocument/2006/relationships/hyperlink" Target="https://scontent-mia3-1.cdninstagram.com/v/t51.2885-19/498288868_18499266379061471_4087711918485217804_n.jpg?stp=dst-jpg_e0_s150x150_tt6&amp;efg=eyJ2ZW5jb2RlX3RhZyI6InByb2ZpbGVfcGljLmRqYW5nby4xMDgwLmMyIn0&amp;_nc_ht=scontent-mia3-1.cdninstagram.com&amp;_nc_cat=111&amp;_nc_oc=Q6cZ2QHz6DyUrmcTQhdVvCe50Y-BAq9FIFl-f66ys1yRblMuJoMnG32NaenW937n7KnHCIrk1B2NgYxTtG5DxjzbYXLF&amp;_nc_ohc=yUHTRIsAtdUQ7kNvwF3TxJ8&amp;_nc_gid=xKGQ4Gl9EWFKzMaRy2gw5w&amp;edm=AOQ1c0wBAAAA&amp;ccb=7-5&amp;oh=00_Afxv5oEkhuedKQlgchQahEVDLqpk3SyvCM-cg9mE_HJIiA&amp;oe=69BDAD36&amp;_nc_sid=8b3546" TargetMode="External"/><Relationship Id="rId104" Type="http://schemas.openxmlformats.org/officeDocument/2006/relationships/hyperlink" Target="https://scontent-sjc3-1.cdninstagram.com/v/t51.2885-19/40463773_444799909382542_8406309067760336896_n.jpg?stp=dst-jpg_e0_s150x150_tt6&amp;efg=eyJ2ZW5jb2RlX3RhZyI6InByb2ZpbGVfcGljLmRqYW5nby4xMDgwLmMyIn0&amp;_nc_ht=scontent-sjc3-1.cdninstagram.com&amp;_nc_cat=110&amp;_nc_oc=Q6cZ2QELKo7A_KYgR9G6Kr7mEUQfJmQwGR6V1IPHBFKKGh96DAizIDc4ZxAvmv2egK52oXQ&amp;_nc_ohc=04LoZsP1VJYQ7kNvwG0ojP9&amp;_nc_gid=KdyfizSbx9yW-VKNGvxGGQ&amp;edm=AOQ1c0wBAAAA&amp;ccb=7-5&amp;oh=00_Afw8NckEypNzsKb_NDH2TQS1kUfPYQlUIb5FOjqZrnk3qA&amp;oe=69BD9DD6&amp;_nc_sid=8b3546" TargetMode="External"/><Relationship Id="rId188" Type="http://schemas.openxmlformats.org/officeDocument/2006/relationships/hyperlink" Target="https://www.instagram.com/diuneifuckyou" TargetMode="External"/><Relationship Id="rId311" Type="http://schemas.openxmlformats.org/officeDocument/2006/relationships/hyperlink" Target="https://scontent-iad3-1.cdninstagram.com/v/t51.2885-19/54512368_329549001246841_821664554105700352_n.jpg?stp=dst-jpg_e0_s150x150_tt6&amp;efg=eyJ2ZW5jb2RlX3RhZyI6InByb2ZpbGVfcGljLmRqYW5nby4xMDgwLmMyIn0&amp;_nc_ht=scontent-iad3-1.cdninstagram.com&amp;_nc_cat=101&amp;_nc_oc=Q6cZ2QEo3I8HYuU2-I36vlFbTV2FzS1aBsMY4EVZKQONInUT6TDZd4KrTiX-9pX6Nz7Kqow&amp;_nc_ohc=Azzn-De8oj4Q7kNvwHPXNQJ&amp;_nc_gid=gbjd3X5u1cqaFOcAXUCrGw&amp;edm=AOQ1c0wBAAAA&amp;ccb=7-5&amp;oh=00_AfxOwO4pWmcWIOXZeU07gZiWQFiQja2rSelOXz-zHNN78w&amp;oe=69BDACF6&amp;_nc_sid=8b3546" TargetMode="External"/><Relationship Id="rId395" Type="http://schemas.openxmlformats.org/officeDocument/2006/relationships/hyperlink" Target="https://www.instagram.com/david_chol88" TargetMode="External"/><Relationship Id="rId409" Type="http://schemas.openxmlformats.org/officeDocument/2006/relationships/hyperlink" Target="https://scontent-phl2-1.cdninstagram.com/v/t51.82787-19/569021844_18292045150260160_4621468704288380594_n.jpg?stp=dst-jpg_e0_s150x150_tt6&amp;efg=eyJ2ZW5jb2RlX3RhZyI6InByb2ZpbGVfcGljLmRqYW5nby4xMDgwLmMyIn0&amp;_nc_ht=scontent-phl2-1.cdninstagram.com&amp;_nc_cat=104&amp;_nc_oc=Q6cZ2QFTZOWoSTIgggk6Fl7RZBW8WvgVSv8S6P-SNHhIHfJuZONkm7xET82aVODB4vxq2wM&amp;_nc_ohc=9wKMClcgxJkQ7kNvwGCeFO4&amp;_nc_gid=N4z-lVWnaH7DO2FqNgWbOg&amp;edm=AOQ1c0wBAAAA&amp;ccb=7-5&amp;oh=00_AfwKvGrRupAJi5B2TRVQKU676HyTDMJy6WMjI6Xx3yT6WA&amp;oe=69BDB6EE&amp;_nc_sid=8b3546" TargetMode="External"/><Relationship Id="rId963" Type="http://schemas.openxmlformats.org/officeDocument/2006/relationships/hyperlink" Target="https://www.instagram.com/marianaisabelmerola" TargetMode="External"/><Relationship Id="rId1039" Type="http://schemas.openxmlformats.org/officeDocument/2006/relationships/hyperlink" Target="https://www.lorenzokikisch.com/shop/uncolored" TargetMode="External"/><Relationship Id="rId1246" Type="http://schemas.openxmlformats.org/officeDocument/2006/relationships/hyperlink" Target="https://www.instagram.com/aracelly.1977" TargetMode="External"/><Relationship Id="rId92" Type="http://schemas.openxmlformats.org/officeDocument/2006/relationships/hyperlink" Target="https://scontent-atl3-3.cdninstagram.com/v/t51.82787-19/539497834_18396779275136325_8212344710837478356_n.jpg?stp=dst-jpg_e0_s150x150_tt6&amp;efg=eyJ2ZW5jb2RlX3RhZyI6InByb2ZpbGVfcGljLmRqYW5nby4xMDgwLmMyIn0&amp;_nc_ht=scontent-atl3-3.cdninstagram.com&amp;_nc_cat=109&amp;_nc_oc=Q6cZ2QF0aRwQ0IadhtvE7bPEr9Oav-2RbCqbTFiuB62LijB7vuwV51UK0K5Oj2uwC2wc2PA&amp;_nc_ohc=BZBBehZ3VMoQ7kNvwEl4CnB&amp;_nc_gid=0Zy8cHqce7IIv05ODXS8Jg&amp;edm=AOQ1c0wBAAAA&amp;ccb=7-5&amp;oh=00_Afywhvipr2wkgYqD1FWhlgycHQC5e6dP2u7AhRmoEB-ruA&amp;oe=69BD9858&amp;_nc_sid=8b3546" TargetMode="External"/><Relationship Id="rId616" Type="http://schemas.openxmlformats.org/officeDocument/2006/relationships/hyperlink" Target="https://www.instagram.com/nikita_nomera_rt" TargetMode="External"/><Relationship Id="rId823" Type="http://schemas.openxmlformats.org/officeDocument/2006/relationships/hyperlink" Target="https://scontent-atl3-2.cdninstagram.com/v/t51.82787-19/619255858_18034754276765785_2881457246763369302_n.jpg?stp=dst-jpg_e0_s150x150_tt6&amp;efg=eyJ2ZW5jb2RlX3RhZyI6InByb2ZpbGVfcGljLmRqYW5nby4xMDgwLmMyIn0&amp;_nc_ht=scontent-atl3-2.cdninstagram.com&amp;_nc_cat=101&amp;_nc_oc=Q6cZ2QFQXMK5K-JlGwNeQKTy1J8tIkP6ZVrPNwug8TH5MCekvbtMiYQNpbfxQbVAd1EDuqo&amp;_nc_ohc=OibIpPV8nS4Q7kNvwGvHl0z&amp;_nc_gid=M5oL50a_LhTW85_3OT4DWw&amp;edm=AOQ1c0wBAAAA&amp;ccb=7-5&amp;oh=00_Afy6Tn_zTa3CLgsh_mv6Z-X6IUwwjUwwCsLZ9Q-2ukZ_ZQ&amp;oe=69BDA87B&amp;_nc_sid=8b3546" TargetMode="External"/><Relationship Id="rId255" Type="http://schemas.openxmlformats.org/officeDocument/2006/relationships/hyperlink" Target="https://www.instagram.com/ryantphotos" TargetMode="External"/><Relationship Id="rId462" Type="http://schemas.openxmlformats.org/officeDocument/2006/relationships/hyperlink" Target="https://www.instagram.com/daniil_tretyakov_" TargetMode="External"/><Relationship Id="rId1092" Type="http://schemas.openxmlformats.org/officeDocument/2006/relationships/hyperlink" Target="https://scontent-iad3-2.cdninstagram.com/v/t51.2885-19/28430030_428606670894269_1651715229425336320_n.jpg?stp=dst-jpg_e0_s150x150_tt6&amp;efg=eyJ2ZW5jb2RlX3RhZyI6InByb2ZpbGVfcGljLmRqYW5nby4xMDgwLmMyIn0&amp;_nc_ht=scontent-iad3-2.cdninstagram.com&amp;_nc_cat=105&amp;_nc_oc=Q6cZ2QExO9F6HlMCYJmyKYEaqdq_teq6fLK-dJ0e9VFFaxf0SIfvVnv7WdIrbLgzeWvrgcI&amp;_nc_ohc=Wcqpxi-2pwQQ7kNvwGVvTrf&amp;_nc_gid=JOZRLqx-BGsvKkiIKTGIYw&amp;edm=AOQ1c0wBAAAA&amp;ccb=7-5&amp;oh=00_AfxOz_CSgA-tx7unAlZ_2VMzTlLxnpr_jlU5li3ga6Id2Q&amp;oe=69BD99EE&amp;_nc_sid=8b3546" TargetMode="External"/><Relationship Id="rId1106" Type="http://schemas.openxmlformats.org/officeDocument/2006/relationships/hyperlink" Target="https://instagram.fcae1-1.fna.fbcdn.net/v/t51.2885-19/476060777_622754123500274_8218960941382094738_n.jpg?stp=dst-jpg_e0_s150x150_tt6&amp;efg=eyJ2ZW5jb2RlX3RhZyI6InByb2ZpbGVfcGljLmRqYW5nby45MzkuYzIifQ&amp;_nc_ht=instagram.fcae1-1.fna.fbcdn.net&amp;_nc_cat=102&amp;_nc_oc=Q6cZ2QHUG8MnlSq43-bxIKVyciQWKhOnu5NQdpHN13OIEL597uFr1Lz66aJcT-WHD1jln28&amp;_nc_ohc=ABAU3tQVEAgQ7kNvwGCHZlx&amp;_nc_gid=4X3QLnhwXx8W-6ci9qn41g&amp;edm=AOQ1c0wBAAAA&amp;ccb=7-5&amp;oh=00_AfyhoeN_FLQwAtAq_e70RdkX2FyDt4nvyiSQJsqZX4euWA&amp;oe=69BD891B&amp;_nc_sid=8b3546" TargetMode="External"/><Relationship Id="rId1313" Type="http://schemas.openxmlformats.org/officeDocument/2006/relationships/hyperlink" Target="https://www.instagram.com/lamees_beh" TargetMode="External"/><Relationship Id="rId1397" Type="http://schemas.openxmlformats.org/officeDocument/2006/relationships/hyperlink" Target="https://scontent-atl3-2.cdninstagram.com/v/t51.2885-19/441277252_1646800009474984_6918741402518915204_n.jpg?stp=dst-jpg_e0_s150x150_tt6&amp;efg=eyJ2ZW5jb2RlX3RhZyI6InByb2ZpbGVfcGljLmRqYW5nby4xMDgwLmMyIn0&amp;_nc_ht=scontent-atl3-2.cdninstagram.com&amp;_nc_cat=104&amp;_nc_oc=Q6cZ2QGhx9lLdys1zNcWVW-mUXF-n5tVCsoCkYD4uLBk2pC0LXBhnD6-G1dok2BU5CWzdI8&amp;_nc_ohc=RE_1hv2JUhEQ7kNvwGyBSAp&amp;_nc_gid=zmTzIiQguEg8WLegMb-_kA&amp;edm=AOQ1c0wBAAAA&amp;ccb=7-5&amp;oh=00_AfxUxcaxQUxer8UeAmu-y0lVBdw_t3l_laBRrfMHbqRCKw&amp;oe=69BDBB68&amp;_nc_sid=8b3546" TargetMode="External"/><Relationship Id="rId115" Type="http://schemas.openxmlformats.org/officeDocument/2006/relationships/hyperlink" Target="https://www.instagram.com/thekrispap" TargetMode="External"/><Relationship Id="rId322" Type="http://schemas.openxmlformats.org/officeDocument/2006/relationships/hyperlink" Target="https://scontent-ord5-1.cdninstagram.com/v/t51.2885-19/312391042_3393534040878997_6962139853067558118_n.jpg?stp=dst-jpg_e0_s150x150_tt6&amp;efg=eyJ2ZW5jb2RlX3RhZyI6InByb2ZpbGVfcGljLmRqYW5nby4xMDgwLmMyIn0&amp;_nc_ht=scontent-ord5-1.cdninstagram.com&amp;_nc_cat=101&amp;_nc_oc=Q6cZ2QGHF_6Nd6m2hCx4sjY-d3Ibr-abg9GZhTG090JhquqA1viwVbroIjNN_eubNB-5-OY&amp;_nc_ohc=__yHG-A5yNAQ7kNvwHqudEA&amp;_nc_gid=V5NXkIlCdnZmjkLevf1r1A&amp;edm=AOQ1c0wBAAAA&amp;ccb=7-5&amp;oh=00_AfzZikS_W_hiaK6hl9jPlybF0VMCHiH1m2xM7WKaLXEgTQ&amp;oe=69BD8425&amp;_nc_sid=8b3546" TargetMode="External"/><Relationship Id="rId767" Type="http://schemas.openxmlformats.org/officeDocument/2006/relationships/hyperlink" Target="https://scontent-den2-1.cdninstagram.com/v/t51.2885-19/491450469_18041021903545922_6892596057576117382_n.jpg?stp=dst-jpg_e0_s150x150_tt6&amp;efg=eyJ2ZW5jb2RlX3RhZyI6InByb2ZpbGVfcGljLmRqYW5nby4xMDgwLmMyIn0&amp;_nc_ht=scontent-den2-1.cdninstagram.com&amp;_nc_cat=102&amp;_nc_oc=Q6cZ2QERXwKIkIXTClpHFvyavuCkXS9eaftsKYeroeZzEfn2qfscPxv8_XkbIWeQ1kaHBy8&amp;_nc_ohc=VUV3CCnD5mUQ7kNvwGk-G56&amp;_nc_gid=z5idc2vXx_x3GcaNrRGRVQ&amp;edm=AOQ1c0wBAAAA&amp;ccb=7-5&amp;oh=00_AfzlH7Dwfec6baXhKwo-ep8eYACmTobb_xejd82Bpi972g&amp;oe=69BD9BBA&amp;_nc_sid=8b3546" TargetMode="External"/><Relationship Id="rId974" Type="http://schemas.openxmlformats.org/officeDocument/2006/relationships/hyperlink" Target="https://www.instagram.com/yyuuuuu_______" TargetMode="External"/><Relationship Id="rId199" Type="http://schemas.openxmlformats.org/officeDocument/2006/relationships/hyperlink" Target="https://scontent-lax7-1.cdninstagram.com/v/t51.82787-19/650822681_17857287915622117_2928625224198309395_n.jpg?stp=dst-jpg_e0_s150x150_tt6&amp;efg=eyJ2ZW5jb2RlX3RhZyI6InByb2ZpbGVfcGljLmRqYW5nby4xMDgwLmMyIn0&amp;_nc_ht=scontent-lax7-1.cdninstagram.com&amp;_nc_cat=101&amp;_nc_oc=Q6cZ2QGaE99yYIcL1pfezGxkhrv2dastn1pFM4CNR0GwEc475xgS6RIlXBS12GpYygkIpp0&amp;_nc_ohc=UnALMCZ202cQ7kNvwFnuodp&amp;_nc_gid=JzhG5mqA7uJliU7wXLerjw&amp;edm=AOQ1c0wBAAAA&amp;ccb=7-5&amp;oh=00_AfysgBmWIOTAmTFUJBVybNB2ewMdYbmNruskfLZaiHdq8Q&amp;oe=69BD8B51&amp;_nc_sid=8b3546" TargetMode="External"/><Relationship Id="rId627" Type="http://schemas.openxmlformats.org/officeDocument/2006/relationships/hyperlink" Target="https://scontent-phl2-1.cdninstagram.com/v/t51.2885-19/439848778_965091958597681_281878701250783853_n.jpg?stp=dst-jpg_e0_s150x150_tt6&amp;efg=eyJ2ZW5jb2RlX3RhZyI6InByb2ZpbGVfcGljLmRqYW5nby4xMDgwLmMyIn0&amp;_nc_ht=scontent-phl2-1.cdninstagram.com&amp;_nc_cat=101&amp;_nc_oc=Q6cZ2QEpgdXvZkdSpyH1qdi1gDshL0qqYBDoxd5y7aRpJY3P5qAhqVTNr2uDLOOOoJ-SFdI&amp;_nc_ohc=Jljn7NJoub8Q7kNvwHVCxee&amp;_nc_gid=GwRQ_0Pi75Eg8Wvl3TSHWw&amp;edm=AOQ1c0wBAAAA&amp;ccb=7-5&amp;oh=00_AfwgVmO3hRsEONpagykTRvP_yTRYkBsiRsY4QTMwDPaxTg&amp;oe=69BD9539&amp;_nc_sid=8b3546" TargetMode="External"/><Relationship Id="rId834" Type="http://schemas.openxmlformats.org/officeDocument/2006/relationships/hyperlink" Target="http://www.decadeeyewear.com/" TargetMode="External"/><Relationship Id="rId1257" Type="http://schemas.openxmlformats.org/officeDocument/2006/relationships/hyperlink" Target="https://scontent-hou1-1.cdninstagram.com/v/t51.82787-19/579943210_17903469225289004_7145648854462849177_n.jpg?stp=dst-jpg_e0_s150x150_tt6&amp;efg=eyJ2ZW5jb2RlX3RhZyI6InByb2ZpbGVfcGljLmRqYW5nby4xMDgwLmMyIn0&amp;_nc_ht=scontent-hou1-1.cdninstagram.com&amp;_nc_cat=108&amp;_nc_oc=Q6cZ2QHLd4Mfbv3hk1uJaBEIUDdun8aOO4G23tI32viTosRsAMFFHFIHGgz_UCHEEh6JcnA&amp;_nc_ohc=8FSaH-1xmQMQ7kNvwFgUr96&amp;_nc_gid=FByl1PKymkUx8b__-Mj1_Q&amp;edm=AOQ1c0wBAAAA&amp;ccb=7-5&amp;oh=00_Afzvl5G445DGeMeZpc_uHp6kU1HUi-bYYVbRzwO2Ayz6MQ&amp;oe=69BDB3DD&amp;_nc_sid=8b3546" TargetMode="External"/><Relationship Id="rId266" Type="http://schemas.openxmlformats.org/officeDocument/2006/relationships/hyperlink" Target="https://www.instagram.com/watchesbruno" TargetMode="External"/><Relationship Id="rId473" Type="http://schemas.openxmlformats.org/officeDocument/2006/relationships/hyperlink" Target="https://scontent-iad3-1.cdninstagram.com/v/t51.2885-19/171039584_494586768234823_3682369947038132623_n.jpg?stp=dst-jpg_e0_s150x150_tt6&amp;efg=eyJ2ZW5jb2RlX3RhZyI6InByb2ZpbGVfcGljLmRqYW5nby44NTQuYzIifQ&amp;_nc_ht=scontent-iad3-1.cdninstagram.com&amp;_nc_cat=107&amp;_nc_oc=Q6cZ2QHu6ayaEMP_qnPJq9dGLd_cHWhNyoD1hqSou8S6BYwZq2gPLeUIR9LVvNtWkcXCGvk&amp;_nc_ohc=Zu2A7_Q6GhUQ7kNvwEgog_M&amp;_nc_gid=owYUeGpmT_V2nRgKlD7bCw&amp;edm=AOQ1c0wBAAAA&amp;ccb=7-5&amp;oh=00_AfyYdD63witMKJEWC2fihNxpp34FovNf8An7VW859XZO_w&amp;oe=69BDACFC&amp;_nc_sid=8b3546" TargetMode="External"/><Relationship Id="rId680" Type="http://schemas.openxmlformats.org/officeDocument/2006/relationships/hyperlink" Target="https://scontent-den2-1.cdninstagram.com/v/t51.82787-19/543798910_18527770549039047_5348575179393684156_n.jpg?stp=dst-jpg_e0_s150x150_tt6&amp;efg=eyJ2ZW5jb2RlX3RhZyI6InByb2ZpbGVfcGljLmRqYW5nby44NTMuYzIifQ&amp;_nc_ht=scontent-den2-1.cdninstagram.com&amp;_nc_cat=103&amp;_nc_oc=Q6cZ2QHxkifcyJ7U9C38iQNE4VbuQCXR0jq0KIpwMmBhxfoJObWOR-XhgRgwpwXag4nMuOg&amp;_nc_ohc=dpoWq2ObLWoQ7kNvwE0Y4ur&amp;_nc_gid=3quTczXXraY6wtVInlDmIw&amp;edm=AOQ1c0wBAAAA&amp;ccb=7-5&amp;oh=00_AfwtXSCJ1Zl9HYU1hMMGds9lc3jgsrF6zawQiXg-W8-Ydw&amp;oe=69BD9CB9&amp;_nc_sid=8b3546" TargetMode="External"/><Relationship Id="rId901" Type="http://schemas.openxmlformats.org/officeDocument/2006/relationships/hyperlink" Target="https://www.instagram.com/r_k_h.0" TargetMode="External"/><Relationship Id="rId1117" Type="http://schemas.openxmlformats.org/officeDocument/2006/relationships/hyperlink" Target="https://www.instagram.com/kosei_t.0710___" TargetMode="External"/><Relationship Id="rId1324" Type="http://schemas.openxmlformats.org/officeDocument/2006/relationships/hyperlink" Target="https://scontent-den2-1.cdninstagram.com/v/t51.2885-19/25039541_170963820339051_4071123796784840704_n.jpg?stp=dst-jpg_e0_s150x150_tt6&amp;efg=eyJ2ZW5jb2RlX3RhZyI6InByb2ZpbGVfcGljLmRqYW5nby4yMDAuZXhwZXJpbWVudGFsIn0&amp;_nc_ht=scontent-den2-1.cdninstagram.com&amp;_nc_cat=103&amp;_nc_oc=Q6cZ2QEgV5qzj6zDaJ8omY8fQSf_Y3fGtMvgbmxudW8OBGPSiixtZamUkwY6tnpQZYEfgWXM7B8oQ8W75Y1BJ4Mappdy&amp;_nc_ohc=DTgvWh5w77YQ7kNvwFRPavB&amp;_nc_gid=LFgtnc0rWFgLibI3hE9CsQ&amp;edm=AOQ1c0wBAAAA&amp;ccb=7-5&amp;oh=00_AfxRxlb08CSxCjjkyteZ-lWHgKs_RA4t4hVJ59HCiL-9uA&amp;oe=69BDA6FF&amp;_nc_sid=8b3546" TargetMode="External"/><Relationship Id="rId30" Type="http://schemas.openxmlformats.org/officeDocument/2006/relationships/hyperlink" Target="https://www.instagram.com/edgarcordero9" TargetMode="External"/><Relationship Id="rId126" Type="http://schemas.openxmlformats.org/officeDocument/2006/relationships/hyperlink" Target="http://rogerschami.work/" TargetMode="External"/><Relationship Id="rId333" Type="http://schemas.openxmlformats.org/officeDocument/2006/relationships/hyperlink" Target="https://www.instagram.com/eugeniolongo_perioimplantology" TargetMode="External"/><Relationship Id="rId540" Type="http://schemas.openxmlformats.org/officeDocument/2006/relationships/hyperlink" Target="https://www.instagram.com/romandegaltsev" TargetMode="External"/><Relationship Id="rId778" Type="http://schemas.openxmlformats.org/officeDocument/2006/relationships/hyperlink" Target="https://scontent-atl3-3.cdninstagram.com/v/t51.2885-19/87511117_188268615793388_7552399170506588160_n.jpg?stp=dst-jpg_e0_s150x150_tt6&amp;efg=eyJ2ZW5jb2RlX3RhZyI6InByb2ZpbGVfcGljLmRqYW5nby4xMDgwLmMyIn0&amp;_nc_ht=scontent-atl3-3.cdninstagram.com&amp;_nc_cat=108&amp;_nc_oc=Q6cZ2QFdmX-Yvc1X6Jh-pHXI0paocwh-FH0iPOXDL-wOrSQhG6yg4a6Z0hx1rwzm4WT0W7Q&amp;_nc_ohc=uDBvEzd6bpMQ7kNvwEC7N3W&amp;_nc_gid=p3mTUVjjLfikRQQuDFcjoQ&amp;edm=AOQ1c0wBAAAA&amp;ccb=7-5&amp;oh=00_Afw_nogxUqGVOMeAr0vcRUAkM-3BspiJGQ3yRPrQuPxONQ&amp;oe=69BD8C48&amp;_nc_sid=8b3546" TargetMode="External"/><Relationship Id="rId985" Type="http://schemas.openxmlformats.org/officeDocument/2006/relationships/hyperlink" Target="https://instagram.fasu6-1.fna.fbcdn.net/v/t51.2885-19/573323465_1219825463302212_7278921664109726296_n.png?stp=dst-jpg_e0_s150x150_tt6&amp;efg=eyJ2ZW5jb2RlX3RhZyI6InByb2ZpbGVfcGljLmRqYW5nby4xNTAuYzIifQ&amp;_nc_ht=instagram.fasu6-1.fna.fbcdn.net&amp;_nc_cat=1&amp;_nc_oc=Q6cZ2QFtvY12kZS_agZhCBIh9Fs4blWyWyGWJIOywQA85H6bsYubhkkjeutk__TinAk_36c&amp;_nc_ohc=Q5ZxwdoozHMQ7kNvwG86CIe&amp;_nc_gid=rAeIfCF-sSPcO-2kgRFcoA&amp;edm=AL4D0a4BAAAA&amp;ccb=7-5&amp;ig_cache_key=YW5vbnltb3VzX3Byb2ZpbGVfcGlj.3-ccb7-5&amp;oh=00_AfzydkPOp91G6fumHyRvy_C2LaxsrD9y8GhAx0PpWSQsWw&amp;oe=69BDABAA&amp;_nc_sid=9e8221" TargetMode="External"/><Relationship Id="rId1170" Type="http://schemas.openxmlformats.org/officeDocument/2006/relationships/hyperlink" Target="https://scontent-den2-1.cdninstagram.com/v/t51.82787-19/628444949_18558467419016934_2669829838235309124_n.jpg?stp=dst-jpg_e0_s150x150_tt6&amp;efg=eyJ2ZW5jb2RlX3RhZyI6InByb2ZpbGVfcGljLmRqYW5nby4xMDgwLmMyIn0&amp;_nc_ht=scontent-den2-1.cdninstagram.com&amp;_nc_cat=106&amp;_nc_oc=Q6cZ2QF3oZi_qcEf35dLEg7EZ2gB2jm_5l0McyFn6GCTE-2HjCmNlG3qHb9qmCRLemUUzTQ&amp;_nc_ohc=VBbRoHZwTiEQ7kNvwFHEvoJ&amp;_nc_gid=NU6eY5E44zeWjy4jH-xSmQ&amp;edm=AOQ1c0wBAAAA&amp;ccb=7-5&amp;oh=00_AfwOi77sJ8bScH698Ej93vNRILv95-IAkb_Xmn846JQ1pg&amp;oe=69BD886C&amp;_nc_sid=8b3546" TargetMode="External"/><Relationship Id="rId638" Type="http://schemas.openxmlformats.org/officeDocument/2006/relationships/hyperlink" Target="https://www.instagram.com/l_shredder_l" TargetMode="External"/><Relationship Id="rId845" Type="http://schemas.openxmlformats.org/officeDocument/2006/relationships/hyperlink" Target="https://www.instagram.com/mohitvgautam" TargetMode="External"/><Relationship Id="rId1030" Type="http://schemas.openxmlformats.org/officeDocument/2006/relationships/hyperlink" Target="https://youtu.be/sa_z51WLMeQ?feature=shared" TargetMode="External"/><Relationship Id="rId1268" Type="http://schemas.openxmlformats.org/officeDocument/2006/relationships/hyperlink" Target="https://scontent-lga3-2.cdninstagram.com/v/t51.82787-19/640385120_18515579791078932_2724757731418249624_n.jpg?stp=dst-jpg_e0_s150x150_tt6&amp;efg=eyJ2ZW5jb2RlX3RhZyI6InByb2ZpbGVfcGljLmRqYW5nby4xMDgwLmMyIn0&amp;_nc_ht=scontent-lga3-2.cdninstagram.com&amp;_nc_cat=100&amp;_nc_oc=Q6cZ2QF45bp0dD5OAGjS1YPD7NUi0F3ZQ8WxiU_4pjpC4E7wyMrAdW3R8Xl5PbRKw2LuP4c&amp;_nc_ohc=PP_cSd68eXAQ7kNvwGft_7l&amp;_nc_gid=O-AL3S5HbIUkUrzslDwbRQ&amp;edm=AOQ1c0wBAAAA&amp;ccb=7-5&amp;oh=00_AfzKBm1zGqGGMXEtSZMamvVIcCdZ0VLnv4JJCZ_t4XW4Eg&amp;oe=69BDA752&amp;_nc_sid=8b3546" TargetMode="External"/><Relationship Id="rId277" Type="http://schemas.openxmlformats.org/officeDocument/2006/relationships/hyperlink" Target="https://www.instagram.com/alantse_sl" TargetMode="External"/><Relationship Id="rId400" Type="http://schemas.openxmlformats.org/officeDocument/2006/relationships/hyperlink" Target="https://www.instagram.com/secondsettime" TargetMode="External"/><Relationship Id="rId484" Type="http://schemas.openxmlformats.org/officeDocument/2006/relationships/hyperlink" Target="https://www.instagram.com/prorab.dubai" TargetMode="External"/><Relationship Id="rId705" Type="http://schemas.openxmlformats.org/officeDocument/2006/relationships/hyperlink" Target="https://scontent-lhr6-1.cdninstagram.com/v/t51.82787-19/641307615_18569813668031698_8606923191974601766_n.jpg?stp=dst-jpg_e0_s150x150_tt6&amp;efg=eyJ2ZW5jb2RlX3RhZyI6InByb2ZpbGVfcGljLmRqYW5nby4xMDgwLmMyIn0&amp;_nc_ht=scontent-lhr6-1.cdninstagram.com&amp;_nc_cat=110&amp;_nc_oc=Q6cZ2QH12rQhYjMIlXS8PYIHJZy7L8IUxD0W-MBhiwgF3wVbSb4vMOxCokBEhG8qnbpSbWI&amp;_nc_ohc=5ToxCu0ZAsQQ7kNvwH7c4rJ&amp;_nc_gid=pYDgnWAlxwsSuKS3HXvTFw&amp;edm=AOQ1c0wBAAAA&amp;ccb=7-5&amp;oh=00_Afz8eCMNeGh-VFQYgvVBHOKKfem3KU4HKbj-Xm7gy30GpA&amp;oe=69BD9E70&amp;_nc_sid=8b3546" TargetMode="External"/><Relationship Id="rId1128" Type="http://schemas.openxmlformats.org/officeDocument/2006/relationships/hyperlink" Target="https://www.instagram.com/naokihoori" TargetMode="External"/><Relationship Id="rId1335" Type="http://schemas.openxmlformats.org/officeDocument/2006/relationships/hyperlink" Target="https://scontent-lga3-3.cdninstagram.com/v/t51.2885-19/412466832_1500498790822262_1880721939399384033_n.jpg?stp=dst-jpg_e0_s150x150_tt6&amp;efg=eyJ2ZW5jb2RlX3RhZyI6InByb2ZpbGVfcGljLmRqYW5nby4xMDgwLmMyIn0&amp;_nc_ht=scontent-lga3-3.cdninstagram.com&amp;_nc_cat=102&amp;_nc_oc=Q6cZ2QGl_1R2eRiJHMSdSCnNtlr4mlE22LzuzI11famie_0NMHvJYXiihRp_yDCVrUXSU5E&amp;_nc_ohc=uzmZlm7uzzUQ7kNvwF7LR-P&amp;_nc_gid=WMYziw6uy0JqNs-qiuRkrg&amp;edm=AOQ1c0wBAAAA&amp;ccb=7-5&amp;oh=00_AfyO0Z_Awag5oUpE1iWxDMRBLECVRizsiIxCAZbi0U9d1Q&amp;oe=69BD94A0&amp;_nc_sid=8b3546" TargetMode="External"/><Relationship Id="rId137" Type="http://schemas.openxmlformats.org/officeDocument/2006/relationships/hyperlink" Target="https://scontent-ord5-1.cdninstagram.com/v/t51.2885-19/271886339_1952382794942099_7342160804868001771_n.jpg?stp=dst-jpg_e0_s150x150_tt6&amp;efg=eyJ2ZW5jb2RlX3RhZyI6InByb2ZpbGVfcGljLmRqYW5nby4xMDgwLmMyIn0&amp;_nc_ht=scontent-ord5-1.cdninstagram.com&amp;_nc_cat=111&amp;_nc_oc=Q6cZ2QG_jlfd088jMhqxU5j0l7EkxYwpPtxTmW53leEbpkZpezgP0gFyW4ivn86wJW7slT3GY1LmxEiwSW61CVwtyMKC&amp;_nc_ohc=r92hHP2r4uAQ7kNvwGDmJd0&amp;_nc_gid=g2pIiqgUIQ1bW-1sLEaCWw&amp;edm=AOQ1c0wBAAAA&amp;ccb=7-5&amp;oh=00_Afxm7eDxkXm1ZGrcvuDVrs5Mku9YWzyEGaHRZrZOmIhkQg&amp;oe=69BDA540&amp;_nc_sid=8b3546" TargetMode="External"/><Relationship Id="rId344" Type="http://schemas.openxmlformats.org/officeDocument/2006/relationships/hyperlink" Target="https://www.instagram.com/rolexpatekmarket" TargetMode="External"/><Relationship Id="rId691" Type="http://schemas.openxmlformats.org/officeDocument/2006/relationships/hyperlink" Target="https://www.instagram.com/oleg_kulitskiy" TargetMode="External"/><Relationship Id="rId789" Type="http://schemas.openxmlformats.org/officeDocument/2006/relationships/hyperlink" Target="https://t.me/worklifecore" TargetMode="External"/><Relationship Id="rId912" Type="http://schemas.openxmlformats.org/officeDocument/2006/relationships/hyperlink" Target="https://instagram.fosu2-1.fna.fbcdn.net/v/t51.2885-19/247878467_994676074598349_6461237510379258124_n.jpg?stp=dst-jpg_e0_s150x150_tt6&amp;efg=eyJ2ZW5jb2RlX3RhZyI6InByb2ZpbGVfcGljLmRqYW5nby4xMDgwLmMyIn0&amp;_nc_ht=instagram.fosu2-1.fna.fbcdn.net&amp;_nc_cat=109&amp;_nc_oc=Q6cZ2QGlUC1KY_DwRenHNicMSREFf1xqf3PBwuFFX_5-M7W-T7uk9wTR3lGz-mSP1fGX8OrzU5QE77UJsVWaKo8s9vHm&amp;_nc_ohc=2J87TsRCAmwQ7kNvwEZLLcU&amp;_nc_gid=4T6NZGhwq4xpJhy-9HUysw&amp;edm=AOQ1c0wBAAAA&amp;ccb=7-5&amp;oh=00_AfzJ5fkvCKW73miAZXVKgiyhyDQXi3qv20WE-Zdd6Y1OVA&amp;oe=69BDAC76&amp;_nc_sid=8b3546" TargetMode="External"/><Relationship Id="rId996" Type="http://schemas.openxmlformats.org/officeDocument/2006/relationships/hyperlink" Target="https://scontent-phx1-1.cdninstagram.com/v/t51.2885-19/488158998_1079781743909701_1724342382625594822_n.jpg?stp=dst-jpg_e0_s150x150_tt6&amp;efg=eyJ2ZW5jb2RlX3RhZyI6InByb2ZpbGVfcGljLmRqYW5nby4xMDgwLmMyIn0&amp;_nc_ht=scontent-phx1-1.cdninstagram.com&amp;_nc_cat=101&amp;_nc_oc=Q6cZ2QFORCJuY99qGOmcFjo9GWdsShZYaJfdrqq0dxwrzs6IG31l2xp6shV5R1dSMNsE8iaUn7u4PxLplUedFdC1EHgK&amp;_nc_ohc=a5_u3fNvqQ8Q7kNvwFXd7zC&amp;_nc_gid=B2HTHj9bN4nDOrPcF81Sew&amp;edm=AOQ1c0wBAAAA&amp;ccb=7-5&amp;oh=00_AfyXwrx5PSwNmJaUhhShDuCcEcETcKqGCn0BZCi6Uzh6bg&amp;oe=69BD979E&amp;_nc_sid=8b3546" TargetMode="External"/><Relationship Id="rId41" Type="http://schemas.openxmlformats.org/officeDocument/2006/relationships/hyperlink" Target="https://scontent-lax3-2.cdninstagram.com/v/t51.82787-19/540709338_17847780360555591_8701181556634594324_n.jpg?stp=dst-jpg_e0_s150x150_tt6&amp;efg=eyJ2ZW5jb2RlX3RhZyI6InByb2ZpbGVfcGljLmRqYW5nby4xMDI0LmMyIn0&amp;_nc_ht=scontent-lax3-2.cdninstagram.com&amp;_nc_cat=103&amp;_nc_oc=Q6cZ2QHYq3YPkhjBOs_UXhJP1MwHme6f5xjiGj4EgSkQeIyX9defgKM5E2iCh7yhBnR_WeU&amp;_nc_ohc=-4Rhsr14f2MQ7kNvwET-Q26&amp;_nc_gid=SmOsQQvgdkp0X11DBMTqug&amp;edm=AOQ1c0wBAAAA&amp;ccb=7-5&amp;oh=00_AfwuifNxf9NC6pm3AW-XCvwiHFVDvN4yhcsNi2EIb4jBJw&amp;oe=69BDABDC&amp;_nc_sid=8b3546" TargetMode="External"/><Relationship Id="rId551" Type="http://schemas.openxmlformats.org/officeDocument/2006/relationships/hyperlink" Target="https://www.instagram.com/adilet_abdulin" TargetMode="External"/><Relationship Id="rId649" Type="http://schemas.openxmlformats.org/officeDocument/2006/relationships/hyperlink" Target="https://scontent-mia3-2.cdninstagram.com/v/t51.2885-19/364954270_3558910281059391_4348306378548944453_n.jpg?stp=dst-jpg_e0_s150x150_tt6&amp;efg=eyJ2ZW5jb2RlX3RhZyI6InByb2ZpbGVfcGljLmRqYW5nby4zMjAuYzIifQ&amp;_nc_ht=scontent-mia3-2.cdninstagram.com&amp;_nc_cat=103&amp;_nc_oc=Q6cZ2QG5qffZPKjMWDj076udrE-ekbGm_sdD31HDN_Q8N4o385KOx6wWozy4WkseTwBh1J4&amp;_nc_ohc=C8E0XChvWQoQ7kNvwHn77za&amp;_nc_gid=5oUbZBWtsiLF5rYGLbrYRA&amp;edm=AOQ1c0wBAAAA&amp;ccb=7-5&amp;oh=00_Afw4CVZoadyhvLeC-Yg0HMTN73ILB-hO4A8MlcBTxFbEmQ&amp;oe=69BDBD97&amp;_nc_sid=8b3546" TargetMode="External"/><Relationship Id="rId856" Type="http://schemas.openxmlformats.org/officeDocument/2006/relationships/hyperlink" Target="https://www.behance.net/tabitosugiyama" TargetMode="External"/><Relationship Id="rId1181" Type="http://schemas.openxmlformats.org/officeDocument/2006/relationships/hyperlink" Target="https://scontent-det1-1.cdninstagram.com/v/t51.82787-19/515258832_18513604879062928_2238577418449474269_n.jpg?stp=dst-jpg_e0_s150x150_tt6&amp;efg=eyJ2ZW5jb2RlX3RhZyI6InByb2ZpbGVfcGljLmRqYW5nby43MzAuYzIifQ&amp;_nc_ht=scontent-det1-1.cdninstagram.com&amp;_nc_cat=104&amp;_nc_oc=Q6cZ2QEKphkS_e-FOGS4Wwgv0bOxmh1YKn5EGx6tHLLYEhAyqN2B3cnNzKtHxYj5VTftiZ0&amp;_nc_ohc=9P6b1932KugQ7kNvwECd8Jg&amp;_nc_gid=H0f98JkunC0WsQ_c8oAFuQ&amp;edm=AOQ1c0wBAAAA&amp;ccb=7-5&amp;oh=00_AfzwpTmdstlD_9Rbq1TkTh45Pce_dWWVUUAFIqUyIVBphQ&amp;oe=69BD98B2&amp;_nc_sid=8b3546" TargetMode="External"/><Relationship Id="rId1279" Type="http://schemas.openxmlformats.org/officeDocument/2006/relationships/hyperlink" Target="https://www.instagram.com/ying__.89" TargetMode="External"/><Relationship Id="rId1402" Type="http://schemas.openxmlformats.org/officeDocument/2006/relationships/hyperlink" Target="https://scontent-lax3-1.cdninstagram.com/v/t39.30808-6/481205843_669418935747730_1086662188481769254_n.jpg?stp=dst-jpg_e15_tt6&amp;_nc_ht=scontent-lax3-1.cdninstagram.com&amp;_nc_cat=110&amp;_nc_oc=Q6cZ2QGfqlur-iVZ-bbD7i9gxVPlcJQZyWo02B2QGVRQQcfKxearfZ8-rhHwIGi58-J8a40&amp;_nc_ohc=NToLL6RJd5YQ7kNvwGFGJDc&amp;_nc_gid=nAJXcg96EFqbbEk2brJAwA&amp;edm=AOQ1c0wAAAAA&amp;ccb=7-5&amp;ig_cache_key=MzQ3NjU5NDYwMjA2NjIzODcwNQ%3D%3D.3-ccb7-5&amp;oh=00_AfySQvO-y2mJqK7Pmf7kR4O3tFqav_i_uA-WiNBnrUzqhg&amp;oe=69BD8E55&amp;_nc_sid=8b3546" TargetMode="External"/><Relationship Id="rId190" Type="http://schemas.openxmlformats.org/officeDocument/2006/relationships/hyperlink" Target="https://www.instagram.com/chronos.vintagewatch" TargetMode="External"/><Relationship Id="rId204" Type="http://schemas.openxmlformats.org/officeDocument/2006/relationships/hyperlink" Target="https://scontent-phl2-1.cdninstagram.com/v/t51.2885-19/10848164_1514270058852505_1553158124_a.jpg?stp=dst-jpg_e0_s150x150_tt6&amp;efg=eyJ2ZW5jb2RlX3RhZyI6InByb2ZpbGVfcGljLmRqYW5nby4xNTAuYzIifQ&amp;_nc_ht=scontent-phl2-1.cdninstagram.com&amp;_nc_cat=101&amp;_nc_oc=Q6cZ2QHKefThAy-vD-NOL92OvBfUSo5Q-N41vk8ZQxJ0qskWYY4uirHmfVy9pW3o84-Lh7M&amp;_nc_ohc=ISJgszZEtFEQ7kNvwGtXl-3&amp;_nc_gid=ojePuAhYsATcTTCsaOj88g&amp;edm=AOQ1c0wBAAAA&amp;ccb=7-5&amp;oh=00_AfzAlLBJqcEinvqxWWlMTC8lqXAnufdT6XVwrA98ovwLsA&amp;oe=69BDAB0B&amp;_nc_sid=8b3546" TargetMode="External"/><Relationship Id="rId288" Type="http://schemas.openxmlformats.org/officeDocument/2006/relationships/hyperlink" Target="https://scontent-mia5-1.cdninstagram.com/v/t51.2885-19/505718433_18515642872008350_366304338125685662_n.jpg?stp=dst-jpg_e0_s150x150_tt6&amp;efg=eyJ2ZW5jb2RlX3RhZyI6InByb2ZpbGVfcGljLmRqYW5nby4xMDgwLmMyIn0&amp;_nc_ht=scontent-mia5-1.cdninstagram.com&amp;_nc_cat=102&amp;_nc_oc=Q6cZ2QEcheJk9s9FISnYCMXUF1AkcWRj-wR5JwFeQPvGnWcKn99Xk8gqmmPLn9jkE0VSNxg&amp;_nc_ohc=Rj4lIOprB4kQ7kNvwGIPq1A&amp;_nc_gid=EKrB-KRpGJrnU2xHKdb77A&amp;edm=AOQ1c0wBAAAA&amp;ccb=7-5&amp;oh=00_AfxRsyT4biA7gT4I2WheBjWsJdanHUmAoFcUtyeK_bnBdA&amp;oe=69BD96F2&amp;_nc_sid=8b3546" TargetMode="External"/><Relationship Id="rId411" Type="http://schemas.openxmlformats.org/officeDocument/2006/relationships/hyperlink" Target="https://instagram.ffsd3-1.fna.fbcdn.net/v/t51.82787-19/645769687_17891898549425394_4374031266743765412_n.jpg?stp=dst-jpg_e0_s150x150_tt6&amp;efg=eyJ2ZW5jb2RlX3RhZyI6InByb2ZpbGVfcGljLmRqYW5nby4xMDgwLmMyIn0&amp;_nc_ht=instagram.ffsd3-1.fna.fbcdn.net&amp;_nc_cat=106&amp;_nc_oc=Q6cZ2QF2WhHIF99D70HSy0fM5J7wbfRUGvpm66FbYtdrwB1KjtvjF70m3nT6rkp8ijezIac&amp;_nc_ohc=_lx2B-vrmc4Q7kNvwGyRv2N&amp;_nc_gid=FPokcMhP50mOUEqty_j0-g&amp;edm=AOQ1c0wBAAAA&amp;ccb=7-5&amp;oh=00_AfxBwDmQLdbHgS_trd3vHm9WhxKbyx0Jz8jsoYFJU8M7Fw&amp;oe=69BDAF22&amp;_nc_sid=8b3546" TargetMode="External"/><Relationship Id="rId509" Type="http://schemas.openxmlformats.org/officeDocument/2006/relationships/hyperlink" Target="https://instagram.fagc1-1.fna.fbcdn.net/v/t51.2885-19/471739264_8773006829463634_5792064338238899960_n.jpg?stp=dst-jpg_e0_s150x150_tt6&amp;efg=eyJ2ZW5jb2RlX3RhZyI6InByb2ZpbGVfcGljLmRqYW5nby4xMDgwLmMyIn0&amp;_nc_ht=instagram.fagc1-1.fna.fbcdn.net&amp;_nc_cat=110&amp;_nc_oc=Q6cZ2QFn9VCEvGWK9J6kjOeEs72P62AoRdIqKIAkjmRsfkLLzvjqhE43BYq5lA2QkVUFSSDQVOBsOHBQnH-vtS-nI9l1&amp;_nc_ohc=VzP-GACxktcQ7kNvwGeQPew&amp;_nc_gid=X5o2PZzlUBH5enouZKjNXQ&amp;edm=AOQ1c0wBAAAA&amp;ccb=7-5&amp;oh=00_Afyy-zJAatC87UIib9uLfxqVWQ-kc-br-DXbZtOY9dlqkw&amp;oe=69BDA7F7&amp;_nc_sid=8b3546" TargetMode="External"/><Relationship Id="rId1041" Type="http://schemas.openxmlformats.org/officeDocument/2006/relationships/hyperlink" Target="https://www.instagram.com/lorenzo.kikisch" TargetMode="External"/><Relationship Id="rId1139" Type="http://schemas.openxmlformats.org/officeDocument/2006/relationships/hyperlink" Target="https://www.instagram.com/lowstyle2025" TargetMode="External"/><Relationship Id="rId1346" Type="http://schemas.openxmlformats.org/officeDocument/2006/relationships/hyperlink" Target="https://scontent-lga3-1.cdninstagram.com/v/t51.82787-19/504372017_17842070100555551_830172546033499837_n.jpg?stp=dst-jpg_e0_s150x150_tt6&amp;efg=eyJ2ZW5jb2RlX3RhZyI6InByb2ZpbGVfcGljLmRqYW5nby4zMjAuYzIifQ&amp;_nc_ht=scontent-lga3-1.cdninstagram.com&amp;_nc_cat=111&amp;_nc_oc=Q6cZ2QGGahT1sOVxiXID1IZ-NICaEFcNXyKoOk7GdPZDGmqyp_czMY75N5zIHM3kxo-LSgw&amp;_nc_ohc=Su9ip9YrMlUQ7kNvwHMXiD1&amp;_nc_gid=xZHh2GpqSK6SP75ZussHzA&amp;edm=AOQ1c0wBAAAA&amp;ccb=7-5&amp;oh=00_AfzMSHfJ5je8ed1Exx1fPGHc3Be6cBoL7M9jF5fCAjh18w&amp;oe=69BDA300&amp;_nc_sid=8b3546" TargetMode="External"/><Relationship Id="rId495" Type="http://schemas.openxmlformats.org/officeDocument/2006/relationships/hyperlink" Target="https://scontent-lax3-1.cdninstagram.com/v/t51.2885-19/262673224_969889700541165_6657679081781167655_n.jpg?stp=dst-jpg_e0_s150x150_tt6&amp;efg=eyJ2ZW5jb2RlX3RhZyI6InByb2ZpbGVfcGljLmRqYW5nby4xMDgwLmMyIn0&amp;_nc_ht=scontent-lax3-1.cdninstagram.com&amp;_nc_cat=109&amp;_nc_oc=Q6cZ2QFgwPXDl-1qpFpR1clwPLWEXvCFs1GFA_I5jGoK8K4eE80Ecr_Rfx_87jJiaIFRgLQ&amp;_nc_ohc=IzsjDlHbqLgQ7kNvwFTBFke&amp;_nc_gid=Hp9KWp2mCnfqMh-yyWfLAg&amp;edm=AOQ1c0wBAAAA&amp;ccb=7-5&amp;oh=00_AfzLLcnpOfK7nA7ysia6__MnxZt5BQM-948zwoM2amzCqg&amp;oe=69BD87E4&amp;_nc_sid=8b3546" TargetMode="External"/><Relationship Id="rId716" Type="http://schemas.openxmlformats.org/officeDocument/2006/relationships/hyperlink" Target="https://www.instagram.com/oleksandr_pererva" TargetMode="External"/><Relationship Id="rId923" Type="http://schemas.openxmlformats.org/officeDocument/2006/relationships/hyperlink" Target="https://youtube.com/user/r18fuck" TargetMode="External"/><Relationship Id="rId52" Type="http://schemas.openxmlformats.org/officeDocument/2006/relationships/hyperlink" Target="https://scontent-ord5-2.cdninstagram.com/v/t51.2885-19/393044450_2448668748664550_3841652226956866542_n.jpg?stp=dst-jpg_e0_s150x150_tt6&amp;efg=eyJ2ZW5jb2RlX3RhZyI6InByb2ZpbGVfcGljLmRqYW5nby45NDQuYzIifQ&amp;_nc_ht=scontent-ord5-2.cdninstagram.com&amp;_nc_cat=102&amp;_nc_oc=Q6cZ2QEY33rj0ZLktAn5kNrE3TRjsKVJh51G5Uib8g1WylSJ6rwa74nbuh7KqSX1viTFUxI&amp;_nc_ohc=3_lhcCUl_s0Q7kNvwHNbwXd&amp;_nc_gid=5N6UL5484SjHWL2-rsjlzQ&amp;edm=AOQ1c0wBAAAA&amp;ccb=7-5&amp;oh=00_Afx5zhxQ0EFJqBevfcTGUGHW7aW9uKu6-dgneWfHyRMCZg&amp;oe=69BDB875&amp;_nc_sid=8b3546" TargetMode="External"/><Relationship Id="rId148" Type="http://schemas.openxmlformats.org/officeDocument/2006/relationships/hyperlink" Target="https://www.instagram.com/of_nicegirl" TargetMode="External"/><Relationship Id="rId355" Type="http://schemas.openxmlformats.org/officeDocument/2006/relationships/hyperlink" Target="http://studiozanello.exposure.co/" TargetMode="External"/><Relationship Id="rId562" Type="http://schemas.openxmlformats.org/officeDocument/2006/relationships/hyperlink" Target="https://www.instagram.com/k.d_from_blg" TargetMode="External"/><Relationship Id="rId1192" Type="http://schemas.openxmlformats.org/officeDocument/2006/relationships/hyperlink" Target="https://scontent-atl3-3.cdninstagram.com/v/t51.2885-19/439240020_842260971049197_971180936309462506_n.jpg?stp=dst-jpg_e0_s150x150_tt6&amp;efg=eyJ2ZW5jb2RlX3RhZyI6InByb2ZpbGVfcGljLmRqYW5nby4xMDIxLmMyIn0&amp;_nc_ht=scontent-atl3-3.cdninstagram.com&amp;_nc_cat=109&amp;_nc_oc=Q6cZ2QER29-jJ_y6Fy1S6IChZ-FuYk4CSMQ3Bp-R7oQgEOtBxvR9E-TDsPckgkkvzIxiaOs&amp;_nc_ohc=tIXmc2ucj7MQ7kNvwEELZp5&amp;_nc_gid=cZO6ZPDFwfQvEDRBvQcVLw&amp;edm=AOQ1c0wBAAAA&amp;ccb=7-5&amp;oh=00_AfzY-10eamqrhIIRuxKeJ9iPJeymxekYvFDXWmBx1FUa_A&amp;oe=69BD9FDF&amp;_nc_sid=8b3546" TargetMode="External"/><Relationship Id="rId1206" Type="http://schemas.openxmlformats.org/officeDocument/2006/relationships/hyperlink" Target="https://www.instagram.com/dai5656" TargetMode="External"/><Relationship Id="rId1413" Type="http://schemas.openxmlformats.org/officeDocument/2006/relationships/hyperlink" Target="https://scontent-msp1-1.cdninstagram.com/v/t51.2885-19/57587103_494906954378347_8600936532980793344_n.jpg?stp=dst-jpg_e0_s150x150_tt6&amp;efg=eyJ2ZW5jb2RlX3RhZyI6InByb2ZpbGVfcGljLmRqYW5nby45NTkuYzIifQ&amp;_nc_ht=scontent-msp1-1.cdninstagram.com&amp;_nc_cat=107&amp;_nc_oc=Q6cZ2QGXIr9eQhJIONsSQ9nsBGez1IYzHvZMV7HaydOBu_IrDKleG_IMuw-3U9JYjvB_0gvJl3EaEHofL075DF7tb8NI&amp;_nc_ohc=CYZ32b6gn58Q7kNvwGyXMeh&amp;_nc_gid=VckzhqCKvxoT0EhnXG6o0g&amp;edm=AOQ1c0wBAAAA&amp;ccb=7-5&amp;oh=00_AfzlJ_j3TacUTSXV45caEpmarXW63LM8pBuaw6mRm6Y2Lw&amp;oe=69BDB990&amp;_nc_sid=8b3546" TargetMode="External"/><Relationship Id="rId215" Type="http://schemas.openxmlformats.org/officeDocument/2006/relationships/hyperlink" Target="https://www.instagram.com/mercadodeluxo.oficial" TargetMode="External"/><Relationship Id="rId422" Type="http://schemas.openxmlformats.org/officeDocument/2006/relationships/hyperlink" Target="https://scontent-lga3-1.cdninstagram.com/v/t51.82787-19/622397489_17861808594581866_2722512235620978292_n.jpg?stp=dst-jpg_e0_s150x150_tt6&amp;efg=eyJ2ZW5jb2RlX3RhZyI6InByb2ZpbGVfcGljLmRqYW5nby4xMDEyLmMyIn0&amp;_nc_ht=scontent-lga3-1.cdninstagram.com&amp;_nc_cat=110&amp;_nc_oc=Q6cZ2QFUgeBhlAxKATEBqtu8jSFzNKjVZnvqqe3OCm6EGS8zqX1DiOAZGo3_X-H3BFEOqZc&amp;_nc_ohc=busACi_XOhgQ7kNvwE1WqEi&amp;_nc_gid=XXkXKpMzMsVYIsToSyXIFQ&amp;edm=AOQ1c0wBAAAA&amp;ccb=7-5&amp;oh=00_AfzIP8val0sXDN-wF5KW925Z17sMEPP1dSquOyPiscbR2Q&amp;oe=69BDAD1F&amp;_nc_sid=8b3546" TargetMode="External"/><Relationship Id="rId867" Type="http://schemas.openxmlformats.org/officeDocument/2006/relationships/hyperlink" Target="https://www.instagram.com/hisao_tsukahara" TargetMode="External"/><Relationship Id="rId1052" Type="http://schemas.openxmlformats.org/officeDocument/2006/relationships/hyperlink" Target="https://scontent-ord5-3.cdninstagram.com/v/t51.2885-19/311618656_505451374761786_6113013822145641060_n.jpg?stp=dst-jpg_e0_s150x150_tt6&amp;efg=eyJ2ZW5jb2RlX3RhZyI6InByb2ZpbGVfcGljLmRqYW5nby4xMDgwLmMyIn0&amp;_nc_ht=scontent-ord5-3.cdninstagram.com&amp;_nc_cat=106&amp;_nc_oc=Q6cZ2QGyFovCD23Tu07S53opziUsqg1JCAZtiBp8M_qwabDi28SaRnuaER2u2WG5h1-xzFDFPWi9Vnr7dKE_2F2Xl47q&amp;_nc_ohc=FMxnDVfGrI8Q7kNvwGqm5Kq&amp;_nc_gid=U804gFQLgcONKB7skgNTBg&amp;edm=AOQ1c0wBAAAA&amp;ccb=7-5&amp;oh=00_Afw9I94X3Coyg1S0ZRMLX1bEr9YyWHjxn8Sd0DLqIelElQ&amp;oe=69BD8C1F&amp;_nc_sid=8b3546" TargetMode="External"/><Relationship Id="rId299" Type="http://schemas.openxmlformats.org/officeDocument/2006/relationships/hyperlink" Target="https://scontent-lga3-2.cdninstagram.com/v/t51.2885-19/16585193_256175411491471_5996793893142659072_a.jpg?stp=dst-jpg_e0_s150x150_tt6&amp;efg=eyJ2ZW5jb2RlX3RhZyI6InByb2ZpbGVfcGljLmRqYW5nby45OTIuYzIifQ&amp;_nc_ht=scontent-lga3-2.cdninstagram.com&amp;_nc_cat=107&amp;_nc_oc=Q6cZ2QFNwWKXjhMdFNaWVWAggx2QzqpFrAm_46uGkOTYQcc6oSNaGCkrrW8QD7v6FMyxQFU&amp;_nc_ohc=gz3rFrrs7AgQ7kNvwFxMRXA&amp;_nc_gid=F7al6RipPOWNJ5esUcLbWA&amp;edm=AOQ1c0wBAAAA&amp;ccb=7-5&amp;oh=00_Afx2PQH0_-eqa8n1EhyuVW5Qk92zmi4RyIxaZ0fm7iz54A&amp;oe=69BD894B&amp;_nc_sid=8b3546" TargetMode="External"/><Relationship Id="rId727" Type="http://schemas.openxmlformats.org/officeDocument/2006/relationships/hyperlink" Target="https://scontent-dfw6-1.cdninstagram.com/v/t51.82787-19/639713098_18561523345042958_323306677275048211_n.jpg?stp=dst-jpg_e0_s150x150_tt6&amp;efg=eyJ2ZW5jb2RlX3RhZyI6InByb2ZpbGVfcGljLmRqYW5nby4xMDgwLmMyIn0&amp;_nc_ht=scontent-dfw6-1.cdninstagram.com&amp;_nc_cat=102&amp;_nc_oc=Q6cZ2QFixBzVA56VSCmBV20lvBpiy-5tKm-yvFwxEKF9Z1YzPmazboyHv0-8C7yOpHS99cY&amp;_nc_ohc=ZlfipNIAXUEQ7kNvwFv_T7p&amp;_nc_gid=dG0wZNYK0xDG08FcCmes5w&amp;edm=AOQ1c0wBAAAA&amp;ccb=7-5&amp;oh=00_AfzrhR73A47Az83sR6TXsyAMcKvAAIWn38o9f_ToqG3FMQ&amp;oe=69BD8F5A&amp;_nc_sid=8b3546" TargetMode="External"/><Relationship Id="rId934" Type="http://schemas.openxmlformats.org/officeDocument/2006/relationships/hyperlink" Target="http://rio.in.jp/" TargetMode="External"/><Relationship Id="rId1357" Type="http://schemas.openxmlformats.org/officeDocument/2006/relationships/hyperlink" Target="https://www.instagram.com/fuhongzhan" TargetMode="External"/><Relationship Id="rId63" Type="http://schemas.openxmlformats.org/officeDocument/2006/relationships/hyperlink" Target="https://www.instagram.com/bemnanu" TargetMode="External"/><Relationship Id="rId159" Type="http://schemas.openxmlformats.org/officeDocument/2006/relationships/hyperlink" Target="https://scontent-sea5-1.cdninstagram.com/v/t51.82787-19/649843583_17994988946923503_2486530203806023497_n.jpg?stp=dst-jpg_e0_s150x150_tt6&amp;efg=eyJ2ZW5jb2RlX3RhZyI6InByb2ZpbGVfcGljLmRqYW5nby45MTIuYzIifQ&amp;_nc_ht=scontent-sea5-1.cdninstagram.com&amp;_nc_cat=103&amp;_nc_oc=Q6cZ2QEMhXVtR17eTfyi0kcFE3s-yQGj3BMLBgmxlzjhi131RekxM4dy0IdLPQSl4E6iO-c&amp;_nc_ohc=QhDYU6RuGDAQ7kNvwEHnE3L&amp;_nc_gid=P1hKa9QaCwdLnY3g8Wj9yQ&amp;edm=AOQ1c0wBAAAA&amp;ccb=7-5&amp;oh=00_Afwjl7lWnh15i8BXRaEoP9XXCrpg08O8wXcVY3R9cH25LA&amp;oe=69BDB2C6&amp;_nc_sid=8b3546" TargetMode="External"/><Relationship Id="rId366" Type="http://schemas.openxmlformats.org/officeDocument/2006/relationships/hyperlink" Target="https://www.instagram.com/mr_bingboy" TargetMode="External"/><Relationship Id="rId573" Type="http://schemas.openxmlformats.org/officeDocument/2006/relationships/hyperlink" Target="http://shelby.ru/" TargetMode="External"/><Relationship Id="rId780" Type="http://schemas.openxmlformats.org/officeDocument/2006/relationships/hyperlink" Target="http://surl.li/adwkx" TargetMode="External"/><Relationship Id="rId1217" Type="http://schemas.openxmlformats.org/officeDocument/2006/relationships/hyperlink" Target="https://scontent-lax7-1.cdninstagram.com/v/t51.2885-19/514155596_17863420926424441_3114110261183611039_n.jpg?stp=dst-jpg_e0_s150x150_tt6&amp;efg=eyJ2ZW5jb2RlX3RhZyI6InByb2ZpbGVfcGljLmRqYW5nby4xMDgwLmMyIn0&amp;_nc_ht=scontent-lax7-1.cdninstagram.com&amp;_nc_cat=101&amp;_nc_oc=Q6cZ2QEuEeJbX-I3t7DL1bwos85jBVuyfMUUx4CGck77ALMqXOqhHZyRTKfJRy3TbtPW_Rc&amp;_nc_ohc=_O8evdkXc7cQ7kNvwE9Y8Ih&amp;_nc_gid=tU_cbr0f6rJ6pgae0u6O7Q&amp;edm=AOQ1c0wBAAAA&amp;ccb=7-5&amp;oh=00_Afx-txCPQ5FNjkGPNTztre5HPeSoWSFzg9VXz-TortW45w&amp;oe=69BD8F7B&amp;_nc_sid=8b3546" TargetMode="External"/><Relationship Id="rId1424" Type="http://schemas.openxmlformats.org/officeDocument/2006/relationships/hyperlink" Target="https://www.instagram.com/aandy950210" TargetMode="External"/><Relationship Id="rId226" Type="http://schemas.openxmlformats.org/officeDocument/2006/relationships/hyperlink" Target="https://www.instagram.com/ugooaro" TargetMode="External"/><Relationship Id="rId433" Type="http://schemas.openxmlformats.org/officeDocument/2006/relationships/hyperlink" Target="https://scontent-lga3-3.cdninstagram.com/v/t51.82787-19/649665491_18024320627805986_5076500677751503366_n.jpg?stp=dst-jpg_e0_s150x150_tt6&amp;efg=eyJ2ZW5jb2RlX3RhZyI6InByb2ZpbGVfcGljLmRqYW5nby40MjguYzIifQ&amp;_nc_ht=scontent-lga3-3.cdninstagram.com&amp;_nc_cat=102&amp;_nc_oc=Q6cZ2QHLW9ojTCfnfs5xL61SAHPzS_INHU5JZJ5IFqi7yWYshmPvhAZ3sbhtZWrCUjRrQT00YE3yPUpOs1vk2swn60jn&amp;_nc_ohc=loGdfvQ7BqgQ7kNvwHSuMG0&amp;_nc_gid=ZCPVpNfwRluZ3XGwKB5Cmg&amp;edm=AOQ1c0wBAAAA&amp;ccb=7-5&amp;oh=00_AfxEtkFpwBfto86hkQSWAtoUkvXoyc4OEMH8GO5-DgnUsg&amp;oe=69BDAE00&amp;_nc_sid=8b3546" TargetMode="External"/><Relationship Id="rId878" Type="http://schemas.openxmlformats.org/officeDocument/2006/relationships/hyperlink" Target="https://www.carsensor.net/usedcar/search.php?STID=SMPH0001&amp;KW=35motor&amp;top=1&amp;fed=topsphiss201506152ue" TargetMode="External"/><Relationship Id="rId1063" Type="http://schemas.openxmlformats.org/officeDocument/2006/relationships/hyperlink" Target="https://www.instagram.com/dugup_tokyo" TargetMode="External"/><Relationship Id="rId1270" Type="http://schemas.openxmlformats.org/officeDocument/2006/relationships/hyperlink" Target="https://www.instagram.com/selaluhepiiiii" TargetMode="External"/><Relationship Id="rId640" Type="http://schemas.openxmlformats.org/officeDocument/2006/relationships/hyperlink" Target="https://scontent-dfw6-1.cdninstagram.com/o1/v/t2/f2/m86/AQMFWgAap0xdEs7PWBVltDPK3tGwbBx4BVySInusSpou0tPkNm2yMZ46HFSGCmCWllk5Um-W3UhGfG-yq-5WNX8stBP48JbyYy5FSRg.mp4?_nc_cat=101&amp;_nc_sid=5e9851&amp;_nc_ht=scontent-dfw6-1.cdninstagram.com&amp;_nc_ohc=XckqbwlzAd8Q7kNvwHPmZfH&amp;efg=eyJ2ZW5jb2RlX3RhZyI6Inhwdl9wcm9ncmVzc2l2ZS5JTlNUQUdSQU0uQ0xJUFMuQzMuNzIwLmRhc2hfYmFzZWxpbmVfMV92MSIsInhwdl9hc3NldF9pZCI6MTc5MzQ3NDUxNzkyMTgwNSwiYXNzZXRfYWdlX2RheXMiOjIwOCwidmlfdXNlY2FzZV9pZCI6MTAwOTksImR1cmF0aW9uX3MiOjUsInVybGdlbl9zb3VyY2UiOiJ3d3cifQ%3D%3D&amp;ccb=17-1&amp;_nc_gid=URT1dsOFTCWn2vexBuDrIw&amp;_nc_ss=1a&amp;_nc_zt=28&amp;vs=c2b0f08d80e2e264&amp;_nc_vs=HBkcFQIYUmlnX3hwdl9yZWVsc19wZXJtYW5lbnRfc3JfcHJvZC9FNzQ1QkM1NTU1OENGN0RFMkJGRUQ4MUMyNURERDBCRV92aWRlb19kYXNoaW5pdC5tcDQVAALIARIAKAAYABsCiAd1c2Vfb2lsATEScHJvZ3Jlc3NpdmVfcmVjaXBlATEVAAAmmsDvuPrJrwYVAigCQzMsF0AUIcrAgxJvGBJkYXNoX2Jhc2VsaW5lXzFfdjERAHX-B2XmnQEA&amp;oh=00_AfzieSdsRkZjRtsqd0Vyz4eEy6B0t2fj6VmbAGyb5b2giA&amp;oe=69B9B0BA" TargetMode="External"/><Relationship Id="rId738" Type="http://schemas.openxmlformats.org/officeDocument/2006/relationships/hyperlink" Target="https://scontent-lga3-1.cdninstagram.com/v/t51.82787-19/572113291_18541707583002051_5113070409373230066_n.jpg?stp=dst-jpg_e0_s150x150_tt6&amp;efg=eyJ2ZW5jb2RlX3RhZyI6InByb2ZpbGVfcGljLmRqYW5nby45NjAuYzIifQ&amp;_nc_ht=scontent-lga3-1.cdninstagram.com&amp;_nc_cat=103&amp;_nc_oc=Q6cZ2QGLXKxSzGNFIY0iNB3Pl7qYNGdDn_19gictRD8-uIIe6PhPY8jicFRe4p8lc15fYg0&amp;_nc_ohc=QlaFtu6NN7IQ7kNvwFXk6v-&amp;_nc_gid=zqoHS4Khx2VqHj836wZKBQ&amp;edm=AOQ1c0wBAAAA&amp;ccb=7-5&amp;oh=00_AfxFbB3IfI_3BhLJKzLPZIy6Fi64XBRO4aZeDsHWtobs5A&amp;oe=69BDA4BE&amp;_nc_sid=8b3546" TargetMode="External"/><Relationship Id="rId945" Type="http://schemas.openxmlformats.org/officeDocument/2006/relationships/hyperlink" Target="https://www.instagram.com/tko_jig" TargetMode="External"/><Relationship Id="rId1368" Type="http://schemas.openxmlformats.org/officeDocument/2006/relationships/hyperlink" Target="https://scontent-lga3-3.cdninstagram.com/v/t51.82787-19/525705412_18536959381026894_70178373657395542_n.jpg?stp=dst-jpg_e0_s150x150_tt6&amp;efg=eyJ2ZW5jb2RlX3RhZyI6InByb2ZpbGVfcGljLmRqYW5nby4xMDgwLmMyIn0&amp;_nc_ht=scontent-lga3-3.cdninstagram.com&amp;_nc_cat=106&amp;_nc_oc=Q6cZ2QF0AXXBI5KvsJKr5UVXlkFguSNhhJ0SgHogOwOTz_IEQrat6N5VlpJAlWrH5VVkblo&amp;_nc_ohc=zNcJez8b1Z4Q7kNvwGfIZYI&amp;_nc_gid=9qtlos7WuTD_zrH-Y1rafA&amp;edm=AOQ1c0wBAAAA&amp;ccb=7-5&amp;oh=00_AfzfAuXMNUCccaszr1z6TvEHoJVjpctzmN2f-3HTdGtS_w&amp;oe=69BDB69F&amp;_nc_sid=8b3546" TargetMode="External"/><Relationship Id="rId74" Type="http://schemas.openxmlformats.org/officeDocument/2006/relationships/hyperlink" Target="https://www.instagram.com/longbeachwatchguy" TargetMode="External"/><Relationship Id="rId377" Type="http://schemas.openxmlformats.org/officeDocument/2006/relationships/hyperlink" Target="https://www.instagram.com/d.watch2025" TargetMode="External"/><Relationship Id="rId500" Type="http://schemas.openxmlformats.org/officeDocument/2006/relationships/hyperlink" Target="https://www.instagram.com/vipdao" TargetMode="External"/><Relationship Id="rId584" Type="http://schemas.openxmlformats.org/officeDocument/2006/relationships/hyperlink" Target="https://scontent-atl3-3.cdninstagram.com/v/t51.82787-19/641038254_18305533207262566_4174861141355091163_n.jpg?stp=dst-jpg_e0_s150x150_tt6&amp;efg=eyJ2ZW5jb2RlX3RhZyI6InByb2ZpbGVfcGljLmRqYW5nby4xMDgwLmMyIn0&amp;_nc_ht=scontent-atl3-3.cdninstagram.com&amp;_nc_cat=110&amp;_nc_oc=Q6cZ2QFogfqT6vC21lDNxP343fHcXTXTmxnb5x51H0iHuf3kJjXQBH0Lll8QKG_m7p3ybmM&amp;_nc_ohc=QoT3yCD8ozgQ7kNvwGd3TM0&amp;_nc_gid=CzRI-blu4qr9-kBit7LxOQ&amp;edm=AOQ1c0wBAAAA&amp;ccb=7-5&amp;oh=00_AfznwPolZy3hI4Ray12fmYOOqw0GhYhsQ2Z-1T4-V6-Znw&amp;oe=69BDB481&amp;_nc_sid=8b3546" TargetMode="External"/><Relationship Id="rId805" Type="http://schemas.openxmlformats.org/officeDocument/2006/relationships/hyperlink" Target="https://scontent-ord5-3.cdninstagram.com/o1/v/t16/f2/m69/AQPboheXSeKZLR6rjkg54x0sj2zrsAHHVh0o52UMpwm5VlFOFQiUHhEhhQU-Km8dCWFLwVKjx0qNFqLIrOBUdmFf.mp4?strext=1&amp;_nc_cat=107&amp;_nc_sid=5e9851&amp;_nc_ht=scontent-ord5-3.cdninstagram.com&amp;_nc_ohc=G7XVsrHQLasQ7kNvwFL2b-x&amp;efg=eyJ2ZW5jb2RlX3RhZyI6Inhwdl9wcm9ncmVzc2l2ZS5JTlNUQUdSQU0uQ0FST1VTRUxfSVRFTS5DMy43MjAuZGFzaF9iYXNlbGluZV8xX3YxIiwieHB2X2Fzc2V0X2lkIjoxNzk0NjMyMDA5MTExNzc5OSwiYXNzZXRfYWdlX2RheXMiOjUsInZpX3VzZWNhc2VfaWQiOjEwMTQ2LCJkdXJhdGlvbl9zIjo5LCJ1cmxnZW5fc291cmNlIjoid3d3In0%3D&amp;ccb=17-1&amp;_nc_gid=KEeE_H4Aqag48GXXz9cfwQ&amp;_nc_ss=1a&amp;_nc_zt=28&amp;vs=7d447b3d655f464e&amp;_nc_vs=HBkcFQIYOnBhc3N0aHJvdWdoX2V2ZXJzdG9yZS9HT1h3cXlaQ3BCOUI5M0VFQUFzMVg3TTJTMmNVYnNwVEFRQUYVAALIARIAKAAYABsCiAd1c2Vfb2lsATEScHJvZ3Jlc3NpdmVfcmVjaXBlATEVAAAmzuPzoKiF4T8VAigCQzMsF0AiVP3ztkWiGBJkYXNoX2Jhc2VsaW5lXzFfdjERAHXuB2XEngEA&amp;oh=00_AfzAetJ4uZJTPEyt0fD513E1fbxcHILVtfsBgHs-OqjTig&amp;oe=69BDB3C5" TargetMode="External"/><Relationship Id="rId1130" Type="http://schemas.openxmlformats.org/officeDocument/2006/relationships/hyperlink" Target="https://www.instagram.com/bartpumpkin" TargetMode="External"/><Relationship Id="rId1228" Type="http://schemas.openxmlformats.org/officeDocument/2006/relationships/hyperlink" Target="http://ingmarbtker.com/" TargetMode="External"/><Relationship Id="rId1435" Type="http://schemas.openxmlformats.org/officeDocument/2006/relationships/hyperlink" Target="https://www.instagram.com/paulynn.chong" TargetMode="External"/><Relationship Id="rId5" Type="http://schemas.openxmlformats.org/officeDocument/2006/relationships/hyperlink" Target="https://scontent-sjc6-1.cdninstagram.com/v/t51.2885-19/476847396_651892737516527_1167557373126833247_n.jpg?stp=dst-jpg_e0_s150x150_tt6&amp;efg=eyJ2ZW5jb2RlX3RhZyI6InByb2ZpbGVfcGljLmRqYW5nby41MDAuYzIifQ&amp;_nc_ht=scontent-sjc6-1.cdninstagram.com&amp;_nc_cat=111&amp;_nc_oc=Q6cZ2QF1yPgdmWQ8bSJjpCokyM5dER8QBycS2wh5DAQ7_p1aKTR_oUAMmRTJ8LgSztCvKUA&amp;_nc_ohc=ZCv-OkJe1tAQ7kNvwFHSAUO&amp;_nc_gid=c0a-TjvY6fR91GXlq02zlg&amp;edm=AOQ1c0wBAAAA&amp;ccb=7-5&amp;oh=00_AfzxUtpIQ8t0bawHCSt8wzIxSvU2s3Qnb3RjZD0mo7rLuQ&amp;oe=69BD8E74&amp;_nc_sid=8b3546" TargetMode="External"/><Relationship Id="rId237" Type="http://schemas.openxmlformats.org/officeDocument/2006/relationships/hyperlink" Target="https://scontent-atl3-1.cdninstagram.com/o1/v/t16/f2/m84/AQNSazEqzLl3xLkZGC2Dt4kGfn1Glxa0e-YCqDL-AnCtwLnfubbGbVwt-0EvK0pgi8aU7dOVrwoZxtZ6VYpUHvY4hqr-ZEppSONMtOo.mp4?_nc_cat=106&amp;_nc_sid=5e9851&amp;_nc_ht=scontent-atl3-1.cdninstagram.com&amp;_nc_ohc=XAR1nCFQ-8UQ7kNvwFqrq73&amp;efg=eyJ2ZW5jb2RlX3RhZyI6Inhwdl9wcm9ncmVzc2l2ZS5JTlNUQUdSQU0uQ0FST1VTRUxfSVRFTS5DMy43MjAuZGFzaF9iYXNlbGluZV8xX3YxIiwieHB2X2Fzc2V0X2lkIjoxNzk0NTU4MjkyNTEwOTMwOCwiYXNzZXRfYWdlX2RheXMiOjI2LCJ2aV91c2VjYXNlX2lkIjoxMDE0NiwiZHVyYXRpb25fcyI6MjUsInVybGdlbl9zb3VyY2UiOiJ3d3cifQ%3D%3D&amp;ccb=17-1&amp;_nc_gid=udsFywO7opdGxa8QLZyJbw&amp;_nc_ss=1a&amp;_nc_zt=28&amp;vs=54050d04673d403b&amp;_nc_vs=HBkcFQIYTGlnX2JhY2tmaWxsX3RpbWVsaW5lX3ZvZC8zRTRGQ0I0QTZBNjJFN0UyODBGODI3NjdFRjQ3Njg4QV92aWRlb19kYXNoaW5pdC5tcDQVAALIARIAKAAYABsCiAd1c2Vfb2lsATEScHJvZ3Jlc3NpdmVfcmVjaXBlATEVAAAm-ODO-LPa4D8VAigCQzMsF0A5zMzMzMzNGBJkYXNoX2Jhc2VsaW5lXzFfdjERAHXuB2XEngEA&amp;oh=00_Afx4ZfyKtFe50HE5F0kAPv-rTyi6YvOdiTKsO9pcDGWmzQ&amp;oe=69B9BE7A" TargetMode="External"/><Relationship Id="rId791" Type="http://schemas.openxmlformats.org/officeDocument/2006/relationships/hyperlink" Target="https://www.instagram.com/levinsonilya" TargetMode="External"/><Relationship Id="rId889" Type="http://schemas.openxmlformats.org/officeDocument/2006/relationships/hyperlink" Target="http://leencustoms.com/" TargetMode="External"/><Relationship Id="rId1074" Type="http://schemas.openxmlformats.org/officeDocument/2006/relationships/hyperlink" Target="https://www.instagram.com/yichunnyang" TargetMode="External"/><Relationship Id="rId444" Type="http://schemas.openxmlformats.org/officeDocument/2006/relationships/hyperlink" Target="https://www.instagram.com/aaronmiletichphotography" TargetMode="External"/><Relationship Id="rId651" Type="http://schemas.openxmlformats.org/officeDocument/2006/relationships/hyperlink" Target="https://scontent-lax7-1.cdninstagram.com/v/t51.2885-19/456332069_947062393890143_2919194574916266519_n.jpg?stp=dst-jpg_e0_s150x150_tt6&amp;efg=eyJ2ZW5jb2RlX3RhZyI6InByb2ZpbGVfcGljLmRqYW5nby4xMDgwLmMyIn0&amp;_nc_ht=scontent-lax7-1.cdninstagram.com&amp;_nc_cat=111&amp;_nc_oc=Q6cZ2QFkLev06-xzhnHq2lImmQbBPR-Yi3YEB7-WnlbVpYzo8cD2HvJdzN0JtRyt4EwBhmTf-eQYUUgEaQ7-0Cqy0QAl&amp;_nc_ohc=upogEfxfcZoQ7kNvwEimPOW&amp;_nc_gid=80mRmkI94LtIPXtUnvPTxQ&amp;edm=AOQ1c0wBAAAA&amp;ccb=7-5&amp;oh=00_Afy3zl7sJ1JUzLSFboRgsnL171V9FAqFVyuAMuucadh17A&amp;oe=69BD99CC&amp;_nc_sid=8b3546" TargetMode="External"/><Relationship Id="rId749" Type="http://schemas.openxmlformats.org/officeDocument/2006/relationships/hyperlink" Target="https://scontent-atl3-1.cdninstagram.com/v/t51.2885-19/227387584_994187138075658_6666789114296559162_n.jpg?stp=dst-jpg_e0_s150x150_tt6&amp;efg=eyJ2ZW5jb2RlX3RhZyI6InByb2ZpbGVfcGljLmRqYW5nby4xMDgwLmMyIn0&amp;_nc_ht=scontent-atl3-1.cdninstagram.com&amp;_nc_cat=106&amp;_nc_oc=Q6cZ2QFOKOecwlWOG54lBj3-kri7VDvtKUk1R6lY0XqLOpJkIGV_ia9kUY1fUchcomGqkTk&amp;_nc_ohc=n4ljWKkQpYcQ7kNvwFHP3Fm&amp;_nc_gid=cJB4genRymNBk3BevLHlbw&amp;edm=AOQ1c0wBAAAA&amp;ccb=7-5&amp;oh=00_AfyHkqN90PLo0ZnEAv0BbNSyOJTU-Qk1tO38c7bd-xvmSA&amp;oe=69BD9261&amp;_nc_sid=8b3546" TargetMode="External"/><Relationship Id="rId1281" Type="http://schemas.openxmlformats.org/officeDocument/2006/relationships/hyperlink" Target="https://www.instagram.com/farianah_kurnia" TargetMode="External"/><Relationship Id="rId1379" Type="http://schemas.openxmlformats.org/officeDocument/2006/relationships/hyperlink" Target="https://scontent-lga3-2.cdninstagram.com/v/t51.2885-19/481095073_956721946603817_1324649589476368931_n.jpg?stp=dst-jpg_e0_s150x150_tt6&amp;efg=eyJ2ZW5jb2RlX3RhZyI6InByb2ZpbGVfcGljLmRqYW5nby4xMDAyLmMyIn0&amp;_nc_ht=scontent-lga3-2.cdninstagram.com&amp;_nc_cat=105&amp;_nc_oc=Q6cZ2QFLGPrjLy4YIQVU9Qo4XDYeSlLAIfRnzxdsEOjFIQ2KYFJfLiwr4GjXVN8RLTaP_PM&amp;_nc_ohc=_5HRFS07tDUQ7kNvwGHrUc4&amp;_nc_gid=gWAQ4MmEb-TXOdBdCF9tLQ&amp;edm=AOQ1c0wBAAAA&amp;ccb=7-5&amp;oh=00_Afw0lbXcHGXbQEI1l92KEvFEOKPbJWfkJ7OhZXqNh9QiVw&amp;oe=69BDBA3E&amp;_nc_sid=8b3546" TargetMode="External"/><Relationship Id="rId290" Type="http://schemas.openxmlformats.org/officeDocument/2006/relationships/hyperlink" Target="https://scontent-sjc6-1.cdninstagram.com/v/t51.2885-19/465528282_8756177541092097_6934576867970555821_n.jpg?stp=dst-jpg_e0_s150x150_tt6&amp;efg=eyJ2ZW5jb2RlX3RhZyI6InByb2ZpbGVfcGljLmRqYW5nby43NDIuYzIifQ&amp;_nc_ht=scontent-sjc6-1.cdninstagram.com&amp;_nc_cat=109&amp;_nc_oc=Q6cZ2QHxpo-wFCZlTEwZurq_ZzDoXL2Gio7hw7wlrzjOI1ksY9mn4lHLgokoCjYxf_XHlE0&amp;_nc_ohc=g_-1rsE9q98Q7kNvwG3qiJg&amp;_nc_gid=6h5HsVB6Ird6hIzUP9IM2w&amp;edm=AOQ1c0wBAAAA&amp;ccb=7-5&amp;oh=00_AfyucYBn5PddL6FhVra3Q6HeL8BBR6rInozHPfucWvkZvw&amp;oe=69BDAD9C&amp;_nc_sid=8b3546" TargetMode="External"/><Relationship Id="rId304" Type="http://schemas.openxmlformats.org/officeDocument/2006/relationships/hyperlink" Target="https://www.instagram.com/roadautomobil" TargetMode="External"/><Relationship Id="rId388" Type="http://schemas.openxmlformats.org/officeDocument/2006/relationships/hyperlink" Target="https://www.instagram.com/life.ofjyot" TargetMode="External"/><Relationship Id="rId511" Type="http://schemas.openxmlformats.org/officeDocument/2006/relationships/hyperlink" Target="https://instagram.frkh1-1.fna.fbcdn.net/v/t51.2885-19/413376621_370299118884260_861560957688152253_n.jpg?stp=dst-jpg_e0_s150x150_tt6&amp;efg=eyJ2ZW5jb2RlX3RhZyI6InByb2ZpbGVfcGljLmRqYW5nby4xMDgwLmMyIn0&amp;_nc_ht=instagram.frkh1-1.fna.fbcdn.net&amp;_nc_cat=108&amp;_nc_oc=Q6cZ2QGow9pfrzzZYlMbUPVojukOimQzW0sluKkLREhniNVCyX4bJqS09AN1dGSso05TFsU&amp;_nc_ohc=Is8f6iuRBN4Q7kNvwEYXan4&amp;_nc_gid=83tZP7KffuPB9keOvQ5tTQ&amp;edm=AOQ1c0wBAAAA&amp;ccb=7-5&amp;oh=00_AfyDd1uG1VdwPbNMfDVBJKxYUkF5akk4Qp9l7hTxUoEgeg&amp;oe=69BDA239&amp;_nc_sid=8b3546" TargetMode="External"/><Relationship Id="rId609" Type="http://schemas.openxmlformats.org/officeDocument/2006/relationships/hyperlink" Target="https://scontent-atl3-1.cdninstagram.com/v/t51.2885-19/481598170_1082647793671284_5786087546914448881_n.jpg?stp=dst-jpg_e0_s150x150_tt6&amp;efg=eyJ2ZW5jb2RlX3RhZyI6InByb2ZpbGVfcGljLmRqYW5nby4xMDgwLmMyIn0&amp;_nc_ht=scontent-atl3-1.cdninstagram.com&amp;_nc_cat=100&amp;_nc_oc=Q6cZ2QFgd_XoZHOU7NmVw3Qk75rXfqhbQTG8rHIz5Fkh9DLeF_G2ovu59HJ3qxvTHBdGwgp0NLA7Rqf1OwZOre3IaeoK&amp;_nc_ohc=nxfgb0y7YPAQ7kNvwFbHZ72&amp;_nc_gid=KF32_oa4PW9fwdQTflzgBg&amp;edm=AOQ1c0wBAAAA&amp;ccb=7-5&amp;oh=00_AfxZm1ZABfGYxtFXIUlODPpQarJ84PmTGsho_vxQEZTQGA&amp;oe=69BDBD2A&amp;_nc_sid=8b3546" TargetMode="External"/><Relationship Id="rId956" Type="http://schemas.openxmlformats.org/officeDocument/2006/relationships/hyperlink" Target="https://www.instagram.com/hiro_0407" TargetMode="External"/><Relationship Id="rId1141" Type="http://schemas.openxmlformats.org/officeDocument/2006/relationships/hyperlink" Target="https://www.instagram.com/shine20000605" TargetMode="External"/><Relationship Id="rId1239" Type="http://schemas.openxmlformats.org/officeDocument/2006/relationships/hyperlink" Target="https://scontent-dfw5-1.cdninstagram.com/v/t51.2885-19/483863865_1334587297589741_4137242650887710439_n.jpg?stp=dst-jpg_e0_s150x150_tt6&amp;efg=eyJ2ZW5jb2RlX3RhZyI6InByb2ZpbGVfcGljLmRqYW5nby4xMDI0LmMyIn0&amp;_nc_ht=scontent-dfw5-1.cdninstagram.com&amp;_nc_cat=105&amp;_nc_oc=Q6cZ2QH1VAfoYfhuXtdsVKuFHIusrO5uM9QxRzEwlo0Dr9q87lVWVNemoc--KzETCO3kGvs&amp;_nc_ohc=wfis2AhUk2cQ7kNvwHI5EVG&amp;_nc_gid=kvJF4Jej_wMM7VQ66Ijzpg&amp;edm=AOQ1c0wBAAAA&amp;ccb=7-5&amp;oh=00_AfxaSlJuIXxT2xaCad5m0sEdOlS5F6z1UqHqckd_KN8NsQ&amp;oe=69BDB131&amp;_nc_sid=8b3546" TargetMode="External"/><Relationship Id="rId85" Type="http://schemas.openxmlformats.org/officeDocument/2006/relationships/hyperlink" Target="https://www.instagram.com/touristas6" TargetMode="External"/><Relationship Id="rId150" Type="http://schemas.openxmlformats.org/officeDocument/2006/relationships/hyperlink" Target="https://scontent-phl2-1.cdninstagram.com/v/t51.82787-19/527338188_17845263429540270_9005398709075748607_n.jpg?stp=dst-jpg_e0_s150x150_tt6&amp;efg=eyJ2ZW5jb2RlX3RhZyI6InByb2ZpbGVfcGljLmRqYW5nby4xMDI0LmMyIn0&amp;_nc_ht=scontent-phl2-1.cdninstagram.com&amp;_nc_cat=106&amp;_nc_oc=Q6cZ2QGWXU8Ohz5mt36zYopCLY2ewy88KHe-deexCxBbckZtqWVrOLjI6SfbqNQYd2LzGj4&amp;_nc_ohc=Sbg27KFXh-gQ7kNvwEvBSO0&amp;_nc_gid=cSftJVBBINMH_aUfGrBzfQ&amp;edm=AOQ1c0wBAAAA&amp;ccb=7-5&amp;oh=00_AfzdZNnSqcwWQiWqDqV5RfzlipyA63FrjXHF8s8iwae2SQ&amp;oe=69BDB22B&amp;_nc_sid=8b3546" TargetMode="External"/><Relationship Id="rId595" Type="http://schemas.openxmlformats.org/officeDocument/2006/relationships/hyperlink" Target="https://instagram.com/huntberg.kz?igshid=ZDdkNTZiNTM%3D" TargetMode="External"/><Relationship Id="rId816" Type="http://schemas.openxmlformats.org/officeDocument/2006/relationships/hyperlink" Target="https://www.instagram.com/dcmonstar" TargetMode="External"/><Relationship Id="rId1001" Type="http://schemas.openxmlformats.org/officeDocument/2006/relationships/hyperlink" Target="https://scontent-atl3-3.cdninstagram.com/v/t51.2885-19/464188196_1199211374505619_1180061653380115228_n.jpg?stp=dst-jpg_e0_s150x150_tt6&amp;efg=eyJ2ZW5jb2RlX3RhZyI6InByb2ZpbGVfcGljLmRqYW5nby44NjQuYzIifQ&amp;_nc_ht=scontent-atl3-3.cdninstagram.com&amp;_nc_cat=107&amp;_nc_oc=Q6cZ2QE4SpxsX2Jd6ZyH9Xq7yTdBNjVh6jqxSjjxV5tjUosdCfWO2YlNFTQIBbBYpIgfz5Y&amp;_nc_ohc=VlgWuWFjtHEQ7kNvwFnmxcM&amp;_nc_gid=gX7wiV4O15es952XTNchLA&amp;edm=AOQ1c0wBAAAA&amp;ccb=7-5&amp;oh=00_Afz7quh5nnrUDed6TM7UZ3L3iYydBhsesRQq3dkHYBAw1w&amp;oe=69BD984C&amp;_nc_sid=8b3546" TargetMode="External"/><Relationship Id="rId248" Type="http://schemas.openxmlformats.org/officeDocument/2006/relationships/hyperlink" Target="https://www.instagram.com/tudorwatch_limited" TargetMode="External"/><Relationship Id="rId455" Type="http://schemas.openxmlformats.org/officeDocument/2006/relationships/hyperlink" Target="https://www.instagram.com/igorkolobov2019" TargetMode="External"/><Relationship Id="rId662" Type="http://schemas.openxmlformats.org/officeDocument/2006/relationships/hyperlink" Target="https://scontent-mia3-1.cdninstagram.com/v/t51.2885-19/392946839_137311962804750_6276965736537655765_n.jpg?stp=dst-jpg_e0_s150x150_tt6&amp;efg=eyJ2ZW5jb2RlX3RhZyI6InByb2ZpbGVfcGljLmRqYW5nby45NTguYzIifQ&amp;_nc_ht=scontent-mia3-1.cdninstagram.com&amp;_nc_cat=106&amp;_nc_oc=Q6cZ2QF_IRn524u8MhIJjwlumbJB5IAtJF89jhpHvlK3UYJ0rLZv4aJFLhSHovLa73O9BQg&amp;_nc_ohc=V9xEzOTyN0MQ7kNvwEUQg6a&amp;_nc_gid=wl61S9whiqa6mvkbi81BAw&amp;edm=AOQ1c0wBAAAA&amp;ccb=7-5&amp;oh=00_AfxkgG5YQTu7V3YVPJFvhFaE9uDjKoqP9vb-1wbhCGEtvA&amp;oe=69BD99CF&amp;_nc_sid=8b3546" TargetMode="External"/><Relationship Id="rId1085" Type="http://schemas.openxmlformats.org/officeDocument/2006/relationships/hyperlink" Target="https://www.instagram.com/7nnm0103" TargetMode="External"/><Relationship Id="rId1292" Type="http://schemas.openxmlformats.org/officeDocument/2006/relationships/hyperlink" Target="https://instagram.ftpa1-2.fna.fbcdn.net/v/t51.82787-19/626770769_18110328889659342_5067057095737269218_n.jpg?stp=dst-jpg_e0_s150x150_tt6&amp;efg=eyJ2ZW5jb2RlX3RhZyI6InByb2ZpbGVfcGljLmRqYW5nby4xMDgwLmMyIn0&amp;_nc_ht=instagram.ftpa1-2.fna.fbcdn.net&amp;_nc_cat=106&amp;_nc_oc=Q6cZ2QEGxnSSVMhsxnjnM8NLJIpZJBFmPdaLazzUyq0ywthLWBYwJPn8fE4hOao3oLRAuN1bC8QvGVD0Rp5tjalvN6FF&amp;_nc_ohc=JF9X5kWhb9IQ7kNvwFn4omj&amp;_nc_gid=49FAc6bzGlwSGWmuyyzGag&amp;edm=AOQ1c0wBAAAA&amp;ccb=7-5&amp;oh=00_AfwkendjxYhKUtpsLHAuifBvi3qCT8KFp3hoLko7ru5f8A&amp;oe=69BD8AFA&amp;_nc_sid=8b3546" TargetMode="External"/><Relationship Id="rId1306" Type="http://schemas.openxmlformats.org/officeDocument/2006/relationships/hyperlink" Target="https://scontent-ord5-1.cdninstagram.com/v/t51.2885-19/325175206_889234278774169_7393382236526315956_n.jpg?stp=dst-jpg_e0_s150x150_tt6&amp;efg=eyJ2ZW5jb2RlX3RhZyI6InByb2ZpbGVfcGljLmRqYW5nby4xMDgwLmMyIn0&amp;_nc_ht=scontent-ord5-1.cdninstagram.com&amp;_nc_cat=101&amp;_nc_oc=Q6cZ2QEShtP2ExpPRdJffxLsIpzKk187SXf9qRChgF4epdYudGtlkn73wtl_3IBBV_mKRygFWIyeBwGkeuCMUhhutVZ5&amp;_nc_ohc=0AkAePlHT_QQ7kNvwGw-NXp&amp;_nc_gid=5f2sKxsjBxBLzfLMW_167g&amp;edm=AOQ1c0wBAAAA&amp;ccb=7-5&amp;oh=00_Afy3ceOgcbiCafj1PaEqVl-BxLUKbRurknSRf2pYn6bpTA&amp;oe=69BD92E7&amp;_nc_sid=8b3546" TargetMode="External"/><Relationship Id="rId12" Type="http://schemas.openxmlformats.org/officeDocument/2006/relationships/hyperlink" Target="https://scontent-lga3-1.cdninstagram.com/v/t51.82787-19/547828688_18524490142046327_604398495974004236_n.jpg?stp=dst-jpg_e0_s150x150_tt6&amp;efg=eyJ2ZW5jb2RlX3RhZyI6InByb2ZpbGVfcGljLmRqYW5nby4xMDgwLmMyIn0&amp;_nc_ht=scontent-lga3-1.cdninstagram.com&amp;_nc_cat=111&amp;_nc_oc=Q6cZ2QEr7COU0OD49weWTisnOg9_wfMTZJz9jfGWq62CTY2saGJpV34cqSIVXNGBFy_uyvY&amp;_nc_ohc=6Ua0_Is5t5gQ7kNvwFndXH3&amp;_nc_gid=Z0sderZHODGW2oHirMfPmA&amp;edm=AOQ1c0wBAAAA&amp;ccb=7-5&amp;oh=00_AfyI9cbXeePO5KFjg-M4kJ9bzc5TYEmB5Ixmp2NzMOyygg&amp;oe=69BD8D01&amp;_nc_sid=8b3546" TargetMode="External"/><Relationship Id="rId108" Type="http://schemas.openxmlformats.org/officeDocument/2006/relationships/hyperlink" Target="https://scontent-iad3-2.cdninstagram.com/v/t51.2885-19/503024605_18510895864013346_3572407302284826030_n.jpg?stp=dst-jpg_e0_s150x150_tt6&amp;efg=eyJ2ZW5jb2RlX3RhZyI6InByb2ZpbGVfcGljLmRqYW5nby4xMDgwLmMyIn0&amp;_nc_ht=scontent-iad3-2.cdninstagram.com&amp;_nc_cat=106&amp;_nc_oc=Q6cZ2QHsL82xC6Gh68fbRukp4gCGtXLgz4-4yHoLxLyDz3-4ZxtPea5eJv5B5txbOYYZxtw&amp;_nc_ohc=xVlkuiONxFkQ7kNvwEbsQ-E&amp;_nc_gid=oeqR0bFs9_L2sowTOaLw1Q&amp;edm=AOQ1c0wBAAAA&amp;ccb=7-5&amp;oh=00_Afw8Y_bBEolpC1JcYYLul7fkeARd6xBaJyrp76SWsH36YA&amp;oe=69BD8340&amp;_nc_sid=8b3546" TargetMode="External"/><Relationship Id="rId315" Type="http://schemas.openxmlformats.org/officeDocument/2006/relationships/hyperlink" Target="http://www.1310.fr/" TargetMode="External"/><Relationship Id="rId522" Type="http://schemas.openxmlformats.org/officeDocument/2006/relationships/hyperlink" Target="https://www.instagram.com/vadim.dubilin" TargetMode="External"/><Relationship Id="rId967" Type="http://schemas.openxmlformats.org/officeDocument/2006/relationships/hyperlink" Target="https://scontent-phx1-1.cdninstagram.com/v/t51.82787-19/588473062_18546010159054702_1106217527688323620_n.jpg?stp=dst-jpg_e0_s150x150_tt6&amp;efg=eyJ2ZW5jb2RlX3RhZyI6InByb2ZpbGVfcGljLmRqYW5nby4xMDgwLmMyIn0&amp;_nc_ht=scontent-phx1-1.cdninstagram.com&amp;_nc_cat=110&amp;_nc_oc=Q6cZ2QGexKXa13532Zgxxg2gPjYX6sGc7LiNLeEBgGc7A3CMRsXf5fgHnn_4qkz5vpwppFo&amp;_nc_ohc=7NIuHM6nCHMQ7kNvwFRwoLY&amp;_nc_gid=v8ouZdCUQMgObz_X3xCz2w&amp;edm=AOQ1c0wBAAAA&amp;ccb=7-5&amp;oh=00_Afxh2Fg2YnTnj5ZbymnQGi-ctXNY6W3woxNl3oHIsVyUkQ&amp;oe=69BD9022&amp;_nc_sid=8b3546" TargetMode="External"/><Relationship Id="rId1152" Type="http://schemas.openxmlformats.org/officeDocument/2006/relationships/hyperlink" Target="https://scontent-atl3-3.cdninstagram.com/v/t51.2885-19/475023061_914762943979581_1018152943527277398_n.jpg?stp=dst-jpg_e0_s150x150_tt6&amp;efg=eyJ2ZW5jb2RlX3RhZyI6InByb2ZpbGVfcGljLmRqYW5nby4xMDgwLmMyIn0&amp;_nc_ht=scontent-atl3-3.cdninstagram.com&amp;_nc_cat=109&amp;_nc_oc=Q6cZ2QFTHURrbj3CKma_j3LZ0LNWj7ndQnluExL0xgXoMQVU3xsTKrA2oOfoyggrb9rOtHk&amp;_nc_ohc=2U3feD7n0bgQ7kNvwGT7UFW&amp;_nc_gid=wl1lGkTAHX9IkR6Vn1QAaw&amp;edm=AOQ1c0wBAAAA&amp;ccb=7-5&amp;oh=00_AfwsaEaNC25koq1d9X6J3p0knkhs4gdM16EVjco0JTQxkg&amp;oe=69BDB2D6&amp;_nc_sid=8b3546" TargetMode="External"/><Relationship Id="rId96" Type="http://schemas.openxmlformats.org/officeDocument/2006/relationships/hyperlink" Target="http://www.wannabuyawatch.com/" TargetMode="External"/><Relationship Id="rId161" Type="http://schemas.openxmlformats.org/officeDocument/2006/relationships/hyperlink" Target="https://scontent-atl3-2.cdninstagram.com/v/t51.2885-19/495777578_18511746424012718_2332878883784176106_n.jpg?stp=dst-jpg_e0_s150x150_tt6&amp;efg=eyJ2ZW5jb2RlX3RhZyI6InByb2ZpbGVfcGljLmRqYW5nby42NTIuYzIifQ&amp;_nc_ht=scontent-atl3-2.cdninstagram.com&amp;_nc_cat=102&amp;_nc_oc=Q6cZ2QE_AhDLWybIUka_nG-rFYAIVajK2PxlG1BV8Z1Th_rPvM70xpns__5jV2HyftWUGObG1SfhEBG29eDIxIqQswNR&amp;_nc_ohc=zF9wKUld2d0Q7kNvwF0Ul4p&amp;_nc_gid=7zoofU4yJGiHyNXEeXnbZg&amp;edm=AOQ1c0wBAAAA&amp;ccb=7-5&amp;oh=00_AfyGty8bveHbqDdMHjSXkTMBvARQjLJS48RbvvR8-_e0eA&amp;oe=69BDAC1E&amp;_nc_sid=8b3546" TargetMode="External"/><Relationship Id="rId399" Type="http://schemas.openxmlformats.org/officeDocument/2006/relationships/hyperlink" Target="https://scontent-atl3-3.cdninstagram.com/v/t51.82787-19/628974539_17945015640102911_3330260383325627857_n.jpg?stp=dst-jpg_e0_s150x150_tt6&amp;efg=eyJ2ZW5jb2RlX3RhZyI6InByb2ZpbGVfcGljLmRqYW5nby4xMDgwLmMyIn0&amp;_nc_ht=scontent-atl3-3.cdninstagram.com&amp;_nc_cat=111&amp;_nc_oc=Q6cZ2QGxCkIldmugE0l_2WcahGOUV6bv4S8yXh_vIItFXTI4mYQCZeX6f79Oxg76VU99-FI&amp;_nc_ohc=UhsHd2YtLugQ7kNvwHEmEz9&amp;_nc_gid=edgEpGnxlapIWR4XwhbYkg&amp;edm=AOQ1c0wBAAAA&amp;ccb=7-5&amp;oh=00_Afw75gYxhz-MXdHn7FRf8WX2KpArFsg_D81Q_jLJhyWrww&amp;oe=69BDA58F&amp;_nc_sid=8b3546" TargetMode="External"/><Relationship Id="rId827" Type="http://schemas.openxmlformats.org/officeDocument/2006/relationships/hyperlink" Target="https://scontent-ord5-3.cdninstagram.com/v/t51.2885-19/92751469_1066188230427804_881056847933472768_n.jpg?stp=dst-jpg_e0_s150x150_tt6&amp;efg=eyJ2ZW5jb2RlX3RhZyI6InByb2ZpbGVfcGljLmRqYW5nby4zNjAuYzIifQ&amp;_nc_ht=scontent-ord5-3.cdninstagram.com&amp;_nc_cat=100&amp;_nc_oc=Q6cZ2QHzbS_NI7AKg0J9Oo31zKvk_g3Q15jodl-FkP2gnd4hERPsIlrhMpcL3fQqJZhLR8diLPHNORPwZJIKoGkma0Dq&amp;_nc_ohc=KKw92hYmDkEQ7kNvwGkeX9b&amp;_nc_gid=GizBKklnPE3V7cYvRn9RCA&amp;edm=AOQ1c0wBAAAA&amp;ccb=7-5&amp;oh=00_AfwVgRpYwAP81V0VdzXAdx8EIJQ2ipyjYvcab8a0SEv4bA&amp;oe=69BDA585&amp;_nc_sid=8b3546" TargetMode="External"/><Relationship Id="rId1012" Type="http://schemas.openxmlformats.org/officeDocument/2006/relationships/hyperlink" Target="https://www.instagram.com/patricktacq" TargetMode="External"/><Relationship Id="rId259" Type="http://schemas.openxmlformats.org/officeDocument/2006/relationships/hyperlink" Target="https://www.instagram.com/sa3at.ad" TargetMode="External"/><Relationship Id="rId466" Type="http://schemas.openxmlformats.org/officeDocument/2006/relationships/hyperlink" Target="https://www.instagram.com/shulenin_viktor" TargetMode="External"/><Relationship Id="rId673" Type="http://schemas.openxmlformats.org/officeDocument/2006/relationships/hyperlink" Target="https://www.instagram.com/_mikhailkrylov_" TargetMode="External"/><Relationship Id="rId880" Type="http://schemas.openxmlformats.org/officeDocument/2006/relationships/hyperlink" Target="https://www.instagram.com/35motor" TargetMode="External"/><Relationship Id="rId1096" Type="http://schemas.openxmlformats.org/officeDocument/2006/relationships/hyperlink" Target="https://scontent-lga3-2.cdninstagram.com/v/t51.82787-19/642424671_18193645540346437_404324852141106636_n.jpg?stp=dst-jpg_e0_s150x150_tt6&amp;efg=eyJ2ZW5jb2RlX3RhZyI6InByb2ZpbGVfcGljLmRqYW5nby4xMDgwLmMyIn0&amp;_nc_ht=scontent-lga3-2.cdninstagram.com&amp;_nc_cat=101&amp;_nc_oc=Q6cZ2QEWhY1rMt6Y3DD-qPUueKlH192XK0UOyt5bYsWdj9y1t86AlZjPSMrXrn2EO0pBoRo&amp;_nc_ohc=bJNOy_QI9RgQ7kNvwGQMhLd&amp;_nc_gid=wKoLIAbpo4ZoueL8xj93sw&amp;edm=AOQ1c0wBAAAA&amp;ccb=7-5&amp;oh=00_AfwhM6tKQSsORTs4BW3rJ5VmQB_x0KA5iiM1bU2iFoOvmg&amp;oe=69BDBA45&amp;_nc_sid=8b3546" TargetMode="External"/><Relationship Id="rId1317" Type="http://schemas.openxmlformats.org/officeDocument/2006/relationships/hyperlink" Target="https://www.instagram.com/jere_my0829" TargetMode="External"/><Relationship Id="rId23" Type="http://schemas.openxmlformats.org/officeDocument/2006/relationships/hyperlink" Target="https://www.instagram.com/thefinancialwrist" TargetMode="External"/><Relationship Id="rId119" Type="http://schemas.openxmlformats.org/officeDocument/2006/relationships/hyperlink" Target="https://www.bible.com/app" TargetMode="External"/><Relationship Id="rId326" Type="http://schemas.openxmlformats.org/officeDocument/2006/relationships/hyperlink" Target="https://www.instagram.com/wattana_malee" TargetMode="External"/><Relationship Id="rId533" Type="http://schemas.openxmlformats.org/officeDocument/2006/relationships/hyperlink" Target="https://scontent-lga3-2.cdninstagram.com/v/t51.82787-19/612064898_18437508682110912_8855496989769737215_n.jpg?stp=dst-jpg_e0_s150x150_tt6&amp;efg=eyJ2ZW5jb2RlX3RhZyI6InByb2ZpbGVfcGljLmRqYW5nby4xMDgwLmMyIn0&amp;_nc_ht=scontent-lga3-2.cdninstagram.com&amp;_nc_cat=100&amp;_nc_oc=Q6cZ2QHpnHKR_oZOwrOk6oTeWCZTJo7_eSsKkhB9Kbj1MSQ-EJU31vYvIjyWAg0_c-IAAPo&amp;_nc_ohc=atmEAUMv58cQ7kNvwG8evfF&amp;_nc_gid=nzk2WQ0bAbpyXGSBVjsakA&amp;edm=AOQ1c0wBAAAA&amp;ccb=7-5&amp;oh=00_Afzm9Q_g-d57M2vy2QRRE3OSKaAAtdnRgDDmmqW1oUHRbw&amp;oe=69BDBD1E&amp;_nc_sid=8b3546" TargetMode="External"/><Relationship Id="rId978" Type="http://schemas.openxmlformats.org/officeDocument/2006/relationships/hyperlink" Target="https://www.instagram.com/yuririiin_8" TargetMode="External"/><Relationship Id="rId1163" Type="http://schemas.openxmlformats.org/officeDocument/2006/relationships/hyperlink" Target="https://www.instagram.com/koji_ikuma" TargetMode="External"/><Relationship Id="rId1370" Type="http://schemas.openxmlformats.org/officeDocument/2006/relationships/hyperlink" Target="https://scontent-atl3-3.cdninstagram.com/v/t51.2885-19/482488721_995783072463679_4748927090310273391_n.jpg?stp=dst-jpg_e0_s150x150_tt6&amp;efg=eyJ2ZW5jb2RlX3RhZyI6InByb2ZpbGVfcGljLmRqYW5nby4xMDgwLmMyIn0&amp;_nc_ht=scontent-atl3-3.cdninstagram.com&amp;_nc_cat=107&amp;_nc_oc=Q6cZ2QFIe1jsKuLJ3PVLfKlmxXaPdsv3MaJOancfgG-Mfmd3VK36Da5_dqXXqZV-cKkAHmM&amp;_nc_ohc=Uo5pwzqvtpgQ7kNvwH548DY&amp;_nc_gid=llEezH5lRYiniYyTEq-qxQ&amp;edm=AOQ1c0wBAAAA&amp;ccb=7-5&amp;oh=00_Afxp2SiEhwhpkzpx4KCbKy5xQ-HVvkRmTUSN7RGvXuQfTg&amp;oe=69BD9C3C&amp;_nc_sid=8b3546" TargetMode="External"/><Relationship Id="rId740" Type="http://schemas.openxmlformats.org/officeDocument/2006/relationships/hyperlink" Target="https://taplink.cc/premium_property_group" TargetMode="External"/><Relationship Id="rId838" Type="http://schemas.openxmlformats.org/officeDocument/2006/relationships/hyperlink" Target="https://www.instagram.com/smiling_baby812" TargetMode="External"/><Relationship Id="rId1023" Type="http://schemas.openxmlformats.org/officeDocument/2006/relationships/hyperlink" Target="https://scontent-sjc3-1.cdninstagram.com/v/t51.2885-19/467429861_592300183266279_7596905532296269136_n.jpg?stp=dst-jpg_e0_s150x150_tt6&amp;efg=eyJ2ZW5jb2RlX3RhZyI6InByb2ZpbGVfcGljLmRqYW5nby41MjUuYzIifQ&amp;_nc_ht=scontent-sjc3-1.cdninstagram.com&amp;_nc_cat=103&amp;_nc_oc=Q6cZ2QGRh_ct94fUe2_PAM4Zx_Ao2XES8er82-msWiNCbuVa35itwdtXULPWyxfh-sGt7Ok&amp;_nc_ohc=AeuGfSCjTgQQ7kNvwFOuuhp&amp;_nc_gid=7vOGMw4y0PY7Rf7Sv6Fv-A&amp;edm=AOQ1c0wBAAAA&amp;ccb=7-5&amp;oh=00_Afw4EmveZRHMFpAkztBBK1TkcJFAMD6Bo6O8xjWOk5ZVFg&amp;oe=69BDAE32&amp;_nc_sid=8b3546" TargetMode="External"/><Relationship Id="rId172" Type="http://schemas.openxmlformats.org/officeDocument/2006/relationships/hyperlink" Target="https://www.instagram.com/waylortallace" TargetMode="External"/><Relationship Id="rId477" Type="http://schemas.openxmlformats.org/officeDocument/2006/relationships/hyperlink" Target="https://scontent-sea5-1.cdninstagram.com/v/t51.2885-19/11856850_477165135789842_568816727_a.jpg?stp=dst-jpg_e0_s150x150_tt6&amp;efg=eyJ2ZW5jb2RlX3RhZyI6InByb2ZpbGVfcGljLmRqYW5nby4xNTAuYzIifQ&amp;_nc_ht=scontent-sea5-1.cdninstagram.com&amp;_nc_cat=102&amp;_nc_oc=Q6cZ2QHO74S8rPbrtiyQlKaMn_3-9yvRMMR_RJW5vUdSE0svf5ulwhFnhvoJ27GycgcRE-w&amp;_nc_ohc=pZu2V3_18twQ7kNvwEsAqfM&amp;_nc_gid=uZ4_51wdSeTaog69360jBQ&amp;edm=AOQ1c0wBAAAA&amp;ccb=7-5&amp;oh=00_Afx4-BNM7CbeMUtabYLsaJwNW3utQwkMgG7F6feE9c2EQA&amp;oe=69BD89E0&amp;_nc_sid=8b3546" TargetMode="External"/><Relationship Id="rId600" Type="http://schemas.openxmlformats.org/officeDocument/2006/relationships/hyperlink" Target="https://instagram.flas1-1.fna.fbcdn.net/v/t51.2885-19/69081138_445644119368898_487701301761671168_n.jpg?stp=dst-jpg_e0_s150x150_tt6&amp;efg=eyJ2ZW5jb2RlX3RhZyI6InByb2ZpbGVfcGljLmRqYW5nby43NjguYzIifQ&amp;_nc_ht=instagram.flas1-1.fna.fbcdn.net&amp;_nc_cat=102&amp;_nc_oc=Q6cZ2QGdPwRFvCry1GHAsG-JgALQg2G_BpaprKH4YqZHU0zKTRRP0OTFTiHZ-RakVYDqRqs&amp;_nc_ohc=rDehrP3-EU4Q7kNvwFoTFKm&amp;_nc_gid=lXN9xna8IpproCmb81k8cA&amp;edm=AOQ1c0wBAAAA&amp;ccb=7-5&amp;oh=00_AfxeO8B7ybejj-F9lpcGmADhRhL8iVMorf0T_WEfouJdjw&amp;oe=69BDAD26&amp;_nc_sid=8b3546" TargetMode="External"/><Relationship Id="rId684" Type="http://schemas.openxmlformats.org/officeDocument/2006/relationships/hyperlink" Target="http://komkoff.taplink.ws/" TargetMode="External"/><Relationship Id="rId1230" Type="http://schemas.openxmlformats.org/officeDocument/2006/relationships/hyperlink" Target="https://www.instagram.com/ingmarbtker" TargetMode="External"/><Relationship Id="rId1328" Type="http://schemas.openxmlformats.org/officeDocument/2006/relationships/hyperlink" Target="https://www.instagram.com/djani_hellis_1998" TargetMode="External"/><Relationship Id="rId337" Type="http://schemas.openxmlformats.org/officeDocument/2006/relationships/hyperlink" Target="http://letabli.ch/" TargetMode="External"/><Relationship Id="rId891" Type="http://schemas.openxmlformats.org/officeDocument/2006/relationships/hyperlink" Target="https://www.instagram.com/leencustoms" TargetMode="External"/><Relationship Id="rId905" Type="http://schemas.openxmlformats.org/officeDocument/2006/relationships/hyperlink" Target="https://scontent-atl3-1.cdninstagram.com/v/t51.2885-19/26867990_189214848346194_2393634588875292672_n.jpg?stp=dst-jpg_e0_s150x150_tt6&amp;efg=eyJ2ZW5jb2RlX3RhZyI6InByb2ZpbGVfcGljLmRqYW5nby4xMDgwLmMyIn0&amp;_nc_ht=scontent-atl3-1.cdninstagram.com&amp;_nc_cat=106&amp;_nc_oc=Q6cZ2QF0fH-IifZ4ee62eJHo9ZP1HHV2fNJqfIWHabEyZQvA4zTGuJyKJUWHxw941jKbBHo&amp;_nc_ohc=6oIBWrF67lkQ7kNvwHRrQhR&amp;_nc_gid=wM7PdnALPSZhJnbaW9knPQ&amp;edm=AOQ1c0wBAAAA&amp;ccb=7-5&amp;oh=00_Afx9NL55rU-sLt-wVnRKOvcokj1UzLg3mw3vs2s2ng-2pg&amp;oe=69BD8716&amp;_nc_sid=8b3546" TargetMode="External"/><Relationship Id="rId989" Type="http://schemas.openxmlformats.org/officeDocument/2006/relationships/hyperlink" Target="https://www.instagram.com/yusuke_vet_cycling" TargetMode="External"/><Relationship Id="rId34" Type="http://schemas.openxmlformats.org/officeDocument/2006/relationships/hyperlink" Target="https://scontent-phl2-1.cdninstagram.com/v/t51.2885-19/334382430_1322060535318951_4996135342304660630_n.jpg?stp=dst-jpg_e0_s150x150_tt6&amp;efg=eyJ2ZW5jb2RlX3RhZyI6InByb2ZpbGVfcGljLmRqYW5nby45NTkuYzIifQ&amp;_nc_ht=scontent-phl2-1.cdninstagram.com&amp;_nc_cat=103&amp;_nc_oc=Q6cZ2QHCwM09eTsEekyWhQDcfDQC5k6xdh7NOl-1G66CpciDu31ewK94D_UhnTU7l0NP7GE&amp;_nc_ohc=_pzkK-7kHfEQ7kNvwFu1DDp&amp;_nc_gid=w7EQHEcg-Hy90GA41WSgmg&amp;edm=AOQ1c0wBAAAA&amp;ccb=7-5&amp;oh=00_AfzgoapfVe0DydKH8ZBZmPWRy7Ki0Xc9iOdocxsn5OHpHw&amp;oe=69BD89FF&amp;_nc_sid=8b3546" TargetMode="External"/><Relationship Id="rId544" Type="http://schemas.openxmlformats.org/officeDocument/2006/relationships/hyperlink" Target="https://youtube.com/@antondmi1900" TargetMode="External"/><Relationship Id="rId751" Type="http://schemas.openxmlformats.org/officeDocument/2006/relationships/hyperlink" Target="https://t.me/+79997009699" TargetMode="External"/><Relationship Id="rId849" Type="http://schemas.openxmlformats.org/officeDocument/2006/relationships/hyperlink" Target="https://scontent-lga3-2.cdninstagram.com/v/t51.82787-19/535898845_18525797197034501_8261678394338970966_n.jpg?stp=dst-jpg_e0_s150x150_tt6&amp;efg=eyJ2ZW5jb2RlX3RhZyI6InByb2ZpbGVfcGljLmRqYW5nby45MjYuYzIifQ&amp;_nc_ht=scontent-lga3-2.cdninstagram.com&amp;_nc_cat=105&amp;_nc_oc=Q6cZ2QGThfeO2x98vl4qeBiVBmZD-a7RedCtQo7Wk1KW7t0dnNMJJEizrRi6QhLBRJ4ePWI&amp;_nc_ohc=bHbg_OH20tUQ7kNvwEI3d6V&amp;_nc_gid=VsjLSkxrymbQZUZfzdSLzQ&amp;edm=AOQ1c0wBAAAA&amp;ccb=7-5&amp;oh=00_AfxRTdeKf8LjIO6pmZdLr3nwfGHZ8sLFZEL-Vl8y0igmoA&amp;oe=69BDB21B&amp;_nc_sid=8b3546" TargetMode="External"/><Relationship Id="rId1174" Type="http://schemas.openxmlformats.org/officeDocument/2006/relationships/hyperlink" Target="https://x.com/mc_ljy_lucky" TargetMode="External"/><Relationship Id="rId1381" Type="http://schemas.openxmlformats.org/officeDocument/2006/relationships/hyperlink" Target="https://scontent-bos5-1.cdninstagram.com/v/t51.82787-19/541589020_18528175057024372_951423830810348125_n.jpg?stp=dst-jpg_e0_s150x150_tt6&amp;efg=eyJ2ZW5jb2RlX3RhZyI6InByb2ZpbGVfcGljLmRqYW5nby45MjguYzIifQ&amp;_nc_ht=scontent-bos5-1.cdninstagram.com&amp;_nc_cat=104&amp;_nc_oc=Q6cZ2QF9S318tfCt7nWsOpMaASFAj7_wJA6YZt3C1GZX5cHvRov6MIdk39PSByr0ER8v59g&amp;_nc_ohc=XF5fOteGuRMQ7kNvwGceMFC&amp;_nc_gid=J_WHeBytpahzzs8UGqGokw&amp;edm=AOQ1c0wBAAAA&amp;ccb=7-5&amp;oh=00_AfyXzgozI3fELrC15JhePsknIpxeJOYyal02ersxqRNpEA&amp;oe=69BD9E9F&amp;_nc_sid=8b3546" TargetMode="External"/><Relationship Id="rId183" Type="http://schemas.openxmlformats.org/officeDocument/2006/relationships/hyperlink" Target="https://scontent-sjc3-1.cdninstagram.com/v/t51.2885-19/274151881_209913054656334_3383411908409276169_n.jpg?stp=dst-jpg_e0_s150x150_tt6&amp;efg=eyJ2ZW5jb2RlX3RhZyI6InByb2ZpbGVfcGljLmRqYW5nby4xMDgwLmMyIn0&amp;_nc_ht=scontent-sjc3-1.cdninstagram.com&amp;_nc_cat=106&amp;_nc_oc=Q6cZ2QFCUkTmK0AczrZURKutPkmOpR471jH3_8sxojjlWrDOqhXj00gwjEKWJL0ZygbU9jw&amp;_nc_ohc=6GZR5UJCz7IQ7kNvwGfdiuK&amp;_nc_gid=7K2yDIUAdlRQdWp2KpCeiA&amp;edm=AOQ1c0wBAAAA&amp;ccb=7-5&amp;oh=00_AfxbRuKugTuv2VZ9ZZ7Utxt0SLmY6My_hEomiRBhn__PEQ&amp;oe=69BDACB7&amp;_nc_sid=8b3546" TargetMode="External"/><Relationship Id="rId390" Type="http://schemas.openxmlformats.org/officeDocument/2006/relationships/hyperlink" Target="https://www.instagram.com/alberto06111984" TargetMode="External"/><Relationship Id="rId404" Type="http://schemas.openxmlformats.org/officeDocument/2006/relationships/hyperlink" Target="https://www.instagram.com/eduhomemdecarvalho" TargetMode="External"/><Relationship Id="rId611" Type="http://schemas.openxmlformats.org/officeDocument/2006/relationships/hyperlink" Target="https://scontent-mia3-2.cdninstagram.com/v/t51.2885-19/204646241_533439488019831_1146485696072688295_n.jpg?stp=dst-jpg_e0_s150x150_tt6&amp;efg=eyJ2ZW5jb2RlX3RhZyI6InByb2ZpbGVfcGljLmRqYW5nby42NDAuYzIifQ&amp;_nc_ht=scontent-mia3-2.cdninstagram.com&amp;_nc_cat=103&amp;_nc_oc=Q6cZ2QGY6YGdwbSkxY8kWYnOh6mDiWEurGpxV6B1GLJ57pw2YQsFlWZkUWvWkrLlY7I2l5o&amp;_nc_ohc=DISpQQWEUa0Q7kNvwF_PDgH&amp;_nc_gid=VnWe4MwS2rqnxALigV48rw&amp;edm=AOQ1c0wBAAAA&amp;ccb=7-5&amp;oh=00_AfxPn0UDmlVLtu3A8dmKizjqK7_ICDV1f33RoLmtLC1N2w&amp;oe=69BDBCE6&amp;_nc_sid=8b3546" TargetMode="External"/><Relationship Id="rId1034" Type="http://schemas.openxmlformats.org/officeDocument/2006/relationships/hyperlink" Target="https://instagram.fric1-2.fna.fbcdn.net/v/t51.2885-19/473180702_580893441437862_1644363729827543415_n.jpg?stp=dst-jpg_e0_s150x150_tt6&amp;efg=eyJ2ZW5jb2RlX3RhZyI6InByb2ZpbGVfcGljLmRqYW5nby4xMDgwLmMyIn0&amp;_nc_ht=instagram.fric1-2.fna.fbcdn.net&amp;_nc_cat=106&amp;_nc_oc=Q6cZ2QHnwXHFBJ-gP59DCs1Th-Uc7pfAp63U1ONnmglunLQ6dUbkSFVX2pNAyrfY0B1cvSw&amp;_nc_ohc=B27-ZD2p4VQQ7kNvwHNkE3i&amp;_nc_gid=tZECPr33PrF0VslfnK_DRQ&amp;edm=AOQ1c0wBAAAA&amp;ccb=7-5&amp;oh=00_AfwazlLeg0JOc2FxJKzdZqPzHjTOtM6rQmfZ7QGPU_C9VA&amp;oe=69BD9F42&amp;_nc_sid=8b3546" TargetMode="External"/><Relationship Id="rId1241" Type="http://schemas.openxmlformats.org/officeDocument/2006/relationships/hyperlink" Target="https://scontent-mia3-2.cdninstagram.com/v/t51.82787-19/642492632_18391485832150133_2638117128612881545_n.jpg?stp=dst-jpg_e0_s150x150_tt6&amp;efg=eyJ2ZW5jb2RlX3RhZyI6InByb2ZpbGVfcGljLmRqYW5nby4xMDgwLmMyIn0&amp;_nc_ht=scontent-mia3-2.cdninstagram.com&amp;_nc_cat=105&amp;_nc_oc=Q6cZ2QFrdcwBffeHA9_wmrpCU7l2lMKHsIeiRs5WN7KAS_vJTJMYZdx4tHEtb9PPEaSWFFg&amp;_nc_ohc=lEkNEUJXMb0Q7kNvwH2JXWa&amp;_nc_gid=LAvYkkBByUHuw36drKC2Fg&amp;edm=AOQ1c0wBAAAA&amp;ccb=7-5&amp;oh=00_AfzaM_dGecsaGVWcXzZZzY2pe7V2U_AG3vs_vE2q352BEg&amp;oe=69BDAA0B&amp;_nc_sid=8b3546" TargetMode="External"/><Relationship Id="rId1339" Type="http://schemas.openxmlformats.org/officeDocument/2006/relationships/hyperlink" Target="https://scontent-mia5-1.cdninstagram.com/v/t51.82787-19/619280559_17897541618383272_693457168241434407_n.jpg?stp=dst-jpg_e0_s150x150_tt6&amp;efg=eyJ2ZW5jb2RlX3RhZyI6InByb2ZpbGVfcGljLmRqYW5nby4xMDgwLmMyIn0&amp;_nc_ht=scontent-mia5-1.cdninstagram.com&amp;_nc_cat=104&amp;_nc_oc=Q6cZ2QE99_HIoGY_bEpQZ2XGJ9NghQdOeeYTr90Rk1SkJM6iP_gJq1C4ga5Utqt_7GuHkgW4QsFvgX54Th12q-Xdqouz&amp;_nc_ohc=iv0EIiG2LY8Q7kNvwFbJ6Hd&amp;_nc_gid=q5bm2UJBAc6gGXoLwflTsA&amp;edm=AOQ1c0wBAAAA&amp;ccb=7-5&amp;oh=00_Afz-lc21WM_6IZP_CWPSwAnbd6rnq-ox22kCSnFumBWksQ&amp;oe=69BDA3BD&amp;_nc_sid=8b3546" TargetMode="External"/><Relationship Id="rId250" Type="http://schemas.openxmlformats.org/officeDocument/2006/relationships/hyperlink" Target="https://www.instagram.com/yhc_frm_sg" TargetMode="External"/><Relationship Id="rId488" Type="http://schemas.openxmlformats.org/officeDocument/2006/relationships/hyperlink" Target="https://scontent-atl3-1.cdninstagram.com/v/t51.2885-19/428321947_914556076676247_8639279003778387659_n.jpg?stp=dst-jpg_e0_s150x150_tt6&amp;efg=eyJ2ZW5jb2RlX3RhZyI6InByb2ZpbGVfcGljLmRqYW5nby45NDYuYzIifQ&amp;_nc_ht=scontent-atl3-1.cdninstagram.com&amp;_nc_cat=103&amp;_nc_oc=Q6cZ2QFdFLO8A5Wvx9xBqGxx7RNY6GnHfo2RtPRZ-VitD0wOe_phWeiO-wPfarVm8vxOJSg&amp;_nc_ohc=68coGzId25IQ7kNvwGgd2kR&amp;_nc_gid=9kG9rvulstfmEMkMWHt7eQ&amp;edm=AOQ1c0wBAAAA&amp;ccb=7-5&amp;oh=00_AfwOSzIgHy_rYtJkrHwPeT03d5Zjpnlx4X1vB-bcXTJGHg&amp;oe=69BD91E7&amp;_nc_sid=8b3546" TargetMode="External"/><Relationship Id="rId695" Type="http://schemas.openxmlformats.org/officeDocument/2006/relationships/hyperlink" Target="https://scontent-dfw5-2.cdninstagram.com/v/t51.2885-19/419943586_362333969861804_2697475570639353300_n.jpg?stp=dst-jpg_e0_s150x150_tt6&amp;efg=eyJ2ZW5jb2RlX3RhZyI6InByb2ZpbGVfcGljLmRqYW5nby4xMDgwLmMyIn0&amp;_nc_ht=scontent-dfw5-2.cdninstagram.com&amp;_nc_cat=108&amp;_nc_oc=Q6cZ2QFAYEpL0klBLL5g59IPS5jK6qF5m6Pa94BJO9DvQ9ZedxpS6lpMeOd9O4tY7ZTyh3c&amp;_nc_ohc=-QeQt1ibnaoQ7kNvwHGLqXG&amp;_nc_gid=nj0IQqCJkEudFgLqzWaBRA&amp;edm=AOQ1c0wBAAAA&amp;ccb=7-5&amp;oh=00_AfzNXWqdZxwRNRfPc4mtkEbYJ6OBbAtzwZKn4aXob404rQ&amp;oe=69BDBA20&amp;_nc_sid=8b3546" TargetMode="External"/><Relationship Id="rId709" Type="http://schemas.openxmlformats.org/officeDocument/2006/relationships/hyperlink" Target="https://scontent-mia3-3.cdninstagram.com/v/t51.2885-19/431147753_785842800054142_300817157722925187_n.jpg?stp=dst-jpg_e0_s150x150_tt6&amp;efg=eyJ2ZW5jb2RlX3RhZyI6InByb2ZpbGVfcGljLmRqYW5nby4xMDgwLmMyIn0&amp;_nc_ht=scontent-mia3-3.cdninstagram.com&amp;_nc_cat=110&amp;_nc_oc=Q6cZ2QEOaj8VMd0yIs7VLdTAI94m9Wy1EGOSVoS3lyGV8wYgd6xNdbjRgKh4838Kz4mn8q8&amp;_nc_ohc=qZC6aAV-De4Q7kNvwFTM6Cv&amp;_nc_gid=x9OFN558dv3f-tsy8js0JA&amp;edm=AOQ1c0wBAAAA&amp;ccb=7-5&amp;oh=00_AfycNhfEBmQLk2no8f5nmiKlA6sf0BUjxAXC3R7KnBRW2g&amp;oe=69BD9070&amp;_nc_sid=8b3546" TargetMode="External"/><Relationship Id="rId916" Type="http://schemas.openxmlformats.org/officeDocument/2006/relationships/hyperlink" Target="https://www.instagram.com/thomas185jp" TargetMode="External"/><Relationship Id="rId1101" Type="http://schemas.openxmlformats.org/officeDocument/2006/relationships/hyperlink" Target="https://instagram.fcps4-1.fna.fbcdn.net/v/t51.82787-19/652073155_18563299156030146_5098639308235643243_n.jpg?stp=dst-jpg_e0_s150x150_tt6&amp;efg=eyJ2ZW5jb2RlX3RhZyI6InByb2ZpbGVfcGljLmRqYW5nby4xMDgwLmMyIn0&amp;_nc_ht=instagram.fcps4-1.fna.fbcdn.net&amp;_nc_cat=106&amp;_nc_oc=Q6cZ2QFV-qmyCH4LDV5qJj0SdS7tv99l7v3wXD1DO2YF_JzrgKzvFh_xs9h89_W3_RCW_l_6uZ-GFD6XRdym_z-0zlop&amp;_nc_ohc=Lg-FYq9Fvr4Q7kNvwEmLkgf&amp;_nc_gid=VkcbqirVi5eRv3t60IbXSA&amp;edm=AOQ1c0wBAAAA&amp;ccb=7-5&amp;oh=00_AfzbnUGqlUcHqAD2Z_h2geWOdFe_m3q3KFHEgc67Q3IX1w&amp;oe=69BD8955&amp;_nc_sid=8b3546" TargetMode="External"/><Relationship Id="rId45" Type="http://schemas.openxmlformats.org/officeDocument/2006/relationships/hyperlink" Target="https://scontent-iad3-1.cdninstagram.com/o1/v/t16/f2/m69/AQPn6AGMa_YX4yt8h03jPdJarfFKG9jeD5IabEtUIfJ8rDmE8SWp0N5zvvz5PWaLZSBZs1yXcl3snd4jcz0mTv16.mp4?strext=1&amp;_nc_cat=102&amp;_nc_sid=5e9851&amp;_nc_ht=scontent-iad3-1.cdninstagram.com&amp;_nc_ohc=1q6pYzz_L3wQ7kNvwHQCjAG&amp;efg=eyJ2ZW5jb2RlX3RhZyI6Inhwdl9wcm9ncmVzc2l2ZS5JTlNUQUdSQU0uQ0xJUFMuQzMuNzIwLmRhc2hfYmFzZWxpbmVfMV92MSIsInhwdl9hc3NldF9pZCI6MTgwMzc4ODY4NzA1ODc4NDUsImFzc2V0X2FnZV9kYXlzIjo3LCJ2aV91c2VjYXNlX2lkIjoxMDA5OSwiZHVyYXRpb25fcyI6NCwidXJsZ2VuX3NvdXJjZSI6Ind3dyJ9&amp;ccb=17-1&amp;_nc_gid=Cmq0dIyiMgU1ta5CTdbUTA&amp;_nc_ss=1a&amp;_nc_zt=28&amp;vs=f189ec3eeaae3b0b&amp;_nc_vs=HBkcFQIYOnBhc3N0aHJvdWdoX2V2ZXJzdG9yZS9HTDU5cHlhc2tjV3VEV0lGQUVYQWFQR2EtME5vYnNwVEFRQUYVAALIARIAKAAYABsCiAd1c2Vfb2lsATEScHJvZ3Jlc3NpdmVfcmVjaXBlATEVAAAmiqfc9pnXikAVAigCQzMsF0AQAAAAAAAAGBJkYXNoX2Jhc2VsaW5lXzFfdjERAHX-B2XmnQEA&amp;oh=00_AfyHKp4BgbrVJXQRjIHaTspl7tRfXibRU4cuqpUsThzJtg&amp;oe=69BD841E" TargetMode="External"/><Relationship Id="rId110" Type="http://schemas.openxmlformats.org/officeDocument/2006/relationships/hyperlink" Target="https://scontent-phx1-1.cdninstagram.com/v/t51.82787-19/642662414_18560788642023091_2941807382346949599_n.jpg?stp=dst-jpg_e0_s150x150_tt6&amp;efg=eyJ2ZW5jb2RlX3RhZyI6InByb2ZpbGVfcGljLmRqYW5nby4xMDgwLmMyIn0&amp;_nc_ht=scontent-phx1-1.cdninstagram.com&amp;_nc_cat=107&amp;_nc_oc=Q6cZ2QH9tyfZsVrqNneDffpFzH6Q5xfOKNTcKikIaLITvh5hdREZ12pRyl8nn2_PX-6hjxc&amp;_nc_ohc=wxjZv5UfO68Q7kNvwFbeAnH&amp;_nc_gid=sEtGc9__z5xpBUjDugIs3A&amp;edm=AOQ1c0wBAAAA&amp;ccb=7-5&amp;oh=00_AfwMIYNgQJAzr1M7lioTQa48THGW7XrHKusIIG8_3x7iCw&amp;oe=69BD8777&amp;_nc_sid=8b3546" TargetMode="External"/><Relationship Id="rId348" Type="http://schemas.openxmlformats.org/officeDocument/2006/relationships/hyperlink" Target="https://www.instagram.com/sophiesvob" TargetMode="External"/><Relationship Id="rId555" Type="http://schemas.openxmlformats.org/officeDocument/2006/relationships/hyperlink" Target="https://www.instagram.com/sasharadkovets" TargetMode="External"/><Relationship Id="rId762" Type="http://schemas.openxmlformats.org/officeDocument/2006/relationships/hyperlink" Target="https://wsgem.ru/" TargetMode="External"/><Relationship Id="rId1185" Type="http://schemas.openxmlformats.org/officeDocument/2006/relationships/hyperlink" Target="https://scontent-dfw5-2.cdninstagram.com/v/t51.2885-19/213698980_101368282204735_1206151668807347321_n.jpg?stp=dst-jpg_e0_s150x150_tt6&amp;efg=eyJ2ZW5jb2RlX3RhZyI6InByb2ZpbGVfcGljLmRqYW5nby43NTAuYzIifQ&amp;_nc_ht=scontent-dfw5-2.cdninstagram.com&amp;_nc_cat=107&amp;_nc_oc=Q6cZ2QFLUG33FqoEV-qxFMp1MHTxnVJTm1uoGEKT7liugjURrrVETV9zB3H3R9iqi4vNBSY&amp;_nc_ohc=xfHdFVEA0R8Q7kNvwEGa3UG&amp;_nc_gid=OSpg-MGpadMU6xgk-zhfGw&amp;edm=AOQ1c0wBAAAA&amp;ccb=7-5&amp;oh=00_Afw8Z55DqO1fZ6-UjZ5gapzG1bTjHeIegbWDoRtJ4Emwxw&amp;oe=69BD928E&amp;_nc_sid=8b3546" TargetMode="External"/><Relationship Id="rId1392" Type="http://schemas.openxmlformats.org/officeDocument/2006/relationships/hyperlink" Target="https://www.instagram.com/humansa" TargetMode="External"/><Relationship Id="rId1406" Type="http://schemas.openxmlformats.org/officeDocument/2006/relationships/hyperlink" Target="https://scontent-mia5-1.cdninstagram.com/v/t51.82787-19/569964522_18331022887233613_4574305071696138489_n.jpg?stp=dst-jpg_e0_s150x150_tt6&amp;efg=eyJ2ZW5jb2RlX3RhZyI6InByb2ZpbGVfcGljLmRqYW5nby45NTcuYzIifQ&amp;_nc_ht=scontent-mia5-1.cdninstagram.com&amp;_nc_cat=101&amp;_nc_oc=Q6cZ2QFLE7ZIHrFRyHrhsqWJJFa3h3AvozEZwHfWU69o8jt2gQ90VHVwhEXYleZzaUzW7zU&amp;_nc_ohc=BFxro78vRSIQ7kNvwFfFfkL&amp;_nc_gid=uEs7NIhH4nb-M_iQ1_6-Ig&amp;edm=AOQ1c0wBAAAA&amp;ccb=7-5&amp;oh=00_AfyfzwKBIMSm-4Sfp8bgFfIN5UnzeuuXJ6jJQeEheR2YbA&amp;oe=69BD8972&amp;_nc_sid=8b3546" TargetMode="External"/><Relationship Id="rId194" Type="http://schemas.openxmlformats.org/officeDocument/2006/relationships/hyperlink" Target="https://www.instagram.com/denningroad" TargetMode="External"/><Relationship Id="rId208" Type="http://schemas.openxmlformats.org/officeDocument/2006/relationships/hyperlink" Target="https://scontent-den2-1.cdninstagram.com/v/t51.2885-19/249057333_1751312778401581_4561819537535832370_n.jpg?stp=dst-jpg_e0_s150x150_tt6&amp;efg=eyJ2ZW5jb2RlX3RhZyI6InByb2ZpbGVfcGljLmRqYW5nby4xMDgwLmMyIn0&amp;_nc_ht=scontent-den2-1.cdninstagram.com&amp;_nc_cat=101&amp;_nc_oc=Q6cZ2QG0xPGZlmBIffMPgBYPxZwHYsdY1lUu0CL2B9E6-FulxwCWIoyjVMcg0lcJ_Ahwy5I&amp;_nc_ohc=pEZUfU1aq9AQ7kNvwGqsxE9&amp;_nc_gid=S0IWAlvEMSbu81pbUWrx2w&amp;edm=AOQ1c0wBAAAA&amp;ccb=7-5&amp;oh=00_AfzDxJ06E3DLDoBzY1bKSLcCFYzeQd_k21cyx8akM_BMZQ&amp;oe=69BDB646&amp;_nc_sid=8b3546" TargetMode="External"/><Relationship Id="rId415" Type="http://schemas.openxmlformats.org/officeDocument/2006/relationships/hyperlink" Target="https://castafiore.com/" TargetMode="External"/><Relationship Id="rId622" Type="http://schemas.openxmlformats.org/officeDocument/2006/relationships/hyperlink" Target="https://t.me/anaconda_art" TargetMode="External"/><Relationship Id="rId1045" Type="http://schemas.openxmlformats.org/officeDocument/2006/relationships/hyperlink" Target="https://scontent-sjc6-1.cdninstagram.com/v/t51.2885-19/22499990_186704801879564_8318950472341782528_n.jpg?stp=dst-jpg_e0_s150x150_tt6&amp;efg=eyJ2ZW5jb2RlX3RhZyI6InByb2ZpbGVfcGljLmRqYW5nby42MDAuYzIifQ&amp;_nc_ht=scontent-sjc6-1.cdninstagram.com&amp;_nc_cat=108&amp;_nc_oc=Q6cZ2QHCNK3d_FWo4VEo_QV_hJJ-Pg7AhlpjzSrmyv_bCu3JIKaMPeGE7ZPuOVAD5CoGWno&amp;_nc_ohc=AHAa082zOAsQ7kNvwGI4Gsi&amp;_nc_gid=Um63T-mZ3OJ_xFyZHn6_jQ&amp;edm=AOQ1c0wBAAAA&amp;ccb=7-5&amp;oh=00_Afy8Xut-IyJO3aQ6vfMpfqtO75gzean8JcKSHLUMT50COQ&amp;oe=69BD9EF2&amp;_nc_sid=8b3546" TargetMode="External"/><Relationship Id="rId1252" Type="http://schemas.openxmlformats.org/officeDocument/2006/relationships/hyperlink" Target="https://www.instagram.com/rico.tw" TargetMode="External"/><Relationship Id="rId261" Type="http://schemas.openxmlformats.org/officeDocument/2006/relationships/hyperlink" Target="https://www.instagram.com/thechronocles" TargetMode="External"/><Relationship Id="rId499" Type="http://schemas.openxmlformats.org/officeDocument/2006/relationships/hyperlink" Target="https://scontent-bos5-1.cdninstagram.com/v/t51.2885-19/11311218_489653424527543_720162388_a.jpg?stp=dst-jpg_e0_s150x150_tt6&amp;efg=eyJ2ZW5jb2RlX3RhZyI6InByb2ZpbGVfcGljLmRqYW5nby4xNTAuYzIifQ&amp;_nc_ht=scontent-bos5-1.cdninstagram.com&amp;_nc_cat=111&amp;_nc_oc=Q6cZ2QF4PMh4SmhoDECmMaQ21p2LtTbqsntDnVLBD9GFobARQ2uc1NaZPROk1qnHfwxFcdY&amp;_nc_ohc=OgjvZcSxAJsQ7kNvwGTK0MG&amp;_nc_gid=gPy0ucH4MSoZxg-UIkHwHw&amp;edm=AOQ1c0wBAAAA&amp;ccb=7-5&amp;oh=00_AfxAUj2mNOpQbAjZvhnEEnD93xP99ytHX8_asctWdpQjSw&amp;oe=69BDB0BB&amp;_nc_sid=8b3546" TargetMode="External"/><Relationship Id="rId927" Type="http://schemas.openxmlformats.org/officeDocument/2006/relationships/hyperlink" Target="https://scontent-lga3-1.cdninstagram.com/v/t51.2885-19/317294136_176175788355849_7675001498546794589_n.jpg?stp=dst-jpg_e0_s150x150_tt6&amp;efg=eyJ2ZW5jb2RlX3RhZyI6InByb2ZpbGVfcGljLmRqYW5nby4xMDgwLmMyIn0&amp;_nc_ht=scontent-lga3-1.cdninstagram.com&amp;_nc_cat=109&amp;_nc_oc=Q6cZ2QEHVAce-OPJSssN0SSZtQqNPQ_hRpe6yMRn3zxNzd0UdFo4HBuSIMYHw7cp7ckI480&amp;_nc_ohc=wif-9ZUfqjIQ7kNvwEoloIB&amp;_nc_gid=-AIGMEgEJsfRuitC1CojqQ&amp;edm=AOQ1c0wBAAAA&amp;ccb=7-5&amp;oh=00_Afxq-I5IWex8cTF2-eXtbuhwrQkeMGHekHw5ZsJvZW5GLw&amp;oe=69BD9970&amp;_nc_sid=8b3546" TargetMode="External"/><Relationship Id="rId1112" Type="http://schemas.openxmlformats.org/officeDocument/2006/relationships/hyperlink" Target="https://scontent-ord5-1.cdninstagram.com/v/t51.2885-19/466868658_3756329554696712_2325385649108123486_n.jpg?stp=dst-jpg_e0_s150x150_tt6&amp;efg=eyJ2ZW5jb2RlX3RhZyI6InByb2ZpbGVfcGljLmRqYW5nby4xMDgwLmMyIn0&amp;_nc_ht=scontent-ord5-1.cdninstagram.com&amp;_nc_cat=108&amp;_nc_oc=Q6cZ2QGkjbP7cdsIEHQ2zSblBxU5hW62OHBadwYoffCSddFWPTKLefpDKR2tLOXG95OInuA&amp;_nc_ohc=s0MUSjIGLR0Q7kNvwExmfx6&amp;_nc_gid=6HpkfVKSojF2GXZl85R2Cg&amp;edm=AOQ1c0wBAAAA&amp;ccb=7-5&amp;oh=00_AfyukgAXQaajUtnX5AQgwnGUQvC1fw4e0fnHDqTBidtMaw&amp;oe=69BDA1FA&amp;_nc_sid=8b3546" TargetMode="External"/><Relationship Id="rId56" Type="http://schemas.openxmlformats.org/officeDocument/2006/relationships/hyperlink" Target="https://www.instagram.com/first_time_watches" TargetMode="External"/><Relationship Id="rId359" Type="http://schemas.openxmlformats.org/officeDocument/2006/relationships/hyperlink" Target="https://www.instagram.com/sirichaichalermpong_73" TargetMode="External"/><Relationship Id="rId566" Type="http://schemas.openxmlformats.org/officeDocument/2006/relationships/hyperlink" Target="https://www.instagram.com/yikovk" TargetMode="External"/><Relationship Id="rId773" Type="http://schemas.openxmlformats.org/officeDocument/2006/relationships/hyperlink" Target="https://scontent-lga3-3.cdninstagram.com/v/t51.82787-19/530832016_17887714518336944_8196488478483405883_n.jpg?stp=dst-jpg_e0_s150x150_tt6&amp;efg=eyJ2ZW5jb2RlX3RhZyI6InByb2ZpbGVfcGljLmRqYW5nby4xMDA5LmMyIn0&amp;_nc_ht=scontent-lga3-3.cdninstagram.com&amp;_nc_cat=108&amp;_nc_oc=Q6cZ2QEkNYKVH7UidK8Gpw5L3wyVBX6zI6CpwtxVTpIfGawjKXw-Ju8CWDCpDU2a-_p7amM&amp;_nc_ohc=0DjtYq5yd9sQ7kNvwHFu-tJ&amp;_nc_gid=HkHfTWu1qVCcZ7CIgb_4wA&amp;edm=AOQ1c0wBAAAA&amp;ccb=7-5&amp;oh=00_AfyMhw5rHNG8IBmVPPVhvP519SAtX3AJfb2xPfTuBEcS2A&amp;oe=69BDA2E3&amp;_nc_sid=8b3546" TargetMode="External"/><Relationship Id="rId1196" Type="http://schemas.openxmlformats.org/officeDocument/2006/relationships/hyperlink" Target="http://theater.ne.jp/" TargetMode="External"/><Relationship Id="rId1417" Type="http://schemas.openxmlformats.org/officeDocument/2006/relationships/hyperlink" Target="https://scontent-ord5-2.cdninstagram.com/v/t51.2885-19/482389247_576266105385398_4648504028813183406_n.jpg?stp=dst-jpg_e0_s150x150_tt6&amp;efg=eyJ2ZW5jb2RlX3RhZyI6InByb2ZpbGVfcGljLmRqYW5nby41NTkuYzIifQ&amp;_nc_ht=scontent-ord5-2.cdninstagram.com&amp;_nc_cat=102&amp;_nc_oc=Q6cZ2QE_-pPvC0zBYDpikw8625-1W9g51y7xJU_d4C0O026L9AxacYeIDsJQkvlKPRB5acU&amp;_nc_ohc=3picrG1X-hEQ7kNvwFayUvI&amp;_nc_gid=d2B2vTBgJJ8QTA6bncnvhA&amp;edm=AOQ1c0wBAAAA&amp;ccb=7-5&amp;oh=00_Afy1A0wzicu5cKrYKDokKb65-WbfVrp7rz2dpuFMSHcCNQ&amp;oe=69BDAD66&amp;_nc_sid=8b3546" TargetMode="External"/><Relationship Id="rId121" Type="http://schemas.openxmlformats.org/officeDocument/2006/relationships/hyperlink" Target="https://www.instagram.com/watch_and_word" TargetMode="External"/><Relationship Id="rId219" Type="http://schemas.openxmlformats.org/officeDocument/2006/relationships/hyperlink" Target="https://www.instagram.com/jjh.time" TargetMode="External"/><Relationship Id="rId426" Type="http://schemas.openxmlformats.org/officeDocument/2006/relationships/hyperlink" Target="http://www.diegovez.com/" TargetMode="External"/><Relationship Id="rId633" Type="http://schemas.openxmlformats.org/officeDocument/2006/relationships/hyperlink" Target="https://scontent-hou1-1.cdninstagram.com/v/t51.82787-19/519413903_18021184946710058_6828787129220786723_n.jpg?stp=dst-jpg_e0_s150x150_tt6&amp;efg=eyJ2ZW5jb2RlX3RhZyI6InByb2ZpbGVfcGljLmRqYW5nby4xMDgwLmMxIn0&amp;_nc_ht=scontent-hou1-1.cdninstagram.com&amp;_nc_cat=102&amp;_nc_oc=Q6cZ2QGcPfneSoV8KyNRIoYbh-cusk6a96w_HNfRneNpy4z1_GMwX3vrfM17RxSiOukaOa02Uq-ws5rtYkM57p-Ol_IS&amp;_nc_ohc=zetxPwr_ha4Q7kNvwGK_3Tw&amp;_nc_gid=ksEW3z6S82LACrwshqKw5A&amp;edm=AOQ1c0wBAAAA&amp;ccb=7-5&amp;oh=00_AfzGQc2JMdwyipywVzUbUDXq5E7_xh2Mm_piLVeByl3oxQ&amp;oe=69BD89A7&amp;_nc_sid=8b3546" TargetMode="External"/><Relationship Id="rId980" Type="http://schemas.openxmlformats.org/officeDocument/2006/relationships/hyperlink" Target="https://www.instagram.com/yamacehouse" TargetMode="External"/><Relationship Id="rId1056" Type="http://schemas.openxmlformats.org/officeDocument/2006/relationships/hyperlink" Target="https://room.rakuten.co.jp/room_by_mii/items" TargetMode="External"/><Relationship Id="rId1263" Type="http://schemas.openxmlformats.org/officeDocument/2006/relationships/hyperlink" Target="https://scontent-lga3-1.cdninstagram.com/v/t51.82787-19/589808874_18497218810073811_6870976402365269163_n.jpg?stp=dst-jpg_e0_s150x150_tt6&amp;efg=eyJ2ZW5jb2RlX3RhZyI6InByb2ZpbGVfcGljLmRqYW5nby4xMDgwLmMyIn0&amp;_nc_ht=scontent-lga3-1.cdninstagram.com&amp;_nc_cat=103&amp;_nc_oc=Q6cZ2QG5FlnN3Wb2CM7W0NqfFumKJze6ozcp-0ofSItCDSAIpSCf_UqS96DAZJYF9tlAM1I&amp;_nc_ohc=3ZhUFSvtc3IQ7kNvwH1I5TF&amp;_nc_gid=ayl-dRz9Otjyfyx6SqhK_w&amp;edm=AOQ1c0wBAAAA&amp;ccb=7-5&amp;oh=00_Afxp6fP-7K0tN3jERVbeILly8VZJCZqPnWN_Rlu8EXN3EA&amp;oe=69BD90FF&amp;_nc_sid=8b3546" TargetMode="External"/><Relationship Id="rId840" Type="http://schemas.openxmlformats.org/officeDocument/2006/relationships/hyperlink" Target="https://www.instagram.com/hideki.motokane" TargetMode="External"/><Relationship Id="rId938" Type="http://schemas.openxmlformats.org/officeDocument/2006/relationships/hyperlink" Target="https://www.instagram.com/___chihiro212" TargetMode="External"/><Relationship Id="rId67" Type="http://schemas.openxmlformats.org/officeDocument/2006/relationships/hyperlink" Target="https://www.instagram.com/pion.watches" TargetMode="External"/><Relationship Id="rId272" Type="http://schemas.openxmlformats.org/officeDocument/2006/relationships/hyperlink" Target="https://www.instagram.com/death_chess_jiu_jitsu" TargetMode="External"/><Relationship Id="rId577" Type="http://schemas.openxmlformats.org/officeDocument/2006/relationships/hyperlink" Target="https://scontent-atl3-3.cdninstagram.com/v/t51.2885-19/459511816_540461118355343_7518052586258408112_n.jpg?stp=dst-jpg_e0_s150x150_tt6&amp;efg=eyJ2ZW5jb2RlX3RhZyI6InByb2ZpbGVfcGljLmRqYW5nby4xMDgwLmMyIn0&amp;_nc_ht=scontent-atl3-3.cdninstagram.com&amp;_nc_cat=111&amp;_nc_oc=Q6cZ2QGZAcEaIljuFg1EGS69pPTWqu7PMILlTFooyMlzcYA6X7CnW0aMTUhJ4A61y5dXRQ4&amp;_nc_ohc=Cq3wKILDhPoQ7kNvwEgi8D9&amp;_nc_gid=X-nllRPkUxd-bJJxPqgQzA&amp;edm=AOQ1c0wBAAAA&amp;ccb=7-5&amp;oh=00_AfxOmKIIm3i3qCrhDgCQmuvQdJ2cTYJy7ua3PxOIG1Xqqg&amp;oe=69BDBB97&amp;_nc_sid=8b3546" TargetMode="External"/><Relationship Id="rId700" Type="http://schemas.openxmlformats.org/officeDocument/2006/relationships/hyperlink" Target="https://scontent-atl3-2.cdninstagram.com/v/t51.2885-19/80018026_996259317414745_5502879826698043392_n.jpg?stp=dst-jpg_e0_s150x150_tt6&amp;efg=eyJ2ZW5jb2RlX3RhZyI6InByb2ZpbGVfcGljLmRqYW5nby4xMDgwLmMyIn0&amp;_nc_ht=scontent-atl3-2.cdninstagram.com&amp;_nc_cat=101&amp;_nc_oc=Q6cZ2QER5vqZcvDReP5dkucOqJ01VKicBd1trjAAT8esLgNoMtuTh_FvQv70cWjYE4JmGD4&amp;_nc_ohc=IOQ5x0KfIVcQ7kNvwF5r4kF&amp;_nc_gid=gCei4ol0jp3nzq1TOzRZAA&amp;edm=AOQ1c0wBAAAA&amp;ccb=7-5&amp;oh=00_AfxVYhq2CCBnAzBK5be6FuiC8nQDaW1i4-4LP9-W-IL5xg&amp;oe=69BDB2CE&amp;_nc_sid=8b3546" TargetMode="External"/><Relationship Id="rId1123" Type="http://schemas.openxmlformats.org/officeDocument/2006/relationships/hyperlink" Target="https://www.instagram.com/tatsuya_sekiguchi_es._official" TargetMode="External"/><Relationship Id="rId1330" Type="http://schemas.openxmlformats.org/officeDocument/2006/relationships/hyperlink" Target="https://www.instagram.com/naetdown" TargetMode="External"/><Relationship Id="rId1428" Type="http://schemas.openxmlformats.org/officeDocument/2006/relationships/hyperlink" Target="https://www.instagram.com/jialuo93" TargetMode="External"/><Relationship Id="rId132" Type="http://schemas.openxmlformats.org/officeDocument/2006/relationships/hyperlink" Target="https://scontent-atl3-3.cdninstagram.com/v/t51.2885-19/334772641_705454331318203_2850061247191675965_n.jpg?stp=dst-jpg_e0_s150x150_tt6&amp;efg=eyJ2ZW5jb2RlX3RhZyI6InByb2ZpbGVfcGljLmRqYW5nby4xMDgwLmMyIn0&amp;_nc_ht=scontent-atl3-3.cdninstagram.com&amp;_nc_cat=107&amp;_nc_oc=Q6cZ2QGYMrJ74e-irDDEkaA6PDMEMkMAVTuTOfALtjX7rV8fzlCmWooUx7tOgrdn2EDmQt6OzA-5DIOPfkPrcvUdmpgd&amp;_nc_ohc=6KY35Wa_teUQ7kNvwFzvQxC&amp;_nc_gid=cxbHM5w60Cc1y2xTdH8ssw&amp;edm=AOQ1c0wBAAAA&amp;ccb=7-5&amp;oh=00_AfxsvWHg7Wt5872DHsvSo_7ptfKuPngEoygjOml6nIsbbQ&amp;oe=69BDB200&amp;_nc_sid=8b3546" TargetMode="External"/><Relationship Id="rId784" Type="http://schemas.openxmlformats.org/officeDocument/2006/relationships/hyperlink" Target="https://scontent-mia5-1.cdninstagram.com/v/t51.82787-19/650044370_18133877608519670_3954655329641790525_n.jpg?stp=dst-jpg_e0_s150x150_tt6&amp;efg=eyJ2ZW5jb2RlX3RhZyI6InByb2ZpbGVfcGljLmRqYW5nby4xMDgwLmMyIn0&amp;_nc_ht=scontent-mia5-1.cdninstagram.com&amp;_nc_cat=102&amp;_nc_oc=Q6cZ2QHCAi9s3DFuPKByWnGtBxHfHk2HNZLiv3cWBrtrC-Pn0O9FjcOnDORNp72zQHTPtL5Kr7N3fGxjxKRjHF7Y_vPT&amp;_nc_ohc=7d2-7mi9jzwQ7kNvwGG9euV&amp;_nc_gid=4a1GUY6-k3VkJfPE0LCmJA&amp;edm=AOQ1c0wBAAAA&amp;ccb=7-5&amp;oh=00_AfzX9GR7_AxJowgrHwZq1C9op7i_XzSx1PylMng_ioqHEQ&amp;oe=69BD9536&amp;_nc_sid=8b3546" TargetMode="External"/><Relationship Id="rId991" Type="http://schemas.openxmlformats.org/officeDocument/2006/relationships/hyperlink" Target="https://www.instagram.com/jaredmcginness" TargetMode="External"/><Relationship Id="rId1067" Type="http://schemas.openxmlformats.org/officeDocument/2006/relationships/hyperlink" Target="https://www.instagram.com/naruyen" TargetMode="External"/><Relationship Id="rId437" Type="http://schemas.openxmlformats.org/officeDocument/2006/relationships/hyperlink" Target="https://scontent-mia3-3.cdninstagram.com/v/t51.82787-19/614570799_17852867340604617_7671092163850401973_n.jpg?stp=dst-jpg_e0_s150x150_tt6&amp;efg=eyJ2ZW5jb2RlX3RhZyI6InByb2ZpbGVfcGljLmRqYW5nby43ODQuYzIifQ&amp;_nc_ht=scontent-mia3-3.cdninstagram.com&amp;_nc_cat=109&amp;_nc_oc=Q6cZ2QGjFaWKe8XSIlE2gte3IJFsvY8OdZ2GOO01315CFeq3ORe0nwlKcL2sz7cMn8H83OE&amp;_nc_ohc=VtZRP8ZjLFMQ7kNvwG1MEIr&amp;_nc_gid=TU3fa0JdCeRAdWOScY5hNg&amp;edm=AOQ1c0wBAAAA&amp;ccb=7-5&amp;oh=00_AfxPWwNohjulP7OiF_4maoL97ZvXtyhIFDRQPu5kI8wKrw&amp;oe=69BDB63A&amp;_nc_sid=8b3546" TargetMode="External"/><Relationship Id="rId644" Type="http://schemas.openxmlformats.org/officeDocument/2006/relationships/hyperlink" Target="https://scontent-hou1-1.cdninstagram.com/v/t51.2885-19/308268502_1033378737450057_4803729341629570547_n.jpg?stp=dst-jpg_e0_s150x150_tt6&amp;efg=eyJ2ZW5jb2RlX3RhZyI6InByb2ZpbGVfcGljLmRqYW5nby4xMDgwLmMyIn0&amp;_nc_ht=scontent-hou1-1.cdninstagram.com&amp;_nc_cat=109&amp;_nc_oc=Q6cZ2QF_Z7zFF6rAMwzggZE6nhDtRBUZTNt3F6w6gMaXzlgL6IekyM5RfygzdmDPR42FxhUTXP95V84Ch8bwhmaZenxy&amp;_nc_ohc=S-1zC99TSwgQ7kNvwHy86Xs&amp;_nc_gid=ZwGKctswHy4qYu6WX7aBfg&amp;edm=AOQ1c0wBAAAA&amp;ccb=7-5&amp;oh=00_AfyY1PPWfU7K_56NTEW274bSElBAADyD6rcKTpvxg-JDqg&amp;oe=69BDA05E&amp;_nc_sid=8b3546" TargetMode="External"/><Relationship Id="rId851" Type="http://schemas.openxmlformats.org/officeDocument/2006/relationships/hyperlink" Target="https://scontent-lga3-2.cdninstagram.com/v/t51.2885-19/177717808_182606157021835_593527171636456626_n.jpg?stp=dst-jpg_e0_s150x150_tt6&amp;efg=eyJ2ZW5jb2RlX3RhZyI6InByb2ZpbGVfcGljLmRqYW5nby4xODAuYzIifQ&amp;_nc_ht=scontent-lga3-2.cdninstagram.com&amp;_nc_cat=107&amp;_nc_oc=Q6cZ2QEgnuon4ecfd9qLPtYf4eVNFm5DaVG8UpDtwhgGrlJqKqwqMggh8CUAkcRH6VbrMbw&amp;_nc_ohc=0O8kqFe0dGcQ7kNvwE2eOOt&amp;_nc_gid=sQyC96AAUUdJwDCgQKbeZQ&amp;edm=AOQ1c0wBAAAA&amp;ccb=7-5&amp;oh=00_AfwIFdb5cEE7kCuYlbm0cFgQy4d84k0pa2DMAFzyXj1L4Q&amp;oe=69BDAD7C&amp;_nc_sid=8b3546" TargetMode="External"/><Relationship Id="rId1274" Type="http://schemas.openxmlformats.org/officeDocument/2006/relationships/hyperlink" Target="https://scontent-sea5-1.cdninstagram.com/o1/v/t2/f2/m82/AQPfqkanUB-FsPsGkVQjMXoyUBfz5EvJ5L-48MzA3NoG12S-mayC-MI4yShwBydLKmknLrmjZiXQcWzrtiR6gqO_vhX2kiiOtHNNfhM.mp4?_nc_cat=105&amp;_nc_sid=5e9851&amp;_nc_ht=scontent-sea5-1.cdninstagram.com&amp;_nc_ohc=um4RVQZvZbYQ7kNvwHXQpgC&amp;efg=eyJ2ZW5jb2RlX3RhZyI6Inhwdl9wcm9ncmVzc2l2ZS5JTlNUQUdSQU0uQ0xJUFMuQzMuNzIwLmRhc2hfYmFzZWxpbmVfMV92MSIsInhwdl9hc3NldF9pZCI6ODM2MTM0NDM0ODAwNjU3LCJhc3NldF9hZ2VfZGF5cyI6OTQ0LCJ2aV91c2VjYXNlX2lkIjoxMDA5OSwiZHVyYXRpb25fcyI6MywidXJsZ2VuX3NvdXJjZSI6Ind3dyJ9&amp;ccb=17-1&amp;_nc_gid=YqAgGU3UjuWcfzJrCxL9mw&amp;_nc_ss=1a&amp;_nc_zt=28&amp;vs=218b187af5ed22da&amp;_nc_vs=HBkcFQIYT2lnX3hwdl9yZWVsc19wZXJtYW5lbnRfcHJvZC8zMjQ0MTQ5MkJCMDg5M0JDREVEMjhBRDI4Q0Y4RkFBRF92aWRlb19kYXNoaW5pdC5tcDQVAALIARIAKAAYABsCiAd1c2Vfb2lsATEScHJvZ3Jlc3NpdmVfcmVjaXBlATEVAAAmopDE_7ad_AIVAigCQzMsF0AIAAAAAAAAGBJkYXNoX2Jhc2VsaW5lXzFfdjERAHX-B2XmnQEA&amp;oh=00_AfwzXBikMtT0pzX1mEIZg4NRB_xky-rp8t00o8rCBLtz9A&amp;oe=69B9BCEE" TargetMode="External"/><Relationship Id="rId283" Type="http://schemas.openxmlformats.org/officeDocument/2006/relationships/hyperlink" Target="https://scontent-lax3-1.cdninstagram.com/v/t51.2885-19/291004992_1218966748876612_5158352105919134846_n.jpg?stp=dst-jpg_e0_s150x150_tt6&amp;efg=eyJ2ZW5jb2RlX3RhZyI6InByb2ZpbGVfcGljLmRqYW5nby4xMDgwLmMyIn0&amp;_nc_ht=scontent-lax3-1.cdninstagram.com&amp;_nc_cat=104&amp;_nc_oc=Q6cZ2QENxkaAPRQe3AA65X6aRygbJ7nW-YbLMcJ3qK3sJKnEv26byCDlz8NwBEb-StczEZ4&amp;_nc_ohc=aEta8QZUz4EQ7kNvwG-i9xq&amp;_nc_gid=m0ITuy6e-A_WKEI941GnIw&amp;edm=AOQ1c0wBAAAA&amp;ccb=7-5&amp;oh=00_AfzICzJOfWzeqxpSMzVYHANayeQB-17ho78Wu-oqfkc5ig&amp;oe=69BDB516&amp;_nc_sid=8b3546" TargetMode="External"/><Relationship Id="rId490" Type="http://schemas.openxmlformats.org/officeDocument/2006/relationships/hyperlink" Target="https://instagram.fagc1-2.fna.fbcdn.net/v/t51.2885-19/79465269_1656060747883627_4920886108545351680_n.jpg?stp=dst-jpg_e0_s150x150_tt6&amp;efg=eyJ2ZW5jb2RlX3RhZyI6InByb2ZpbGVfcGljLmRqYW5nby43NjguYzIifQ&amp;_nc_ht=instagram.fagc1-2.fna.fbcdn.net&amp;_nc_cat=107&amp;_nc_oc=Q6cZ2QGSZ0y5AbOnfDHl-DSQNsj_VwgffMhY0TgHkoLE3iLD-asmoW5wropakPgTC3Izr0I&amp;_nc_ohc=u1c-IW8KodwQ7kNvwFdwvdY&amp;_nc_gid=4qQ8Vpk8Mh62c2sRzumsuA&amp;edm=AOQ1c0wBAAAA&amp;ccb=7-5&amp;oh=00_AfzzfCvaQvUZHfWsx1k_sdGI7xFVXsvf9ZnNGXU__-5pEg&amp;oe=69BDA121&amp;_nc_sid=8b3546" TargetMode="External"/><Relationship Id="rId504" Type="http://schemas.openxmlformats.org/officeDocument/2006/relationships/hyperlink" Target="https://t.me/fetishlampa" TargetMode="External"/><Relationship Id="rId711" Type="http://schemas.openxmlformats.org/officeDocument/2006/relationships/hyperlink" Target="https://www.instagram.com/_bokareff9_" TargetMode="External"/><Relationship Id="rId949" Type="http://schemas.openxmlformats.org/officeDocument/2006/relationships/hyperlink" Target="https://instagram.fagc3-1.fna.fbcdn.net/v/t51.2885-19/481600337_1184590869855443_6254983941370618330_n.jpg?stp=dst-jpg_e0_s150x150_tt6&amp;efg=eyJ2ZW5jb2RlX3RhZyI6InByb2ZpbGVfcGljLmRqYW5nby4xMDgwLmMyIn0&amp;_nc_ht=instagram.fagc3-1.fna.fbcdn.net&amp;_nc_cat=111&amp;_nc_oc=Q6cZ2QGaq4zeB8ciOsS7nBSvsLSlivtc8zoaP2rhmJHuKmJfDW2J3s-LMDK3ugQ5O0S_MEI&amp;_nc_ohc=lFajWyWZI9MQ7kNvwHehguT&amp;_nc_gid=sRgVMAFVbrdzUJijaRLvjw&amp;edm=AOQ1c0wBAAAA&amp;ccb=7-5&amp;oh=00_AfyBsE63egx1eW8mFkfP1wIJ5DpDpuvfypDYmFt7tN_CeQ&amp;oe=69BD8785&amp;_nc_sid=8b3546" TargetMode="External"/><Relationship Id="rId1134" Type="http://schemas.openxmlformats.org/officeDocument/2006/relationships/hyperlink" Target="https://www.instagram.com/junsunshine3" TargetMode="External"/><Relationship Id="rId1341" Type="http://schemas.openxmlformats.org/officeDocument/2006/relationships/hyperlink" Target="https://scontent-den2-1.cdninstagram.com/v/t51.2885-19/278282116_3122212848017587_7223029352081245975_n.jpg?stp=dst-jpg_e0_s150x150_tt6&amp;efg=eyJ2ZW5jb2RlX3RhZyI6InByb2ZpbGVfcGljLmRqYW5nby4xMDgwLmMyIn0&amp;_nc_ht=scontent-den2-1.cdninstagram.com&amp;_nc_cat=107&amp;_nc_oc=Q6cZ2QGTUdd9OQK8JsyqGcE2q-UJe2knHewd2OyY6UYMqZnanwzjpO4bb6unxM5IHNETXso&amp;_nc_ohc=gd3g5PxGIaYQ7kNvwGJAE2u&amp;_nc_gid=fFyd3Wn-zNfLSNkm0ge6Zg&amp;edm=AOQ1c0wBAAAA&amp;ccb=7-5&amp;oh=00_AfzNnoDIR2gwqnX6y4gzEtGQt8vTHMdnccIsD3wLubfG0Q&amp;oe=69BDBE34&amp;_nc_sid=8b3546" TargetMode="External"/><Relationship Id="rId78" Type="http://schemas.openxmlformats.org/officeDocument/2006/relationships/hyperlink" Target="https://scontent-iad3-2.cdninstagram.com/v/t51.2885-19/486072298_1709341543124286_5152754450459869292_n.jpg?stp=dst-jpg_e0_s150x150_tt6&amp;efg=eyJ2ZW5jb2RlX3RhZyI6InByb2ZpbGVfcGljLmRqYW5nby4xMDgwLmMyIn0&amp;_nc_ht=scontent-iad3-2.cdninstagram.com&amp;_nc_cat=106&amp;_nc_oc=Q6cZ2QFXpD2qATaKjdoyeh8g7Y7Zqxfu2-I61EQRGX31xCmVAexuLv0u1If_CFYEuYvmLik&amp;_nc_ohc=O9tUH0V5ei0Q7kNvwEUBanB&amp;_nc_gid=ae2NyI99UD2ggXKTBmCR9w&amp;edm=AOQ1c0wBAAAA&amp;ccb=7-5&amp;oh=00_Afwocj7n73zAMQy9OXU3kT0BfLFASshAs359dRE_6CLZRQ&amp;oe=69BDAE7C&amp;_nc_sid=8b3546" TargetMode="External"/><Relationship Id="rId143" Type="http://schemas.openxmlformats.org/officeDocument/2006/relationships/hyperlink" Target="https://www.instagram.com/quadscollection" TargetMode="External"/><Relationship Id="rId350" Type="http://schemas.openxmlformats.org/officeDocument/2006/relationships/hyperlink" Target="https://scontent-hou1-1.cdninstagram.com/v/t51.2885-19/435082952_1123629568984511_8763497588530488384_n.jpg?stp=dst-jpg_e0_s150x150_tt6&amp;efg=eyJ2ZW5jb2RlX3RhZyI6InByb2ZpbGVfcGljLmRqYW5nby4xMDgwLmMyIn0&amp;_nc_ht=scontent-hou1-1.cdninstagram.com&amp;_nc_cat=111&amp;_nc_oc=Q6cZ2QEIXjh7pGNWbfukVQPj1UQSNkTUMO8KYEWQdgdE9zsDQpVJdNChKXFsconq4_N5EWY&amp;_nc_ohc=P1OJSlV1AIoQ7kNvwHvkO5f&amp;_nc_gid=b96q1suQHRP2ECaoxWcqTg&amp;edm=AOQ1c0wBAAAA&amp;ccb=7-5&amp;oh=00_Afy4Q_wKqClJP8oNSG_X8OV9kXTeMMR1b64mf5yobC6FPw&amp;oe=69BDAF86&amp;_nc_sid=8b3546" TargetMode="External"/><Relationship Id="rId588" Type="http://schemas.openxmlformats.org/officeDocument/2006/relationships/hyperlink" Target="http://salonostrova.ru/" TargetMode="External"/><Relationship Id="rId795" Type="http://schemas.openxmlformats.org/officeDocument/2006/relationships/hyperlink" Target="https://scontent-mia3-3.cdninstagram.com/v/t51.2885-19/153258535_100949612035028_4702094388050792576_n.jpg?stp=dst-jpg_e0_s150x150_tt6&amp;efg=eyJ2ZW5jb2RlX3RhZyI6InByb2ZpbGVfcGljLmRqYW5nby4yMzMuYzIifQ&amp;_nc_ht=scontent-mia3-3.cdninstagram.com&amp;_nc_cat=108&amp;_nc_oc=Q6cZ2QGeJcoU9ERQ8CIdqRZWqEQwRGPuwZvd3fOsPSopVowKAdySRWbIJMFex8-BAmB2XTU&amp;_nc_ohc=IVDqlgdViVcQ7kNvwHfitws&amp;_nc_gid=PeHCCxOX-Rv0Ke5JHP9Kpw&amp;edm=AOQ1c0wBAAAA&amp;ccb=7-5&amp;oh=00_AfzvyWf1Kz2RHBW4kIdCRYoEYBCkYviTe1N-p7PKjZfv6Q&amp;oe=69BDBCAD&amp;_nc_sid=8b3546" TargetMode="External"/><Relationship Id="rId809" Type="http://schemas.openxmlformats.org/officeDocument/2006/relationships/hyperlink" Target="https://www.instagram.com/loopwheeler_shitaba" TargetMode="External"/><Relationship Id="rId1201" Type="http://schemas.openxmlformats.org/officeDocument/2006/relationships/hyperlink" Target="https://scontent-det1-1.cdninstagram.com/v/t51.82787-19/624542484_17847543459672686_8599997385424449108_n.jpg?stp=dst-jpg_e0_s150x150_tt6&amp;efg=eyJ2ZW5jb2RlX3RhZyI6InByb2ZpbGVfcGljLmRqYW5nby43NTAuYzIifQ&amp;_nc_ht=scontent-det1-1.cdninstagram.com&amp;_nc_cat=102&amp;_nc_oc=Q6cZ2QEu_7oQHUMlxHZHAJ3uhJuiCGd7vwAid2J8AnvsWwncodOWXHBX1S1BLUA0ZelIBw0&amp;_nc_ohc=ZStVRuM-SvkQ7kNvwE3QbQR&amp;_nc_gid=Ysp-JAy67cWYcPtBl76GaQ&amp;edm=AOQ1c0wBAAAA&amp;ccb=7-5&amp;oh=00_AfyysPMSVR6kwRfi_OwYkXsJYLyTNKFHRS-TR--XJp14-g&amp;oe=69BDB8FA&amp;_nc_sid=8b3546" TargetMode="External"/><Relationship Id="rId1439" Type="http://schemas.openxmlformats.org/officeDocument/2006/relationships/hyperlink" Target="https://www.instagram.com/afterwork.light" TargetMode="External"/><Relationship Id="rId9" Type="http://schemas.openxmlformats.org/officeDocument/2006/relationships/hyperlink" Target="https://gustavolopesimagens.myportfolio.com/" TargetMode="External"/><Relationship Id="rId210" Type="http://schemas.openxmlformats.org/officeDocument/2006/relationships/hyperlink" Target="https://scontent-lga3-2.cdninstagram.com/v/t51.82787-19/625971972_17849881386670973_94656052047453232_n.jpg?stp=dst-jpg_e0_s150x150_tt6&amp;efg=eyJ2ZW5jb2RlX3RhZyI6InByb2ZpbGVfcGljLmRqYW5nby4xMDgwLmMyIn0&amp;_nc_ht=scontent-lga3-2.cdninstagram.com&amp;_nc_cat=105&amp;_nc_oc=Q6cZ2QHtcSlSneTy9Oi5-RhSwKw8OFJ6v89qQ4qbREROTCMaCzKupvDRg58pWAHse-rm8CI&amp;_nc_ohc=h8uVj45SCrIQ7kNvwH2cjh0&amp;_nc_gid=CArd0NshmE80O60j8x11Yg&amp;edm=AOQ1c0wBAAAA&amp;ccb=7-5&amp;oh=00_Afy1DZk5wmN91BF6x4PCU7LmxTTbXnqyIjq4eIAE4ZalQw&amp;oe=69BDABA1&amp;_nc_sid=8b3546" TargetMode="External"/><Relationship Id="rId448" Type="http://schemas.openxmlformats.org/officeDocument/2006/relationships/hyperlink" Target="https://scontent-iad3-2.cdninstagram.com/v/t51.82787-19/505474366_18506616550047768_4521884308560956735_n.jpg?stp=dst-jpg_e0_s150x150_tt6&amp;efg=eyJ2ZW5jb2RlX3RhZyI6InByb2ZpbGVfcGljLmRqYW5nby4xMDgwLmMyIn0&amp;_nc_ht=scontent-iad3-2.cdninstagram.com&amp;_nc_cat=100&amp;_nc_oc=Q6cZ2QEwVSol5qGM07j7SZrUXjc9_mG0X3oJbsaiDNPBsqSNYprhLki1fioUjCagQG5NDs8&amp;_nc_ohc=ehwGU0RwhtMQ7kNvwFxap3X&amp;_nc_gid=dvPWLi0VLYGol7BTCX7sWg&amp;edm=AOQ1c0wBAAAA&amp;ccb=7-5&amp;oh=00_Afw0VuMMLuM9DjUh79s8nUJilgJerr0ZIUjCNK7NLpDBEA&amp;oe=69BD854D&amp;_nc_sid=8b3546" TargetMode="External"/><Relationship Id="rId655" Type="http://schemas.openxmlformats.org/officeDocument/2006/relationships/hyperlink" Target="http://noorstudio.space/" TargetMode="External"/><Relationship Id="rId862" Type="http://schemas.openxmlformats.org/officeDocument/2006/relationships/hyperlink" Target="https://scontent-iad3-1.cdninstagram.com/o1/v/t2/f2/m367/AQPxmPjJbVZiIRDgNOcLIheHJ7Mvpe_k9HNm8ANCXUNr4gl_yPatg2i_FjoksqgGpcuXZy-OPIx7IFzLW_WMx6uaZfckksuf-Unc89U.mp4?_nc_cat=104&amp;_nc_sid=5e9851&amp;_nc_ht=scontent-iad3-1.cdninstagram.com&amp;_nc_ohc=xVaKTmHlB7AQ7kNvwH-T6lX&amp;efg=eyJ2ZW5jb2RlX3RhZyI6Inhwdl9wcm9ncmVzc2l2ZS5JTlNUQUdSQU0uQ0xJUFMuQzMuNjk2LmRhc2hfYmFzZWxpbmVfMV92MSIsInhwdl9hc3NldF9pZCI6NDgyNDAyNTc0ODk1NTc3LCJhc3NldF9hZ2VfZGF5cyI6MzA4LCJ2aV91c2VjYXNlX2lkIjoxMDA5OSwiZHVyYXRpb25fcyI6MTgsInVybGdlbl9zb3VyY2UiOiJ3d3cifQ%3D%3D&amp;ccb=17-1&amp;_nc_gid=b7rmfdU7p1dRY3X6h5a6xw&amp;_nc_ss=1a&amp;_nc_zt=28&amp;vs=125485285ad3d292&amp;_nc_vs=HBkcFQIYQGlnX2VwaGVtZXJhbC8wMjQyNDBDRjNDMjA2NkE1RjM4RTgxNUVFRjY5Qjc5Ql92aWRlb19kYXNoaW5pdC5tcDQVAALIARIAKAAYABsCiAd1c2Vfb2lsATEScHJvZ3Jlc3NpdmVfcmVjaXBlATEVAAAmsqfsocOv2wEVAigCQzMsF0AyZeNT987ZGBJkYXNoX2Jhc2VsaW5lXzFfdjERAHX-B2XmnQEA&amp;oh=00_Afx4LzTg8NtUOO2FmX9uxl8Y0KTV-ZDnlOnPUhd4Di-tsg&amp;oe=69BD95B5" TargetMode="External"/><Relationship Id="rId1078" Type="http://schemas.openxmlformats.org/officeDocument/2006/relationships/hyperlink" Target="https://www.instagram.com/ryuji_d_diablos" TargetMode="External"/><Relationship Id="rId1285" Type="http://schemas.openxmlformats.org/officeDocument/2006/relationships/hyperlink" Target="https://www.instagram.com/yishan_0922" TargetMode="External"/><Relationship Id="rId294" Type="http://schemas.openxmlformats.org/officeDocument/2006/relationships/hyperlink" Target="https://scontent-lga3-1.cdninstagram.com/v/t51.2885-19/200163565_926253261285611_7162435848919304532_n.jpg?stp=dst-jpg_e0_s150x150_tt6&amp;efg=eyJ2ZW5jb2RlX3RhZyI6InByb2ZpbGVfcGljLmRqYW5nby4xMDgwLmMyIn0&amp;_nc_ht=scontent-lga3-1.cdninstagram.com&amp;_nc_cat=111&amp;_nc_oc=Q6cZ2QGbQhfx8134JXboPq843aqzCQR3SGQoBlwbql1DzQevRT8DyczPGun8wUct0-CMY8Y&amp;_nc_ohc=0OiX0Tqm9DUQ7kNvwFzZLW6&amp;_nc_gid=US8Wbm1l7a33DaLPebUeAg&amp;edm=AOQ1c0wBAAAA&amp;ccb=7-5&amp;oh=00_Afz-b6sMR3lNcx1U4d__bDr87jzYi3FLHdcjFnsNigYBXw&amp;oe=69BDA4B7&amp;_nc_sid=8b3546" TargetMode="External"/><Relationship Id="rId308" Type="http://schemas.openxmlformats.org/officeDocument/2006/relationships/hyperlink" Target="https://www.instagram.com/sho_the_watch" TargetMode="External"/><Relationship Id="rId515" Type="http://schemas.openxmlformats.org/officeDocument/2006/relationships/hyperlink" Target="https://scontent-iad3-2.cdninstagram.com/v/t51.2885-19/52090448_371298750381120_384669125139496960_n.jpg?stp=dst-jpg_e0_s150x150_tt6&amp;efg=eyJ2ZW5jb2RlX3RhZyI6InByb2ZpbGVfcGljLmRqYW5nby43MjAuYzIifQ&amp;_nc_ht=scontent-iad3-2.cdninstagram.com&amp;_nc_cat=100&amp;_nc_oc=Q6cZ2QEV7xAkhGpNkgo9p-PlNxUB1Xyw126Hahd0ZgIkvCEQa7VcIovNxb19Ru-_FQ0g7Ww&amp;_nc_ohc=vfq9le7WrKgQ7kNvwGc-1Vw&amp;_nc_gid=BMdHCIE1eOQ9TIWczGRFKw&amp;edm=AOQ1c0wBAAAA&amp;ccb=7-5&amp;oh=00_AfxcDHAp0Rcw8CbJ9mf4tr_vb8lA1elCc3ePOgIsLzcQhA&amp;oe=69BDA7F5&amp;_nc_sid=8b3546" TargetMode="External"/><Relationship Id="rId722" Type="http://schemas.openxmlformats.org/officeDocument/2006/relationships/hyperlink" Target="https://www.instagram.com/karalvadim" TargetMode="External"/><Relationship Id="rId1145" Type="http://schemas.openxmlformats.org/officeDocument/2006/relationships/hyperlink" Target="https://www.instagram.com/373days" TargetMode="External"/><Relationship Id="rId1352" Type="http://schemas.openxmlformats.org/officeDocument/2006/relationships/hyperlink" Target="https://scontent-atl3-3.cdninstagram.com/v/t51.2885-19/16122504_359299857784089_6420810373321981952_n.jpg?stp=dst-jpg_e0_s150x150_tt6&amp;efg=eyJ2ZW5jb2RlX3RhZyI6InByb2ZpbGVfcGljLmRqYW5nby45NjAuYzIifQ&amp;_nc_ht=scontent-atl3-3.cdninstagram.com&amp;_nc_cat=109&amp;_nc_oc=Q6cZ2QGrMoC_z3AoA8MGCZvI3Ij6zi6VC6jOc38KRl7TXe2YLO0elqcd-RqlDIlMyugN-cWlwwQgcL1to3nDYkj-NN3v&amp;_nc_ohc=EbE5T5XEhAQQ7kNvwElBasK&amp;_nc_gid=5z9Br79cAKylKZe5rsMPkw&amp;edm=AOQ1c0wBAAAA&amp;ccb=7-5&amp;oh=00_AfwbIZNWshCx7K3CilUAerhx-JGLa5Y1aJa_FBTGYYY4Vw&amp;oe=69BDBBBB&amp;_nc_sid=8b3546" TargetMode="External"/><Relationship Id="rId89" Type="http://schemas.openxmlformats.org/officeDocument/2006/relationships/hyperlink" Target="https://www.instagram.com/sam_wong326" TargetMode="External"/><Relationship Id="rId154" Type="http://schemas.openxmlformats.org/officeDocument/2006/relationships/hyperlink" Target="https://www.instagram.com/cirilo.domine" TargetMode="External"/><Relationship Id="rId361" Type="http://schemas.openxmlformats.org/officeDocument/2006/relationships/hyperlink" Target="https://scontent-atl3-2.cdninstagram.com/v/t51.82787-19/619758671_17847189915668437_5215259046538637015_n.jpg?stp=dst-jpg_e0_s150x150_tt6&amp;efg=eyJ2ZW5jb2RlX3RhZyI6InByb2ZpbGVfcGljLmRqYW5nby4xMDgwLmMyIn0&amp;_nc_ht=scontent-atl3-2.cdninstagram.com&amp;_nc_cat=101&amp;_nc_oc=Q6cZ2QHjeqOcm8HRcaieLmqw2Xm-6jB0IUO4TJWAzjPJXT4m0fzYmRsAPXIGOUwb3UUBljI&amp;_nc_ohc=BOxV4PAqX2QQ7kNvwG-Y3gg&amp;_nc_gid=oyoI9-BsuoypERm-ZQk1JQ&amp;edm=AOQ1c0wBAAAA&amp;ccb=7-5&amp;oh=00_Afzza28a5WwD4gkEizb7-_t8dDk7E192hI_z1Dy0a1z7vA&amp;oe=69BD9057&amp;_nc_sid=8b3546" TargetMode="External"/><Relationship Id="rId599" Type="http://schemas.openxmlformats.org/officeDocument/2006/relationships/hyperlink" Target="https://www.instagram.com/peter_fabier" TargetMode="External"/><Relationship Id="rId1005" Type="http://schemas.openxmlformats.org/officeDocument/2006/relationships/hyperlink" Target="https://zozo.jp/women-brand/kotoe/" TargetMode="External"/><Relationship Id="rId1212" Type="http://schemas.openxmlformats.org/officeDocument/2006/relationships/hyperlink" Target="https://bit.ly/2MAmysq" TargetMode="External"/><Relationship Id="rId459" Type="http://schemas.openxmlformats.org/officeDocument/2006/relationships/hyperlink" Target="https://www.instagram.com/kumanyok" TargetMode="External"/><Relationship Id="rId666" Type="http://schemas.openxmlformats.org/officeDocument/2006/relationships/hyperlink" Target="https://www.instagram.com/mdnliberty" TargetMode="External"/><Relationship Id="rId873" Type="http://schemas.openxmlformats.org/officeDocument/2006/relationships/hyperlink" Target="http://ryotafujiguchi.jp/" TargetMode="External"/><Relationship Id="rId1089" Type="http://schemas.openxmlformats.org/officeDocument/2006/relationships/hyperlink" Target="https://scontent-lga3-2.cdninstagram.com/v/t51.82787-19/640883109_18056182928438297_8916278737635759670_n.jpg?stp=dst-jpg_e0_s150x150_tt6&amp;efg=eyJ2ZW5jb2RlX3RhZyI6InByb2ZpbGVfcGljLmRqYW5nby42MzkuYzIifQ&amp;_nc_ht=scontent-lga3-2.cdninstagram.com&amp;_nc_cat=105&amp;_nc_oc=Q6cZ2QFvl3EufSq0M0Zfl4_CgzG_dyC7qFOjNtTPzH1SYCIZz3uQpsd7o3kybiuezb1g_ow&amp;_nc_ohc=bYPzucKJ78kQ7kNvwG13nPz&amp;_nc_gid=k8kYB-rLk4bRMIjWkmWP2g&amp;edm=AOQ1c0wBAAAA&amp;ccb=7-5&amp;oh=00_AfyM6ZNdsemz_VAVVvcvATENL4xKNSu29TtOC8eG2z5YUA&amp;oe=69BD96B0&amp;_nc_sid=8b3546" TargetMode="External"/><Relationship Id="rId1296" Type="http://schemas.openxmlformats.org/officeDocument/2006/relationships/hyperlink" Target="https://scontent-iad3-2.cdninstagram.com/v/t51.82787-19/645450449_18424405279190499_8942789982465493996_n.jpg?stp=dst-jpg_e0_s150x150_tt6&amp;efg=eyJ2ZW5jb2RlX3RhZyI6InByb2ZpbGVfcGljLmRqYW5nby4xMDgwLmMyIn0&amp;_nc_ht=scontent-iad3-2.cdninstagram.com&amp;_nc_cat=103&amp;_nc_oc=Q6cZ2QHojPr77W-HcaOrp7NIaYcULlIQ9GyCjIffdMvcUexYDjV-G_HW17cepX5h-DDA_M4&amp;_nc_ohc=mC193BVNSrwQ7kNvwGiSQIP&amp;_nc_gid=UAVg-Clv-mDtgCklyAQ9cA&amp;edm=AOQ1c0wBAAAA&amp;ccb=7-5&amp;oh=00_AfwaD5Ctu3Gep8UKocZnx7cTDmw3lHCMSMp2JkjIKi1q0Q&amp;oe=69BD9E27&amp;_nc_sid=8b3546" TargetMode="External"/><Relationship Id="rId16" Type="http://schemas.openxmlformats.org/officeDocument/2006/relationships/hyperlink" Target="https://ocarat.com/montre-reef-395-mm-blue-coral-formex-x-ocarat-edition-speciale-bracelet-caoutchouc-bleu-formex" TargetMode="External"/><Relationship Id="rId221" Type="http://schemas.openxmlformats.org/officeDocument/2006/relationships/hyperlink" Target="https://scontent-mia5-2.cdninstagram.com/v/t51.2885-19/410633638_1420840445138688_2224856892121438544_n.jpg?stp=dst-jpg_e0_s150x150_tt6&amp;efg=eyJ2ZW5jb2RlX3RhZyI6InByb2ZpbGVfcGljLmRqYW5nby41MDAuYzIifQ&amp;_nc_ht=scontent-mia5-2.cdninstagram.com&amp;_nc_cat=100&amp;_nc_oc=Q6cZ2QE71J7iGVN02tSgweDdymJEJhp4vbAbbQn2B50zja59GpxQdq8EMOk35FcTlqswS9g&amp;_nc_ohc=0ueR-nuysvYQ7kNvwFqNk2g&amp;_nc_gid=ezaZipyntILxniUhemQLyQ&amp;edm=AOQ1c0wBAAAA&amp;ccb=7-5&amp;oh=00_Afy8Togxi8Vm-lkh0Am_DE_8oMNfDcFI98ZXSs_7r4VwMA&amp;oe=69BD88CB&amp;_nc_sid=8b3546" TargetMode="External"/><Relationship Id="rId319" Type="http://schemas.openxmlformats.org/officeDocument/2006/relationships/hyperlink" Target="https://www.instagram.com/mmmmauricio__" TargetMode="External"/><Relationship Id="rId526" Type="http://schemas.openxmlformats.org/officeDocument/2006/relationships/hyperlink" Target="https://www.instagram.com/daniliyants_armen" TargetMode="External"/><Relationship Id="rId1156" Type="http://schemas.openxmlformats.org/officeDocument/2006/relationships/hyperlink" Target="https://www.instagram.com/the_boring_concept" TargetMode="External"/><Relationship Id="rId1363" Type="http://schemas.openxmlformats.org/officeDocument/2006/relationships/hyperlink" Target="https://www.instagram.com/landrover.tu" TargetMode="External"/><Relationship Id="rId733" Type="http://schemas.openxmlformats.org/officeDocument/2006/relationships/hyperlink" Target="https://www.instagram.com/tennisretreat" TargetMode="External"/><Relationship Id="rId940" Type="http://schemas.openxmlformats.org/officeDocument/2006/relationships/hyperlink" Target="https://scontent-ord5-1.cdninstagram.com/v/t51.82787-19/581417403_18542618023016216_1974201373096792682_n.jpg?stp=dst-jpg_e0_s150x150_tt6&amp;efg=eyJ2ZW5jb2RlX3RhZyI6InByb2ZpbGVfcGljLmRqYW5nby4xMDgwLmMyIn0&amp;_nc_ht=scontent-ord5-1.cdninstagram.com&amp;_nc_cat=108&amp;_nc_oc=Q6cZ2QGE_uZB6hYm5kSd0OMMZfYLrh4pkzTt1Q16raeDm1qGAdUKa7oPQfXXcMSeD-t5I_ciDpbtio5Bhc9oUvyGsH8A&amp;_nc_ohc=5ZQ_GJ8GxSIQ7kNvwHI0EYq&amp;_nc_gid=LmMDev8WHHabO_6GS-iWSg&amp;edm=AOQ1c0wBAAAA&amp;ccb=7-5&amp;oh=00_AfzvCqCgmQQVOqknsbWM8YCTtCMCfqAqawA8acPx_TIZtQ&amp;oe=69BD9198&amp;_nc_sid=8b3546" TargetMode="External"/><Relationship Id="rId1016" Type="http://schemas.openxmlformats.org/officeDocument/2006/relationships/hyperlink" Target="http://www.youtube.com/@HorizonDriversClub" TargetMode="External"/><Relationship Id="rId165" Type="http://schemas.openxmlformats.org/officeDocument/2006/relationships/hyperlink" Target="https://scontent-den2-1.cdninstagram.com/v/t51.2885-19/341899797_252098750717558_1886856827364672957_n.jpg?stp=dst-jpg_e0_s150x150_tt6&amp;efg=eyJ2ZW5jb2RlX3RhZyI6InByb2ZpbGVfcGljLmRqYW5nby4xMDgwLmMxIn0&amp;_nc_ht=scontent-den2-1.cdninstagram.com&amp;_nc_cat=102&amp;_nc_oc=Q6cZ2QGUZTuKQ2z3zqYLtm04m1qygopFzeTwms4hRM65kUS6VAwLGKY3_S1ipVJxXpjrb2I&amp;_nc_ohc=rotMVbRDlVIQ7kNvwHXYmsS&amp;_nc_gid=uifLVbviqQBt5et_rsIdCA&amp;edm=AOQ1c0wBAAAA&amp;ccb=7-5&amp;oh=00_AfywTH9r41OKOP-8ThCCMrSQMmJ-idaAIouz51mVhs1kJw&amp;oe=69BDA90A&amp;_nc_sid=8b3546" TargetMode="External"/><Relationship Id="rId372" Type="http://schemas.openxmlformats.org/officeDocument/2006/relationships/hyperlink" Target="https://wa.link/xz42gn" TargetMode="External"/><Relationship Id="rId677" Type="http://schemas.openxmlformats.org/officeDocument/2006/relationships/hyperlink" Target="https://t.me/partsalis" TargetMode="External"/><Relationship Id="rId800" Type="http://schemas.openxmlformats.org/officeDocument/2006/relationships/hyperlink" Target="https://scontent-sjc6-1.cdninstagram.com/o1/v/t16/f2/m84/AQNm-wj-I-QKF0tA1Mjk3s2BsEgimX2-eL18DLoj4F4MpvNKvf5qIwLc7p80lJiH54Hf0Ty3qQPqxWg6t3iKAj6Hl---zw8A9Jj8Qyg.mp4?_nc_cat=108&amp;_nc_sid=5e9851&amp;_nc_ht=scontent-sjc6-1.cdninstagram.com&amp;_nc_ohc=Wqn2X0mcjPoQ7kNvwEno9NY&amp;efg=eyJ2ZW5jb2RlX3RhZyI6Inhwdl9wcm9ncmVzc2l2ZS5JTlNUQUdSQU0uQ0FST1VTRUxfSVRFTS5DMy41ODAuZGFzaF9iYXNlbGluZV8xX3YxIiwieHB2X2Fzc2V0X2lkIjoyMjQ5OTM2NTQ1NDE4MTk3LCJhc3NldF9hZ2VfZGF5cyI6MTAxLCJ2aV91c2VjYXNlX2lkIjoxMDE0NiwiZHVyYXRpb25fcyI6MTUsInVybGdlbl9zb3VyY2UiOiJ3d3cifQ%3D%3D&amp;ccb=17-1&amp;_nc_gid=Zybk_3HgOLaeDzV23uOYDg&amp;_nc_ss=1a&amp;_nc_zt=28&amp;vs=b995dd0a1f7ffeae&amp;_nc_vs=HBkcFQIYTGlnX2JhY2tmaWxsX3RpbWVsaW5lX3ZvZC83QzREODI2OUI0MkUwQzZCNkMzMjMzNEYxRkFBNzU5OV92aWRlb19kYXNoaW5pdC5tcDQVAALIARIAKAAYABsCiAd1c2Vfb2lsATEScHJvZ3Jlc3NpdmVfcmVjaXBlATEVAAAmqq_0yMWT_wcVAigCQzMsF0AuiDEm6XjVGBJkYXNoX2Jhc2VsaW5lXzFfdjERAHXuB2XEngEA&amp;oh=00_Afx7--VFIAfKgVjOcISoYjgiTJ664PhB2ZhbGd7EpL4D1w&amp;oe=69B9C2E0" TargetMode="External"/><Relationship Id="rId1223" Type="http://schemas.openxmlformats.org/officeDocument/2006/relationships/hyperlink" Target="https://130ryokohama.shop-pro.jp/" TargetMode="External"/><Relationship Id="rId1430" Type="http://schemas.openxmlformats.org/officeDocument/2006/relationships/hyperlink" Target="https://www.instagram.com/jyaaaaa76" TargetMode="External"/><Relationship Id="rId232" Type="http://schemas.openxmlformats.org/officeDocument/2006/relationships/hyperlink" Target="https://scontent-iad3-1.cdninstagram.com/v/t51.2885-19/131308364_2835297086753566_3316953943036421664_n.jpg?stp=dst-jpg_e0_s150x150_tt6&amp;efg=eyJ2ZW5jb2RlX3RhZyI6InByb2ZpbGVfcGljLmRqYW5nby4xMDgwLmMyIn0&amp;_nc_ht=scontent-iad3-1.cdninstagram.com&amp;_nc_cat=110&amp;_nc_oc=Q6cZ2QG_NiXwoMo7ur7XV29bgZEZi4sYJ_0HFTMSO1HD5uVt4k-cJz9em_a0AWlp1e1XlWeFWiJ8DKTZVRzbhtxNsPyt&amp;_nc_ohc=5iQ_C7Lq00sQ7kNvwECWy43&amp;_nc_gid=wLL09gS18GsBC10a4fsXPQ&amp;edm=AOQ1c0wBAAAA&amp;ccb=7-5&amp;oh=00_AfwUGBp_gEFbs_LFPSArfSVeFvUtyyAYMR2uAM0rWN2tGg&amp;oe=69BD87C9&amp;_nc_sid=8b3546" TargetMode="External"/><Relationship Id="rId884" Type="http://schemas.openxmlformats.org/officeDocument/2006/relationships/hyperlink" Target="https://drivethru.jp/" TargetMode="External"/><Relationship Id="rId27" Type="http://schemas.openxmlformats.org/officeDocument/2006/relationships/hyperlink" Target="https://scontent-ord5-3.cdninstagram.com/v/t51.2885-19/273759368_146391131173003_8228321373779400220_n.jpg?stp=dst-jpg_e0_s150x150_tt6&amp;efg=eyJ2ZW5jb2RlX3RhZyI6InByb2ZpbGVfcGljLmRqYW5nby42NDMuYzIifQ&amp;_nc_ht=scontent-ord5-3.cdninstagram.com&amp;_nc_cat=107&amp;_nc_oc=Q6cZ2QFD9NVXmMzDIdsv6i_AI4tYuNjNCZPkVrXCeueAsWZg6wi38UCVNd6i-bWG6psiD5o&amp;_nc_ohc=FLP5WwuyyU8Q7kNvwGmqL0I&amp;_nc_gid=Kka_B9zrlbZqnVQWiktOpg&amp;edm=AOQ1c0wBAAAA&amp;ccb=7-5&amp;oh=00_AfyrTsfqIpjAHcNceTT84yngZxoiJhaK2fPILfjgVkLnSQ&amp;oe=69BDB63A&amp;_nc_sid=8b3546" TargetMode="External"/><Relationship Id="rId537" Type="http://schemas.openxmlformats.org/officeDocument/2006/relationships/hyperlink" Target="https://www.instagram.com/seeverco" TargetMode="External"/><Relationship Id="rId744" Type="http://schemas.openxmlformats.org/officeDocument/2006/relationships/hyperlink" Target="https://www.instagram.com/ukraina5925" TargetMode="External"/><Relationship Id="rId951" Type="http://schemas.openxmlformats.org/officeDocument/2006/relationships/hyperlink" Target="https://sureshot.jp/" TargetMode="External"/><Relationship Id="rId1167" Type="http://schemas.openxmlformats.org/officeDocument/2006/relationships/hyperlink" Target="https://scontent-atl3-2.cdninstagram.com/v/t51.2885-19/476507749_1333456840929257_6803128786188712428_n.jpg?stp=dst-jpg_e0_s150x150_tt6&amp;efg=eyJ2ZW5jb2RlX3RhZyI6InByb2ZpbGVfcGljLmRqYW5nby4xMDgwLmMyIn0&amp;_nc_ht=scontent-atl3-2.cdninstagram.com&amp;_nc_cat=105&amp;_nc_oc=Q6cZ2QGHZoo5Cpmtf7q771ZRA5fVbXwgg7C5JFpUWxfHYFMBudnpgiSMapc4ocksfct_4Yg&amp;_nc_ohc=y6kEbQMGHGUQ7kNvwE7TP4M&amp;_nc_gid=VFyB2Iel9-RUaTl6WIQf2Q&amp;edm=AOQ1c0wBAAAA&amp;ccb=7-5&amp;oh=00_AfyrrqgOT6d76uT4UKZFYCarBjCh2sPj3xCkX0yTQ4-xHQ&amp;oe=69BDA0A4&amp;_nc_sid=8b3546" TargetMode="External"/><Relationship Id="rId1374" Type="http://schemas.openxmlformats.org/officeDocument/2006/relationships/hyperlink" Target="https://instagram.flas1-2.fna.fbcdn.net/v/t51.2885-19/447292733_1149428179640153_4427313513737951083_n.jpg?stp=dst-jpg_e0_s150x150_tt6&amp;efg=eyJ2ZW5jb2RlX3RhZyI6InByb2ZpbGVfcGljLmRqYW5nby4xMDgwLmMyIn0&amp;_nc_ht=instagram.flas1-2.fna.fbcdn.net&amp;_nc_cat=105&amp;_nc_oc=Q6cZ2QHIL6xcJTFlGszCPyngfpFCh6tFq6fEqQsGFVFf4MqW8_3TOG-Vnjw2xvzgZsssCMg&amp;_nc_ohc=RR2msckFjjoQ7kNvwGQPwFH&amp;_nc_gid=BkpFMOBnD1npiZnR8ZQcug&amp;edm=AOQ1c0wBAAAA&amp;ccb=7-5&amp;oh=00_Afz8QevqdBGHRJkFcKnxV26_T7i8fmGef1w55hHt_duA7A&amp;oe=69BDADD5&amp;_nc_sid=8b3546" TargetMode="External"/><Relationship Id="rId80" Type="http://schemas.openxmlformats.org/officeDocument/2006/relationships/hyperlink" Target="https://scontent-iad3-2.cdninstagram.com/v/t51.2885-19/103680642_725817947991408_2826066314700511453_n.jpg?stp=dst-jpg_e0_s150x150_tt6&amp;efg=eyJ2ZW5jb2RlX3RhZyI6InByb2ZpbGVfcGljLmRqYW5nby4xMDgwLmMyIn0&amp;_nc_ht=scontent-iad3-2.cdninstagram.com&amp;_nc_cat=100&amp;_nc_oc=Q6cZ2QH1CJihRDnB_nuckY8cIZEUfEBIOT_nyoFeldOgWsGkgfGfKJ-xsKt5AZmr7j98ljM&amp;_nc_ohc=AWtC5-WLLfQQ7kNvwHbTZlY&amp;_nc_gid=s8cUnfY8aKuxydttZT8PMA&amp;edm=AOQ1c0wBAAAA&amp;ccb=7-5&amp;oh=00_Afy4n-e9Ev7qh_XrSHMFuqu8y5C1a00k1VDdb3NLuXQAyQ&amp;oe=69BD8C24&amp;_nc_sid=8b3546" TargetMode="External"/><Relationship Id="rId176" Type="http://schemas.openxmlformats.org/officeDocument/2006/relationships/hyperlink" Target="https://www.instagram.com/thewatch_monster" TargetMode="External"/><Relationship Id="rId383" Type="http://schemas.openxmlformats.org/officeDocument/2006/relationships/hyperlink" Target="https://www.instagram.com/ameliafinediamonds" TargetMode="External"/><Relationship Id="rId590" Type="http://schemas.openxmlformats.org/officeDocument/2006/relationships/hyperlink" Target="https://www.instagram.com/salon_ostrova" TargetMode="External"/><Relationship Id="rId604" Type="http://schemas.openxmlformats.org/officeDocument/2006/relationships/hyperlink" Target="https://beacons.ai/pulatsalikhov" TargetMode="External"/><Relationship Id="rId811" Type="http://schemas.openxmlformats.org/officeDocument/2006/relationships/hyperlink" Target="https://www.instagram.com/koji7474" TargetMode="External"/><Relationship Id="rId1027" Type="http://schemas.openxmlformats.org/officeDocument/2006/relationships/hyperlink" Target="https://www.instagram.com/leebasford" TargetMode="External"/><Relationship Id="rId1234" Type="http://schemas.openxmlformats.org/officeDocument/2006/relationships/hyperlink" Target="https://www.instagram.com/kanasilktree429" TargetMode="External"/><Relationship Id="rId1441" Type="http://schemas.openxmlformats.org/officeDocument/2006/relationships/hyperlink" Target="https://www.instagram.com/gesi.406" TargetMode="External"/><Relationship Id="rId243" Type="http://schemas.openxmlformats.org/officeDocument/2006/relationships/hyperlink" Target="https://scontent-hou1-1.cdninstagram.com/v/t51.2885-19/121809408_264344028306884_3045904223253336132_n.jpg?stp=dst-jpg_e0_s150x150_tt6&amp;efg=eyJ2ZW5jb2RlX3RhZyI6InByb2ZpbGVfcGljLmRqYW5nby44NzMuYzIifQ&amp;_nc_ht=scontent-hou1-1.cdninstagram.com&amp;_nc_cat=108&amp;_nc_oc=Q6cZ2QFDzwskRL0WqTRzncJn_AT9IX33SNWqo7CAv-VfrHkmBdz7G_p1EIXza3ilqtK4cZY&amp;_nc_ohc=MGxdv2VecMwQ7kNvwFc4ICy&amp;_nc_gid=M7ezssV-C5nCx0cGznBAng&amp;edm=AOQ1c0wBAAAA&amp;ccb=7-5&amp;oh=00_AfyPZ3J3YIK-Q5qDJD6xGcVFdGbRWz9ElcxvCihfpQcBNw&amp;oe=69BDABF9&amp;_nc_sid=8b3546" TargetMode="External"/><Relationship Id="rId450" Type="http://schemas.openxmlformats.org/officeDocument/2006/relationships/hyperlink" Target="https://scontent-phl2-1.cdninstagram.com/v/t51.2885-19/183583648_891570758100227_1605232008350812728_n.jpg?stp=dst-jpg_e0_s150x150_tt6&amp;efg=eyJ2ZW5jb2RlX3RhZyI6InByb2ZpbGVfcGljLmRqYW5nby42MzguYzIifQ&amp;_nc_ht=scontent-phl2-1.cdninstagram.com&amp;_nc_cat=111&amp;_nc_oc=Q6cZ2QGo0HfOozsDXjn_wK64vnCLpo-bNFW5YmH8tnqu0egmwxAi1gGrAYhfvdsSavJesUY&amp;_nc_ohc=KPVB4n0kRrkQ7kNvwHCPxMA&amp;_nc_gid=cp1LbLfH7EDPjcKNrpO8cg&amp;edm=AOQ1c0wBAAAA&amp;ccb=7-5&amp;oh=00_AfyankDpgU_whZRxzyamt6ot_JZ5r6LSKjaQ7tHPzy5rkQ&amp;oe=69BD8EB0&amp;_nc_sid=8b3546" TargetMode="External"/><Relationship Id="rId688" Type="http://schemas.openxmlformats.org/officeDocument/2006/relationships/hyperlink" Target="https://www.instagram.com/brillss" TargetMode="External"/><Relationship Id="rId895" Type="http://schemas.openxmlformats.org/officeDocument/2006/relationships/hyperlink" Target="https://www.instagram.com/kimikimi1968" TargetMode="External"/><Relationship Id="rId909" Type="http://schemas.openxmlformats.org/officeDocument/2006/relationships/hyperlink" Target="https://scontent-hou1-1.cdninstagram.com/v/t51.2885-19/181989528_6108416852517255_5844726429479246820_n.jpg?stp=dst-jpg_e0_s150x150_tt6&amp;efg=eyJ2ZW5jb2RlX3RhZyI6InByb2ZpbGVfcGljLmRqYW5nby4xMDE0LmMyIn0&amp;_nc_ht=scontent-hou1-1.cdninstagram.com&amp;_nc_cat=103&amp;_nc_oc=Q6cZ2QHcfMbX5rI1YCKhlrjy08TrTTR5Umwnd3FMf_9utJF_nhwmWQUuLHo5Z-gRUitmivE&amp;_nc_ohc=lC-qvpxKEf0Q7kNvwEVLV3_&amp;_nc_gid=HhhNegdZfSdWN9OznejQxA&amp;edm=AOQ1c0wBAAAA&amp;ccb=7-5&amp;oh=00_AfwZvBmxS3jr7RYN8n3KNL8rswE_Bf3lflzXBOAaVzFNHQ&amp;oe=69BDB713&amp;_nc_sid=8b3546" TargetMode="External"/><Relationship Id="rId1080" Type="http://schemas.openxmlformats.org/officeDocument/2006/relationships/hyperlink" Target="https://scontent-atl3-1.cdninstagram.com/v/t51.2885-19/197496542_2934090033584850_5410828247781700199_n.jpg?stp=dst-jpg_e0_s150x150_tt6&amp;efg=eyJ2ZW5jb2RlX3RhZyI6InByb2ZpbGVfcGljLmRqYW5nby40MjEuYzIifQ&amp;_nc_ht=scontent-atl3-1.cdninstagram.com&amp;_nc_cat=106&amp;_nc_oc=Q6cZ2QH2obJQ9-g9Ofum136hmACH0sIGt7PjbJ_sWs-6-n990nDNYZWlbxXyofN7yMHsr_w&amp;_nc_ohc=Gq7me7bt22YQ7kNvwH-5KW_&amp;_nc_gid=S8C4b-g5ZlrZroxO5QRUGg&amp;edm=AOQ1c0wBAAAA&amp;ccb=7-5&amp;oh=00_AfyZbSx3KHSfmidyzAhTGlq6lkF_qw79kGFfBunBW2z-Nw&amp;oe=69BDA0B1&amp;_nc_sid=8b3546" TargetMode="External"/><Relationship Id="rId1301" Type="http://schemas.openxmlformats.org/officeDocument/2006/relationships/hyperlink" Target="https://scontent-ord5-2.cdninstagram.com/v/t51.82787-19/626840674_17897649810388322_5612093658278467986_n.jpg?stp=dst-jpg_e0_s150x150_tt6&amp;efg=eyJ2ZW5jb2RlX3RhZyI6InByb2ZpbGVfcGljLmRqYW5nby4xMDgwLmMyIn0&amp;_nc_ht=scontent-ord5-2.cdninstagram.com&amp;_nc_cat=102&amp;_nc_oc=Q6cZ2QHoEY36EqLP0b_V59y7uUgTaMiGrivH55B-Cm38b7BvMUSFGNuTWZbg1vykbryNeRo&amp;_nc_ohc=pbwz4cYWmCsQ7kNvwFdjyx5&amp;_nc_gid=6Ehd9jlentSHioooYy43ew&amp;edm=AOQ1c0wBAAAA&amp;ccb=7-5&amp;oh=00_AfzkvN4Zd3VsZTWIHWgszyPBx2Zsaz-MdPxlrbNdapYSGw&amp;oe=69BD8C67&amp;_nc_sid=8b3546" TargetMode="External"/><Relationship Id="rId38" Type="http://schemas.openxmlformats.org/officeDocument/2006/relationships/hyperlink" Target="https://www.instagram.com/rhinococktails" TargetMode="External"/><Relationship Id="rId103" Type="http://schemas.openxmlformats.org/officeDocument/2006/relationships/hyperlink" Target="https://www.instagram.com/serifluous" TargetMode="External"/><Relationship Id="rId310" Type="http://schemas.openxmlformats.org/officeDocument/2006/relationships/hyperlink" Target="https://www.instagram.com/samthewatchman" TargetMode="External"/><Relationship Id="rId548" Type="http://schemas.openxmlformats.org/officeDocument/2006/relationships/hyperlink" Target="https://www.instagram.com/stanislavpylypenko" TargetMode="External"/><Relationship Id="rId755" Type="http://schemas.openxmlformats.org/officeDocument/2006/relationships/hyperlink" Target="https://www.instagram.com/vltn_sc" TargetMode="External"/><Relationship Id="rId962" Type="http://schemas.openxmlformats.org/officeDocument/2006/relationships/hyperlink" Target="https://instagram.fslc3-1.fna.fbcdn.net/v/t51.82787-19/634079573_17855532750664262_6102843684999148661_n.jpg?stp=dst-jpg_e0_s150x150_tt6&amp;efg=eyJ2ZW5jb2RlX3RhZyI6InByb2ZpbGVfcGljLmRqYW5nby4xMDgwLmMyIn0&amp;_nc_ht=instagram.fslc3-1.fna.fbcdn.net&amp;_nc_cat=102&amp;_nc_oc=Q6cZ2QGAUmfybd691CFyQidx-C12ql_6R0Oabf0lztGL2Mtju5GgMMMbc9EPNV9hmqz2ODo&amp;_nc_ohc=MA7LzEti-tUQ7kNvwFD8aSB&amp;_nc_gid=irUZBj2CaIxb11RQjBsb2A&amp;edm=AOQ1c0wBAAAA&amp;ccb=7-5&amp;oh=00_AfwCHQYL6vkP47PLM9avfYOTs3nZNDdwXfXVL91ezY_E1A&amp;oe=69BDA35B&amp;_nc_sid=8b3546" TargetMode="External"/><Relationship Id="rId1178" Type="http://schemas.openxmlformats.org/officeDocument/2006/relationships/hyperlink" Target="https://scontent-mia3-1.cdninstagram.com/v/t51.82787-19/531060062_18369905647196166_2969198060854060920_n.jpg?stp=dst-jpg_e0_s150x150_tt6&amp;efg=eyJ2ZW5jb2RlX3RhZyI6InByb2ZpbGVfcGljLmRqYW5nby4xMDgwLmMyIn0&amp;_nc_ht=scontent-mia3-1.cdninstagram.com&amp;_nc_cat=106&amp;_nc_oc=Q6cZ2QG2MGIwfprNGvwu3jn8AgidIZOOGN0s9jFUOwWoQLb6P-R3JRAf4-rUkPBXkPrfxsQ&amp;_nc_ohc=OQ3bfGm523kQ7kNvwFo8ove&amp;_nc_gid=c1u1tRmlVpUPgeeeL1t4rA&amp;edm=AOQ1c0wBAAAA&amp;ccb=7-5&amp;oh=00_AfyDRAghHqOae9JdCHFh1SWheWhE0aKcX4I6bvqfOl0aGQ&amp;oe=69BDB52F&amp;_nc_sid=8b3546" TargetMode="External"/><Relationship Id="rId1385" Type="http://schemas.openxmlformats.org/officeDocument/2006/relationships/hyperlink" Target="https://www.instagram.com/wen_ru0312" TargetMode="External"/><Relationship Id="rId91" Type="http://schemas.openxmlformats.org/officeDocument/2006/relationships/hyperlink" Target="https://www.instagram.com/chronovantage2" TargetMode="External"/><Relationship Id="rId187" Type="http://schemas.openxmlformats.org/officeDocument/2006/relationships/hyperlink" Target="https://instagram.fmli1-1.fna.fbcdn.net/v/t51.2885-19/474880165_642585255006950_8584359163878514300_n.jpg?stp=dst-jpg_e0_s150x150_tt6&amp;efg=eyJ2ZW5jb2RlX3RhZyI6InByb2ZpbGVfcGljLmRqYW5nby4xMDgwLmMyIn0&amp;_nc_ht=instagram.fmli1-1.fna.fbcdn.net&amp;_nc_cat=102&amp;_nc_oc=Q6cZ2QE3eGaXhibTuu_g5R3WNBmOipRPlPUBgZVBpDADF9sQHvy0OY6KXcL9KZDv18fN3o8&amp;_nc_ohc=Xxz9jRaMUd8Q7kNvwFkoJo-&amp;_nc_gid=Gy6epkGUOsotil8x0hJ2eA&amp;edm=AOQ1c0wBAAAA&amp;ccb=7-5&amp;oh=00_AfxUcO-3y9D3JT2Xd-jNm9eB6dYA9LElaOn8dyAx4y-QRQ&amp;oe=69BD8FBC&amp;_nc_sid=8b3546" TargetMode="External"/><Relationship Id="rId394" Type="http://schemas.openxmlformats.org/officeDocument/2006/relationships/hyperlink" Target="https://scontent-lax7-1.cdninstagram.com/v/t51.2885-19/117304537_294946915147949_4983239176252356487_n.jpg?stp=dst-jpg_e0_s150x150_tt6&amp;efg=eyJ2ZW5jb2RlX3RhZyI6InByb2ZpbGVfcGljLmRqYW5nby4xMDgwLmMyIn0&amp;_nc_ht=scontent-lax7-1.cdninstagram.com&amp;_nc_cat=105&amp;_nc_oc=Q6cZ2QFmzyFqiYVwraqwRgZInB6EOFCWxL1F3PQKs9xoZ4GAYrTDrl5iQmzSVYGBpDovHNE&amp;_nc_ohc=z_9XXHUGFr4Q7kNvwEw9cTm&amp;_nc_gid=K0UXJtfbz5AM4_Mul1aEOA&amp;edm=AOQ1c0wBAAAA&amp;ccb=7-5&amp;oh=00_AfwNP6VG7uB8CByY5QXtTtuQOdQQlP7rKNiWIinjJO9R1A&amp;oe=69BD94B9&amp;_nc_sid=8b3546" TargetMode="External"/><Relationship Id="rId408" Type="http://schemas.openxmlformats.org/officeDocument/2006/relationships/hyperlink" Target="https://www.instagram.com/iondubai" TargetMode="External"/><Relationship Id="rId615" Type="http://schemas.openxmlformats.org/officeDocument/2006/relationships/hyperlink" Target="https://instagram.fmem1-1.fna.fbcdn.net/v/t51.82787-19/534737554_18470876245072122_1369835924856460436_n.jpg?stp=dst-jpg_e0_s150x150_tt6&amp;efg=eyJ2ZW5jb2RlX3RhZyI6InByb2ZpbGVfcGljLmRqYW5nby4xMDgwLmMyIn0&amp;_nc_ht=instagram.fmem1-1.fna.fbcdn.net&amp;_nc_cat=106&amp;_nc_oc=Q6cZ2QGZfbmQu2RqJHDr6FP2qNtzk_g23vZ9_WLeQBQNRQ1inDrMFmfqEji7jxdBnovfw80&amp;_nc_ohc=5wn2VNltMo8Q7kNvwGmOh4R&amp;_nc_gid=91xhVH3B2NH5Uy7qhwj9Vw&amp;edm=AOQ1c0wBAAAA&amp;ccb=7-5&amp;oh=00_Afz71s38TblrLw4Rgg5RIe9PFtO8G46stqAS2yDppLeEkw&amp;oe=69BDA5FC&amp;_nc_sid=8b3546" TargetMode="External"/><Relationship Id="rId822" Type="http://schemas.openxmlformats.org/officeDocument/2006/relationships/hyperlink" Target="https://www.instagram.com/xuzhao776" TargetMode="External"/><Relationship Id="rId1038" Type="http://schemas.openxmlformats.org/officeDocument/2006/relationships/hyperlink" Target="https://www.instagram.com/mr.jimmycarrera" TargetMode="External"/><Relationship Id="rId1245" Type="http://schemas.openxmlformats.org/officeDocument/2006/relationships/hyperlink" Target="https://scontent-atl3-2.cdninstagram.com/v/t51.2885-19/463316322_878372187694216_4387837104998332967_n.jpg?stp=dst-jpg_e0_s150x150_tt6&amp;efg=eyJ2ZW5jb2RlX3RhZyI6InByb2ZpbGVfcGljLmRqYW5nby4xMDgwLmMyIn0&amp;_nc_ht=scontent-atl3-2.cdninstagram.com&amp;_nc_cat=104&amp;_nc_oc=Q6cZ2QGbcCh98luKB-UDLeRR5CC_fqRxBDexC9PA-RrR6NkQ8GxpReB-xjo8mofpIGd6Kz4&amp;_nc_ohc=fEVT23-zMhEQ7kNvwGyUp8g&amp;_nc_gid=W51huk6kd2LtzbypR3_ASQ&amp;edm=AOQ1c0wBAAAA&amp;ccb=7-5&amp;oh=00_Afx6gmRbVILSb-3HkVzODPR72FxSJMd3v4UI7ITG6yqt2A&amp;oe=69BDA87B&amp;_nc_sid=8b3546" TargetMode="External"/><Relationship Id="rId254" Type="http://schemas.openxmlformats.org/officeDocument/2006/relationships/hyperlink" Target="https://instagram.flas1-1.fna.fbcdn.net/v/t51.2885-19/271448313_666591698055357_1681681863001149011_n.jpg?stp=dst-jpg_e0_s150x150_tt6&amp;efg=eyJ2ZW5jb2RlX3RhZyI6InByb2ZpbGVfcGljLmRqYW5nby4xMDgwLmMyIn0&amp;_nc_ht=instagram.flas1-1.fna.fbcdn.net&amp;_nc_cat=109&amp;_nc_oc=Q6cZ2QH9gY3rD1gBvFv7Zqd1OiWVeEBimd6bJLO5J1miptu43Js-zzP5eShJIFmnw_1JVNw&amp;_nc_ohc=roX0O7TWdYAQ7kNvwFrNAKz&amp;_nc_gid=we_qR2BPMfQZyTxmAqlxEg&amp;edm=AOQ1c0wBAAAA&amp;ccb=7-5&amp;oh=00_Afzl_dyrYyhXJWyYop-aARPdbEQI-em6megAO_O46FEu6A&amp;oe=69BDA885&amp;_nc_sid=8b3546" TargetMode="External"/><Relationship Id="rId699" Type="http://schemas.openxmlformats.org/officeDocument/2006/relationships/hyperlink" Target="https://www.instagram.com/alexander_ganzitskiy" TargetMode="External"/><Relationship Id="rId1091" Type="http://schemas.openxmlformats.org/officeDocument/2006/relationships/hyperlink" Target="https://www.xinpianchang.com/u10811981?xpcApp=xpc&amp;channel=link&amp;type=URL&amp;from=share" TargetMode="External"/><Relationship Id="rId1105" Type="http://schemas.openxmlformats.org/officeDocument/2006/relationships/hyperlink" Target="https://www.instagram.com/petermosoni" TargetMode="External"/><Relationship Id="rId1312" Type="http://schemas.openxmlformats.org/officeDocument/2006/relationships/hyperlink" Target="https://instagram.flas1-2.fna.fbcdn.net/v/t51.2885-19/510077152_18512374357013165_8585540744782531595_n.jpg?stp=dst-jpg_e0_s150x150_tt6&amp;efg=eyJ2ZW5jb2RlX3RhZyI6InByb2ZpbGVfcGljLmRqYW5nby4xMDgwLmMyIn0&amp;_nc_ht=instagram.flas1-2.fna.fbcdn.net&amp;_nc_cat=105&amp;_nc_oc=Q6cZ2QGKByLPHXQsOUhyAMk3ShT1QxI5VIV1lvnCa3FpK4NSJM8meBDDt92oMSsxOoPZeyw&amp;_nc_ohc=R5SFhm7GRMgQ7kNvwEAqMt-&amp;_nc_gid=zexEP3Cg289n24Q3cdHiqg&amp;edm=AOQ1c0wBAAAA&amp;ccb=7-5&amp;oh=00_AfwdAU0VQJG4FZjGCRtMDmoQf1DN466PiqcjlnkBcPfgIA&amp;oe=69BDA5FB&amp;_nc_sid=8b3546" TargetMode="External"/><Relationship Id="rId49" Type="http://schemas.openxmlformats.org/officeDocument/2006/relationships/hyperlink" Target="https://pin.it/cIirl9hwz" TargetMode="External"/><Relationship Id="rId114" Type="http://schemas.openxmlformats.org/officeDocument/2006/relationships/hyperlink" Target="https://scontent-lga3-1.cdninstagram.com/v/t51.2885-19/457410562_514469657790897_4287570639008307572_n.jpg?stp=dst-jpg_e0_s150x150_tt6&amp;efg=eyJ2ZW5jb2RlX3RhZyI6InByb2ZpbGVfcGljLmRqYW5nby42NDAuYzIifQ&amp;_nc_ht=scontent-lga3-1.cdninstagram.com&amp;_nc_cat=109&amp;_nc_oc=Q6cZ2QHPHUFeW4TPFDYdFGwDIQWOFUyZghPmbNVIKSz805wu6hDLnGOVQ1OvKuaqkJUtXsU&amp;_nc_ohc=DX0h2IoTYYMQ7kNvwG63119&amp;_nc_gid=CFqgjE6ZoEd3XagYBT56pA&amp;edm=AOQ1c0wBAAAA&amp;ccb=7-5&amp;oh=00_AfwI91SHZitRh_7RU72Rdx5HNEUGkq1zqOrT7L9XdaYQbg&amp;oe=69BD84FA&amp;_nc_sid=8b3546" TargetMode="External"/><Relationship Id="rId461" Type="http://schemas.openxmlformats.org/officeDocument/2006/relationships/hyperlink" Target="https://scontent-den2-1.cdninstagram.com/v/t51.2885-19/359064049_834856448213653_2293814308992089042_n.jpg?stp=dst-jpg_e0_s150x150_tt6&amp;efg=eyJ2ZW5jb2RlX3RhZyI6InByb2ZpbGVfcGljLmRqYW5nby4xMDgwLmMyIn0&amp;_nc_ht=scontent-den2-1.cdninstagram.com&amp;_nc_cat=101&amp;_nc_oc=Q6cZ2QHgNEdQdGtmtMRrtlVHfY9RCbJJhMw3Byzsu4yaUKyKbdgCgPEH6UcJ5HhFfPWC3g8&amp;_nc_ohc=XG_hvSnKfigQ7kNvwFtzJKR&amp;_nc_gid=g9FJ6CwvR8JgzbndAviU0Q&amp;edm=AOQ1c0wBAAAA&amp;ccb=7-5&amp;oh=00_Afxhowa9MblRJRq3wnPBFhn5rWjiDBhkGRMrC7EFN6Ka7g&amp;oe=69BD9F94&amp;_nc_sid=8b3546" TargetMode="External"/><Relationship Id="rId559" Type="http://schemas.openxmlformats.org/officeDocument/2006/relationships/hyperlink" Target="https://www.instagram.com/maxbrioni" TargetMode="External"/><Relationship Id="rId766" Type="http://schemas.openxmlformats.org/officeDocument/2006/relationships/hyperlink" Target="https://www.instagram.com/shev_milord" TargetMode="External"/><Relationship Id="rId1189" Type="http://schemas.openxmlformats.org/officeDocument/2006/relationships/hyperlink" Target="https://shochan.fashionstore.jp/" TargetMode="External"/><Relationship Id="rId1396" Type="http://schemas.openxmlformats.org/officeDocument/2006/relationships/hyperlink" Target="https://www.instagram.com/neil.li22" TargetMode="External"/><Relationship Id="rId198" Type="http://schemas.openxmlformats.org/officeDocument/2006/relationships/hyperlink" Target="https://www.instagram.com/dennis7rod" TargetMode="External"/><Relationship Id="rId321" Type="http://schemas.openxmlformats.org/officeDocument/2006/relationships/hyperlink" Target="https://www.instagram.com/seismorarity" TargetMode="External"/><Relationship Id="rId419" Type="http://schemas.openxmlformats.org/officeDocument/2006/relationships/hyperlink" Target="https://www.instagram.com/thelifeofsarib" TargetMode="External"/><Relationship Id="rId626" Type="http://schemas.openxmlformats.org/officeDocument/2006/relationships/hyperlink" Target="https://www.instagram.com/sl.nazarov" TargetMode="External"/><Relationship Id="rId973" Type="http://schemas.openxmlformats.org/officeDocument/2006/relationships/hyperlink" Target="https://instagram.fmbj2-1.fna.fbcdn.net/o1/v/t16/f2/m84/AQOt93t9xJFE_AYsXvF2gcOAwRwkQiHy6s3nQUyT5Wu8udBm4aHhvNzLh5jTt1C0JcNw4dOPaf7BccAcl18yxnT_oHoEWis86o4SVME.mp4?_nc_cat=111&amp;_nc_oc=AdmK3FhF2V3SbOOfR1lX1pGO0OqewsIHrDtI0F2awPTJMSDhvIeQmnLq3l0ORnvG8c8&amp;_nc_sid=5e9851&amp;_nc_ht=instagram.fmbj2-1.fna.fbcdn.net&amp;_nc_ohc=dWiFMJtN66IQ7kNvwFaGxWS&amp;efg=eyJ2ZW5jb2RlX3RhZyI6Inhwdl9wcm9ncmVzc2l2ZS5JTlNUQUdSQU0uRkVFRC5DMy42NDAuZGFzaF9iYXNlbGluZV8xX3YxIiwieHB2X2Fzc2V0X2lkIjo5Njc1NzYxMjQ1NDIzOTgsImFzc2V0X2FnZV9kYXlzIjoyNjUxLCJ2aV91c2VjYXNlX2lkIjoxMDE0NiwiZHVyYXRpb25fcyI6NywidXJsZ2VuX3NvdXJjZSI6Ind3dyJ9&amp;ccb=17-1&amp;_nc_gid=6O6pxtBnJ_zvpiSDK0lIVA&amp;_nc_ss=1a&amp;_nc_zt=28&amp;vs=3e51ccea05bbc4a6&amp;_nc_vs=HBkcFQIYTGlnX2JhY2tmaWxsX3RpbWVsaW5lX3ZvZC8wRDQ1Qzk5QUNGNEExN0FBOEM3OTBCMTI0OUYyRkRBNF92aWRlb19kYXNoaW5pdC5tcDQVAALIARIAKAAYABsCiAd1c2Vfb2lsATEScHJvZ3Jlc3NpdmVfcmVjaXBlATEVAAAm_LaS86uAuAMVAigCQzMsF0Acj1wo9cKPGBJkYXNoX2Jhc2VsaW5lXzFfdjERAHXqB2XEngEA&amp;oh=00_AfzyUalKdK7nOGmtrMXtjJ4u9_UtX14PVWINEQ3rZzodrw&amp;oe=69B9A6A5" TargetMode="External"/><Relationship Id="rId1049" Type="http://schemas.openxmlformats.org/officeDocument/2006/relationships/hyperlink" Target="https://www.instagram.com/b_hz_d" TargetMode="External"/><Relationship Id="rId1256" Type="http://schemas.openxmlformats.org/officeDocument/2006/relationships/hyperlink" Target="https://www.instagram.com/wchunnn_8" TargetMode="External"/><Relationship Id="rId833" Type="http://schemas.openxmlformats.org/officeDocument/2006/relationships/hyperlink" Target="https://www.instagram.com/frankteng888" TargetMode="External"/><Relationship Id="rId1116" Type="http://schemas.openxmlformats.org/officeDocument/2006/relationships/hyperlink" Target="https://scontent-mia5-1.cdninstagram.com/v/t51.82787-19/548162752_18162342685373953_6712299445120547926_n.jpg?stp=dst-jpg_e0_s150x150_tt6&amp;efg=eyJ2ZW5jb2RlX3RhZyI6InByb2ZpbGVfcGljLmRqYW5nby4xMDgwLmMyIn0&amp;_nc_ht=scontent-mia5-1.cdninstagram.com&amp;_nc_cat=101&amp;_nc_oc=Q6cZ2QEyaRAFuj3ZcNNhQxMA6wpHKbwHF-INRYsqLAfdoUubJL0gqcagQI9qEURRPI9abZY&amp;_nc_ohc=L2EhZMHqgjAQ7kNvwEUjoI4&amp;_nc_gid=9IfqZR7W5qQdu15f8UMFWA&amp;edm=AOQ1c0wBAAAA&amp;ccb=7-5&amp;oh=00_AfzIOhI0YZfBNDHrN0wc9taok6bU4oblfhBHb7-emHu0hg&amp;oe=69BD9954&amp;_nc_sid=8b3546" TargetMode="External"/><Relationship Id="rId265" Type="http://schemas.openxmlformats.org/officeDocument/2006/relationships/hyperlink" Target="https://scontent-bos5-1.cdninstagram.com/o1/v/t16/f2/m84/AQM7GSqs3sYrnj6hRyJYa4_XUDzSTlUIKTHEEdKyC3xLWRQvamcdzAS8H3jOSGliy939BW1ufHSCvr3nKpdlSkfIg8892byYXJyT7A0.mp4?_nc_cat=106&amp;_nc_sid=5e9851&amp;_nc_ht=scontent-bos5-1.cdninstagram.com&amp;_nc_ohc=lajiLuanG3kQ7kNvwEblhzm&amp;efg=eyJ2ZW5jb2RlX3RhZyI6Inhwdl9wcm9ncmVzc2l2ZS5JTlNUQUdSQU0uQ0FST1VTRUxfSVRFTS5DMy43MjAuZGFzaF9iYXNlbGluZV8xX3YxIiwieHB2X2Fzc2V0X2lkIjoxNzg1NzY3MDM0MDY1NzU1OCwiYXNzZXRfYWdlX2RheXMiOjE5LCJ2aV91c2VjYXNlX2lkIjoxMDE0NiwiZHVyYXRpb25fcyI6MTEsInVybGdlbl9zb3VyY2UiOiJ3d3cifQ%3D%3D&amp;ccb=17-1&amp;_nc_gid=cHyQS2QaBVUzt184BZy2WQ&amp;_nc_ss=1a&amp;_nc_zt=28&amp;vs=be349446140cd0f4&amp;_nc_vs=HBkcFQIYTGlnX2JhY2tmaWxsX3RpbWVsaW5lX3ZvZC82MjQwMzUwQzlEQTE0MkMwMzQ0QjJCRjE3MEQ5QzdCMV92aWRlb19kYXNoaW5pdC5tcDQVAALIARIAKAAYABsCiAd1c2Vfb2lsATEScHJvZ3Jlc3NpdmVfcmVjaXBlATEVAAAmrIbekpzduD8VAigCQzMsF0AnmZmZmZmaGBJkYXNoX2Jhc2VsaW5lXzFfdjERAHXuB2XEngEA&amp;oh=00_AfxIuMzaWUy6jBhJuJAr9VGw07qt_eNB5hSdbtx9IUAVGg&amp;oe=69B9A4DA" TargetMode="External"/><Relationship Id="rId472" Type="http://schemas.openxmlformats.org/officeDocument/2006/relationships/hyperlink" Target="https://www.instagram.com/prosto_velas" TargetMode="External"/><Relationship Id="rId900" Type="http://schemas.openxmlformats.org/officeDocument/2006/relationships/hyperlink" Target="https://scontent-lga3-1.cdninstagram.com/v/t51.2885-19/503684652_18374009263192161_5926824317099050896_n.jpg?stp=dst-jpg_e0_s150x150_tt6&amp;efg=eyJ2ZW5jb2RlX3RhZyI6InByb2ZpbGVfcGljLmRqYW5nby4xMDgwLmMyIn0&amp;_nc_ht=scontent-lga3-1.cdninstagram.com&amp;_nc_cat=109&amp;_nc_oc=Q6cZ2QFaG0FeiaNsgYwgo0vlXi2HwxQAzsLtNVjvDFc7gH_gORINa3-F8jqeMIn5uq3TAzKmPeOS2lCzGK9uivq6nOxy&amp;_nc_ohc=IRw553XnrscQ7kNvwEfBq_S&amp;_nc_gid=KM2q-2nCrUgLN1VWGy4U5Q&amp;edm=AOQ1c0wBAAAA&amp;ccb=7-5&amp;oh=00_AfzjI5aol8x_0qTN9cZPg3qfPC0lryphfKwUojoPo5GllA&amp;oe=69BDBB84&amp;_nc_sid=8b3546" TargetMode="External"/><Relationship Id="rId1323" Type="http://schemas.openxmlformats.org/officeDocument/2006/relationships/hyperlink" Target="https://www.instagram.com/yisongaa" TargetMode="External"/><Relationship Id="rId125" Type="http://schemas.openxmlformats.org/officeDocument/2006/relationships/hyperlink" Target="https://www.instagram.com/fnal2" TargetMode="External"/><Relationship Id="rId332" Type="http://schemas.openxmlformats.org/officeDocument/2006/relationships/hyperlink" Target="https://scontent-atl3-1.cdninstagram.com/v/t51.82787-19/573321535_18070477490216979_6842524764398888224_n.jpg?stp=dst-jpg_e0_s150x150_tt6&amp;efg=eyJ2ZW5jb2RlX3RhZyI6InByb2ZpbGVfcGljLmRqYW5nby4xMDMwLmMyIn0&amp;_nc_ht=scontent-atl3-1.cdninstagram.com&amp;_nc_cat=103&amp;_nc_oc=Q6cZ2QFQj9tbBVyq-td8C1ziTJIsg0y8SrK956JArU3C1zjqeR1RHlKz_DOKB7lMnPQe9ik&amp;_nc_ohc=Fywqv6USwjAQ7kNvwEPitio&amp;_nc_gid=phgqMNtr6l8shERIcBZD_w&amp;edm=AOQ1c0wBAAAA&amp;ccb=7-5&amp;oh=00_Afx1ZyVAx_51GQXotUjkhtfVodkp5j9-pP3oJJeD3Kh6yw&amp;oe=69BD8B73&amp;_nc_sid=8b3546" TargetMode="External"/><Relationship Id="rId777" Type="http://schemas.openxmlformats.org/officeDocument/2006/relationships/hyperlink" Target="http://www.prestige.tm/" TargetMode="External"/><Relationship Id="rId984" Type="http://schemas.openxmlformats.org/officeDocument/2006/relationships/hyperlink" Target="https://www.instagram.com/muhammad.refin" TargetMode="External"/><Relationship Id="rId637" Type="http://schemas.openxmlformats.org/officeDocument/2006/relationships/hyperlink" Target="https://scontent-mia3-3.cdninstagram.com/v/t51.2885-19/404007996_2075440836127640_4771777033883989834_n.jpg?stp=dst-jpg_e0_s150x150_tt6&amp;efg=eyJ2ZW5jb2RlX3RhZyI6InByb2ZpbGVfcGljLmRqYW5nby4xMDgwLmMyIn0&amp;_nc_ht=scontent-mia3-3.cdninstagram.com&amp;_nc_cat=108&amp;_nc_oc=Q6cZ2QGRH1NIvlLOaoPm4qgeUQawdig5CZVQoSvmhwWwaVPEqne3AXs-NIyTwRm-xM1F49A&amp;_nc_ohc=cuxatft0G94Q7kNvwGsXZIZ&amp;_nc_gid=EW6SNgWmjmUGoHl-m2wCNw&amp;edm=AOQ1c0wBAAAA&amp;ccb=7-5&amp;oh=00_AfyvXshk14-3UMr7IXwPc0siop8xQ5q8AxkZHFWOeWiZPQ&amp;oe=69BDBD77&amp;_nc_sid=8b3546" TargetMode="External"/><Relationship Id="rId844" Type="http://schemas.openxmlformats.org/officeDocument/2006/relationships/hyperlink" Target="https://scontent-lga3-1.cdninstagram.com/v/t51.2885-19/332441081_1595522960875486_3876257918438990621_n.jpg?stp=dst-jpg_e0_s150x150_tt6&amp;efg=eyJ2ZW5jb2RlX3RhZyI6InByb2ZpbGVfcGljLmRqYW5nby4xMDgwLmMyIn0&amp;_nc_ht=scontent-lga3-1.cdninstagram.com&amp;_nc_cat=110&amp;_nc_oc=Q6cZ2QHM4TpmQmvsfP_WD17bch_SL3LuT5ZF8WvNS12LrPPb_C_DcyAxVvNyFuON_rw3FSM&amp;_nc_ohc=Py97A_1aQ2MQ7kNvwFsVIe6&amp;_nc_gid=_MQaw9o0ZHcBy0awh39acQ&amp;edm=AOQ1c0wBAAAA&amp;ccb=7-5&amp;oh=00_AfzkWH_5VhRObSeYJ67qiCTlHMMw6dMM4JullvWe3YJ0NA&amp;oe=69BD974E&amp;_nc_sid=8b3546" TargetMode="External"/><Relationship Id="rId1267" Type="http://schemas.openxmlformats.org/officeDocument/2006/relationships/hyperlink" Target="https://www.instagram.com/verend923" TargetMode="External"/><Relationship Id="rId276" Type="http://schemas.openxmlformats.org/officeDocument/2006/relationships/hyperlink" Target="https://scontent-atl3-2.cdninstagram.com/o1/v/t2/f2/m86/AQMBt4k2O46fkP1vGUQTNNpmc87rJr-3zWiovUXCYl6SV6Z2B0vNVHIiPk4VGxDTSlBqyqNxus6GhkwjAz6vDihyKaYL6k_OvYVFkkc.mp4?_nc_cat=104&amp;_nc_sid=5e9851&amp;_nc_ht=scontent-atl3-2.cdninstagram.com&amp;_nc_ohc=RLi9_5mUMAgQ7kNvwHyfTta&amp;efg=eyJ2ZW5jb2RlX3RhZyI6Inhwdl9wcm9ncmVzc2l2ZS5JTlNUQUdSQU0uQ0xJUFMuQzMuMzYwLmRhc2hfYmFzZWxpbmVfM192MSIsInhwdl9hc3NldF9pZCI6MTE5MTQwMDI5NjA4NzcyOCwiYXNzZXRfYWdlX2RheXMiOjIxNSwidmlfdXNlY2FzZV9pZCI6MTAwOTksImR1cmF0aW9uX3MiOjE2LCJ1cmxnZW5fc291cmNlIjoid3d3In0%3D&amp;ccb=17-1&amp;_nc_gid=Be4m86-3kVE2eIlWDZDldg&amp;_nc_ss=1a&amp;_nc_zt=28&amp;vs=773734b30ba4b174&amp;_nc_vs=HBkcFQIYUmlnX3hwdl9yZWVsc19wZXJtYW5lbnRfc3JfcHJvZC85NjQ2NEJFNEZBREJFOUFGQkJGRjE2QkI3NzY3RTNBNV92aWRlb19kYXNoaW5pdC5tcDQVAALIARIAKAAYABsCiAd1c2Vfb2lsATEScHJvZ3Jlc3NpdmVfcmVjaXBlATEVAAAm4IL49s_knQQVAigCQzMsF0AwAAAAAAAAGBJkYXNoX2Jhc2VsaW5lXzNfdjERAHX-B2XmnQEA&amp;oh=00_AfxLErcsGcC5W-1zAEHC0DFT8rtNOFgUCUfKB-ayTZf1tw&amp;oe=69B98D59" TargetMode="External"/><Relationship Id="rId483" Type="http://schemas.openxmlformats.org/officeDocument/2006/relationships/hyperlink" Target="https://scontent-dfw5-2.cdninstagram.com/v/t51.2885-19/380402287_630709359132568_7701673783833463865_n.jpg?stp=dst-jpg_e0_s150x150_tt6&amp;efg=eyJ2ZW5jb2RlX3RhZyI6InByb2ZpbGVfcGljLmRqYW5nby4xMDgwLmMyIn0&amp;_nc_ht=scontent-dfw5-2.cdninstagram.com&amp;_nc_cat=104&amp;_nc_oc=Q6cZ2QE3KI61xFaLQ4zc6R3TrW0iIknZqDxnbF9Ew_T-l3NWFSrhjF13SiGTadblDRJeclU&amp;_nc_ohc=U-N6Qh0cq0YQ7kNvwHimdU7&amp;_nc_gid=iIAdFjE2tW9DJpZV1CVqbw&amp;edm=AOQ1c0wBAAAA&amp;ccb=7-5&amp;oh=00_AfznqGaSz87CG9P3Y7pGZnLWRQqv5j84rEFL1QFJbJqBzA&amp;oe=69BDB724&amp;_nc_sid=8b3546" TargetMode="External"/><Relationship Id="rId690" Type="http://schemas.openxmlformats.org/officeDocument/2006/relationships/hyperlink" Target="https://scontent-atl3-1.cdninstagram.com/v/t51.2885-19/351208148_207016468910028_5013411516213048057_n.jpg?stp=dst-jpg_e0_s150x150_tt6&amp;efg=eyJ2ZW5jb2RlX3RhZyI6InByb2ZpbGVfcGljLmRqYW5nby4xMDgwLmMyIn0&amp;_nc_ht=scontent-atl3-1.cdninstagram.com&amp;_nc_cat=100&amp;_nc_oc=Q6cZ2QHo_ELVSER90VAWOymzkdZS5eZLT8AaCV2-eRrL1tIiJaezQiPcSs0cDGIARria5ok&amp;_nc_ohc=zM5FleWneGYQ7kNvwGQfl35&amp;_nc_gid=prhPPA9jOLk9Rg3-9WvE2w&amp;edm=AOQ1c0wBAAAA&amp;ccb=7-5&amp;oh=00_Afx7f82kfOrlWrSlrCtehNPkJsBvUCS9JccxyCBASr_J2A&amp;oe=69BDAD16&amp;_nc_sid=8b3546" TargetMode="External"/><Relationship Id="rId704" Type="http://schemas.openxmlformats.org/officeDocument/2006/relationships/hyperlink" Target="https://www.instagram.com/mdjugev" TargetMode="External"/><Relationship Id="rId911" Type="http://schemas.openxmlformats.org/officeDocument/2006/relationships/hyperlink" Target="https://linktr.ee/kazz03" TargetMode="External"/><Relationship Id="rId1127" Type="http://schemas.openxmlformats.org/officeDocument/2006/relationships/hyperlink" Target="https://scontent-iad3-2.cdninstagram.com/v/t51.82787-19/610680380_17905892619303996_7101004555233835563_n.jpg?stp=dst-jpg_e0_s150x150_tt6&amp;efg=eyJ2ZW5jb2RlX3RhZyI6InByb2ZpbGVfcGljLmRqYW5nby4xMDgwLmMyIn0&amp;_nc_ht=scontent-iad3-2.cdninstagram.com&amp;_nc_cat=100&amp;_nc_oc=Q6cZ2QFxEQfysmhLeq6t2ZmeohqoNc_eBsK0aV4CbQ9BfeDOtWsGrWB-xkEkMSoIvXkzb8A&amp;_nc_ohc=WtILiM7ccigQ7kNvwEcXqrN&amp;_nc_gid=5RpzvtJxOkmBBG2rZELW0A&amp;edm=AOQ1c0wBAAAA&amp;ccb=7-5&amp;oh=00_AfwyfgoPX4OFKtNuFK8apAuGQzlztZh8hrhCt6SP_lRYYQ&amp;oe=69BD9610&amp;_nc_sid=8b3546" TargetMode="External"/><Relationship Id="rId1334" Type="http://schemas.openxmlformats.org/officeDocument/2006/relationships/hyperlink" Target="https://www.instagram.com/yi_xuan0621" TargetMode="External"/><Relationship Id="rId40" Type="http://schemas.openxmlformats.org/officeDocument/2006/relationships/hyperlink" Target="https://www.instagram.com/mr.antik71" TargetMode="External"/><Relationship Id="rId136" Type="http://schemas.openxmlformats.org/officeDocument/2006/relationships/hyperlink" Target="https://balticoverlanders.eu/" TargetMode="External"/><Relationship Id="rId343" Type="http://schemas.openxmlformats.org/officeDocument/2006/relationships/hyperlink" Target="https://scontent-lga3-3.cdninstagram.com/v/t51.82787-19/649235990_18096735304978770_3547737470119080043_n.jpg?stp=dst-jpg_e0_s150x150_tt6&amp;efg=eyJ2ZW5jb2RlX3RhZyI6InByb2ZpbGVfcGljLmRqYW5nby4zMDEuYzIifQ&amp;_nc_ht=scontent-lga3-3.cdninstagram.com&amp;_nc_cat=106&amp;_nc_oc=Q6cZ2QEMfWBWX9ZbrPy_N88krkOV57556eWgJ57ghG-Bi5fUMmUvWtgCCkMgabhqx8BA_-I&amp;_nc_ohc=rYquFG6CiAMQ7kNvwEYdp_E&amp;_nc_gid=-ji8RONAl0i5pcljBPACYA&amp;edm=AOQ1c0wBAAAA&amp;ccb=7-5&amp;oh=00_AfyT9vugdpKeq3IWL4TvxYoyXMuzg4M2bpDvjnwk7vv_mg&amp;oe=69BDA546&amp;_nc_sid=8b3546" TargetMode="External"/><Relationship Id="rId550" Type="http://schemas.openxmlformats.org/officeDocument/2006/relationships/hyperlink" Target="https://instagram.flas1-2.fna.fbcdn.net/v/t51.2885-19/383825467_697297075588719_7850161925386626997_n.jpg?stp=dst-jpg_e0_s150x150_tt6&amp;efg=eyJ2ZW5jb2RlX3RhZyI6InByb2ZpbGVfcGljLmRqYW5nby42NDUuYzIifQ&amp;_nc_ht=instagram.flas1-2.fna.fbcdn.net&amp;_nc_cat=103&amp;_nc_oc=Q6cZ2QHebXjyNY-IO8VRkwbpi3EtIXEG9Gephpr0CgW-kajD2rmXqV0-4HXS7-dPhaVlrrM&amp;_nc_ohc=AK60phRqgjgQ7kNvwEi1O9D&amp;_nc_gid=il16cmoGZw1icxfAogjL_g&amp;edm=AOQ1c0wBAAAA&amp;ccb=7-5&amp;oh=00_AfyTVmCmCYuE8za-JptRBj8pHat_ZJVTAfBrj1inp_s2SA&amp;oe=69BD8B08&amp;_nc_sid=8b3546" TargetMode="External"/><Relationship Id="rId788" Type="http://schemas.openxmlformats.org/officeDocument/2006/relationships/hyperlink" Target="https://www.instagram.com/sherbakov_jewelri" TargetMode="External"/><Relationship Id="rId995" Type="http://schemas.openxmlformats.org/officeDocument/2006/relationships/hyperlink" Target="https://www.instagram.com/taod_community" TargetMode="External"/><Relationship Id="rId1180" Type="http://schemas.openxmlformats.org/officeDocument/2006/relationships/hyperlink" Target="http://www.youtube.com/bdcfamilia" TargetMode="External"/><Relationship Id="rId1401" Type="http://schemas.openxmlformats.org/officeDocument/2006/relationships/hyperlink" Target="https://scontent-lax3-2.cdninstagram.com/v/t51.2885-19/452785418_26193985283582628_8936178431316349596_n.jpg?stp=dst-jpg_e0_s150x150_tt6&amp;efg=eyJ2ZW5jb2RlX3RhZyI6InByb2ZpbGVfcGljLmRqYW5nby45NTYuYzIifQ&amp;_nc_ht=scontent-lax3-2.cdninstagram.com&amp;_nc_cat=100&amp;_nc_oc=Q6cZ2QGfqlur-iVZ-bbD7i9gxVPlcJQZyWo02B2QGVRQQcfKxearfZ8-rhHwIGi58-J8a40&amp;_nc_ohc=r4yROS47_qYQ7kNvwE1wEn_&amp;_nc_gid=nAJXcg96EFqbbEk2brJAwA&amp;edm=AOQ1c0wBAAAA&amp;ccb=7-5&amp;oh=00_Afz1kSvQbWGwDb_7Fpxj8m8TETTbFf7AZ67_KfvHHJVIMg&amp;oe=69BDB64B&amp;_nc_sid=8b3546" TargetMode="External"/><Relationship Id="rId203" Type="http://schemas.openxmlformats.org/officeDocument/2006/relationships/hyperlink" Target="https://www.instagram.com/queerwrist" TargetMode="External"/><Relationship Id="rId648" Type="http://schemas.openxmlformats.org/officeDocument/2006/relationships/hyperlink" Target="https://www.instagram.com/bekenyov" TargetMode="External"/><Relationship Id="rId855" Type="http://schemas.openxmlformats.org/officeDocument/2006/relationships/hyperlink" Target="https://www.instagram.com/shinya_yoshida_design" TargetMode="External"/><Relationship Id="rId1040" Type="http://schemas.openxmlformats.org/officeDocument/2006/relationships/hyperlink" Target="https://scontent-lga3-3.cdninstagram.com/v/t51.2885-19/351267770_215720277948342_7079637917318150759_n.jpg?stp=dst-jpg_e0_s150x150_tt6&amp;efg=eyJ2ZW5jb2RlX3RhZyI6InByb2ZpbGVfcGljLmRqYW5nby4xMDgwLmMyIn0&amp;_nc_ht=scontent-lga3-3.cdninstagram.com&amp;_nc_cat=106&amp;_nc_oc=Q6cZ2QFD_cOCbUEofy_tRjsX3kHZRAiUXjr1SoHUQ-fUqhbntBw-OGvdOrU7rVgPinTTYqw&amp;_nc_ohc=AYx3jO8-EfwQ7kNvwFY3nyV&amp;_nc_gid=-ORUl2CPIqJvmEChMexMYg&amp;edm=AOQ1c0wBAAAA&amp;ccb=7-5&amp;oh=00_Afyc-7FM7d_kE0MSlg8wyjyHB1ExmN_VSdM1x98XzlSeVQ&amp;oe=69BD86FC&amp;_nc_sid=8b3546" TargetMode="External"/><Relationship Id="rId1278" Type="http://schemas.openxmlformats.org/officeDocument/2006/relationships/hyperlink" Target="https://scontent-dfw6-1.cdninstagram.com/v/t51.82787-19/601002395_17859922131559215_588957412296484402_n.jpg?stp=dst-jpg_e0_s150x150_tt6&amp;efg=eyJ2ZW5jb2RlX3RhZyI6InByb2ZpbGVfcGljLmRqYW5nby4xMDgwLmMyIn0&amp;_nc_ht=scontent-dfw6-1.cdninstagram.com&amp;_nc_cat=103&amp;_nc_oc=Q6cZ2QHvE70dV-5w8EYfBfR77ifbfJTag_OUHOc7Y1xyEuWqC7Ua-MUj5YQEx3df0sbXgdG2Ysdml3URZT4E9xwHq2HC&amp;_nc_ohc=zLWak_DNCt0Q7kNvwGA9boe&amp;_nc_gid=4Vanx-NjSxaqJzSYgjURlQ&amp;edm=AOQ1c0wBAAAA&amp;ccb=7-5&amp;oh=00_AfzOKACIAkiGFz_EgOqp7A0JgUfTU5XuMIXgOgHNn8h8EA&amp;oe=69BDBA49&amp;_nc_sid=8b3546" TargetMode="External"/><Relationship Id="rId287" Type="http://schemas.openxmlformats.org/officeDocument/2006/relationships/hyperlink" Target="https://www.instagram.com/wristcheck.pr" TargetMode="External"/><Relationship Id="rId410" Type="http://schemas.openxmlformats.org/officeDocument/2006/relationships/hyperlink" Target="https://www.instagram.com/tommyaku78" TargetMode="External"/><Relationship Id="rId494" Type="http://schemas.openxmlformats.org/officeDocument/2006/relationships/hyperlink" Target="https://robb.report/impression/98319-kak-po-notam-vecherinka-antiglyanca-etnicheskii-ujin-i-blagotvoritelnyi-rok-battl/" TargetMode="External"/><Relationship Id="rId508" Type="http://schemas.openxmlformats.org/officeDocument/2006/relationships/hyperlink" Target="https://www.instagram.com/shaginian.a" TargetMode="External"/><Relationship Id="rId715" Type="http://schemas.openxmlformats.org/officeDocument/2006/relationships/hyperlink" Target="https://scontent-dfw5-2.cdninstagram.com/v/t51.2885-19/11245907_361571487366331_1754107481_a.jpg?stp=dst-jpg_e0_s150x150_tt6&amp;efg=eyJ2ZW5jb2RlX3RhZyI6InByb2ZpbGVfcGljLmRqYW5nby4xNTAuYzIifQ&amp;_nc_ht=scontent-dfw5-2.cdninstagram.com&amp;_nc_cat=107&amp;_nc_oc=Q6cZ2QHB-Wd2KWfHtMqbJQFJ7ca-ZJZiVyji5-1ZuNOgICL1Gi7TWvlt-l6SRgGNsw3Mpew&amp;_nc_ohc=f9UKWa64sCsQ7kNvwFUxVMG&amp;_nc_gid=-eEbbGfI1E0511Zp6h2rEA&amp;edm=AOQ1c0wBAAAA&amp;ccb=7-5&amp;oh=00_AfzRCNtkbvHVdeKF91rSBhh7qOphz7fJRD_CPnw02pY0yA&amp;oe=69BD890C&amp;_nc_sid=8b3546" TargetMode="External"/><Relationship Id="rId922" Type="http://schemas.openxmlformats.org/officeDocument/2006/relationships/hyperlink" Target="https://www.instagram.com/furabellaofficial" TargetMode="External"/><Relationship Id="rId1138" Type="http://schemas.openxmlformats.org/officeDocument/2006/relationships/hyperlink" Target="https://scontent-mia3-3.cdninstagram.com/v/t51.2885-19/495490214_17842894743484040_8835770844571887642_n.jpg?stp=dst-jpg_e0_s150x150_tt6&amp;efg=eyJ2ZW5jb2RlX3RhZyI6InByb2ZpbGVfcGljLmRqYW5nby4xMDgwLmMyIn0&amp;_nc_ht=scontent-mia3-3.cdninstagram.com&amp;_nc_cat=108&amp;_nc_oc=Q6cZ2QF0egrTUaL-O3pRtcGM0Lel8VSFzMxkGhrrKxvlpk_5L-_2ieWsyH0hrpDv4l58ktY&amp;_nc_ohc=Fa8MT4bh-wcQ7kNvwGusEiS&amp;_nc_gid=_Nds2SmXFjOnM9N3NCflXA&amp;edm=AOQ1c0wBAAAA&amp;ccb=7-5&amp;oh=00_Afz_C78-n2vERJmVS13kY0Z53zLWTAo9N73rRCNpOWlgQw&amp;oe=69BDB278&amp;_nc_sid=8b3546" TargetMode="External"/><Relationship Id="rId1345" Type="http://schemas.openxmlformats.org/officeDocument/2006/relationships/hyperlink" Target="http://t.me/newworldvvip" TargetMode="External"/><Relationship Id="rId147" Type="http://schemas.openxmlformats.org/officeDocument/2006/relationships/hyperlink" Target="https://scontent-atl3-3.cdninstagram.com/v/t51.2885-19/11349380_1628538544095343_737387428_a.jpg?stp=dst-jpg_e0_s150x150_tt6&amp;efg=eyJ2ZW5jb2RlX3RhZyI6InByb2ZpbGVfcGljLmRqYW5nby4xNTAuYzIifQ&amp;_nc_ht=scontent-atl3-3.cdninstagram.com&amp;_nc_cat=107&amp;_nc_oc=Q6cZ2QE_E0CAqpzhCeo9-tr7lyjG-9hbnH1R7BxW76gm_bc8nMoCrofuQYx4JgzNh7Om3FMyDGaTjXB8O35YKSUOAKsP&amp;_nc_ohc=d9X80IsdWSsQ7kNvwF2qeH8&amp;_nc_gid=zdWt_vyly2PsQpnrH5GLvQ&amp;edm=AOQ1c0wBAAAA&amp;ccb=7-5&amp;oh=00_Afzj9PFUjJ5XCtSRzyjvRVV-5JtE3F0HGtfbIqtg9dTVcQ&amp;oe=69BDA134&amp;_nc_sid=8b3546" TargetMode="External"/><Relationship Id="rId354" Type="http://schemas.openxmlformats.org/officeDocument/2006/relationships/hyperlink" Target="https://www.instagram.com/centraltime" TargetMode="External"/><Relationship Id="rId799" Type="http://schemas.openxmlformats.org/officeDocument/2006/relationships/hyperlink" Target="https://scontent-sjc6-1.cdninstagram.com/v/t51.2885-19/449862716_854032163269688_3784890531944447986_n.jpg?stp=dst-jpg_e0_s150x150_tt6&amp;efg=eyJ2ZW5jb2RlX3RhZyI6InByb2ZpbGVfcGljLmRqYW5nby4xMDgwLmMyIn0&amp;_nc_ht=scontent-sjc6-1.cdninstagram.com&amp;_nc_cat=108&amp;_nc_oc=Q6cZ2QGepbbUv8EoFXRG3JRAEbBoIVMFDNuiAZlb-c9zTI-sdMUtbWqLXse9qfkmO2GqxU4&amp;_nc_ohc=qGPmjz9cXIgQ7kNvwEW7Ls-&amp;_nc_gid=Zybk_3HgOLaeDzV23uOYDg&amp;edm=AOQ1c0wBAAAA&amp;ccb=7-5&amp;oh=00_AfzAWn7aRuCDWNimuAGBmu8YWLgy8Jt6P-Fl608fM35USw&amp;oe=69BDBCB8&amp;_nc_sid=8b3546" TargetMode="External"/><Relationship Id="rId1191" Type="http://schemas.openxmlformats.org/officeDocument/2006/relationships/hyperlink" Target="https://www.instagram.com/vvvsyotarovvv" TargetMode="External"/><Relationship Id="rId1205" Type="http://schemas.openxmlformats.org/officeDocument/2006/relationships/hyperlink" Target="https://scontent-dfw5-2.cdninstagram.com/v/t51.82787-19/580481746_18537370699015812_2173344264241591578_n.jpg?stp=dst-jpg_e0_s150x150_tt6&amp;efg=eyJ2ZW5jb2RlX3RhZyI6InByb2ZpbGVfcGljLmRqYW5nby4xMDgwLmMyIn0&amp;_nc_ht=scontent-dfw5-2.cdninstagram.com&amp;_nc_cat=100&amp;_nc_oc=Q6cZ2QH0F3chHwNq9a3o3JB1zo4UBVoiwCbTT4dYDPa2ytfV6RXIOWBSAnJf-6jew2CFuPY&amp;_nc_ohc=CoSiCG3mR5gQ7kNvwEJO2mh&amp;_nc_gid=jYfyVaJfcnYLEQemr6gxJA&amp;edm=AOQ1c0wBAAAA&amp;ccb=7-5&amp;oh=00_Afy20h7TW2bBUjfhTmOb99OOsIrswykRLawJjH0Q-jCmZg&amp;oe=69BDA63F&amp;_nc_sid=8b3546" TargetMode="External"/><Relationship Id="rId51" Type="http://schemas.openxmlformats.org/officeDocument/2006/relationships/hyperlink" Target="https://www.instagram.com/rino.clock" TargetMode="External"/><Relationship Id="rId561" Type="http://schemas.openxmlformats.org/officeDocument/2006/relationships/hyperlink" Target="https://scontent-yyz1-1.cdninstagram.com/v/t51.2885-19/488901466_2061407784358155_2405656882871066944_n.jpg?stp=dst-jpg_e0_s150x150_tt6&amp;efg=eyJ2ZW5jb2RlX3RhZyI6InByb2ZpbGVfcGljLmRqYW5nby4xMDgwLmMyIn0&amp;_nc_ht=scontent-yyz1-1.cdninstagram.com&amp;_nc_cat=103&amp;_nc_oc=Q6cZ2QGc7jWmB9cGFK0CeSj55M4PJlapJzR1aFu7G3GoPhphv_jC0KwV-zIoJ_Qeg3nLQ-A&amp;_nc_ohc=Dcik7vOHhN8Q7kNvwGyD4yy&amp;_nc_gid=xv4GdihdTd4OqPLkUdEg1A&amp;edm=AOQ1c0wBAAAA&amp;ccb=7-5&amp;oh=00_AfzBpzFAEJe9o9Tnmy-9ZdsZWSqAPo_sqC4BtkVnsbBwPw&amp;oe=69BDB45E&amp;_nc_sid=8b3546" TargetMode="External"/><Relationship Id="rId659" Type="http://schemas.openxmlformats.org/officeDocument/2006/relationships/hyperlink" Target="https://scontent-lax3-1.cdninstagram.com/v/t51.82787-19/589903738_17842279566642056_283289790125237823_n.jpg?stp=dst-jpg_e0_s150x150_tt6&amp;efg=eyJ2ZW5jb2RlX3RhZyI6InByb2ZpbGVfcGljLmRqYW5nby4xMDI0LmMyIn0&amp;_nc_ht=scontent-lax3-1.cdninstagram.com&amp;_nc_cat=108&amp;_nc_oc=Q6cZ2QHTW2qwUNd7J18EBZkHHUHL2-ccXSyncwpY2gpp44HZKcWCCQ8SgOJ-8fTM5pPcDtA&amp;_nc_ohc=H7lyKetmQUMQ7kNvwHjrnww&amp;_nc_gid=Fi9_ADIkqoDdF3g5Zh1CaA&amp;edm=AOQ1c0wBAAAA&amp;ccb=7-5&amp;oh=00_AfwSZ8gqmZF1ltvsGCGwdCBZv1kG7bI-hH3xNiceROFUaA&amp;oe=69BD9853&amp;_nc_sid=8b3546" TargetMode="External"/><Relationship Id="rId866" Type="http://schemas.openxmlformats.org/officeDocument/2006/relationships/hyperlink" Target="https://scontent-atl3-3.cdninstagram.com/v/t51.2885-19/93770795_1582757081900540_6103800151464214528_n.jpg?stp=dst-jpg_e0_s150x150_tt6&amp;efg=eyJ2ZW5jb2RlX3RhZyI6InByb2ZpbGVfcGljLmRqYW5nby4xMDgwLmMyIn0&amp;_nc_ht=scontent-atl3-3.cdninstagram.com&amp;_nc_cat=108&amp;_nc_oc=Q6cZ2QE-8Pu7cHt8Mi7d8KhJ-y3egSNjzNik5PgOb8xIW3D5ey4AnpUYfJTVPfTbP6TA2aQ&amp;_nc_ohc=HMHueAZntmIQ7kNvwHQlWbg&amp;_nc_gid=MNG2fr8vA2M2ErWOMa0cQQ&amp;edm=AOQ1c0wBAAAA&amp;ccb=7-5&amp;oh=00_Afy53PmFAJQNr64O41x5RcvC78zNzFwoJgNTZQ1BYp8bxw&amp;oe=69BD8AFF&amp;_nc_sid=8b3546" TargetMode="External"/><Relationship Id="rId1289" Type="http://schemas.openxmlformats.org/officeDocument/2006/relationships/hyperlink" Target="http://www.becomingcheftoriskele.com/" TargetMode="External"/><Relationship Id="rId1412" Type="http://schemas.openxmlformats.org/officeDocument/2006/relationships/hyperlink" Target="https://www.xiaohongshu.com/user/profile/55e2b3ef3397db479f9e61f9?xhsshare=CopyLink&amp;appuid=55e2b3ef3397db479f9e61f9&amp;apptime=1663343648" TargetMode="External"/><Relationship Id="rId214" Type="http://schemas.openxmlformats.org/officeDocument/2006/relationships/hyperlink" Target="https://scontent-hou1-1.cdninstagram.com/v/t51.2885-19/400995526_1104932190502823_1185668183684330622_n.jpg?stp=dst-jpg_e0_s150x150_tt6&amp;efg=eyJ2ZW5jb2RlX3RhZyI6InByb2ZpbGVfcGljLmRqYW5nby43MjAuYzIifQ&amp;_nc_ht=scontent-hou1-1.cdninstagram.com&amp;_nc_cat=111&amp;_nc_oc=Q6cZ2QExapEzd9WNi8UetjXukD_QKdLHj20eh6Q6c0HGjEXoTtbj_rMYt92opSI_M_RKgzY&amp;_nc_ohc=-zMxe0l0VggQ7kNvwGt1RyF&amp;_nc_gid=Ms7HZOUN5v5io1JRIjpX4g&amp;edm=AOQ1c0wBAAAA&amp;ccb=7-5&amp;oh=00_AfxHkimxmOEY9MqVdRl7KTJz703aLwCRag2_ltdukDyJdA&amp;oe=69BD9F12&amp;_nc_sid=8b3546" TargetMode="External"/><Relationship Id="rId298" Type="http://schemas.openxmlformats.org/officeDocument/2006/relationships/hyperlink" Target="http://www.everonika.art/" TargetMode="External"/><Relationship Id="rId421" Type="http://schemas.openxmlformats.org/officeDocument/2006/relationships/hyperlink" Target="http://www.pontime.nl/" TargetMode="External"/><Relationship Id="rId519" Type="http://schemas.openxmlformats.org/officeDocument/2006/relationships/hyperlink" Target="https://scontent-iad3-1.cdninstagram.com/v/t51.82787-19/645905297_18575330347057000_2369060176959395827_n.jpg?stp=dst-jpg_e0_s150x150_tt6&amp;efg=eyJ2ZW5jb2RlX3RhZyI6InByb2ZpbGVfcGljLmRqYW5nby4xMDgwLmMyIn0&amp;_nc_ht=scontent-iad3-1.cdninstagram.com&amp;_nc_cat=104&amp;_nc_oc=Q6cZ2QHNVNzbzYIA1GFG-T2pEJsBcDUF0pd9JE7CqRMmdaQuHApNKgUM7ZdlJvJtOPBwVh0&amp;_nc_ohc=jhGyR6KRt40Q7kNvwFglBLk&amp;_nc_gid=A_Ks3jDR9FqJejI20Ly5Ig&amp;edm=AOQ1c0wBAAAA&amp;ccb=7-5&amp;oh=00_AfwgyXSmQ8-_EHNSQ2dLInOze70FS1yhIWqz_ik7esPWzg&amp;oe=69BDAF7E&amp;_nc_sid=8b3546" TargetMode="External"/><Relationship Id="rId1051" Type="http://schemas.openxmlformats.org/officeDocument/2006/relationships/hyperlink" Target="https://www.instagram.com/okw_0221" TargetMode="External"/><Relationship Id="rId1149" Type="http://schemas.openxmlformats.org/officeDocument/2006/relationships/hyperlink" Target="https://scontent-sea5-1.cdninstagram.com/v/t51.2885-19/85065400_189561638936302_4568874548925038592_n.jpg?stp=dst-jpg_e0_s150x150_tt6&amp;efg=eyJ2ZW5jb2RlX3RhZyI6InByb2ZpbGVfcGljLmRqYW5nby45NzUuYzIifQ&amp;_nc_ht=scontent-sea5-1.cdninstagram.com&amp;_nc_cat=110&amp;_nc_oc=Q6cZ2QGaBveSP9hoU6G1DqGPo1DxnHyCTrcgwo_cByUcfRhvD2yFq2dGmBpYSnSO09VsQNI&amp;_nc_ohc=79XT6O5nsNUQ7kNvwF6C0ZQ&amp;_nc_gid=GRgnAQpK4lfpVQdWLzXypg&amp;edm=AOQ1c0wBAAAA&amp;ccb=7-5&amp;oh=00_AfwPUek4U_yhUSAwewP2n2bQyKColtrJrfhLMsk4fjWUaw&amp;oe=69BDAD10&amp;_nc_sid=8b3546" TargetMode="External"/><Relationship Id="rId1356" Type="http://schemas.openxmlformats.org/officeDocument/2006/relationships/hyperlink" Target="https://scontent-lax7-1.cdninstagram.com/v/t51.2885-19/459159095_873350978234003_6614969017930451047_n.jpg?stp=dst-jpg_e0_s150x150_tt6&amp;efg=eyJ2ZW5jb2RlX3RhZyI6InByb2ZpbGVfcGljLmRqYW5nby43MjAuYzIifQ&amp;_nc_ht=scontent-lax7-1.cdninstagram.com&amp;_nc_cat=111&amp;_nc_oc=Q6cZ2QHptLiWGnPsZiztU0EpC_EAwumFIhZ8zs87IBQ9hl_5H_dlv2sqw7qmUleiYtjWBcs&amp;_nc_ohc=DriQmkf9kWMQ7kNvwHlnW6-&amp;_nc_gid=H_oXt92cQWbGzq9XnPehtg&amp;edm=AOQ1c0wBAAAA&amp;ccb=7-5&amp;oh=00_AfwR_vGv84PN3rlBQc4HUDqeW8aeggx_Ww6z4Q38wx-V6w&amp;oe=69BD8DD1&amp;_nc_sid=8b3546" TargetMode="External"/><Relationship Id="rId158" Type="http://schemas.openxmlformats.org/officeDocument/2006/relationships/hyperlink" Target="https://www.instagram.com/keepsake.idn" TargetMode="External"/><Relationship Id="rId726" Type="http://schemas.openxmlformats.org/officeDocument/2006/relationships/hyperlink" Target="https://t.me/BerlLazar1" TargetMode="External"/><Relationship Id="rId933" Type="http://schemas.openxmlformats.org/officeDocument/2006/relationships/hyperlink" Target="https://www.instagram.com/m.h0226" TargetMode="External"/><Relationship Id="rId1009" Type="http://schemas.openxmlformats.org/officeDocument/2006/relationships/hyperlink" Target="https://scontent-lga3-3.cdninstagram.com/v/t51.82787-19/640265747_18537779350068224_8059238921064696622_n.jpg?stp=dst-jpg_e0_s150x150_tt6&amp;efg=eyJ2ZW5jb2RlX3RhZyI6InByb2ZpbGVfcGljLmRqYW5nby4xMDgwLmMyIn0&amp;_nc_ht=scontent-lga3-3.cdninstagram.com&amp;_nc_cat=108&amp;_nc_oc=Q6cZ2QHLnjz0EXpVt7Ut22XFL6DhPQCKqsF-pDkYbq6KlsPGsljbScZDApH5tC1TQhjh0Wg&amp;_nc_ohc=zVhBJSxXo1sQ7kNvwGxN0Ka&amp;_nc_gid=vcCRoBYk6ZuO5C57PHYpGw&amp;edm=AOQ1c0wBAAAA&amp;ccb=7-5&amp;oh=00_AfxJuhvmG8Ab7YeqJ1ea0fiAkolOmWgfQ7TmG9kc7cs2Ww&amp;oe=69BD8C32&amp;_nc_sid=8b3546" TargetMode="External"/><Relationship Id="rId62" Type="http://schemas.openxmlformats.org/officeDocument/2006/relationships/hyperlink" Target="https://scontent-hou1-1.cdninstagram.com/v/t51.2885-19/476299796_9809195919195811_99774196261143736_n.jpg?stp=dst-jpg_e0_s150x150_tt6&amp;efg=eyJ2ZW5jb2RlX3RhZyI6InByb2ZpbGVfcGljLmRqYW5nby4xMDgwLmMyIn0&amp;_nc_ht=scontent-hou1-1.cdninstagram.com&amp;_nc_cat=107&amp;_nc_oc=Q6cZ2QEgT7DkIdtp9-dUwalCaaqKqVsFjUIl_outA35kSyTAqpKY1qwdPmWJVG22zeA9rso&amp;_nc_ohc=LaS8dtJ6mnwQ7kNvwFXtA9R&amp;_nc_gid=rNceKuWnk7889X4X4_YP2A&amp;edm=AOQ1c0wBAAAA&amp;ccb=7-5&amp;oh=00_Afy5CQjMlofglQqsh4VjJJO9hhC4YSvfuQNBM86dzDv9jg&amp;oe=69BD8433&amp;_nc_sid=8b3546" TargetMode="External"/><Relationship Id="rId365" Type="http://schemas.openxmlformats.org/officeDocument/2006/relationships/hyperlink" Target="https://scontent-hou1-1.cdninstagram.com/v/t51.2885-19/312019573_496310005718959_9213831296464082209_n.jpg?stp=dst-jpg_e0_s150x150_tt6&amp;efg=eyJ2ZW5jb2RlX3RhZyI6InByb2ZpbGVfcGljLmRqYW5nby4xMDgwLmMyIn0&amp;_nc_ht=scontent-hou1-1.cdninstagram.com&amp;_nc_cat=107&amp;_nc_oc=Q6cZ2QHSfLTZv3tmYInEk13c0N5Ec5nERRP94rwb8Co7ICe3d-_0gwQVrrlTN1aQ7geRA9k&amp;_nc_ohc=tm-qRhGDnlAQ7kNvwE7q2sb&amp;_nc_gid=M97g1MshOi8tA31XfHYbDg&amp;edm=AOQ1c0wBAAAA&amp;ccb=7-5&amp;oh=00_AfyLVEdG6IC7bPUYfpSsvCJt7Kefh5gSExpom2DU6LylVQ&amp;oe=69BDB9CA&amp;_nc_sid=8b3546" TargetMode="External"/><Relationship Id="rId572" Type="http://schemas.openxmlformats.org/officeDocument/2006/relationships/hyperlink" Target="https://www.instagram.com/alexey__borisov" TargetMode="External"/><Relationship Id="rId1216" Type="http://schemas.openxmlformats.org/officeDocument/2006/relationships/hyperlink" Target="https://www.instagram.com/sameer_gems_stone" TargetMode="External"/><Relationship Id="rId1423" Type="http://schemas.openxmlformats.org/officeDocument/2006/relationships/hyperlink" Target="https://scontent-dfw6-1.cdninstagram.com/v/t51.82787-19/528525626_18277420213272642_1932893608445902532_n.jpg?stp=dst-jpg_e0_s150x150_tt6&amp;efg=eyJ2ZW5jb2RlX3RhZyI6InByb2ZpbGVfcGljLmRqYW5nby45NDMuYzIifQ&amp;_nc_ht=scontent-dfw6-1.cdninstagram.com&amp;_nc_cat=106&amp;_nc_oc=Q6cZ2QHrRNrv9zi1BaRL2Ksk6xcs3GRyoFwzHXjU_YTxS5ih68GeMdDvS_NOrCyht5ORmss&amp;_nc_ohc=JiatpC-hxE0Q7kNvwHW8jx8&amp;_nc_gid=sovF6wb9Dd4w1obPrB-wZA&amp;edm=AOQ1c0wBAAAA&amp;ccb=7-5&amp;oh=00_AfzGuvRIcuaQTN8-el2vGECQXa_z5Di_8BtvNVbuNZZ75Q&amp;oe=69BD8FFC&amp;_nc_sid=8b3546" TargetMode="External"/><Relationship Id="rId225" Type="http://schemas.openxmlformats.org/officeDocument/2006/relationships/hyperlink" Target="https://scontent-iad3-2.cdninstagram.com/v/t51.2885-19/461418514_1037884154315273_7923054293584771641_n.jpg?stp=dst-jpg_e0_s150x150_tt6&amp;efg=eyJ2ZW5jb2RlX3RhZyI6InByb2ZpbGVfcGljLmRqYW5nby44ODQuYzIifQ&amp;_nc_ht=scontent-iad3-2.cdninstagram.com&amp;_nc_cat=105&amp;_nc_oc=Q6cZ2QGD28J3ZmacMZgO396BSIB4CoECR8naIv7FyJ3NVOWrzYsAPo-jvzn_RSzKp_oJIRU&amp;_nc_ohc=WelBeDvOeeYQ7kNvwFd3kUy&amp;_nc_gid=swAxDqjNPLF89uDEIcSlUA&amp;edm=AOQ1c0wBAAAA&amp;ccb=7-5&amp;oh=00_AfyIBd1ffusHHprJmKI5C6B9sQ7-jQdk9HOgG3KBJzVh1w&amp;oe=69BD9E7F&amp;_nc_sid=8b3546" TargetMode="External"/><Relationship Id="rId432" Type="http://schemas.openxmlformats.org/officeDocument/2006/relationships/hyperlink" Target="https://www.instagram.com/paneristi_watcher" TargetMode="External"/><Relationship Id="rId877" Type="http://schemas.openxmlformats.org/officeDocument/2006/relationships/hyperlink" Target="https://www.instagram.com/enbase_barber_coffee" TargetMode="External"/><Relationship Id="rId1062" Type="http://schemas.openxmlformats.org/officeDocument/2006/relationships/hyperlink" Target="https://scontent-iad3-2.cdninstagram.com/v/t51.2885-19/461199903_1640509976730594_5700833914489342251_n.jpg?stp=dst-jpg_e0_s150x150_tt6&amp;efg=eyJ2ZW5jb2RlX3RhZyI6InByb2ZpbGVfcGljLmRqYW5nby42MzAuYzIifQ&amp;_nc_ht=scontent-iad3-2.cdninstagram.com&amp;_nc_cat=106&amp;_nc_oc=Q6cZ2QE2xMdcrEkbOhx5sfMAl3dem61ZDC_WWBz4qIUX2glTDfWBHjwmHGvhBKkluqADg3M&amp;_nc_ohc=p7YF7z9sUNkQ7kNvwFtinjr&amp;_nc_gid=TBSzosscbLmGsdtuwnYF4A&amp;edm=AOQ1c0wBAAAA&amp;ccb=7-5&amp;oh=00_AfxiOsqiO0MPcvq6vUFbL4BrH8N09jCcmAwmAB5lorIjLw&amp;oe=69BDA8CF&amp;_nc_sid=8b3546" TargetMode="External"/><Relationship Id="rId737" Type="http://schemas.openxmlformats.org/officeDocument/2006/relationships/hyperlink" Target="https://www.instagram.com/biryukov" TargetMode="External"/><Relationship Id="rId944" Type="http://schemas.openxmlformats.org/officeDocument/2006/relationships/hyperlink" Target="https://instagram.flas1-2.fna.fbcdn.net/v/t51.2885-19/32121796_574650542921953_8741984646255869952_n.jpg?stp=dst-jpg_e0_s150x150_tt6&amp;efg=eyJ2ZW5jb2RlX3RhZyI6InByb2ZpbGVfcGljLmRqYW5nby4yMDAuYzIifQ&amp;_nc_ht=instagram.flas1-2.fna.fbcdn.net&amp;_nc_cat=101&amp;_nc_oc=Q6cZ2QF_03tXgUP8eqsqHlOLGRfTmiUr-K1aS73XvXE1sCaxeB7dR8jJfaFbhz6KFq-G9Eo&amp;_nc_ohc=Gn3sm5utviMQ7kNvwFqzfKh&amp;_nc_gid=_K_0v0C_xSMeDPaTOb3QPg&amp;edm=AOQ1c0wBAAAA&amp;ccb=7-5&amp;oh=00_AfzOUs75cOu-7-4jCqTnSbTVCTHtDxXKJvuaF6gaDSWWsw&amp;oe=69BDA75F&amp;_nc_sid=8b3546" TargetMode="External"/><Relationship Id="rId1367" Type="http://schemas.openxmlformats.org/officeDocument/2006/relationships/hyperlink" Target="https://www.instagram.com/antuan1318" TargetMode="External"/><Relationship Id="rId73" Type="http://schemas.openxmlformats.org/officeDocument/2006/relationships/hyperlink" Target="https://scontent-iad3-2.cdninstagram.com/v/t51.82787-19/641792985_17875517052443478_4079697481556599077_n.jpg?stp=dst-jpg_e0_s150x150_tt6&amp;efg=eyJ2ZW5jb2RlX3RhZyI6InByb2ZpbGVfcGljLmRqYW5nby4xMDgwLmMyIn0&amp;_nc_ht=scontent-iad3-2.cdninstagram.com&amp;_nc_cat=106&amp;_nc_oc=Q6cZ2QHZQqKbUEKoCKVGU2Pxfh3ZCgXcBeNI2Lgy16rnTgvy054t8qmQAUuX7o3OgcNz69g&amp;_nc_ohc=6scvJVijejkQ7kNvwEX3P82&amp;_nc_gid=sEUk9l0xhjRP5J2o-aDatQ&amp;edm=AOQ1c0wBAAAA&amp;ccb=7-5&amp;oh=00_AfzAO5VKSqBncIYAb2Xbsd0ffPsTWmWrZSd-n729orii7g&amp;oe=69BD92F3&amp;_nc_sid=8b3546" TargetMode="External"/><Relationship Id="rId169" Type="http://schemas.openxmlformats.org/officeDocument/2006/relationships/hyperlink" Target="https://www.instagram.com/csaccal" TargetMode="External"/><Relationship Id="rId376" Type="http://schemas.openxmlformats.org/officeDocument/2006/relationships/hyperlink" Target="https://scontent-den2-1.cdninstagram.com/v/t51.2885-19/489930697_1388480058990106_1747635961674904716_n.jpg?stp=dst-jpg_e0_s150x150_tt6&amp;efg=eyJ2ZW5jb2RlX3RhZyI6InByb2ZpbGVfcGljLmRqYW5nby4xMDgwLmMyIn0&amp;_nc_ht=scontent-den2-1.cdninstagram.com&amp;_nc_cat=110&amp;_nc_oc=Q6cZ2QFHBflr6IKpgG8Gh6ll8Mom_JI3MJRDtzcCrhA3Mb0VOzqk1-WCH-60kLoLJpVO1KRmaNNFTwiCOWMJ18XYMjlR&amp;_nc_ohc=2Wc-wpCkKD8Q7kNvwERdnWH&amp;_nc_gid=cZz22wu9xWZtU7GN_BrFHw&amp;edm=AOQ1c0wBAAAA&amp;ccb=7-5&amp;oh=00_AfyaFMeZ2jwIwwxxVQy61cYbB3iMQwhszxGOKHZ9bFF2gQ&amp;oe=69BD8534&amp;_nc_sid=8b3546" TargetMode="External"/><Relationship Id="rId583" Type="http://schemas.openxmlformats.org/officeDocument/2006/relationships/hyperlink" Target="https://www.sberbank.com/sms/pbpn?requisiteNumber=79064100455" TargetMode="External"/><Relationship Id="rId790" Type="http://schemas.openxmlformats.org/officeDocument/2006/relationships/hyperlink" Target="https://scontent-iad3-1.cdninstagram.com/v/t51.2885-19/468489679_587479090633192_8550371672411440923_n.jpg?stp=dst-jpg_e0_s150x150_tt6&amp;efg=eyJ2ZW5jb2RlX3RhZyI6InByb2ZpbGVfcGljLmRqYW5nby4xMDgwLmMyIn0&amp;_nc_ht=scontent-iad3-1.cdninstagram.com&amp;_nc_cat=104&amp;_nc_oc=Q6cZ2QEzu9dxE3Zou8IZV5Tf7mcSkktvsclRgqS5eJTcX1LoqQLYHTRvF_pZNTI5aPkNa9I&amp;_nc_ohc=wuUBKLxtvKUQ7kNvwEu5IJa&amp;_nc_gid=H2zGqa6E2VzDjFarYVWahA&amp;edm=AOQ1c0wBAAAA&amp;ccb=7-5&amp;oh=00_Afy6K-YBNdLP_ehOMcxcXcLsb82l48UsN5_ahyQ5J99Fhw&amp;oe=69BDA098&amp;_nc_sid=8b3546" TargetMode="External"/><Relationship Id="rId804" Type="http://schemas.openxmlformats.org/officeDocument/2006/relationships/hyperlink" Target="https://scontent-ord5-1.cdninstagram.com/v/t51.2885-19/39507141_1116529811837372_1941460698240385024_n.jpg?stp=dst-jpg_e0_s150x150_tt6&amp;efg=eyJ2ZW5jb2RlX3RhZyI6InByb2ZpbGVfcGljLmRqYW5nby4xMDgwLmMyIn0&amp;_nc_ht=scontent-ord5-1.cdninstagram.com&amp;_nc_cat=108&amp;_nc_oc=Q6cZ2QFLGXRAaAO45NcGfue4ITHvdJd36lPavwELN7fmsVcrUoLTxnMMfxg4FgO21ooY7vQ&amp;_nc_ohc=ZztO8-HooRMQ7kNvwH4dYLs&amp;_nc_gid=KEeE_H4Aqag48GXXz9cfwQ&amp;edm=AOQ1c0wBAAAA&amp;ccb=7-5&amp;oh=00_Afx4u8uX-JwlzJHyJieXefWTYYD1zYy-u6JGSPsVaZUt-A&amp;oe=69BD8F48&amp;_nc_sid=8b3546" TargetMode="External"/><Relationship Id="rId1227" Type="http://schemas.openxmlformats.org/officeDocument/2006/relationships/hyperlink" Target="https://www.instagram.com/xiaolinchun83" TargetMode="External"/><Relationship Id="rId1434" Type="http://schemas.openxmlformats.org/officeDocument/2006/relationships/hyperlink" Target="https://scontent-dfw6-1.cdninstagram.com/v/t51.2885-19/465933135_4003975883216809_5874672510074785571_n.jpg?stp=dst-jpg_e0_s150x150_tt6&amp;efg=eyJ2ZW5jb2RlX3RhZyI6InByb2ZpbGVfcGljLmRqYW5nby4xMDgwLmMyIn0&amp;_nc_ht=scontent-dfw6-1.cdninstagram.com&amp;_nc_cat=101&amp;_nc_oc=Q6cZ2QEA_7qfTw4Z8dmELPdetWe9KiK6t_NZ_3XjTXvgIjXYTtwHZJ8IWHHwwekjQRRtoKY&amp;_nc_ohc=lTqBJNQaWy8Q7kNvwFyWz_y&amp;_nc_gid=83ba0E6-ByBLNPu8cJfVOA&amp;edm=AOQ1c0wBAAAA&amp;ccb=7-5&amp;oh=00_AfyubaQPy9y1_SDROGtoKQcWeKvIP0QyM6uX8D2Tvvi0Uw&amp;oe=69BD901E&amp;_nc_sid=8b3546" TargetMode="External"/><Relationship Id="rId4" Type="http://schemas.openxmlformats.org/officeDocument/2006/relationships/hyperlink" Target="https://www.instagram.com/abogado_casas" TargetMode="External"/><Relationship Id="rId236" Type="http://schemas.openxmlformats.org/officeDocument/2006/relationships/hyperlink" Target="https://scontent-atl3-3.cdninstagram.com/v/t51.82787-19/628306305_18559013278024137_235247968473109223_n.jpg?stp=dst-jpg_e0_s150x150_tt6&amp;efg=eyJ2ZW5jb2RlX3RhZyI6InByb2ZpbGVfcGljLmRqYW5nby44MTMuYzIifQ&amp;_nc_ht=scontent-atl3-3.cdninstagram.com&amp;_nc_cat=109&amp;_nc_oc=Q6cZ2QEOYJk8XPldgHzBy6ksN5IT2_VQJcA7q79TDpEvDrZrkG3cxMrXtcuY3tZ-Z6LZdgY&amp;_nc_ohc=9JhwHYfea_YQ7kNvwGkSNHo&amp;_nc_gid=udsFywO7opdGxa8QLZyJbw&amp;edm=AOQ1c0wBAAAA&amp;ccb=7-5&amp;oh=00_AfyILFWjHYHMBUxmtUc4VoGrcNSiCM774LrXImFpzQ851A&amp;oe=69BD8A6F&amp;_nc_sid=8b3546" TargetMode="External"/><Relationship Id="rId443" Type="http://schemas.openxmlformats.org/officeDocument/2006/relationships/hyperlink" Target="https://scontent-sjc6-1.cdninstagram.com/v/t51.2885-19/11917945_142444182766955_741339099_a.jpg?stp=dst-jpg_e0_s150x150_tt6&amp;efg=eyJ2ZW5jb2RlX3RhZyI6InByb2ZpbGVfcGljLmRqYW5nby4xNTAuYzIifQ&amp;_nc_ht=scontent-sjc6-1.cdninstagram.com&amp;_nc_cat=111&amp;_nc_oc=Q6cZ2QHIorK3B5AasSvySTEAtZkRye6_vnyrp61avfvifeKcJ0UyqRC2NcKcmlorJfKRPQM&amp;_nc_ohc=uhXk1a7tHhgQ7kNvwGzphZn&amp;_nc_gid=vhBfNCPG3G9ANFZaVnuBXA&amp;edm=AOQ1c0wBAAAA&amp;ccb=7-5&amp;oh=00_AfyqI-cN35pCAPhjfmHk92L_0P4WlQIGrrHX-mPXThrxaQ&amp;oe=69BDB35E&amp;_nc_sid=8b3546" TargetMode="External"/><Relationship Id="rId650" Type="http://schemas.openxmlformats.org/officeDocument/2006/relationships/hyperlink" Target="https://www.instagram.com/njde91" TargetMode="External"/><Relationship Id="rId888" Type="http://schemas.openxmlformats.org/officeDocument/2006/relationships/hyperlink" Target="https://www.instagram.com/joyo_xin" TargetMode="External"/><Relationship Id="rId1073" Type="http://schemas.openxmlformats.org/officeDocument/2006/relationships/hyperlink" Target="https://scontent-iad3-1.cdninstagram.com/v/t51.82787-19/522300679_18517394404022186_450602445645885240_n.jpg?stp=dst-jpg_e0_s150x150_tt6&amp;efg=eyJ2ZW5jb2RlX3RhZyI6InByb2ZpbGVfcGljLmRqYW5nby4xMDgwLmMyIn0&amp;_nc_ht=scontent-iad3-1.cdninstagram.com&amp;_nc_cat=102&amp;_nc_oc=Q6cZ2QFsNdaoxfF0PRnF3IxSyhTxNhX9vexAGS8nzsWKpslt5_Iieqp_5tvsEZKQp_DRc-U&amp;_nc_ohc=ryCVsF-VakQQ7kNvwErMhp7&amp;_nc_gid=6NDu7e3v3uhhG7qwB9kWqw&amp;edm=AOQ1c0wBAAAA&amp;ccb=7-5&amp;oh=00_AfwNePKAdoOZMTqUdt9o5ORW-DQnuGKJN34Cck1m4ybdGg&amp;oe=69BD9F27&amp;_nc_sid=8b3546" TargetMode="External"/><Relationship Id="rId1280" Type="http://schemas.openxmlformats.org/officeDocument/2006/relationships/hyperlink" Target="https://scontent-ord5-3.cdninstagram.com/v/t51.2885-19/289429720_516732196853508_4480376264695385299_n.jpg?stp=dst-jpg_e0_s150x150_tt6&amp;efg=eyJ2ZW5jb2RlX3RhZyI6InByb2ZpbGVfcGljLmRqYW5nby44NzIuYzIifQ&amp;_nc_ht=scontent-ord5-3.cdninstagram.com&amp;_nc_cat=100&amp;_nc_oc=Q6cZ2QFHBAy8wx5Cnc2lOjVGq4wMo759TIa5nuEfaF-Trz4_uvkUUUKCQ1X38pvu_NQTCAI&amp;_nc_ohc=N8P6XqnlyigQ7kNvwGytdDS&amp;_nc_gid=loqG3kd6Z7v5y_jXO3Hnhw&amp;edm=AOQ1c0wBAAAA&amp;ccb=7-5&amp;oh=00_Afz1MWOa4YZePsdducxhx807jq8zJG62wMmE8Qbs0P2LRA&amp;oe=69BD90A4&amp;_nc_sid=8b3546" TargetMode="External"/><Relationship Id="rId303" Type="http://schemas.openxmlformats.org/officeDocument/2006/relationships/hyperlink" Target="https://scontent-lax3-1.cdninstagram.com/v/t51.2885-19/16123567_1897121013840748_4550328214420979712_n.jpg?stp=dst-jpg_e0_s150x150_tt6&amp;efg=eyJ2ZW5jb2RlX3RhZyI6InByb2ZpbGVfcGljLmRqYW5nby4xNTAuYzIifQ&amp;_nc_ht=scontent-lax3-1.cdninstagram.com&amp;_nc_cat=104&amp;_nc_oc=Q6cZ2QHbfs2G1Yk_TvrzT-SkY8wdSUMRHpDxGOAJzDFuWcg4V2nrA9yWswgJ9FMVxrmX440&amp;_nc_ohc=k6OEmiXenEQQ7kNvwExZPQA&amp;_nc_gid=AhBYaIb69iEk843-ZbbraA&amp;edm=AOQ1c0wBAAAA&amp;ccb=7-5&amp;oh=00_AfyITVdwwOKH1zfeg_af6GtRZ7wxoCF_jIMUUTtQz9j91g&amp;oe=69BDA7A5&amp;_nc_sid=8b3546" TargetMode="External"/><Relationship Id="rId748" Type="http://schemas.openxmlformats.org/officeDocument/2006/relationships/hyperlink" Target="https://t.me/evgenzol_fp/1008" TargetMode="External"/><Relationship Id="rId955" Type="http://schemas.openxmlformats.org/officeDocument/2006/relationships/hyperlink" Target="https://scontent-iad3-1.cdninstagram.com/v/t51.82787-19/523469389_18509882278052389_6542902253212988568_n.jpg?stp=dst-jpg_e0_s150x150_tt6&amp;efg=eyJ2ZW5jb2RlX3RhZyI6InByb2ZpbGVfcGljLmRqYW5nby42MTkuYzIifQ&amp;_nc_ht=scontent-iad3-1.cdninstagram.com&amp;_nc_cat=101&amp;_nc_oc=Q6cZ2QGfjMlOHe3qpl43H5p8-bQHPIO85b5BTtT0O5V3j2hGOGvrWY_oN2cDxhVvJWRY-to&amp;_nc_ohc=ESVr2va6f2wQ7kNvwFWXcS1&amp;_nc_gid=NZ5W9UXQ23NKq8JuRMqjjQ&amp;edm=AOQ1c0wBAAAA&amp;ccb=7-5&amp;oh=00_AfyXD3QMJ-hf7_wcCDQwlBZNyLOXjLP7Qb6cOB6hAf8wyg&amp;oe=69BDB4E5&amp;_nc_sid=8b3546" TargetMode="External"/><Relationship Id="rId1140" Type="http://schemas.openxmlformats.org/officeDocument/2006/relationships/hyperlink" Target="https://instagram.fwzy1-1.fna.fbcdn.net/v/t51.2885-19/78774865_2486307968251206_257865880786960384_n.jpg?stp=dst-jpg_e0_s150x150_tt6&amp;efg=eyJ2ZW5jb2RlX3RhZyI6InByb2ZpbGVfcGljLmRqYW5nby4xMDgwLmMyIn0&amp;_nc_ht=instagram.fwzy1-1.fna.fbcdn.net&amp;_nc_cat=106&amp;_nc_oc=Q6cZ2QGnP1kJcCWhwkXYxKJqSEcJSMGVChRKATXbFYAlkJh_UcHwwjILMZYka-H5YHeB828&amp;_nc_ohc=hPOy3wJ3arsQ7kNvwGSAJZq&amp;_nc_gid=EkvK6BEPcup8fRVba8YFOw&amp;edm=AOQ1c0wBAAAA&amp;ccb=7-5&amp;oh=00_AfzGN4WXeBHvEZDCrzaxMTdfkQ4Ev6Ffccets-_mdVUATA&amp;oe=69BDACC7&amp;_nc_sid=8b3546" TargetMode="External"/><Relationship Id="rId1378" Type="http://schemas.openxmlformats.org/officeDocument/2006/relationships/hyperlink" Target="https://www.instagram.com/bright_ismyboy" TargetMode="External"/><Relationship Id="rId84" Type="http://schemas.openxmlformats.org/officeDocument/2006/relationships/hyperlink" Target="https://scontent-hou1-1.cdninstagram.com/v/t51.2885-19/275573329_1125535991579750_5376106051251272499_n.jpg?stp=dst-jpg_e0_s150x150_tt6&amp;efg=eyJ2ZW5jb2RlX3RhZyI6InByb2ZpbGVfcGljLmRqYW5nby4xNTAuYzIifQ&amp;_nc_ht=scontent-hou1-1.cdninstagram.com&amp;_nc_cat=102&amp;_nc_oc=Q6cZ2QFQTBPqK6wArI9XyB5E52Xri6LGQCsorNklCBopVdkK5G9fhaXbizITAvPMJDJkXvk&amp;_nc_ohc=61D_Uzn7sU4Q7kNvwFWhHLs&amp;_nc_gid=D7kdoGr2moAxHdU9fUGU4A&amp;edm=AOQ1c0wBAAAA&amp;ccb=7-5&amp;oh=00_Afy1m8Uju1-_kS_KTLMY4_2Nnh199IqWRwklqwAvse_w2A&amp;oe=69BDA9A3&amp;_nc_sid=8b3546" TargetMode="External"/><Relationship Id="rId387" Type="http://schemas.openxmlformats.org/officeDocument/2006/relationships/hyperlink" Target="https://scontent-sjc6-1.cdninstagram.com/v/t51.82787-19/591121924_18069261491620497_2739472325073552980_n.jpg?stp=dst-jpg_e0_s150x150_tt6&amp;efg=eyJ2ZW5jb2RlX3RhZyI6InByb2ZpbGVfcGljLmRqYW5nby4xMDgwLmMyIn0&amp;_nc_ht=scontent-sjc6-1.cdninstagram.com&amp;_nc_cat=109&amp;_nc_oc=Q6cZ2QFxkaARcLGQgWd1La3CE-ahJfOsS3CyZA6CYW-1j3Vmvd04kXLzTaZivTnTBoD2SaA&amp;_nc_ohc=l3CUzJSgLwIQ7kNvwE2YWeR&amp;_nc_gid=zL1BGDC8veq-psfJlA2uEg&amp;edm=AOQ1c0wBAAAA&amp;ccb=7-5&amp;oh=00_AfzjQO77h4_InF0sUd8dxctpir2Zb0cCPltgFbZZPRQ7lw&amp;oe=69BD8598&amp;_nc_sid=8b3546" TargetMode="External"/><Relationship Id="rId510" Type="http://schemas.openxmlformats.org/officeDocument/2006/relationships/hyperlink" Target="https://www.instagram.com/jin_hyung_bae" TargetMode="External"/><Relationship Id="rId594" Type="http://schemas.openxmlformats.org/officeDocument/2006/relationships/hyperlink" Target="https://www.instagram.com/evgeny_aldonin" TargetMode="External"/><Relationship Id="rId608" Type="http://schemas.openxmlformats.org/officeDocument/2006/relationships/hyperlink" Target="https://www.instagram.com/sikachstepan88" TargetMode="External"/><Relationship Id="rId815" Type="http://schemas.openxmlformats.org/officeDocument/2006/relationships/hyperlink" Target="https://scontent-sjc3-1.cdninstagram.com/v/t51.2885-19/122149169_183570196656029_3319289930177024715_n.jpg?stp=dst-jpg_e0_s150x150_tt6&amp;efg=eyJ2ZW5jb2RlX3RhZyI6InByb2ZpbGVfcGljLmRqYW5nby43MjAuYzIifQ&amp;_nc_ht=scontent-sjc3-1.cdninstagram.com&amp;_nc_cat=105&amp;_nc_oc=Q6cZ2QGbIwhWocQAlkoPBkNf84GP7SwBuoc6f-r9l3gXJVN6KP2W4ZV66dFbJRHH8uy4yUs&amp;_nc_ohc=Zl2id92snhAQ7kNvwGHnJnu&amp;_nc_gid=GvkUoon5zd-2x5Mics82GA&amp;edm=AOQ1c0wBAAAA&amp;ccb=7-5&amp;oh=00_Afxlmf0snVa11iK6sOvhS6oUp2dG5nCZ_XCuOGMEUDQYsA&amp;oe=69BD8E64&amp;_nc_sid=8b3546" TargetMode="External"/><Relationship Id="rId1238" Type="http://schemas.openxmlformats.org/officeDocument/2006/relationships/hyperlink" Target="https://www.youtube.com/c/HiroakiMiyazaki" TargetMode="External"/><Relationship Id="rId247" Type="http://schemas.openxmlformats.org/officeDocument/2006/relationships/hyperlink" Target="https://scontent-lga3-3.cdninstagram.com/v/t51.2885-19/491442310_1722804861711426_6698047919273800516_n.jpg?stp=dst-jpg_e0_s150x150_tt6&amp;efg=eyJ2ZW5jb2RlX3RhZyI6InByb2ZpbGVfcGljLmRqYW5nby4xMDgwLmMyIn0&amp;_nc_ht=scontent-lga3-3.cdninstagram.com&amp;_nc_cat=106&amp;_nc_oc=Q6cZ2QFI2e5A0ikkVHrcRHYusC4n6mr4inDYXxraTpVgBL_w8B78KvgIfUoEJZ3FLUv7JC4&amp;_nc_ohc=ZrfvA_l_iioQ7kNvwH0-rmS&amp;_nc_gid=YM_eFl6FWITT6Q5UqgkYbA&amp;edm=AOQ1c0wBAAAA&amp;ccb=7-5&amp;oh=00_Afyz5jhbwFxz5jatNQIcFqIWv_2dKi9XTw1-9NM3FttwTA&amp;oe=69BD8F0A&amp;_nc_sid=8b3546" TargetMode="External"/><Relationship Id="rId899" Type="http://schemas.openxmlformats.org/officeDocument/2006/relationships/hyperlink" Target="https://shop.patchworks-and-co.com/" TargetMode="External"/><Relationship Id="rId1000" Type="http://schemas.openxmlformats.org/officeDocument/2006/relationships/hyperlink" Target="https://www.instagram.com/vito_tomo" TargetMode="External"/><Relationship Id="rId1084" Type="http://schemas.openxmlformats.org/officeDocument/2006/relationships/hyperlink" Target="https://scontent-lga3-3.cdninstagram.com/v/t51.2885-19/32307945_2109003069318932_3296566959377743872_n.jpg?stp=dst-jpg_e0_s150x150_tt6&amp;efg=eyJ2ZW5jb2RlX3RhZyI6InByb2ZpbGVfcGljLmRqYW5nby42NDAuYzIifQ&amp;_nc_ht=scontent-lga3-3.cdninstagram.com&amp;_nc_cat=108&amp;_nc_oc=Q6cZ2QEbFZ4Kh66xrB5OEYDJSuL7Ulue5hz3DOqzS3YCbl57pwMAl09awNWRGuRlGwPVa0E&amp;_nc_ohc=l704YfxhIygQ7kNvwFW4Aef&amp;_nc_gid=1TFfbsYdIuPrHU9hRPsJhg&amp;edm=AOQ1c0wBAAAA&amp;ccb=7-5&amp;oh=00_Afz7CiYmYnl_qbFWo9aiRnR_iau2QfdQOkyIYFlCtaSTrw&amp;oe=69BD86FF&amp;_nc_sid=8b3546" TargetMode="External"/><Relationship Id="rId1305" Type="http://schemas.openxmlformats.org/officeDocument/2006/relationships/hyperlink" Target="https://www.instagram.com/tiffanyliao2713" TargetMode="External"/><Relationship Id="rId107" Type="http://schemas.openxmlformats.org/officeDocument/2006/relationships/hyperlink" Target="https://www.instagram.com/szczurnik_" TargetMode="External"/><Relationship Id="rId454" Type="http://schemas.openxmlformats.org/officeDocument/2006/relationships/hyperlink" Target="https://scontent-hou1-1.cdninstagram.com/v/t51.2885-19/90021028_455867868466493_5684082551296098304_n.jpg?stp=dst-jpg_e0_s150x150_tt6&amp;efg=eyJ2ZW5jb2RlX3RhZyI6InByb2ZpbGVfcGljLmRqYW5nby4xMDgwLmMyIn0&amp;_nc_ht=scontent-hou1-1.cdninstagram.com&amp;_nc_cat=105&amp;_nc_oc=Q6cZ2QEDl47i1rSJIGGlK8fj6DLOhYjN4dGQujaII2invL828A_l4f9-xaxSVoti1yi8R6g&amp;_nc_ohc=o1N65PxeA0IQ7kNvwGzpThX&amp;_nc_gid=HIE5uE5SZVQ_X4tWFhDFqw&amp;edm=AOQ1c0wBAAAA&amp;ccb=7-5&amp;oh=00_AfxXm7nDWO-ET_Ap3u7urphC9-umRRkPcFQhXgAgAF8nHg&amp;oe=69BDAACB&amp;_nc_sid=8b3546" TargetMode="External"/><Relationship Id="rId661" Type="http://schemas.openxmlformats.org/officeDocument/2006/relationships/hyperlink" Target="http://www.germostar.ru/" TargetMode="External"/><Relationship Id="rId759" Type="http://schemas.openxmlformats.org/officeDocument/2006/relationships/hyperlink" Target="https://www.instagram.com/vadim_karkula" TargetMode="External"/><Relationship Id="rId966" Type="http://schemas.openxmlformats.org/officeDocument/2006/relationships/hyperlink" Target="https://www.instagram.com/takae.kamikawa" TargetMode="External"/><Relationship Id="rId1291" Type="http://schemas.openxmlformats.org/officeDocument/2006/relationships/hyperlink" Target="https://www.instagram.com/chef_tori.s" TargetMode="External"/><Relationship Id="rId1389" Type="http://schemas.openxmlformats.org/officeDocument/2006/relationships/hyperlink" Target="https://www.instagram.com/danielaortiz2690" TargetMode="External"/><Relationship Id="rId11" Type="http://schemas.openxmlformats.org/officeDocument/2006/relationships/hyperlink" Target="https://www.instagram.com/gustavo_lopes_imagens" TargetMode="External"/><Relationship Id="rId314" Type="http://schemas.openxmlformats.org/officeDocument/2006/relationships/hyperlink" Target="https://www.instagram.com/exotic4watches" TargetMode="External"/><Relationship Id="rId398" Type="http://schemas.openxmlformats.org/officeDocument/2006/relationships/hyperlink" Target="https://www.instagram.com/nomad_tinker" TargetMode="External"/><Relationship Id="rId521" Type="http://schemas.openxmlformats.org/officeDocument/2006/relationships/hyperlink" Target="https://instagram.fsac1-2.fna.fbcdn.net/v/t51.2885-19/482562790_967655878788849_4790589054326179883_n.jpg?stp=dst-jpg_e0_s150x150_tt6&amp;efg=eyJ2ZW5jb2RlX3RhZyI6InByb2ZpbGVfcGljLmRqYW5nby4xMDgwLmMyIn0&amp;_nc_ht=instagram.fsac1-2.fna.fbcdn.net&amp;_nc_cat=109&amp;_nc_oc=Q6cZ2QGvrRkxZydG2mXLUCaG3E1uAFxtvXqdCg9RCQVzr2Lw6pyJg6VXuDciaKTUiRFyB1g&amp;_nc_ohc=rDr2c4RdbLYQ7kNvwEAHBYy&amp;_nc_gid=udQFKpYqmLPG-26Q0jEWjQ&amp;edm=AOQ1c0wBAAAA&amp;ccb=7-5&amp;oh=00_AfwE8sSqdEtlDfDIn0CkpwKWZmBBCC4m5RvmHW8VP19DSA&amp;oe=69BDBC72&amp;_nc_sid=8b3546" TargetMode="External"/><Relationship Id="rId619" Type="http://schemas.openxmlformats.org/officeDocument/2006/relationships/hyperlink" Target="https://t.me/bootechru" TargetMode="External"/><Relationship Id="rId1151" Type="http://schemas.openxmlformats.org/officeDocument/2006/relationships/hyperlink" Target="https://youtu.be/nRbHNoG9jYA?si=HjeAyH39iuzp3BMI" TargetMode="External"/><Relationship Id="rId1249" Type="http://schemas.openxmlformats.org/officeDocument/2006/relationships/hyperlink" Target="http://rico.tw/" TargetMode="External"/><Relationship Id="rId95" Type="http://schemas.openxmlformats.org/officeDocument/2006/relationships/hyperlink" Target="https://www.instagram.com/timetravelmacau" TargetMode="External"/><Relationship Id="rId160" Type="http://schemas.openxmlformats.org/officeDocument/2006/relationships/hyperlink" Target="https://www.instagram.com/harashou1987" TargetMode="External"/><Relationship Id="rId826" Type="http://schemas.openxmlformats.org/officeDocument/2006/relationships/hyperlink" Target="https://www.instagram.com/nagi_mini_" TargetMode="External"/><Relationship Id="rId1011" Type="http://schemas.openxmlformats.org/officeDocument/2006/relationships/hyperlink" Target="https://scontent-det1-1.cdninstagram.com/v/t51.2885-19/10358442_793201580713330_1708374257_a.jpg?stp=dst-jpg_e0_s150x150_tt6&amp;efg=eyJ2ZW5jb2RlX3RhZyI6InByb2ZpbGVfcGljLmRqYW5nby4xNTAuYzIifQ&amp;_nc_ht=scontent-det1-1.cdninstagram.com&amp;_nc_cat=110&amp;_nc_oc=Q6cZ2QHJYRl-UAwsV6A3eBbv0CjUk4CFMuVXWDDjawe1al0YJr9-3u9V9-Ba0fw_CBPUbkM&amp;_nc_ohc=Ebmpe3SHD-wQ7kNvwHcvK0p&amp;_nc_gid=--63TEAcaFWzTp6uGqgxVA&amp;edm=AOQ1c0wBAAAA&amp;ccb=7-5&amp;oh=00_Afy8k5l6vsbn7y8VPn3_vP4tPwvH3w-OTmhRQuFHjrIptQ&amp;oe=69BD9BCE&amp;_nc_sid=8b3546" TargetMode="External"/><Relationship Id="rId1109" Type="http://schemas.openxmlformats.org/officeDocument/2006/relationships/hyperlink" Target="https://scontent-iad3-1.cdninstagram.com/v/t51.2885-19/448248143_440392528776442_4090927480140504564_n.jpg?stp=dst-jpg_e0_s150x150_tt6&amp;efg=eyJ2ZW5jb2RlX3RhZyI6InByb2ZpbGVfcGljLmRqYW5nby4xMDgwLmMyIn0&amp;_nc_ht=scontent-iad3-1.cdninstagram.com&amp;_nc_cat=110&amp;_nc_oc=Q6cZ2QFhTPCjmtvdkXNR-QXkepv8_2CxCQDyoL1sB11YW9naSeLSeFcv6-jX1DuE5wDm-3A&amp;_nc_ohc=1EbokJY1g0QQ7kNvwG3RYg6&amp;_nc_gid=PtVcOE0YAYHvA-t48TgF2A&amp;edm=AOQ1c0wBAAAA&amp;ccb=7-5&amp;oh=00_AfxVEf8miCtGHh63B9zdNQO_iQl0NoAptuKpT5v0IWizfw&amp;oe=69BD9B2E&amp;_nc_sid=8b3546" TargetMode="External"/><Relationship Id="rId258" Type="http://schemas.openxmlformats.org/officeDocument/2006/relationships/hyperlink" Target="https://scontent-mia3-3.cdninstagram.com/v/t51.82787-19/612989965_17899052208367750_593505015480149490_n.jpg?stp=dst-jpg_e0_s150x150_tt6&amp;efg=eyJ2ZW5jb2RlX3RhZyI6InByb2ZpbGVfcGljLmRqYW5nby4xMDI0LmMyIn0&amp;_nc_ht=scontent-mia3-3.cdninstagram.com&amp;_nc_cat=110&amp;_nc_oc=Q6cZ2QEKTxjaELFVV3ycnJrlguAAdK1JucqJLwInPnTE_VaY0LTh9ngt68L4A4QLIooYIaN0-iJ3ju4dESOK5VXKiNEd&amp;_nc_ohc=ij7LjRqbUhEQ7kNvwG6-rpy&amp;_nc_gid=mtSEFi9S_Bh4wiVVbHNZPw&amp;edm=AOQ1c0wBAAAA&amp;ccb=7-5&amp;oh=00_AfzsxF-wPrU-RShXmHmoepe8KQDxrfmmgm6696JroVENaQ&amp;oe=69BDA9D3&amp;_nc_sid=8b3546" TargetMode="External"/><Relationship Id="rId465" Type="http://schemas.openxmlformats.org/officeDocument/2006/relationships/hyperlink" Target="https://scontent-dfw5-1.cdninstagram.com/v/t51.2885-19/68939486_1338294789659973_490174850736848896_n.jpg?stp=dst-jpg_e0_s150x150_tt6&amp;efg=eyJ2ZW5jb2RlX3RhZyI6InByb2ZpbGVfcGljLmRqYW5nby43NjguYzIifQ&amp;_nc_ht=scontent-dfw5-1.cdninstagram.com&amp;_nc_cat=109&amp;_nc_oc=Q6cZ2QGhqEfrOYQJTwcFvkdU0D5HgtsJ7E5wDHmLwcP1vWUhKZvT0uYy6l9A7oZk_jVthpk&amp;_nc_ohc=lUdEWy3dzicQ7kNvwHZpBRf&amp;_nc_gid=X1cY4-i_RTN7QgtTbI_wbQ&amp;edm=AOQ1c0wBAAAA&amp;ccb=7-5&amp;oh=00_AfxC19KCwfEYixJSUp0QSj1p0u9Ln9rz9jo0YOpsXKT6vQ&amp;oe=69BDA78E&amp;_nc_sid=8b3546" TargetMode="External"/><Relationship Id="rId672" Type="http://schemas.openxmlformats.org/officeDocument/2006/relationships/hyperlink" Target="https://scontent-hou1-1.cdninstagram.com/v/t51.2885-19/272045111_341590734479679_981392043025400712_n.jpg?stp=dst-jpg_e0_s150x150_tt6&amp;efg=eyJ2ZW5jb2RlX3RhZyI6InByb2ZpbGVfcGljLmRqYW5nby42MTIuYzIifQ&amp;_nc_ht=scontent-hou1-1.cdninstagram.com&amp;_nc_cat=103&amp;_nc_oc=Q6cZ2QG7jRQHZYzZfFnhwbYpracxgqwU8bpMyyRKb2rdNq4SXUFBG4P2p_y3r5wtRz5LFCw&amp;_nc_ohc=P9g-OW7zaqQQ7kNvwGEhbDc&amp;_nc_gid=hif_St20d71L_7SJCgU68w&amp;edm=AOQ1c0wBAAAA&amp;ccb=7-5&amp;oh=00_Afzr6fkq6GOlVOtVjN818CshtNj7_H2Qvvu0qSFVzvTceQ&amp;oe=69BD9F23&amp;_nc_sid=8b3546" TargetMode="External"/><Relationship Id="rId1095" Type="http://schemas.openxmlformats.org/officeDocument/2006/relationships/hyperlink" Target="https://www.instagram.com/yipyeets" TargetMode="External"/><Relationship Id="rId1316" Type="http://schemas.openxmlformats.org/officeDocument/2006/relationships/hyperlink" Target="https://scontent-sea5-1.cdninstagram.com/v/t51.2885-19/491898395_17880098928293498_5815456847948647524_n.jpg?stp=dst-jpg_e0_s150x150_tt6&amp;efg=eyJ2ZW5jb2RlX3RhZyI6InByb2ZpbGVfcGljLmRqYW5nby4xMDE0LmMyIn0&amp;_nc_ht=scontent-sea5-1.cdninstagram.com&amp;_nc_cat=102&amp;_nc_oc=Q6cZ2QHcWrGfv7axyZNMzzr43T1s997KNnOSLekC8qt0vQNEkKjtTe6MXlZvDMoEefGM2_0&amp;_nc_ohc=EVSxBwXdt7oQ7kNvwEcU5JQ&amp;_nc_gid=9QJeYZK63CaLI6ek5tvB4A&amp;edm=AOQ1c0wBAAAA&amp;ccb=7-5&amp;oh=00_AfyfcSVwqK_3m5HRgegAz2slIW5hnsBkeY3b47P5SsQO2A&amp;oe=69BDB8AF&amp;_nc_sid=8b3546" TargetMode="External"/><Relationship Id="rId22" Type="http://schemas.openxmlformats.org/officeDocument/2006/relationships/hyperlink" Target="https://instagram.fagc1-2.fna.fbcdn.net/v/t51.82787-19/642364068_17917766478461408_5250971267696881435_n.jpg?stp=dst-jpg_e0_s150x150_tt6&amp;efg=eyJ2ZW5jb2RlX3RhZyI6InByb2ZpbGVfcGljLmRqYW5nby45MTEuYzIifQ&amp;_nc_ht=instagram.fagc1-2.fna.fbcdn.net&amp;_nc_cat=108&amp;_nc_oc=Q6cZ2QEiAh4T4nk0gqIF3qnvXyNEEUo2HbxO3tauZzg8kRJRXXm5YR95-MbFeuJLxeXsEgA&amp;_nc_ohc=qnA35JSSpngQ7kNvwFUwXtG&amp;_nc_gid=lo0P6mamMwu4MpvA6gaIMA&amp;edm=AOQ1c0wBAAAA&amp;ccb=7-5&amp;oh=00_AfwKUCLP1F7SVKwppVEV68TwIu03vn_yzXU_ghvThTjX7A&amp;oe=69BD95E3&amp;_nc_sid=8b3546" TargetMode="External"/><Relationship Id="rId118" Type="http://schemas.openxmlformats.org/officeDocument/2006/relationships/hyperlink" Target="https://www.instagram.com/j.kchan168" TargetMode="External"/><Relationship Id="rId325" Type="http://schemas.openxmlformats.org/officeDocument/2006/relationships/hyperlink" Target="https://scontent-lga3-2.cdninstagram.com/v/t51.2885-19/475686680_915071064112009_8453368935516269924_n.jpg?stp=dst-jpg_e0_s150x150_tt6&amp;efg=eyJ2ZW5jb2RlX3RhZyI6InByb2ZpbGVfcGljLmRqYW5nby4xMDgwLmMyIn0&amp;_nc_ht=scontent-lga3-2.cdninstagram.com&amp;_nc_cat=101&amp;_nc_oc=Q6cZ2QFmMSBWOOYjNZN3U9blLmB2EyaBSxfbxvAvkrzI6CFYUDKfyWJQEIoPc62TNCelwUU&amp;_nc_ohc=9krUflOPMn4Q7kNvwE_wtZ5&amp;_nc_gid=2Ijd28k2u7rzcBL2VSGjEw&amp;edm=AOQ1c0wBAAAA&amp;ccb=7-5&amp;oh=00_AfwuoZ0LdZCtaM0F9aTS3TmBNO2zHbFTtTPwQf4ojoOcFw&amp;oe=69BD9348&amp;_nc_sid=8b3546" TargetMode="External"/><Relationship Id="rId532" Type="http://schemas.openxmlformats.org/officeDocument/2006/relationships/hyperlink" Target="https://www.instagram.com/bedesten34" TargetMode="External"/><Relationship Id="rId977" Type="http://schemas.openxmlformats.org/officeDocument/2006/relationships/hyperlink" Target="https://scontent-dfw5-2.cdninstagram.com/v/t51.2885-19/123833653_356125889174131_6841888084308524913_n.jpg?stp=dst-jpg_e0_s150x150_tt6&amp;efg=eyJ2ZW5jb2RlX3RhZyI6InByb2ZpbGVfcGljLmRqYW5nby4xMDgwLmMyIn0&amp;_nc_ht=scontent-dfw5-2.cdninstagram.com&amp;_nc_cat=107&amp;_nc_oc=Q6cZ2QHk3Oyl67p73qGlpL_5JdA7SKXop1yGSI20Y0umP8N4vmFJ9jlr7kgTkYZqJ8pIWhM&amp;_nc_ohc=ipDmIDFk2egQ7kNvwEhyrZm&amp;_nc_gid=ogZyJ7DUdmDP92nxcfCdzg&amp;edm=AOQ1c0wBAAAA&amp;ccb=7-5&amp;oh=00_Afz8mrPfL6qII0GfrZAFiAo-Q2iaCJqBfeBtbd8nwVOkpg&amp;oe=69BDAB54&amp;_nc_sid=8b3546" TargetMode="External"/><Relationship Id="rId1162" Type="http://schemas.openxmlformats.org/officeDocument/2006/relationships/hyperlink" Target="https://scontent-lga3-3.cdninstagram.com/v/t51.2885-19/87642025_251354955877326_8923313861935759360_n.jpg?stp=dst-jpg_e0_s150x150_tt6&amp;efg=eyJ2ZW5jb2RlX3RhZyI6InByb2ZpbGVfcGljLmRqYW5nby4xMDgwLmMyIn0&amp;_nc_ht=scontent-lga3-3.cdninstagram.com&amp;_nc_cat=106&amp;_nc_oc=Q6cZ2QFYBQO3eats8vqawGbyJItha1JOcUhRX9Q9U-RRSwdqZ_sR6wUq7IkaRMT3X7vH0uY&amp;_nc_ohc=kagVrf0e7AEQ7kNvwGX3FIJ&amp;_nc_gid=BIDPmh-6zCHMVG8-9dNo8A&amp;edm=AOQ1c0wBAAAA&amp;ccb=7-5&amp;oh=00_Afz6PZeu71DpyU_SveFLq9D6F0xaLRxbw-hBuMgigB4oZw&amp;oe=69BDBDE9&amp;_nc_sid=8b3546" TargetMode="External"/><Relationship Id="rId171" Type="http://schemas.openxmlformats.org/officeDocument/2006/relationships/hyperlink" Target="https://scontent-atl3-3.cdninstagram.com/v/t51.2885-19/481690361_9500565379993810_6758051589312856472_n.jpg?stp=dst-jpg_e0_s150x150_tt6&amp;efg=eyJ2ZW5jb2RlX3RhZyI6InByb2ZpbGVfcGljLmRqYW5nby4xMDgwLmMyIn0&amp;_nc_ht=scontent-atl3-3.cdninstagram.com&amp;_nc_cat=110&amp;_nc_oc=Q6cZ2QGdXVl2ntzfdTFsgnCHAI-dzGfsOcS-amOwmNFeTpcemLdldaCdSVX36UzxfXFpD7Y&amp;_nc_ohc=VeMz0HlojusQ7kNvwFDrctq&amp;_nc_gid=-b37Jc_2CDodMoAodelVoQ&amp;edm=AOQ1c0wBAAAA&amp;ccb=7-5&amp;oh=00_AfzEW0c8w_zxWRX9iDS1nLRtuLLA84_XCU__5hSD1i3G7g&amp;oe=69BDAE38&amp;_nc_sid=8b3546" TargetMode="External"/><Relationship Id="rId837" Type="http://schemas.openxmlformats.org/officeDocument/2006/relationships/hyperlink" Target="https://scontent-atl3-3.cdninstagram.com/v/t51.2885-19/11429555_871762179580017_616044739_a.jpg?stp=dst-jpg_e0_s150x150_tt6&amp;efg=eyJ2ZW5jb2RlX3RhZyI6InByb2ZpbGVfcGljLmRqYW5nby4xNTAuYzIifQ&amp;_nc_ht=scontent-atl3-3.cdninstagram.com&amp;_nc_cat=109&amp;_nc_oc=Q6cZ2QHE0zhluaUJP8U4JhKVCFq1sTuxGmWwdLMDK51gfS99kU5ZlmbyH786aCryZUDFXFs&amp;_nc_ohc=0woCoMPjnaAQ7kNvwG-dlZe&amp;_nc_gid=zRAUuwrXzPfw52YyPFepzg&amp;edm=AOQ1c0wBAAAA&amp;ccb=7-5&amp;oh=00_AfycadZwuGBviq34wOxO-jhHc8l4dsN5jz-4ytAcGoljgg&amp;oe=69BD9D0D&amp;_nc_sid=8b3546" TargetMode="External"/><Relationship Id="rId1022" Type="http://schemas.openxmlformats.org/officeDocument/2006/relationships/hyperlink" Target="https://www.instagram.com/allright_agency" TargetMode="External"/><Relationship Id="rId269" Type="http://schemas.openxmlformats.org/officeDocument/2006/relationships/hyperlink" Target="https://instagram.fosu2-2.fna.fbcdn.net/v/t51.82787-19/541970849_17880837882379516_4910847561646653885_n.jpg?stp=dst-jpg_e0_s150x150_tt6&amp;efg=eyJ2ZW5jb2RlX3RhZyI6InByb2ZpbGVfcGljLmRqYW5nby40NzYuYzIifQ&amp;_nc_ht=instagram.fosu2-2.fna.fbcdn.net&amp;_nc_cat=104&amp;_nc_oc=Q6cZ2QGQNQ2KYr1Ij2TU5R7Bj1b1i6dd-CQZNGWQ9WgtAJJdoWhnwDpDHGRvqSAuGU4MOS9I4SKtzGbgJs-1tuBdJRCE&amp;_nc_ohc=GzAUaUW4_0QQ7kNvwGEpjwD&amp;_nc_gid=NtsJILtZ5cHsFWh17MfMOQ&amp;edm=AOQ1c0wBAAAA&amp;ccb=7-5&amp;oh=00_AfwPms9qUOHq95U4QangfGze9ahktuUOY_X52R6v5GC7EQ&amp;oe=69BD8539&amp;_nc_sid=8b3546" TargetMode="External"/><Relationship Id="rId476" Type="http://schemas.openxmlformats.org/officeDocument/2006/relationships/hyperlink" Target="https://www.instagram.com/farkhat_lawyer" TargetMode="External"/><Relationship Id="rId683" Type="http://schemas.openxmlformats.org/officeDocument/2006/relationships/hyperlink" Target="https://www.instagram.com/chalikov_13" TargetMode="External"/><Relationship Id="rId890" Type="http://schemas.openxmlformats.org/officeDocument/2006/relationships/hyperlink" Target="https://scontent-atl3-2.cdninstagram.com/v/t51.2885-19/425716953_353210747578646_1804375408874979669_n.jpg?stp=dst-jpg_e0_s150x150_tt6&amp;efg=eyJ2ZW5jb2RlX3RhZyI6InByb2ZpbGVfcGljLmRqYW5nby4xMDgwLmMyIn0&amp;_nc_ht=scontent-atl3-2.cdninstagram.com&amp;_nc_cat=102&amp;_nc_oc=Q6cZ2QGsOS0LXPAlt1aXp5RRehlPby8p2QnTyrl_rDNkrZB_DSZxAhzkTAm99b9A6Y4yAsI&amp;_nc_ohc=9gDvshad7MgQ7kNvwEY4Gj2&amp;_nc_gid=mvOiGUo5oxI1_nF1bD0GGQ&amp;edm=AOQ1c0wBAAAA&amp;ccb=7-5&amp;oh=00_Afwvrr-pYsBpKDNIbA-Q5jG2w-RU7UHzq8aGF4Pub0KiZA&amp;oe=69BDB1D9&amp;_nc_sid=8b3546" TargetMode="External"/><Relationship Id="rId904" Type="http://schemas.openxmlformats.org/officeDocument/2006/relationships/hyperlink" Target="https://thetabb.fashionstore.jp/" TargetMode="External"/><Relationship Id="rId1327" Type="http://schemas.openxmlformats.org/officeDocument/2006/relationships/hyperlink" Target="https://scontent-atl3-1.cdninstagram.com/v/t51.82787-19/566066266_18416949214116396_5265610140924013691_n.jpg?stp=dst-jpg_e0_s150x150_tt6&amp;efg=eyJ2ZW5jb2RlX3RhZyI6InByb2ZpbGVfcGljLmRqYW5nby4xMDgwLmMyIn0&amp;_nc_ht=scontent-atl3-1.cdninstagram.com&amp;_nc_cat=100&amp;_nc_oc=Q6cZ2QGyDGm-o5XSdJT_WZvqZFLBPnYBKWLkA9hluxTzAKQvu1xQLZ_ZzGqEIvqA_Utpvlk&amp;_nc_ohc=F8KYFQ1kArsQ7kNvwFjeqcH&amp;_nc_gid=K2OC8vRA7_VlM9pddjxCmQ&amp;edm=AOQ1c0wBAAAA&amp;ccb=7-5&amp;oh=00_Afy2yuRMGucgp3Xn1WeYPq8HoSrKChLXcNK3P5Tke3O3Lw&amp;oe=69BDAE74&amp;_nc_sid=8b3546" TargetMode="External"/><Relationship Id="rId33" Type="http://schemas.openxmlformats.org/officeDocument/2006/relationships/hyperlink" Target="https://www.themls.com/Share/YWFoYWRnZWJp" TargetMode="External"/><Relationship Id="rId129" Type="http://schemas.openxmlformats.org/officeDocument/2006/relationships/hyperlink" Target="https://scontent-atl3-1.cdninstagram.com/v/t51.2885-19/107498217_313653766458255_4852704637528324935_n.jpg?stp=dst-jpg_e0_s150x150_tt6&amp;efg=eyJ2ZW5jb2RlX3RhZyI6InByb2ZpbGVfcGljLmRqYW5nby41NTYuYzIifQ&amp;_nc_ht=scontent-atl3-1.cdninstagram.com&amp;_nc_cat=103&amp;_nc_oc=Q6cZ2QHHGmxzlHARl8DEzybvt9W1iSaRL9tAdfxD7RGKhjtEFoFTEjKvWLdLKryZ8jjpilI4X8WhhnWF2HWL-cDY2-g_&amp;_nc_ohc=vrwv_RLms3AQ7kNvwFQIu9u&amp;_nc_gid=LybC4ewZB5asKE_nKIp1kA&amp;edm=AOQ1c0wBAAAA&amp;ccb=7-5&amp;oh=00_AfyaHYnO2D8nq0s1t2SFwU4QrpfbRkz4Em6fiAOb1irAew&amp;oe=69BDA694&amp;_nc_sid=8b3546" TargetMode="External"/><Relationship Id="rId336" Type="http://schemas.openxmlformats.org/officeDocument/2006/relationships/hyperlink" Target="https://www.instagram.com/time.curators" TargetMode="External"/><Relationship Id="rId543" Type="http://schemas.openxmlformats.org/officeDocument/2006/relationships/hyperlink" Target="https://www.instagram.com/vladimir_okimo" TargetMode="External"/><Relationship Id="rId988" Type="http://schemas.openxmlformats.org/officeDocument/2006/relationships/hyperlink" Target="https://instagram.fluk1-1.fna.fbcdn.net/v/t51.82787-19/524302243_17883592089345078_5404638335277156489_n.jpg?stp=dst-jpg_e0_s150x150_tt6&amp;efg=eyJ2ZW5jb2RlX3RhZyI6InByb2ZpbGVfcGljLmRqYW5nby4xMDgwLmMyIn0&amp;_nc_ht=instagram.fluk1-1.fna.fbcdn.net&amp;_nc_cat=106&amp;_nc_oc=Q6cZ2QGvUegfEib8DbQ-uQ55o6UZxWDFih6neIJ_kDfRtOEIaY0uwBAmxw_Rz46-bE5aNVs&amp;_nc_ohc=iH4XZ1jYOrMQ7kNvwER34mD&amp;_nc_gid=OH2j8nlDHiNrHQUAnfVHTA&amp;edm=AOQ1c0wBAAAA&amp;ccb=7-5&amp;oh=00_AfwDlVzzROy3VfnOmO0-YRucKOlJeC7wQwkcy4t473Lxzg&amp;oe=69BDA73A&amp;_nc_sid=8b3546" TargetMode="External"/><Relationship Id="rId1173" Type="http://schemas.openxmlformats.org/officeDocument/2006/relationships/hyperlink" Target="https://www.instagram.com/mayu.1128" TargetMode="External"/><Relationship Id="rId1380" Type="http://schemas.openxmlformats.org/officeDocument/2006/relationships/hyperlink" Target="https://www.instagram.com/urbansuspense" TargetMode="External"/><Relationship Id="rId182" Type="http://schemas.openxmlformats.org/officeDocument/2006/relationships/hyperlink" Target="https://www.instagram.com/watchman_dc" TargetMode="External"/><Relationship Id="rId403" Type="http://schemas.openxmlformats.org/officeDocument/2006/relationships/hyperlink" Target="https://scontent-mia3-2.cdninstagram.com/v/t51.2885-19/285650371_305455161672267_479977382060854246_n.jpg?stp=dst-jpg_e0_s150x150_tt6&amp;efg=eyJ2ZW5jb2RlX3RhZyI6InByb2ZpbGVfcGljLmRqYW5nby43NDQuYzIifQ&amp;_nc_ht=scontent-mia3-2.cdninstagram.com&amp;_nc_cat=103&amp;_nc_oc=Q6cZ2QG21HE52iEKebJor6KDvxXNVRrwnMXdYbpCNXv_uQc4ljgsDI8FT5AA-P9dXsP0xZQ&amp;_nc_ohc=DcuI9qRUlhoQ7kNvwHdNs1k&amp;_nc_gid=C8TKAcUqL9fNL60utTRHyQ&amp;edm=AOQ1c0wBAAAA&amp;ccb=7-5&amp;oh=00_AfwOtbNRMGz5vDKxiqdHkNMUiQc2v0wtiLOAGP6sZGgaxg&amp;oe=69BDAB32&amp;_nc_sid=8b3546" TargetMode="External"/><Relationship Id="rId750" Type="http://schemas.openxmlformats.org/officeDocument/2006/relationships/hyperlink" Target="https://www.instagram.com/evgen_zol" TargetMode="External"/><Relationship Id="rId848" Type="http://schemas.openxmlformats.org/officeDocument/2006/relationships/hyperlink" Target="https://youtube.com/@sscarlife?si=JmpFs7F4U7UOWPKc" TargetMode="External"/><Relationship Id="rId1033" Type="http://schemas.openxmlformats.org/officeDocument/2006/relationships/hyperlink" Target="https://lit.link/withu" TargetMode="External"/><Relationship Id="rId487" Type="http://schemas.openxmlformats.org/officeDocument/2006/relationships/hyperlink" Target="http://wa.me/+77020647151" TargetMode="External"/><Relationship Id="rId610" Type="http://schemas.openxmlformats.org/officeDocument/2006/relationships/hyperlink" Target="https://www.instagram.com/andreymos_china" TargetMode="External"/><Relationship Id="rId694" Type="http://schemas.openxmlformats.org/officeDocument/2006/relationships/hyperlink" Target="https://hanzowatches.com/" TargetMode="External"/><Relationship Id="rId708" Type="http://schemas.openxmlformats.org/officeDocument/2006/relationships/hyperlink" Target="https://www.instagram.com/dema681" TargetMode="External"/><Relationship Id="rId915" Type="http://schemas.openxmlformats.org/officeDocument/2006/relationships/hyperlink" Target="https://scontent-lga3-2.cdninstagram.com/v/t51.82787-19/569085410_18542241637023043_5734849312024552593_n.jpg?stp=dst-jpg_e0_s150x150_tt6&amp;efg=eyJ2ZW5jb2RlX3RhZyI6InByb2ZpbGVfcGljLmRqYW5nby4xMDgwLmMyIn0&amp;_nc_ht=scontent-lga3-2.cdninstagram.com&amp;_nc_cat=107&amp;_nc_oc=Q6cZ2QEjGcoui1WxQ6cy9KQEXDZ_2Oa5hDEmaKtO3WfBHpahbIjU-Z3qGcQG0gPTMT5QhxI&amp;_nc_ohc=cXw93LjVgf8Q7kNvwFxIe9G&amp;_nc_gid=SCCtzAehZHykXGR8cEYWVA&amp;edm=AOQ1c0wBAAAA&amp;ccb=7-5&amp;oh=00_Afz6g3MfhGjINEb2LSvN-Vi7Rbmll3gCrc6vPyeXZUdzQg&amp;oe=69BDB946&amp;_nc_sid=8b3546" TargetMode="External"/><Relationship Id="rId1240" Type="http://schemas.openxmlformats.org/officeDocument/2006/relationships/hyperlink" Target="https://www.instagram.com/hiro44_m" TargetMode="External"/><Relationship Id="rId1338" Type="http://schemas.openxmlformats.org/officeDocument/2006/relationships/hyperlink" Target="https://www.instagram.com/leisel.927" TargetMode="External"/><Relationship Id="rId347" Type="http://schemas.openxmlformats.org/officeDocument/2006/relationships/hyperlink" Target="https://scontent-dfw5-1.cdninstagram.com/v/t51.82787-19/517390013_18514201402050845_2730304389678610830_n.jpg?stp=dst-jpg_e0_s150x150_tt6&amp;efg=eyJ2ZW5jb2RlX3RhZyI6InByb2ZpbGVfcGljLmRqYW5nby40NjguYzIifQ&amp;_nc_ht=scontent-dfw5-1.cdninstagram.com&amp;_nc_cat=105&amp;_nc_oc=Q6cZ2QG7VSTQA8RbW4PErM-XryfsIpE4KJf7wA4L_I-vojeaRforD8UHy7qarC9iARfaoJM&amp;_nc_ohc=Qe395h4InGAQ7kNvwElMmjt&amp;_nc_gid=N7X0K5f7cU8LMfAbTixp8w&amp;edm=AOQ1c0wBAAAA&amp;ccb=7-5&amp;oh=00_Afyb64ch4DxVAWo0Tkj5D99wolVmWGy_eL8rERfCMBmBEw&amp;oe=69BDAC83&amp;_nc_sid=8b3546" TargetMode="External"/><Relationship Id="rId999" Type="http://schemas.openxmlformats.org/officeDocument/2006/relationships/hyperlink" Target="https://instagram.fagc3-1.fna.fbcdn.net/v/t51.82787-19/624611658_18506975851074405_5260554433811743338_n.jpg?stp=dst-jpg_e0_s150x150_tt6&amp;efg=eyJ2ZW5jb2RlX3RhZyI6InByb2ZpbGVfcGljLmRqYW5nby4xMDI0LmMyIn0&amp;_nc_ht=instagram.fagc3-1.fna.fbcdn.net&amp;_nc_cat=109&amp;_nc_oc=Q6cZ2QEl1ITW2na7Ue2-_Lk_qaZWOKoX7hTsEr2H2_U2LGsNF4Ek19ruVNEg6N7Qc9NZGgo&amp;_nc_ohc=Ai90I9BJ9WYQ7kNvwG1tCz2&amp;_nc_gid=iXRzNWoaZWz_cmIpD8JVEw&amp;edm=AOQ1c0wBAAAA&amp;ccb=7-5&amp;oh=00_AfywpJm_-Ee5r0foDFwebPvTAmc0olWGw_DeTyuCedUA5w&amp;oe=69BD8CA1&amp;_nc_sid=8b3546" TargetMode="External"/><Relationship Id="rId1100" Type="http://schemas.openxmlformats.org/officeDocument/2006/relationships/hyperlink" Target="https://www.instagram.com/sho_chikuba" TargetMode="External"/><Relationship Id="rId1184" Type="http://schemas.openxmlformats.org/officeDocument/2006/relationships/hyperlink" Target="https://www.instagram.com/gyovieputra" TargetMode="External"/><Relationship Id="rId1405" Type="http://schemas.openxmlformats.org/officeDocument/2006/relationships/hyperlink" Target="https://www.instagram.com/hongcichu_87" TargetMode="External"/><Relationship Id="rId44" Type="http://schemas.openxmlformats.org/officeDocument/2006/relationships/hyperlink" Target="https://scontent-iad3-1.cdninstagram.com/v/t51.82787-19/650644466_18038851670587845_2678982524041205972_n.jpg?stp=dst-jpg_e0_s150x150_tt6&amp;efg=eyJ2ZW5jb2RlX3RhZyI6InByb2ZpbGVfcGljLmRqYW5nby4xMDgwLmMyIn0&amp;_nc_ht=scontent-iad3-1.cdninstagram.com&amp;_nc_cat=109&amp;_nc_oc=Q6cZ2QEIz-E0Ih9sLOV7KGa83NmqJf7-90tn_Z2qmERv0e_qwIHJuFjP_cN3kdSpDbObOBo&amp;_nc_ohc=-4TEi_ZWnOkQ7kNvwEUBE0A&amp;_nc_gid=Cmq0dIyiMgU1ta5CTdbUTA&amp;edm=AOQ1c0wBAAAA&amp;ccb=7-5&amp;oh=00_Afz2-ILHn55qgSFiL8t-e4AR7EIcY_RAAA46YVw3ZEZKsA&amp;oe=69BD84CD&amp;_nc_sid=8b3546" TargetMode="External"/><Relationship Id="rId554" Type="http://schemas.openxmlformats.org/officeDocument/2006/relationships/hyperlink" Target="https://scontent-phl2-1.cdninstagram.com/v/t51.2885-19/351416683_557378463230894_3120570558782460726_n.jpg?stp=dst-jpg_e0_s150x150_tt6&amp;efg=eyJ2ZW5jb2RlX3RhZyI6InByb2ZpbGVfcGljLmRqYW5nby4xMDgwLmMyIn0&amp;_nc_ht=scontent-phl2-1.cdninstagram.com&amp;_nc_cat=102&amp;_nc_oc=Q6cZ2QG55xr4PY4FibrwUkA8-Pz36Dz92azfniU52w0xbA_cdN0nc_FW7jvBNyS2yqaIPjs&amp;_nc_ohc=HYo11PtT27wQ7kNvwHBed-r&amp;_nc_gid=lbayGKcr_4_keFtMNHWMFg&amp;edm=AOQ1c0wBAAAA&amp;ccb=7-5&amp;oh=00_Afwcp5Hgo3BsfuCZPq05fyikSvm5H-2r4Txp6q3mBkd-tg&amp;oe=69BDA6E6&amp;_nc_sid=8b3546" TargetMode="External"/><Relationship Id="rId761" Type="http://schemas.openxmlformats.org/officeDocument/2006/relationships/hyperlink" Target="https://www.instagram.com/andrei_goniukhov" TargetMode="External"/><Relationship Id="rId859" Type="http://schemas.openxmlformats.org/officeDocument/2006/relationships/hyperlink" Target="https://scontent-atl3-2.cdninstagram.com/v/t51.2885-19/109043745_283638689381020_1084132667586874897_n.jpg?stp=dst-jpg_e0_s150x150_tt6&amp;efg=eyJ2ZW5jb2RlX3RhZyI6InByb2ZpbGVfcGljLmRqYW5nby40MDYuYzIifQ&amp;_nc_ht=scontent-atl3-2.cdninstagram.com&amp;_nc_cat=104&amp;_nc_oc=Q6cZ2QGHkhBKegmbknd3-XH_elHM8qAsrqaktIqtileBR2J4CLMkCUI_kWyRjpgb6hhIUe4&amp;_nc_ohc=TJMAQAhxY34Q7kNvwFcRd_w&amp;_nc_gid=rkjPjdVLTLc0gnu7XRNhBA&amp;edm=AOQ1c0wBAAAA&amp;ccb=7-5&amp;oh=00_Afw1QRpktJZSQWDJFsdsX20fTwvu2CoYCPT3wdDmOQDXPQ&amp;oe=69BD9F66&amp;_nc_sid=8b3546" TargetMode="External"/><Relationship Id="rId1391" Type="http://schemas.openxmlformats.org/officeDocument/2006/relationships/hyperlink" Target="https://instagram.flas1-2.fna.fbcdn.net/v/t51.2885-19/383340881_1049553306485184_6297820056316561630_n.jpg?stp=dst-jpg_e0_s150x150_tt6&amp;efg=eyJ2ZW5jb2RlX3RhZyI6InByb2ZpbGVfcGljLmRqYW5nby4xMDgwLmMyIn0&amp;_nc_ht=instagram.flas1-2.fna.fbcdn.net&amp;_nc_cat=100&amp;_nc_oc=Q6cZ2QGjIPoyPkjgS-yiMyvCBKrDsuqFaM6Y27Uw-yt_YEJxVeaElgRE14P6IqIGjXTe4Ac&amp;_nc_ohc=dfDqv_BnucEQ7kNvwG7ttJ2&amp;_nc_gid=uUKUOJLXomfgvvyaZjeOXQ&amp;edm=AOQ1c0wBAAAA&amp;ccb=7-5&amp;oh=00_Afyv3K2mEj6lmLlyuPARe0Pb4mv5iEPk6sOpBPWZFIvjpw&amp;oe=69BD9E20&amp;_nc_sid=8b3546" TargetMode="External"/><Relationship Id="rId193" Type="http://schemas.openxmlformats.org/officeDocument/2006/relationships/hyperlink" Target="https://scontent-iad3-1.cdninstagram.com/v/t51.2885-19/68772874_501981087294808_1027200424509177856_n.jpg?stp=dst-jpg_e0_s150x150_tt6&amp;efg=eyJ2ZW5jb2RlX3RhZyI6InByb2ZpbGVfcGljLmRqYW5nby41NjcuYzIifQ&amp;_nc_ht=scontent-iad3-1.cdninstagram.com&amp;_nc_cat=104&amp;_nc_oc=Q6cZ2QEOkAi3X_MmteRQ70i2_QF0echKQsnPE4Xo8CmyrH4xS5q5lMRF421fyphhT2mYHdE&amp;_nc_ohc=KLyAHg70a6EQ7kNvwGyBVCr&amp;_nc_gid=O1sVJJj6-qs1U8IdOayHBw&amp;edm=AOQ1c0wBAAAA&amp;ccb=7-5&amp;oh=00_Afznm7JdpnptMxAZfA8nQOgPAR9iMv2f1KDaBbcWROAEdw&amp;oe=69BD8BBC&amp;_nc_sid=8b3546" TargetMode="External"/><Relationship Id="rId207" Type="http://schemas.openxmlformats.org/officeDocument/2006/relationships/hyperlink" Target="https://www.instagram.com/johndayton" TargetMode="External"/><Relationship Id="rId414" Type="http://schemas.openxmlformats.org/officeDocument/2006/relationships/hyperlink" Target="https://www.instagram.com/universo_do_boi" TargetMode="External"/><Relationship Id="rId498" Type="http://schemas.openxmlformats.org/officeDocument/2006/relationships/hyperlink" Target="https://www.instagram.com/aleksandrdozortsev" TargetMode="External"/><Relationship Id="rId621" Type="http://schemas.openxmlformats.org/officeDocument/2006/relationships/hyperlink" Target="https://www.instagram.com/leshkaoo" TargetMode="External"/><Relationship Id="rId1044" Type="http://schemas.openxmlformats.org/officeDocument/2006/relationships/hyperlink" Target="http://www.kid-cf.com/" TargetMode="External"/><Relationship Id="rId1251" Type="http://schemas.openxmlformats.org/officeDocument/2006/relationships/hyperlink" Target="https://scontent-dfw6-1.cdninstagram.com/v/t51.2885-19/357123850_135939922819202_1015036144777511561_n.jpg?stp=dst-jpg_e0_s150x150_tt6&amp;efg=eyJ2ZW5jb2RlX3RhZyI6InByb2ZpbGVfcGljLmRqYW5nby4xMDgwLmMyIn0&amp;_nc_ht=scontent-dfw6-1.cdninstagram.com&amp;_nc_cat=102&amp;_nc_oc=Q6cZ2QE15YqBkW_JtJU3OHwIdf13iQxXs0ItArGY99Jv_kceXhXXtEZa1mbfu2va01oBJ60&amp;_nc_ohc=uADzYvThuwMQ7kNvwEDmjdZ&amp;_nc_gid=aRFsOR1nfEVsjso342qLtA&amp;edm=AOQ1c0wBAAAA&amp;ccb=7-5&amp;oh=00_Afw-qVWCfvLtIAywu5ZhXLL58iYivzZ4uMYIsoL9ISjyIw&amp;oe=69BDABC1&amp;_nc_sid=8b3546" TargetMode="External"/><Relationship Id="rId1349" Type="http://schemas.openxmlformats.org/officeDocument/2006/relationships/hyperlink" Target="https://www.instagram.com/_oxycont1n_" TargetMode="External"/><Relationship Id="rId260" Type="http://schemas.openxmlformats.org/officeDocument/2006/relationships/hyperlink" Target="https://scontent-atl3-2.cdninstagram.com/v/t51.82787-19/554763407_17848220472568442_5655390332332237419_n.jpg?stp=dst-jpg_e0_s150x150_tt6&amp;efg=eyJ2ZW5jb2RlX3RhZyI6InByb2ZpbGVfcGljLmRqYW5nby45MzguYzIifQ&amp;_nc_ht=scontent-atl3-2.cdninstagram.com&amp;_nc_cat=102&amp;_nc_oc=Q6cZ2QGG3hX7OmbVv2EFFQY-G6-9liMmJzrl_smLlveXioZXRdPJuE6hQjqn0-6MfPf7Nes&amp;_nc_ohc=uSfYh0bXx_UQ7kNvwHVGo00&amp;_nc_gid=dW__QoU94KBGPWWZDmN8vg&amp;edm=AOQ1c0wBAAAA&amp;ccb=7-5&amp;oh=00_AfxgrDz7PTj4Ib1r17s_0-S3TlgTP99M-bIJONTud9eaWg&amp;oe=69BD9073&amp;_nc_sid=8b3546" TargetMode="External"/><Relationship Id="rId719" Type="http://schemas.openxmlformats.org/officeDocument/2006/relationships/hyperlink" Target="https://scontent-lax3-1.cdninstagram.com/v/t51.2885-19/414159444_1368397323778738_8261914815749116125_n.jpg?stp=dst-jpg_e0_s150x150_tt6&amp;efg=eyJ2ZW5jb2RlX3RhZyI6InByb2ZpbGVfcGljLmRqYW5nby45MDAuYzIifQ&amp;_nc_ht=scontent-lax3-1.cdninstagram.com&amp;_nc_cat=110&amp;_nc_oc=Q6cZ2QGaD9cSF-3ewIz2J3sM29E7eKHy6erxTOp1I1zr-BqZls8I_vrsAObjebcRN-O5mOo&amp;_nc_ohc=cdd46LKiNyIQ7kNvwEpPa_9&amp;_nc_gid=qUiG9rflh2OmAvupjn-6Sg&amp;edm=AOQ1c0wBAAAA&amp;ccb=7-5&amp;oh=00_AfzLu7YWBhFLJt7ZHrOcfKWQuqleKb0YhzBoFKEvYsikRA&amp;oe=69BD9555&amp;_nc_sid=8b3546" TargetMode="External"/><Relationship Id="rId926" Type="http://schemas.openxmlformats.org/officeDocument/2006/relationships/hyperlink" Target="http://detailerdelight.com/" TargetMode="External"/><Relationship Id="rId1111" Type="http://schemas.openxmlformats.org/officeDocument/2006/relationships/hyperlink" Target="http://www.svenzo.com/" TargetMode="External"/><Relationship Id="rId55" Type="http://schemas.openxmlformats.org/officeDocument/2006/relationships/hyperlink" Target="https://scontent-dfw5-1.cdninstagram.com/v/t51.2885-19/397963409_877602820205909_806715085339717737_n.jpg?stp=dst-jpg_e0_s150x150_tt6&amp;efg=eyJ2ZW5jb2RlX3RhZyI6InByb2ZpbGVfcGljLmRqYW5nby4xMDgwLmMyIn0&amp;_nc_ht=scontent-dfw5-1.cdninstagram.com&amp;_nc_cat=105&amp;_nc_oc=Q6cZ2QH0cwKgZRi3sARmmUHfH4Kfk5BvtxLaC8cBDkQKsDyOmbYRBT_OsptXBj2Y3--froDyKxTF-PzekQzQ1qVMhSw1&amp;_nc_ohc=HkyO2KiyEq0Q7kNvwGNySWJ&amp;_nc_gid=wmrtzUgWjuXYm3DBjV_gPQ&amp;edm=AOQ1c0wBAAAA&amp;ccb=7-5&amp;oh=00_AfzbWO8rH7bVMBrpFUaAtB2Vkjes1e6MgCTXV9rEwwL5gg&amp;oe=69BD98D0&amp;_nc_sid=8b3546" TargetMode="External"/><Relationship Id="rId120" Type="http://schemas.openxmlformats.org/officeDocument/2006/relationships/hyperlink" Target="https://scontent-iad3-1.cdninstagram.com/v/t51.2885-19/482696834_671235975475504_3743658740474088100_n.jpg?stp=dst-jpg_e0_s150x150_tt6&amp;efg=eyJ2ZW5jb2RlX3RhZyI6InByb2ZpbGVfcGljLmRqYW5nby41MzcuYzIifQ&amp;_nc_ht=scontent-iad3-1.cdninstagram.com&amp;_nc_cat=104&amp;_nc_oc=Q6cZ2QHJ_q8k7PFkSbl4St9G2VsEwEzWVbuuAEKz1IPCUWSpEJyNZPiZqrPqORaw1kVvJjQ&amp;_nc_ohc=ZQUC20LajV8Q7kNvwGqqugj&amp;_nc_gid=yxlErkzJzXY_MNcJiWdarg&amp;edm=AOQ1c0wBAAAA&amp;ccb=7-5&amp;oh=00_Afyh-IVCHQK_fl_SKO3cK8A2-iHSiACRJUp5an9pbNUTNw&amp;oe=69BDB0F0&amp;_nc_sid=8b3546" TargetMode="External"/><Relationship Id="rId358" Type="http://schemas.openxmlformats.org/officeDocument/2006/relationships/hyperlink" Target="https://scontent-ord5-2.cdninstagram.com/v/t51.2885-19/270277955_1284428015404899_3038987434635915497_n.jpg?stp=dst-jpg_e0_s150x150_tt6&amp;efg=eyJ2ZW5jb2RlX3RhZyI6InByb2ZpbGVfcGljLmRqYW5nby42MzkuYzIifQ&amp;_nc_ht=scontent-ord5-2.cdninstagram.com&amp;_nc_cat=103&amp;_nc_oc=Q6cZ2QEa6wB5OO-Tdbj7SzwKWr4nMTYkJBPEeTHP1_lzGOUxrGaghPdKVEwDIYBaKHMrxyQ&amp;_nc_ohc=v71EngV2-HUQ7kNvwHw7FQt&amp;_nc_gid=MTKLuM3MFjnhX-tmgcgBaw&amp;edm=AOQ1c0wBAAAA&amp;ccb=7-5&amp;oh=00_Afxcmbi1272NnhR_MeB_qsLuM6kCWYrk3wU-BYn0CN5VNg&amp;oe=69BDB66D&amp;_nc_sid=8b3546" TargetMode="External"/><Relationship Id="rId565" Type="http://schemas.openxmlformats.org/officeDocument/2006/relationships/hyperlink" Target="https://scontent-atl3-3.cdninstagram.com/v/t51.2885-19/167026342_281267896951711_4115973150371449437_n.jpg?stp=dst-jpg_e0_s150x150_tt6&amp;efg=eyJ2ZW5jb2RlX3RhZyI6InByb2ZpbGVfcGljLmRqYW5nby4xMDgwLmMyIn0&amp;_nc_ht=scontent-atl3-3.cdninstagram.com&amp;_nc_cat=107&amp;_nc_oc=Q6cZ2QGfinS8otk24wQdasPBiDjDV2xXDnmlTYMmhyTo4rs-cI1-F-MFHEnq1gLtNfTvHx4&amp;_nc_ohc=8txXuiMqBH8Q7kNvwE5EUEe&amp;_nc_gid=y_7DQPfKYVKNV_U1NUcazg&amp;edm=AOQ1c0wBAAAA&amp;ccb=7-5&amp;oh=00_AfylMCRJExpSmZCC5nb0x6REN9UYIGGDX2hcYk6RiNyLgg&amp;oe=69BDAE6F&amp;_nc_sid=8b3546" TargetMode="External"/><Relationship Id="rId772" Type="http://schemas.openxmlformats.org/officeDocument/2006/relationships/hyperlink" Target="https://www.instagram.com/alexeyk150" TargetMode="External"/><Relationship Id="rId1195" Type="http://schemas.openxmlformats.org/officeDocument/2006/relationships/hyperlink" Target="https://www.instagram.com/amidawson" TargetMode="External"/><Relationship Id="rId1209" Type="http://schemas.openxmlformats.org/officeDocument/2006/relationships/hyperlink" Target="https://www.instagram.com/therollingmuseum" TargetMode="External"/><Relationship Id="rId1416" Type="http://schemas.openxmlformats.org/officeDocument/2006/relationships/hyperlink" Target="https://www.instagram.com/yannimar04" TargetMode="External"/><Relationship Id="rId218" Type="http://schemas.openxmlformats.org/officeDocument/2006/relationships/hyperlink" Target="https://scontent-mia5-2.cdninstagram.com/v/t51.2885-19/438189851_3768317193489708_3909159928172681296_n.jpg?stp=dst-jpg_e0_s150x150_tt6&amp;efg=eyJ2ZW5jb2RlX3RhZyI6InByb2ZpbGVfcGljLmRqYW5nby4xMDgwLmMyIn0&amp;_nc_ht=scontent-mia5-2.cdninstagram.com&amp;_nc_cat=100&amp;_nc_oc=Q6cZ2QGvHy1yvFP4UDqdIgmI46oQuXF4U_jOxDhVs076WtO6Ve-LTM20k5PSXndyoEeNbMI71R-LSe9lLuCKADiO0Wlj&amp;_nc_ohc=T6zlYlMu0hIQ7kNvwHz-7Sb&amp;_nc_gid=YHSH3JF0ld0NtdbJp2MYxQ&amp;edm=AOQ1c0wBAAAA&amp;ccb=7-5&amp;oh=00_AfywKzjsM0j0O0Mo0El7Rg_pbNYQlqH884iWO_F5R_Gn2w&amp;oe=69BD8FA6&amp;_nc_sid=8b3546" TargetMode="External"/><Relationship Id="rId425" Type="http://schemas.openxmlformats.org/officeDocument/2006/relationships/hyperlink" Target="https://www.instagram.com/cumaliylmz11" TargetMode="External"/><Relationship Id="rId632" Type="http://schemas.openxmlformats.org/officeDocument/2006/relationships/hyperlink" Target="https://www.instagram.com/vital937" TargetMode="External"/><Relationship Id="rId1055" Type="http://schemas.openxmlformats.org/officeDocument/2006/relationships/hyperlink" Target="https://www.instagram.com/gasiorowski_jakub" TargetMode="External"/><Relationship Id="rId1262" Type="http://schemas.openxmlformats.org/officeDocument/2006/relationships/hyperlink" Target="https://www.instagram.com/loonytz" TargetMode="External"/><Relationship Id="rId271" Type="http://schemas.openxmlformats.org/officeDocument/2006/relationships/hyperlink" Target="https://scontent-mia3-3.cdninstagram.com/v/t51.82787-19/630219118_18554901178001696_7710204919955667572_n.jpg?stp=dst-jpg_e0_s150x150_tt6&amp;efg=eyJ2ZW5jb2RlX3RhZyI6InByb2ZpbGVfcGljLmRqYW5nby4xMDgwLmMyIn0&amp;_nc_ht=scontent-mia3-3.cdninstagram.com&amp;_nc_cat=108&amp;_nc_oc=Q6cZ2QGPl4M5pXR_EpiOJsi71gD9yG1NJkn9bn6kQ7ySM8aAAG3e_b6n2f4SKYjxZ_D76mQ&amp;_nc_ohc=taoHg3XJpogQ7kNvwFut6Ga&amp;_nc_gid=t_cAk-SzWa3deISgn06ijA&amp;edm=AOQ1c0wBAAAA&amp;ccb=7-5&amp;oh=00_Afz9xtZQBZXm814a9UOkgA1KRI8ROgygDGnv-kqUvSua_A&amp;oe=69BD9F5A&amp;_nc_sid=8b3546" TargetMode="External"/><Relationship Id="rId937" Type="http://schemas.openxmlformats.org/officeDocument/2006/relationships/hyperlink" Target="https://scontent-lax3-2.cdninstagram.com/v/t51.82787-19/651928849_18572567152001419_4840750951168056714_n.jpg?stp=dst-jpg_e0_s150x150_tt6&amp;efg=eyJ2ZW5jb2RlX3RhZyI6InByb2ZpbGVfcGljLmRqYW5nby4xMDgwLmMyIn0&amp;_nc_ht=scontent-lax3-2.cdninstagram.com&amp;_nc_cat=107&amp;_nc_oc=Q6cZ2QErNVhbqR4ZTjDTZ6kL6ie6XMeMQ-60hhRtcQbwfzv_JcWz9BNVKL9uYNfXyg3hH68&amp;_nc_ohc=xPWVr-bdbJoQ7kNvwFiKDOl&amp;_nc_gid=BlQzkYgVWiW3s-BiYW23Tw&amp;edm=AOQ1c0wBAAAA&amp;ccb=7-5&amp;oh=00_AfzxSsysvc5T6uEAuBDDLAPs8ne5d0O0R77zy1nklz1JxA&amp;oe=69BD98EA&amp;_nc_sid=8b3546" TargetMode="External"/><Relationship Id="rId1122" Type="http://schemas.openxmlformats.org/officeDocument/2006/relationships/hyperlink" Target="https://instagram.fjan1-1.fna.fbcdn.net/v/t51.82787-19/629527820_18559895455019213_6349341360469100340_n.jpg?stp=dst-jpg_e0_s150x150_tt6&amp;efg=eyJ2ZW5jb2RlX3RhZyI6InByb2ZpbGVfcGljLmRqYW5nby4xMDMxLmMyIn0&amp;_nc_ht=instagram.fjan1-1.fna.fbcdn.net&amp;_nc_cat=105&amp;_nc_oc=Q6cZ2QHgN-XW59VwxMkL4ikX7A6NUZ_XSXHbMvl0S61FvgeKckjnOFSCkEDOm_mqAnyLY6Q&amp;_nc_ohc=rXL4stOAm9YQ7kNvwETwAxS&amp;_nc_gid=8hNXqfaEwk-4BG73EGyhRQ&amp;edm=AOQ1c0wBAAAA&amp;ccb=7-5&amp;oh=00_Afx2Upy8B6aLX9wYCOImlqbVale6qE_rFvi7kmv6Aluh7w&amp;oe=69BDAFFA&amp;_nc_sid=8b3546" TargetMode="External"/><Relationship Id="rId66" Type="http://schemas.openxmlformats.org/officeDocument/2006/relationships/hyperlink" Target="https://scontent-atl3-1.cdninstagram.com/v/t51.2885-19/504363556_17902218762195474_8685893647167084675_n.jpg?stp=dst-jpg_e0_s150x150_tt6&amp;efg=eyJ2ZW5jb2RlX3RhZyI6InByb2ZpbGVfcGljLmRqYW5nby4xMDgwLmMyIn0&amp;_nc_ht=scontent-atl3-1.cdninstagram.com&amp;_nc_cat=106&amp;_nc_oc=Q6cZ2QGCoF1KJ03rgsZVXorAXF4rO9MT5w5stAIw5xXwUJKcpeP5w-b6m6Rjd_HY8cGcgKAbyr2zkukrgWERxz1O9T2p&amp;_nc_ohc=ZYT18W5c2PcQ7kNvwE874nK&amp;_nc_gid=qj2A0lPeFKxKKBnvPo8D9A&amp;edm=AOQ1c0wBAAAA&amp;ccb=7-5&amp;oh=00_Afwq24M2rVA8oo26g8Dm8neuS5cZ6MN4PbbYdRFVUIjGCw&amp;oe=69BDA952&amp;_nc_sid=8b3546" TargetMode="External"/><Relationship Id="rId131" Type="http://schemas.openxmlformats.org/officeDocument/2006/relationships/hyperlink" Target="https://www.facebook.com/sean.chua83" TargetMode="External"/><Relationship Id="rId369" Type="http://schemas.openxmlformats.org/officeDocument/2006/relationships/hyperlink" Target="https://www.instagram.com/liv.barrett.chateau" TargetMode="External"/><Relationship Id="rId576" Type="http://schemas.openxmlformats.org/officeDocument/2006/relationships/hyperlink" Target="https://youtu.be/Vt-ikxoTXg4" TargetMode="External"/><Relationship Id="rId783" Type="http://schemas.openxmlformats.org/officeDocument/2006/relationships/hyperlink" Target="http://t.me/natalyashevelkova" TargetMode="External"/><Relationship Id="rId990" Type="http://schemas.openxmlformats.org/officeDocument/2006/relationships/hyperlink" Target="https://scontent-ord5-3.cdninstagram.com/v/t51.2885-19/274212023_313723437273031_229500455426754573_n.jpg?stp=dst-jpg_e0_s150x150_tt6&amp;efg=eyJ2ZW5jb2RlX3RhZyI6InByb2ZpbGVfcGljLmRqYW5nby4xMDU3LmMyIn0&amp;_nc_ht=scontent-ord5-3.cdninstagram.com&amp;_nc_cat=107&amp;_nc_oc=Q6cZ2QHMy6Yc3sD5OE7QfXap83S1aVkXY8aI_24Yb5nst3n4UAjj459OCTjZGdsZtVSnkAM&amp;_nc_ohc=Q6iH2TTRr2AQ7kNvwGnvPez&amp;_nc_gid=kQXvz7pcXJjANYNYB1I5xg&amp;edm=AOQ1c0wBAAAA&amp;ccb=7-5&amp;oh=00_AfxKXPHcNSVckI11cI-t7jq1eyMc7BYG7j_5UQVoSU19mQ&amp;oe=69BD88E1&amp;_nc_sid=8b3546" TargetMode="External"/><Relationship Id="rId1427" Type="http://schemas.openxmlformats.org/officeDocument/2006/relationships/hyperlink" Target="https://scontent-atl3-2.cdninstagram.com/v/t51.2885-19/10986138_770334753049369_1270727988_a.jpg?stp=dst-jpg_e0_s150x150_tt6&amp;efg=eyJ2ZW5jb2RlX3RhZyI6InByb2ZpbGVfcGljLmRqYW5nby4xNTAuYzIifQ&amp;_nc_ht=scontent-atl3-2.cdninstagram.com&amp;_nc_cat=101&amp;_nc_oc=Q6cZ2QE2Auo8VjIJf9bEoUm4-ANMSicZOESCnBobzsF9hyDvtyjZXSxx5DNIFGKLseXJ_IY&amp;_nc_ohc=3BKjdNuq2FEQ7kNvwGaB_bo&amp;_nc_gid=hPQLYY_5GWmlNQNoN8-UAQ&amp;edm=AOQ1c0wBAAAA&amp;ccb=7-5&amp;oh=00_Afxv0BTk1p_NVdGQ7WVrjfYrAplAN6x6jQp9np4GOdcAUA&amp;oe=69BD8C4B&amp;_nc_sid=8b3546" TargetMode="External"/><Relationship Id="rId229" Type="http://schemas.openxmlformats.org/officeDocument/2006/relationships/hyperlink" Target="https://ebay.it/usr/7tseventimes" TargetMode="External"/><Relationship Id="rId436" Type="http://schemas.openxmlformats.org/officeDocument/2006/relationships/hyperlink" Target="https://www.instagram.com/the_crazy_watch_strap_guy" TargetMode="External"/><Relationship Id="rId643" Type="http://schemas.openxmlformats.org/officeDocument/2006/relationships/hyperlink" Target="https://www.instagram.com/scrooge.msk" TargetMode="External"/><Relationship Id="rId1066" Type="http://schemas.openxmlformats.org/officeDocument/2006/relationships/hyperlink" Target="https://scontent-atl3-2.cdninstagram.com/v/t51.2885-19/173242228_289710496086053_5866081042041388630_n.jpg?stp=dst-jpg_e0_s150x150_tt6&amp;efg=eyJ2ZW5jb2RlX3RhZyI6InByb2ZpbGVfcGljLmRqYW5nby40MDQuYzEifQ&amp;_nc_ht=scontent-atl3-2.cdninstagram.com&amp;_nc_cat=105&amp;_nc_oc=Q6cZ2QGo4oJ2030IcdtrU1898LPQrvsuVql2yiYP1FpineOy1WTkGokDX9xu32y41xm1K1U&amp;_nc_ohc=O9-wwh72ZTEQ7kNvwEhevxa&amp;_nc_gid=OLTE4Wr3YU0Ecmi_t65qeA&amp;edm=AOQ1c0wBAAAA&amp;ccb=7-5&amp;oh=00_AfyiyFodoZoCwKkZzKTVJY0AJvchuHcdhI_czxekdkLZgg&amp;oe=69BDB4E9&amp;_nc_sid=8b3546" TargetMode="External"/><Relationship Id="rId1273" Type="http://schemas.openxmlformats.org/officeDocument/2006/relationships/hyperlink" Target="https://scontent-sea1-1.cdninstagram.com/v/t51.82787-19/511599044_17940488445009532_726796217154246801_n.jpg?stp=dst-jpg_e0_s150x150_tt6&amp;efg=eyJ2ZW5jb2RlX3RhZyI6InByb2ZpbGVfcGljLmRqYW5nby4xMDgwLmMyIn0&amp;_nc_ht=scontent-sea1-1.cdninstagram.com&amp;_nc_cat=104&amp;_nc_oc=Q6cZ2QFPwdKdAylBg1qwV88L8yblTQqMUqM3I53TS3QoEtYm3NJq1T3JL3Av9KNZbfLarPM&amp;_nc_ohc=bou3CiHak9oQ7kNvwF6cR73&amp;_nc_gid=YqAgGU3UjuWcfzJrCxL9mw&amp;edm=AOQ1c0wBAAAA&amp;ccb=7-5&amp;oh=00_Afz33Dr3QBin7YxE1UTalgilWW3FsW6832XzeQjHN1ZBIA&amp;oe=69BDA3FA&amp;_nc_sid=8b3546" TargetMode="External"/><Relationship Id="rId850" Type="http://schemas.openxmlformats.org/officeDocument/2006/relationships/hyperlink" Target="https://www.instagram.com/aven.lin" TargetMode="External"/><Relationship Id="rId948" Type="http://schemas.openxmlformats.org/officeDocument/2006/relationships/hyperlink" Target="https://youtu.be/XlzX13M2ESk?si=OinnBCj9bZrCs5a5" TargetMode="External"/><Relationship Id="rId1133" Type="http://schemas.openxmlformats.org/officeDocument/2006/relationships/hyperlink" Target="https://scontent-atl3-3.cdninstagram.com/v/t51.2885-19/120658898_151253053316506_4375249759174424674_n.jpg?stp=dst-jpg_e0_s150x150_tt6&amp;efg=eyJ2ZW5jb2RlX3RhZyI6InByb2ZpbGVfcGljLmRqYW5nby4xMDgwLmMyIn0&amp;_nc_ht=scontent-atl3-3.cdninstagram.com&amp;_nc_cat=110&amp;_nc_oc=Q6cZ2QEYO-gnZZLENiOJ_dD4uxzKyXtaXXmwd-X9BzZ993-OhP0-OKUKRjRgkFH5S9psYuI&amp;_nc_ohc=Sv6dhUFCj44Q7kNvwGLfA_O&amp;_nc_gid=8fJbr6bZdCEEi2LRSWhV6g&amp;edm=AOQ1c0wBAAAA&amp;ccb=7-5&amp;oh=00_AfwKqfT7qC3JayCz255tUBibGiBNS9ve4j1CZrwl7-gOrQ&amp;oe=69BD9CB0&amp;_nc_sid=8b3546" TargetMode="External"/><Relationship Id="rId77" Type="http://schemas.openxmlformats.org/officeDocument/2006/relationships/hyperlink" Target="https://www.instagram.com/watchmywatchdaily" TargetMode="External"/><Relationship Id="rId282" Type="http://schemas.openxmlformats.org/officeDocument/2006/relationships/hyperlink" Target="https://www.instagram.com/watch_ful_mind" TargetMode="External"/><Relationship Id="rId503" Type="http://schemas.openxmlformats.org/officeDocument/2006/relationships/hyperlink" Target="https://www.instagram.com/moris_boc" TargetMode="External"/><Relationship Id="rId587" Type="http://schemas.openxmlformats.org/officeDocument/2006/relationships/hyperlink" Target="https://www.instagram.com/babajanov.dilshod.1981" TargetMode="External"/><Relationship Id="rId710" Type="http://schemas.openxmlformats.org/officeDocument/2006/relationships/hyperlink" Target="https://scontent-mia5-2.cdninstagram.com/o1/v/t2/f2/m367/AQMHGxGe7pJZ7JaV4JPEHY8Fqj-PUD2MV7YHo_dZurq3FakGTShiO7CR6aK1Gs5lgkmcky1UGl7M5TOS97kPvI8zAz8o2mY409jJUn8.mp4?_nc_cat=100&amp;_nc_sid=5e9851&amp;_nc_ht=scontent-mia5-2.cdninstagram.com&amp;_nc_ohc=EXsvG0xaexkQ7kNvwG11kWL&amp;efg=eyJ2ZW5jb2RlX3RhZyI6Inhwdl9wcm9ncmVzc2l2ZS5JTlNUQUdSQU0uQ0FST1VTRUxfSVRFTS5DMy43MjAuZGFzaF9iYXNlbGluZV8xX3YxIiwieHB2X2Fzc2V0X2lkIjoxMDQyMzQ0NzExMzAyOTQ0LCJhc3NldF9hZ2VfZGF5cyI6MjQzLCJ2aV91c2VjYXNlX2lkIjoxMDE0NiwiZHVyYXRpb25fcyI6MTAsInVybGdlbl9zb3VyY2UiOiJ3d3cifQ%3D%3D&amp;ccb=17-1&amp;vs=963d7aef2f59e3&amp;_nc_vs=HBkcFQIYQGlnX2VwaGVtZXJhbC84NjQ1NjAzNEEwOTEzNDA0MUUzNzA4MzNBQjE0MUM4QV92aWRlb19kYXNoaW5pdC5tcDQVAALIARIAKAAYABsCiAd1c2Vfb2lsATEScHJvZ3Jlc3NpdmVfcmVjaXBlATEVAAAmwLyBpLmA2gMVAigCQzMsF0Al7peNT987GBJkYXNoX2Jhc2VsaW5lXzFfdjERAHXuB2XEngEA&amp;_nc_gid=x9OFN558dv3f-tsy8js0JA&amp;_nc_ss=1a&amp;_nc_zt=28&amp;oh=00_Afzt6pOMMBYR73Mi_p7xg8_2YLQC5U2HiFMyf3K0s-2q5g&amp;oe=69BD9951" TargetMode="External"/><Relationship Id="rId808" Type="http://schemas.openxmlformats.org/officeDocument/2006/relationships/hyperlink" Target="https://scontent-phl2-1.cdninstagram.com/v/t51.2885-19/30846630_197962987481557_5286266647227662336_n.jpg?stp=dst-jpg_e0_s150x150_tt6&amp;efg=eyJ2ZW5jb2RlX3RhZyI6InByb2ZpbGVfcGljLmRqYW5nby4xMDgwLmMyIn0&amp;_nc_ht=scontent-phl2-1.cdninstagram.com&amp;_nc_cat=101&amp;_nc_oc=Q6cZ2QHeoZ8yZ-LdAbQjySV72hwykwzFHQOXiPHZ5bvpsHC7x6ObLcXOcGF4jk8TV7facFk&amp;_nc_ohc=7EbLpAjdk0wQ7kNvwFacVyi&amp;_nc_gid=kq00srkvA11RGK0087thaw&amp;edm=AOQ1c0wBAAAA&amp;ccb=7-5&amp;oh=00_AfxbttDwgfgMpXyp1Mj3kcGrAE_1fB4tK7aUG7FRJpOrSw&amp;oe=69BD948F&amp;_nc_sid=8b3546" TargetMode="External"/><Relationship Id="rId1340" Type="http://schemas.openxmlformats.org/officeDocument/2006/relationships/hyperlink" Target="https://www.instagram.com/snow_950101" TargetMode="External"/><Relationship Id="rId1438" Type="http://schemas.openxmlformats.org/officeDocument/2006/relationships/hyperlink" Target="https://scontent-mia3-1.cdninstagram.com/v/t51.82787-19/608152820_17845009611665058_4013852502838712362_n.jpg?stp=dst-jpg_e0_s150x150_tt6&amp;efg=eyJ2ZW5jb2RlX3RhZyI6InByb2ZpbGVfcGljLmRqYW5nby4xMDgwLmMyIn0&amp;_nc_ht=scontent-mia3-1.cdninstagram.com&amp;_nc_cat=106&amp;_nc_oc=Q6cZ2QH9FOnwQ9Le7S0q8uGJa_e_Dq8v5ojI1MJ7dPWFv2IprCStyjKrTzbzsOV3DOt2qkQ&amp;_nc_ohc=AVu6f9mplMYQ7kNvwGK2mPG&amp;_nc_gid=3VEcevWMcSotBu9jDDcBEw&amp;edm=AOQ1c0wBAAAA&amp;ccb=7-5&amp;oh=00_Afxl14Dyhypbpf9jLHttA_pEuUgIB_tkYdEQlJnfgbg1bw&amp;oe=69BD962A&amp;_nc_sid=8b3546" TargetMode="External"/><Relationship Id="rId8" Type="http://schemas.openxmlformats.org/officeDocument/2006/relationships/hyperlink" Target="https://www.instagram.com/randallastout" TargetMode="External"/><Relationship Id="rId142" Type="http://schemas.openxmlformats.org/officeDocument/2006/relationships/hyperlink" Target="https://scontent-lax3-2.cdninstagram.com/o1/v/t16/f2/m69/AQMxZ0Jm_nfjdZ1-FReaUP8mAYFpx6L-0lLSJSF8ZeONhQ-udIJkzxJ6A9x5FtE6JEejxShsRHQh8wK66bS8Aivv.mp4?strext=1&amp;_nc_cat=103&amp;_nc_sid=5e9851&amp;_nc_ht=scontent-lax3-2.cdninstagram.com&amp;_nc_ohc=eQuB4aAOkJcQ7kNvwEVVIQa&amp;efg=eyJ2ZW5jb2RlX3RhZyI6Inhwdl9wcm9ncmVzc2l2ZS5JTlNUQUdSQU0uQ0FST1VTRUxfSVRFTS5DMy43MjAuZGFzaF9iYXNlbGluZV8xX3YxIiwieHB2X2Fzc2V0X2lkIjo1NTE2ODk0NzM1NDM4NzQsImFzc2V0X2FnZV9kYXlzIjoxMjU3LCJ2aV91c2VjYXNlX2lkIjoxMDEwNCwiZHVyYXRpb25fcyI6MTEsInVybGdlbl9zb3VyY2UiOiJ3d3cifQ%3D%3D&amp;ccb=17-1&amp;_nc_gid=rS88cp-uBczm9Il8lFNucA&amp;_nc_ss=1a&amp;_nc_zt=28&amp;vs=9da0b0daec0a623c&amp;_nc_vs=HBkcFQIYOnBhc3N0aHJvdWdoX2V2ZXJzdG9yZS9HSzh0Z2hKa0R1QU9DYllCQUVlV1BSdHpzcXNEYmtZTEFBQUYVAALIARIAKAAYABsCiAd1c2Vfb2lsATEScHJvZ3Jlc3NpdmVfcmVjaXBlATEVAAAmhLvG8cbw-gEVAigCQzMsF0Amu2RaHKwIGBJkYXNoX2Jhc2VsaW5lXzFfdjERAHXuB2XwnQEA&amp;oh=00_AfyhO9g-PXFkxv0BnEuCvcLZivTsmSBcqs8xYVqzKpvzZQ&amp;oe=69BDB219" TargetMode="External"/><Relationship Id="rId447" Type="http://schemas.openxmlformats.org/officeDocument/2006/relationships/hyperlink" Target="https://www.instagram.com/xaynexav1er" TargetMode="External"/><Relationship Id="rId794" Type="http://schemas.openxmlformats.org/officeDocument/2006/relationships/hyperlink" Target="https://www.instagram.com/trebratov" TargetMode="External"/><Relationship Id="rId1077" Type="http://schemas.openxmlformats.org/officeDocument/2006/relationships/hyperlink" Target="https://scontent-ord5-2.cdninstagram.com/v/t51.82787-19/520519101_18513348520054577_5858256741030129070_n.jpg?stp=dst-jpg_e0_s150x150_tt6&amp;efg=eyJ2ZW5jb2RlX3RhZyI6InByb2ZpbGVfcGljLmRqYW5nby4xMDgwLmMyIn0&amp;_nc_ht=scontent-ord5-2.cdninstagram.com&amp;_nc_cat=105&amp;_nc_oc=Q6cZ2QEUb__lsSg5t4VLDRHHsWmbpdy4qEM1dCzHQR5bgrgkYng7LjP9pstTPzdf2qE0XvE&amp;_nc_ohc=ef2RR1qwGUYQ7kNvwF8zDpj&amp;_nc_gid=FHTwMnkebJzcgtfCGNWeuQ&amp;edm=AOQ1c0wBAAAA&amp;ccb=7-5&amp;oh=00_AfwceAG7YvrOFqP14aystj0htf4uHU5Luj1mQqYnhFaGug&amp;oe=69BD99FF&amp;_nc_sid=8b3546" TargetMode="External"/><Relationship Id="rId1200" Type="http://schemas.openxmlformats.org/officeDocument/2006/relationships/hyperlink" Target="https://www.instagram.com/matcia827" TargetMode="External"/><Relationship Id="rId654" Type="http://schemas.openxmlformats.org/officeDocument/2006/relationships/hyperlink" Target="https://www.instagram.com/sedlyve" TargetMode="External"/><Relationship Id="rId861" Type="http://schemas.openxmlformats.org/officeDocument/2006/relationships/hyperlink" Target="https://scontent-iad3-1.cdninstagram.com/v/t51.2885-19/10725137_671000529665020_747315523_a.jpg?stp=dst-jpg_e0_s150x150_tt6&amp;efg=eyJ2ZW5jb2RlX3RhZyI6InByb2ZpbGVfcGljLmRqYW5nby4xNTAuYzIifQ&amp;_nc_ht=scontent-iad3-1.cdninstagram.com&amp;_nc_cat=104&amp;_nc_oc=Q6cZ2QEAoaWoj_1flZ96TS6KjejDhVxI22whWOAFbv6gZq9o1J2Yn1Pqt_1riNO5bT9HtY0&amp;_nc_ohc=bNKlGQw94OYQ7kNvwFFAmMP&amp;_nc_gid=b7rmfdU7p1dRY3X6h5a6xw&amp;edm=AOQ1c0wBAAAA&amp;ccb=7-5&amp;oh=00_AfxDORKl1xUMWGSU0OxPilqwc0E5TefxZ-FMZvZpmWiTkg&amp;oe=69BDA1C2&amp;_nc_sid=8b3546" TargetMode="External"/><Relationship Id="rId959" Type="http://schemas.openxmlformats.org/officeDocument/2006/relationships/hyperlink" Target="https://www.instagram.com/kayama_detailing" TargetMode="External"/><Relationship Id="rId1284" Type="http://schemas.openxmlformats.org/officeDocument/2006/relationships/hyperlink" Target="https://scontent-lga3-1.cdninstagram.com/v/t51.2885-19/472314735_1848504459292066_3256670775226121379_n.jpg?stp=dst-jpg_e0_s150x150_tt6&amp;efg=eyJ2ZW5jb2RlX3RhZyI6InByb2ZpbGVfcGljLmRqYW5nby4xMDgwLmMyIn0&amp;_nc_ht=scontent-lga3-1.cdninstagram.com&amp;_nc_cat=110&amp;_nc_oc=Q6cZ2QHPAHd4FEChhWORhdMVJ9xJx3rSh0LrfQmx3wP2YVunKAQ9n6a9jwAJ7vxQ1pyl9Dg6ya7rUJ_oyXuZYrNc5Nrd&amp;_nc_ohc=r2tyyr8DTzUQ7kNvwHyoflF&amp;_nc_gid=plTbSngbF1pUj3uoUPnaLQ&amp;edm=AOQ1c0wBAAAA&amp;ccb=7-5&amp;oh=00_Afwft8WV00yqNOa_6J8ZUxRiOt9ni-w3ZloRNY-Taz0xyw&amp;oe=69BDA9F4&amp;_nc_sid=8b3546" TargetMode="External"/><Relationship Id="rId293" Type="http://schemas.openxmlformats.org/officeDocument/2006/relationships/hyperlink" Target="https://www.fatfish.pl/" TargetMode="External"/><Relationship Id="rId307" Type="http://schemas.openxmlformats.org/officeDocument/2006/relationships/hyperlink" Target="https://scontent-iad3-1.cdninstagram.com/v/t51.2885-19/323832585_154921980643461_6697703053479758662_n.jpg?stp=dst-jpg_e0_s150x150_tt6&amp;efg=eyJ2ZW5jb2RlX3RhZyI6InByb2ZpbGVfcGljLmRqYW5nby41ODguYzIifQ&amp;_nc_ht=scontent-iad3-1.cdninstagram.com&amp;_nc_cat=109&amp;_nc_oc=Q6cZ2QEkKGHui3HQRM1yjcbomAHtPGILHTZCoJ7RCKWVyJgqE-tsUK6cEpVet3kZTuWvAPU&amp;_nc_ohc=WNulxY0n0-gQ7kNvwF-nd-e&amp;_nc_gid=gfHkMCs66a0BurHJh0Pnhg&amp;edm=AOQ1c0wBAAAA&amp;ccb=7-5&amp;oh=00_AfwceDRxCn8GCqMP4dHsU4UYzbZG7K8YDZ6FWf4DORVMLA&amp;oe=69BD8D4C&amp;_nc_sid=8b3546" TargetMode="External"/><Relationship Id="rId514" Type="http://schemas.openxmlformats.org/officeDocument/2006/relationships/hyperlink" Target="https://www.instagram.com/dr_martirosyana" TargetMode="External"/><Relationship Id="rId721" Type="http://schemas.openxmlformats.org/officeDocument/2006/relationships/hyperlink" Target="https://instagram.fmem1-2.fna.fbcdn.net/v/t51.2885-19/253524677_314515810149764_6101478970089600824_n.jpg?stp=dst-jpg_e0_s150x150_tt6&amp;efg=eyJ2ZW5jb2RlX3RhZyI6InByb2ZpbGVfcGljLmRqYW5nby4xMDgwLmMyIn0&amp;_nc_ht=instagram.fmem1-2.fna.fbcdn.net&amp;_nc_cat=108&amp;_nc_oc=Q6cZ2QEVhBIU6R2boDtLQ6DhxHSt840kdUnIRqUrg37KtEGPleBsVAI5_w_qwhMU6sG2VcNYVsJU8-i-fltPYPKGOQRV&amp;_nc_ohc=Py-L_DJ986wQ7kNvwEVpE-Q&amp;_nc_gid=ZkH_M7Zbyf0195VZijR-ZQ&amp;edm=AOQ1c0wBAAAA&amp;ccb=7-5&amp;oh=00_AfzZznFy69KceJm2clclS9CGyZK9DklXFbDtfgH3-oI20Q&amp;oe=69BD8619&amp;_nc_sid=8b3546" TargetMode="External"/><Relationship Id="rId1144" Type="http://schemas.openxmlformats.org/officeDocument/2006/relationships/hyperlink" Target="https://scontent-lax3-2.cdninstagram.com/v/t51.2885-19/317010253_812480746780891_3064048296815903899_n.jpg?stp=dst-jpg_e0_s150x150_tt6&amp;efg=eyJ2ZW5jb2RlX3RhZyI6InByb2ZpbGVfcGljLmRqYW5nby44MTYuYzIifQ&amp;_nc_ht=scontent-lax3-2.cdninstagram.com&amp;_nc_cat=107&amp;_nc_oc=Q6cZ2QHkbIe2omjY89BGwC-DARtJv-MtHwbnB4avgmBf8NftmPIflJUooSu9vBusnHmUA52UuSRyyswztOMR89PlEMCc&amp;_nc_ohc=vL-bpTXDiMwQ7kNvwHWmTCf&amp;_nc_gid=mkA_-I6foJu0eHlXRoIpmg&amp;edm=AOQ1c0wBAAAA&amp;ccb=7-5&amp;oh=00_AfwxqqW1inyVr41eyt9fpRFH3mpK0Fbi3zHckPZO-beiIA&amp;oe=69BD9973&amp;_nc_sid=8b3546" TargetMode="External"/><Relationship Id="rId1351" Type="http://schemas.openxmlformats.org/officeDocument/2006/relationships/hyperlink" Target="https://www.instagram.com/weige_._1112" TargetMode="External"/><Relationship Id="rId88" Type="http://schemas.openxmlformats.org/officeDocument/2006/relationships/hyperlink" Target="https://scontent-sea5-1.cdninstagram.com/v/t51.82787-19/628389750_18561678961021125_3589485834028558062_n.jpg?stp=dst-jpg_e0_s150x150_tt6&amp;efg=eyJ2ZW5jb2RlX3RhZyI6InByb2ZpbGVfcGljLmRqYW5nby4xMDgwLmMyIn0&amp;_nc_ht=scontent-sea5-1.cdninstagram.com&amp;_nc_cat=109&amp;_nc_oc=Q6cZ2QGl2BM8S1BQIKfbcTmMKdg8POD_0gR3XcUVIal2tIfuLtGPiP1OovwxtOy4PuU3gvU&amp;_nc_ohc=qNA1DG7-VUAQ7kNvwGVI4yK&amp;_nc_gid=mAkgzArMde8pmPpMjy1i1g&amp;edm=AOQ1c0wBAAAA&amp;ccb=7-5&amp;oh=00_Afy6JRgWFEZ2xCdoMYyszrJuURQlZKPqNVDZkoNNje3JVQ&amp;oe=69BDB23A&amp;_nc_sid=8b3546" TargetMode="External"/><Relationship Id="rId153" Type="http://schemas.openxmlformats.org/officeDocument/2006/relationships/hyperlink" Target="https://scontent-ord5-3.cdninstagram.com/v/t51.2885-19/435721190_1130657204843061_6976350554856709196_n.jpg?stp=dst-jpg_e0_s150x150_tt6&amp;efg=eyJ2ZW5jb2RlX3RhZyI6InByb2ZpbGVfcGljLmRqYW5nby4xMDgwLmMyIn0&amp;_nc_ht=scontent-ord5-3.cdninstagram.com&amp;_nc_cat=109&amp;_nc_oc=Q6cZ2QFgXRd6SDedJ6DgjejpwEPhFHUWcixDHRH2_NiboZVlgjceR62z48C7ebq0jlc9sylZVKLpFk99WFmdqCAUa0Ft&amp;_nc_ohc=hkHuD4l3DNkQ7kNvwHSwS20&amp;_nc_gid=b6SOWAwDVKTxTSwtpbZsKA&amp;edm=AOQ1c0wBAAAA&amp;ccb=7-5&amp;oh=00_AfzEDxUS6poluse5BuXbfZr3vJGnv6uCnsNj_pOqWpZmcQ&amp;oe=69BDAB06&amp;_nc_sid=8b3546" TargetMode="External"/><Relationship Id="rId360" Type="http://schemas.openxmlformats.org/officeDocument/2006/relationships/hyperlink" Target="https://ucartimepieces.etsy.com/" TargetMode="External"/><Relationship Id="rId598" Type="http://schemas.openxmlformats.org/officeDocument/2006/relationships/hyperlink" Target="https://scontent-atl3-3.cdninstagram.com/v/t51.82787-19/649235865_18412921363126570_5522290467501693269_n.jpg?stp=dst-jpg_e0_s150x150_tt6&amp;efg=eyJ2ZW5jb2RlX3RhZyI6InByb2ZpbGVfcGljLmRqYW5nby4xMDgwLmMyIn0&amp;_nc_ht=scontent-atl3-3.cdninstagram.com&amp;_nc_cat=110&amp;_nc_oc=Q6cZ2QHRpNs6xHIfUotg0GyMa-tPv687kyVtehD-wKK7lIi2GRDEseSZBvl9NPZkl2_FYL0&amp;_nc_ohc=1BPeiPnm1xMQ7kNvwEQAP1w&amp;_nc_gid=XCzhqAA2xfnLy8ff7t1Ahw&amp;edm=AOQ1c0wBAAAA&amp;ccb=7-5&amp;oh=00_Afy4Q-63zdY2cLvjbC9_bm4z66SYZ7zPyAX9YV8U-s4AoA&amp;oe=69BDA731&amp;_nc_sid=8b3546" TargetMode="External"/><Relationship Id="rId819" Type="http://schemas.openxmlformats.org/officeDocument/2006/relationships/hyperlink" Target="https://scontent-iad3-2.cdninstagram.com/v/t51.2885-19/69594744_458321781431136_3811711710591451136_n.jpg?stp=dst-jpg_e0_s150x150_tt6&amp;efg=eyJ2ZW5jb2RlX3RhZyI6InByb2ZpbGVfcGljLmRqYW5nby41NTQuYzIifQ&amp;_nc_ht=scontent-iad3-2.cdninstagram.com&amp;_nc_cat=100&amp;_nc_oc=Q6cZ2QH2EsQqO-NTP2o0xS-ZqsJMhFQ8Akfr0eZB2rMXZG8xw2xn0ig4IDWbuJo6CIa_4ck&amp;_nc_ohc=JAnc5hGGDWoQ7kNvwFFC_sV&amp;_nc_gid=4ygbWtNU_Lh3NGCIgBjpBw&amp;edm=AOQ1c0wBAAAA&amp;ccb=7-5&amp;oh=00_Afz_gBFqcA9-8s3sckHmXdSA28H2odc7p9GWSkwV_C6vNQ&amp;oe=69BDAE04&amp;_nc_sid=8b3546" TargetMode="External"/><Relationship Id="rId1004" Type="http://schemas.openxmlformats.org/officeDocument/2006/relationships/hyperlink" Target="https://www.instagram.com/maro.m_m" TargetMode="External"/><Relationship Id="rId1211" Type="http://schemas.openxmlformats.org/officeDocument/2006/relationships/hyperlink" Target="https://www.instagram.com/forrealinc" TargetMode="External"/><Relationship Id="rId220" Type="http://schemas.openxmlformats.org/officeDocument/2006/relationships/hyperlink" Target="https://www.realorganicflowers.com/" TargetMode="External"/><Relationship Id="rId458" Type="http://schemas.openxmlformats.org/officeDocument/2006/relationships/hyperlink" Target="https://scontent-iad3-2.cdninstagram.com/v/t51.82787-19/641190089_18574715743002879_5356385333885222390_n.jpg?stp=dst-jpg_e0_s150x150_tt6&amp;efg=eyJ2ZW5jb2RlX3RhZyI6InByb2ZpbGVfcGljLmRqYW5nby4xMDgwLmMyIn0&amp;_nc_ht=scontent-iad3-2.cdninstagram.com&amp;_nc_cat=103&amp;_nc_oc=Q6cZ2QFcoqUvuw5AUd9YjozwJtQ97IZuQlKnkTPc7DHz4ezTXQdRNy8zuv_A_ZI5H0BaqMY&amp;_nc_ohc=5kh42Gf0_7MQ7kNvwFlQ1xu&amp;_nc_gid=8WghcJZ-HelIXBPvPZw-FQ&amp;edm=AOQ1c0wBAAAA&amp;ccb=7-5&amp;oh=00_AfzYYS_AXDItiKhjuBTb306tscfWeG41YIV_zxz8YiPKzA&amp;oe=69BD8E91&amp;_nc_sid=8b3546" TargetMode="External"/><Relationship Id="rId665" Type="http://schemas.openxmlformats.org/officeDocument/2006/relationships/hyperlink" Target="https://scontent-iad3-1.cdninstagram.com/v/t51.2885-19/449755995_3899197347029785_4824945253308163034_n.jpg?stp=dst-jpg_e0_s150x150_tt6&amp;efg=eyJ2ZW5jb2RlX3RhZyI6InByb2ZpbGVfcGljLmRqYW5nby44MTEuYzIifQ&amp;_nc_ht=scontent-iad3-1.cdninstagram.com&amp;_nc_cat=101&amp;_nc_oc=Q6cZ2QGu1nvmtu8FlepfYvPDhhd0R99aH1SXIBgyQRCuq13QoC3Gg7u7AbILjEYZDGB_5nw&amp;_nc_ohc=_5WoJE5UikEQ7kNvwG7xUPM&amp;_nc_gid=-vIpeWisIRyktjx92yredA&amp;edm=AOQ1c0wBAAAA&amp;ccb=7-5&amp;oh=00_AfyGUrRCJZKHd6kzlLWJiIVrtvVbLR_vhqNnDfyDBWTxHQ&amp;oe=69BD9601&amp;_nc_sid=8b3546" TargetMode="External"/><Relationship Id="rId872" Type="http://schemas.openxmlformats.org/officeDocument/2006/relationships/hyperlink" Target="https://www.instagram.com/9n_cup" TargetMode="External"/><Relationship Id="rId1088" Type="http://schemas.openxmlformats.org/officeDocument/2006/relationships/hyperlink" Target="https://www.instagram.com/nobocotoja" TargetMode="External"/><Relationship Id="rId1295" Type="http://schemas.openxmlformats.org/officeDocument/2006/relationships/hyperlink" Target="https://www.instagram.com/uuuuu0622" TargetMode="External"/><Relationship Id="rId1309" Type="http://schemas.openxmlformats.org/officeDocument/2006/relationships/hyperlink" Target="https://www.instagram.com/mm2717bvc" TargetMode="External"/><Relationship Id="rId15" Type="http://schemas.openxmlformats.org/officeDocument/2006/relationships/hyperlink" Target="https://www.instagram.com/watch.hannya" TargetMode="External"/><Relationship Id="rId318" Type="http://schemas.openxmlformats.org/officeDocument/2006/relationships/hyperlink" Target="https://scontent-atl3-1.cdninstagram.com/v/t51.82787-19/632377600_17890520934422307_1496075865640254240_n.jpg?stp=dst-jpg_e0_s150x150_tt6&amp;efg=eyJ2ZW5jb2RlX3RhZyI6InByb2ZpbGVfcGljLmRqYW5nby4xMDgwLmMyIn0&amp;_nc_ht=scontent-atl3-1.cdninstagram.com&amp;_nc_cat=103&amp;_nc_oc=Q6cZ2QEhiPV-QpjasmaSuHYXxZl4FYbjfILvUIUY-ydpU9XiHkEt80R8bomhWQTtRBQ6KI0&amp;_nc_ohc=Pqbvcw6xpfcQ7kNvwFODjoY&amp;_nc_gid=VRGxpq8lijU6LM6grkN8yA&amp;edm=AOQ1c0wBAAAA&amp;ccb=7-5&amp;oh=00_AfyRnh_zZpoDN5M1NT4LYpgaVa7bP8lqTuQiGl5isSDwHg&amp;oe=69BDAB06&amp;_nc_sid=8b3546" TargetMode="External"/><Relationship Id="rId525" Type="http://schemas.openxmlformats.org/officeDocument/2006/relationships/hyperlink" Target="https://scontent-atl3-3.cdninstagram.com/v/t51.82787-19/564014949_18529496839027833_9050608188968988802_n.jpg?stp=dst-jpg_e0_s150x150_tt6&amp;efg=eyJ2ZW5jb2RlX3RhZyI6InByb2ZpbGVfcGljLmRqYW5nby44NDcuYzIifQ&amp;_nc_ht=scontent-atl3-3.cdninstagram.com&amp;_nc_cat=109&amp;_nc_oc=Q6cZ2QHPv7KgCtngxbFHWaRY_P14cH75ZAsBFL10Zh50NuORHN8IOkGUdTMlmTB2vyAvbZA&amp;_nc_ohc=r3hWWz_AO3cQ7kNvwH49m1L&amp;_nc_gid=xF8-5OSjaQEakOq1GxKJZw&amp;edm=AOQ1c0wBAAAA&amp;ccb=7-5&amp;oh=00_AfzacreA-gyq4QN2aWfMm15ezpd665XqPcg41yGwtQ_v6Q&amp;oe=69BDB9BD&amp;_nc_sid=8b3546" TargetMode="External"/><Relationship Id="rId732" Type="http://schemas.openxmlformats.org/officeDocument/2006/relationships/hyperlink" Target="https://scontent-ord5-2.cdninstagram.com/v/t51.2885-19/484878087_678253348219481_3769764877233965947_n.jpg?stp=dst-jpg_e0_s150x150_tt6&amp;efg=eyJ2ZW5jb2RlX3RhZyI6InByb2ZpbGVfcGljLmRqYW5nby4xMDgwLmMyIn0&amp;_nc_ht=scontent-ord5-2.cdninstagram.com&amp;_nc_cat=105&amp;_nc_oc=Q6cZ2QEzOUlibN265kE-6LSNMu0Lt-jzIYuN8se6x6VIneE8nAqabs7qLseXlfFoq5e8c34&amp;_nc_ohc=m3T9FrQ1NYAQ7kNvwExXIaa&amp;_nc_gid=Mc94b47lo04pyt_HDKMn0Q&amp;edm=AOQ1c0wBAAAA&amp;ccb=7-5&amp;oh=00_AfzyyuX2qSKBiPi4j95MSBuqubYU4q38jB_yv6tZ3_9q7A&amp;oe=69BDA149&amp;_nc_sid=8b3546" TargetMode="External"/><Relationship Id="rId1155" Type="http://schemas.openxmlformats.org/officeDocument/2006/relationships/hyperlink" Target="https://scontent-lga3-1.cdninstagram.com/v/t51.2885-19/444139429_7338437669617665_4071486621943053955_n.jpg?stp=dst-jpg_e0_s150x150_tt6&amp;efg=eyJ2ZW5jb2RlX3RhZyI6InByb2ZpbGVfcGljLmRqYW5nby44NDIuYzIifQ&amp;_nc_ht=scontent-lga3-1.cdninstagram.com&amp;_nc_cat=109&amp;_nc_oc=Q6cZ2QEUHT5nh4XH7a_V9dHuFbIfMSKDzx16obZhf7QuKKMrnY6ujZCLonCmv3SMrSvBfp0&amp;_nc_ohc=Zmr09XvHUgAQ7kNvwG_veKt&amp;_nc_gid=SZ3pV90oocSQbV8HTKNCgw&amp;edm=AOQ1c0wBAAAA&amp;ccb=7-5&amp;oh=00_AfwQob_h5IQCfpFrYhTb596qzaTfTnJwR4wfbPyfNisyAA&amp;oe=69BD9D09&amp;_nc_sid=8b3546" TargetMode="External"/><Relationship Id="rId1362" Type="http://schemas.openxmlformats.org/officeDocument/2006/relationships/hyperlink" Target="https://scontent-iad3-2.cdninstagram.com/v/t51.2885-19/13744120_860131450787154_746725907_a.jpg?stp=dst-jpg_e0_s150x150_tt6&amp;efg=eyJ2ZW5jb2RlX3RhZyI6InByb2ZpbGVfcGljLmRqYW5nby4yMDAuYzIifQ&amp;_nc_ht=scontent-iad3-2.cdninstagram.com&amp;_nc_cat=106&amp;_nc_oc=Q6cZ2QGJkxoInwqB6pEYESdUoUiEjhVjqbk_Vbj3GODOoY2qOefrJF2PGtxsNakvUdCHL0k&amp;_nc_ohc=HwC71or_t_EQ7kNvwGCXUQr&amp;_nc_gid=AWr7fhcter-ptBvg5M_2jw&amp;edm=AOQ1c0wBAAAA&amp;ccb=7-5&amp;oh=00_AfwymPbwegJezi7UWApTd1ziZtJb8DW5RLF76sbUd7f9Fw&amp;oe=69BD940F&amp;_nc_sid=8b3546" TargetMode="External"/><Relationship Id="rId99" Type="http://schemas.openxmlformats.org/officeDocument/2006/relationships/hyperlink" Target="http://www.montres-reverchon.ch/" TargetMode="External"/><Relationship Id="rId164" Type="http://schemas.openxmlformats.org/officeDocument/2006/relationships/hyperlink" Target="https://www.instagram.com/kylem.samson" TargetMode="External"/><Relationship Id="rId371" Type="http://schemas.openxmlformats.org/officeDocument/2006/relationships/hyperlink" Target="https://www.instagram.com/aliandalib9462" TargetMode="External"/><Relationship Id="rId1015" Type="http://schemas.openxmlformats.org/officeDocument/2006/relationships/hyperlink" Target="https://www.instagram.com/riders_base.expert" TargetMode="External"/><Relationship Id="rId1222" Type="http://schemas.openxmlformats.org/officeDocument/2006/relationships/hyperlink" Target="https://www.instagram.com/peach.1979" TargetMode="External"/><Relationship Id="rId469" Type="http://schemas.openxmlformats.org/officeDocument/2006/relationships/hyperlink" Target="https://scontent-msp1-1.cdninstagram.com/v/t51.2885-19/305008338_752152299500303_6710495947914907762_n.jpg?stp=dst-jpg_e0_s150x150_tt6&amp;efg=eyJ2ZW5jb2RlX3RhZyI6InByb2ZpbGVfcGljLmRqYW5nby4xMDgwLmMyIn0&amp;_nc_ht=scontent-msp1-1.cdninstagram.com&amp;_nc_cat=111&amp;_nc_oc=Q6cZ2QFb1diIvc2rN6FSHoe70ipm_GtfUGt7PvfpRn9eRPPRA1jjmrXL5wSSLE8_lXDo5XI&amp;_nc_ohc=DD_tUcNP_04Q7kNvwEaOPtU&amp;_nc_gid=fueY2fZnsuEJ_cGgcw8K9Q&amp;edm=AOQ1c0wBAAAA&amp;ccb=7-5&amp;oh=00_AfxlhlaBVNeGD2rF7GSiRt8MRbBYe3RIdotltIB6SM_Utg&amp;oe=69BD8E10&amp;_nc_sid=8b3546" TargetMode="External"/><Relationship Id="rId676" Type="http://schemas.openxmlformats.org/officeDocument/2006/relationships/hyperlink" Target="https://www.instagram.com/zhannur.design" TargetMode="External"/><Relationship Id="rId883" Type="http://schemas.openxmlformats.org/officeDocument/2006/relationships/hyperlink" Target="https://www.instagram.com/charlieb.photography" TargetMode="External"/><Relationship Id="rId1099" Type="http://schemas.openxmlformats.org/officeDocument/2006/relationships/hyperlink" Target="https://scontent-ord5-3.cdninstagram.com/v/t51.2885-19/41279696_331994494212388_6884964357969543168_n.jpg?stp=dst-jpg_e0_s150x150_tt6&amp;efg=eyJ2ZW5jb2RlX3RhZyI6InByb2ZpbGVfcGljLmRqYW5nby42MzEuYzIifQ&amp;_nc_ht=scontent-ord5-3.cdninstagram.com&amp;_nc_cat=104&amp;_nc_oc=Q6cZ2QElUrHn57czLFJmNZhamQ5AV8sTOVhPMsVxKgpGTNEGch6G_QqDCCHk_WJ3iFlGbxE&amp;_nc_ohc=S36DBWDlPXMQ7kNvwGQXMTc&amp;_nc_gid=HDmRiqFIhRAaHGWHK7jBDw&amp;edm=AOQ1c0wBAAAA&amp;ccb=7-5&amp;oh=00_Afw4TLD02AaaYnGHPpM5H_AVNI8S5dgLogkQcGdZTc1Nkg&amp;oe=69BD9E2B&amp;_nc_sid=8b3546" TargetMode="External"/><Relationship Id="rId26" Type="http://schemas.openxmlformats.org/officeDocument/2006/relationships/hyperlink" Target="https://www.instagram.com/professorkrl" TargetMode="External"/><Relationship Id="rId231" Type="http://schemas.openxmlformats.org/officeDocument/2006/relationships/hyperlink" Target="https://www.instagram.com/7tseventimes" TargetMode="External"/><Relationship Id="rId329" Type="http://schemas.openxmlformats.org/officeDocument/2006/relationships/hyperlink" Target="https://substack.com/@openfacility" TargetMode="External"/><Relationship Id="rId536" Type="http://schemas.openxmlformats.org/officeDocument/2006/relationships/hyperlink" Target="https://scontent-hou1-1.cdninstagram.com/v/t51.2885-19/11881726_1496037220707702_622256705_a.jpg?stp=dst-jpg_e0_s150x150_tt6&amp;efg=eyJ2ZW5jb2RlX3RhZyI6InByb2ZpbGVfcGljLmRqYW5nby4yOTYuYzIifQ&amp;_nc_ht=scontent-hou1-1.cdninstagram.com&amp;_nc_cat=106&amp;_nc_oc=Q6cZ2QGEmgk1UGwpqTzgX28rj3sdYIFP2G84xr1XX8dfXWKx4pWQ5hTZ4CCpumkuRbsI7lo&amp;_nc_ohc=tyUdi0PLeZ4Q7kNvwF1U_Yx&amp;_nc_gid=xQeCef8lTGD2dLeErFOm4w&amp;edm=AOQ1c0wBAAAA&amp;ccb=7-5&amp;oh=00_Afymdu31hxmgEyr1qz8ooPHgc3gUGMdvfInacPTsW4P7gQ&amp;oe=69BDA0F0&amp;_nc_sid=8b3546" TargetMode="External"/><Relationship Id="rId1166" Type="http://schemas.openxmlformats.org/officeDocument/2006/relationships/hyperlink" Target="https://www.instagram.com/ko_slang" TargetMode="External"/><Relationship Id="rId1373" Type="http://schemas.openxmlformats.org/officeDocument/2006/relationships/hyperlink" Target="https://www.instagram.com/dickyip1228" TargetMode="External"/><Relationship Id="rId175" Type="http://schemas.openxmlformats.org/officeDocument/2006/relationships/hyperlink" Target="https://scontent-dfw5-2.cdninstagram.com/v/t51.82787-19/641617317_17878216974495247_2817393143369053697_n.jpg?stp=dst-jpg_e0_s150x150_tt6&amp;efg=eyJ2ZW5jb2RlX3RhZyI6InByb2ZpbGVfcGljLmRqYW5nby41MTQuYzIifQ&amp;_nc_ht=scontent-dfw5-2.cdninstagram.com&amp;_nc_cat=107&amp;_nc_oc=Q6cZ2QFN4pHtannRgH9r3g-N4dw4ThGt1Ac6GJd1geRQ9zrO9uPR1Umvh6kG-MJ0DdTcmpE&amp;_nc_ohc=CClbxMqFR1cQ7kNvwHzWQj3&amp;_nc_gid=NB9xM1Az4Q0z-6VEBDXA_w&amp;edm=AOQ1c0wBAAAA&amp;ccb=7-5&amp;oh=00_Afx776s7VECPG2E3nx_RCfcI8EAmlrBHEd8t2rhkid0JPw&amp;oe=69BDA8E2&amp;_nc_sid=8b3546" TargetMode="External"/><Relationship Id="rId743" Type="http://schemas.openxmlformats.org/officeDocument/2006/relationships/hyperlink" Target="https://scontent-iad3-1.cdninstagram.com/v/t51.2885-19/459023418_477805825100038_3805734119234020326_n.jpg?stp=dst-jpg_e0_s150x150_tt6&amp;efg=eyJ2ZW5jb2RlX3RhZyI6InByb2ZpbGVfcGljLmRqYW5nby4xMDgwLmMyIn0&amp;_nc_ht=scontent-iad3-1.cdninstagram.com&amp;_nc_cat=110&amp;_nc_oc=Q6cZ2QGqtfXgz-WA8F72ooEaboZSqv04VcXjaonSWWX-tVE7WMISDLmu97JyxDxMx5dV4jo&amp;_nc_ohc=HUt9MGYCjjEQ7kNvwG8RgjH&amp;_nc_gid=GYEmnm2hD94WbjyH-bILbg&amp;edm=AOQ1c0wBAAAA&amp;ccb=7-5&amp;oh=00_AfybUrT98p2Efc8ATe9mz0NTD_BjN9imjC0qVJoagKf58Q&amp;oe=69BD8A93&amp;_nc_sid=8b3546" TargetMode="External"/><Relationship Id="rId950" Type="http://schemas.openxmlformats.org/officeDocument/2006/relationships/hyperlink" Target="https://www.instagram.com/apexdave" TargetMode="External"/><Relationship Id="rId1026" Type="http://schemas.openxmlformats.org/officeDocument/2006/relationships/hyperlink" Target="https://scontent-atl3-3.cdninstagram.com/v/t51.2885-19/12599393_220753658289824_533560691_a.jpg?stp=dst-jpg_e0_s150x150_tt6&amp;efg=eyJ2ZW5jb2RlX3RhZyI6InByb2ZpbGVfcGljLmRqYW5nby4xMDgwLmMyIn0&amp;_nc_ht=scontent-atl3-3.cdninstagram.com&amp;_nc_cat=108&amp;_nc_oc=Q6cZ2QFpA56z_C4Q9QOykSILT3vqtJx21RuKmY1JnYIrJOGvZqwUSdxVy5zo_a31Q9F42eoh1-QwD_VKLzYB8XpZxLVI&amp;_nc_ohc=PjSFtydxYUkQ7kNvwGCjXk2&amp;_nc_gid=mz0oURYDK-26P0uVXzgD6w&amp;edm=AOQ1c0wBAAAA&amp;ccb=7-5&amp;oh=00_AfyGMOhnQXzLIxOpGeLiXMPWpyBLkHiaRKSyN_Lchi7ZRA&amp;oe=69BD9EEE&amp;_nc_sid=8b3546" TargetMode="External"/><Relationship Id="rId382" Type="http://schemas.openxmlformats.org/officeDocument/2006/relationships/hyperlink" Target="https://scontent-iad3-1.cdninstagram.com/v/t51.82787-19/625884486_17863805658569890_5249253419893359834_n.jpg?stp=dst-jpg_e0_s150x150_tt6&amp;efg=eyJ2ZW5jb2RlX3RhZyI6InByb2ZpbGVfcGljLmRqYW5nby4xMDgwLmMyIn0&amp;_nc_ht=scontent-iad3-1.cdninstagram.com&amp;_nc_cat=110&amp;_nc_oc=Q6cZ2QE0ZPnyZwzptO9B0_Lgs2XE_Oz_1RSdOs_IobUonez6TnlxyDEG2NBTnERqBW8TZYk&amp;_nc_ohc=uL-y4UvdSY4Q7kNvwGE7oet&amp;_nc_gid=GlBFiUNBQvgAPU4F_oOeCA&amp;edm=AOQ1c0wBAAAA&amp;ccb=7-5&amp;oh=00_AfytZGN5Xx2SmkRIhDtcNAqbhp3-Gy7PZYXwEl9T-we65g&amp;oe=69BDBA1C&amp;_nc_sid=8b3546" TargetMode="External"/><Relationship Id="rId603" Type="http://schemas.openxmlformats.org/officeDocument/2006/relationships/hyperlink" Target="https://www.instagram.com/koblandy78" TargetMode="External"/><Relationship Id="rId687" Type="http://schemas.openxmlformats.org/officeDocument/2006/relationships/hyperlink" Target="https://scontent-ord5-2.cdninstagram.com/v/t51.2885-19/202412379_320804326356050_1953341222169824717_n.jpg?stp=dst-jpg_e0_s150x150_tt6&amp;efg=eyJ2ZW5jb2RlX3RhZyI6InByb2ZpbGVfcGljLmRqYW5nby4xMDgwLmMyIn0&amp;_nc_ht=scontent-ord5-2.cdninstagram.com&amp;_nc_cat=102&amp;_nc_oc=Q6cZ2QH3vA1GKjVvABQRupu9624EpVTBjBgYsUWDUpXhcDFpv-_UxHHpPLqq243YJBOn11Q&amp;_nc_ohc=6lYfjQqXkyoQ7kNvwH-iTpQ&amp;_nc_gid=OVKpOzqgfrWtHv8wpm0vDg&amp;edm=AOQ1c0wBAAAA&amp;ccb=7-5&amp;oh=00_AfxQ9o0osai97Y-ltxMD5Cy6m4XPpWZFTtfYUccZRNMCLQ&amp;oe=69BDB0F2&amp;_nc_sid=8b3546" TargetMode="External"/><Relationship Id="rId810" Type="http://schemas.openxmlformats.org/officeDocument/2006/relationships/hyperlink" Target="https://scontent-mia3-2.cdninstagram.com/v/t51.2885-19/13774170_1054053834685299_977693527_a.jpg?stp=dst-jpg_e0_s150x150_tt6&amp;efg=eyJ2ZW5jb2RlX3RhZyI6InByb2ZpbGVfcGljLmRqYW5nby42NDAuYzIifQ&amp;_nc_ht=scontent-mia3-2.cdninstagram.com&amp;_nc_cat=103&amp;_nc_oc=Q6cZ2QESn8Q9RNisBiK9K3XkZxjWSR2gox6NY6eyXulriIp8te9c87RfGUViYQGwefSChba-ZiK3_ySuEb2-rGfDGEaa&amp;_nc_ohc=tBVYDVH6fOoQ7kNvwF8v6az&amp;_nc_gid=Xx7ND8AVPeXv16S5E34igA&amp;edm=AOQ1c0wBAAAA&amp;ccb=7-5&amp;oh=00_Afyeno-QAsrLF9HUMC__2tKZ_izFCeF-mFHPCU39crOMaQ&amp;oe=69BD9E9E&amp;_nc_sid=8b3546" TargetMode="External"/><Relationship Id="rId908" Type="http://schemas.openxmlformats.org/officeDocument/2006/relationships/hyperlink" Target="https://www.instagram.com/kuuspar" TargetMode="External"/><Relationship Id="rId1233" Type="http://schemas.openxmlformats.org/officeDocument/2006/relationships/hyperlink" Target="https://scontent-iad3-1.cdninstagram.com/v/t51.2885-19/340487526_769028234549878_8707246112011401860_n.jpg?stp=dst-jpg_e0_s150x150_tt6&amp;efg=eyJ2ZW5jb2RlX3RhZyI6InByb2ZpbGVfcGljLmRqYW5nby4xMDgwLmMyIn0&amp;_nc_ht=scontent-iad3-1.cdninstagram.com&amp;_nc_cat=110&amp;_nc_oc=Q6cZ2QF8eQ-G2gNmNWI9a8f8asmrzbw-LH42xvwRGn-ai5V2QBLYMsvnlhBhx6Na2CddiyM&amp;_nc_ohc=QL1mHugmDL0Q7kNvwE3L2tg&amp;_nc_gid=xMNWhtUmMywaMgUDFYZDvw&amp;edm=AOQ1c0wBAAAA&amp;ccb=7-5&amp;oh=00_AfzeoocVQsTj9J8bfFK3evC6kilSvdTe3g_YhLNvs8_p8g&amp;oe=69BDAC7B&amp;_nc_sid=8b3546" TargetMode="External"/><Relationship Id="rId1440" Type="http://schemas.openxmlformats.org/officeDocument/2006/relationships/hyperlink" Target="https://scontent-lga3-1.cdninstagram.com/v/t51.82787-19/639840135_17919807180256559_9102222832244116203_n.jpg?stp=dst-jpg_e0_s150x150_tt6&amp;efg=eyJ2ZW5jb2RlX3RhZyI6InByb2ZpbGVfcGljLmRqYW5nby4xMDgwLmMyIn0&amp;_nc_ht=scontent-lga3-1.cdninstagram.com&amp;_nc_cat=111&amp;_nc_oc=Q6cZ2QFlVS8BnI_1d8f5cBdrX96YGaxT1j9lB9gwfALqb8BsoHkIj9OCruiqcYkca5BoP40&amp;_nc_ohc=Cev_RnMFvzgQ7kNvwF01Ux0&amp;_nc_gid=aitM8k8f_pzjsHJsk9VSig&amp;edm=AOQ1c0wBAAAA&amp;ccb=7-5&amp;oh=00_AfwMEqDx4gUB1_pBT894GaWGSMzSgZHZkxCFr3q_ghs9zA&amp;oe=69BDABF3&amp;_nc_sid=8b3546" TargetMode="External"/><Relationship Id="rId242" Type="http://schemas.openxmlformats.org/officeDocument/2006/relationships/hyperlink" Target="https://www.instagram.com/nth.nysk" TargetMode="External"/><Relationship Id="rId894" Type="http://schemas.openxmlformats.org/officeDocument/2006/relationships/hyperlink" Target="https://scontent-mia3-2.cdninstagram.com/v/t51.2885-19/347669924_582860170350351_8421248181577128373_n.jpg?stp=dst-jpg_e0_s150x150_tt6&amp;efg=eyJ2ZW5jb2RlX3RhZyI6InByb2ZpbGVfcGljLmRqYW5nby4xMDgwLmMyIn0&amp;_nc_ht=scontent-mia3-2.cdninstagram.com&amp;_nc_cat=103&amp;_nc_oc=Q6cZ2QE1eLQyTPAG9TyF5VkE2Tbi2C72kzGQZq3YLodWguPl-xdrw8ryHzoiYc6t-8Y3bzE&amp;_nc_ohc=H4KYqmAEI34Q7kNvwGgbgLb&amp;_nc_gid=H0uFulLn_CCleljtFmg0vg&amp;edm=AOQ1c0wBAAAA&amp;ccb=7-5&amp;oh=00_AfzwiXBvmexy2OEadRXe7JKM3As4YDRBxOCL2fSvRrT6Mg&amp;oe=69BDA2CD&amp;_nc_sid=8b3546" TargetMode="External"/><Relationship Id="rId1177" Type="http://schemas.openxmlformats.org/officeDocument/2006/relationships/hyperlink" Target="http://shopee.tw/akai1234" TargetMode="External"/><Relationship Id="rId1300" Type="http://schemas.openxmlformats.org/officeDocument/2006/relationships/hyperlink" Target="https://www.instagram.com/mitinatata2" TargetMode="External"/><Relationship Id="rId37" Type="http://schemas.openxmlformats.org/officeDocument/2006/relationships/hyperlink" Target="https://scontent-lga3-1.cdninstagram.com/v/t51.2885-19/314701310_3543144005903266_702641318959271513_n.jpg?stp=dst-jpg_e0_s150x150_tt6&amp;efg=eyJ2ZW5jb2RlX3RhZyI6InByb2ZpbGVfcGljLmRqYW5nby41NTcuYzIifQ&amp;_nc_ht=scontent-lga3-1.cdninstagram.com&amp;_nc_cat=110&amp;_nc_oc=Q6cZ2QEp9vICBLef8aFcSQLnxDSE07PweegjQWVxAEjsF3viOaoR1HoyRuzyowk9lUvd6xE&amp;_nc_ohc=Rl_5nUTSJMYQ7kNvwFl8Cap&amp;_nc_gid=DoBPfmDs1aApTXm89VRysQ&amp;edm=AOQ1c0wBAAAA&amp;ccb=7-5&amp;oh=00_Afwgenuy7smWSoM1Eo5eaQMmTG_gCQcI6bWRryE-Vk3EbA&amp;oe=69BD93A0&amp;_nc_sid=8b3546" TargetMode="External"/><Relationship Id="rId102" Type="http://schemas.openxmlformats.org/officeDocument/2006/relationships/hyperlink" Target="https://scontent-mia5-1.cdninstagram.com/v/t51.2885-19/11348407_391599041040865_243104690_a.jpg?stp=dst-jpg_e0_s150x150_tt6&amp;efg=eyJ2ZW5jb2RlX3RhZyI6InByb2ZpbGVfcGljLmRqYW5nby4xNTAuYzIifQ&amp;_nc_ht=scontent-mia5-1.cdninstagram.com&amp;_nc_cat=101&amp;_nc_oc=Q6cZ2QEcIdaRN8c-PybAs1RK0GHOldCznRn3pz2Ow28warD0hn-mOZJKlH0P2Q311jMwwY4&amp;_nc_ohc=mtXXwuyLYPwQ7kNvwGcP47h&amp;_nc_gid=tUfwZABM8O_uax1q8NttWA&amp;edm=AOQ1c0wBAAAA&amp;ccb=7-5&amp;oh=00_AfzJN7ReCKaax19BESa8hWcmfq9kFlm3mX39X9zcTX0ytw&amp;oe=69BDB54F&amp;_nc_sid=8b3546" TargetMode="External"/><Relationship Id="rId547" Type="http://schemas.openxmlformats.org/officeDocument/2006/relationships/hyperlink" Target="https://scontent-phl2-1.cdninstagram.com/v/t51.2885-19/167852326_1400344343638997_1115450956936965660_n.jpg?stp=dst-jpg_e0_s150x150_tt6&amp;efg=eyJ2ZW5jb2RlX3RhZyI6InByb2ZpbGVfcGljLmRqYW5nby4xMDgwLmMyIn0&amp;_nc_ht=scontent-phl2-1.cdninstagram.com&amp;_nc_cat=105&amp;_nc_oc=Q6cZ2QEEr_AmQpthOEbr12TZpidzINMbReqoJ0gY5aQMQYNQsw-Gv7ItgO6DVSd5lBINSR8&amp;_nc_ohc=0N1-sj9eLEcQ7kNvwEg9CWZ&amp;_nc_gid=Iq1lzPTC97EhQ3_nqIa9fg&amp;edm=AOQ1c0wBAAAA&amp;ccb=7-5&amp;oh=00_AfwkMtyEIBmSLvKOq2AJPrygnatSH3S2CS1hskOdE6Pb3A&amp;oe=69BDA01C&amp;_nc_sid=8b3546" TargetMode="External"/><Relationship Id="rId754" Type="http://schemas.openxmlformats.org/officeDocument/2006/relationships/hyperlink" Target="https://scontent-lga3-3.cdninstagram.com/v/t51.2885-19/498145789_18500039878054130_2346029773826723958_n.jpg?stp=dst-jpg_e0_s150x150_tt6&amp;efg=eyJ2ZW5jb2RlX3RhZyI6InByb2ZpbGVfcGljLmRqYW5nby4xMDgwLmMyIn0&amp;_nc_ht=scontent-lga3-3.cdninstagram.com&amp;_nc_cat=102&amp;_nc_oc=Q6cZ2QEvT0gNa3lwvfuOQ6n14-d79YCxMkQw-tQVFdCmTB3Gg66F7Qxo4OgVRAG0XQZq0mU&amp;_nc_ohc=KP3LADPq0VMQ7kNvwFPlzXP&amp;_nc_gid=h56VTERmEk5U8VOl8UjbGg&amp;edm=AOQ1c0wBAAAA&amp;ccb=7-5&amp;oh=00_Afz-5-k6DGh47GKl4elCXclLnVr_DGnBMx8wqU9JTRkxIw&amp;oe=69BD9823&amp;_nc_sid=8b3546" TargetMode="External"/><Relationship Id="rId961" Type="http://schemas.openxmlformats.org/officeDocument/2006/relationships/hyperlink" Target="https://www.instagram.com/ryoya_s15" TargetMode="External"/><Relationship Id="rId1384" Type="http://schemas.openxmlformats.org/officeDocument/2006/relationships/hyperlink" Target="https://scontent-lga3-3.cdninstagram.com/o1/v/t2/f2/m412/AQMN77ChOJFiTgRtm69x4ffbOsi04g_rXUhfDtrtnTleFzLYl1_H1JQeMfYZsu3FEDPbE4jWQDD8GAD4jYJrxlTf.mp4?_nc_cat=104&amp;_nc_sid=8bf8fe&amp;_nc_ht=scontent-lga3-3.cdninstagram.com&amp;_nc_ohc=1Nu8fj99BW8Q7kNvwHDWt2T&amp;efg=eyJ2ZW5jb2RlX3RhZyI6Inhwdl9wcm9ncmVzc2l2ZS5JTlNUQUdSQU0uSUdUVi5DMy40ODAuc3ZlX3NkIiwieHB2X2Fzc2V0X2lkIjo2MDkxODA3NTU0NzU4NDEsImFzc2V0X2FnZV9kYXlzIjozMzksInZpX3VzZWNhc2VfaWQiOjEwMTIzLCJkdXJhdGlvbl9zIjoxMCwidXJsZ2VuX3NvdXJjZSI6Ind3dyJ9&amp;ccb=17-1&amp;_nc_gid=ndQp4RSRzG6tY0QC7vKImA&amp;_nc_ss=1a&amp;_nc_zt=28&amp;oh=00_AfyaqTPreduznS7RdreMcK7uglwaRtY1MH1qqDCgawLOaw&amp;oe=69BDB589" TargetMode="External"/><Relationship Id="rId90" Type="http://schemas.openxmlformats.org/officeDocument/2006/relationships/hyperlink" Target="https://scontent-ord5-2.cdninstagram.com/v/t51.82787-19/642473449_18140647576488749_4894170143218628324_n.jpg?stp=dst-jpg_e0_s150x150_tt6&amp;efg=eyJ2ZW5jb2RlX3RhZyI6InByb2ZpbGVfcGljLmRqYW5nby4xMDI0LmMyIn0&amp;_nc_ht=scontent-ord5-2.cdninstagram.com&amp;_nc_cat=105&amp;_nc_oc=Q6cZ2QED6VcTdRIfGVt-LGGU3aYenr7Le9X3j4hmLTQxZmzEVjZ7Go8eFr8YH7FiaV4X4YY&amp;_nc_ohc=lY8TN6SSEwkQ7kNvwHOAU7X&amp;_nc_gid=yAjoxrZhnZmjAXFL4_7orA&amp;edm=AOQ1c0wBAAAA&amp;ccb=7-5&amp;oh=00_Afzdi0P_GCO_dZ1-ioNe6WATcL2EU5Lq8zdG2BCvdijF8w&amp;oe=69BDAC28&amp;_nc_sid=8b3546" TargetMode="External"/><Relationship Id="rId186" Type="http://schemas.openxmlformats.org/officeDocument/2006/relationships/hyperlink" Target="https://www.instagram.com/wholelottawristys" TargetMode="External"/><Relationship Id="rId393" Type="http://schemas.openxmlformats.org/officeDocument/2006/relationships/hyperlink" Target="https://linktr.ee/davidchol" TargetMode="External"/><Relationship Id="rId407" Type="http://schemas.openxmlformats.org/officeDocument/2006/relationships/hyperlink" Target="https://scontent-phl2-1.cdninstagram.com/v/t51.2885-19/11909992_805730859543769_833126160_a.jpg?stp=dst-jpg_e0_s150x150_tt6&amp;efg=eyJ2ZW5jb2RlX3RhZyI6InByb2ZpbGVfcGljLmRqYW5nby4xNTAuYzIifQ&amp;_nc_ht=scontent-phl2-1.cdninstagram.com&amp;_nc_cat=101&amp;_nc_oc=Q6cZ2QFEufaI48Lxq2kHG0EUWTo9FYH7xjCRiSKuKVpnU552JSeOXnG5bkp-ytwAjrvCQCE&amp;_nc_ohc=q62_J1J_1YYQ7kNvwGPiBRA&amp;_nc_gid=9rFrKHM5bENzN_60ua3rYw&amp;edm=AOQ1c0wBAAAA&amp;ccb=7-5&amp;oh=00_AfyeXol7CBgVQOyvrKzkkNlyuuUYSnt9VcG2lgrZwRzyKA&amp;oe=69BDA4F7&amp;_nc_sid=8b3546" TargetMode="External"/><Relationship Id="rId614" Type="http://schemas.openxmlformats.org/officeDocument/2006/relationships/hyperlink" Target="https://www.instagram.com/_avtospa_" TargetMode="External"/><Relationship Id="rId821" Type="http://schemas.openxmlformats.org/officeDocument/2006/relationships/hyperlink" Target="https://scontent-bos5-1.cdninstagram.com/v/t51.2885-19/187823712_221605532765966_8877441206418875069_n.jpg?stp=dst-jpg_e0_s150x150_tt6&amp;efg=eyJ2ZW5jb2RlX3RhZyI6InByb2ZpbGVfcGljLmRqYW5nby45NTguYzIifQ&amp;_nc_ht=scontent-bos5-1.cdninstagram.com&amp;_nc_cat=102&amp;_nc_oc=Q6cZ2QEulEmW2qg2TecvziQM8AwduKn0riySWfShDaRyjHFM6OBErDgSr7LzqfFQvcEfb6U&amp;_nc_ohc=h3AGdFmMwfgQ7kNvwGXCAl9&amp;_nc_gid=UFa9jjNtjAgirxY-kJ-Z2w&amp;edm=AOQ1c0wBAAAA&amp;ccb=7-5&amp;oh=00_AfySy0JdB0K7BxVXEc68j77Q2iHzX1b_nfNYlRiSEVglDg&amp;oe=69BDB269&amp;_nc_sid=8b3546" TargetMode="External"/><Relationship Id="rId1037" Type="http://schemas.openxmlformats.org/officeDocument/2006/relationships/hyperlink" Target="https://scontent-sjc3-1.cdninstagram.com/v/t51.2885-19/271865663_1205457979983846_7286135028480367291_n.jpg?stp=dst-jpg_e0_s150x150_tt6&amp;efg=eyJ2ZW5jb2RlX3RhZyI6InByb2ZpbGVfcGljLmRqYW5nby4xMDgwLmMyIn0&amp;_nc_ht=scontent-sjc3-1.cdninstagram.com&amp;_nc_cat=106&amp;_nc_oc=Q6cZ2QFG3hr50ooL4YePkFKQiBQW9SPYzGg0d3ETX0_rMkXByWg41pohpfh-Fy0X7IEbyV8&amp;_nc_ohc=eQw2Deh9tccQ7kNvwGaeEQ8&amp;_nc_gid=n0GFhjJXpyCU3BaYgDsHEg&amp;edm=AOQ1c0wBAAAA&amp;ccb=7-5&amp;oh=00_Afyng0tmvo3TyqNCAqa4sMn89jFlbCIz-fsqe-KqoKViCw&amp;oe=69BDA620&amp;_nc_sid=8b3546" TargetMode="External"/><Relationship Id="rId1244" Type="http://schemas.openxmlformats.org/officeDocument/2006/relationships/hyperlink" Target="https://www.instagram.com/_stephen_fung" TargetMode="External"/><Relationship Id="rId253" Type="http://schemas.openxmlformats.org/officeDocument/2006/relationships/hyperlink" Target="https://m.facebook.com/travelinspiration360" TargetMode="External"/><Relationship Id="rId460" Type="http://schemas.openxmlformats.org/officeDocument/2006/relationships/hyperlink" Target="https://www.youtube.com/channel/UCegbn_C_Eb-iKxN065xVlHg" TargetMode="External"/><Relationship Id="rId698" Type="http://schemas.openxmlformats.org/officeDocument/2006/relationships/hyperlink" Target="https://scontent-lax3-1.cdninstagram.com/v/t51.2885-19/20590197_1530866096933745_4263851189948383232_a.jpg?stp=dst-jpg_e0_s150x150_tt6&amp;efg=eyJ2ZW5jb2RlX3RhZyI6InByb2ZpbGVfcGljLmRqYW5nby4xMDgwLmMyIn0&amp;_nc_ht=scontent-lax3-1.cdninstagram.com&amp;_nc_cat=109&amp;_nc_oc=Q6cZ2QGEQLXG7AMsY8-WSnXgIaCoSafCKeM4pJSgw9vioRxA6sLtLL7z_7le3S_1KF2Ay7k&amp;_nc_ohc=WOq8m2rYbeEQ7kNvwHF0gCD&amp;_nc_gid=XgclxLkDD2xBoVXENQvs8g&amp;edm=AOQ1c0wBAAAA&amp;ccb=7-5&amp;oh=00_Afz-ggYsymSayz5Q-ZHqp0k3P0-oWv_wEtW0f4GopCkS8w&amp;oe=69BD8A13&amp;_nc_sid=8b3546" TargetMode="External"/><Relationship Id="rId919" Type="http://schemas.openxmlformats.org/officeDocument/2006/relationships/hyperlink" Target="https://www.instagram.com/shojimorinaga" TargetMode="External"/><Relationship Id="rId1090" Type="http://schemas.openxmlformats.org/officeDocument/2006/relationships/hyperlink" Target="https://www.instagram.com/soulsessionmasakinakamura" TargetMode="External"/><Relationship Id="rId1104" Type="http://schemas.openxmlformats.org/officeDocument/2006/relationships/hyperlink" Target="https://scontent-mia5-1.cdninstagram.com/v/t51.2885-19/314653652_162621213072268_1182787707785106018_n.jpg?stp=dst-jpg_e0_s150x150_tt6&amp;efg=eyJ2ZW5jb2RlX3RhZyI6InByb2ZpbGVfcGljLmRqYW5nby4xMDgwLmMyIn0&amp;_nc_ht=scontent-mia5-1.cdninstagram.com&amp;_nc_cat=104&amp;_nc_oc=Q6cZ2QEKBhQ0cU9umIuAWtB83h6--78a0ruPGDSErKY-8ifRt2dx0kL1L1OSgPAwkGBYpNY&amp;_nc_ohc=-_tZkeFrFWsQ7kNvwEB2wzA&amp;_nc_gid=XJFatBy9RiSfo_pRI9h2Lw&amp;edm=AOQ1c0wBAAAA&amp;ccb=7-5&amp;oh=00_AfwQ_1zulrHJ-tbeAdCbOdk_e1G2l2xXg0uf8zx1n6TOIA&amp;oe=69BDB199&amp;_nc_sid=8b3546" TargetMode="External"/><Relationship Id="rId1311" Type="http://schemas.openxmlformats.org/officeDocument/2006/relationships/hyperlink" Target="https://www.instagram.com/sherlyntxl" TargetMode="External"/><Relationship Id="rId48" Type="http://schemas.openxmlformats.org/officeDocument/2006/relationships/hyperlink" Target="https://www.instagram.com/mk.gems21" TargetMode="External"/><Relationship Id="rId113" Type="http://schemas.openxmlformats.org/officeDocument/2006/relationships/hyperlink" Target="https://www.instagram.com/jasdeep_sethi03" TargetMode="External"/><Relationship Id="rId320" Type="http://schemas.openxmlformats.org/officeDocument/2006/relationships/hyperlink" Target="https://scontent-lga3-3.cdninstagram.com/v/t51.2885-19/263180942_205529241745158_3336249594080305227_n.jpg?stp=dst-jpg_e0_s150x150_tt6&amp;efg=eyJ2ZW5jb2RlX3RhZyI6InByb2ZpbGVfcGljLmRqYW5nby4xMDgwLmMyIn0&amp;_nc_ht=scontent-lga3-3.cdninstagram.com&amp;_nc_cat=106&amp;_nc_oc=Q6cZ2QHhtqBEZ76SvoqVR662MRF1pTkoNSxpMLgVgS0M33huKdko8mNS-glYcq4px4YhEog&amp;_nc_ohc=1hVw6QzWlgAQ7kNvwFcG0RA&amp;_nc_gid=63iVa_HpdEUJW-Hpb4g5JQ&amp;edm=AOQ1c0wBAAAA&amp;ccb=7-5&amp;oh=00_Afxn6bI6caax6sIx3wTKjZt8Np_GG1TCBQQpfIEh-IRFHA&amp;oe=69BD8422&amp;_nc_sid=8b3546" TargetMode="External"/><Relationship Id="rId558" Type="http://schemas.openxmlformats.org/officeDocument/2006/relationships/hyperlink" Target="https://instagram.fsjc1-3.fna.fbcdn.net/v/t51.2885-19/12353411_1493478470960824_745035327_a.jpg?stp=dst-jpg_e0_s150x150_tt6&amp;efg=eyJ2ZW5jb2RlX3RhZyI6InByb2ZpbGVfcGljLmRqYW5nby43NTAuYzIifQ&amp;_nc_ht=instagram.fsjc1-3.fna.fbcdn.net&amp;_nc_cat=104&amp;_nc_oc=Q6cZ2QFZrG1stoJd_wW06ZAspgWLbRBFgXijX8la-YQ1SWetxmyrmbzF7Qdae3FiiHORVYU&amp;_nc_ohc=l8mYU3YBwPUQ7kNvwGRK831&amp;_nc_gid=H1pUZI65g9u5DDIO8a-6KQ&amp;edm=AOQ1c0wBAAAA&amp;ccb=7-5&amp;oh=00_AfwCgBviYZP0gs3dOsnOY9xbqwvFdNJ1OTwElDcJoDMOMQ&amp;oe=69BD93E4&amp;_nc_sid=8b3546" TargetMode="External"/><Relationship Id="rId765" Type="http://schemas.openxmlformats.org/officeDocument/2006/relationships/hyperlink" Target="https://scontent-dfw5-2.cdninstagram.com/v/t51.2885-19/335695179_1162551844453124_5949434048575079962_n.jpg?stp=dst-jpg_e0_s150x150_tt6&amp;efg=eyJ2ZW5jb2RlX3RhZyI6InByb2ZpbGVfcGljLmRqYW5nby4xMDgwLmMyIn0&amp;_nc_ht=scontent-dfw5-2.cdninstagram.com&amp;_nc_cat=108&amp;_nc_oc=Q6cZ2QERVKfZSbTm3nWV2IUV-kYdhgYI475bCKSR6iuVj-7K9KlILu9qlAIXh0oEiWNYne8&amp;_nc_ohc=-UYaAtZuR6UQ7kNvwG4WfPd&amp;_nc_gid=ZfP-c7LO_HPmP9TemxjLIg&amp;edm=AOQ1c0wBAAAA&amp;ccb=7-5&amp;oh=00_AfyBnMAG_2soDfVqwWVWeBLzhqY6ePiakg1Z732rtvjDYg&amp;oe=69BDBDD6&amp;_nc_sid=8b3546" TargetMode="External"/><Relationship Id="rId972" Type="http://schemas.openxmlformats.org/officeDocument/2006/relationships/hyperlink" Target="https://instagram.fmbj2-1.fna.fbcdn.net/v/t51.2885-19/405777423_1064112621282488_3552060195675526379_n.jpg?stp=dst-jpg_e0_s150x150_tt6&amp;efg=eyJ2ZW5jb2RlX3RhZyI6InByb2ZpbGVfcGljLmRqYW5nby4xMDgwLmMyIn0&amp;_nc_ht=instagram.fmbj2-1.fna.fbcdn.net&amp;_nc_cat=108&amp;_nc_oc=Q6cZ2QF86dLZn1OWKiSJ0MyjBoBejf_e52k--gafcETTEdQnGqp2osvoWI7at25q_GdcYzQ&amp;_nc_ohc=mLKfwlm2YnEQ7kNvwEbUJYX&amp;_nc_gid=6O6pxtBnJ_zvpiSDK0lIVA&amp;edm=AOQ1c0wBAAAA&amp;ccb=7-5&amp;oh=00_Afw5qpSM-mq0inN3WzcXNy68aiN1QJMckBMaSOpiXd-VVw&amp;oe=69BDB448&amp;_nc_sid=8b3546" TargetMode="External"/><Relationship Id="rId1188" Type="http://schemas.openxmlformats.org/officeDocument/2006/relationships/hyperlink" Target="https://www.instagram.com/takeuchi_kosuke" TargetMode="External"/><Relationship Id="rId1395" Type="http://schemas.openxmlformats.org/officeDocument/2006/relationships/hyperlink" Target="https://scontent-atl3-2.cdninstagram.com/v/t51.82787-19/651059551_18572556286047700_3353707658348651640_n.jpg?stp=dst-jpg_e0_s150x150_tt6&amp;efg=eyJ2ZW5jb2RlX3RhZyI6InByb2ZpbGVfcGljLmRqYW5nby4xMDgwLmMyIn0&amp;_nc_ht=scontent-atl3-2.cdninstagram.com&amp;_nc_cat=104&amp;_nc_oc=Q6cZ2QHazQPu732LPpjEqrFaPO6i_klM1Ljl8G8A6Jj_oZ6W3Ssf3VuM9IJciukEbctgQjo&amp;_nc_ohc=nRGju_pvnHkQ7kNvwGgZLGu&amp;_nc_gid=3g1N2-m1DkJDe5x_haz9FQ&amp;edm=AOQ1c0wBAAAA&amp;ccb=7-5&amp;oh=00_AfwPjOHQRJyQenOOHUmhtJwKEtztSWkzM2Gcnj03Tejefg&amp;oe=69BDB978&amp;_nc_sid=8b3546" TargetMode="External"/><Relationship Id="rId1409" Type="http://schemas.openxmlformats.org/officeDocument/2006/relationships/hyperlink" Target="https://www.instagram.com/ferjicerb" TargetMode="External"/><Relationship Id="rId197" Type="http://schemas.openxmlformats.org/officeDocument/2006/relationships/hyperlink" Target="https://scontent-iad3-1.cdninstagram.com/v/t51.2885-19/49858682_604692923277205_5911039266145697792_n.jpg?stp=dst-jpg_e0_s150x150_tt6&amp;efg=eyJ2ZW5jb2RlX3RhZyI6InByb2ZpbGVfcGljLmRqYW5nby43MjAuYzIifQ&amp;_nc_ht=scontent-iad3-1.cdninstagram.com&amp;_nc_cat=101&amp;_nc_oc=Q6cZ2QH3fz76C5lM7b-chvVG2abRAqYTHLsUz219qu_oGgGqwmBoRHzs3YA8CCdhozDCY64BQuFk2lRz2EqqXbt5VpEY&amp;_nc_ohc=HzZFSIlW7W8Q7kNvwEyQEJO&amp;_nc_gid=qRTWmatIQcc2FKGmoMl_iA&amp;edm=AOQ1c0wBAAAA&amp;ccb=7-5&amp;oh=00_AfyGG8qZfjJjqaKPr5d0URGo7mWnbx2AVMidn7MD2uFY3A&amp;oe=69BD9FC2&amp;_nc_sid=8b3546" TargetMode="External"/><Relationship Id="rId418" Type="http://schemas.openxmlformats.org/officeDocument/2006/relationships/hyperlink" Target="https://scontent-iad3-2.cdninstagram.com/v/t51.82787-19/588629315_18033312377740200_5826569202105664653_n.jpg?stp=dst-jpg_e0_s150x150_tt6&amp;efg=eyJ2ZW5jb2RlX3RhZyI6InByb2ZpbGVfcGljLmRqYW5nby4xMDgwLmMyIn0&amp;_nc_ht=scontent-iad3-2.cdninstagram.com&amp;_nc_cat=100&amp;_nc_oc=Q6cZ2QFD2WMzegIi-8RO2Mk_ww5H-gAxfBTpDCX_VRAAoa4cjNmOYPOAbnBz8sYjoOqnG8Tpg0YGo2hsrykWXQ-gm8ex&amp;_nc_ohc=T-F_ovrZ4TcQ7kNvwEB4A4R&amp;_nc_gid=y4vPc_yiZ65bn4W8Kw-KJg&amp;edm=AOQ1c0wBAAAA&amp;ccb=7-5&amp;oh=00_AfwARSBi4A-o_cBSfRYKXVUrMnZ-fAPHmvmDTwiCoKSNoA&amp;oe=69BD97C6&amp;_nc_sid=8b3546" TargetMode="External"/><Relationship Id="rId625" Type="http://schemas.openxmlformats.org/officeDocument/2006/relationships/hyperlink" Target="https://scontent-ord5-1.cdninstagram.com/v/t51.2885-19/510961380_18028953074689571_1514284266269851999_n.jpg?stp=dst-jpg_e0_s150x150_tt6&amp;efg=eyJ2ZW5jb2RlX3RhZyI6InByb2ZpbGVfcGljLmRqYW5nby43MjAuYzIifQ&amp;_nc_ht=scontent-ord5-1.cdninstagram.com&amp;_nc_cat=111&amp;_nc_oc=Q6cZ2QEvKUC4UM0-1-4AdhBjo25OfGqxQDRWtDunjUdxgqMquWh_8Yr3uLLS1qjsQRidFbg&amp;_nc_ohc=z9qNgH-DglMQ7kNvwEZVN9w&amp;_nc_gid=0A97kv4_AI9-RlrIPNqttw&amp;edm=AOQ1c0wBAAAA&amp;ccb=7-5&amp;oh=00_Afxh3Ryjuc9JYuBx5YEiLHK2SRQP82XFvDfhxZ9c0Zl0kg&amp;oe=69BD8F19&amp;_nc_sid=8b3546" TargetMode="External"/><Relationship Id="rId832" Type="http://schemas.openxmlformats.org/officeDocument/2006/relationships/hyperlink" Target="https://scontent-mia3-1.cdninstagram.com/o1/v/t16/f2/m69/AQNebhJ2-vPxFFHuklrjUzqTkfl1bISLEWhib2OH3R4Zikvkttre6IPFKLmkWLYw0CE7xF4RoD_P-WYbbe_s1UUF.mp4?strext=1&amp;_nc_cat=111&amp;_nc_sid=5e9851&amp;_nc_ht=scontent-mia3-1.cdninstagram.com&amp;_nc_ohc=egQGWRFVinIQ7kNvwFd_lic&amp;efg=eyJ2ZW5jb2RlX3RhZyI6Inhwdl9wcm9ncmVzc2l2ZS5JTlNUQUdSQU0uQ0FST1VTRUxfSVRFTS5DMy4zNjAuZGFzaF9iYXNlbGluZV8zX3YxIiwieHB2X2Fzc2V0X2lkIjo4NjY5ODA0NTgyNzkzMTgsImFzc2V0X2FnZV9kYXlzIjo1NjAsInZpX3VzZWNhc2VfaWQiOjEwMTQ2LCJkdXJhdGlvbl9zIjoyMSwidXJsZ2VuX3NvdXJjZSI6Ind3dyJ9&amp;ccb=17-1&amp;_nc_gid=aAG_Mskj1BpYXkctI3lWtg&amp;_nc_ss=1a&amp;_nc_zt=28&amp;vs=37d5e42454eba091&amp;_nc_vs=HBkcFQIYOnBhc3N0aHJvdWdoX2V2ZXJzdG9yZS9HSDZSU0J1TWZTTDh4bThGQUQ0SG44TUdxTmNlYmtZTEFBQUYVAALIARIAKAAYABsCiAd1c2Vfb2lsATEScHJvZ3Jlc3NpdmVfcmVjaXBlATEVAAAmrMbx4_OgigMVAigCQzMsF0A1N87ZFocrGBJkYXNoX2Jhc2VsaW5lXzNfdjERAHXuB2XEngEA&amp;oh=00_Afxvi1dpfJwZewgAUh2792zyPkDxQP6VuJ83aX_O5WTayA&amp;oe=69BD9DA9" TargetMode="External"/><Relationship Id="rId1048" Type="http://schemas.openxmlformats.org/officeDocument/2006/relationships/hyperlink" Target="https://scontent-mia3-2.cdninstagram.com/v/t51.82787-19/539800588_18527625178003291_5391784191081922659_n.jpg?stp=dst-jpg_e0_s150x150_tt6&amp;efg=eyJ2ZW5jb2RlX3RhZyI6InByb2ZpbGVfcGljLmRqYW5nby42MzAuYzIifQ&amp;_nc_ht=scontent-mia3-2.cdninstagram.com&amp;_nc_cat=107&amp;_nc_oc=Q6cZ2QFNNXHu6OcxKjjC-FTe4dPE8j3BZb7nBmUh6cCGsBN7AYN1lpatr-Xrl1sdet1vwUs&amp;_nc_ohc=MKxv2HKJpIQQ7kNvwGX3Wih&amp;_nc_gid=HxI0xy9gaQxHNFDIshT2RA&amp;edm=AOQ1c0wBAAAA&amp;ccb=7-5&amp;oh=00_AfxcGIS-VjVl7tYDS2TJN6ZzHMGVMkp7Hqan0SwHabtVaA&amp;oe=69BDB7CC&amp;_nc_sid=8b3546" TargetMode="External"/><Relationship Id="rId1255" Type="http://schemas.openxmlformats.org/officeDocument/2006/relationships/hyperlink" Target="https://scontent-lga3-2.cdninstagram.com/v/t51.2885-19/68909109_409495639924884_3414272586824024064_n.jpg?stp=dst-jpg_e0_s150x150_tt6&amp;efg=eyJ2ZW5jb2RlX3RhZyI6InByb2ZpbGVfcGljLmRqYW5nby44MDkuYzIifQ&amp;_nc_ht=scontent-lga3-2.cdninstagram.com&amp;_nc_cat=100&amp;_nc_oc=Q6cZ2QEWXlseoVvVmRD6RSeQBVp-LeO3uQfwmWGM8kSuzg0GCP0eXJSMPI7pSINYAZ9eM9U&amp;_nc_ohc=hYC0p3c-XwgQ7kNvwHxFOKC&amp;_nc_gid=gP5cjvRgtiYVsRZfIAp7Dw&amp;edm=AOQ1c0wBAAAA&amp;ccb=7-5&amp;oh=00_AfwROTI9pV9PXfCMuH8liMrQ_5gPiZLyqT041T3hu08h2A&amp;oe=69BDB86C&amp;_nc_sid=8b3546" TargetMode="External"/><Relationship Id="rId264" Type="http://schemas.openxmlformats.org/officeDocument/2006/relationships/hyperlink" Target="https://scontent-bos5-1.cdninstagram.com/v/t51.82787-19/609677060_17845983669657558_6680054562043357752_n.jpg?stp=dst-jpg_e0_s150x150_tt6&amp;efg=eyJ2ZW5jb2RlX3RhZyI6InByb2ZpbGVfcGljLmRqYW5nby43NjYuYzIifQ&amp;_nc_ht=scontent-bos5-1.cdninstagram.com&amp;_nc_cat=106&amp;_nc_oc=Q6cZ2QHtxzkJ4CAas2qOWuU51dA3oEQOEfhA8t1hfb9QKdLKtHYmAcTIYfEFZMlX_lX7uiE&amp;_nc_ohc=9EbfRsWyyO4Q7kNvwF2x7XH&amp;_nc_gid=cHyQS2QaBVUzt184BZy2WQ&amp;edm=AOQ1c0wBAAAA&amp;ccb=7-5&amp;oh=00_Afyawi0Wot3i-zEtP8F98N1UFs5SDaWZdMhTwEbrQhDJgg&amp;oe=69BD85A2&amp;_nc_sid=8b3546" TargetMode="External"/><Relationship Id="rId471" Type="http://schemas.openxmlformats.org/officeDocument/2006/relationships/hyperlink" Target="https://scontent-msp1-1.cdninstagram.com/v/t51.2885-19/471398870_2353066128390241_3715299953020847385_n.jpg?stp=dst-jpg_e0_s150x150_tt6&amp;efg=eyJ2ZW5jb2RlX3RhZyI6InByb2ZpbGVfcGljLmRqYW5nby45NjAuYzIifQ&amp;_nc_ht=scontent-msp1-1.cdninstagram.com&amp;_nc_cat=101&amp;_nc_oc=Q6cZ2QFGylSh3HWRKTrh6g6fgxvPJfhxUGTfcmbdNWK1x3aXdEkzaxO5oJK70Bi-tpaw6wA&amp;_nc_ohc=l821pqg7mG8Q7kNvwHTgVp7&amp;_nc_gid=4HQcUEKojlBq0kR2fyRakg&amp;edm=AOQ1c0wBAAAA&amp;ccb=7-5&amp;oh=00_Afw22UFQXrtwghLlE5_LcE5pign6s0V7wTYriHWR4ptDPA&amp;oe=69BDB6F9&amp;_nc_sid=8b3546" TargetMode="External"/><Relationship Id="rId1115" Type="http://schemas.openxmlformats.org/officeDocument/2006/relationships/hyperlink" Target="https://www.instagram.com/danielchaedesign" TargetMode="External"/><Relationship Id="rId1322" Type="http://schemas.openxmlformats.org/officeDocument/2006/relationships/hyperlink" Target="https://instagram.fsan1-2.fna.fbcdn.net/v/t51.2885-19/463894538_3925391867729524_475998794359907703_n.jpg?stp=dst-jpg_e0_s150x150_tt6&amp;efg=eyJ2ZW5jb2RlX3RhZyI6InByb2ZpbGVfcGljLmRqYW5nby4xMDgwLmMyIn0&amp;_nc_ht=instagram.fsan1-2.fna.fbcdn.net&amp;_nc_cat=104&amp;_nc_oc=Q6cZ2QHnc1Ki6hocSPMx3XSH6IXmCnDXywyXYIl1PPVeF1RDq3R5kicQXlve628lP2Qi3Eo&amp;_nc_ohc=yunqX9XzOesQ7kNvwEI0foz&amp;_nc_gid=A-_ZyoBHKXVQ77EptculnA&amp;edm=AOQ1c0wBAAAA&amp;ccb=7-5&amp;oh=00_AfwB6IMzdZh8R0iiqQvZzwmcFzQkftYtM6fcUFUkSHuAXw&amp;oe=69BDB696&amp;_nc_sid=8b3546" TargetMode="External"/><Relationship Id="rId59" Type="http://schemas.openxmlformats.org/officeDocument/2006/relationships/hyperlink" Target="https://www.instagram.com/lowinger_watches" TargetMode="External"/><Relationship Id="rId124" Type="http://schemas.openxmlformats.org/officeDocument/2006/relationships/hyperlink" Target="https://scontent-iad3-1.cdninstagram.com/v/t51.82787-19/525986778_18510981721019170_345019093131518088_n.jpg?stp=dst-jpg_e0_s150x150_tt6&amp;efg=eyJ2ZW5jb2RlX3RhZyI6InByb2ZpbGVfcGljLmRqYW5nby4xMDgwLmMyIn0&amp;_nc_ht=scontent-iad3-1.cdninstagram.com&amp;_nc_cat=110&amp;_nc_oc=Q6cZ2QEyBGRcJcO9Idtq5SHjBtJC9Ep-FGlgFNdNO-CHE50YI_IvecZg7yzwqjUe6imHP5U&amp;_nc_ohc=jbecE9D8kLAQ7kNvwGFieRt&amp;_nc_gid=4Y2vjUJuqcc_nD8UGLft1A&amp;edm=AOQ1c0wBAAAA&amp;ccb=7-5&amp;oh=00_Afxlu6r-o0G8tsze2vJW8qTvuRs9uZgS_il07ua2yP6ayg&amp;oe=69BD8807&amp;_nc_sid=8b3546" TargetMode="External"/><Relationship Id="rId569" Type="http://schemas.openxmlformats.org/officeDocument/2006/relationships/hyperlink" Target="https://scontent-sea5-1.cdninstagram.com/v/t51.2885-19/279393202_1159953198074093_7716243271957209193_n.jpg?stp=dst-jpg_e0_s150x150_tt6&amp;efg=eyJ2ZW5jb2RlX3RhZyI6InByb2ZpbGVfcGljLmRqYW5nby43NjkuYzIifQ&amp;_nc_ht=scontent-sea5-1.cdninstagram.com&amp;_nc_cat=105&amp;_nc_oc=Q6cZ2QES0jBXL-Lwpv1fAZM3YPpauKwKsawBxYGmYH01G7lHyHC7t6e2Q0PhBs61QhPjnO8&amp;_nc_ohc=iWvSWFs9gIQQ7kNvwHKYME5&amp;_nc_gid=oDwxy11TPzSslhOMqfPrXg&amp;edm=AOQ1c0wBAAAA&amp;ccb=7-5&amp;oh=00_Afxbku8szZpjFDcfhXK1iDCIhkMneKh7rMl7NS5rKximHw&amp;oe=69BDB342&amp;_nc_sid=8b3546" TargetMode="External"/><Relationship Id="rId776" Type="http://schemas.openxmlformats.org/officeDocument/2006/relationships/hyperlink" Target="https://www.instagram.com/mushnimarshania" TargetMode="External"/><Relationship Id="rId983" Type="http://schemas.openxmlformats.org/officeDocument/2006/relationships/hyperlink" Target="https://scontent-iad3-1.cdninstagram.com/v/t51.82787-19/634020572_18559866583059800_2678179670926444556_n.jpg?stp=dst-jpg_e0_s150x150_tt6&amp;efg=eyJ2ZW5jb2RlX3RhZyI6InByb2ZpbGVfcGljLmRqYW5nby4xMDgwLmMyIn0&amp;_nc_ht=scontent-iad3-1.cdninstagram.com&amp;_nc_cat=108&amp;_nc_oc=Q6cZ2QHUb06SZgXAUE7vuiNTDkWcRe-mZLKxaIVEMeImIzBQ9wBlkI8xuM-YMeAlB99VbuM&amp;_nc_ohc=8Tyb5JtfzoAQ7kNvwE7AIGi&amp;_nc_gid=b4fWbtFRTl7WUiALAdAjng&amp;edm=AOQ1c0wBAAAA&amp;ccb=7-5&amp;oh=00_AfwFP4MyN4vrSUWrky9r5nxCNz_2XsGGHMo5Z0bSDis4Kg&amp;oe=69BDB156&amp;_nc_sid=8b3546" TargetMode="External"/><Relationship Id="rId1199" Type="http://schemas.openxmlformats.org/officeDocument/2006/relationships/hyperlink" Target="https://scontent-mia3-1.cdninstagram.com/v/t51.2885-19/91931575_554572925167962_6011782762070016000_n.jpg?stp=dst-jpg_e0_s150x150_tt6&amp;efg=eyJ2ZW5jb2RlX3RhZyI6InByb2ZpbGVfcGljLmRqYW5nby4xMDgwLmMyIn0&amp;_nc_ht=scontent-mia3-1.cdninstagram.com&amp;_nc_cat=106&amp;_nc_oc=Q6cZ2QFW81EcMfVDXqqX-f3_rs4gKjwCEuhMn8fb46HZNORKeTz_s4VhyfdT26YgZX8SIzY&amp;_nc_ohc=25kpk7ajH7cQ7kNvwHMb1A-&amp;_nc_gid=VBpAeJP3Ep5RfRKYf9fdTg&amp;edm=AOQ1c0wBAAAA&amp;ccb=7-5&amp;oh=00_AfzqmfH6akf7rVqYOpQFu8b3AkuWo88HF9Ap6RDz_Jl6dA&amp;oe=69BD8B51&amp;_nc_sid=8b3546" TargetMode="External"/><Relationship Id="rId331" Type="http://schemas.openxmlformats.org/officeDocument/2006/relationships/hyperlink" Target="https://www.instagram.com/joonxyone" TargetMode="External"/><Relationship Id="rId429" Type="http://schemas.openxmlformats.org/officeDocument/2006/relationships/hyperlink" Target="https://scontent-atl3-3.cdninstagram.com/v/t51.82787-19/608198223_17860401183566025_4503844328668326395_n.jpg?stp=dst-jpg_e0_s150x150_tt6&amp;efg=eyJ2ZW5jb2RlX3RhZyI6InByb2ZpbGVfcGljLmRqYW5nby4xMDgwLmMyIn0&amp;_nc_ht=scontent-atl3-3.cdninstagram.com&amp;_nc_cat=109&amp;_nc_oc=Q6cZ2QEChJT5gsAbG_Uob56qnghd71l2-haHWSx67qLO0iIuT2lDZ9dQ7fzao5sdDCo6IY2ojRnHXbJsqqFDsTwFsD5a&amp;_nc_ohc=mDPq9c6Pu8AQ7kNvwGleOrV&amp;_nc_gid=X32tD1htPAb5Ae2-aZ46vA&amp;edm=AOQ1c0wBAAAA&amp;ccb=7-5&amp;oh=00_Afw8DR4dgOdvWxXR9-BVllRKLT2kct2V0LBbskk-H7ooFA&amp;oe=69BDAEBC&amp;_nc_sid=8b3546" TargetMode="External"/><Relationship Id="rId636" Type="http://schemas.openxmlformats.org/officeDocument/2006/relationships/hyperlink" Target="https://www.instagram.com/bama050" TargetMode="External"/><Relationship Id="rId1059" Type="http://schemas.openxmlformats.org/officeDocument/2006/relationships/hyperlink" Target="https://scontent-iad3-2.cdninstagram.com/v/t51.2885-19/487945848_1720844978468682_6575791702823085397_n.jpg?stp=dst-jpg_e0_s150x150_tt6&amp;efg=eyJ2ZW5jb2RlX3RhZyI6InByb2ZpbGVfcGljLmRqYW5nby42MDUuYzIifQ&amp;_nc_ht=scontent-iad3-2.cdninstagram.com&amp;_nc_cat=106&amp;_nc_oc=Q6cZ2QG35S_Sn54iasvmFSDpNjloD4wmdMjeMfQbqIRTOOaXR9eVBeCO5oqbhI8CqySFsgw&amp;_nc_ohc=YSgAN_nEwsYQ7kNvwHH6s46&amp;_nc_gid=ljbZaOV9HyRSesv4q-lkbw&amp;edm=AOQ1c0wBAAAA&amp;ccb=7-5&amp;oh=00_AfxRS0JSn8lXiKtIoHHiH6cLQVsmr1VBKZK-K8iyh-dAYA&amp;oe=69BDA20B&amp;_nc_sid=8b3546" TargetMode="External"/><Relationship Id="rId1266" Type="http://schemas.openxmlformats.org/officeDocument/2006/relationships/hyperlink" Target="https://scontent-hou1-1.cdninstagram.com/v/t51.82787-15/648821154_17900398890392753_4186068371835506167_n.webp?stp=dst-jpg_e35_p1080x1080_sh0.08_tt6&amp;_nc_ht=scontent-hou1-1.cdninstagram.com&amp;_nc_cat=105&amp;_nc_oc=Q6cZ2QE6N7RzcZTc4vNgTMgApsM4pG6ufVYc-sMsGao6QLVDHtk7hjPtuxZi_lxN2gjPudY&amp;_nc_ohc=E3Paob8t6p0Q7kNvwHxdSUd&amp;_nc_gid=hUX2kWUQy7ZLYmV9py_A2A&amp;edm=AOQ1c0wBAAAA&amp;ccb=7-5&amp;ig_cache_key=Mzg0OTYxMjMyMzQ4OTczNDQ2Ng%3D%3D.3-ccb7-5&amp;oh=00_AfzSVdsVUXMijVU77UZoYYFp0xqcUsyfisinPhL2r08QbQ&amp;oe=69BDB515&amp;_nc_sid=8b3546" TargetMode="External"/><Relationship Id="rId843" Type="http://schemas.openxmlformats.org/officeDocument/2006/relationships/hyperlink" Target="https://www.instagram.com/o.takumi_ut" TargetMode="External"/><Relationship Id="rId1126" Type="http://schemas.openxmlformats.org/officeDocument/2006/relationships/hyperlink" Target="https://www.instagram.com/chelyespinolaff" TargetMode="External"/><Relationship Id="rId275" Type="http://schemas.openxmlformats.org/officeDocument/2006/relationships/hyperlink" Target="https://scontent-atl3-2.cdninstagram.com/v/t51.2885-19/148688539_437681174014561_4531510957093468044_n.jpg?stp=dst-jpg_e0_s150x150_tt6&amp;efg=eyJ2ZW5jb2RlX3RhZyI6InByb2ZpbGVfcGljLmRqYW5nby43MjAuYzIifQ&amp;_nc_ht=scontent-atl3-2.cdninstagram.com&amp;_nc_cat=101&amp;_nc_oc=Q6cZ2QG1-deOgR4dEDbn7vXarMPZxsdZErjORMIjm3qRghdLhJr3cKChnOwfPlf06xymCMFP2rwsiZFwFMe6cQ3vegJX&amp;_nc_ohc=2aAUuw_bdQkQ7kNvwHLd_RB&amp;_nc_gid=Be4m86-3kVE2eIlWDZDldg&amp;edm=AOQ1c0wBAAAA&amp;ccb=7-5&amp;oh=00_Afyf9nckcVQV5jORkzgvl2BGhOH9Rre1yDrTEZqEGsuTFQ&amp;oe=69BD8DB4&amp;_nc_sid=8b3546" TargetMode="External"/><Relationship Id="rId482" Type="http://schemas.openxmlformats.org/officeDocument/2006/relationships/hyperlink" Target="https://www.instagram.com/vetkacactusa" TargetMode="External"/><Relationship Id="rId703" Type="http://schemas.openxmlformats.org/officeDocument/2006/relationships/hyperlink" Target="https://scontent-lga3-2.cdninstagram.com/v/t51.82787-19/586700484_18544081288053019_7423491640764865680_n.jpg?stp=dst-jpg_e0_s150x150_tt6&amp;efg=eyJ2ZW5jb2RlX3RhZyI6InByb2ZpbGVfcGljLmRqYW5nby4xMDI0LmMyIn0&amp;_nc_ht=scontent-lga3-2.cdninstagram.com&amp;_nc_cat=107&amp;_nc_oc=Q6cZ2QHo-je_xQVi86rdwLdfCqNsKFnfKVwDkkAd59yfrjH6vm_qEI73t5zLmSlTF7k-6mE&amp;_nc_ohc=-wkOEjoMUSMQ7kNvwFfKnoX&amp;_nc_gid=TASHeZQbf03uLvjh57CUzQ&amp;edm=AOQ1c0wBAAAA&amp;ccb=7-5&amp;oh=00_Afyz63wBxyIXaQb8G7uAGAtMyHZE0OBs5upSKLuD5GyKeg&amp;oe=69BD908C&amp;_nc_sid=8b3546" TargetMode="External"/><Relationship Id="rId910" Type="http://schemas.openxmlformats.org/officeDocument/2006/relationships/hyperlink" Target="https://www.instagram.com/aj.s.66" TargetMode="External"/><Relationship Id="rId1333" Type="http://schemas.openxmlformats.org/officeDocument/2006/relationships/hyperlink" Target="https://scontent-atl3-3.cdninstagram.com/v/t51.82787-19/544926403_18316071490243391_6438949306711505484_n.jpg?stp=dst-jpg_e0_s150x150_tt6&amp;efg=eyJ2ZW5jb2RlX3RhZyI6InByb2ZpbGVfcGljLmRqYW5nby4xMDgwLmMyIn0&amp;_nc_ht=scontent-atl3-3.cdninstagram.com&amp;_nc_cat=111&amp;_nc_oc=Q6cZ2QEMUZwaUuCevYwtN0DssxmbSsqtAXKR3KKh4dMn_VbY562NnXGCGl2lGO3_p_d_etQ&amp;_nc_ohc=uYSGamPJFXwQ7kNvwF36yLl&amp;_nc_gid=N_TthD78ptUt-Om_i1440g&amp;edm=AOQ1c0wBAAAA&amp;ccb=7-5&amp;oh=00_AfxnqpPUbhPhT9yO4Bx88saZxhuoLcnu-xy9QNcMM09c3g&amp;oe=69BDAF35&amp;_nc_sid=8b3546" TargetMode="External"/><Relationship Id="rId135" Type="http://schemas.openxmlformats.org/officeDocument/2006/relationships/hyperlink" Target="https://www.instagram.com/dawidekd" TargetMode="External"/><Relationship Id="rId342" Type="http://schemas.openxmlformats.org/officeDocument/2006/relationships/hyperlink" Target="https://theloupe.watch/" TargetMode="External"/><Relationship Id="rId787" Type="http://schemas.openxmlformats.org/officeDocument/2006/relationships/hyperlink" Target="https://scontent-phl2-1.cdninstagram.com/v/t51.82787-19/618224122_18358108339202588_6598005922922264202_n.jpg?stp=dst-jpg_e0_s150x150_tt6&amp;efg=eyJ2ZW5jb2RlX3RhZyI6InByb2ZpbGVfcGljLmRqYW5nby44MDUuYzIifQ&amp;_nc_ht=scontent-phl2-1.cdninstagram.com&amp;_nc_cat=108&amp;_nc_oc=Q6cZ2QE87U1NOWZo2YMRAJw-DyAc0RDy_TV_FOLdcADM3SmEsGUxGvkDTaxfwz9gb9CUkPA&amp;_nc_ohc=WodEKIvnjz4Q7kNvwE8KjhL&amp;_nc_gid=HtomN28-JClO-WRt0-ShMg&amp;edm=AOQ1c0wBAAAA&amp;ccb=7-5&amp;oh=00_AfwDgbq03pPr2Dpz1Celh2DK_IJRGBD8GZJbZoZ-XFP6_g&amp;oe=69BD9CAF&amp;_nc_sid=8b3546" TargetMode="External"/><Relationship Id="rId994" Type="http://schemas.openxmlformats.org/officeDocument/2006/relationships/hyperlink" Target="https://scontent-bos5-1.cdninstagram.com/v/t51.82787-19/572042441_18105962407617907_188552762195817883_n.jpg?stp=dst-jpg_e0_s150x150_tt6&amp;efg=eyJ2ZW5jb2RlX3RhZyI6InByb2ZpbGVfcGljLmRqYW5nby4zMjAuYzIifQ&amp;_nc_ht=scontent-bos5-1.cdninstagram.com&amp;_nc_cat=107&amp;_nc_oc=Q6cZ2QElulTpRAdk--8_oF-WKNiZgjEeDy9-ciU1hIs-9MBRmtnOU237sqTsAJo0s8NZq6c&amp;_nc_ohc=10ApYG3SY18Q7kNvwHAh0O3&amp;_nc_gid=3Jk7GzQ3ebBD8OJ4GqhtcQ&amp;edm=AOQ1c0wBAAAA&amp;ccb=7-5&amp;oh=00_AfyPo9dsuDO_qzNKS5URBfDWadTDTD6ZyMKZPr94vYAkhw&amp;oe=69BD91D1&amp;_nc_sid=8b3546" TargetMode="External"/><Relationship Id="rId1400" Type="http://schemas.openxmlformats.org/officeDocument/2006/relationships/hyperlink" Target="https://www.instagram.com/cleidimaradasvirgens" TargetMode="External"/><Relationship Id="rId202" Type="http://schemas.openxmlformats.org/officeDocument/2006/relationships/hyperlink" Target="https://scontent-sjc6-1.cdninstagram.com/v/t51.2885-19/504051951_17845508523499511_2830891421802080609_n.jpg?stp=dst-jpg_e0_s150x150_tt6&amp;efg=eyJ2ZW5jb2RlX3RhZyI6InByb2ZpbGVfcGljLmRqYW5nby43ODUuYzIifQ&amp;_nc_ht=scontent-sjc6-1.cdninstagram.com&amp;_nc_cat=111&amp;_nc_oc=Q6cZ2QFY1ZU6EvY1R3H1dC12DQv4hYdPWd3s0Ah9FPibOpKSU1CU0M9rOTqsvReaOpS2Lyo&amp;_nc_ohc=hnOmth_FPmsQ7kNvwFe_5Fy&amp;_nc_gid=uNjMoLgbl-NAzbdIQFDlkQ&amp;edm=AOQ1c0wBAAAA&amp;ccb=7-5&amp;oh=00_AfxBhm39wkChcJL7NHKuK9DHcdz9PbBxOukkbnZ3JhuEdQ&amp;oe=69BDB46D&amp;_nc_sid=8b3546" TargetMode="External"/><Relationship Id="rId647" Type="http://schemas.openxmlformats.org/officeDocument/2006/relationships/hyperlink" Target="https://scontent-msp1-1.cdninstagram.com/v/t51.2885-19/299845758_213259937949414_248629507929857715_n.jpg?stp=dst-jpg_e0_s150x150_tt6&amp;efg=eyJ2ZW5jb2RlX3RhZyI6InByb2ZpbGVfcGljLmRqYW5nby42NDAuYzIifQ&amp;_nc_ht=scontent-msp1-1.cdninstagram.com&amp;_nc_cat=106&amp;_nc_oc=Q6cZ2QEMPLWOA4Ppsek0jJwYexrztI0tgvSc9kKO8z9X41sfIG82pk1OuLjL26UAPaGEMz4&amp;_nc_ohc=-mTzxSq9fXwQ7kNvwFLvSWP&amp;_nc_gid=A0sAPHps9l8yovH7KqdoDQ&amp;edm=AOQ1c0wBAAAA&amp;ccb=7-5&amp;oh=00_AfxqLr8BjpoJ2uC2zdgrFgSILjbQBHFOixOwhDN-gRf4ug&amp;oe=69BDA40D&amp;_nc_sid=8b3546" TargetMode="External"/><Relationship Id="rId854" Type="http://schemas.openxmlformats.org/officeDocument/2006/relationships/hyperlink" Target="https://scontent-atl3-2.cdninstagram.com/v/t51.2885-19/261892387_941012466828893_323202319687162046_n.jpg?stp=dst-jpg_e0_s150x150_tt6&amp;efg=eyJ2ZW5jb2RlX3RhZyI6InByb2ZpbGVfcGljLmRqYW5nby4xMDgwLmMyIn0&amp;_nc_ht=scontent-atl3-2.cdninstagram.com&amp;_nc_cat=105&amp;_nc_oc=Q6cZ2QGtDZ1DCKluUdJPriFjmNy97tRcqqSwN10_CaY-N0W_u4K5lzXwEncikn4qDFF_BIk&amp;_nc_ohc=W8QaUadrxmAQ7kNvwE4is2q&amp;_nc_gid=tPrDDd2SX6tu9PC9NrmXJA&amp;edm=AOQ1c0wBAAAA&amp;ccb=7-5&amp;oh=00_AfwcBaeNwxbEjf4le13pDP8ODCNR-9ikyjMosVTUY0sjCQ&amp;oe=69BDACDD&amp;_nc_sid=8b3546" TargetMode="External"/><Relationship Id="rId1277" Type="http://schemas.openxmlformats.org/officeDocument/2006/relationships/hyperlink" Target="https://www.instagram.com/yin_kai0126" TargetMode="External"/><Relationship Id="rId286" Type="http://schemas.openxmlformats.org/officeDocument/2006/relationships/hyperlink" Target="https://scontent-iad3-1.cdninstagram.com/v/t51.2885-19/487969418_9145459988917009_542582042353449681_n.jpg?stp=dst-jpg_e0_s150x150_tt6&amp;efg=eyJ2ZW5jb2RlX3RhZyI6InByb2ZpbGVfcGljLmRqYW5nby43NzguYzIifQ&amp;_nc_ht=scontent-iad3-1.cdninstagram.com&amp;_nc_cat=101&amp;_nc_oc=Q6cZ2QGKuJe4q8e97B0AzcjGj65H0ndpNKhSN8UIneEfvgzGuwZsy6YnI6QOrg4BaqFtQKQ&amp;_nc_ohc=5hsHK_1mJxoQ7kNvwG7yeio&amp;_nc_gid=tqvGHYtHaJY0HPisX8p5eQ&amp;edm=AOQ1c0wBAAAA&amp;ccb=7-5&amp;oh=00_Afz8IFL_xLy_tyLwiUyhTsC9ll9rVBzSMek_6UE5nd5PEw&amp;oe=69BD91D3&amp;_nc_sid=8b3546" TargetMode="External"/><Relationship Id="rId493" Type="http://schemas.openxmlformats.org/officeDocument/2006/relationships/hyperlink" Target="https://www.instagram.com/arslanutegenov" TargetMode="External"/><Relationship Id="rId507" Type="http://schemas.openxmlformats.org/officeDocument/2006/relationships/hyperlink" Target="https://scontent-lax3-1.cdninstagram.com/v/t51.2885-19/314870911_1105050183530792_9033457592318609963_n.jpg?stp=dst-jpg_e0_s150x150_tt6&amp;efg=eyJ2ZW5jb2RlX3RhZyI6InByb2ZpbGVfcGljLmRqYW5nby45NjAuYzIifQ&amp;_nc_ht=scontent-lax3-1.cdninstagram.com&amp;_nc_cat=108&amp;_nc_oc=Q6cZ2QG7Si-TXagzIu_3vmPlI_L5uEgjpiySRhUZG02VU2WxK_EXzSAqQawoOXlshSQh0_s&amp;_nc_ohc=Z_3dU4pi6G8Q7kNvwF_ZnHX&amp;_nc_gid=oTlZ5bTx_3-GJwlgE9afmg&amp;edm=AOQ1c0wBAAAA&amp;ccb=7-5&amp;oh=00_AfyfPlhOoiFZVeRG6zW_0qRLcILWQKG3jeiRvIMqg2Jfkg&amp;oe=69BDB875&amp;_nc_sid=8b3546" TargetMode="External"/><Relationship Id="rId714" Type="http://schemas.openxmlformats.org/officeDocument/2006/relationships/hyperlink" Target="https://www.instagram.com/itsvladislavk" TargetMode="External"/><Relationship Id="rId921" Type="http://schemas.openxmlformats.org/officeDocument/2006/relationships/hyperlink" Target="https://instagram.flas1-2.fna.fbcdn.net/v/t51.82787-19/629815312_17850537243671487_4421152500418765510_n.jpg?stp=dst-jpg_e0_s150x150_tt6&amp;efg=eyJ2ZW5jb2RlX3RhZyI6InByb2ZpbGVfcGljLmRqYW5nby4xMDgwLmMyIn0&amp;_nc_ht=instagram.flas1-2.fna.fbcdn.net&amp;_nc_cat=103&amp;_nc_oc=Q6cZ2QHZw9ZE-LQYquH-sbfhM_pejql-9RwAYNibqRbrHaUKU8lHF1SjlqfN8AgdVIzlRz4&amp;_nc_ohc=00vjhoY2SFwQ7kNvwEofUAz&amp;_nc_gid=VOOpWEQlw2wKjmIVijOCbg&amp;edm=AOQ1c0wBAAAA&amp;ccb=7-5&amp;oh=00_AfyzROs0Qj61ooU4vnN0GZD27GUKSVRa5DXBlATsmuc7UQ&amp;oe=69BDA95B&amp;_nc_sid=8b3546" TargetMode="External"/><Relationship Id="rId1137" Type="http://schemas.openxmlformats.org/officeDocument/2006/relationships/hyperlink" Target="https://www.instagram.com/t.k.y.926" TargetMode="External"/><Relationship Id="rId1344" Type="http://schemas.openxmlformats.org/officeDocument/2006/relationships/hyperlink" Target="https://www.instagram.com/dylanjliu_" TargetMode="External"/><Relationship Id="rId50" Type="http://schemas.openxmlformats.org/officeDocument/2006/relationships/hyperlink" Target="https://scontent-msp1-1.cdninstagram.com/v/t51.82787-19/575303196_17850872808581158_3992584890357714508_n.jpg?stp=dst-jpg_e0_s150x150_tt6&amp;efg=eyJ2ZW5jb2RlX3RhZyI6InByb2ZpbGVfcGljLmRqYW5nby4xMDgwLmMyIn0&amp;_nc_ht=scontent-msp1-1.cdninstagram.com&amp;_nc_cat=110&amp;_nc_oc=Q6cZ2QHmJ1tXHaLWgFWlD_89DIE_vwI7p7rtPY61x4Ewi0Jlf8U8pF0x0lIhvKo4qdlkRCA&amp;_nc_ohc=mjpscZ3N5OAQ7kNvwGQdto5&amp;_nc_gid=2cBIA11wZn3FcFfOTWmOdQ&amp;edm=AOQ1c0wBAAAA&amp;ccb=7-5&amp;oh=00_AfwUZQOakxS70nexx1SKZIazwqdqD7v_Qnb_7qBmAHlTsA&amp;oe=69BDB61B&amp;_nc_sid=8b3546" TargetMode="External"/><Relationship Id="rId146" Type="http://schemas.openxmlformats.org/officeDocument/2006/relationships/hyperlink" Target="https://www.instagram.com/meganamram" TargetMode="External"/><Relationship Id="rId353" Type="http://schemas.openxmlformats.org/officeDocument/2006/relationships/hyperlink" Target="https://scontent-bos5-1.cdninstagram.com/v/t51.2885-19/369988912_603976654992013_8033100380403168155_n.jpg?stp=dst-jpg_e0_s150x150_tt6&amp;efg=eyJ2ZW5jb2RlX3RhZyI6InByb2ZpbGVfcGljLmRqYW5nby43OTIuYzIifQ&amp;_nc_ht=scontent-bos5-1.cdninstagram.com&amp;_nc_cat=101&amp;_nc_oc=Q6cZ2QHghF4Inf-KF-n8mcJcEwmbDFJv76zWwuRnwo-6eqzG6ELSD0YRFH0049eh-gj5c0w&amp;_nc_ohc=WdSs8K5DpV0Q7kNvwHrN4du&amp;_nc_gid=DrD6NVlgYVy8EVOCF13eoA&amp;edm=AOQ1c0wBAAAA&amp;ccb=7-5&amp;oh=00_Afxci3zgr1_nYVEfe5VJQtFkCuVSHgcHD3tdHbsQ4P6vCA&amp;oe=69BD8F46&amp;_nc_sid=8b3546" TargetMode="External"/><Relationship Id="rId560" Type="http://schemas.openxmlformats.org/officeDocument/2006/relationships/hyperlink" Target="https://t.me/china_car_dragon" TargetMode="External"/><Relationship Id="rId798" Type="http://schemas.openxmlformats.org/officeDocument/2006/relationships/hyperlink" Target="https://www.instagram.com/bullerdavidx" TargetMode="External"/><Relationship Id="rId1190" Type="http://schemas.openxmlformats.org/officeDocument/2006/relationships/hyperlink" Target="https://scontent-det1-1.cdninstagram.com/v/t51.2885-19/26866499_2244545658905126_6774190481321492480_n.jpg?stp=dst-jpg_e0_s150x150_tt6&amp;efg=eyJ2ZW5jb2RlX3RhZyI6InByb2ZpbGVfcGljLmRqYW5nby4xMDgwLmMyIn0&amp;_nc_ht=scontent-det1-1.cdninstagram.com&amp;_nc_cat=102&amp;_nc_oc=Q6cZ2QEr_lX_KGqVI0MOcz34UPM8wc2NN7HYuwlFpCEdfyK-tx52hsoMGDlG-uJYwA5KBRU&amp;_nc_ohc=Hc8ultWIVqQQ7kNvwGDWVgH&amp;_nc_gid=qjnhKb1zPiBaMbrmc7uyuA&amp;edm=AOQ1c0wBAAAA&amp;ccb=7-5&amp;oh=00_AfxjJdPqkHwDSpaoVDqWQ2d-whYQh5hDy43JlrNrcN3-oQ&amp;oe=69BD9228&amp;_nc_sid=8b3546" TargetMode="External"/><Relationship Id="rId1204" Type="http://schemas.openxmlformats.org/officeDocument/2006/relationships/hyperlink" Target="https://www.instagram.com/baziroukiller" TargetMode="External"/><Relationship Id="rId1411" Type="http://schemas.openxmlformats.org/officeDocument/2006/relationships/hyperlink" Target="https://www.instagram.com/harvey_20011202" TargetMode="External"/><Relationship Id="rId213" Type="http://schemas.openxmlformats.org/officeDocument/2006/relationships/hyperlink" Target="http://www.mercadodeluxo.com.br/" TargetMode="External"/><Relationship Id="rId420" Type="http://schemas.openxmlformats.org/officeDocument/2006/relationships/hyperlink" Target="http://pontime.nl/" TargetMode="External"/><Relationship Id="rId658" Type="http://schemas.openxmlformats.org/officeDocument/2006/relationships/hyperlink" Target="https://www.facebook.com/share/14TgbUJeMN7/?mibextid=wwXIfr" TargetMode="External"/><Relationship Id="rId865" Type="http://schemas.openxmlformats.org/officeDocument/2006/relationships/hyperlink" Target="https://www.instagram.com/danneryoi" TargetMode="External"/><Relationship Id="rId1050" Type="http://schemas.openxmlformats.org/officeDocument/2006/relationships/hyperlink" Target="https://instagram.fric1-1.fna.fbcdn.net/v/t51.82787-19/532947979_18523186288040554_2173135267050829565_n.jpg?stp=dst-jpg_e0_s150x150_tt6&amp;efg=eyJ2ZW5jb2RlX3RhZyI6InByb2ZpbGVfcGljLmRqYW5nby4xMDgwLmMyIn0&amp;_nc_ht=instagram.fric1-1.fna.fbcdn.net&amp;_nc_cat=110&amp;_nc_oc=Q6cZ2QE0W7q6TTJUqGtKqKOAY5uAeKgYkbsRzx_LjbaHOEwNlo7s-E0ZKF9LXRy6GDBx3hI&amp;_nc_ohc=5ehXcbe9Z_UQ7kNvwGHupf0&amp;_nc_gid=os5Z7NnIIqfcreDYPsdK0A&amp;edm=AOQ1c0wBAAAA&amp;ccb=7-5&amp;oh=00_AfzmRjrhIVPyuJ4jFx7Gus8pWyUaRAtI2SE4y03SV4yCyg&amp;oe=69BD8727&amp;_nc_sid=8b3546" TargetMode="External"/><Relationship Id="rId1288" Type="http://schemas.openxmlformats.org/officeDocument/2006/relationships/hyperlink" Target="https://www.instagram.com/yu_ting_12" TargetMode="External"/><Relationship Id="rId297" Type="http://schemas.openxmlformats.org/officeDocument/2006/relationships/hyperlink" Target="https://www.instagram.com/dr.sandovalshaik" TargetMode="External"/><Relationship Id="rId518" Type="http://schemas.openxmlformats.org/officeDocument/2006/relationships/hyperlink" Target="https://www.instagram.com/semendudkin" TargetMode="External"/><Relationship Id="rId725" Type="http://schemas.openxmlformats.org/officeDocument/2006/relationships/hyperlink" Target="https://www.instagram.com/luxumsc" TargetMode="External"/><Relationship Id="rId932" Type="http://schemas.openxmlformats.org/officeDocument/2006/relationships/hyperlink" Target="https://scontent-bos5-1.cdninstagram.com/v/t51.2885-19/11910541_560227860792390_877031051_a.jpg?stp=dst-jpg_e0_s150x150_tt6&amp;efg=eyJ2ZW5jb2RlX3RhZyI6InByb2ZpbGVfcGljLmRqYW5nby4xNTAuYzIifQ&amp;_nc_ht=scontent-bos5-1.cdninstagram.com&amp;_nc_cat=106&amp;_nc_oc=Q6cZ2QHtl7PDk-hXf-0wDHebEzjgd3ezQrYohVGiep_0Gcp4zpSEEpLNIT767Jdg5t8FDko&amp;_nc_ohc=uwV77Na4idUQ7kNvwHHKGRA&amp;_nc_gid=ifT2RCOuJ2TS9yeEpve0wA&amp;edm=AOQ1c0wBAAAA&amp;ccb=7-5&amp;oh=00_AfykKNRR-nphSMBuWevSeslHqvelujwpKvJixHjElFdvJw&amp;oe=69BDA6FF&amp;_nc_sid=8b3546" TargetMode="External"/><Relationship Id="rId1148" Type="http://schemas.openxmlformats.org/officeDocument/2006/relationships/hyperlink" Target="https://m.facebook.com/brasserie.axty/" TargetMode="External"/><Relationship Id="rId1355" Type="http://schemas.openxmlformats.org/officeDocument/2006/relationships/hyperlink" Target="https://www.instagram.com/inviles_kersh" TargetMode="External"/><Relationship Id="rId157" Type="http://schemas.openxmlformats.org/officeDocument/2006/relationships/hyperlink" Target="https://scontent-lax3-1.cdninstagram.com/v/t51.82787-19/642536439_17851167735683540_4370826655854078101_n.jpg?stp=dst-jpg_e0_s150x150_tt6&amp;efg=eyJ2ZW5jb2RlX3RhZyI6InByb2ZpbGVfcGljLmRqYW5nby4zOTcuYzIifQ&amp;_nc_ht=scontent-lax3-1.cdninstagram.com&amp;_nc_cat=108&amp;_nc_oc=Q6cZ2QGzODr4FX73GiwmAkxrQYraWh5Btm9wII_YbW8lzVxX1KeXHOgI6jZ5UcH4zzxsYk2rBAN96ljfOaxoMYRVP8aw&amp;_nc_ohc=2APFsFO8VL4Q7kNvwHwaPvk&amp;_nc_gid=ltuPAilCCr2HvrMR_0g_mA&amp;edm=AOQ1c0wBAAAA&amp;ccb=7-5&amp;oh=00_Afwfh1kKv4-esRym7chbzHBA8k8OMIpQyPAr7Aa54YYFWw&amp;oe=69BDB355&amp;_nc_sid=8b3546" TargetMode="External"/><Relationship Id="rId364" Type="http://schemas.openxmlformats.org/officeDocument/2006/relationships/hyperlink" Target="https://www.instagram.com/william.leaman" TargetMode="External"/><Relationship Id="rId1008" Type="http://schemas.openxmlformats.org/officeDocument/2006/relationships/hyperlink" Target="https://dj-vendlinu.myshopify.com/" TargetMode="External"/><Relationship Id="rId1215" Type="http://schemas.openxmlformats.org/officeDocument/2006/relationships/hyperlink" Target="https://scontent-atl3-3.cdninstagram.com/v/t51.2885-19/465214703_530206016565862_1903431371217911708_n.jpg?stp=dst-jpg_e0_s150x150_tt6&amp;efg=eyJ2ZW5jb2RlX3RhZyI6InByb2ZpbGVfcGljLmRqYW5nby4xMDgwLmMyIn0&amp;_nc_ht=scontent-atl3-3.cdninstagram.com&amp;_nc_cat=110&amp;_nc_oc=Q6cZ2QGMxRhVDeDVZIzfAHAAKSkflPpYu9sQgqEldkDIv1Vv1-_9T7zc9mzOBUggVq2MRX8&amp;_nc_ohc=pnP153D0PyoQ7kNvwFh1IDM&amp;_nc_gid=6R1Og1eyDSw8cZnv4YDXmA&amp;edm=AOQ1c0wBAAAA&amp;ccb=7-5&amp;oh=00_Afy05MzcFNjYS9GyLU8rH5WDasvwS1VykNnpqKUwM8ABeQ&amp;oe=69BD98BA&amp;_nc_sid=8b3546" TargetMode="External"/><Relationship Id="rId1422" Type="http://schemas.openxmlformats.org/officeDocument/2006/relationships/hyperlink" Target="https://www.instagram.com/nothing577" TargetMode="External"/><Relationship Id="rId61" Type="http://schemas.openxmlformats.org/officeDocument/2006/relationships/hyperlink" Target="https://www.instagram.com/j.chenghao" TargetMode="External"/><Relationship Id="rId571" Type="http://schemas.openxmlformats.org/officeDocument/2006/relationships/hyperlink" Target="https://scontent-iad3-1.cdninstagram.com/v/t51.2885-19/14624686_131617334083576_6173834553912721408_a.jpg?stp=dst-jpg_e0_s150x150_tt6&amp;efg=eyJ2ZW5jb2RlX3RhZyI6InByb2ZpbGVfcGljLmRqYW5nby4xMDgwLmMyIn0&amp;_nc_ht=scontent-iad3-1.cdninstagram.com&amp;_nc_cat=104&amp;_nc_oc=Q6cZ2QGb_TJLHgrXtknjPHAUcfGp_aL1t70NcMETUvlSX1453zphnIZgMSDElIRSw79BMaU&amp;_nc_ohc=E6HJUP2vcscQ7kNvwGioHBO&amp;_nc_gid=ZAAqyi5mBLDderFYm19nHQ&amp;edm=AOQ1c0wBAAAA&amp;ccb=7-5&amp;oh=00_Afw06u4jF-t0P5ZO1nOhqrjg4KC9B7R_jIcD2y4GPH-Ugg&amp;oe=69BD8D9C&amp;_nc_sid=8b3546" TargetMode="External"/><Relationship Id="rId669" Type="http://schemas.openxmlformats.org/officeDocument/2006/relationships/hyperlink" Target="https://scontent-lga3-1.cdninstagram.com/v/t51.2885-19/11881710_1219368344755258_2137290910_a.jpg?stp=dst-jpg_e0_s150x150_tt6&amp;efg=eyJ2ZW5jb2RlX3RhZyI6InByb2ZpbGVfcGljLmRqYW5nby45NjAuYzIifQ&amp;_nc_ht=scontent-lga3-1.cdninstagram.com&amp;_nc_cat=110&amp;_nc_oc=Q6cZ2QFPFWW1LHr8KWdJ_ClQlDFAC8IJLclN8qyWLYJllWKeENFvlY9SmROqzEK0uPqT2-g&amp;_nc_ohc=K8b5nii_n-QQ7kNvwHZpvf8&amp;_nc_gid=EnBmUR6e640P8657-rBn-A&amp;edm=AOQ1c0wBAAAA&amp;ccb=7-5&amp;oh=00_Afy1jQpIobueJ7LayXq7euxh3mKKEETMxNZ2qPqTjKI3eQ&amp;oe=69BD8C6B&amp;_nc_sid=8b3546" TargetMode="External"/><Relationship Id="rId876" Type="http://schemas.openxmlformats.org/officeDocument/2006/relationships/hyperlink" Target="https://scontent-atl3-3.cdninstagram.com/v/t51.82787-19/581362732_17865321567500051_8788666184820231113_n.jpg?stp=dst-jpg_e0_s150x150_tt6&amp;efg=eyJ2ZW5jb2RlX3RhZyI6InByb2ZpbGVfcGljLmRqYW5nby43MjguYzIifQ&amp;_nc_ht=scontent-atl3-3.cdninstagram.com&amp;_nc_cat=111&amp;_nc_oc=Q6cZ2QHpA2rdIHurAXmGwlEVm4m_JZtKHEvW0FPe3R5q_WTSp6qUNA0uawPjCOKoUnk9mZTqrY5LJ59flAyBuFjF7zMq&amp;_nc_ohc=vzady8Siv58Q7kNvwE3BQ9c&amp;_nc_gid=tXV86AFAv3X4D9kxkt4xlQ&amp;edm=AOQ1c0wBAAAA&amp;ccb=7-5&amp;oh=00_Afz5-3I557NmSDOBUaUVIUN1vMQijs7zupR5_qwrh0JQtw&amp;oe=69BD8D3F&amp;_nc_sid=8b3546" TargetMode="External"/><Relationship Id="rId1299" Type="http://schemas.openxmlformats.org/officeDocument/2006/relationships/hyperlink" Target="https://scontent-phl2-1.cdninstagram.com/v/t51.82787-15/649227085_17870882463564622_7291563029171024704_n.webp?stp=dst-jpg_e35_s1080x1080_sh0.08_tt6&amp;_nc_ht=scontent-phl2-1.cdninstagram.com&amp;_nc_cat=110&amp;_nc_oc=Q6cZ2QHXmcTMHjJQu21UkLtq741vUWw0NR_CDXMWsndYGAecIRr2toFwqoAa-DSbZif1MEw&amp;_nc_ohc=17WTDhXNbLgQ7kNvwGOPEvR&amp;_nc_gid=JOaMDApS7UdFLouoOpCoAw&amp;edm=AOQ1c0wBAAAA&amp;ccb=7-5&amp;ig_cache_key=Mzg0OTg2NTQzMzgzOTQ4Njg4OQ%3D%3D.3-ccb7-5&amp;oh=00_AfwDV2x5nmPncX1nNfG5TXhldg24EapHsmeD1VX5cPuUjw&amp;oe=69BDB4B1&amp;_nc_sid=8b3546" TargetMode="External"/><Relationship Id="rId19" Type="http://schemas.openxmlformats.org/officeDocument/2006/relationships/hyperlink" Target="http://www.enogia.com/" TargetMode="External"/><Relationship Id="rId224" Type="http://schemas.openxmlformats.org/officeDocument/2006/relationships/hyperlink" Target="https://www.instagram.com/random_wrist" TargetMode="External"/><Relationship Id="rId431" Type="http://schemas.openxmlformats.org/officeDocument/2006/relationships/hyperlink" Target="https://scontent-lax7-1.cdninstagram.com/v/t51.2885-19/480948630_1686888432037337_1059459231276433387_n.jpg?stp=dst-jpg_e0_s150x150_tt6&amp;efg=eyJ2ZW5jb2RlX3RhZyI6InByb2ZpbGVfcGljLmRqYW5nby4xMDgwLmMyIn0&amp;_nc_ht=scontent-lax7-1.cdninstagram.com&amp;_nc_cat=105&amp;_nc_oc=Q6cZ2QE17_wlqu8-IkwmIJCw7h2pz8yrs9QVGRNHbt0QqOH5mTAr1sGH_OWkYMRqPsecphQ&amp;_nc_ohc=PugLflqW4ggQ7kNvwEPqhUJ&amp;_nc_gid=XjxJDGtb9JimiMMUT7REEQ&amp;edm=AOQ1c0wBAAAA&amp;ccb=7-5&amp;oh=00_AfxaFiyJCe2vPyNw-Vn_9oeRgivZ-XQ7KYhXxUKpI1-SPg&amp;oe=69BD9083&amp;_nc_sid=8b3546" TargetMode="External"/><Relationship Id="rId529" Type="http://schemas.openxmlformats.org/officeDocument/2006/relationships/hyperlink" Target="https://www.instagram.com/sis.masis" TargetMode="External"/><Relationship Id="rId736" Type="http://schemas.openxmlformats.org/officeDocument/2006/relationships/hyperlink" Target="https://scontent-ord5-3.cdninstagram.com/o1/v/t16/f2/m69/AQOZjUIblCGsgEWoeS15z_xa7DAd7u5TKX1SjOEIvO_I72j2XGbUelUnuRA_ndn4Jd9vQ9LuO6VfAO2uhkQJatBy.mp4?strext=1&amp;_nc_cat=106&amp;_nc_sid=5e9851&amp;_nc_ht=scontent-ord5-3.cdninstagram.com&amp;_nc_ohc=G5wl6g1hxpwQ7kNvwG1j_OX&amp;efg=eyJ2ZW5jb2RlX3RhZyI6Inhwdl9wcm9ncmVzc2l2ZS5JTlNUQUdSQU0uQ0FST1VTRUxfSVRFTS5DMy43MjAuZGFzaF9iYXNlbGluZV8xX3YxIiwieHB2X2Fzc2V0X2lkIjoyNDk1NzgxNjgxMTI5MjEsImFzc2V0X2FnZV9kYXlzIjo4NTUsInZpX3VzZWNhc2VfaWQiOjEwMTQ2LCJkdXJhdGlvbl9zIjoxMiwidXJsZ2VuX3NvdXJjZSI6Ind3dyJ9&amp;ccb=17-1&amp;_nc_gid=p-Y1bZbLyZrxPTX0ngTTOQ&amp;_nc_ss=1a&amp;_nc_zt=28&amp;vs=61a6d79bb685382&amp;_nc_vs=HBksFQIYOnBhc3N0aHJvdWdoX2V2ZXJzdG9yZS9HUGtjNXhjVjNXTDgza3dDQU5nbEFvU3dELVVyYmtZTEFBQUYVAALIARIAFQIYOnBhc3N0aHJvdWdoX2V2ZXJzdG9yZS9HSksxN1JkU2w4QU15YzhDQUkwYUtjbV9VNkVxYmtZTEFBQUYVAgLIARIAKAAYABsCiAd1c2Vfb2lsATEScHJvZ3Jlc3NpdmVfcmVjaXBlATEVAAAmstzuoK6_cRUCKAJDMywXQCgzMzMzMzMYEmRhc2hfYmFzZWxpbmVfMV92MREAde4HZcSeAQA&amp;oh=00_AfzrFAwKq4E50LaiVtA7BmwwZtQM21QKn6yiw--1ZlPuBA&amp;oe=69BD9A36" TargetMode="External"/><Relationship Id="rId1061" Type="http://schemas.openxmlformats.org/officeDocument/2006/relationships/hyperlink" Target="https://www.dugup.tokyo/" TargetMode="External"/><Relationship Id="rId1159" Type="http://schemas.openxmlformats.org/officeDocument/2006/relationships/hyperlink" Target="https://www.instagram.com/standrepairworks" TargetMode="External"/><Relationship Id="rId1366" Type="http://schemas.openxmlformats.org/officeDocument/2006/relationships/hyperlink" Target="https://scontent-atl3-1.cdninstagram.com/v/t51.2885-19/440350991_782900320607739_5319780725438080648_n.jpg?stp=dst-jpg_e0_s150x150_tt6&amp;efg=eyJ2ZW5jb2RlX3RhZyI6InByb2ZpbGVfcGljLmRqYW5nby41NjMuYzIifQ&amp;_nc_ht=scontent-atl3-1.cdninstagram.com&amp;_nc_cat=103&amp;_nc_oc=Q6cZ2QEzDNvRyMXKebP5Lj3rE5yWObAjajeCIaju2nJwspTOlZWfoiAByBscu5GMqwP-prsTG4jUQBGJwM9meNRu7oT9&amp;_nc_ohc=U7m3FuHQaaYQ7kNvwH_7XIL&amp;_nc_gid=lv2kC6kVQRapaBhxFLHBaA&amp;edm=AOQ1c0wBAAAA&amp;ccb=7-5&amp;oh=00_AfypzQO7l0oUFr18HBMkjG05lkoIoOTP1aO7Q_0pw7msiw&amp;oe=69BD9358&amp;_nc_sid=8b3546" TargetMode="External"/><Relationship Id="rId168" Type="http://schemas.openxmlformats.org/officeDocument/2006/relationships/hyperlink" Target="https://scontent-dfw5-1.cdninstagram.com/v/t51.82787-19/624304732_17852770845618610_2019050248171079601_n.jpg?stp=dst-jpg_e0_s150x150_tt6&amp;efg=eyJ2ZW5jb2RlX3RhZyI6InByb2ZpbGVfcGljLmRqYW5nby4xMDI0LmMyIn0&amp;_nc_ht=scontent-dfw5-1.cdninstagram.com&amp;_nc_cat=110&amp;_nc_oc=Q6cZ2QFvo3zY-5rR5tdJsrpXyj_1cgiMRYlh8tPNnn4oJHhBDR0cBk4XuW3IP5GbdAuZt4U&amp;_nc_ohc=TuHPgOk-OxgQ7kNvwFEHEt9&amp;_nc_gid=N300ceFL0mKYr8k9DaQrhQ&amp;edm=AOQ1c0wBAAAA&amp;ccb=7-5&amp;oh=00_AfzykjPuCNVjDQ0JQkGdCIRyyg0RQ4lTCBw666OwqcMW7A&amp;oe=69BDB6A6&amp;_nc_sid=8b3546" TargetMode="External"/><Relationship Id="rId943" Type="http://schemas.openxmlformats.org/officeDocument/2006/relationships/hyperlink" Target="https://www.instagram.com/tadahikoehara" TargetMode="External"/><Relationship Id="rId1019" Type="http://schemas.openxmlformats.org/officeDocument/2006/relationships/hyperlink" Target="https://scontent-iad3-2.cdninstagram.com/v/t51.2885-19/14676627_556020251254962_3323751297747779584_a.jpg?stp=dst-jpg_e0_s150x150_tt6&amp;efg=eyJ2ZW5jb2RlX3RhZyI6InByb2ZpbGVfcGljLmRqYW5nby4xMDgwLmMyIn0&amp;_nc_ht=scontent-iad3-2.cdninstagram.com&amp;_nc_cat=106&amp;_nc_oc=Q6cZ2QFB_1zphefJA8NtXoNDALN6IsITeOkonkGOrD8Tx03dRpSlatXvuisBjPU8l-p-Zz8&amp;_nc_ohc=AJxMYCuO108Q7kNvwEpXabw&amp;_nc_gid=pGRaJJDWzTj2i8MOazCq4g&amp;edm=AOQ1c0wBAAAA&amp;ccb=7-5&amp;oh=00_AfzOa9x_j7WRO0q6cEumMMPbD3c1HUPkvK9wqVS1-Bp4zQ&amp;oe=69BDA186&amp;_nc_sid=8b3546" TargetMode="External"/><Relationship Id="rId72" Type="http://schemas.openxmlformats.org/officeDocument/2006/relationships/hyperlink" Target="https://www.instagram.com/the_watch_i_watch" TargetMode="External"/><Relationship Id="rId375" Type="http://schemas.openxmlformats.org/officeDocument/2006/relationships/hyperlink" Target="https://wa.me/9809128893886?countryCode=98&amp;countryName=IR&amp;phoneNumber=09128893886" TargetMode="External"/><Relationship Id="rId582" Type="http://schemas.openxmlformats.org/officeDocument/2006/relationships/hyperlink" Target="https://www.instagram.com/mura_kadyrov" TargetMode="External"/><Relationship Id="rId803" Type="http://schemas.openxmlformats.org/officeDocument/2006/relationships/hyperlink" Target="https://www.instagram.com/pavel_778" TargetMode="External"/><Relationship Id="rId1226" Type="http://schemas.openxmlformats.org/officeDocument/2006/relationships/hyperlink" Target="https://scontent-iad3-2.cdninstagram.com/v/t51.2885-19/263589985_251095357010441_6699328472559301556_n.jpg?stp=dst-jpg_e0_s150x150_tt6&amp;efg=eyJ2ZW5jb2RlX3RhZyI6InByb2ZpbGVfcGljLmRqYW5nby41MTAuYzIifQ&amp;_nc_ht=scontent-iad3-2.cdninstagram.com&amp;_nc_cat=105&amp;_nc_oc=Q6cZ2QFI2OdvwIVwCBAzXor9iUwlTs5ABfjcwOXRejjn2WafD6yftF5grPBgilSSWZMKrdk&amp;_nc_ohc=auNOyeSwhI4Q7kNvwG9RNtp&amp;_nc_gid=B0vo9uGgo1PbH1tQSJrTTA&amp;edm=AOQ1c0wBAAAA&amp;ccb=7-5&amp;oh=00_AfzBmAcGdXWnez5AgIvjp8_J8UNDpy3-uV9yyFWsejd0Wg&amp;oe=69BDB8AA&amp;_nc_sid=8b3546" TargetMode="External"/><Relationship Id="rId1433" Type="http://schemas.openxmlformats.org/officeDocument/2006/relationships/hyperlink" Target="https://bit.ly/2Lp4fkD" TargetMode="External"/><Relationship Id="rId3" Type="http://schemas.openxmlformats.org/officeDocument/2006/relationships/hyperlink" Target="https://instagram.fyto1-2.fna.fbcdn.net/v/t51.2885-19/431698407_929956895117509_3137349195214736088_n.jpg?stp=dst-jpg_e0_s150x150_tt6&amp;efg=eyJ2ZW5jb2RlX3RhZyI6InByb2ZpbGVfcGljLmRqYW5nby4xMDgwLmMyIn0&amp;_nc_ht=instagram.fyto1-2.fna.fbcdn.net&amp;_nc_cat=101&amp;_nc_oc=Q6cZ2QGN2q_9e63hviuPUfLgrrXn-vgVmnrF0H5SjWXWXU23NIQhl6ygTJWoFrxhgjJipCg&amp;_nc_ohc=dpMRisC0vkQQ7kNvwFWJADr&amp;_nc_gid=fhJwiM6umqPJBRfXbBA-Gw&amp;edm=AOQ1c0wBAAAA&amp;ccb=7-5&amp;oh=00_Afwc2Sa9Qo1oPCXD1TkwnogtU7pMM8MHx9lmKmhNYRCOaA&amp;oe=69BDA5E2&amp;_nc_sid=8b3546" TargetMode="External"/><Relationship Id="rId235" Type="http://schemas.openxmlformats.org/officeDocument/2006/relationships/hyperlink" Target="https://www.instagram.com/bezelsandbullets" TargetMode="External"/><Relationship Id="rId442" Type="http://schemas.openxmlformats.org/officeDocument/2006/relationships/hyperlink" Target="http://aaronmiletichphotography.com/" TargetMode="External"/><Relationship Id="rId887" Type="http://schemas.openxmlformats.org/officeDocument/2006/relationships/hyperlink" Target="https://scontent-det1-1.cdninstagram.com/v/t51.82787-19/582768505_18072927734252944_6369942174590460967_n.jpg?stp=dst-jpg_e0_s150x150_tt6&amp;efg=eyJ2ZW5jb2RlX3RhZyI6InByb2ZpbGVfcGljLmRqYW5nby4xMDgwLmMyIn0&amp;_nc_ht=scontent-det1-1.cdninstagram.com&amp;_nc_cat=104&amp;_nc_oc=Q6cZ2QFqPYtBrL7qTo8sBZZDBldP3gU2SPdQNo2_sFBkX7v-l9N6LJ3IyyG5ouX4wFnkVUs&amp;_nc_ohc=gg8USqe2MPUQ7kNvwFKFVU6&amp;_nc_gid=cA79CyfgSH1esNGfM-96Hw&amp;edm=AOQ1c0wBAAAA&amp;ccb=7-5&amp;oh=00_Afyj9Kv9oIzeyaOY4pqHFR9_hpVRB9eQ5bq_E48HBy2MSA&amp;oe=69BDB446&amp;_nc_sid=8b3546" TargetMode="External"/><Relationship Id="rId1072" Type="http://schemas.openxmlformats.org/officeDocument/2006/relationships/hyperlink" Target="https://www.gq.com.tw/author/jim" TargetMode="External"/><Relationship Id="rId302" Type="http://schemas.openxmlformats.org/officeDocument/2006/relationships/hyperlink" Target="http://roadautomobile.com.my/webmail" TargetMode="External"/><Relationship Id="rId747" Type="http://schemas.openxmlformats.org/officeDocument/2006/relationships/hyperlink" Target="https://www.instagram.com/giuvaerlux" TargetMode="External"/><Relationship Id="rId954" Type="http://schemas.openxmlformats.org/officeDocument/2006/relationships/hyperlink" Target="https://youtube.com/channel/UC6PnHBBAjnRlB-sOsMgL_Fw" TargetMode="External"/><Relationship Id="rId1377" Type="http://schemas.openxmlformats.org/officeDocument/2006/relationships/hyperlink" Target="https://instagram.fsan1-2.fna.fbcdn.net/v/t51.2885-19/448444599_1111250493316568_4315366122535823573_n.jpg?stp=dst-jpg_e0_s150x150_tt6&amp;efg=eyJ2ZW5jb2RlX3RhZyI6InByb2ZpbGVfcGljLmRqYW5nby4xMDA1LmMyIn0&amp;_nc_ht=instagram.fsan1-2.fna.fbcdn.net&amp;_nc_cat=108&amp;_nc_oc=Q6cZ2QHrAIl8ztnTCnJgJuFU166e4-BCGGyk2kgUPJEHeHbJwoOK-a8yET01HYT-ZbB0PMWi8EhQfNdMFynL09id3tHK&amp;_nc_ohc=-uGx_p_iamgQ7kNvwEs7ys7&amp;_nc_gid=I1AOeEIHEjT_wi9OIW36nw&amp;edm=AOQ1c0wBAAAA&amp;ccb=7-5&amp;oh=00_AfydTq4dFz0r68IjvsHmVS_RedEF-RXBh6mVzo29eFnEyg&amp;oe=69BDBC87&amp;_nc_sid=8b3546" TargetMode="External"/><Relationship Id="rId83" Type="http://schemas.openxmlformats.org/officeDocument/2006/relationships/hyperlink" Target="https://www.instagram.com/landozheng" TargetMode="External"/><Relationship Id="rId179" Type="http://schemas.openxmlformats.org/officeDocument/2006/relationships/hyperlink" Target="https://scontent-lax7-1.cdninstagram.com/v/t51.82787-19/610628936_17842899633669701_3502201715615881697_n.jpg?stp=dst-jpg_e0_s150x150_tt6&amp;efg=eyJ2ZW5jb2RlX3RhZyI6InByb2ZpbGVfcGljLmRqYW5nby4xMDgwLmMyIn0&amp;_nc_ht=scontent-lax7-1.cdninstagram.com&amp;_nc_cat=105&amp;_nc_oc=Q6cZ2QEs6xpWLTzIAKw2mQCOI0ZLB7zMq--a1iO7ahnUTl2G-4uT6Z3l1ZwpcYB5ddEmwY8&amp;_nc_ohc=4a6CY_g4t5kQ7kNvwHaaR9E&amp;_nc_gid=Y0XIoO2X4SzME5nDAG9Spw&amp;edm=AOQ1c0wBAAAA&amp;ccb=7-5&amp;oh=00_AfwptleAs8X2a5gkiise5_GlMbpes81DXUptT56KqkEFHw&amp;oe=69BDA5D7&amp;_nc_sid=8b3546" TargetMode="External"/><Relationship Id="rId386" Type="http://schemas.openxmlformats.org/officeDocument/2006/relationships/hyperlink" Target="https://www.instagram.com/watchecker" TargetMode="External"/><Relationship Id="rId593" Type="http://schemas.openxmlformats.org/officeDocument/2006/relationships/hyperlink" Target="https://scontent-hou1-1.cdninstagram.com/v/t51.2885-19/315111752_1337920800374344_8549647502344059725_n.jpg?stp=dst-jpg_e0_s150x150_tt6&amp;efg=eyJ2ZW5jb2RlX3RhZyI6InByb2ZpbGVfcGljLmRqYW5nby4xMDgwLmMyIn0&amp;_nc_ht=scontent-hou1-1.cdninstagram.com&amp;_nc_cat=104&amp;_nc_oc=Q6cZ2QGuhk-rpJv0cTitXEM-aYZEfTn7qtXg5I6T58lHefi8OGMc8rul03FmFuyvrKyReYY&amp;_nc_ohc=_MT0ai7BYJEQ7kNvwGa2RNs&amp;_nc_gid=Zsk803SmfSy6UKH1FPHlIw&amp;edm=AOQ1c0wBAAAA&amp;ccb=7-5&amp;oh=00_Afx9HC6SNkFseqLBRKoSYhT24ligg0nVUd_HPJpiil8-Cw&amp;oe=69BDB84F&amp;_nc_sid=8b3546" TargetMode="External"/><Relationship Id="rId607" Type="http://schemas.openxmlformats.org/officeDocument/2006/relationships/hyperlink" Target="https://scontent-lga3-1.cdninstagram.com/v/t51.82787-19/640375771_18175201663378547_6819204889821712176_n.jpg?stp=dst-jpg_e0_s150x150_tt6&amp;efg=eyJ2ZW5jb2RlX3RhZyI6InByb2ZpbGVfcGljLmRqYW5nby4xMDgwLmMyIn0&amp;_nc_ht=scontent-lga3-1.cdninstagram.com&amp;_nc_cat=111&amp;_nc_oc=Q6cZ2QEF9m2irdHI58BCjGro-I6RZBBPGfLUeZAqRQH1EJi36ddSr2z-3N6na09dvRXiyU4&amp;_nc_ohc=3vfT3xDrJI0Q7kNvwEGUY3T&amp;_nc_gid=39UX7YeWNqm32lvQIfheFw&amp;edm=AOQ1c0wBAAAA&amp;ccb=7-5&amp;oh=00_Afy-spJLPfr3VVd_mSMrf1hEgOWc_Kq-ib0LXNDeY3RE2w&amp;oe=69BD8C24&amp;_nc_sid=8b3546" TargetMode="External"/><Relationship Id="rId814" Type="http://schemas.openxmlformats.org/officeDocument/2006/relationships/hyperlink" Target="http://www.radpies.com/" TargetMode="External"/><Relationship Id="rId1237" Type="http://schemas.openxmlformats.org/officeDocument/2006/relationships/hyperlink" Target="https://www.instagram.com/krassion.hk" TargetMode="External"/><Relationship Id="rId246" Type="http://schemas.openxmlformats.org/officeDocument/2006/relationships/hyperlink" Target="https://www.instagram.com/bu_hamdan40" TargetMode="External"/><Relationship Id="rId453" Type="http://schemas.openxmlformats.org/officeDocument/2006/relationships/hyperlink" Target="https://www.instagram.com/avdonina.nadya" TargetMode="External"/><Relationship Id="rId660" Type="http://schemas.openxmlformats.org/officeDocument/2006/relationships/hyperlink" Target="https://www.instagram.com/uniq_expert" TargetMode="External"/><Relationship Id="rId898" Type="http://schemas.openxmlformats.org/officeDocument/2006/relationships/hyperlink" Target="https://www.instagram.com/xyvvx" TargetMode="External"/><Relationship Id="rId1083" Type="http://schemas.openxmlformats.org/officeDocument/2006/relationships/hyperlink" Target="https://www.instagram.com/keatnapin" TargetMode="External"/><Relationship Id="rId1290" Type="http://schemas.openxmlformats.org/officeDocument/2006/relationships/hyperlink" Target="https://scontent-iad3-2.cdninstagram.com/v/t51.2885-19/202361790_853579681905786_4326493349054714019_n.jpg?stp=dst-jpg_e0_s150x150_tt6&amp;efg=eyJ2ZW5jb2RlX3RhZyI6InByb2ZpbGVfcGljLmRqYW5nby44NjQuYzIifQ&amp;_nc_ht=scontent-iad3-2.cdninstagram.com&amp;_nc_cat=106&amp;_nc_oc=Q6cZ2QH0_wBnEOPGh5mZyWCL8z-aDPOn10eCRb6h80z2BwBGgOI3Pfa5MhHGE_BIf8d2Jms&amp;_nc_ohc=X6ZmcVSII_AQ7kNvwHge1Zy&amp;_nc_gid=P5rnQYs8n6DqAjUAnCHnSA&amp;edm=AOQ1c0wBAAAA&amp;ccb=7-5&amp;oh=00_AfzcO4nSTIrPIAOd1ab_l40eHmlidvYOTS_sDKZS5wpo8A&amp;oe=69BD90E1&amp;_nc_sid=8b3546" TargetMode="External"/><Relationship Id="rId1304" Type="http://schemas.openxmlformats.org/officeDocument/2006/relationships/hyperlink" Target="https://scontent-sjc6-1.cdninstagram.com/v/t51.82787-19/516144951_18512147695014479_7847543555972554669_n.jpg?stp=dst-jpg_e0_s150x150_tt6&amp;efg=eyJ2ZW5jb2RlX3RhZyI6InByb2ZpbGVfcGljLmRqYW5nby4xMDgwLmMyIn0&amp;_nc_ht=scontent-sjc6-1.cdninstagram.com&amp;_nc_cat=111&amp;_nc_oc=Q6cZ2QFGULwnJ3dBbFCb6GfE0SyK9qyEpug64iACoY92Kr4cq8t22JC6-2i3HhCbqLJFz8vFGGjDzG3fYhJcC838Clyi&amp;_nc_ohc=CfQ3BMpFoUUQ7kNvwFdBsV4&amp;_nc_gid=11ptvfCr4mwBpFxXGP47_A&amp;edm=AOQ1c0wBAAAA&amp;ccb=7-5&amp;oh=00_AfyuUriP8tOJaRwk3aSctU62WHhTXNJIxOB2hUwDvHJkQw&amp;oe=69BDB2B8&amp;_nc_sid=8b3546" TargetMode="External"/><Relationship Id="rId106" Type="http://schemas.openxmlformats.org/officeDocument/2006/relationships/hyperlink" Target="https://scontent-bos5-1.cdninstagram.com/v/t51.2885-19/92003742_2976771842381156_4444961473965326336_n.jpg?stp=dst-jpg_e0_s150x150_tt6&amp;efg=eyJ2ZW5jb2RlX3RhZyI6InByb2ZpbGVfcGljLmRqYW5nby4xMDU4LmMyIn0&amp;_nc_ht=scontent-bos5-1.cdninstagram.com&amp;_nc_cat=108&amp;_nc_oc=Q6cZ2QFZwYPvMLXDvvw3GawGLSJZG_XfJtZtyIv2cyL-PY46Fk8foqTcYMm-qFzwHlnXM9k&amp;_nc_ohc=coVcfRlDz8kQ7kNvwEvSvR-&amp;_nc_gid=i-4WBuSlYPEbfcPC5qrzAA&amp;edm=AOQ1c0wBAAAA&amp;ccb=7-5&amp;oh=00_Afy1ndUur8ivjrBiHRql-_aAqJ8VlJrO3vgK3mqqYIH7Qg&amp;oe=69BDB4C9&amp;_nc_sid=8b3546" TargetMode="External"/><Relationship Id="rId313" Type="http://schemas.openxmlformats.org/officeDocument/2006/relationships/hyperlink" Target="https://scontent-iad3-1.cdninstagram.com/v/t51.82787-19/649233562_17933628693195770_8388573596355495359_n.jpg?stp=dst-jpg_e0_s150x150_tt6&amp;efg=eyJ2ZW5jb2RlX3RhZyI6InByb2ZpbGVfcGljLmRqYW5nby4xMDgwLmMyIn0&amp;_nc_ht=scontent-iad3-1.cdninstagram.com&amp;_nc_cat=102&amp;_nc_oc=Q6cZ2QFz2QkZqGUQxGxTTkKRsoO8dReeRKIsb_52GtpOa-JTiU0dtoymtgMX1MI14nRGru0&amp;_nc_ohc=FMy6QVca_XMQ7kNvwEWG9xH&amp;_nc_gid=-KDRLY5tShJe4ZEGQkyHSQ&amp;edm=AOQ1c0wBAAAA&amp;ccb=7-5&amp;oh=00_Afzy1owmeLy4mTDv7GzSvfgtTFSdPbCZvXR2KGCzExeisA&amp;oe=69BD9E5B&amp;_nc_sid=8b3546" TargetMode="External"/><Relationship Id="rId758" Type="http://schemas.openxmlformats.org/officeDocument/2006/relationships/hyperlink" Target="https://scontent-lga3-2.cdninstagram.com/v/t51.82787-19/622583111_18558671011049268_7129106599076491101_n.jpg?stp=dst-jpg_e0_s150x150_tt6&amp;efg=eyJ2ZW5jb2RlX3RhZyI6InByb2ZpbGVfcGljLmRqYW5nby4xMDgwLmMyIn0&amp;_nc_ht=scontent-lga3-2.cdninstagram.com&amp;_nc_cat=100&amp;_nc_oc=Q6cZ2QGtHCFR_UNQKx5OEK6BQFHeP23tERStThAT4h0Dm3Bfc-d-I-eKkRU9rvQ7a-P8KFk&amp;_nc_ohc=Jkla6eu8ZRAQ7kNvwEULWKU&amp;_nc_gid=x36RMXEVNo-y1Upn6zierw&amp;edm=AOQ1c0wBAAAA&amp;ccb=7-5&amp;oh=00_AfyfVJ2NPwuEM-f22gDVMut1HdgC5JqRL9k9SmL6Hc-8HQ&amp;oe=69BDA8D8&amp;_nc_sid=8b3546" TargetMode="External"/><Relationship Id="rId965" Type="http://schemas.openxmlformats.org/officeDocument/2006/relationships/hyperlink" Target="https://instagram.fbgi2-1.fna.fbcdn.net/v/t51.2885-19/135707798_2629598130664948_7385199609670896643_n.jpg?stp=dst-jpg_e0_s150x150_tt6&amp;efg=eyJ2ZW5jb2RlX3RhZyI6InByb2ZpbGVfcGljLmRqYW5nby4xMDgwLmMyIn0&amp;_nc_ht=instagram.fbgi2-1.fna.fbcdn.net&amp;_nc_cat=104&amp;_nc_oc=Q6cZ2QEmBMqarHQIQJ6KPvYxAaQrwA6d-r7o3OxcvsptQRj013TWXqIbRCGumOvf4HhVCs4&amp;_nc_ohc=S7iuIq4H5XsQ7kNvwG9WXkl&amp;_nc_gid=NOrsIHEOMG6CI1j-fRNzTA&amp;edm=AOQ1c0wBAAAA&amp;ccb=7-5&amp;oh=00_AfwNsQslBtTwDqXsHh5N8ezUQ9EYgkaBZpt7UlAm7tr6-g&amp;oe=69BDAA73&amp;_nc_sid=8b3546" TargetMode="External"/><Relationship Id="rId1150" Type="http://schemas.openxmlformats.org/officeDocument/2006/relationships/hyperlink" Target="https://www.instagram.com/brasserie_axty" TargetMode="External"/><Relationship Id="rId1388" Type="http://schemas.openxmlformats.org/officeDocument/2006/relationships/hyperlink" Target="https://scontent-dfw5-1.cdninstagram.com/v/t51.2885-19/309704392_434589618810345_8860111488114013036_n.jpg?stp=dst-jpg_e0_s150x150_tt6&amp;efg=eyJ2ZW5jb2RlX3RhZyI6InByb2ZpbGVfcGljLmRqYW5nby41NzYuYzEifQ&amp;_nc_ht=scontent-dfw5-1.cdninstagram.com&amp;_nc_cat=109&amp;_nc_oc=Q6cZ2QHzd1WBeKSqCoHsLpO_X4MNbCfkUqYzXBZO2WBRuxqiHYZXY3Oluv995iJSrARs_u0&amp;_nc_ohc=OwLrrKEd_UIQ7kNvwGzssAF&amp;_nc_gid=_3zBDLrS1e9UBT_44j6l9Q&amp;edm=AOQ1c0wBAAAA&amp;ccb=7-5&amp;oh=00_Afzr20UEkCMe0ax2U_b7L-6YYEJBfzPTdC7QnWd6GZ_cTg&amp;oe=69BDB7A3&amp;_nc_sid=8b3546" TargetMode="External"/><Relationship Id="rId10" Type="http://schemas.openxmlformats.org/officeDocument/2006/relationships/hyperlink" Target="https://scontent-phl2-1.cdninstagram.com/v/t51.2885-19/122009770_972297033262195_847262146995685250_n.jpg?stp=dst-jpg_e0_s150x150_tt6&amp;efg=eyJ2ZW5jb2RlX3RhZyI6InByb2ZpbGVfcGljLmRqYW5nby4xMDgwLmMyIn0&amp;_nc_ht=scontent-phl2-1.cdninstagram.com&amp;_nc_cat=107&amp;_nc_oc=Q6cZ2QFPWgNUb1KpcUUyXr4ds-2fIkhkHYd08XdLrBtvUKiX5WEtS6FVKMdUJCwbFCV3xCEfHlpcQYB_FSv18iWqwT6Y&amp;_nc_ohc=iwsaVP3FaD0Q7kNvwFo49DP&amp;_nc_gid=1pFHKT8-V7u_uRgJew64Sw&amp;edm=AOQ1c0wBAAAA&amp;ccb=7-5&amp;oh=00_Afxlf1Y9oHxCyW4PEMea1rr6t9zowukcxCBnmwtYPEWo5g&amp;oe=69BD95D6&amp;_nc_sid=8b3546" TargetMode="External"/><Relationship Id="rId94" Type="http://schemas.openxmlformats.org/officeDocument/2006/relationships/hyperlink" Target="https://scontent-sjc3-1.cdninstagram.com/v/t51.82787-19/643731898_18030105461616998_2937154124421198851_n.jpg?stp=dst-jpg_e0_s150x150_tt6&amp;efg=eyJ2ZW5jb2RlX3RhZyI6InByb2ZpbGVfcGljLmRqYW5nby4xMDgwLmMyIn0&amp;_nc_ht=scontent-sjc3-1.cdninstagram.com&amp;_nc_cat=102&amp;_nc_oc=Q6cZ2QFX5DalAasVaF7CixBIwa4BRynTJgqX-iZ0xobFfKKfn8hHXnyOg9OUz36ZutsYMA9CQFruf9NR9FXAtID97m-T&amp;_nc_ohc=w-rmgrJ1jBIQ7kNvwGNenSe&amp;_nc_gid=eZSTajoJlF7NstZfxtroyg&amp;edm=AOQ1c0wBAAAA&amp;ccb=7-5&amp;oh=00_AfypakzC27yMo699ecgCgIZkZZFl5WM5PjuSZLC2szdccQ&amp;oe=69BD83BE&amp;_nc_sid=8b3546" TargetMode="External"/><Relationship Id="rId397" Type="http://schemas.openxmlformats.org/officeDocument/2006/relationships/hyperlink" Target="https://scontent-lga3-1.cdninstagram.com/v/t51.2885-19/307190003_8050810431656914_7222970312043495901_n.jpg?stp=dst-jpg_e0_s150x150_tt6&amp;efg=eyJ2ZW5jb2RlX3RhZyI6InByb2ZpbGVfcGljLmRqYW5nby4xMDgwLmMyIn0&amp;_nc_ht=scontent-lga3-1.cdninstagram.com&amp;_nc_cat=110&amp;_nc_oc=Q6cZ2QGLCugXl1dp1ErxisFd862bFQ80dek0HbuDkpoTgmaI4QpEWz_dtXg1cz7vysW47ws&amp;_nc_ohc=UIWGq-Y4G60Q7kNvwFyCidw&amp;_nc_gid=xEyU8Z5aZWM2nkWLixfs6A&amp;edm=AOQ1c0wBAAAA&amp;ccb=7-5&amp;oh=00_AfzrGVIz5cnnPuv3RKKlroLIUJoisM-JBWnCRbo-2nFe_g&amp;oe=69BDB308&amp;_nc_sid=8b3546" TargetMode="External"/><Relationship Id="rId520" Type="http://schemas.openxmlformats.org/officeDocument/2006/relationships/hyperlink" Target="https://www.instagram.com/kirchart4" TargetMode="External"/><Relationship Id="rId618" Type="http://schemas.openxmlformats.org/officeDocument/2006/relationships/hyperlink" Target="https://www.instagram.com/akop_iskandaryan" TargetMode="External"/><Relationship Id="rId825" Type="http://schemas.openxmlformats.org/officeDocument/2006/relationships/hyperlink" Target="https://instagram.fabe1-1.fna.fbcdn.net/v/t51.2885-19/195021464_597094291186000_6991844464366892797_n.jpg?stp=dst-jpg_e0_s150x150_tt6&amp;efg=eyJ2ZW5jb2RlX3RhZyI6InByb2ZpbGVfcGljLmRqYW5nby4xMDgwLmMyIn0&amp;_nc_ht=instagram.fabe1-1.fna.fbcdn.net&amp;_nc_cat=104&amp;_nc_oc=Q6cZ2QE0V5Adkaarj-lQp-1hHxBtdOxqDpA2kwpL5t_FlRxKQom5CjM1hMhDEZrl_ExynvA&amp;_nc_ohc=t1paZ2i2BnIQ7kNvwHHVl7r&amp;_nc_gid=J2XVR62SjK-MN4N3p5OPAg&amp;edm=AOQ1c0wBAAAA&amp;ccb=7-5&amp;oh=00_Afz18QemrCAkJPn_jPxhfrmMAo0sS412AxPm4OPLIKShag&amp;oe=69BDABED&amp;_nc_sid=8b3546" TargetMode="External"/><Relationship Id="rId1248" Type="http://schemas.openxmlformats.org/officeDocument/2006/relationships/hyperlink" Target="https://www.instagram.com/tiagopantaleaov" TargetMode="External"/><Relationship Id="rId257" Type="http://schemas.openxmlformats.org/officeDocument/2006/relationships/hyperlink" Target="http://sa3at.ad/" TargetMode="External"/><Relationship Id="rId464" Type="http://schemas.openxmlformats.org/officeDocument/2006/relationships/hyperlink" Target="https://www.instagram.com/seliverstov.l" TargetMode="External"/><Relationship Id="rId1010" Type="http://schemas.openxmlformats.org/officeDocument/2006/relationships/hyperlink" Target="https://www.instagram.com/dj_vend_linu" TargetMode="External"/><Relationship Id="rId1094" Type="http://schemas.openxmlformats.org/officeDocument/2006/relationships/hyperlink" Target="https://scontent-ord5-2.cdninstagram.com/v/t51.82787-19/543783885_18136696570430271_4413838442946411318_n.jpg?stp=dst-jpg_e0_s150x150_tt6&amp;efg=eyJ2ZW5jb2RlX3RhZyI6InByb2ZpbGVfcGljLmRqYW5nby4xMDgwLmMyIn0&amp;_nc_ht=scontent-ord5-2.cdninstagram.com&amp;_nc_cat=103&amp;_nc_oc=Q6cZ2QHTiw3GiIEzXSZdkw2F7p63Ft2xCIVameE1sWA7f9lW8kJIm-j8Fh6S7CvutOoDRSA&amp;_nc_ohc=8CNIiICW7zkQ7kNvwGX3RFJ&amp;_nc_gid=g-5HpqwgRGB1FXEAxFVCGg&amp;edm=AOQ1c0wBAAAA&amp;ccb=7-5&amp;oh=00_Afx5-uwk2BnAHBHTDMCVWUR4wuzq8XvPP_any2vvdO8puw&amp;oe=69BDA2BB&amp;_nc_sid=8b3546" TargetMode="External"/><Relationship Id="rId1108" Type="http://schemas.openxmlformats.org/officeDocument/2006/relationships/hyperlink" Target="https://www.moment-mgmt.com/models" TargetMode="External"/><Relationship Id="rId1315" Type="http://schemas.openxmlformats.org/officeDocument/2006/relationships/hyperlink" Target="https://www.instagram.com/tinj_715" TargetMode="External"/><Relationship Id="rId117" Type="http://schemas.openxmlformats.org/officeDocument/2006/relationships/hyperlink" Target="https://scontent-lax3-2.cdninstagram.com/v/t51.82787-19/632524492_18561284665043232_6995195320992566785_n.jpg?stp=dst-jpg_e0_s150x150_tt6&amp;efg=eyJ2ZW5jb2RlX3RhZyI6InByb2ZpbGVfcGljLmRqYW5nby4xMDgwLmMyIn0&amp;_nc_ht=scontent-lax3-2.cdninstagram.com&amp;_nc_cat=100&amp;_nc_oc=Q6cZ2QEvxYqmj1Gj44ib-0NHgwXq6F8cES9ZeMCdqNmqMVs2jTIU8mBAu3NiehG3GH7KZ_0&amp;_nc_ohc=k-SDYXAfB8MQ7kNvwEE6K7R&amp;_nc_gid=XcTbfiiuo-RKioyUHzUgSQ&amp;edm=AOQ1c0wBAAAA&amp;ccb=7-5&amp;oh=00_Afy876AtfFaYGeiDJcblhsp5cRNZIw-n0Nas8i6mEwVuYA&amp;oe=69BDABF6&amp;_nc_sid=8b3546" TargetMode="External"/><Relationship Id="rId671" Type="http://schemas.openxmlformats.org/officeDocument/2006/relationships/hyperlink" Target="https://www.instagram.com/danya_sigalov" TargetMode="External"/><Relationship Id="rId769" Type="http://schemas.openxmlformats.org/officeDocument/2006/relationships/hyperlink" Target="https://scontent-lga3-3.cdninstagram.com/v/t51.2885-19/503652329_18033468017669798_3958473943721724339_n.jpg?stp=dst-jpg_e0_s150x150_tt6&amp;efg=eyJ2ZW5jb2RlX3RhZyI6InByb2ZpbGVfcGljLmRqYW5nby4xMDgwLmMyIn0&amp;_nc_ht=scontent-lga3-3.cdninstagram.com&amp;_nc_cat=102&amp;_nc_oc=Q6cZ2QGW6Or1GvKhIGdAhnaZJYA7tKOaCP2fbgrNCVKpJTsqhzBxctBpw5Eem-fA2CxcDSM&amp;_nc_ohc=6FYgCa0_iocQ7kNvwG-QMS9&amp;_nc_gid=3N3iKaSVm0o4_qcBGwylEg&amp;edm=AOQ1c0wBAAAA&amp;ccb=7-5&amp;oh=00_AfxyJJJ3QXGHw0VXwIn-G5GgMpKEo6yrjY6pBEQxwscBOQ&amp;oe=69BDBB8F&amp;_nc_sid=8b3546" TargetMode="External"/><Relationship Id="rId976" Type="http://schemas.openxmlformats.org/officeDocument/2006/relationships/hyperlink" Target="https://www.instagram.com/zo_79_fxs_" TargetMode="External"/><Relationship Id="rId1399" Type="http://schemas.openxmlformats.org/officeDocument/2006/relationships/hyperlink" Target="https://scontent-gru2-1.cdninstagram.com/v/t51.2885-19/573323465_1219825463302212_7278921664109726296_n.png?stp=dst-jpg_e0_s150x150_tt6&amp;efg=eyJ2ZW5jb2RlX3RhZyI6InByb2ZpbGVfcGljLmRqYW5nby4xNTAuYzIifQ&amp;_nc_ht=scontent-gru2-1.cdninstagram.com&amp;_nc_cat=1&amp;_nc_oc=Q6cZ2QFE9RkbTeN_KsB2Z1YD-0mwALb-q6ChSU-UYyeMERHVKn0OLXHMJ0IRNwUSKq57fhw&amp;_nc_ohc=Q5ZxwdoozHMQ7kNvwGVmpWM&amp;_nc_gid=zBFoDFicS7sBWh5feIzxnQ&amp;edm=AB11_MABAAAA&amp;ccb=7-5&amp;ig_cache_key=YW5vbnltb3VzX3Byb2ZpbGVfcGlj.3-ccb7-5&amp;oh=00_AfyHRgmiRHya8c-jqIf-_OSepg5wUGkpaqV5JMcZ-Y7UmQ&amp;oe=69BDABAA&amp;_nc_sid=dc5e7f" TargetMode="External"/><Relationship Id="rId324" Type="http://schemas.openxmlformats.org/officeDocument/2006/relationships/hyperlink" Target="http://fb_profile_link_qp_test/" TargetMode="External"/><Relationship Id="rId531" Type="http://schemas.openxmlformats.org/officeDocument/2006/relationships/hyperlink" Target="https://scontent-mia3-3.cdninstagram.com/v/t51.2885-19/91218416_726700954533706_3245919223259594752_n.jpg?stp=dst-jpg_e0_s150x150_tt6&amp;efg=eyJ2ZW5jb2RlX3RhZyI6InByb2ZpbGVfcGljLmRqYW5nby4xMDgwLmMyIn0&amp;_nc_ht=scontent-mia3-3.cdninstagram.com&amp;_nc_cat=110&amp;_nc_oc=Q6cZ2QEe2-LOD5C3-gRbROCHLsEK6bIw0hInB_AUzZIhzuOdBI3KnxEc2OSkBkuVn0doI_0&amp;_nc_ohc=qNyT8lW8u44Q7kNvwHbtC-s&amp;_nc_gid=d6CJZVV7FLMUtoJJKVEoug&amp;edm=AOQ1c0wBAAAA&amp;ccb=7-5&amp;oh=00_Afz9gZCX6qrMT7Pv7Wl9Pemz5M0WpSl8hIgaYEnJGmfe0A&amp;oe=69BDAD67&amp;_nc_sid=8b3546" TargetMode="External"/><Relationship Id="rId629" Type="http://schemas.openxmlformats.org/officeDocument/2006/relationships/hyperlink" Target="https://scontent-iad3-1.cdninstagram.com/v/t51.2885-19/375442560_2793449797461700_6425734945040881836_n.jpg?stp=dst-jpg_e0_s150x150_tt6&amp;efg=eyJ2ZW5jb2RlX3RhZyI6InByb2ZpbGVfcGljLmRqYW5nby4xMDgwLmMyIn0&amp;_nc_ht=scontent-iad3-1.cdninstagram.com&amp;_nc_cat=104&amp;_nc_oc=Q6cZ2QH5g8QRbOHYF6AnGPKqoXNsW2AIiXiWAJ90us7fkOzR85hvYeDoBSoEmkMPAkRPCjg&amp;_nc_ohc=jWA3rgqi39AQ7kNvwFhzRoI&amp;_nc_gid=4u7CMibGWlOiSAyKN13kZg&amp;edm=AOQ1c0wBAAAA&amp;ccb=7-5&amp;oh=00_AfwcoFICK6E0lfTr8OS3AJge5I30aWvIIqPN5FU0Vhf4Xg&amp;oe=69BDB270&amp;_nc_sid=8b3546" TargetMode="External"/><Relationship Id="rId1161" Type="http://schemas.openxmlformats.org/officeDocument/2006/relationships/hyperlink" Target="https://www.instagram.com/dzulfadhli_84" TargetMode="External"/><Relationship Id="rId1259" Type="http://schemas.openxmlformats.org/officeDocument/2006/relationships/hyperlink" Target="https://scontent-lga3-1.cdninstagram.com/v/t51.2885-19/448166967_1158878921832538_7672072331114801478_n.jpg?stp=dst-jpg_e0_s150x150_tt6&amp;efg=eyJ2ZW5jb2RlX3RhZyI6InByb2ZpbGVfcGljLmRqYW5nby4xMDgwLmMyIn0&amp;_nc_ht=scontent-lga3-1.cdninstagram.com&amp;_nc_cat=110&amp;_nc_oc=Q6cZ2QFG5UqSrWORfbWHlNJ_rprimfFIVwkhh_G4lj4W_e07eqpPc2k54LoIc1r_KSN-Scs&amp;_nc_ohc=TD_Zq1Jh2f0Q7kNvwF-jNMO&amp;_nc_gid=9Y0LtJrd8FWq1xJyTEsYtg&amp;edm=AOQ1c0wBAAAA&amp;ccb=7-5&amp;oh=00_Afz0b7_f3iQYwmD5EtdMJRL18bXmt_YXgXrm7YSAXDbJfw&amp;oe=69BD9A55&amp;_nc_sid=8b3546" TargetMode="External"/><Relationship Id="rId836" Type="http://schemas.openxmlformats.org/officeDocument/2006/relationships/hyperlink" Target="https://www.instagram.com/decadeeyewear" TargetMode="External"/><Relationship Id="rId1021" Type="http://schemas.openxmlformats.org/officeDocument/2006/relationships/hyperlink" Target="https://instagram.flas1-2.fna.fbcdn.net/v/t51.2885-19/500059824_17844490002488415_2206926772771222822_n.jpg?stp=dst-jpg_e0_s150x150_tt6&amp;efg=eyJ2ZW5jb2RlX3RhZyI6InByb2ZpbGVfcGljLmRqYW5nby42MDUuYzIifQ&amp;_nc_ht=instagram.flas1-2.fna.fbcdn.net&amp;_nc_cat=103&amp;_nc_oc=Q6cZ2QE3ZQFwKrVdn75rsZZqOvWWPtjmmq0U4EBKA8XCPVpV6UbBukinE3ql9nq6YGdNu08&amp;_nc_ohc=hpLjsc44awkQ7kNvwGCZuRe&amp;_nc_gid=7Y7YsSyvIwBHKcERXVBcxg&amp;edm=AOQ1c0wBAAAA&amp;ccb=7-5&amp;oh=00_AfzRmyYDrdMfvOkBKm5aptu5KJfJDUTlDaMVsiKq3j8hbg&amp;oe=69BDBE76&amp;_nc_sid=8b3546" TargetMode="External"/><Relationship Id="rId1119" Type="http://schemas.openxmlformats.org/officeDocument/2006/relationships/hyperlink" Target="https://instagram.fcps3-1.fna.fbcdn.net/v/t51.2885-19/480153584_645436934520957_1193730630538669937_n.jpg?stp=dst-jpg_e0_s150x150_tt6&amp;efg=eyJ2ZW5jb2RlX3RhZyI6InByb2ZpbGVfcGljLmRqYW5nby4xMDgwLmMyIn0&amp;_nc_ht=instagram.fcps3-1.fna.fbcdn.net&amp;_nc_cat=109&amp;_nc_oc=Q6cZ2QEExvrdD-KXfHyjEJfPP08rO-BsAWFONCidwFVlR3EXPSwpla6Q0cNyA830EfSrWBUB_nyUlVa9eKy98oAxTQFt&amp;_nc_ohc=RHBCjtfjOFUQ7kNvwH5zJ3G&amp;_nc_gid=-1qnQ2TeWndakZ_QhdFH2g&amp;edm=AOQ1c0wBAAAA&amp;ccb=7-5&amp;oh=00_Afxxy4oKo0j5OtTokJNC5UTYIYXsXTPQFwSe0UqwBrNAZw&amp;oe=69BD8C08&amp;_nc_sid=8b3546" TargetMode="External"/><Relationship Id="rId903" Type="http://schemas.openxmlformats.org/officeDocument/2006/relationships/hyperlink" Target="https://www.instagram.com/orichan0707" TargetMode="External"/><Relationship Id="rId1326" Type="http://schemas.openxmlformats.org/officeDocument/2006/relationships/hyperlink" Target="http://facebook.com/%D0%97%D0%B0%D1%80%D0%B0%D0%B1%D0%BE%D1%82%D0%BE%D0%BA-%D0%BD%D0%B0-%D0%B8%D0%BD%D1%81%D1%82%D0%B0%D0%B3%D1%80%D0%B0%D0%BC%D0%BC%D0%B5-239522713600676/" TargetMode="External"/><Relationship Id="rId32" Type="http://schemas.openxmlformats.org/officeDocument/2006/relationships/hyperlink" Target="https://www.instagram.com/dam3h_333" TargetMode="External"/><Relationship Id="rId181" Type="http://schemas.openxmlformats.org/officeDocument/2006/relationships/hyperlink" Target="https://scontent-iad3-2.cdninstagram.com/v/t51.2885-19/23421549_989762411162585_7455522622617419776_n.jpg?stp=dst-jpg_e0_s150x150_tt6&amp;efg=eyJ2ZW5jb2RlX3RhZyI6InByb2ZpbGVfcGljLmRqYW5nby43NDcuYzIifQ&amp;_nc_ht=scontent-iad3-2.cdninstagram.com&amp;_nc_cat=105&amp;_nc_oc=Q6cZ2QHqQD-Nv3_AxbNxLIhtxdgjGk-2PpkQV5GTMFeu7I0-a-3z9yQ4MXWrJCGKEQmF4pg&amp;_nc_ohc=UxULGNiR6gwQ7kNvwE2sxal&amp;_nc_gid=yaf_BXDGQtmxm2ahUMc43g&amp;edm=AOQ1c0wBAAAA&amp;ccb=7-5&amp;oh=00_Afxcs4ytGJqwUm58CkMiF4yCzF0Dnl2hgT-lsJBKrdFU7g&amp;oe=69BD890B&amp;_nc_sid=8b3546" TargetMode="External"/><Relationship Id="rId279" Type="http://schemas.openxmlformats.org/officeDocument/2006/relationships/hyperlink" Target="https://www.instagram.com/la_arena_del_tiempo_" TargetMode="External"/><Relationship Id="rId486" Type="http://schemas.openxmlformats.org/officeDocument/2006/relationships/hyperlink" Target="https://www.instagram.com/mixam007" TargetMode="External"/><Relationship Id="rId693" Type="http://schemas.openxmlformats.org/officeDocument/2006/relationships/hyperlink" Target="https://www.instagram.com/sun_sha_ine" TargetMode="External"/><Relationship Id="rId139" Type="http://schemas.openxmlformats.org/officeDocument/2006/relationships/hyperlink" Target="https://scontent-bos5-1.cdninstagram.com/v/t51.2885-19/467872602_3423502504624929_5214093335486060270_n.jpg?stp=dst-jpg_e0_s150x150_tt6&amp;efg=eyJ2ZW5jb2RlX3RhZyI6InByb2ZpbGVfcGljLmRqYW5nby41NDkuYzIifQ&amp;_nc_ht=scontent-bos5-1.cdninstagram.com&amp;_nc_cat=109&amp;_nc_oc=Q6cZ2QGDrshvUbTTjdaFC3W8QbfwkrSC0OlnSobrG88v91XObxG4iP9n78doO_jWYIODnHM&amp;_nc_ohc=S2kyPO_-hfUQ7kNvwHFoNmR&amp;_nc_gid=MYV_adeaoJvfMi0e6skIIg&amp;edm=AOQ1c0wBAAAA&amp;ccb=7-5&amp;oh=00_AfyexcgsKw3AIwaPqZZj4J9FaD3eSbTCgMU8v-NefjYwlg&amp;oe=69BDB40A&amp;_nc_sid=8b3546" TargetMode="External"/><Relationship Id="rId346" Type="http://schemas.openxmlformats.org/officeDocument/2006/relationships/hyperlink" Target="https://www.instagram.com/rarebird.watches" TargetMode="External"/><Relationship Id="rId553" Type="http://schemas.openxmlformats.org/officeDocument/2006/relationships/hyperlink" Target="https://www.instagram.com/navruzovdavron" TargetMode="External"/><Relationship Id="rId760" Type="http://schemas.openxmlformats.org/officeDocument/2006/relationships/hyperlink" Target="https://scontent-ord5-3.cdninstagram.com/v/t51.2885-19/296550264_1222450368511137_8013724968860531096_n.jpg?stp=dst-jpg_e0_s150x150_tt6&amp;efg=eyJ2ZW5jb2RlX3RhZyI6InByb2ZpbGVfcGljLmRqYW5nby4xMDgwLmMyIn0&amp;_nc_ht=scontent-ord5-3.cdninstagram.com&amp;_nc_cat=109&amp;_nc_oc=Q6cZ2QElUaW4xvCSF9KM3celaRXXNU6OQjEMKdeKI0jKauPyTcQ7Qz8eTPtqJCkH9nQ2xIY&amp;_nc_ohc=La9wx3RTMMQQ7kNvwHxXdhz&amp;_nc_gid=gZ3L9AfgA_Q2YbLPI8GV0w&amp;edm=AOQ1c0wBAAAA&amp;ccb=7-5&amp;oh=00_Afz-WD7EC670YfkTXbEUL2A5iq8guB7KHTXjAS7YLiY8EA&amp;oe=69BDA5D1&amp;_nc_sid=8b3546" TargetMode="External"/><Relationship Id="rId998" Type="http://schemas.openxmlformats.org/officeDocument/2006/relationships/hyperlink" Target="https://www.instagram.com/tokku_1991" TargetMode="External"/><Relationship Id="rId1183" Type="http://schemas.openxmlformats.org/officeDocument/2006/relationships/hyperlink" Target="https://instagram.fsac1-1.fna.fbcdn.net/v/t51.82787-19/573818277_18537261409047899_5779651239573358177_n.jpg?stp=dst-jpg_e0_s150x150_tt6&amp;efg=eyJ2ZW5jb2RlX3RhZyI6InByb2ZpbGVfcGljLmRqYW5nby4xMDgwLmMyIn0&amp;_nc_ht=instagram.fsac1-1.fna.fbcdn.net&amp;_nc_cat=111&amp;_nc_oc=Q6cZ2QFB3ufmDJG-k53d6O43FoWrnGJVOukOVT_6I7smg5enAsljKqwvVzGlySGNkYWlhgk&amp;_nc_ohc=wrL2JdoK0z4Q7kNvwG1iJ27&amp;_nc_gid=2vBn-PLUAgQTC3RoOMCXsQ&amp;edm=AOQ1c0wBAAAA&amp;ccb=7-5&amp;oh=00_Afw8p-l9zEmjovgMx-4EotWlA-XccuICSzuPjTzhcNmhUg&amp;oe=69BDA29F&amp;_nc_sid=8b3546" TargetMode="External"/><Relationship Id="rId1390" Type="http://schemas.openxmlformats.org/officeDocument/2006/relationships/hyperlink" Target="https://wa.link/70foem" TargetMode="External"/><Relationship Id="rId206" Type="http://schemas.openxmlformats.org/officeDocument/2006/relationships/hyperlink" Target="https://scontent-dfw5-1.cdninstagram.com/v/t51.2885-19/244485938_679931446748518_1367933301313239560_n.jpg?stp=dst-jpg_e0_s150x150_tt6&amp;efg=eyJ2ZW5jb2RlX3RhZyI6InByb2ZpbGVfcGljLmRqYW5nby42OTEuYzIifQ&amp;_nc_ht=scontent-dfw5-1.cdninstagram.com&amp;_nc_cat=110&amp;_nc_oc=Q6cZ2QEk2Hq1ky06-kiJxBXRjUnWF79hDtKBec_ScQByUCDJNMJZC8kARQHd6hZY2Out7Ug&amp;_nc_ohc=qJ3ehfwN8FYQ7kNvwFF0LTg&amp;_nc_gid=I6Hplc0yIL7ggNZnl6CmMQ&amp;edm=AOQ1c0wBAAAA&amp;ccb=7-5&amp;oh=00_AfxqUPZ6lTg2K_S_QcPY7GfDmwH4eJy9Y8cpknLd5mB2Bw&amp;oe=69BD8872&amp;_nc_sid=8b3546" TargetMode="External"/><Relationship Id="rId413" Type="http://schemas.openxmlformats.org/officeDocument/2006/relationships/hyperlink" Target="https://scontent-phl2-1.cdninstagram.com/v/t51.2885-19/362887965_842160837160411_7265271412505974439_n.jpg?stp=dst-jpg_e0_s150x150_tt6&amp;efg=eyJ2ZW5jb2RlX3RhZyI6InByb2ZpbGVfcGljLmRqYW5nby44MjguYzIifQ&amp;_nc_ht=scontent-phl2-1.cdninstagram.com&amp;_nc_cat=107&amp;_nc_oc=Q6cZ2QGGJ3vTTkTd0MpByTTac3x69TLMVG7VVUsA4fa64CbVxvAKfZhskrQoP_S5MT0xHZY&amp;_nc_ohc=w5RIq-QCxSsQ7kNvwGa8sYo&amp;_nc_gid=34gtIktIZt47uS6OW5tY7w&amp;edm=AOQ1c0wBAAAA&amp;ccb=7-5&amp;oh=00_AfwxdHU_c7PzU1zJSXXBsNUmUSsrNUeFzYtN6J75U79uOQ&amp;oe=69BDB877&amp;_nc_sid=8b3546" TargetMode="External"/><Relationship Id="rId858" Type="http://schemas.openxmlformats.org/officeDocument/2006/relationships/hyperlink" Target="https://www.instagram.com/tabitosugiyama" TargetMode="External"/><Relationship Id="rId1043" Type="http://schemas.openxmlformats.org/officeDocument/2006/relationships/hyperlink" Target="https://www.instagram.com/colbyl.a" TargetMode="External"/><Relationship Id="rId620" Type="http://schemas.openxmlformats.org/officeDocument/2006/relationships/hyperlink" Target="https://scontent-phx1-1.cdninstagram.com/v/t51.82787-19/550527124_18527668690015702_8192279107712887773_n.jpg?stp=dst-jpg_e0_s150x150_tt6&amp;efg=eyJ2ZW5jb2RlX3RhZyI6InByb2ZpbGVfcGljLmRqYW5nby45MDAuYzIifQ&amp;_nc_ht=scontent-phx1-1.cdninstagram.com&amp;_nc_cat=1&amp;_nc_oc=Q6cZ2QE3dQKbTehM4jUoLiBv9zb9lfhb5SYMMj7qc50wQrii7BCQSbDu4yf_bvgwLVnSptY&amp;_nc_ohc=MkRamnjGDdsQ7kNvwHvPuKo&amp;_nc_gid=IdN59G9YU4UWIt-3NRZgVw&amp;edm=AOQ1c0wBAAAA&amp;ccb=7-5&amp;oh=00_AfwlW44lDPmXBWwbRN4cTQCmnQJM10FVB86A7S09RY4w6g&amp;oe=69BDBDCF&amp;_nc_sid=8b3546" TargetMode="External"/><Relationship Id="rId718" Type="http://schemas.openxmlformats.org/officeDocument/2006/relationships/hyperlink" Target="https://www.instagram.com/hockey_writer" TargetMode="External"/><Relationship Id="rId925" Type="http://schemas.openxmlformats.org/officeDocument/2006/relationships/hyperlink" Target="https://www.instagram.com/modface" TargetMode="External"/><Relationship Id="rId1250" Type="http://schemas.openxmlformats.org/officeDocument/2006/relationships/hyperlink" Target="https://www.facebook.com/Ricolive" TargetMode="External"/><Relationship Id="rId1348" Type="http://schemas.openxmlformats.org/officeDocument/2006/relationships/hyperlink" Target="https://scontent-atl3-1.cdninstagram.com/v/t51.2885-19/494759908_18309428287237668_7895847984382946843_n.jpg?stp=dst-jpg_e0_s150x150_tt6&amp;efg=eyJ2ZW5jb2RlX3RhZyI6InByb2ZpbGVfcGljLmRqYW5nby4xMDgwLmMyIn0&amp;_nc_ht=scontent-atl3-1.cdninstagram.com&amp;_nc_cat=100&amp;_nc_oc=Q6cZ2QFjHirfek7IowQk5t0tusc_7SbDjGoZyoaCn0tyeKyu-epKtaNlE3IAJqbzQmHFeqke3ZgusMy5QNf6Brg4osOb&amp;_nc_ohc=uR7XTpgFioAQ7kNvwFCsfIt&amp;_nc_gid=txvLGFPCPrKoKlIkwv4AeA&amp;edm=AOQ1c0wBAAAA&amp;ccb=7-5&amp;oh=00_AfwNULJeGwA3DH8WggbySFxcKWo15fF8K6H5UWb6Np_Tkw&amp;oe=69BDA594&amp;_nc_sid=8b3546" TargetMode="External"/><Relationship Id="rId1110" Type="http://schemas.openxmlformats.org/officeDocument/2006/relationships/hyperlink" Target="https://www.instagram.com/nanami_keyes" TargetMode="External"/><Relationship Id="rId1208" Type="http://schemas.openxmlformats.org/officeDocument/2006/relationships/hyperlink" Target="https://scontent-bos5-1.cdninstagram.com/v/t51.82787-19/517979665_18075151102940631_6055268296512973628_n.jpg?stp=dst-jpg_e0_s150x150_tt6&amp;efg=eyJ2ZW5jb2RlX3RhZyI6InByb2ZpbGVfcGljLmRqYW5nby4xMDgwLmMyIn0&amp;_nc_ht=scontent-bos5-1.cdninstagram.com&amp;_nc_cat=103&amp;_nc_oc=Q6cZ2QFZEJc4Rlync6QTkfW496cQYl-PnZ7w6efu9gzZhgj1VbAukQtGzmm4041XvaNLU4Y&amp;_nc_ohc=yVM1Yv3K5A4Q7kNvwEU0Pyj&amp;_nc_gid=HHZXKIpvIoYDwV1FZYWeow&amp;edm=AOQ1c0wBAAAA&amp;ccb=7-5&amp;oh=00_AfxuQqEmlwb9ilNsL2xxuUtSwnLkIc34dykTfRwpLJNlxQ&amp;oe=69BDAC6A&amp;_nc_sid=8b3546" TargetMode="External"/><Relationship Id="rId1415" Type="http://schemas.openxmlformats.org/officeDocument/2006/relationships/hyperlink" Target="https://scontent-den2-1.cdninstagram.com/v/t51.2885-19/363359546_600835842254358_5825622158538498552_n.jpg?stp=dst-jpg_e0_s150x150_tt6&amp;efg=eyJ2ZW5jb2RlX3RhZyI6InByb2ZpbGVfcGljLmRqYW5nby4xMDgwLmMyIn0&amp;_nc_ht=scontent-den2-1.cdninstagram.com&amp;_nc_cat=106&amp;_nc_oc=Q6cZ2QHwNDpQINGcpxqaK3gknc1IlOC1v616noZ_jGD5arQoYW_wQr1r1dUx6a9eT3NWizY&amp;_nc_ohc=RLVm7kW5A2wQ7kNvwHP-qN7&amp;_nc_gid=JlZNULkkTRCmWK1rq75Bww&amp;edm=AOQ1c0wBAAAA&amp;ccb=7-5&amp;oh=00_AfwH2cd6HzI3HGLbWtXWOzpXrJtbLSnpStSt6LdnZ4uxBA&amp;oe=69BD8D1D&amp;_nc_sid=8b3546" TargetMode="External"/><Relationship Id="rId54" Type="http://schemas.openxmlformats.org/officeDocument/2006/relationships/hyperlink" Target="https://www.facebook.com/profile.php?id=100057377832456&amp;mibextid=2JQ9oc" TargetMode="External"/><Relationship Id="rId270" Type="http://schemas.openxmlformats.org/officeDocument/2006/relationships/hyperlink" Target="https://www.instagram.com/resurrectionluxe" TargetMode="External"/><Relationship Id="rId130" Type="http://schemas.openxmlformats.org/officeDocument/2006/relationships/hyperlink" Target="https://www.instagram.com/sevenstars888e" TargetMode="External"/><Relationship Id="rId368" Type="http://schemas.openxmlformats.org/officeDocument/2006/relationships/hyperlink" Target="https://scontent-mxp2-1.cdninstagram.com/v/t51.2885-19/71201576_1047916688749345_8485126721278836736_n.jpg?stp=dst-jpg_e0_s150x150_tt6&amp;efg=eyJ2ZW5jb2RlX3RhZyI6InByb2ZpbGVfcGljLmRqYW5nby41NDIuYzIifQ&amp;_nc_ht=scontent-mxp2-1.cdninstagram.com&amp;_nc_cat=101&amp;_nc_oc=Q6cZ2QH8iKZnmzEaDOowltVU0IZEb7aZ_J6N70F0dT6pzAMez6t45WuPLrFnpdwU7ypHKr4&amp;_nc_ohc=FmmLsO72MvkQ7kNvwF6qVPj&amp;_nc_gid=8mIiz3wwQU6TRr9bJ9lElg&amp;edm=AOQ1c0wBAAAA&amp;ccb=7-5&amp;oh=00_Afz5AX_7hQqq73A-SAxo1lI-CA6YWKXojibX36TYoUC5pA&amp;oe=69BDBA04&amp;_nc_sid=8b3546" TargetMode="External"/><Relationship Id="rId575" Type="http://schemas.openxmlformats.org/officeDocument/2006/relationships/hyperlink" Target="https://www.instagram.com/aleksandrtkachen" TargetMode="External"/><Relationship Id="rId782" Type="http://schemas.openxmlformats.org/officeDocument/2006/relationships/hyperlink" Target="https://www.instagram.com/heroinaddictedperson" TargetMode="External"/><Relationship Id="rId228" Type="http://schemas.openxmlformats.org/officeDocument/2006/relationships/hyperlink" Target="https://www.instagram.com/i.am.danza" TargetMode="External"/><Relationship Id="rId435" Type="http://schemas.openxmlformats.org/officeDocument/2006/relationships/hyperlink" Target="https://instagram.fagc3-2.fna.fbcdn.net/v/t51.82787-19/625892843_17848694355671017_2689255197045946162_n.jpg?stp=dst-jpg_e0_s150x150_tt6&amp;efg=eyJ2ZW5jb2RlX3RhZyI6InByb2ZpbGVfcGljLmRqYW5nby4xMDgwLmMyIn0&amp;_nc_ht=instagram.fagc3-2.fna.fbcdn.net&amp;_nc_cat=101&amp;_nc_oc=Q6cZ2QF4HoDhyXdHx2zBLHwsyXshGrQQ7wYtTA3IrJDwA0Pz1_PCxgVCMpIPZ0HYrHquMFQ&amp;_nc_ohc=gyr68YHXp-oQ7kNvwHjLRNp&amp;_nc_gid=WT2TGrV-T_ELGym3B8uVug&amp;edm=AOQ1c0wBAAAA&amp;ccb=7-5&amp;oh=00_AfxvJSsgayjVmMNboLzVUpjftR1tDq38SDVg5a312a707w&amp;oe=69BDA381&amp;_nc_sid=8b3546" TargetMode="External"/><Relationship Id="rId642" Type="http://schemas.openxmlformats.org/officeDocument/2006/relationships/hyperlink" Target="https://scontent-lga3-1.cdninstagram.com/v/t51.2885-19/457018794_1147190336384127_3444994778514837396_n.jpg?stp=dst-jpg_e0_s150x150_tt6&amp;efg=eyJ2ZW5jb2RlX3RhZyI6InByb2ZpbGVfcGljLmRqYW5nby4xMDgwLmMyIn0&amp;_nc_ht=scontent-lga3-1.cdninstagram.com&amp;_nc_cat=103&amp;_nc_oc=Q6cZ2QFzBeUWCpyikBjMA7BzivR-ZfliwEThzf6sRZu4vPfyVTVN-Fqjg2SU78I0guQAVWo&amp;_nc_ohc=XqZ0RVFPoT0Q7kNvwEiJooS&amp;_nc_gid=iHbrIH7Wyb6ynWMOJ85tJg&amp;edm=AOQ1c0wBAAAA&amp;ccb=7-5&amp;oh=00_Afx3AMF__bp0Ct3beWs8Or4RQcUP9-LMJVe_MexuztjAPQ&amp;oe=69BD8E15&amp;_nc_sid=8b3546" TargetMode="External"/><Relationship Id="rId1065" Type="http://schemas.openxmlformats.org/officeDocument/2006/relationships/hyperlink" Target="https://www.instagram.com/t2_t_1000" TargetMode="External"/><Relationship Id="rId1272" Type="http://schemas.openxmlformats.org/officeDocument/2006/relationships/hyperlink" Target="https://www.instagram.com/adrianne.channn" TargetMode="External"/><Relationship Id="rId502" Type="http://schemas.openxmlformats.org/officeDocument/2006/relationships/hyperlink" Target="https://scontent-lax7-1.cdninstagram.com/v/t51.2885-19/260789743_239476408132367_5648662180760416037_n.jpg?stp=dst-jpg_e0_s150x150_tt6&amp;efg=eyJ2ZW5jb2RlX3RhZyI6InByb2ZpbGVfcGljLmRqYW5nby45ODguYzIifQ&amp;_nc_ht=scontent-lax7-1.cdninstagram.com&amp;_nc_cat=111&amp;_nc_oc=Q6cZ2QGi_yr27vyMrZTNJIC3xOt59RmxGoiHXZJfavx1d0T9zu6K1UWFQnkAxNi1TeXgEV8&amp;_nc_ohc=XEGgjCA44yYQ7kNvwFGJsW0&amp;_nc_gid=ssSjS8muXhcD3jQkyaibag&amp;edm=AOQ1c0wBAAAA&amp;ccb=7-5&amp;oh=00_AfxePfHreJh7nP7ZdrW4c6-XQz6Nbb3B91M3tdtHkgCvBQ&amp;oe=69BDA235&amp;_nc_sid=8b3546" TargetMode="External"/><Relationship Id="rId947" Type="http://schemas.openxmlformats.org/officeDocument/2006/relationships/hyperlink" Target="https://www.instagram.com/sho__8228" TargetMode="External"/><Relationship Id="rId1132" Type="http://schemas.openxmlformats.org/officeDocument/2006/relationships/hyperlink" Target="https://www.instagram.com/liuyiboss" TargetMode="External"/><Relationship Id="rId76" Type="http://schemas.openxmlformats.org/officeDocument/2006/relationships/hyperlink" Target="https://scontent-atl3-3.cdninstagram.com/v/t51.2885-19/418519258_1461759594413614_5996852732437649342_n.jpg?stp=dst-jpg_e0_s150x150_tt6&amp;efg=eyJ2ZW5jb2RlX3RhZyI6InByb2ZpbGVfcGljLmRqYW5nby4xMDgwLmMyIn0&amp;_nc_ht=scontent-atl3-3.cdninstagram.com&amp;_nc_cat=110&amp;_nc_oc=Q6cZ2QGTGcoK4vyCx0OdCFZ2t1S1EPJiNqMh8UHIEHN9bachEZ54aODobCGQnac3niNXxIY&amp;_nc_ohc=sJHC6J8ZI9UQ7kNvwHWajtA&amp;_nc_gid=vDGEBC2PILMePzMvxOuxXA&amp;edm=AOQ1c0wBAAAA&amp;ccb=7-5&amp;oh=00_AfwybwTRU9gOTtreDRpn71mDqHdCV9arG2DJxX69PN_kiw&amp;oe=69BD9487&amp;_nc_sid=8b3546" TargetMode="External"/><Relationship Id="rId807" Type="http://schemas.openxmlformats.org/officeDocument/2006/relationships/hyperlink" Target="http://www.loopwheeler.co.jp/" TargetMode="External"/><Relationship Id="rId1437" Type="http://schemas.openxmlformats.org/officeDocument/2006/relationships/hyperlink" Target="https://www.instagram.com/hao730111" TargetMode="External"/><Relationship Id="rId292" Type="http://schemas.openxmlformats.org/officeDocument/2006/relationships/hyperlink" Target="http://fatfish.pl/" TargetMode="External"/><Relationship Id="rId597" Type="http://schemas.openxmlformats.org/officeDocument/2006/relationships/hyperlink" Target="https://www.instagram.com/elnar.saparbek" TargetMode="External"/><Relationship Id="rId152" Type="http://schemas.openxmlformats.org/officeDocument/2006/relationships/hyperlink" Target="https://jaccc.org/events/chawan-pop-up-with-cirilo-domine/" TargetMode="External"/><Relationship Id="rId457" Type="http://schemas.openxmlformats.org/officeDocument/2006/relationships/hyperlink" Target="https://www.instagram.com/sidemount_instructor_moscow" TargetMode="External"/><Relationship Id="rId1087" Type="http://schemas.openxmlformats.org/officeDocument/2006/relationships/hyperlink" Target="https://scontent-ord5-2.cdninstagram.com/v/t51.2885-19/312806457_863441358157037_9217155242067631938_n.jpg?stp=dst-jpg_e0_s150x150_tt6&amp;efg=eyJ2ZW5jb2RlX3RhZyI6InByb2ZpbGVfcGljLmRqYW5nby41MDAuYzIifQ&amp;_nc_ht=scontent-ord5-2.cdninstagram.com&amp;_nc_cat=105&amp;_nc_oc=Q6cZ2QG2nj4BF2h4AJgGwkePVOFWvsM6pHnRQm7uzbBpp3KkC0nGLRT5oJ-pgsaba45_v4IcvMDFq1P3OzRUC4IpM8vb&amp;_nc_ohc=e412jD9bPhsQ7kNvwFkpPb3&amp;_nc_gid=Y7Uj6EjvUpd0VdYVwhGhpw&amp;edm=AOQ1c0wBAAAA&amp;ccb=7-5&amp;oh=00_AfyHvKnziOIJyWBzHpz187we1V8sO5mlzlDFuj_hC0HDSQ&amp;oe=69BD91E2&amp;_nc_sid=8b3546" TargetMode="External"/><Relationship Id="rId1294" Type="http://schemas.openxmlformats.org/officeDocument/2006/relationships/hyperlink" Target="https://scontent-ord5-2.cdninstagram.com/v/t51.82787-19/550330256_18529593280042023_3330104619584952206_n.jpg?stp=dst-jpg_e0_s150x150_tt6&amp;efg=eyJ2ZW5jb2RlX3RhZyI6InByb2ZpbGVfcGljLmRqYW5nby4xMDgwLmMyIn0&amp;_nc_ht=scontent-ord5-2.cdninstagram.com&amp;_nc_cat=103&amp;_nc_oc=Q6cZ2QEDeCNI6zOyRdXVNFcukAf3waKSU7cy_GQz326kPr92TGDCWTaD2hZrlODKtuOhhJ8&amp;_nc_ohc=ufewAX__5RUQ7kNvwG-xl2O&amp;_nc_gid=OHqL3jM3dAnCxKK-dtNDIw&amp;edm=AOQ1c0wBAAAA&amp;ccb=7-5&amp;oh=00_Afxpv3WGSdZiYmOEeq5ZuBA0UvH4EzImpQB53wjAe7Krxw&amp;oe=69BD9D81&amp;_nc_sid=8b3546" TargetMode="External"/><Relationship Id="rId664" Type="http://schemas.openxmlformats.org/officeDocument/2006/relationships/hyperlink" Target="http://www.mdnliberty.com/" TargetMode="External"/><Relationship Id="rId871" Type="http://schemas.openxmlformats.org/officeDocument/2006/relationships/hyperlink" Target="https://scontent-sea5-1.cdninstagram.com/v/t51.2885-19/454513519_897169375566023_436136504895855049_n.jpg?stp=dst-jpg_e0_s150x150_tt6&amp;efg=eyJ2ZW5jb2RlX3RhZyI6InByb2ZpbGVfcGljLmRqYW5nby44NTguYzIifQ&amp;_nc_ht=scontent-sea5-1.cdninstagram.com&amp;_nc_cat=111&amp;_nc_oc=Q6cZ2QH3LIHLX2h8xGFxuc22oSoELEvUTob4N8LO98jflncwWcFxl-PgclRCbRQ49lr0duk&amp;_nc_ohc=TzLVa76TcYQQ7kNvwHxI4Os&amp;_nc_gid=4SLUhwk0gvocZ5qewVynFg&amp;edm=AOQ1c0wBAAAA&amp;ccb=7-5&amp;oh=00_AfzlCik85nK-_lpQ5nabVaK356jC05ResdAgc97ChHUZHg&amp;oe=69BDA8E4&amp;_nc_sid=8b3546" TargetMode="External"/><Relationship Id="rId969" Type="http://schemas.openxmlformats.org/officeDocument/2006/relationships/hyperlink" Target="http://funabashi.divine-hair.jp/" TargetMode="External"/><Relationship Id="rId317" Type="http://schemas.openxmlformats.org/officeDocument/2006/relationships/hyperlink" Target="https://www.instagram.com/royeeeer" TargetMode="External"/><Relationship Id="rId524" Type="http://schemas.openxmlformats.org/officeDocument/2006/relationships/hyperlink" Target="https://www.instagram.com/1vano1" TargetMode="External"/><Relationship Id="rId731" Type="http://schemas.openxmlformats.org/officeDocument/2006/relationships/hyperlink" Target="http://nmst.world/" TargetMode="External"/><Relationship Id="rId1154" Type="http://schemas.openxmlformats.org/officeDocument/2006/relationships/hyperlink" Target="https://theboringconcept.co/" TargetMode="External"/><Relationship Id="rId1361" Type="http://schemas.openxmlformats.org/officeDocument/2006/relationships/hyperlink" Target="https://www.facebook.com/profile.php?id=61559287543796&amp;mibextid=LQQJ4d" TargetMode="External"/><Relationship Id="rId98" Type="http://schemas.openxmlformats.org/officeDocument/2006/relationships/hyperlink" Target="https://www.instagram.com/wannabuyawatch_official" TargetMode="External"/><Relationship Id="rId829" Type="http://schemas.openxmlformats.org/officeDocument/2006/relationships/hyperlink" Target="https://scontent-atl3-3.cdninstagram.com/v/t51.2885-19/419960519_1664939894037119_1331465831013539380_n.jpg?stp=dst-jpg_e0_s150x150_tt6&amp;efg=eyJ2ZW5jb2RlX3RhZyI6InByb2ZpbGVfcGljLmRqYW5nby41NDAuYzIifQ&amp;_nc_ht=scontent-atl3-3.cdninstagram.com&amp;_nc_cat=111&amp;_nc_oc=Q6cZ2QHjDPOhkI9U7a9nj5im7zpDlu2tNM41-c7vuXEetufjWg9uHLrH1auRKhOw3D_PTbg&amp;_nc_ohc=g0H_SHji8JgQ7kNvwH_H8v0&amp;_nc_gid=QxjjRYA-q9EvNonPJKxqEw&amp;edm=AOQ1c0wBAAAA&amp;ccb=7-5&amp;oh=00_Afxx9uFkKLsVuGfYJNM5WHYBn8CUdMaOZSWDniG8k0nIbg&amp;oe=69BDB72A&amp;_nc_sid=8b3546" TargetMode="External"/><Relationship Id="rId1014" Type="http://schemas.openxmlformats.org/officeDocument/2006/relationships/hyperlink" Target="https://scontent-ord5-1.cdninstagram.com/v/t51.2885-19/177129729_502969960727231_3250144612127400301_n.jpg?stp=dst-jpg_e0_s150x150_tt6&amp;efg=eyJ2ZW5jb2RlX3RhZyI6InByb2ZpbGVfcGljLmRqYW5nby4zODAuYzIifQ&amp;_nc_ht=scontent-ord5-1.cdninstagram.com&amp;_nc_cat=111&amp;_nc_oc=Q6cZ2QF1gBCcCcUe7LM6JO0BYAnxYISup1el9OQ4ZapQNvQdUs7dIcwDIGwrkMlkv7WmjBR6iMxxmVsH6ZCe55VrqLyv&amp;_nc_ohc=UrqDFU0TMWUQ7kNvwGOVL0S&amp;_nc_gid=KAePMb0CG18uiwLEBpn8tA&amp;edm=AOQ1c0wBAAAA&amp;ccb=7-5&amp;oh=00_AfzD47_RpNl8oo_e_j_bWI0HMfRy6ENz0S3zRn1FojCSLg&amp;oe=69BDB0AD&amp;_nc_sid=8b3546" TargetMode="External"/><Relationship Id="rId1221" Type="http://schemas.openxmlformats.org/officeDocument/2006/relationships/hyperlink" Target="https://scontent-mia3-2.cdninstagram.com/v/t51.82787-19/565055367_17987909144853943_4043212006826181657_n.jpg?stp=dst-jpg_e0_s150x150_tt6&amp;efg=eyJ2ZW5jb2RlX3RhZyI6InByb2ZpbGVfcGljLmRqYW5nby4xMDgwLmMyIn0&amp;_nc_ht=scontent-mia3-2.cdninstagram.com&amp;_nc_cat=107&amp;_nc_oc=Q6cZ2QEGLjmMoprVKHqvgSdKQ-GpNWxrquYQQjMG1gNj8OkEujTSD8G2UIpjUih-Vi2IxSXi109fNnevPT_zmrLD7uoh&amp;_nc_ohc=Y8Kw0hsBrU0Q7kNvwFjIUb6&amp;_nc_gid=--2yx_lgTnrH79KONBxjdA&amp;edm=AOQ1c0wBAAAA&amp;ccb=7-5&amp;oh=00_AfypMz5HRTfTu8Cknb8AOlz-SLJlLw9WE2F0GdeKALnDuQ&amp;oe=69BD9FA8&amp;_nc_sid=8b3546" TargetMode="External"/><Relationship Id="rId1319" Type="http://schemas.openxmlformats.org/officeDocument/2006/relationships/hyperlink" Target="https://www.instagram.com/zephyr127" TargetMode="External"/><Relationship Id="rId25" Type="http://schemas.openxmlformats.org/officeDocument/2006/relationships/hyperlink" Target="https://scontent-ord5-1.cdninstagram.com/v/t51.2885-19/418762204_284231517636056_4847107266742965460_n.jpg?stp=dst-jpg_e0_s150x150_tt6&amp;efg=eyJ2ZW5jb2RlX3RhZyI6InByb2ZpbGVfcGljLmRqYW5nby4xMDgwLmMyIn0&amp;_nc_ht=scontent-ord5-1.cdninstagram.com&amp;_nc_cat=108&amp;_nc_oc=Q6cZ2QHDuIupvV2dS__F9f1SotmLeLxkbjD-8YCFKpY3T_HLHr9KtcdwtwPD8RBJGk33ozo&amp;_nc_ohc=Tfu69miok9kQ7kNvwHAf11C&amp;_nc_gid=Ue9rTNHJi0NSTEIBm6_kQQ&amp;edm=AOQ1c0wBAAAA&amp;ccb=7-5&amp;oh=00_AfxLm3ummaOk0DZyZi9JvIsSmc2JJX1RIOJbwM0oZg8a1w&amp;oe=69BD839C&amp;_nc_sid=8b3546" TargetMode="External"/><Relationship Id="rId174" Type="http://schemas.openxmlformats.org/officeDocument/2006/relationships/hyperlink" Target="https://www.instagram.com/dou_dope_" TargetMode="External"/><Relationship Id="rId381" Type="http://schemas.openxmlformats.org/officeDocument/2006/relationships/hyperlink" Target="https://amelia.ae/" TargetMode="External"/><Relationship Id="rId241" Type="http://schemas.openxmlformats.org/officeDocument/2006/relationships/hyperlink" Target="https://scontent-lax3-1.cdninstagram.com/v/t51.2885-19/188972718_117083243776089_1370798686883781098_n.jpg?stp=dst-jpg_e0_s150x150_tt6&amp;efg=eyJ2ZW5jb2RlX3RhZyI6InByb2ZpbGVfcGljLmRqYW5nby43MTguYzIifQ&amp;_nc_ht=scontent-lax3-1.cdninstagram.com&amp;_nc_cat=109&amp;_nc_oc=Q6cZ2QE_UDBO7CJPm3Vjn8I_o3f8ec8_2Ver6X83zOJ5AC2AxnKCeQtedrydqqPWBMBZjsA&amp;_nc_ohc=p3mNrC_dK8oQ7kNvwGuBXjo&amp;_nc_gid=DV_kAgL4XsId2TVjfM71dg&amp;edm=AOQ1c0wBAAAA&amp;ccb=7-5&amp;oh=00_AfyGfo5SkaXF-rhAsH21tXgjZZ3bhXOelvhn7Q55vG8AdQ&amp;oe=69BD8BD8&amp;_nc_sid=8b3546" TargetMode="External"/><Relationship Id="rId479" Type="http://schemas.openxmlformats.org/officeDocument/2006/relationships/hyperlink" Target="https://scontent-atl3-1.cdninstagram.com/v/t51.2885-19/27581825_194441364477828_1832272046776647680_n.jpg?stp=dst-jpg_e0_s150x150_tt6&amp;efg=eyJ2ZW5jb2RlX3RhZyI6InByb2ZpbGVfcGljLmRqYW5nby45NjAuYzIifQ&amp;_nc_ht=scontent-atl3-1.cdninstagram.com&amp;_nc_cat=100&amp;_nc_oc=Q6cZ2QFukxivwZ1AWMVcRCH35eDntvGOle_lcj1H-g2vHU6oVLvPduA41CF5B5rq_BR0v7k&amp;_nc_ohc=dGzJEKEXQXkQ7kNvwGJVROr&amp;_nc_gid=kV6N-XLTq5rZ8WfkD5k1Uw&amp;edm=AOQ1c0wBAAAA&amp;ccb=7-5&amp;oh=00_AfwseAxOe9W_I4YofTHZ_Uf1OE5cLhUbC452oTGea3gr4g&amp;oe=69BDA056&amp;_nc_sid=8b3546" TargetMode="External"/><Relationship Id="rId686" Type="http://schemas.openxmlformats.org/officeDocument/2006/relationships/hyperlink" Target="https://www.instagram.com/logovo.prodavana" TargetMode="External"/><Relationship Id="rId893" Type="http://schemas.openxmlformats.org/officeDocument/2006/relationships/hyperlink" Target="https://www.instagram.com/rasya_morello07" TargetMode="External"/><Relationship Id="rId339" Type="http://schemas.openxmlformats.org/officeDocument/2006/relationships/hyperlink" Target="https://scontent-atl3-3.cdninstagram.com/v/t51.2885-19/310218762_1236541343812461_135198429811782427_n.jpg?stp=dst-jpg_e0_s150x150_tt6&amp;efg=eyJ2ZW5jb2RlX3RhZyI6InByb2ZpbGVfcGljLmRqYW5nby42NjcuYzIifQ&amp;_nc_ht=scontent-atl3-3.cdninstagram.com&amp;_nc_cat=109&amp;_nc_oc=Q6cZ2QENFLeGbEMt1fnEUnwmIqF-shnFCR1Q4cx-JVr0pMXm6-kOGeHsbED3yPW3a_dkvCc&amp;_nc_ohc=PjnluOlXijIQ7kNvwFm9-95&amp;_nc_gid=jeovybv7HTdJm7-_V1d6gQ&amp;edm=AOQ1c0wBAAAA&amp;ccb=7-5&amp;oh=00_Afz6YOqCr7Cxh6RfQ24K-VXEzyE8Of0MR6o2-VpgzIqDDg&amp;oe=69BDB67E&amp;_nc_sid=8b3546" TargetMode="External"/><Relationship Id="rId546" Type="http://schemas.openxmlformats.org/officeDocument/2006/relationships/hyperlink" Target="https://www.instagram.com/toxin1900" TargetMode="External"/><Relationship Id="rId753" Type="http://schemas.openxmlformats.org/officeDocument/2006/relationships/hyperlink" Target="https://www.instagram.com/tarasenko_vy" TargetMode="External"/><Relationship Id="rId1176" Type="http://schemas.openxmlformats.org/officeDocument/2006/relationships/hyperlink" Target="https://www.instagram.com/leejyunyen.aka" TargetMode="External"/><Relationship Id="rId1383" Type="http://schemas.openxmlformats.org/officeDocument/2006/relationships/hyperlink" Target="https://scontent-lga3-3.cdninstagram.com/v/t51.2885-19/491136226_2144606739322602_3524874369564061116_n.jpg?stp=dst-jpg_e0_s150x150_tt6&amp;efg=eyJ2ZW5jb2RlX3RhZyI6InByb2ZpbGVfcGljLmRqYW5nby4xMDgwLmMyIn0&amp;_nc_ht=scontent-lga3-3.cdninstagram.com&amp;_nc_cat=106&amp;_nc_oc=Q6cZ2QEYFY1xmaat-9jeiAoCOkD8cVFZSyYB92jhS7Sje3yYQadJdTbbn0GjaVLQgfdUt94&amp;_nc_ohc=wjDrLN0Ab4sQ7kNvwEowZa0&amp;_nc_gid=ndQp4RSRzG6tY0QC7vKImA&amp;edm=AOQ1c0wBAAAA&amp;ccb=7-5&amp;oh=00_AfxqGPL9QbWQaUPki42LzkrgmKNekqlvMxsQmuJymX_J4g&amp;oe=69BD99F0&amp;_nc_sid=8b3546" TargetMode="External"/><Relationship Id="rId101" Type="http://schemas.openxmlformats.org/officeDocument/2006/relationships/hyperlink" Target="https://www.instagram.com/reverchon_watches" TargetMode="External"/><Relationship Id="rId406" Type="http://schemas.openxmlformats.org/officeDocument/2006/relationships/hyperlink" Target="https://www.instagram.com/noprian_yosma" TargetMode="External"/><Relationship Id="rId960" Type="http://schemas.openxmlformats.org/officeDocument/2006/relationships/hyperlink" Target="https://scontent-ord5-1.cdninstagram.com/v/t51.2885-19/331846891_945214106470717_8215387896851877793_n.jpg?stp=dst-jpg_e0_s150x150_tt6&amp;efg=eyJ2ZW5jb2RlX3RhZyI6InByb2ZpbGVfcGljLmRqYW5nby4xMDgwLmMyIn0&amp;_nc_ht=scontent-ord5-1.cdninstagram.com&amp;_nc_cat=101&amp;_nc_oc=Q6cZ2QGy4oiyBN5vqCRIY4wBdi38iXy8rpMKb2JBZL8wg5q4WPAc7FO7cRZTwUIEr8tTrXI&amp;_nc_ohc=Z7Siom8zoOQQ7kNvwGGscGm&amp;_nc_gid=J01cz5s9rLzixEmXIAL6Hw&amp;edm=AOQ1c0wBAAAA&amp;ccb=7-5&amp;oh=00_AfyES1jkMopuTgIV-xc2QYTwMTUMMH8Bh1_n_BuUcFGxfQ&amp;oe=69BD95DF&amp;_nc_sid=8b3546" TargetMode="External"/><Relationship Id="rId1036" Type="http://schemas.openxmlformats.org/officeDocument/2006/relationships/hyperlink" Target="https://newsroom.porsche.com/en_US/2022/company/marqued-carrera-gt-rally-28973.html" TargetMode="External"/><Relationship Id="rId1243" Type="http://schemas.openxmlformats.org/officeDocument/2006/relationships/hyperlink" Target="https://scontent-ord5-1.cdninstagram.com/v/t51.2885-19/120452613_125378235977881_683696445558991470_n.jpg?stp=dst-jpg_e0_s150x150_tt6&amp;efg=eyJ2ZW5jb2RlX3RhZyI6InByb2ZpbGVfcGljLmRqYW5nby4xMDgwLmMyIn0&amp;_nc_ht=scontent-ord5-1.cdninstagram.com&amp;_nc_cat=101&amp;_nc_oc=Q6cZ2QHc5Bji-mrQd4ZPBcT907uGFAOeMdFsZzf6MJUyq8_WnkvQAU1LlPR-pZMb2XA13og&amp;_nc_ohc=bv3YOpLmdsoQ7kNvwF6Qi0c&amp;_nc_gid=tXxOAY9v4SRBxKgGpmNgMA&amp;edm=AOQ1c0wBAAAA&amp;ccb=7-5&amp;oh=00_AfxPWPaHvoTEY56XpYWK1LcWDct1Asw4-LXuSnDEeYUp8g&amp;oe=69BD9A31&amp;_nc_sid=8b3546" TargetMode="External"/><Relationship Id="rId613" Type="http://schemas.openxmlformats.org/officeDocument/2006/relationships/hyperlink" Target="https://scontent-iad3-1.cdninstagram.com/v/t51.2885-19/53485597_354723855138028_4243016501163982848_n.jpg?stp=dst-jpg_e0_s150x150_tt6&amp;efg=eyJ2ZW5jb2RlX3RhZyI6InByb2ZpbGVfcGljLmRqYW5nby4xMDgwLmMyIn0&amp;_nc_ht=scontent-iad3-1.cdninstagram.com&amp;_nc_cat=104&amp;_nc_oc=Q6cZ2QE5lhemdI9IeSzLT0-vzzJzb5p2oO0et3NEDv1MnAIjlWcSgBFjwTLQX1S36BEUbko&amp;_nc_ohc=9iSpzVYrgkoQ7kNvwH_bzgY&amp;_nc_gid=fvqIVpFE0LcK598WcOlv0g&amp;edm=AOQ1c0wBAAAA&amp;ccb=7-5&amp;oh=00_Afwph4lfBCsrg9HFAEgGDdHpKseSbzukVJIqYn2JxZ31kg&amp;oe=69BD93E1&amp;_nc_sid=8b3546" TargetMode="External"/><Relationship Id="rId820" Type="http://schemas.openxmlformats.org/officeDocument/2006/relationships/hyperlink" Target="https://www.instagram.com/yonathanfm" TargetMode="External"/><Relationship Id="rId918" Type="http://schemas.openxmlformats.org/officeDocument/2006/relationships/hyperlink" Target="https://scontent-iad3-2.cdninstagram.com/v/t51.2885-19/487853344_1315291603065375_5348740192929084461_n.jpg?stp=dst-jpg_e0_s150x150_tt6&amp;efg=eyJ2ZW5jb2RlX3RhZyI6InByb2ZpbGVfcGljLmRqYW5nby43MjkuYzIifQ&amp;_nc_ht=scontent-iad3-2.cdninstagram.com&amp;_nc_cat=103&amp;_nc_oc=Q6cZ2QEZ0_yQk1qFXhKGbkH9_VEf6xqj8PHI8USqGm8DUOd9cYqcE4M0wX9SB_KOJz1lZr4&amp;_nc_ohc=DntH7fV5wUsQ7kNvwEAaYj3&amp;_nc_gid=gx9CdQRAvY8eTzkvPyF-WQ&amp;edm=AOQ1c0wBAAAA&amp;ccb=7-5&amp;oh=00_AfwZSNIMpJFZIERVJq1xCK0jCC8u5J8OOc2KbkgPjsigRA&amp;oe=69BDA427&amp;_nc_sid=8b3546" TargetMode="External"/><Relationship Id="rId1103" Type="http://schemas.openxmlformats.org/officeDocument/2006/relationships/hyperlink" Target="http://mosoni.hu/" TargetMode="External"/><Relationship Id="rId1310" Type="http://schemas.openxmlformats.org/officeDocument/2006/relationships/hyperlink" Target="https://scontent-lga3-1.cdninstagram.com/v/t51.82787-19/648657965_18569274361037471_25257680766946418_n.jpg?stp=dst-jpg_e0_s150x150_tt6&amp;efg=eyJ2ZW5jb2RlX3RhZyI6InByb2ZpbGVfcGljLmRqYW5nby4xMDgwLmMyIn0&amp;_nc_ht=scontent-lga3-1.cdninstagram.com&amp;_nc_cat=111&amp;_nc_oc=Q6cZ2QHx8ytcxzwDQjC9mb6ByJQsVkCsd4doXO59dT0Vmb90uHiw0VlMlKpcQu5v7Up602M&amp;_nc_ohc=jp8mJq1Cz2AQ7kNvwHn3Hr3&amp;_nc_gid=0-XCIow1Tha2_ANWxX3rRQ&amp;edm=AOQ1c0wBAAAA&amp;ccb=7-5&amp;oh=00_AfzKuE7Lp9dL0y12Sv3sBLCLUPk5k5az_Q3W755-ZY400g&amp;oe=69BD8D40&amp;_nc_sid=8b3546" TargetMode="External"/><Relationship Id="rId1408" Type="http://schemas.openxmlformats.org/officeDocument/2006/relationships/hyperlink" Target="https://scontent-sjc3-1.cdninstagram.com/v/t51.82787-19/651889858_17856790176624912_6844206708162560380_n.jpg?stp=dst-jpg_e0_s150x150_tt6&amp;efg=eyJ2ZW5jb2RlX3RhZyI6InByb2ZpbGVfcGljLmRqYW5nby4xMDgwLmMyIn0&amp;_nc_ht=scontent-sjc3-1.cdninstagram.com&amp;_nc_cat=100&amp;_nc_oc=Q6cZ2QFIxzLWtSJoUDd8qppVedYrTNRU6ePG0z57a6r9k7f4jVIdYAyFmeiR_Tft7PrJtsI&amp;_nc_ohc=hNzx94Glz7MQ7kNvwFI8ypy&amp;_nc_gid=dVSaQ59z1SWoeZClcZpN1g&amp;edm=AOQ1c0wBAAAA&amp;ccb=7-5&amp;oh=00_Afw9x1mMkDT3phz4Aouc2vVpLLE_9Ib7M4Gayaa0p81CXQ&amp;oe=69BD87B2&amp;_nc_sid=8b3546" TargetMode="External"/><Relationship Id="rId47" Type="http://schemas.openxmlformats.org/officeDocument/2006/relationships/hyperlink" Target="https://scontent-atl3-3.cdninstagram.com/v/t51.2885-19/370686746_6676283129145863_5527192643556491544_n.jpg?stp=dst-jpg_e0_s150x150_tt6&amp;efg=eyJ2ZW5jb2RlX3RhZyI6InByb2ZpbGVfcGljLmRqYW5nby41MDAuYzIifQ&amp;_nc_ht=scontent-atl3-3.cdninstagram.com&amp;_nc_cat=111&amp;_nc_oc=Q6cZ2QEH-LxKY1ITfFyyh_CGi_HoB_NTPwEBW-ja6F69CuacXWpHuFkHkrYIc0D6iVphvWQ&amp;_nc_ohc=LJNA7WOaPToQ7kNvwGaN-JO&amp;_nc_gid=F3T0KTEpFCVcs4RaFGO8tg&amp;edm=AOQ1c0wBAAAA&amp;ccb=7-5&amp;oh=00_Afyivm4efwe4brPHT-psbvfXNsBqKk8BfJbnNgVmgdkgGA&amp;oe=69BDB455&amp;_nc_sid=8b3546" TargetMode="External"/><Relationship Id="rId196" Type="http://schemas.openxmlformats.org/officeDocument/2006/relationships/hyperlink" Target="https://www.instagram.com/captinsano443" TargetMode="External"/><Relationship Id="rId263" Type="http://schemas.openxmlformats.org/officeDocument/2006/relationships/hyperlink" Target="https://www.instagram.com/awong.this_is_life" TargetMode="External"/><Relationship Id="rId470" Type="http://schemas.openxmlformats.org/officeDocument/2006/relationships/hyperlink" Target="https://www.instagram.com/nomt_r" TargetMode="External"/><Relationship Id="rId123" Type="http://schemas.openxmlformats.org/officeDocument/2006/relationships/hyperlink" Target="https://www.instagram.com/mederbekkorganbaev_kg" TargetMode="External"/><Relationship Id="rId330" Type="http://schemas.openxmlformats.org/officeDocument/2006/relationships/hyperlink" Target="https://scontent-atl3-2.cdninstagram.com/v/t51.2885-19/470912683_1121256516068488_3065939327367667549_n.jpg?stp=dst-jpg_e0_s150x150_tt6&amp;efg=eyJ2ZW5jb2RlX3RhZyI6InByb2ZpbGVfcGljLmRqYW5nby45NDguYzIifQ&amp;_nc_ht=scontent-atl3-2.cdninstagram.com&amp;_nc_cat=104&amp;_nc_oc=Q6cZ2QG_z9A8Mw5KRlgpLXuNNWR84vGra28-w4aI0e1Z-3PyJwUkJPkWUNN_Sshd7UaOzCO0wP_ckSGu26_dO9PmeUYc&amp;_nc_ohc=KED0BEoI0eQQ7kNvwFavBhW&amp;_nc_gid=DspOpOWB5CiCJ5L42qS1gQ&amp;edm=AOQ1c0wBAAAA&amp;ccb=7-5&amp;oh=00_AfyyiuDGuLs7ytbKT4VNRWB8AJwqdNqGu2c-cub3Q8t0Iw&amp;oe=69BD9B17&amp;_nc_sid=8b3546" TargetMode="External"/><Relationship Id="rId568" Type="http://schemas.openxmlformats.org/officeDocument/2006/relationships/hyperlink" Target="https://www.instagram.com/egorivanov22" TargetMode="External"/><Relationship Id="rId775" Type="http://schemas.openxmlformats.org/officeDocument/2006/relationships/hyperlink" Target="https://scontent-atl3-2.cdninstagram.com/v/t51.2885-19/434255815_945514237071545_5276882000718162518_n.jpg?stp=dst-jpg_e0_s150x150_tt6&amp;efg=eyJ2ZW5jb2RlX3RhZyI6InByb2ZpbGVfcGljLmRqYW5nby4xMDgwLmMyIn0&amp;_nc_ht=scontent-atl3-2.cdninstagram.com&amp;_nc_cat=105&amp;_nc_oc=Q6cZ2QExrFpVk5QY5nd8aWdz1xHORNVKNDcAu_1w_f7XYiEeRtp4LoAzTb0GvrQKdLAScvE&amp;_nc_ohc=knS-5RqbF1UQ7kNvwHFNdpt&amp;_nc_gid=zVq7Evt9cQMQdo97rdho8A&amp;edm=AOQ1c0wBAAAA&amp;ccb=7-5&amp;oh=00_AfyjyKoKRg-Rm_0MIPMAgUlyqu9pkL5BvJATK7BF5WiGwQ&amp;oe=69BD9A81&amp;_nc_sid=8b3546" TargetMode="External"/><Relationship Id="rId982" Type="http://schemas.openxmlformats.org/officeDocument/2006/relationships/hyperlink" Target="https://www.instagram.com/koushirou_1994" TargetMode="External"/><Relationship Id="rId1198" Type="http://schemas.openxmlformats.org/officeDocument/2006/relationships/hyperlink" Target="https://www.instagram.com/morimotoyooki" TargetMode="External"/><Relationship Id="rId428" Type="http://schemas.openxmlformats.org/officeDocument/2006/relationships/hyperlink" Target="https://www.instagram.com/diegoelrelojero" TargetMode="External"/><Relationship Id="rId635" Type="http://schemas.openxmlformats.org/officeDocument/2006/relationships/hyperlink" Target="https://scontent-dfw6-1.cdninstagram.com/v/t51.2885-19/47693259_422627481811887_3664045735613038592_n.jpg?stp=dst-jpg_e0_s150x150_tt6&amp;efg=eyJ2ZW5jb2RlX3RhZyI6InByb2ZpbGVfcGljLmRqYW5nby42NzQuYzIifQ&amp;_nc_ht=scontent-dfw6-1.cdninstagram.com&amp;_nc_cat=103&amp;_nc_oc=Q6cZ2QH4loL-mFYjIF6VgWuGC88l-aDDdqJAxXR8W9EAgyvGvIrrtJdROZwcwyvTfYEwFQc&amp;_nc_ohc=EuOFgmpUPwMQ7kNvwH7dvCf&amp;_nc_gid=xO52WOxu6c1hN3CXWFr3HQ&amp;edm=AOQ1c0wBAAAA&amp;ccb=7-5&amp;oh=00_Afw1Kdb-R7wAbYIOyYLdUgdYdDa4peMFrJb6FNs7qxr2Ig&amp;oe=69BD9B9E&amp;_nc_sid=8b3546" TargetMode="External"/><Relationship Id="rId842" Type="http://schemas.openxmlformats.org/officeDocument/2006/relationships/hyperlink" Target="https://scontent-atl3-3.cdninstagram.com/v/t51.2885-19/337513470_955476752488581_8933761069832592368_n.jpg?stp=dst-jpg_e0_s150x150_tt6&amp;efg=eyJ2ZW5jb2RlX3RhZyI6InByb2ZpbGVfcGljLmRqYW5nby4xMDgwLmMxIn0&amp;_nc_ht=scontent-atl3-3.cdninstagram.com&amp;_nc_cat=109&amp;_nc_oc=Q6cZ2QEB77QXJTOik3Tza8Z9xUzjzMhz-OQ676x9J0kUVnkkNQapBlNnfP3C1jS7y_9-n0E&amp;_nc_ohc=JQHjA9kgtR8Q7kNvwH7hbYy&amp;_nc_gid=Cx6o_EFzyCCUrQdk6MUtqQ&amp;edm=AOQ1c0wBAAAA&amp;ccb=7-5&amp;oh=00_Afzt8V7QNNr6ze7REalJ6GYlaTkOBB66PxuEyCocXdvrfg&amp;oe=69BDA9CE&amp;_nc_sid=8b3546" TargetMode="External"/><Relationship Id="rId1058" Type="http://schemas.openxmlformats.org/officeDocument/2006/relationships/hyperlink" Target="https://www.instagram.com/mii__________n" TargetMode="External"/><Relationship Id="rId1265" Type="http://schemas.openxmlformats.org/officeDocument/2006/relationships/hyperlink" Target="https://scontent-hou1-1.cdninstagram.com/v/t51.82787-19/651250760_17900874489392753_8898622510386512714_n.jpg?stp=dst-jpg_e0_s150x150_tt6&amp;efg=eyJ2ZW5jb2RlX3RhZyI6InByb2ZpbGVfcGljLmRqYW5nby4xMDgwLmMyIn0&amp;_nc_ht=scontent-hou1-1.cdninstagram.com&amp;_nc_cat=105&amp;_nc_oc=Q6cZ2QE6N7RzcZTc4vNgTMgApsM4pG6ufVYc-sMsGao6QLVDHtk7hjPtuxZi_lxN2gjPudY&amp;_nc_ohc=ynsWtB9HEYAQ7kNvwHhFiEy&amp;_nc_gid=hUX2kWUQy7ZLYmV9py_A2A&amp;edm=AOQ1c0wBAAAA&amp;ccb=7-5&amp;oh=00_Afz7Hm4hN0lCvWgHzzQREC8ej2z-MvIjtjs2H915YpvorQ&amp;oe=69BDB888&amp;_nc_sid=8b3546" TargetMode="External"/><Relationship Id="rId702" Type="http://schemas.openxmlformats.org/officeDocument/2006/relationships/hyperlink" Target="https://t.me/+MXR0O6CGZfI2OWYy" TargetMode="External"/><Relationship Id="rId1125" Type="http://schemas.openxmlformats.org/officeDocument/2006/relationships/hyperlink" Target="https://scontent-sjc3-1.cdninstagram.com/v/t51.82787-19/534349745_18303435457219683_7759355309778915319_n.jpg?stp=dst-jpg_e0_s150x150_tt6&amp;efg=eyJ2ZW5jb2RlX3RhZyI6InByb2ZpbGVfcGljLmRqYW5nby4xMDgwLmMyIn0&amp;_nc_ht=scontent-sjc3-1.cdninstagram.com&amp;_nc_cat=103&amp;_nc_oc=Q6cZ2QFujRSFXv8JciNwWn4ORucJoJlXI7pcJZP2BMEgW-WrXidMB4Bn9FvWqDxJaUUG63g&amp;_nc_ohc=4RbahhfUAVUQ7kNvwEqh1bD&amp;_nc_gid=gel3Y7JpdPdfFJtKfxR0Vw&amp;edm=AOQ1c0wBAAAA&amp;ccb=7-5&amp;oh=00_Afw7d0gnd82tBbNKkEBrkO1zfSefWGsJ6H0z2CVwYc5X1Q&amp;oe=69BDBCEA&amp;_nc_sid=8b3546" TargetMode="External"/><Relationship Id="rId1332" Type="http://schemas.openxmlformats.org/officeDocument/2006/relationships/hyperlink" Target="https://www.instagram.com/sabrina2010c" TargetMode="External"/><Relationship Id="rId69" Type="http://schemas.openxmlformats.org/officeDocument/2006/relationships/hyperlink" Target="https://instagram.fmem1-1.fna.fbcdn.net/v/t51.82787-19/623822357_18551173201029297_6113969256390324399_n.jpg?stp=dst-jpg_e0_s150x150_tt6&amp;efg=eyJ2ZW5jb2RlX3RhZyI6InByb2ZpbGVfcGljLmRqYW5nby44OTAuYzIifQ&amp;_nc_ht=instagram.fmem1-1.fna.fbcdn.net&amp;_nc_cat=109&amp;_nc_oc=Q6cZ2QHOgS4UsZbD28cuGp4KX7Xkk9GjwDG7pMD0HppqyPdbqkNXFqEn13foCJwljc1JIk8&amp;_nc_ohc=2OnYB1O0z7UQ7kNvwFmnDoh&amp;_nc_gid=OWfuM2c3SIkaXnqPdnxxCA&amp;edm=AOQ1c0wBAAAA&amp;ccb=7-5&amp;oh=00_AfxAdtnVauj5ug_vDztdjWBHRolS-a696ZzOYWzw4uSWYw&amp;oe=69BDB258&amp;_nc_sid=8b3546" TargetMode="External"/><Relationship Id="rId285" Type="http://schemas.openxmlformats.org/officeDocument/2006/relationships/hyperlink" Target="http://wristcheck.pr/" TargetMode="External"/><Relationship Id="rId492" Type="http://schemas.openxmlformats.org/officeDocument/2006/relationships/hyperlink" Target="https://scontent-atl3-2.cdninstagram.com/v/t51.2885-19/464303544_1061460298807142_9190406244164126835_n.jpg?stp=dst-jpg_e0_s150x150_tt6&amp;efg=eyJ2ZW5jb2RlX3RhZyI6InByb2ZpbGVfcGljLmRqYW5nby4xMDgwLmMyIn0&amp;_nc_ht=scontent-atl3-2.cdninstagram.com&amp;_nc_cat=102&amp;_nc_oc=Q6cZ2QHLly_q012Ks_cCUcV3a9ipsEzJya23dBNF9NgewjPNACuhlAd0dzGNL0ZM6pPg0YY&amp;_nc_ohc=A7s_GvuJ--AQ7kNvwF-Qovv&amp;_nc_gid=uAenFuu7mjVkutHCDmqDOQ&amp;edm=AOQ1c0wBAAAA&amp;ccb=7-5&amp;oh=00_AfxGnxpmHPUVcuO7Z086LzqGcklAdwFX_Go_HPna-6XtAg&amp;oe=69BDAD2E&amp;_nc_sid=8b3546" TargetMode="External"/><Relationship Id="rId797" Type="http://schemas.openxmlformats.org/officeDocument/2006/relationships/hyperlink" Target="https://scontent-mia5-1.cdninstagram.com/v/t51.82787-19/641228818_18565033990000105_2073570509297443370_n.jpg?stp=dst-jpg_e0_s150x150_tt6&amp;efg=eyJ2ZW5jb2RlX3RhZyI6InByb2ZpbGVfcGljLmRqYW5nby4xMDgwLmMyIn0&amp;_nc_ht=scontent-mia5-1.cdninstagram.com&amp;_nc_cat=101&amp;_nc_oc=Q6cZ2QGvZQrxRSNgJBbuV-H4K6eRnXNVjtn6mS-2ucUyI9zTecUQamzwDkMiMwVS4fZpmSY&amp;_nc_ohc=yrq4-FW0aIgQ7kNvwG39HFe&amp;_nc_gid=nPpFbu9Z5_c9KBcLvVYEZQ&amp;edm=AOQ1c0wBAAAA&amp;ccb=7-5&amp;oh=00_AfxZtU9h2pu15gzbxm8n3r7DJ1YDPh5sqc_SCJfjgdQpHg&amp;oe=69BDB0CD&amp;_nc_sid=8b3546" TargetMode="External"/><Relationship Id="rId145" Type="http://schemas.openxmlformats.org/officeDocument/2006/relationships/hyperlink" Target="https://scontent-man2-1.cdninstagram.com/v/t51.2885-19/11909145_1457228971270713_1458724972_a.jpg?stp=dst-jpg_e0_s150x150_tt6&amp;efg=eyJ2ZW5jb2RlX3RhZyI6InByb2ZpbGVfcGljLmRqYW5nby4xNTAuYzIifQ&amp;_nc_ht=scontent-man2-1.cdninstagram.com&amp;_nc_cat=109&amp;_nc_oc=Q6cZ2QFLMhbIJbQiye0-Pu-ZOuN_qb_AOjaiGcvdOxtbMT9rXRtEWHLPWlHxJn3c2sfd8uA&amp;_nc_ohc=dB_TbdnoKocQ7kNvwHGsUv9&amp;_nc_gid=9nOYuE7eJ5k0mF14GTXljA&amp;edm=AOQ1c0wBAAAA&amp;ccb=7-5&amp;oh=00_AfxIRIYbOXntWu2ez4I8_JWI-5HPRVpWz0tr4TNb6YtOew&amp;oe=69BDA672&amp;_nc_sid=8b3546" TargetMode="External"/><Relationship Id="rId352" Type="http://schemas.openxmlformats.org/officeDocument/2006/relationships/hyperlink" Target="http://thecentraltime.com/" TargetMode="External"/><Relationship Id="rId1287" Type="http://schemas.openxmlformats.org/officeDocument/2006/relationships/hyperlink" Target="https://scontent-ord5-1.cdninstagram.com/o1/v/t16/f2/m69/AQNtShDaEhmZBjBv1Xn-nJQ2K9QjBEI4vDQraNn4N6DRzwZstPbth6xXm9jq084sfyY3fkHY9EKnBRzqnLUZpfzT.mp4?strext=1&amp;_nc_cat=111&amp;_nc_sid=5e9851&amp;_nc_ht=scontent-ord5-1.cdninstagram.com&amp;_nc_ohc=w1nqc0M7zz8Q7kNvwGhUaAh&amp;efg=eyJ2ZW5jb2RlX3RhZyI6Inhwdl9wcm9ncmVzc2l2ZS5JTlNUQUdSQU0uQ0FST1VTRUxfSVRFTS5DMy43MjAuZGFzaF9iYXNlbGluZV8xX3YxIiwieHB2X2Fzc2V0X2lkIjoxMDkyMjQyMzY1MDY1MDgwLCJhc3NldF9hZ2VfZGF5cyI6MTAwNSwidmlfdXNlY2FzZV9pZCI6MTAxNDYsImR1cmF0aW9uX3MiOjYsInVybGdlbl9zb3VyY2UiOiJ3d3cifQ%3D%3D&amp;ccb=17-1&amp;_nc_gid=uCwrLVGZTrKRxF1goSSy6g&amp;_nc_ss=1a&amp;_nc_zt=28&amp;vs=29e4eac719e615b8&amp;_nc_vs=HBkcFQIYOnBhc3N0aHJvdWdoX2V2ZXJzdG9yZS9HRXJVR3hYeEJwSG5wSklEQUNYZ1o2eXZVNWRuYmtZTEFBQUYVAALIARIAKAAYABsCiAd1c2Vfb2lsATEScHJvZ3Jlc3NpdmVfcmVjaXBlATEVAAAm8J3t4u_Y8AMVAigCQzMsF0AYqfvnbItEGBJkYXNoX2Jhc2VsaW5lXzFfdjERAHXuB2XEngEA&amp;oh=00_AfylNoVqsPXOvLY_rHl_IsSjQAfPwkN5AxEO5a_SJF0mtA&amp;oe=69BDA9D9" TargetMode="External"/><Relationship Id="rId212" Type="http://schemas.openxmlformats.org/officeDocument/2006/relationships/hyperlink" Target="http://mercadodeluxo.com.br/" TargetMode="External"/><Relationship Id="rId657" Type="http://schemas.openxmlformats.org/officeDocument/2006/relationships/hyperlink" Target="https://www.instagram.com/pavel.video_production" TargetMode="External"/><Relationship Id="rId864" Type="http://schemas.openxmlformats.org/officeDocument/2006/relationships/hyperlink" Target="https://scontent-atl3-1.cdninstagram.com/v/t51.2885-19/354021238_934441814325498_9138397079981631501_n.jpg?stp=dst-jpg_e0_s150x150_tt6&amp;efg=eyJ2ZW5jb2RlX3RhZyI6InByb2ZpbGVfcGljLmRqYW5nby4xMDA0LmV4cGVyaW1lbnRhbCJ9&amp;_nc_ht=scontent-atl3-1.cdninstagram.com&amp;_nc_cat=106&amp;_nc_oc=Q6cZ2QGhAnYBnjblCW2L4ecPRG9hL5kNlJ8Vv0NR8Sj4I3UStnmjL8UNSpSfiCUgx9nYl4P6cu-I9AWZdz9B6EQowjPC&amp;_nc_ohc=bC9WUrcWTFUQ7kNvwH5yBYT&amp;_nc_gid=camH7PqJSm9QkYzX2cXYsA&amp;edm=AOQ1c0wBAAAA&amp;ccb=7-5&amp;oh=00_AfyuTLmiZxOgNUqHd4RIeZPputiFB-RhAb_Y0lJjjbwOZg&amp;oe=69BDB1C2&amp;_nc_sid=8b3546" TargetMode="External"/><Relationship Id="rId517" Type="http://schemas.openxmlformats.org/officeDocument/2006/relationships/hyperlink" Target="https://scontent-iad3-2.cdninstagram.com/v/t51.2885-19/314935486_469387688593680_353334768021403001_n.jpg?stp=dst-jpg_e0_s150x150_tt6&amp;efg=eyJ2ZW5jb2RlX3RhZyI6InByb2ZpbGVfcGljLmRqYW5nby4xMDgwLmMyIn0&amp;_nc_ht=scontent-iad3-2.cdninstagram.com&amp;_nc_cat=100&amp;_nc_oc=Q6cZ2QGU_uozzTy036fn3CW1_ZpcItvmJdnaM1o9z36-Dil2ggrYW-j6WCaGubgjaWC59TI&amp;_nc_ohc=CNNYIA3Ru4EQ7kNvwFAqun3&amp;_nc_gid=XBHs3o8ile6RwOTYto6hqQ&amp;edm=AOQ1c0wBAAAA&amp;ccb=7-5&amp;oh=00_AfzN5XUf7TbwyPGW41jPO8jJjb4yjbm2uH8puYrOAkljIg&amp;oe=69BDABAF&amp;_nc_sid=8b3546" TargetMode="External"/><Relationship Id="rId724" Type="http://schemas.openxmlformats.org/officeDocument/2006/relationships/hyperlink" Target="https://scontent-atl3-3.cdninstagram.com/v/t51.82787-19/632309864_18021515018630014_7130826972811322572_n.jpg?stp=dst-jpg_e0_s150x150_tt6&amp;efg=eyJ2ZW5jb2RlX3RhZyI6InByb2ZpbGVfcGljLmRqYW5nby4xMDgwLmMyIn0&amp;_nc_ht=scontent-atl3-3.cdninstagram.com&amp;_nc_cat=110&amp;_nc_oc=Q6cZ2QFPbmP1f6HrvWhvkTGG2gr333nmb-CsKF1unJRiIEMdYCerBOXwSe6m53jJVbiGl74&amp;_nc_ohc=F06EzT06nMYQ7kNvwG2zcQy&amp;_nc_gid=t3nz5RVg2un-wgCktfX1nQ&amp;edm=AOQ1c0wBAAAA&amp;ccb=7-5&amp;oh=00_AfysLZYCZ4MGep__VFIAQdjiqqao7MT5vmz3ocpU0oRcog&amp;oe=69BDA195&amp;_nc_sid=8b3546" TargetMode="External"/><Relationship Id="rId931" Type="http://schemas.openxmlformats.org/officeDocument/2006/relationships/hyperlink" Target="https://www.instagram.com/ccxno.5" TargetMode="External"/><Relationship Id="rId1147" Type="http://schemas.openxmlformats.org/officeDocument/2006/relationships/hyperlink" Target="https://www.instagram.com/tom__977" TargetMode="External"/><Relationship Id="rId1354" Type="http://schemas.openxmlformats.org/officeDocument/2006/relationships/hyperlink" Target="https://scontent-atl3-2.cdninstagram.com/v/t51.82787-19/649232752_18531789034068965_5593534146926314493_n.jpg?stp=dst-jpg_e0_s150x150_tt6&amp;efg=eyJ2ZW5jb2RlX3RhZyI6InByb2ZpbGVfcGljLmRqYW5nby4xMDgwLmMyIn0&amp;_nc_ht=scontent-atl3-2.cdninstagram.com&amp;_nc_cat=105&amp;_nc_oc=Q6cZ2QEJsDfVK-gY80eVjyXtRt3ZrjWGsIJG0yxpT2l1pj4v1cbXTwzMHhv1q9Jt723s_Mk&amp;_nc_ohc=K3azeE-DXRIQ7kNvwFPUcSH&amp;_nc_gid=ZLdpzhRws-yYKGEOEqR-Tg&amp;edm=AOQ1c0wBAAAA&amp;ccb=7-5&amp;oh=00_AfwiAmoH3w-V_NXoeFhm9NnvwEREKKgJ9VURi_TLRVZ_bg&amp;oe=69BDBAA6&amp;_nc_sid=8b3546" TargetMode="External"/><Relationship Id="rId60" Type="http://schemas.openxmlformats.org/officeDocument/2006/relationships/hyperlink" Target="https://scontent-atl3-3.cdninstagram.com/v/t51.2885-19/273740000_3063752967214580_8409556441376750072_n.jpg?stp=dst-jpg_e0_s150x150_tt6&amp;efg=eyJ2ZW5jb2RlX3RhZyI6InByb2ZpbGVfcGljLmRqYW5nby4xMDgwLmMyIn0&amp;_nc_ht=scontent-atl3-3.cdninstagram.com&amp;_nc_cat=108&amp;_nc_oc=Q6cZ2QGsgEb7ttSBao-llBfFk4EButiHGcTrJoyRDCBKEJosahg2oN7YjCjd-vd3t1I9j0g&amp;_nc_ohc=oHwdeffAvL8Q7kNvwGqw92b&amp;_nc_gid=chx3hAwFE0gSQ-zqPLQJuw&amp;edm=AOQ1c0wBAAAA&amp;ccb=7-5&amp;oh=00_Afzg1KvYYBSwQr0qd6hFjtXe3ip8iEM0w-Zh10LTVsaoYQ&amp;oe=69BD9DC9&amp;_nc_sid=8b3546" TargetMode="External"/><Relationship Id="rId1007" Type="http://schemas.openxmlformats.org/officeDocument/2006/relationships/hyperlink" Target="https://www.instagram.com/shooesho" TargetMode="External"/><Relationship Id="rId1214" Type="http://schemas.openxmlformats.org/officeDocument/2006/relationships/hyperlink" Target="https://www.instagram.com/bkk.streetwear" TargetMode="External"/><Relationship Id="rId1421" Type="http://schemas.openxmlformats.org/officeDocument/2006/relationships/hyperlink" Target="https://scontent-iad3-1.cdninstagram.com/v/t51.2885-19/186003395_989312138487158_1845086879406779279_n.jpg?stp=dst-jpg_e0_s150x150_tt6&amp;efg=eyJ2ZW5jb2RlX3RhZyI6InByb2ZpbGVfcGljLmRqYW5nby4xMDgwLmMyIn0&amp;_nc_ht=scontent-iad3-1.cdninstagram.com&amp;_nc_cat=102&amp;_nc_oc=Q6cZ2QFGEnBpc_O1K6FbuXa-L7flPWrcIlSHAeVmy__1EM2sKd5QsnSnzTHg6oN6zwK6aeGJHiUxz4NhRe2fYYTlBnVo&amp;_nc_ohc=skiyL_gtDQkQ7kNvwGKrq2O&amp;_nc_gid=nFZoU3_Sm30GhLMIKN7vvg&amp;edm=AOQ1c0wBAAAA&amp;ccb=7-5&amp;oh=00_AfyxRguMgfeAPwgK1kZov5HHgCk3mkboXge48CttyAOoYQ&amp;oe=69BDB34D&amp;_nc_sid=8b3546" TargetMode="External"/><Relationship Id="rId18" Type="http://schemas.openxmlformats.org/officeDocument/2006/relationships/hyperlink" Target="https://www.instagram.com/watchreleases" TargetMode="External"/><Relationship Id="rId167" Type="http://schemas.openxmlformats.org/officeDocument/2006/relationships/hyperlink" Target="https://www.abelrichard.com/" TargetMode="External"/><Relationship Id="rId374" Type="http://schemas.openxmlformats.org/officeDocument/2006/relationships/hyperlink" Target="https://www.instagram.com/montre_lux" TargetMode="External"/><Relationship Id="rId581" Type="http://schemas.openxmlformats.org/officeDocument/2006/relationships/hyperlink" Target="https://instagram.fmci1-3.fna.fbcdn.net/v/t51.2885-19/256427756_3376055312519167_6668268356802948117_n.jpg?stp=dst-jpg_e0_s150x150_tt6&amp;efg=eyJ2ZW5jb2RlX3RhZyI6InByb2ZpbGVfcGljLmRqYW5nby4xMDgwLmMyIn0&amp;_nc_ht=instagram.fmci1-3.fna.fbcdn.net&amp;_nc_cat=107&amp;_nc_oc=Q6cZ2QE_p0iP5_dbg6Xkjcm86sw4uBonTBiSZAPYHmQAV3TD2WCDNFXDZOVOEmVv9r3CnXM&amp;_nc_ohc=5n1Vu_uB55UQ7kNvwG6jdW6&amp;_nc_gid=xm2bZ3Enm0HQMnw0QFtojA&amp;edm=AOQ1c0wBAAAA&amp;ccb=7-5&amp;oh=00_Afw66-rJoMSnl0ccAjfYiwfgmA9yfHT2q5gVYTPoVoxaJA&amp;oe=69BD8710&amp;_nc_sid=8b3546" TargetMode="External"/><Relationship Id="rId234" Type="http://schemas.openxmlformats.org/officeDocument/2006/relationships/hyperlink" Target="https://scontent-ord5-2.cdninstagram.com/v/t51.82787-19/575303058_17846092605600267_8335420241570720647_n.jpg?stp=dst-jpg_e0_s150x150_tt6&amp;efg=eyJ2ZW5jb2RlX3RhZyI6InByb2ZpbGVfcGljLmRqYW5nby42NTguYzIifQ&amp;_nc_ht=scontent-ord5-2.cdninstagram.com&amp;_nc_cat=103&amp;_nc_oc=Q6cZ2QEFFRrAbZxpRK0xQ1GH_Qs1WK8MBBiKRlryZkQYtsND7VL3HCLeiep_p1yWsQSTzTE&amp;_nc_ohc=HvYZz8fPfyQQ7kNvwFBoP5Q&amp;_nc_gid=TISrTarg1fxU8Mcjex182Q&amp;edm=AOQ1c0wBAAAA&amp;ccb=7-5&amp;oh=00_AfzxwE7kopW7LuOq77g_VrCM-EMFR17tlS0TL5Q5n23CyQ&amp;oe=69BDB56C&amp;_nc_sid=8b3546" TargetMode="External"/><Relationship Id="rId679" Type="http://schemas.openxmlformats.org/officeDocument/2006/relationships/hyperlink" Target="https://www.instagram.com/geopar75" TargetMode="External"/><Relationship Id="rId886" Type="http://schemas.openxmlformats.org/officeDocument/2006/relationships/hyperlink" Target="https://www.instagram.com/shogojimbo" TargetMode="External"/><Relationship Id="rId2" Type="http://schemas.openxmlformats.org/officeDocument/2006/relationships/hyperlink" Target="https://www.instagram.com/gunnertachejose" TargetMode="External"/><Relationship Id="rId441" Type="http://schemas.openxmlformats.org/officeDocument/2006/relationships/hyperlink" Target="https://www.instagram.com/wpeng" TargetMode="External"/><Relationship Id="rId539" Type="http://schemas.openxmlformats.org/officeDocument/2006/relationships/hyperlink" Target="https://scontent-ord5-3.cdninstagram.com/v/t51.2885-19/240630374_1245224482568224_1757101687813346992_n.jpg?stp=dst-jpg_e0_s150x150_tt6&amp;efg=eyJ2ZW5jb2RlX3RhZyI6InByb2ZpbGVfcGljLmRqYW5nby45NjAuYzIifQ&amp;_nc_ht=scontent-ord5-3.cdninstagram.com&amp;_nc_cat=104&amp;_nc_oc=Q6cZ2QHYdVX5NdeXsiyhkEFwY8npEqus6_eeREDKFSUSO8Om11kHojnZq4lmrcV6PxWFwakPpPHzL0SdfDEGq1soHokS&amp;_nc_ohc=gF9Hd85Z01sQ7kNvwEiNb9d&amp;_nc_gid=P6_5IUnxaAK-_SOINMTfdA&amp;edm=AOQ1c0wBAAAA&amp;ccb=7-5&amp;oh=00_AfzkbRbku9Vt4r2xoBzS-AVvt1QRf7zKmlQRVonzNsbKmQ&amp;oe=69BDB568&amp;_nc_sid=8b3546" TargetMode="External"/><Relationship Id="rId746" Type="http://schemas.openxmlformats.org/officeDocument/2006/relationships/hyperlink" Target="https://scontent-lga3-1.cdninstagram.com/v/t51.82787-19/529718312_18473991472075390_628479408206962156_n.jpg?stp=dst-jpg_e0_s150x150_tt6&amp;efg=eyJ2ZW5jb2RlX3RhZyI6InByb2ZpbGVfcGljLmRqYW5nby4xMDgwLmMyIn0&amp;_nc_ht=scontent-lga3-1.cdninstagram.com&amp;_nc_cat=110&amp;_nc_oc=Q6cZ2QFuILkheiBobDK83g1SlXmRm1gjf0OSFFOVfP4F3hNvC65Ay-uTAJ6yGSrYTUQTU9k&amp;_nc_ohc=udimyf2rvfMQ7kNvwFsoLpQ&amp;_nc_gid=q0P4blHD48eXCDxKv5QZuw&amp;edm=AOQ1c0wBAAAA&amp;ccb=7-5&amp;oh=00_AfyrnY_1zHvD8r_nFhWLmaS5ljC8brE6hlgE-qsExwvVNA&amp;oe=69BD9EDC&amp;_nc_sid=8b3546" TargetMode="External"/><Relationship Id="rId1071" Type="http://schemas.openxmlformats.org/officeDocument/2006/relationships/hyperlink" Target="https://www.instagram.com/___sakiko" TargetMode="External"/><Relationship Id="rId1169" Type="http://schemas.openxmlformats.org/officeDocument/2006/relationships/hyperlink" Target="https://www.bbc.co.uk/sounds/brand/m002rkh9" TargetMode="External"/><Relationship Id="rId1376" Type="http://schemas.openxmlformats.org/officeDocument/2006/relationships/hyperlink" Target="https://www.instagram.com/rolwand2555" TargetMode="External"/><Relationship Id="rId301" Type="http://schemas.openxmlformats.org/officeDocument/2006/relationships/hyperlink" Target="https://www.instagram.com/engraver_veronika" TargetMode="External"/><Relationship Id="rId953" Type="http://schemas.openxmlformats.org/officeDocument/2006/relationships/hyperlink" Target="https://www.instagram.com/tacky_7_zaemon" TargetMode="External"/><Relationship Id="rId1029" Type="http://schemas.openxmlformats.org/officeDocument/2006/relationships/hyperlink" Target="https://www.instagram.com/ioanna_morelli" TargetMode="External"/><Relationship Id="rId1236" Type="http://schemas.openxmlformats.org/officeDocument/2006/relationships/hyperlink" Target="https://scontent-ord5-2.cdninstagram.com/v/t51.2885-19/262309589_5151859161510605_2106506882685030060_n.jpg?stp=dst-jpg_e0_s150x150_tt6&amp;efg=eyJ2ZW5jb2RlX3RhZyI6InByb2ZpbGVfcGljLmRqYW5nby4xMDgwLmMyIn0&amp;_nc_ht=scontent-ord5-2.cdninstagram.com&amp;_nc_cat=105&amp;_nc_oc=Q6cZ2QET_bW0AHvwbkonu7yqfTB2r14mW6HY-BhkDcXl5qeaeKQ4PpLFZoKRx07Ox252oJI&amp;_nc_ohc=CFvX-HUC7GkQ7kNvwG4zd12&amp;_nc_gid=5NpopsUP54HMAqjj1C59fg&amp;edm=AOQ1c0wBAAAA&amp;ccb=7-5&amp;oh=00_AfyH-fO2BZpbcZMPFB9K8qt-zvxGgRDlAGhxQvxftsQoLg&amp;oe=69BD8A12&amp;_nc_sid=8b3546" TargetMode="External"/><Relationship Id="rId82" Type="http://schemas.openxmlformats.org/officeDocument/2006/relationships/hyperlink" Target="https://scontent-iad3-2.cdninstagram.com/v/t51.2885-19/454543039_1533090380943881_4707436488926150821_n.jpg?stp=dst-jpg_e0_s150x150_tt6&amp;efg=eyJ2ZW5jb2RlX3RhZyI6InByb2ZpbGVfcGljLmRqYW5nby45NTYuYzIifQ&amp;_nc_ht=scontent-iad3-2.cdninstagram.com&amp;_nc_cat=105&amp;_nc_oc=Q6cZ2QErzzoA7BLPt-TJG40fdY75tEU2vY8vVO0AHNDjReXVHr-3PHyHmcqGy77V42LK6ow&amp;_nc_ohc=nhdvFSMAbWsQ7kNvwH9YNcn&amp;_nc_gid=yB120ZBOMMCOObXR1ucSug&amp;edm=AOQ1c0wBAAAA&amp;ccb=7-5&amp;oh=00_AfyRbDT-wB4C1_X7cMYCn4-tdyqKZBOZjgx0fZyVnmM_aw&amp;oe=69BD975E&amp;_nc_sid=8b3546" TargetMode="External"/><Relationship Id="rId606" Type="http://schemas.openxmlformats.org/officeDocument/2006/relationships/hyperlink" Target="https://www.instagram.com/pulatsalikhov" TargetMode="External"/><Relationship Id="rId813" Type="http://schemas.openxmlformats.org/officeDocument/2006/relationships/hyperlink" Target="https://www.instagram.com/virayzon" TargetMode="External"/><Relationship Id="rId1303" Type="http://schemas.openxmlformats.org/officeDocument/2006/relationships/hyperlink" Target="https://reurl.cc/Gmjrkx" TargetMode="External"/><Relationship Id="rId189" Type="http://schemas.openxmlformats.org/officeDocument/2006/relationships/hyperlink" Target="https://scontent-atl3-2.cdninstagram.com/v/t51.82787-19/590434649_17855940390588461_7866972555919545737_n.jpg?stp=dst-jpg_e0_s150x150_tt6&amp;efg=eyJ2ZW5jb2RlX3RhZyI6InByb2ZpbGVfcGljLmRqYW5nby4xMDgwLmMyIn0&amp;_nc_ht=scontent-atl3-2.cdninstagram.com&amp;_nc_cat=105&amp;_nc_oc=Q6cZ2QHszvLmkWa2oY3MbUilqREHkzkmvzIzsM6hPZnw6W4erkZndKGthJSzeIi31LLuuiw&amp;_nc_ohc=ctb8pJwUaWYQ7kNvwHq7-NW&amp;_nc_gid=8vOqCM8d1n7ldmEQXXhm6A&amp;edm=AOQ1c0wBAAAA&amp;ccb=7-5&amp;oh=00_AfyNQIuRtwm1BHIjorNXuWflvObbTgzJY8Gaeeh3N4WUKQ&amp;oe=69BD886B&amp;_nc_sid=8b3546" TargetMode="External"/><Relationship Id="rId396" Type="http://schemas.openxmlformats.org/officeDocument/2006/relationships/hyperlink" Target="https://www.youtube.com/@chasingdestinations2023" TargetMode="External"/><Relationship Id="rId256" Type="http://schemas.openxmlformats.org/officeDocument/2006/relationships/hyperlink" Target="http://sa3at.ad/" TargetMode="External"/><Relationship Id="rId463" Type="http://schemas.openxmlformats.org/officeDocument/2006/relationships/hyperlink" Target="https://instagram.fagc3-2.fna.fbcdn.net/v/t51.2885-19/462502289_1085124919932061_2159247988823765748_n.jpg?stp=dst-jpg_e0_s150x150_tt6&amp;efg=eyJ2ZW5jb2RlX3RhZyI6InByb2ZpbGVfcGljLmRqYW5nby4xMDgwLmMyIn0&amp;_nc_ht=instagram.fagc3-2.fna.fbcdn.net&amp;_nc_cat=101&amp;_nc_oc=Q6cZ2QH2BWJqae6Up37wLoZH5ypohzw0hFin0ArNk-qdy8Xxrbbpch1DXIhoqE7q0Z-WeQU&amp;_nc_ohc=65Nb71r2kmUQ7kNvwGMZY5P&amp;_nc_gid=klhLR-9XNHl0wddz1vvF8Q&amp;edm=AOQ1c0wBAAAA&amp;ccb=7-5&amp;oh=00_AfyJN9hgsj3KAwnvWQdqpHlfcSn9gR_EemNr9oX76eTXqw&amp;oe=69BD8D4F&amp;_nc_sid=8b3546" TargetMode="External"/><Relationship Id="rId670" Type="http://schemas.openxmlformats.org/officeDocument/2006/relationships/hyperlink" Target="https://scontent-lga3-2.cdninstagram.com/o1/v/t16/f2/m84/AQM7AVX5vvKekhWduZPi2Krt3NVEXHocWn6KoDtW-0Ga7SMtNCZbDd5kwnXJhUecyegP1sRMfcSCAKpECppW_OlbLQ9sz5TwBEN2l50.mp4?_nc_cat=100&amp;_nc_sid=5e9851&amp;_nc_ht=scontent-lga3-2.cdninstagram.com&amp;_nc_ohc=lv7tkZc_c3AQ7kNvwFpD-zT&amp;efg=eyJ2ZW5jb2RlX3RhZyI6Inhwdl9wcm9ncmVzc2l2ZS5JTlNUQUdSQU0uQ0FST1VTRUxfSVRFTS5DMy4zNjAuZGFzaF9iYXNlbGluZV8zX3YxIiwieHB2X2Fzc2V0X2lkIjoxOTc4NjUwMjMyNjc3MzUxLCJhc3NldF9hZ2VfZGF5cyI6MTE5LCJ2aV91c2VjYXNlX2lkIjoxMDE0NiwiZHVyYXRpb25fcyI6MTIsInVybGdlbl9zb3VyY2UiOiJ3d3cifQ%3D%3D&amp;ccb=17-1&amp;_nc_gid=EnBmUR6e640P8657-rBn-A&amp;_nc_ss=1a&amp;_nc_zt=28&amp;vs=2f1fe2fc5dd6a802&amp;_nc_vs=HBkcFQIYTGlnX2JhY2tmaWxsX3RpbWVsaW5lX3ZvZC9DMjRCN0NBOEZBODY0MjNCQjM3NkVDMTFBODMxQ0I4Rl92aWRlb19kYXNoaW5pdC5tcDQVAALIARIAKAAYABsCiAd1c2Vfb2lsATEScHJvZ3Jlc3NpdmVfcmVjaXBlATEVAAAmzo-HhM3kgwcVAigCQzMsF0AoEOVgQYk3GBJkYXNoX2Jhc2VsaW5lXzNfdjERAHXuB2XEngEA&amp;oh=00_AfzIwm1ArEAiREiDsj5VvHhpK421is5cO0B15LlrSD5wSQ&amp;oe=69B9BE00" TargetMode="External"/><Relationship Id="rId1093" Type="http://schemas.openxmlformats.org/officeDocument/2006/relationships/hyperlink" Target="https://www.instagram.com/fenderhsu" TargetMode="External"/><Relationship Id="rId116" Type="http://schemas.openxmlformats.org/officeDocument/2006/relationships/hyperlink" Target="https://www.instagram.com/coharmony_watch_168?igsh=MWZjc3J1cTJnYnV2&amp;utm_source=qr" TargetMode="External"/><Relationship Id="rId323" Type="http://schemas.openxmlformats.org/officeDocument/2006/relationships/hyperlink" Target="https://www.instagram.com/my.toybox" TargetMode="External"/><Relationship Id="rId530" Type="http://schemas.openxmlformats.org/officeDocument/2006/relationships/hyperlink" Target="https://www.chrono24.com.tr/search/index.htm?customerId=29022&amp;dosearch=true" TargetMode="External"/><Relationship Id="rId768" Type="http://schemas.openxmlformats.org/officeDocument/2006/relationships/hyperlink" Target="https://www.instagram.com/maksimsobolev88" TargetMode="External"/><Relationship Id="rId975" Type="http://schemas.openxmlformats.org/officeDocument/2006/relationships/hyperlink" Target="https://scontent-dfw6-1.cdninstagram.com/v/t51.2885-19/461625618_8479290285507098_5628722460343204602_n.jpg?stp=dst-jpg_e0_s150x150_tt6&amp;efg=eyJ2ZW5jb2RlX3RhZyI6InByb2ZpbGVfcGljLmRqYW5nby4xMDgwLmMyIn0&amp;_nc_ht=scontent-dfw6-1.cdninstagram.com&amp;_nc_cat=102&amp;_nc_oc=Q6cZ2QFhH3W96Q8BHhL24SmLG8UOGJiWCRZqR7AO741emIwwOk98LVHdkoboAo2oRZfWkaY&amp;_nc_ohc=YTc7aKmyulsQ7kNvwGjOuSV&amp;_nc_gid=eGuyoR-jNE4OVXQEaZxFBw&amp;edm=AOQ1c0wBAAAA&amp;ccb=7-5&amp;oh=00_Afxl6oxqkUaiQS1nBaOPpgDPKO6BXDjid_ziH4kvXmpfSg&amp;oe=69BDB75A&amp;_nc_sid=8b3546" TargetMode="External"/><Relationship Id="rId1160" Type="http://schemas.openxmlformats.org/officeDocument/2006/relationships/hyperlink" Target="https://scontent-phl2-1.cdninstagram.com/v/t51.2885-19/149073204_1139043623193015_2446898356412127605_n.jpg?stp=dst-jpg_e0_s150x150_tt6&amp;efg=eyJ2ZW5jb2RlX3RhZyI6InByb2ZpbGVfcGljLmRqYW5nby45NDcuYzIifQ&amp;_nc_ht=scontent-phl2-1.cdninstagram.com&amp;_nc_cat=103&amp;_nc_oc=Q6cZ2QFutpUOfaOYPCZBrNCmVOJh_IhY4ZU1yTKfZEp0aTWaA8tvSBM-sodQHDKekHyBWZA&amp;_nc_ohc=octmnQ_VNM4Q7kNvwGcDRD2&amp;_nc_gid=IEVpNdvpDZENovB8lRgpAA&amp;edm=AOQ1c0wBAAAA&amp;ccb=7-5&amp;oh=00_Afx1AJcxqwoecJ4nGfx2H7vtAwUd8aUuBGlmWshiPQHXIQ&amp;oe=69BD9CDB&amp;_nc_sid=8b3546" TargetMode="External"/><Relationship Id="rId1398" Type="http://schemas.openxmlformats.org/officeDocument/2006/relationships/hyperlink" Target="https://www.instagram.com/jacklim8561" TargetMode="External"/><Relationship Id="rId628" Type="http://schemas.openxmlformats.org/officeDocument/2006/relationships/hyperlink" Target="https://www.instagram.com/evgenii_8899sn" TargetMode="External"/><Relationship Id="rId835" Type="http://schemas.openxmlformats.org/officeDocument/2006/relationships/hyperlink" Target="https://scontent-iad3-1.cdninstagram.com/v/t51.2885-19/407378507_891924692099632_8942979252691900029_n.jpg?stp=dst-jpg_e0_s150x150_tt6&amp;efg=eyJ2ZW5jb2RlX3RhZyI6InByb2ZpbGVfcGljLmRqYW5nby4xMDgwLmMyIn0&amp;_nc_ht=scontent-iad3-1.cdninstagram.com&amp;_nc_cat=104&amp;_nc_oc=Q6cZ2QHD9VjNQ5jbLbk276K2qISm9qDbJZXuiunkvpqSWNOn-4Bf04rgNrDtDY3BDajsUEo&amp;_nc_ohc=VKi5FMJLy70Q7kNvwHEOpWs&amp;_nc_gid=6dT8JDFDVSVd_93zQCVv0A&amp;edm=AOQ1c0wBAAAA&amp;ccb=7-5&amp;oh=00_AfxNDVqgE89_82vQinshrAmrrmnIJs4C5n3hyW1Gn0T-zw&amp;oe=69BDB9C9&amp;_nc_sid=8b3546" TargetMode="External"/><Relationship Id="rId1258" Type="http://schemas.openxmlformats.org/officeDocument/2006/relationships/hyperlink" Target="https://www.instagram.com/marihernandez.3756308" TargetMode="External"/><Relationship Id="rId1020" Type="http://schemas.openxmlformats.org/officeDocument/2006/relationships/hyperlink" Target="https://www.instagram.com/10natsuki2" TargetMode="External"/><Relationship Id="rId1118" Type="http://schemas.openxmlformats.org/officeDocument/2006/relationships/hyperlink" Target="http://www.arthurmathieu.com/" TargetMode="External"/><Relationship Id="rId1325" Type="http://schemas.openxmlformats.org/officeDocument/2006/relationships/hyperlink" Target="https://www.instagram.com/polajonebe" TargetMode="External"/><Relationship Id="rId902" Type="http://schemas.openxmlformats.org/officeDocument/2006/relationships/hyperlink" Target="https://scontent-lga3-3.cdninstagram.com/v/t51.2885-19/121693391_347682803353082_5793759443613167011_n.jpg?stp=dst-jpg_e0_s150x150_tt6&amp;efg=eyJ2ZW5jb2RlX3RhZyI6InByb2ZpbGVfcGljLmRqYW5nby4xMDgwLmMyIn0&amp;_nc_ht=scontent-lga3-3.cdninstagram.com&amp;_nc_cat=102&amp;_nc_oc=Q6cZ2QHELC_wp0SQumeqaw0M7tcWuZrT2DO4LSDWxq5gDO9ty_Ntyf301t4xpyW2CWTBN5g&amp;_nc_ohc=T1gnA_MdzRYQ7kNvwFgC-Mn&amp;_nc_gid=WRASn5JeHK3cu6vA0Zjvmg&amp;edm=AOQ1c0wBAAAA&amp;ccb=7-5&amp;oh=00_AfxP6VkvceYfIseS0eAqQewGavI3xz-NpNigNx7860RD8A&amp;oe=69BD973F&amp;_nc_sid=8b3546" TargetMode="External"/><Relationship Id="rId31" Type="http://schemas.openxmlformats.org/officeDocument/2006/relationships/hyperlink" Target="https://scontent-ord5-1.cdninstagram.com/v/t51.2885-19/358016976_320543033632655_6160633656811210839_n.jpg?stp=dst-jpg_e0_s150x150_tt6&amp;efg=eyJ2ZW5jb2RlX3RhZyI6InByb2ZpbGVfcGljLmRqYW5nby43NDMuYzIifQ&amp;_nc_ht=scontent-ord5-1.cdninstagram.com&amp;_nc_cat=111&amp;_nc_oc=Q6cZ2QFUS5Iqj5Nyb6JRtCaIyI_RR05pGLdM3G5BIkpws8aq8MlgOGG_mfCKntaSpmdYr5Q&amp;_nc_ohc=lt-EP_L-n9YQ7kNvwEyEP_s&amp;_nc_gid=9-H2rrphz3nAPU9fHWi-hw&amp;edm=AOQ1c0wBAAAA&amp;ccb=7-5&amp;oh=00_Afw_lkT8QA_7HrtLngO235cAZoR4b7D1gSt7hY0vTG-BPA&amp;oe=69BDB9B9&amp;_nc_sid=8b3546" TargetMode="External"/><Relationship Id="rId180" Type="http://schemas.openxmlformats.org/officeDocument/2006/relationships/hyperlink" Target="https://www.instagram.com/regatefunk" TargetMode="External"/><Relationship Id="rId278" Type="http://schemas.openxmlformats.org/officeDocument/2006/relationships/hyperlink" Target="https://scontent-atl3-2.cdninstagram.com/v/t51.2885-19/435440518_433265732527297_2435183730154313702_n.jpg?stp=dst-jpg_e0_s150x150_tt6&amp;efg=eyJ2ZW5jb2RlX3RhZyI6InByb2ZpbGVfcGljLmRqYW5nby4xMDgwLmMyIn0&amp;_nc_ht=scontent-atl3-2.cdninstagram.com&amp;_nc_cat=101&amp;_nc_oc=Q6cZ2QF61uuZ5d3DQam_VxtGv5Hfw6y3V_rxHGJbqtGc1v-GOl3fTR2bI1TPrfy7FA0h05s&amp;_nc_ohc=_Ysew1bLek4Q7kNvwFjkLdm&amp;_nc_gid=0psMnGtnt-4aCqNuXoQG6w&amp;edm=AOQ1c0wBAAAA&amp;ccb=7-5&amp;oh=00_AfxBIXPK02XN-Qt2ySbM6iuENlK0kuT0eDz5LLZqCE33dQ&amp;oe=69BDB58C&amp;_nc_sid=8b3546" TargetMode="External"/><Relationship Id="rId485" Type="http://schemas.openxmlformats.org/officeDocument/2006/relationships/hyperlink" Target="https://scontent-atl3-1.cdninstagram.com/v/t51.2885-19/10533287_687870634633596_1976504580_a.jpg?stp=dst-jpg_e0_s150x150_tt6&amp;efg=eyJ2ZW5jb2RlX3RhZyI6InByb2ZpbGVfcGljLmRqYW5nby4xNTAuYzIifQ&amp;_nc_ht=scontent-atl3-1.cdninstagram.com&amp;_nc_cat=100&amp;_nc_oc=Q6cZ2QFoxcV9hax-1JoPjrCA-nCT5ujTTluYxbQxR1BXzAO84Rc01ch_fCXKwVD8XHMWsXA&amp;_nc_ohc=8NU2Ik-NxtMQ7kNvwG1KlVZ&amp;_nc_gid=suZP2CqvCclYFz3s-sAOew&amp;edm=AOQ1c0wBAAAA&amp;ccb=7-5&amp;oh=00_AfzXMR9C1D4P97BC-ziOl0vfqdW4D-oAykwZQdOFu_M8Mg&amp;oe=69BDB740&amp;_nc_sid=8b3546" TargetMode="External"/><Relationship Id="rId692" Type="http://schemas.openxmlformats.org/officeDocument/2006/relationships/hyperlink" Target="https://scontent-hou1-1.cdninstagram.com/v/t51.82787-19/516705508_17896086849247942_3708418377449696507_n.jpg?stp=dst-jpg_e0_s150x150_tt6&amp;efg=eyJ2ZW5jb2RlX3RhZyI6InByb2ZpbGVfcGljLmRqYW5nby4xMDgwLmMyIn0&amp;_nc_ht=scontent-hou1-1.cdninstagram.com&amp;_nc_cat=110&amp;_nc_oc=Q6cZ2QGNidgd-UcoDJOTqzoM7-gEAnKQz83Nx8ks7_CqHDvZOTZs51ZB_TxaxREOzjI4QvQ&amp;_nc_ohc=igfIqV9Q_1MQ7kNvwFdq8yL&amp;_nc_gid=D0fEVjju5xp_VHKHqh1dYA&amp;edm=AOQ1c0wBAAAA&amp;ccb=7-5&amp;oh=00_AfziEM8yV_PQasxTfByKwH5nt5-ucbR3lyKadF6Ul5xzCA&amp;oe=69BDA224&amp;_nc_sid=8b3546" TargetMode="External"/><Relationship Id="rId138" Type="http://schemas.openxmlformats.org/officeDocument/2006/relationships/hyperlink" Target="https://www.instagram.com/baumerts" TargetMode="External"/><Relationship Id="rId345" Type="http://schemas.openxmlformats.org/officeDocument/2006/relationships/hyperlink" Target="https://scontent-ord5-3.cdninstagram.com/v/t51.82787-19/514398400_17842189749532660_6284616711081016102_n.jpg?stp=dst-jpg_e0_s150x150_tt6&amp;efg=eyJ2ZW5jb2RlX3RhZyI6InByb2ZpbGVfcGljLmRqYW5nby4xMDI0LmMyIn0&amp;_nc_ht=scontent-ord5-3.cdninstagram.com&amp;_nc_cat=104&amp;_nc_oc=Q6cZ2QG9getGRwSu_lbGlFjnRjQ6366yas2vf09pFLdesAklFa8zMT2NAB5JtlHd9m_y4z8&amp;_nc_ohc=P9PtOo18cEsQ7kNvwFWs--e&amp;_nc_gid=qcPyMiDY7PJihxTtzbrWrA&amp;edm=AOQ1c0wBAAAA&amp;ccb=7-5&amp;oh=00_AfxBcjalZ6RmRdobC2w7rj9Jis0hAjAZ4knsQPwA5HMvaA&amp;oe=69BD8DB3&amp;_nc_sid=8b3546" TargetMode="External"/><Relationship Id="rId552" Type="http://schemas.openxmlformats.org/officeDocument/2006/relationships/hyperlink" Target="https://scontent-iad3-1.cdninstagram.com/v/t51.2885-19/424896376_1533819524125030_4513553373728045058_n.jpg?stp=dst-jpg_e0_s150x150_tt6&amp;efg=eyJ2ZW5jb2RlX3RhZyI6InByb2ZpbGVfcGljLmRqYW5nby4xMDgwLmMyIn0&amp;_nc_ht=scontent-iad3-1.cdninstagram.com&amp;_nc_cat=110&amp;_nc_oc=Q6cZ2QG0HIu-T_1zZDslxyG0b2HniaFZLPH1ZUclKox5zJQRNjcfTVNnbyd_E7WJmfehI4k&amp;_nc_ohc=1VViOK-4cQAQ7kNvwHX_5tO&amp;_nc_gid=eciVKNNlt7i5d15aHvzbAw&amp;edm=AOQ1c0wBAAAA&amp;ccb=7-5&amp;oh=00_AfyV7pzUEg6CfCkTgKkXQrE_g4mOGf6jSJkArDzXnQO1fQ&amp;oe=69BD8BA5&amp;_nc_sid=8b3546" TargetMode="External"/><Relationship Id="rId997" Type="http://schemas.openxmlformats.org/officeDocument/2006/relationships/hyperlink" Target="https://scontent-phx1-1.cdninstagram.com/o1/v/t16/f2/m69/AQNYWmc6HeoKuaWRPtvXGb3nUMJVEATOPTYEWptxXdSFMn6jxcoCi-42NpaTXvZ4EmNP63-aL-1azc3K4RgePzVC.mp4?strext=1&amp;_nc_cat=110&amp;_nc_sid=5e9851&amp;_nc_ht=scontent-phx1-1.cdninstagram.com&amp;_nc_ohc=k5iKVrml2X8Q7kNvwFFohL7&amp;efg=eyJ2ZW5jb2RlX3RhZyI6Inhwdl9wcm9ncmVzc2l2ZS5JTlNUQUdSQU0uQ0FST1VTRUxfSVRFTS5DMy43MjAuZGFzaF9iYXNlbGluZV8xX3YxIiwieHB2X2Fzc2V0X2lkIjo2MzYyOTg5OTUyNTE4NzUsImFzc2V0X2FnZV9kYXlzIjo4NzQsInZpX3VzZWNhc2VfaWQiOjEwMTQ2LCJkdXJhdGlvbl9zIjo0MCwidXJsZ2VuX3NvdXJjZSI6Ind3dyJ9&amp;ccb=17-1&amp;_nc_gid=B2HTHj9bN4nDOrPcF81Sew&amp;_nc_ss=1a&amp;_nc_zt=28&amp;vs=301994704843de13&amp;_nc_vs=HBksFQIYOnBhc3N0aHJvdWdoX2V2ZXJzdG9yZS9HSUNXbUFCS0JmQ1dOWWNMQUFoZ2RZOFdBcG9BYmtZTEFBQUYVAALIARIAFQIYOnBhc3N0aHJvdWdoX2V2ZXJzdG9yZS9HS2JpWkJkX2wzNkc0bjhEQUtNVzVpU1ltQzBxYmtZTEFBQUYVAgLIARIAKAAYABsCiAd1c2Vfb2lsATEScHJvZ3Jlc3NpdmVfcmVjaXBlATEVAAAmxuqp-bytoQIVAigCQzMsF0BEd2yLQ5WBGBJkYXNoX2Jhc2VsaW5lXzFfdjERAHXuB2XEngEA&amp;oh=00_Afx4IulNlpHLj3wWXiWT899UUF9ReG-InsceEFBLf0ninw&amp;oe=69BDB322" TargetMode="External"/><Relationship Id="rId1182" Type="http://schemas.openxmlformats.org/officeDocument/2006/relationships/hyperlink" Target="https://www.instagram.com/bdcfamilia" TargetMode="External"/><Relationship Id="rId205" Type="http://schemas.openxmlformats.org/officeDocument/2006/relationships/hyperlink" Target="https://www.instagram.com/cubocubo" TargetMode="External"/><Relationship Id="rId412" Type="http://schemas.openxmlformats.org/officeDocument/2006/relationships/hyperlink" Target="https://www.instagram.com/lindomarrocha271" TargetMode="External"/><Relationship Id="rId857" Type="http://schemas.openxmlformats.org/officeDocument/2006/relationships/hyperlink" Target="https://scontent-atl3-1.cdninstagram.com/v/t51.2885-19/107868750_2709659639265300_4049285667278759762_n.jpg?stp=dst-jpg_e0_s150x150_tt6&amp;efg=eyJ2ZW5jb2RlX3RhZyI6InByb2ZpbGVfcGljLmRqYW5nby45NjUuYzIifQ&amp;_nc_ht=scontent-atl3-1.cdninstagram.com&amp;_nc_cat=100&amp;_nc_oc=Q6cZ2QFNRE8agh62NyVk31AechMT2fAxxzfoi6G-NNPDPfdGjMLSQTiG0a3YegndeDcTfNFKjEFHE2cpcY3yUR0qqgEx&amp;_nc_ohc=7KXQOyVgekAQ7kNvwHZtAfc&amp;_nc_gid=RIz7AzRhfNbt7WjUpiXAXw&amp;edm=AOQ1c0wBAAAA&amp;ccb=7-5&amp;oh=00_AfwkPeMOGlL1Lyjre6xcPHNSfd0yEO3YlDggtKvWT3GuKA&amp;oe=69BDA138&amp;_nc_sid=8b3546" TargetMode="External"/><Relationship Id="rId1042" Type="http://schemas.openxmlformats.org/officeDocument/2006/relationships/hyperlink" Target="https://instagram.fagc3-2.fna.fbcdn.net/v/t51.82787-19/555068240_18030673910709504_1939465793920017921_n.jpg?stp=dst-jpg_e0_s150x150_tt6&amp;efg=eyJ2ZW5jb2RlX3RhZyI6InByb2ZpbGVfcGljLmRqYW5nby4xMDgwLmMyIn0&amp;_nc_ht=instagram.fagc3-2.fna.fbcdn.net&amp;_nc_cat=100&amp;_nc_oc=Q6cZ2QFQggxWZAiDmvYmohEjxn10DP66D0-_Rn7aXyijdISr6fSn7aUBmazusgBsM4BI9Uc&amp;_nc_ohc=SlDPRjqUcpoQ7kNvwGHbtQ6&amp;_nc_gid=kkDjLsIdH1kdy9bs0wdrAw&amp;edm=AOQ1c0wBAAAA&amp;ccb=7-5&amp;oh=00_AfzhNujgLY4nZutgbZoEliX1Nhw1nYT165wc-tNXg8sIFg&amp;oe=69BD938E&amp;_nc_sid=8b3546" TargetMode="External"/><Relationship Id="rId717" Type="http://schemas.openxmlformats.org/officeDocument/2006/relationships/hyperlink" Target="https://scontent-lga3-1.cdninstagram.com/v/t51.82787-19/551056574_18357532078093023_2950094048854242145_n.jpg?stp=dst-jpg_e0_s150x150_tt6&amp;efg=eyJ2ZW5jb2RlX3RhZyI6InByb2ZpbGVfcGljLmRqYW5nby4xMDgwLmMyIn0&amp;_nc_ht=scontent-lga3-1.cdninstagram.com&amp;_nc_cat=103&amp;_nc_oc=Q6cZ2QFunJk4puR9CeXi2yfOTFTuIcqD2Nv4PiUSgAYW86lSRqCDvOKSqJzIwWcB7WtrCFc&amp;_nc_ohc=VL9gK4P9VkAQ7kNvwFR2KgD&amp;_nc_gid=eB_P-jr37hPqX2jT5WUoaA&amp;edm=AOQ1c0wBAAAA&amp;ccb=7-5&amp;oh=00_AfwEz6P4wgSB4ZbiTOsqEskUVPkel_CAmY01ZyMqW3pAOQ&amp;oe=69BDA1BD&amp;_nc_sid=8b3546" TargetMode="External"/><Relationship Id="rId924" Type="http://schemas.openxmlformats.org/officeDocument/2006/relationships/hyperlink" Target="https://instagram.fsac1-2.fna.fbcdn.net/v/t51.2885-19/11356616_1463481427308434_1004157087_a.jpg?stp=dst-jpg_e0_s150x150_tt6&amp;efg=eyJ2ZW5jb2RlX3RhZyI6InByb2ZpbGVfcGljLmRqYW5nby4xNTAuZXhwZXJpbWVudGFsIn0&amp;_nc_ht=instagram.fsac1-2.fna.fbcdn.net&amp;_nc_cat=102&amp;_nc_oc=Q6cZ2QEMbtQ-jJSUkpck-ouZWMn0BYPaKv4zd1qL0nZIAyw_6EKPc49wB3fsAmPWTAtM7rk&amp;_nc_ohc=UWFNXJCKaN0Q7kNvwELqwSJ&amp;_nc_gid=jashstRYcNK0Qvy0GA8qMA&amp;edm=AOQ1c0wBAAAA&amp;ccb=7-5&amp;oh=00_AfydPpvzrIIsXR-NkGJ-Qh3GFH42XLONPvXhB_bLFfpk_A&amp;oe=69BDB1C9&amp;_nc_sid=8b3546" TargetMode="External"/><Relationship Id="rId1347" Type="http://schemas.openxmlformats.org/officeDocument/2006/relationships/hyperlink" Target="https://www.instagram.com/lunahonewworld" TargetMode="External"/><Relationship Id="rId53" Type="http://schemas.openxmlformats.org/officeDocument/2006/relationships/hyperlink" Target="https://www.instagram.com/red.wood.3591" TargetMode="External"/><Relationship Id="rId1207" Type="http://schemas.openxmlformats.org/officeDocument/2006/relationships/hyperlink" Target="http://therollingmuseum.com/" TargetMode="External"/><Relationship Id="rId1414" Type="http://schemas.openxmlformats.org/officeDocument/2006/relationships/hyperlink" Target="https://www.instagram.com/niffelsun" TargetMode="External"/><Relationship Id="rId367" Type="http://schemas.openxmlformats.org/officeDocument/2006/relationships/hyperlink" Target="http://www.chateaushatto.com/" TargetMode="External"/><Relationship Id="rId574" Type="http://schemas.openxmlformats.org/officeDocument/2006/relationships/hyperlink" Target="https://scontent-atl3-2.cdninstagram.com/v/t51.2885-19/496089566_18455001730073884_2316555639962138036_n.jpg?stp=dst-jpg_e0_s150x150_tt6&amp;efg=eyJ2ZW5jb2RlX3RhZyI6InByb2ZpbGVfcGljLmRqYW5nby4xMDgwLmV4cGVyaW1lbnRhbCJ9&amp;_nc_ht=scontent-atl3-2.cdninstagram.com&amp;_nc_cat=104&amp;_nc_oc=Q6cZ2QEB9XbRu2tkxFLfmnJszhCsAiX3k9p28NIAr1YVd89vpaKZJ6YWCnSTmClhyD89LqBz0jeJgIi_CUh0CSRAoXH_&amp;_nc_ohc=JW5c7sTJTW8Q7kNvwGOALdE&amp;_nc_gid=Z-f6iUERSFJgRDqNmu-amg&amp;edm=AOQ1c0wBAAAA&amp;ccb=7-5&amp;oh=00_Afw2wlnFX4Q2nurySxXis8k0gZ5jEDfpmQN4Sc1D-iTl6g&amp;oe=69BDBD69&amp;_nc_sid=8b3546" TargetMode="External"/><Relationship Id="rId227" Type="http://schemas.openxmlformats.org/officeDocument/2006/relationships/hyperlink" Target="https://scontent-phl2-1.cdninstagram.com/v/t51.2885-19/321660959_552263299868122_492199168397591212_n.jpg?stp=dst-jpg_e0_s150x150_tt6&amp;efg=eyJ2ZW5jb2RlX3RhZyI6InByb2ZpbGVfcGljLmRqYW5nby45NjAuYzIifQ&amp;_nc_ht=scontent-phl2-1.cdninstagram.com&amp;_nc_cat=110&amp;_nc_oc=Q6cZ2QEnffLeBXMFLma0_6fH7zcJ0QKTiypOz0e3VtbseTrtVB3klTJ8QSxpxAPvxn0n6aQ&amp;_nc_ohc=0MLHE_sppygQ7kNvwHbkJsd&amp;_nc_gid=GYclpOmh-RHDBd1WiFp-cA&amp;edm=AOQ1c0wBAAAA&amp;ccb=7-5&amp;oh=00_AfwxmImCAXHME_U07VR95TdpiGPDtx9ckheE2bfUQ9EHnA&amp;oe=69BDA814&amp;_nc_sid=8b3546" TargetMode="External"/><Relationship Id="rId781" Type="http://schemas.openxmlformats.org/officeDocument/2006/relationships/hyperlink" Target="https://scontent-iad3-1.cdninstagram.com/v/t51.2885-19/247910905_562699105003796_1481726631703719603_n.jpg?stp=dst-jpg_e0_s150x150_tt6&amp;efg=eyJ2ZW5jb2RlX3RhZyI6InByb2ZpbGVfcGljLmRqYW5nby4xMDgwLmMyIn0&amp;_nc_ht=scontent-iad3-1.cdninstagram.com&amp;_nc_cat=108&amp;_nc_oc=Q6cZ2QF0wz2hFf5umAp0cGO48GIVveARt1xpi-Eqn0dAcWUuAdyog-IKLosbwB9yI0cLTKk&amp;_nc_ohc=5lb5XvO4_N4Q7kNvwHT4z_x&amp;_nc_gid=8BEMvglxvso1WmBGqC0FrA&amp;edm=AOQ1c0wBAAAA&amp;ccb=7-5&amp;oh=00_AfzKbsVBwoynTBtlxJxN9930S0LGLGfjiFZd5Cq3PYiP3g&amp;oe=69BDA530&amp;_nc_sid=8b3546" TargetMode="External"/><Relationship Id="rId879" Type="http://schemas.openxmlformats.org/officeDocument/2006/relationships/hyperlink" Target="https://scontent-lga3-1.cdninstagram.com/v/t51.2885-19/10865119_408744549282179_1547447869_a.jpg?stp=dst-jpg_e0_s150x150_tt6&amp;efg=eyJ2ZW5jb2RlX3RhZyI6InByb2ZpbGVfcGljLmRqYW5nby4xNTAuYzIifQ&amp;_nc_ht=scontent-lga3-1.cdninstagram.com&amp;_nc_cat=111&amp;_nc_oc=Q6cZ2QEVYaSxtV9j-Los7h6DPzIdVlYupsnjbs0Vw9QWM1pgibOREBtNV6Gvvh5SurQNv4Y&amp;_nc_ohc=A20ZykQZigIQ7kNvwFJwEF5&amp;_nc_gid=MAbhgYmurLEYw4WsqCoVtw&amp;edm=AOQ1c0wBAAAA&amp;ccb=7-5&amp;oh=00_AfwXn3oyF18kPXzlJjBJptmNr8aW-5YpjO3dP4zYV8qPlg&amp;oe=69BDAEA1&amp;_nc_sid=8b3546" TargetMode="External"/><Relationship Id="rId434" Type="http://schemas.openxmlformats.org/officeDocument/2006/relationships/hyperlink" Target="https://www.instagram.com/arnau.relojes" TargetMode="External"/><Relationship Id="rId641" Type="http://schemas.openxmlformats.org/officeDocument/2006/relationships/hyperlink" Target="https://www.instagram.com/edgar_black_man" TargetMode="External"/><Relationship Id="rId739" Type="http://schemas.openxmlformats.org/officeDocument/2006/relationships/hyperlink" Target="https://www.instagram.com/albert_shishkin" TargetMode="External"/><Relationship Id="rId1064" Type="http://schemas.openxmlformats.org/officeDocument/2006/relationships/hyperlink" Target="https://scontent-iad3-1.cdninstagram.com/v/t51.2885-19/405194382_1531460770972912_4889028499294681969_n.jpg?stp=dst-jpg_e0_s150x150_tt6&amp;efg=eyJ2ZW5jb2RlX3RhZyI6InByb2ZpbGVfcGljLmRqYW5nby41MDAuYzIifQ&amp;_nc_ht=scontent-iad3-1.cdninstagram.com&amp;_nc_cat=104&amp;_nc_oc=Q6cZ2QFJNyDhIzXHTHKhjA_mjFQS2gVo1j1pXtGY-Ezt644O-QGX58t3t2Ec72AaMz7ewYQ&amp;_nc_ohc=k8lPuZUYvfQQ7kNvwH0Wj73&amp;_nc_gid=VIfPXhxyWBXxawzC-SAJSg&amp;edm=AOQ1c0wBAAAA&amp;ccb=7-5&amp;oh=00_Afxmi0ylH6RqroP4l7kIiyi3fsQuQF7vtHARaXTXF_KIyQ&amp;oe=69BDB1A0&amp;_nc_sid=8b3546" TargetMode="External"/><Relationship Id="rId1271" Type="http://schemas.openxmlformats.org/officeDocument/2006/relationships/hyperlink" Target="https://scontent-lga3-2.cdninstagram.com/v/t51.82787-19/603715577_18549471898004525_5741436031380863152_n.jpg?stp=dst-jpg_e0_s150x150_tt6&amp;efg=eyJ2ZW5jb2RlX3RhZyI6InByb2ZpbGVfcGljLmRqYW5nby4xMDgwLmMyIn0&amp;_nc_ht=scontent-lga3-2.cdninstagram.com&amp;_nc_cat=105&amp;_nc_oc=Q6cZ2QHpRJUbUxsXWtPHeWkIECVMT7Ji1scTygTItIMMiOStt2A9q7hMnTtqjVSkBg7YndQ&amp;_nc_ohc=cnNJ4-r8bT0Q7kNvwEoP0Ow&amp;_nc_gid=Vp5VuT27ni_92ikoEnBjPQ&amp;edm=AOQ1c0wBAAAA&amp;ccb=7-5&amp;oh=00_Afwcz4xJsuvlkjK0LJpUyxM8tpmezINOZtpr7fvlaRRFww&amp;oe=69BDAC8C&amp;_nc_sid=8b3546" TargetMode="External"/><Relationship Id="rId1369" Type="http://schemas.openxmlformats.org/officeDocument/2006/relationships/hyperlink" Target="https://www.instagram.com/dew_nattawut" TargetMode="External"/><Relationship Id="rId501" Type="http://schemas.openxmlformats.org/officeDocument/2006/relationships/hyperlink" Target="http://sometimes-you-win-sometimes-you-learn.com/" TargetMode="External"/><Relationship Id="rId946" Type="http://schemas.openxmlformats.org/officeDocument/2006/relationships/hyperlink" Target="https://instagram.fcae1-1.fna.fbcdn.net/v/t51.82787-19/516056660_17863194495427583_1289100393064404374_n.jpg?stp=dst-jpg_e0_s150x150_tt6&amp;efg=eyJ2ZW5jb2RlX3RhZyI6InByb2ZpbGVfcGljLmRqYW5nby40MTAuYzIifQ&amp;_nc_ht=instagram.fcae1-1.fna.fbcdn.net&amp;_nc_cat=111&amp;_nc_oc=Q6cZ2QHctPQ4_vVwxIX60-mpTUooGGrQKTdQg4slk-SWsA3WgFIA7GKKAf_QP5sW7gi83iI&amp;_nc_ohc=eX0y2aBXrAkQ7kNvwEolrom&amp;_nc_gid=XGoWI02s4Ef_w6EHRHdoDw&amp;edm=AOQ1c0wBAAAA&amp;ccb=7-5&amp;oh=00_AfyCS08dQeZGjU4DAAfrj5Q8aa0cl3kqCCugfl3x4ln6Gw&amp;oe=69BD9EA9&amp;_nc_sid=8b3546" TargetMode="External"/><Relationship Id="rId1131" Type="http://schemas.openxmlformats.org/officeDocument/2006/relationships/hyperlink" Target="https://scontent-mia3-3.cdninstagram.com/v/t51.82787-19/572536942_18539304718029730_960596008287573637_n.jpg?stp=dst-jpg_e0_s150x150_tt6&amp;efg=eyJ2ZW5jb2RlX3RhZyI6InByb2ZpbGVfcGljLmRqYW5nby4xMDgwLmMyIn0&amp;_nc_ht=scontent-mia3-3.cdninstagram.com&amp;_nc_cat=110&amp;_nc_oc=Q6cZ2QFkSqUm5nKucxf8D01uNAi5JafxuzLvuJ3Qh9yG9BEVSF6gOs5pdMoK_ZY80thHfQwyyyCI1ZYPVs7czON5P0P-&amp;_nc_ohc=3HhYV7PbiLoQ7kNvwGCXs6p&amp;_nc_gid=M-fYHe7tf5ilvsqkCfYx6g&amp;edm=AOQ1c0wBAAAA&amp;ccb=7-5&amp;oh=00_AfwgHNrCGiMyyHHtXHsvhwwkPnXi_jqbZ7HveDpe0c5hWA&amp;oe=69BD9E9A&amp;_nc_sid=8b3546" TargetMode="External"/><Relationship Id="rId1229" Type="http://schemas.openxmlformats.org/officeDocument/2006/relationships/hyperlink" Target="https://scontent-lga3-1.cdninstagram.com/v/t51.2885-19/12751125_183430005360575_1369241585_a.jpg?stp=dst-jpg_e0_s150x150_tt6&amp;efg=eyJ2ZW5jb2RlX3RhZyI6InByb2ZpbGVfcGljLmRqYW5nby4xMDgwLmMyIn0&amp;_nc_ht=scontent-lga3-1.cdninstagram.com&amp;_nc_cat=111&amp;_nc_oc=Q6cZ2QHF4ur8138E9XrzgLrsOEDdTyLeYLW7F78Fh5DIY6x8Efu5ls6QdjZX89XI8KYNeHg&amp;_nc_ohc=bBLBzFwfKV8Q7kNvwFpgJ0M&amp;_nc_gid=5lq5WD_EIr4Q5pkyLHMDFQ&amp;edm=AOQ1c0wBAAAA&amp;ccb=7-5&amp;oh=00_AfxoK0MdMoOtWBx81YZQeLGGRgZAC2a22gSSW52j_a90gw&amp;oe=69BDBCCA&amp;_nc_sid=8b3546" TargetMode="External"/><Relationship Id="rId75" Type="http://schemas.openxmlformats.org/officeDocument/2006/relationships/hyperlink" Target="https://carousell.app.link/Bc894k6oyPb" TargetMode="External"/><Relationship Id="rId806" Type="http://schemas.openxmlformats.org/officeDocument/2006/relationships/hyperlink" Target="https://www.instagram.com/mihail_korotaev" TargetMode="External"/><Relationship Id="rId1436" Type="http://schemas.openxmlformats.org/officeDocument/2006/relationships/hyperlink" Target="https://scontent-msp1-1.cdninstagram.com/v/t51.2885-19/275199469_4837540976283123_2427047792996418322_n.jpg?stp=dst-jpg_e0_s150x150_tt6&amp;efg=eyJ2ZW5jb2RlX3RhZyI6InByb2ZpbGVfcGljLmRqYW5nby4xMDgwLmMyIn0&amp;_nc_ht=scontent-msp1-1.cdninstagram.com&amp;_nc_cat=103&amp;_nc_oc=Q6cZ2QH7NEAxq5Y4g7bTO-M6Cmwp97xv-K8PdtQifbOMCxrKlsf5jH9Bg9ePowSgRG96zrs&amp;_nc_ohc=ul2UR515fTcQ7kNvwHitHDe&amp;_nc_gid=AoM-M1CAeTAfOfY5UAzAYw&amp;edm=AOQ1c0wBAAAA&amp;ccb=7-5&amp;oh=00_AfyLgD_-9BpItmeLK3CuOcJwMM8tbhci7JU8KSv6ONeVlw&amp;oe=69BDAEF6&amp;_nc_sid=8b3546" TargetMode="External"/><Relationship Id="rId291" Type="http://schemas.openxmlformats.org/officeDocument/2006/relationships/hyperlink" Target="https://www.instagram.com/loopem" TargetMode="External"/><Relationship Id="rId151" Type="http://schemas.openxmlformats.org/officeDocument/2006/relationships/hyperlink" Target="https://www.instagram.com/lachrono.official" TargetMode="External"/><Relationship Id="rId389" Type="http://schemas.openxmlformats.org/officeDocument/2006/relationships/hyperlink" Target="https://scontent-hou1-1.cdninstagram.com/v/t51.82787-19/623654818_17856087357606417_5423783317190568053_n.jpg?stp=dst-jpg_e0_s150x150_tt6&amp;efg=eyJ2ZW5jb2RlX3RhZyI6InByb2ZpbGVfcGljLmRqYW5nby43NTcuYzIifQ&amp;_nc_ht=scontent-hou1-1.cdninstagram.com&amp;_nc_cat=109&amp;_nc_oc=Q6cZ2QHFshALqHFF0Z_qgawLjIltU4I8Ew5UlratO5fM67vaanNF1yUBTnwU5N-nX89GZZA&amp;_nc_ohc=iRlxhIliyloQ7kNvwEY3YV-&amp;_nc_gid=ysCaC5tfOMHtaq1tDsyzGQ&amp;edm=AOQ1c0wBAAAA&amp;ccb=7-5&amp;oh=00_AfyWjow67PG-BA3mnJtnkzHLJH_XSJhSB4_USN-C3AeLaQ&amp;oe=69BD8474&amp;_nc_sid=8b3546" TargetMode="External"/><Relationship Id="rId596" Type="http://schemas.openxmlformats.org/officeDocument/2006/relationships/hyperlink" Target="https://scontent-lga3-2.cdninstagram.com/v/t51.2885-19/331116829_892209538592796_8231317421989086803_n.jpg?stp=dst-jpg_e0_s150x150_tt6&amp;efg=eyJ2ZW5jb2RlX3RhZyI6InByb2ZpbGVfcGljLmRqYW5nby4xMDgwLmMyIn0&amp;_nc_ht=scontent-lga3-2.cdninstagram.com&amp;_nc_cat=100&amp;_nc_oc=Q6cZ2QH7cI4qV1xfOETLdZ7ISLDlv_PfELm9f6MTX0nY2Gi_nGTiGF-u9Bgzc3zP71JS_3g&amp;_nc_ohc=DxAgvNGm8D8Q7kNvwH0VUBb&amp;_nc_gid=CV-Q8I1TS_8hz0YBfab_TA&amp;edm=AOQ1c0wBAAAA&amp;ccb=7-5&amp;oh=00_Afz07tBPuwUNSqFM1aRCSeBHPB317fdag4nnoKLpMI9AbQ&amp;oe=69BDBB39&amp;_nc_sid=8b3546" TargetMode="External"/><Relationship Id="rId249" Type="http://schemas.openxmlformats.org/officeDocument/2006/relationships/hyperlink" Target="https://instagram.fssa11-1.fna.fbcdn.net/v/t51.2885-19/573323465_1219825463302212_7278921664109726296_n.png?stp=dst-jpg_e0_s150x150_tt6&amp;efg=eyJ2ZW5jb2RlX3RhZyI6InByb2ZpbGVfcGljLmRqYW5nby4xNTAuYzIifQ&amp;_nc_ht=instagram.fssa11-1.fna.fbcdn.net&amp;_nc_cat=1&amp;_nc_oc=Q6cZ2QH1sHUzPAcP3CJN4IPQf3ekc7nBXFXusAmd-ndkMgpPGEw6QOVABr8OoH8seqlFn_w&amp;_nc_ohc=Q5ZxwdoozHMQ7kNvwEdFVSh&amp;_nc_gid=E5JnSs12aBE3VeKMXxVHng&amp;edm=AA0lj5EBAAAA&amp;ccb=7-5&amp;ig_cache_key=YW5vbnltb3VzX3Byb2ZpbGVfcGlj.3-ccb7-5&amp;oh=00_AfziHE0WseRuxQKEK0qT-5twaOaCX4aVtH0w3KMH59B4fw&amp;oe=69BDABAA&amp;_nc_sid=0a490e" TargetMode="External"/><Relationship Id="rId456" Type="http://schemas.openxmlformats.org/officeDocument/2006/relationships/hyperlink" Target="https://instagram.fwzy1-1.fna.fbcdn.net/v/t51.82787-19/628382772_18444650194111019_1553098302446035104_n.jpg?stp=dst-jpg_e0_s150x150_tt6&amp;efg=eyJ2ZW5jb2RlX3RhZyI6InByb2ZpbGVfcGljLmRqYW5nby4xMDgwLmMyIn0&amp;_nc_ht=instagram.fwzy1-1.fna.fbcdn.net&amp;_nc_cat=111&amp;_nc_oc=Q6cZ2QF9OIwZVnl4iFFK5AaCtzcPdQLWvZ3FzQtyIokqx2Azshpnga4uI1zzvfcjOyz1Utw&amp;_nc_ohc=JFotVqJ5c4oQ7kNvwG_nwXV&amp;_nc_gid=EdxDzYikx3PdeIFtt38N1w&amp;edm=AOQ1c0wBAAAA&amp;ccb=7-5&amp;oh=00_Afwj2_vbMgX6D8_rTLvvC7Z4G62w6YH2rWzREGHjdrUA4w&amp;oe=69BD8C65&amp;_nc_sid=8b3546" TargetMode="External"/><Relationship Id="rId663" Type="http://schemas.openxmlformats.org/officeDocument/2006/relationships/hyperlink" Target="https://www.instagram.com/germostarboss" TargetMode="External"/><Relationship Id="rId870" Type="http://schemas.openxmlformats.org/officeDocument/2006/relationships/hyperlink" Target="https://youtu.be/QHEoMBmn-Qc?si=nKVR9AJDTGrHERqC" TargetMode="External"/><Relationship Id="rId1086" Type="http://schemas.openxmlformats.org/officeDocument/2006/relationships/hyperlink" Target="https://en.wikipedia.org/wiki/Pawe%C5%82_Kalinowski" TargetMode="External"/><Relationship Id="rId1293" Type="http://schemas.openxmlformats.org/officeDocument/2006/relationships/hyperlink" Target="https://www.instagram.com/lorenz.mui" TargetMode="External"/><Relationship Id="rId109" Type="http://schemas.openxmlformats.org/officeDocument/2006/relationships/hyperlink" Target="https://www.instagram.com/rykerertel" TargetMode="External"/><Relationship Id="rId316" Type="http://schemas.openxmlformats.org/officeDocument/2006/relationships/hyperlink" Target="https://scontent-phl2-1.cdninstagram.com/v/t51.2885-19/14276643_152364561880770_716533725_a.jpg?stp=dst-jpg_e0_s150x150_tt6&amp;efg=eyJ2ZW5jb2RlX3RhZyI6InByb2ZpbGVfcGljLmRqYW5nby4xMDY4LmMyIn0&amp;_nc_ht=scontent-phl2-1.cdninstagram.com&amp;_nc_cat=106&amp;_nc_oc=Q6cZ2QEwp-mcd9bvQrwOgUWWYxuK1PIJqyETTAGcjUrWlVjMnYgXK4ViFbEoALB3IBzQ0dI&amp;_nc_ohc=8rwFwHqFVAwQ7kNvwGD_0SZ&amp;_nc_gid=62zPNQ6rCLGd2dUFxu92nQ&amp;edm=AOQ1c0wBAAAA&amp;ccb=7-5&amp;oh=00_AfxAyoLMkwFhgaHdUaR1cYLqY_av1NX4mTJyb9I1MONiBg&amp;oe=69BDB71C&amp;_nc_sid=8b3546" TargetMode="External"/><Relationship Id="rId523" Type="http://schemas.openxmlformats.org/officeDocument/2006/relationships/hyperlink" Target="https://scontent-ord5-1.cdninstagram.com/v/t51.2885-19/481870273_601419996198073_8318205845885377359_n.jpg?stp=dst-jpg_e0_s150x150_tt6&amp;efg=eyJ2ZW5jb2RlX3RhZyI6InByb2ZpbGVfcGljLmRqYW5nby45NjAuYzIifQ&amp;_nc_ht=scontent-ord5-1.cdninstagram.com&amp;_nc_cat=101&amp;_nc_oc=Q6cZ2QFoh__mQZQ8KK3N48nXiu3zHTe0pf95rHwZWjnDj68B5V4WaRXtD0My7JWJcrnAG0o&amp;_nc_ohc=XC44SwScB7EQ7kNvwEUqMYl&amp;_nc_gid=B2bCiumv0G5qkG1zB3qQig&amp;edm=AOQ1c0wBAAAA&amp;ccb=7-5&amp;oh=00_AfyOA_kLCU564VZ8jND5xZPWLrrjzheCuVYGiuQrx-k7gQ&amp;oe=69BDAD97&amp;_nc_sid=8b3546" TargetMode="External"/><Relationship Id="rId968" Type="http://schemas.openxmlformats.org/officeDocument/2006/relationships/hyperlink" Target="https://www.instagram.com/ecdomingo" TargetMode="External"/><Relationship Id="rId1153" Type="http://schemas.openxmlformats.org/officeDocument/2006/relationships/hyperlink" Target="https://www.instagram.com/da_nny0509" TargetMode="External"/><Relationship Id="rId97" Type="http://schemas.openxmlformats.org/officeDocument/2006/relationships/hyperlink" Target="https://scontent-atl3-3.cdninstagram.com/v/t51.82787-19/638862350_18037316873565608_7037601382839228762_n.jpg?stp=dst-jpg_e0_s150x150_tt6&amp;efg=eyJ2ZW5jb2RlX3RhZyI6InByb2ZpbGVfcGljLmRqYW5nby4xMDI0LmMyIn0&amp;_nc_ht=scontent-atl3-3.cdninstagram.com&amp;_nc_cat=108&amp;_nc_oc=Q6cZ2QFs31pCSvlmMYtPaBKcsm_sXY3m7fmWGI8tS-QKr4alu1_Q0jg1v5W1pPadiStbHZWhhnwQvyg_jYDjl_HEiuXB&amp;_nc_ohc=QwS_0b4zf_UQ7kNvwFW_DnZ&amp;_nc_gid=_Sj4xvcNE31q5KRYrnTS3Q&amp;edm=AOQ1c0wBAAAA&amp;ccb=7-5&amp;oh=00_AfwSPzkHqttHTc0rBvi2-qbV51yLn34fbzKNvCjqbdlyVw&amp;oe=69BD8D5D&amp;_nc_sid=8b3546" TargetMode="External"/><Relationship Id="rId730" Type="http://schemas.openxmlformats.org/officeDocument/2006/relationships/hyperlink" Target="https://www.instagram.com/fenion" TargetMode="External"/><Relationship Id="rId828" Type="http://schemas.openxmlformats.org/officeDocument/2006/relationships/hyperlink" Target="https://www.instagram.com/sanae667" TargetMode="External"/><Relationship Id="rId1013" Type="http://schemas.openxmlformats.org/officeDocument/2006/relationships/hyperlink" Target="http://expert-bks.com/" TargetMode="External"/><Relationship Id="rId1360" Type="http://schemas.openxmlformats.org/officeDocument/2006/relationships/hyperlink" Target="https://www.instagram.com/eastcoastbagelco" TargetMode="External"/><Relationship Id="rId1220" Type="http://schemas.openxmlformats.org/officeDocument/2006/relationships/hyperlink" Target="https://www.instagram.com/mkeisei" TargetMode="External"/><Relationship Id="rId1318" Type="http://schemas.openxmlformats.org/officeDocument/2006/relationships/hyperlink" Target="https://scontent-atl3-2.cdninstagram.com/v/t51.2885-19/284924972_5259959754050453_3508111943375030173_n.jpg?stp=dst-jpg_e0_s150x150_tt6&amp;efg=eyJ2ZW5jb2RlX3RhZyI6InByb2ZpbGVfcGljLmRqYW5nby4xMDAwLmMyIn0&amp;_nc_ht=scontent-atl3-2.cdninstagram.com&amp;_nc_cat=105&amp;_nc_oc=Q6cZ2QHxgpijOf8W6njcKg2UJ7KAipc6dfr9G5gAc72q1A0LpVCi5JLen6aM0xA9ldLGPrszCl4yljXLqtjMhQHwPC9S&amp;_nc_ohc=JjXuwZoIN88Q7kNvwHIAYmN&amp;_nc_gid=173wiwWcTzfbfdPGHQfIiw&amp;edm=AOQ1c0wBAAAA&amp;ccb=7-5&amp;oh=00_AfxHmhKi60o9sIC7XcWbZsu5huyHJGcWMRZmL3toXwOO5g&amp;oe=69BD9100&amp;_nc_sid=8b3546" TargetMode="External"/><Relationship Id="rId24" Type="http://schemas.openxmlformats.org/officeDocument/2006/relationships/hyperlink" Target="http://www.hbs.edu/klakhani" TargetMode="External"/><Relationship Id="rId173" Type="http://schemas.openxmlformats.org/officeDocument/2006/relationships/hyperlink" Target="https://scontent-iad3-1.cdninstagram.com/v/t51.82787-19/516414393_17844271929528002_7732937421939113721_n.jpg?stp=dst-jpg_e0_s150x150_tt6&amp;efg=eyJ2ZW5jb2RlX3RhZyI6InByb2ZpbGVfcGljLmRqYW5nby4xMDgwLmMyIn0&amp;_nc_ht=scontent-iad3-1.cdninstagram.com&amp;_nc_cat=102&amp;_nc_oc=Q6cZ2QGF1m1aGmepTPh9j4Ode4seuHPeExe2JHdeGh5VIMArMpja78CRJA9gCUR3spvdXOk&amp;_nc_ohc=P6wvyLbPvjgQ7kNvwGMeZFs&amp;_nc_gid=iqdIuCy1eMJ6PxensEdddw&amp;edm=AOQ1c0wBAAAA&amp;ccb=7-5&amp;oh=00_Afz_Kurl7MKFQp2VcWhsUCsa-fiqyuJUs40zhY4OmTI8Fw&amp;oe=69BD843F&amp;_nc_sid=8b3546" TargetMode="External"/><Relationship Id="rId380" Type="http://schemas.openxmlformats.org/officeDocument/2006/relationships/hyperlink" Target="https://www.instagram.com/tiago_canica" TargetMode="External"/><Relationship Id="rId240" Type="http://schemas.openxmlformats.org/officeDocument/2006/relationships/hyperlink" Target="https://www.instagram.com/prime.your.life" TargetMode="External"/><Relationship Id="rId478" Type="http://schemas.openxmlformats.org/officeDocument/2006/relationships/hyperlink" Target="https://www.instagram.com/shystoff" TargetMode="External"/><Relationship Id="rId685" Type="http://schemas.openxmlformats.org/officeDocument/2006/relationships/hyperlink" Target="https://scontent-atl3-2.cdninstagram.com/v/t51.2885-19/485152269_2094797354334352_8721770179909614348_n.jpg?stp=dst-jpg_e0_s150x150_tt6&amp;efg=eyJ2ZW5jb2RlX3RhZyI6InByb2ZpbGVfcGljLmRqYW5nby4xMDgwLmMyIn0&amp;_nc_ht=scontent-atl3-2.cdninstagram.com&amp;_nc_cat=104&amp;_nc_oc=Q6cZ2QGrsmO4p8l6PHLjdoY6UK7YTfFgq8_0PZA9Rd7MP5PMx3xI6fUSmVjJ6I_vMwD9bZq7kSWn0N9o5qxLeWPjEGco&amp;_nc_ohc=Uxb06-FAvG0Q7kNvwFeV0Fk&amp;_nc_gid=SnC-wiAK_C9nCMBdtqi3pg&amp;edm=AOQ1c0wBAAAA&amp;ccb=7-5&amp;oh=00_AfwITpmgcBXEUdNJ1nHhXQkNy4cgFUFhZEHlbAhSzaXQvA&amp;oe=69BDAB25&amp;_nc_sid=8b3546" TargetMode="External"/><Relationship Id="rId892" Type="http://schemas.openxmlformats.org/officeDocument/2006/relationships/hyperlink" Target="https://scontent-dfw5-1.cdninstagram.com/v/t51.82787-19/636686990_18096769534985110_4333968256004548751_n.jpg?stp=dst-jpg_e0_s150x150_tt6&amp;efg=eyJ2ZW5jb2RlX3RhZyI6InByb2ZpbGVfcGljLmRqYW5nby4xMDU4LmMyIn0&amp;_nc_ht=scontent-dfw5-1.cdninstagram.com&amp;_nc_cat=110&amp;_nc_oc=Q6cZ2QEl3t8FbaAZ6idIdiUV3daXmaZlBcVv2Oxbzw3PoWzIcV-bB6ZKxEDgIPkE84xURyo&amp;_nc_ohc=JTReur-opH4Q7kNvwGqBu-u&amp;_nc_gid=onJcKxXn9mr38wzETfTdnw&amp;edm=AOQ1c0wBAAAA&amp;ccb=7-5&amp;oh=00_AfyCkIZEaWzeAZPxDioH8P92My-TqosgFRdkdSBLBHFGaA&amp;oe=69BD98D5&amp;_nc_sid=8b3546" TargetMode="External"/><Relationship Id="rId100" Type="http://schemas.openxmlformats.org/officeDocument/2006/relationships/hyperlink" Target="https://scontent-mia3-1.cdninstagram.com/v/t51.82787-19/639492308_17875317177516258_8345562067288165140_n.jpg?stp=dst-jpg_e0_s150x150_tt6&amp;efg=eyJ2ZW5jb2RlX3RhZyI6InByb2ZpbGVfcGljLmRqYW5nby4xMDgwLmMyIn0&amp;_nc_ht=scontent-mia3-1.cdninstagram.com&amp;_nc_cat=106&amp;_nc_oc=Q6cZ2QFf114_7eXpnRyJNoYh4FuIxc8uysk0X4lXLnIVIlApXlUJsFzBba5hSqGAfdeXps8&amp;_nc_ohc=Gr-7SmG4zOQQ7kNvwEXDh_3&amp;_nc_gid=OyB83pmWgux6bCtGEqQneg&amp;edm=AOQ1c0wBAAAA&amp;ccb=7-5&amp;oh=00_AfwPZJkmJYcfOZP8XC40lFvPyEotxJJQTyJqLmpRZvQ8jQ&amp;oe=69BD84E2&amp;_nc_sid=8b3546" TargetMode="External"/><Relationship Id="rId338" Type="http://schemas.openxmlformats.org/officeDocument/2006/relationships/hyperlink" Target="http://letabli.ch/" TargetMode="External"/><Relationship Id="rId545" Type="http://schemas.openxmlformats.org/officeDocument/2006/relationships/hyperlink" Target="https://scontent-atl3-2.cdninstagram.com/v/t51.2885-19/486823891_1656457532414093_6866943588939063477_n.jpg?stp=dst-jpg_e0_s150x150_tt6&amp;efg=eyJ2ZW5jb2RlX3RhZyI6InByb2ZpbGVfcGljLmRqYW5nby45MTcuYzIifQ&amp;_nc_ht=scontent-atl3-2.cdninstagram.com&amp;_nc_cat=105&amp;_nc_oc=Q6cZ2QFYG7gRU8HdnOQKwqOTBX9nm7IBVrqkrosP06pEPXVoYYUTWJOfc-gWE8iW8BQuono&amp;_nc_ohc=xxEO6CIpkU4Q7kNvwF-VYdU&amp;_nc_gid=gkHBvMaYqthb9kCuWKTs7w&amp;edm=AOQ1c0wBAAAA&amp;ccb=7-5&amp;oh=00_AfzwB70Fw_MuZztMD8wLznvE4gMtcATJoxJodM6YMRlQOg&amp;oe=69BD8F38&amp;_nc_sid=8b3546" TargetMode="External"/><Relationship Id="rId752" Type="http://schemas.openxmlformats.org/officeDocument/2006/relationships/hyperlink" Target="https://scontent-den2-1.cdninstagram.com/v/t51.82787-19/631293845_18558831808026440_8296318227400608337_n.jpg?stp=dst-jpg_e0_s150x150_tt6&amp;efg=eyJ2ZW5jb2RlX3RhZyI6InByb2ZpbGVfcGljLmRqYW5nby4xMDgwLmMyIn0&amp;_nc_ht=scontent-den2-1.cdninstagram.com&amp;_nc_cat=108&amp;_nc_oc=Q6cZ2QHZ4HNu0vE1n2kBxFLVVDwprCx09aCIS7BK_SnyJjQ2SND0P-tcMQ88TlHlkKsAIiA&amp;_nc_ohc=Poh3_ZzQ4icQ7kNvwEm8BHH&amp;_nc_gid=_KbURXO-80U5quW8mpT-HQ&amp;edm=AOQ1c0wBAAAA&amp;ccb=7-5&amp;oh=00_Afz0JUiGsMquZzLajbTFHVHwWkopGc0DXFB-_r5kgq60lg&amp;oe=69BD8D28&amp;_nc_sid=8b3546" TargetMode="External"/><Relationship Id="rId1175" Type="http://schemas.openxmlformats.org/officeDocument/2006/relationships/hyperlink" Target="https://scontent-lax7-1.cdninstagram.com/v/t51.82787-19/649235413_17980927106978029_68926619953753806_n.jpg?stp=dst-jpg_e0_s150x150_tt6&amp;efg=eyJ2ZW5jb2RlX3RhZyI6InByb2ZpbGVfcGljLmRqYW5nby4xMDY3LmMyIn0&amp;_nc_ht=scontent-lax7-1.cdninstagram.com&amp;_nc_cat=101&amp;_nc_oc=Q6cZ2QHRAXAPOkDfppEzWrOuKvRjYKcH6x2YBOJJFpw0JnPvprbBg20BlL2JA8scZo3h09dYwKqfOQNRtw4NEogcaEVI&amp;_nc_ohc=Vh5-4d0g5U4Q7kNvwGj93-U&amp;_nc_gid=sF9gqC8BstfGL4x1rp6YcA&amp;edm=AOQ1c0wBAAAA&amp;ccb=7-5&amp;oh=00_Afypga2lhooC4-C_edRdYTZt3K_BmCUxJ_wgQPmNekZyqw&amp;oe=69BDB7A0&amp;_nc_sid=8b3546" TargetMode="External"/><Relationship Id="rId1382" Type="http://schemas.openxmlformats.org/officeDocument/2006/relationships/hyperlink" Target="https://www.instagram.com/ghazzi.w" TargetMode="External"/><Relationship Id="rId405" Type="http://schemas.openxmlformats.org/officeDocument/2006/relationships/hyperlink" Target="https://scontent-sea1-1.cdninstagram.com/v/t51.82787-19/622726406_18554093704052514_3331233690701791453_n.jpg?stp=dst-jpg_e0_s150x150_tt6&amp;efg=eyJ2ZW5jb2RlX3RhZyI6InByb2ZpbGVfcGljLmRqYW5nby4xMDgwLmMyIn0&amp;_nc_ht=scontent-sea1-1.cdninstagram.com&amp;_nc_cat=106&amp;_nc_oc=Q6cZ2QGl_wi6AWdMFeqZU6nMjerSz0dX0BgQmvFvsAOxvm9qGLiCvdRpyK-jdItTlePnnxc&amp;_nc_ohc=A5W5JeetW3gQ7kNvwFz8P0B&amp;_nc_gid=YwtBCv0x5jlAwxr1yMdMeQ&amp;edm=AOQ1c0wBAAAA&amp;ccb=7-5&amp;oh=00_AfyLyJ3hOrLowqrb5hlJRSM3oyI_DjWhgiUHVFqkyx0dug&amp;oe=69BD9DF6&amp;_nc_sid=8b3546" TargetMode="External"/><Relationship Id="rId612" Type="http://schemas.openxmlformats.org/officeDocument/2006/relationships/hyperlink" Target="https://www.instagram.com/katia_spain" TargetMode="External"/><Relationship Id="rId1035" Type="http://schemas.openxmlformats.org/officeDocument/2006/relationships/hyperlink" Target="https://www.instagram.com/yuu.with" TargetMode="External"/><Relationship Id="rId1242" Type="http://schemas.openxmlformats.org/officeDocument/2006/relationships/hyperlink" Target="https://www.instagram.com/masazgu0728" TargetMode="External"/><Relationship Id="rId917" Type="http://schemas.openxmlformats.org/officeDocument/2006/relationships/hyperlink" Target="http://www.crate-furniture.net/" TargetMode="External"/><Relationship Id="rId1102" Type="http://schemas.openxmlformats.org/officeDocument/2006/relationships/hyperlink" Target="https://www.instagram.com/hugo_pulse" TargetMode="External"/><Relationship Id="rId46" Type="http://schemas.openxmlformats.org/officeDocument/2006/relationships/hyperlink" Target="https://www.instagram.com/anbeanwatch" TargetMode="External"/><Relationship Id="rId1407" Type="http://schemas.openxmlformats.org/officeDocument/2006/relationships/hyperlink" Target="https://www.instagram.com/nikk_sooriyagoda" TargetMode="External"/><Relationship Id="rId195" Type="http://schemas.openxmlformats.org/officeDocument/2006/relationships/hyperlink" Target="https://scontent-hou1-1.cdninstagram.com/v/t51.2885-19/18947624_756750564502810_972044235450613760_a.jpg?stp=dst-jpg_e0_s150x150_tt6&amp;efg=eyJ2ZW5jb2RlX3RhZyI6InByb2ZpbGVfcGljLmRqYW5nby4xMDgwLmMyIn0&amp;_nc_ht=scontent-hou1-1.cdninstagram.com&amp;_nc_cat=110&amp;_nc_oc=Q6cZ2QGyJ_RurlhmNSk1JivrGpg29Br6hGfKXulEgzMnLG20jR184ugiRGJ-UMQ3MqgsYDs&amp;_nc_ohc=vguQJI-1OR8Q7kNvwHqLobO&amp;_nc_gid=BOiJj4ZvMUxl2VbWZPRe8g&amp;edm=AOQ1c0wBAAAA&amp;ccb=7-5&amp;oh=00_Afwdx4e2a6gV49fwIAjxVq4bdruYWPJnNnwZMyKY7TUQzA&amp;oe=69BDA9EB&amp;_nc_sid=8b3546" TargetMode="External"/><Relationship Id="rId262" Type="http://schemas.openxmlformats.org/officeDocument/2006/relationships/hyperlink" Target="https://scontent-iad3-1.cdninstagram.com/v/t51.2885-19/26221528_623656584638660_767846586662256640_n.jpg?stp=dst-jpg_e0_s150x150_tt6&amp;efg=eyJ2ZW5jb2RlX3RhZyI6InByb2ZpbGVfcGljLmRqYW5nby40MDAuYzIifQ&amp;_nc_ht=scontent-iad3-1.cdninstagram.com&amp;_nc_cat=108&amp;_nc_oc=Q6cZ2QGxWJFjLeJWrFTwKyesVwgyNfbPzPQn5cjKvnchnId_4uQCtbx4eePycQ_62bZPNRQ&amp;_nc_ohc=Q8j17H4h0c8Q7kNvwEM5g2D&amp;_nc_gid=FAo_BahlpAzE64_fFgn29w&amp;edm=AOQ1c0wBAAAA&amp;ccb=7-5&amp;oh=00_AfxKD_cBJoj_GVGBF5Jb7EG5-yhg-WpDjmQH-SqMmr_T0A&amp;oe=69BD8372&amp;_nc_sid=8b3546" TargetMode="External"/><Relationship Id="rId567" Type="http://schemas.openxmlformats.org/officeDocument/2006/relationships/hyperlink" Target="https://instagram.fppg2-1.fna.fbcdn.net/v/t51.2885-19/573323465_1219825463302212_7278921664109726296_n.png?stp=dst-jpg_e0_s150x150_tt6&amp;efg=eyJ2ZW5jb2RlX3RhZyI6InByb2ZpbGVfcGljLmRqYW5nby4xNTAuYzIifQ&amp;_nc_ht=instagram.fppg2-1.fna.fbcdn.net&amp;_nc_cat=1&amp;_nc_oc=Q6cZ2QEUGiFz-GJvHZ4VSW05JfIsVQAhNYBwq8WPEWRMSoFDvmUtgTSRaSoVE1rKl-O7RdI&amp;_nc_ohc=Q5ZxwdoozHMQ7kNvwH46gwt&amp;_nc_gid=WqlyC7jySl_CzPLu4AnTLg&amp;edm=ALbqBD0BAAAA&amp;ccb=7-5&amp;ig_cache_key=YW5vbnltb3VzX3Byb2ZpbGVfcGlj.3-ccb7-5&amp;oh=00_Afxc5gpNuZZ2zKAnN0reb-mviFdG-QAz99dK0_BD_WSd9w&amp;oe=69BDABAA&amp;_nc_sid=847350" TargetMode="External"/><Relationship Id="rId1197" Type="http://schemas.openxmlformats.org/officeDocument/2006/relationships/hyperlink" Target="https://scontent-hou1-1.cdninstagram.com/v/t51.82787-19/515608449_18517038715011732_6839460716877715521_n.jpg?stp=dst-jpg_e0_s150x150_tt6&amp;efg=eyJ2ZW5jb2RlX3RhZyI6InByb2ZpbGVfcGljLmRqYW5nby4xMDgwLmMyIn0&amp;_nc_ht=scontent-hou1-1.cdninstagram.com&amp;_nc_cat=100&amp;_nc_oc=Q6cZ2QH5IGzLox6TgYTMMcYgxCZKkC0oc5je0Sfacu6_tviRGqm3hEUmJIfFm5dAUqq219M&amp;_nc_ohc=1aSMNiVvV4AQ7kNvwHOL1vA&amp;_nc_gid=oDW61EG1ApRGXhuimo_hug&amp;edm=AOQ1c0wBAAAA&amp;ccb=7-5&amp;oh=00_AfzHPJQk5cWbjIhp_cMiPCqz4GnJ2z5_d7KQxZHhPTRAAQ&amp;oe=69BDA0F6&amp;_nc_sid=8b3546" TargetMode="External"/><Relationship Id="rId122" Type="http://schemas.openxmlformats.org/officeDocument/2006/relationships/hyperlink" Target="https://scontent-bos5-1.cdninstagram.com/v/t51.82787-19/542767506_17884480494362931_6937348695459004253_n.jpg?stp=dst-jpg_e0_s150x150_tt6&amp;efg=eyJ2ZW5jb2RlX3RhZyI6InByb2ZpbGVfcGljLmRqYW5nby4xMDgwLmMyIn0&amp;_nc_ht=scontent-bos5-1.cdninstagram.com&amp;_nc_cat=103&amp;_nc_oc=Q6cZ2QG7VKdFcy05y_WmDONZvPJBis9ZSt2GpJpKl3nEFATEskmFrtvjAnoIRprMH3F9cxs&amp;_nc_ohc=8db8R3fypLoQ7kNvwFlFigX&amp;_nc_gid=CbJMu4wxHKP9csyPJf-2mw&amp;edm=AOQ1c0wBAAAA&amp;ccb=7-5&amp;oh=00_AfwvO1zNYXyqX_5xcrBr4no-5PIl8wrPb4BookR896wbhQ&amp;oe=69BD8FE8&amp;_nc_sid=8b3546" TargetMode="External"/><Relationship Id="rId774" Type="http://schemas.openxmlformats.org/officeDocument/2006/relationships/hyperlink" Target="https://www.instagram.com/swmcars" TargetMode="External"/><Relationship Id="rId981" Type="http://schemas.openxmlformats.org/officeDocument/2006/relationships/hyperlink" Target="https://scontent-sjc3-1.cdninstagram.com/v/t51.2885-19/474004054_961322795919194_4916131166149517961_n.jpg?stp=dst-jpg_e0_s150x150_tt6&amp;efg=eyJ2ZW5jb2RlX3RhZyI6InByb2ZpbGVfcGljLmRqYW5nby4xMDgwLmMyIn0&amp;_nc_ht=scontent-sjc3-1.cdninstagram.com&amp;_nc_cat=102&amp;_nc_oc=Q6cZ2QGTcROVXdO8hCZzH9k9DCykdWW3m6G4Wwzr2cEzoY01yEXVoytcEIjOkVk2o99flyg&amp;_nc_ohc=3HnK_7OyTtwQ7kNvwGXMXEu&amp;_nc_gid=FV6bYTvBs_jprteYAle8Pg&amp;edm=AOQ1c0wBAAAA&amp;ccb=7-5&amp;oh=00_Afw2jp2r6-N2GF9oqIZgVbR18UXPcCqHE9XC6BLKo6tGxA&amp;oe=69BD9604&amp;_nc_sid=8b3546" TargetMode="External"/><Relationship Id="rId1057" Type="http://schemas.openxmlformats.org/officeDocument/2006/relationships/hyperlink" Target="https://scontent-atl3-3.cdninstagram.com/v/t51.2885-19/365473558_3413115519002503_1089023820739104566_n.jpg?stp=dst-jpg_e0_s150x150_tt6&amp;efg=eyJ2ZW5jb2RlX3RhZyI6InByb2ZpbGVfcGljLmRqYW5nby4xMDgwLmMyIn0&amp;_nc_ht=scontent-atl3-3.cdninstagram.com&amp;_nc_cat=107&amp;_nc_oc=Q6cZ2QExxiIGOymaACr1whMroriCbFrIik9vPVBJlgQlFInmnY1JrLl_iTT28_-RWUawmvFpmDR8Ddn1O4fOQ4zpjSy8&amp;_nc_ohc=Q4AXKFA0pX4Q7kNvwGjghC4&amp;_nc_gid=Ej357j1cuqAEZuj9CM913A&amp;edm=AOQ1c0wBAAAA&amp;ccb=7-5&amp;oh=00_AfwtmMLrwXWLHOHr2ZQJWi73n1RlGg1RqkuSB9YmiCjufQ&amp;oe=69BDAD76&amp;_nc_sid=8b3546" TargetMode="External"/><Relationship Id="rId427" Type="http://schemas.openxmlformats.org/officeDocument/2006/relationships/hyperlink" Target="https://scontent-atl3-1.cdninstagram.com/v/t51.2885-19/37355787_648306268859184_3919183474648416256_n.jpg?stp=dst-jpg_e0_s150x150_tt6&amp;efg=eyJ2ZW5jb2RlX3RhZyI6InByb2ZpbGVfcGljLmRqYW5nby4xMDgwLmMyIn0&amp;_nc_ht=scontent-atl3-1.cdninstagram.com&amp;_nc_cat=100&amp;_nc_oc=Q6cZ2QHvvECXWxtPRrUgBrYajlUF7ijNO1PcyRz-iOx8XmmUAq6ZhXxpIdqgPD0OhbHS5BU&amp;_nc_ohc=r5MfLSnQQxMQ7kNvwFDDrmB&amp;_nc_gid=VBPwg2hpvPMUcbmXTMiA4w&amp;edm=AOQ1c0wBAAAA&amp;ccb=7-5&amp;oh=00_Afw5aZJwmL0XwisFvdV8sb__AGuppOtQoSlwOBfPh6YTSQ&amp;oe=69BD830B&amp;_nc_sid=8b3546" TargetMode="External"/><Relationship Id="rId634" Type="http://schemas.openxmlformats.org/officeDocument/2006/relationships/hyperlink" Target="https://www.instagram.com/alexcherches113" TargetMode="External"/><Relationship Id="rId841" Type="http://schemas.openxmlformats.org/officeDocument/2006/relationships/hyperlink" Target="https://united-tokyo.com/shop/c/cum?itemPerPage=100&amp;dtype=Category&amp;dcode=um&amp;f12=0&amp;isFilterKeyword=false" TargetMode="External"/><Relationship Id="rId1264" Type="http://schemas.openxmlformats.org/officeDocument/2006/relationships/hyperlink" Target="https://www.instagram.com/nanomalabar" TargetMode="External"/><Relationship Id="rId701" Type="http://schemas.openxmlformats.org/officeDocument/2006/relationships/hyperlink" Target="https://www.instagram.com/irishka.pavlovaa" TargetMode="External"/><Relationship Id="rId939" Type="http://schemas.openxmlformats.org/officeDocument/2006/relationships/hyperlink" Target="http://www.anicetephoto.com/" TargetMode="External"/><Relationship Id="rId1124" Type="http://schemas.openxmlformats.org/officeDocument/2006/relationships/hyperlink" Target="http://www.tiktok.com/@chelyespinolaff" TargetMode="External"/><Relationship Id="rId1331" Type="http://schemas.openxmlformats.org/officeDocument/2006/relationships/hyperlink" Target="https://scontent-phx1-1.cdninstagram.com/v/t51.82787-19/609489524_18387129472194734_3272512084794756594_n.jpg?stp=dst-jpg_e0_s150x150_tt6&amp;efg=eyJ2ZW5jb2RlX3RhZyI6InByb2ZpbGVfcGljLmRqYW5nby43MTcuYzIifQ&amp;_nc_ht=scontent-phx1-1.cdninstagram.com&amp;_nc_cat=102&amp;_nc_oc=Q6cZ2QE0holiYP6ZRASCU0ErJaRi9Tfo3UORxmg9UaJVTW9d1-Y3i1411o2lYD47GK7bDHw&amp;_nc_ohc=ZBM4SXX2FxgQ7kNvwG3EB7i&amp;_nc_gid=lI6uWgp3i_mUJPgMicqzOA&amp;edm=AOQ1c0wBAAAA&amp;ccb=7-5&amp;oh=00_AfyYRtpxNrKV6GCR2GpBeAJimGKFjgYcflb6ZrjgvetZzA&amp;oe=69BD9FA2&amp;_nc_sid=8b3546" TargetMode="External"/><Relationship Id="rId68" Type="http://schemas.openxmlformats.org/officeDocument/2006/relationships/hyperlink" Target="http://linktr.ee/jodywat" TargetMode="External"/><Relationship Id="rId1429" Type="http://schemas.openxmlformats.org/officeDocument/2006/relationships/hyperlink" Target="https://scontent-iad3-2.cdninstagram.com/v/t51.2885-19/435329921_314490721381698_1338993144440654483_n.jpg?stp=dst-jpg_e0_s150x150_tt6&amp;efg=eyJ2ZW5jb2RlX3RhZyI6InByb2ZpbGVfcGljLmRqYW5nby4xMDgwLmMyIn0&amp;_nc_ht=scontent-iad3-2.cdninstagram.com&amp;_nc_cat=106&amp;_nc_oc=Q6cZ2QErP0hIK0D5uiIGT97CIF6z_lu8F3z8j7bSR-WiNMXZThzBazZHPvzpqjModk4d9UA&amp;_nc_ohc=aX7kK5LCIOUQ7kNvwHrfxeG&amp;_nc_gid=A8bC8HiTe6jPdcF-xA_ojg&amp;edm=AOQ1c0wBAAAA&amp;ccb=7-5&amp;oh=00_AfwOnuGZreXkN2y0j-NMAGqk62AhjgzuHeixZapekFeKrw&amp;oe=69BD9442&amp;_nc_sid=8b3546" TargetMode="External"/><Relationship Id="rId284" Type="http://schemas.openxmlformats.org/officeDocument/2006/relationships/hyperlink" Target="https://www.instagram.com/tshirtsandwatches" TargetMode="External"/><Relationship Id="rId491" Type="http://schemas.openxmlformats.org/officeDocument/2006/relationships/hyperlink" Target="https://www.instagram.com/sula_megamozg" TargetMode="External"/><Relationship Id="rId144" Type="http://schemas.openxmlformats.org/officeDocument/2006/relationships/hyperlink" Target="https://www.mcsweeneys.net/articles/girl-ransom-note?fbclid=PAZXh0bgNhZW0CMTEAAaZ-epSfOjCLnG2bGbTCcxsRNDTDyb8mQJ28iwkkH6IadoLH_5WaT5-yZok_aem_s4przDu76wiXbq5IsRH97g" TargetMode="External"/><Relationship Id="rId589" Type="http://schemas.openxmlformats.org/officeDocument/2006/relationships/hyperlink" Target="https://scontent-phl2-1.cdninstagram.com/v/t51.2885-19/13671081_230755013988474_294646100_a.jpg?stp=dst-jpg_e0_s150x150_tt6&amp;efg=eyJ2ZW5jb2RlX3RhZyI6InByb2ZpbGVfcGljLmRqYW5nby4yMDAuYzIifQ&amp;_nc_ht=scontent-phl2-1.cdninstagram.com&amp;_nc_cat=106&amp;_nc_oc=Q6cZ2QECxjSkmmu-BwCjN8alBWyiG56MhwJPle2VqOYC0eLtbEF9ieCJgVLJecWkVYyKBr6krRHwbm3eHsf5NFX-C8xJ&amp;_nc_ohc=YthddV2vTAEQ7kNvwEO36Pv&amp;_nc_gid=hvGFm3K5cKFo2bovJVIN3w&amp;edm=AOQ1c0wBAAAA&amp;ccb=7-5&amp;oh=00_Afw8UlRDsBRU0H1o2fYEVxU2I97Rm3NStLFTbXIcUgSNqw&amp;oe=69BDB11F&amp;_nc_sid=8b3546" TargetMode="External"/><Relationship Id="rId796" Type="http://schemas.openxmlformats.org/officeDocument/2006/relationships/hyperlink" Target="https://www.instagram.com/kashin_ilya" TargetMode="External"/><Relationship Id="rId351" Type="http://schemas.openxmlformats.org/officeDocument/2006/relationships/hyperlink" Target="https://www.instagram.com/_rwhk_" TargetMode="External"/><Relationship Id="rId449" Type="http://schemas.openxmlformats.org/officeDocument/2006/relationships/hyperlink" Target="https://www.instagram.com/zitegeist_" TargetMode="External"/><Relationship Id="rId656" Type="http://schemas.openxmlformats.org/officeDocument/2006/relationships/hyperlink" Target="https://scontent-lga3-3.cdninstagram.com/v/t51.2885-19/330263015_591868769422444_2836551875338132022_n.jpg?stp=dst-jpg_e0_s150x150_tt6&amp;efg=eyJ2ZW5jb2RlX3RhZyI6InByb2ZpbGVfcGljLmRqYW5nby4xMDgwLmMyIn0&amp;_nc_ht=scontent-lga3-3.cdninstagram.com&amp;_nc_cat=104&amp;_nc_oc=Q6cZ2QH1XhFCqsl9BSpLXFQ6Wu8P6G6Obhmt3fMx2xE7CHreA6bQc-gEyPsvk2rjE3qBkiQ&amp;_nc_ohc=8E3wxBq-ApQQ7kNvwETG57q&amp;_nc_gid=kMFMQQKlK9EwBseYqiX2dg&amp;edm=AOQ1c0wBAAAA&amp;ccb=7-5&amp;oh=00_AfwOV5rCGk4pcPT6s6kZSU4zNlQ55zoU8IfPH1iiUALGAg&amp;oe=69BD9811&amp;_nc_sid=8b3546" TargetMode="External"/><Relationship Id="rId863" Type="http://schemas.openxmlformats.org/officeDocument/2006/relationships/hyperlink" Target="https://www.instagram.com/yusaku69" TargetMode="External"/><Relationship Id="rId1079" Type="http://schemas.openxmlformats.org/officeDocument/2006/relationships/hyperlink" Target="https://kumonoue.net/" TargetMode="External"/><Relationship Id="rId1286" Type="http://schemas.openxmlformats.org/officeDocument/2006/relationships/hyperlink" Target="https://scontent-ord5-2.cdninstagram.com/v/t51.2885-19/501048309_18507265528021886_4969299598719677753_n.jpg?stp=dst-jpg_e0_s150x150_tt6&amp;efg=eyJ2ZW5jb2RlX3RhZyI6InByb2ZpbGVfcGljLmRqYW5nby40NDQuYzIifQ&amp;_nc_ht=scontent-ord5-2.cdninstagram.com&amp;_nc_cat=102&amp;_nc_oc=Q6cZ2QFdeRXoLrdkM5_5sFe-ijD04maU7wuTSB9gMC7mZNS9XnKNfIIic4GzAzzEIk1V4xo&amp;_nc_ohc=hTJDrx_0xC8Q7kNvwFKENNW&amp;_nc_gid=uCwrLVGZTrKRxF1goSSy6g&amp;edm=AOQ1c0wBAAAA&amp;ccb=7-5&amp;oh=00_AfwhG7DVAheqFEnGZOZIyOqUZzwrlFAVzKyg_n4SubOtOg&amp;oe=69BDA835&amp;_nc_sid=8b3546" TargetMode="External"/><Relationship Id="rId211" Type="http://schemas.openxmlformats.org/officeDocument/2006/relationships/hyperlink" Target="https://www.instagram.com/tismwatches" TargetMode="External"/><Relationship Id="rId309" Type="http://schemas.openxmlformats.org/officeDocument/2006/relationships/hyperlink" Target="https://scontent-bos5-1.cdninstagram.com/v/t51.82787-19/628030816_17848485831679451_8483137029397532639_n.jpg?stp=dst-jpg_e0_s150x150_tt6&amp;efg=eyJ2ZW5jb2RlX3RhZyI6InByb2ZpbGVfcGljLmRqYW5nby44MDAuYzIifQ&amp;_nc_ht=scontent-bos5-1.cdninstagram.com&amp;_nc_cat=111&amp;_nc_oc=Q6cZ2QGh4CjfUyXZDI4YNCnWgLd6GOFpoJ7OUcZyUBPwtbQ4Dc-JWUHVZ-sJHrzN8TeU_bk&amp;_nc_ohc=BbRI2sGFVqAQ7kNvwGoaU8f&amp;_nc_gid=ZL6vUZTJf5OX8oospXTXLw&amp;edm=AOQ1c0wBAAAA&amp;ccb=7-5&amp;oh=00_Afy0KzgjJm9nUwnfxvuW1kxMy53HRtUEctoQmwEdD_MlfQ&amp;oe=69BD94D3&amp;_nc_sid=8b3546" TargetMode="External"/><Relationship Id="rId516" Type="http://schemas.openxmlformats.org/officeDocument/2006/relationships/hyperlink" Target="https://www.instagram.com/roal84" TargetMode="External"/><Relationship Id="rId1146" Type="http://schemas.openxmlformats.org/officeDocument/2006/relationships/hyperlink" Target="https://scontent-sjc6-1.cdninstagram.com/v/t51.2885-19/23421678_371227069982589_6078528155872657408_n.jpg?stp=dst-jpg_e0_s150x150_tt6&amp;efg=eyJ2ZW5jb2RlX3RhZyI6InByb2ZpbGVfcGljLmRqYW5nby4xMDgwLmMyIn0&amp;_nc_ht=scontent-sjc6-1.cdninstagram.com&amp;_nc_cat=109&amp;_nc_oc=Q6cZ2QEOmJHIlaG6k9SNcGhzpkAQneOMezB8aZtWZlN5pdH4EsTc0HUTo2MJ6qoNeG_ZRC4&amp;_nc_ohc=Wqge3DCBnXUQ7kNvwF1cZ_Y&amp;_nc_gid=LUakuneJQ01g7i40NrKodg&amp;edm=AOQ1c0wBAAAA&amp;ccb=7-5&amp;oh=00_AfwObmaTPfQJ7sWWZcvJh2hjQPwCqZFGqqoTBFWPlpXNdw&amp;oe=69BD91E0&amp;_nc_sid=8b3546" TargetMode="External"/><Relationship Id="rId723" Type="http://schemas.openxmlformats.org/officeDocument/2006/relationships/hyperlink" Target="https://project21796846.tilda.ws/boutique" TargetMode="External"/><Relationship Id="rId930" Type="http://schemas.openxmlformats.org/officeDocument/2006/relationships/hyperlink" Target="https://scontent-phx1-1.cdninstagram.com/v/t51.82787-19/650940660_17879977473480920_1026434975689680459_n.jpg?stp=dst-jpg_e0_s150x150_tt6&amp;efg=eyJ2ZW5jb2RlX3RhZyI6InByb2ZpbGVfcGljLmRqYW5nby4xMDgwLmMyIn0&amp;_nc_ht=scontent-phx1-1.cdninstagram.com&amp;_nc_cat=108&amp;_nc_oc=Q6cZ2QHflD0j1K0bg70lUGGVZk_uKXmuRIwalXpC0ds6OCEkMKQWekm9_V2DKg_ggwceNlg&amp;_nc_ohc=-Zyjm-X-ax0Q7kNvwECf-Gf&amp;_nc_gid=V3t7pHRDyMgfGauiAzLxgA&amp;edm=AOQ1c0wBAAAA&amp;ccb=7-5&amp;oh=00_AfzDTLpM0s88xUTjU8lDkqf9Hwgf5jLCBrAr4QFU4DuZLw&amp;oe=69BD942D&amp;_nc_sid=8b3546" TargetMode="External"/><Relationship Id="rId1006" Type="http://schemas.openxmlformats.org/officeDocument/2006/relationships/hyperlink" Target="https://scontent-atl3-2.cdninstagram.com/v/t51.2885-19/334366580_749701033542014_3389787197550806473_n.jpg?stp=dst-jpg_e0_s150x150_tt6&amp;efg=eyJ2ZW5jb2RlX3RhZyI6InByb2ZpbGVfcGljLmRqYW5nby4xMDgwLmMxIn0&amp;_nc_ht=scontent-atl3-2.cdninstagram.com&amp;_nc_cat=102&amp;_nc_oc=Q6cZ2QH9kRsStB2GCKmKnu7llyq6W5IkHiGa9I-9DqMDjNd23kCpsfmve6SWQARhfJ7hJKU&amp;_nc_ohc=v9HdkY8nlrcQ7kNvwFkOmwb&amp;_nc_gid=VbmbuajNTIfQKdPc4Ed3rw&amp;edm=AOQ1c0wBAAAA&amp;ccb=7-5&amp;oh=00_AfwFqKguIptFHTQvJslsHKOmTKD_9QFicwYN3zHSiskN1w&amp;oe=69BDBAF1&amp;_nc_sid=8b3546" TargetMode="External"/><Relationship Id="rId1353" Type="http://schemas.openxmlformats.org/officeDocument/2006/relationships/hyperlink" Target="https://www.instagram.com/contace2000" TargetMode="External"/><Relationship Id="rId1213" Type="http://schemas.openxmlformats.org/officeDocument/2006/relationships/hyperlink" Target="https://scontent-atl3-1.cdninstagram.com/v/t51.2885-19/41762954_2252648331727446_2712778125283950592_n.jpg?stp=dst-jpg_e0_s150x150_tt6&amp;efg=eyJ2ZW5jb2RlX3RhZyI6InByb2ZpbGVfcGljLmRqYW5nby43NDEuYzIifQ&amp;_nc_ht=scontent-atl3-1.cdninstagram.com&amp;_nc_cat=106&amp;_nc_oc=Q6cZ2QEYrFUcBSjbyNzuC1z7rqVBgckAzbsLKUelBmLY_cirLCg23vBEGEEs4HL1XFQdg3o&amp;_nc_ohc=xt9Sm42iJcIQ7kNvwHwu0E1&amp;_nc_gid=ggnGOo8_VVmEUBYbiJTEoA&amp;edm=AOQ1c0wBAAAA&amp;ccb=7-5&amp;oh=00_Afz_s77QE0ZlFcHEMwM0vSysX-VGvlm9bM0YvhVosvX7Og&amp;oe=69BD8F6A&amp;_nc_sid=8b3546" TargetMode="External"/><Relationship Id="rId1420" Type="http://schemas.openxmlformats.org/officeDocument/2006/relationships/hyperlink" Target="https://www.instagram.com/aye13aye"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instagram.com/seansean83" TargetMode="External"/><Relationship Id="rId299" Type="http://schemas.openxmlformats.org/officeDocument/2006/relationships/hyperlink" Target="https://www.instagram.com/daniil_tretyakov_" TargetMode="External"/><Relationship Id="rId21" Type="http://schemas.openxmlformats.org/officeDocument/2006/relationships/hyperlink" Target="https://www.instagram.com/felipe_rodriguesr6398" TargetMode="External"/><Relationship Id="rId63" Type="http://schemas.openxmlformats.org/officeDocument/2006/relationships/hyperlink" Target="https://www.instagram.com/professorkrl" TargetMode="External"/><Relationship Id="rId159" Type="http://schemas.openxmlformats.org/officeDocument/2006/relationships/hyperlink" Target="https://www.instagram.com/tismwatches" TargetMode="External"/><Relationship Id="rId324" Type="http://schemas.openxmlformats.org/officeDocument/2006/relationships/hyperlink" Target="https://www.instagram.com/shaginian.a" TargetMode="External"/><Relationship Id="rId366" Type="http://schemas.openxmlformats.org/officeDocument/2006/relationships/hyperlink" Target="https://www.instagram.com/salon_ostrova" TargetMode="External"/><Relationship Id="rId170" Type="http://schemas.openxmlformats.org/officeDocument/2006/relationships/hyperlink" Target="https://ebay.it/usr/7tseventimes" TargetMode="External"/><Relationship Id="rId226" Type="http://schemas.openxmlformats.org/officeDocument/2006/relationships/hyperlink" Target="https://www.instagram.com/eugeniolongo_perioimplantology" TargetMode="External"/><Relationship Id="rId268" Type="http://schemas.openxmlformats.org/officeDocument/2006/relationships/hyperlink" Target="https://www.instagram.com/eduhomemdecarvalho" TargetMode="External"/><Relationship Id="rId32" Type="http://schemas.openxmlformats.org/officeDocument/2006/relationships/hyperlink" Target="https://www.instagram.com/wujian777" TargetMode="External"/><Relationship Id="rId74" Type="http://schemas.openxmlformats.org/officeDocument/2006/relationships/hyperlink" Target="https://www.instagram.com/anbeanwatch" TargetMode="External"/><Relationship Id="rId128" Type="http://schemas.openxmlformats.org/officeDocument/2006/relationships/hyperlink" Target="https://jaccc.org/events/chawan-pop-up-with-cirilo-domine/" TargetMode="External"/><Relationship Id="rId335" Type="http://schemas.openxmlformats.org/officeDocument/2006/relationships/hyperlink" Target="http://www.temz.ru/" TargetMode="External"/><Relationship Id="rId5" Type="http://schemas.openxmlformats.org/officeDocument/2006/relationships/hyperlink" Target="https://www.instagram.com/thekrispap" TargetMode="External"/><Relationship Id="rId181" Type="http://schemas.openxmlformats.org/officeDocument/2006/relationships/hyperlink" Target="https://www.instagram.com/watch_and_crobard" TargetMode="External"/><Relationship Id="rId237" Type="http://schemas.openxmlformats.org/officeDocument/2006/relationships/hyperlink" Target="https://www.instagram.com/_rwhk_" TargetMode="External"/><Relationship Id="rId279" Type="http://schemas.openxmlformats.org/officeDocument/2006/relationships/hyperlink" Target="https://www.instagram.com/pontime.nl" TargetMode="External"/><Relationship Id="rId43" Type="http://schemas.openxmlformats.org/officeDocument/2006/relationships/hyperlink" Target="https://www.instagram.com/thesecondhandmedic" TargetMode="External"/><Relationship Id="rId139" Type="http://schemas.openxmlformats.org/officeDocument/2006/relationships/hyperlink" Target="https://www.instagram.com/waylortallace" TargetMode="External"/><Relationship Id="rId290" Type="http://schemas.openxmlformats.org/officeDocument/2006/relationships/hyperlink" Target="https://www.instagram.com/aaronmiletichphotography" TargetMode="External"/><Relationship Id="rId304" Type="http://schemas.openxmlformats.org/officeDocument/2006/relationships/hyperlink" Target="https://www.instagram.com/prosto_velas" TargetMode="External"/><Relationship Id="rId346" Type="http://schemas.openxmlformats.org/officeDocument/2006/relationships/hyperlink" Target="https://www.instagram.com/navruzovdavron" TargetMode="External"/><Relationship Id="rId85" Type="http://schemas.openxmlformats.org/officeDocument/2006/relationships/hyperlink" Target="https://www.instagram.com/anirban_kratika" TargetMode="External"/><Relationship Id="rId150" Type="http://schemas.openxmlformats.org/officeDocument/2006/relationships/hyperlink" Target="https://www.instagram.com/denningroad" TargetMode="External"/><Relationship Id="rId192" Type="http://schemas.openxmlformats.org/officeDocument/2006/relationships/hyperlink" Target="https://www.instagram.com/death_chess_jiu_jitsu" TargetMode="External"/><Relationship Id="rId206" Type="http://schemas.openxmlformats.org/officeDocument/2006/relationships/hyperlink" Target="https://www.instagram.com/dr.sandovalshaik" TargetMode="External"/><Relationship Id="rId248" Type="http://schemas.openxmlformats.org/officeDocument/2006/relationships/hyperlink" Target="https://www.instagram.com/liv.barrett.chateau" TargetMode="External"/><Relationship Id="rId12" Type="http://schemas.openxmlformats.org/officeDocument/2006/relationships/hyperlink" Target="https://www.instagram.com/sis.masis" TargetMode="External"/><Relationship Id="rId108" Type="http://schemas.openxmlformats.org/officeDocument/2006/relationships/hyperlink" Target="https://www.instagram.com/j.kchan168" TargetMode="External"/><Relationship Id="rId315" Type="http://schemas.openxmlformats.org/officeDocument/2006/relationships/hyperlink" Target="https://www.instagram.com/arslanutegenov" TargetMode="External"/><Relationship Id="rId357" Type="http://schemas.openxmlformats.org/officeDocument/2006/relationships/hyperlink" Target="https://www.instagram.com/aleksandrtkachen" TargetMode="External"/><Relationship Id="rId54" Type="http://schemas.openxmlformats.org/officeDocument/2006/relationships/hyperlink" Target="https://www.instagram.com/gustavo_lopes_imagens" TargetMode="External"/><Relationship Id="rId96" Type="http://schemas.openxmlformats.org/officeDocument/2006/relationships/hyperlink" Target="https://www.instagram.com/kenji.nishim" TargetMode="External"/><Relationship Id="rId161" Type="http://schemas.openxmlformats.org/officeDocument/2006/relationships/hyperlink" Target="http://www.mercadodeluxo.com.br/" TargetMode="External"/><Relationship Id="rId217" Type="http://schemas.openxmlformats.org/officeDocument/2006/relationships/hyperlink" Target="https://www.instagram.com/royeeeer" TargetMode="External"/><Relationship Id="rId259" Type="http://schemas.openxmlformats.org/officeDocument/2006/relationships/hyperlink" Target="https://www.instagram.com/life.ofjyot" TargetMode="External"/><Relationship Id="rId23" Type="http://schemas.openxmlformats.org/officeDocument/2006/relationships/hyperlink" Target="https://www.instagram.com/laofu79" TargetMode="External"/><Relationship Id="rId119" Type="http://schemas.openxmlformats.org/officeDocument/2006/relationships/hyperlink" Target="https://balticoverlanders.eu/" TargetMode="External"/><Relationship Id="rId270" Type="http://schemas.openxmlformats.org/officeDocument/2006/relationships/hyperlink" Target="https://www.instagram.com/iondubai" TargetMode="External"/><Relationship Id="rId326" Type="http://schemas.openxmlformats.org/officeDocument/2006/relationships/hyperlink" Target="https://www.instagram.com/dr_martirosyana" TargetMode="External"/><Relationship Id="rId65" Type="http://schemas.openxmlformats.org/officeDocument/2006/relationships/hyperlink" Target="https://www.instagram.com/edgarcordero9" TargetMode="External"/><Relationship Id="rId130" Type="http://schemas.openxmlformats.org/officeDocument/2006/relationships/hyperlink" Target="https://www.instagram.com/grailwatchmaterial" TargetMode="External"/><Relationship Id="rId368" Type="http://schemas.openxmlformats.org/officeDocument/2006/relationships/hyperlink" Target="https://www.instagram.com/evgeny_aldonin" TargetMode="External"/><Relationship Id="rId172" Type="http://schemas.openxmlformats.org/officeDocument/2006/relationships/hyperlink" Target="https://www.instagram.com/markim3660" TargetMode="External"/><Relationship Id="rId228" Type="http://schemas.openxmlformats.org/officeDocument/2006/relationships/hyperlink" Target="https://www.instagram.com/time.curators" TargetMode="External"/><Relationship Id="rId281" Type="http://schemas.openxmlformats.org/officeDocument/2006/relationships/hyperlink" Target="http://www.diegovez.com/" TargetMode="External"/><Relationship Id="rId337" Type="http://schemas.openxmlformats.org/officeDocument/2006/relationships/hyperlink" Target="http://www.g-city.ru/" TargetMode="External"/><Relationship Id="rId34" Type="http://schemas.openxmlformats.org/officeDocument/2006/relationships/hyperlink" Target="https://www.instagram.com/haryantohalim925" TargetMode="External"/><Relationship Id="rId76" Type="http://schemas.openxmlformats.org/officeDocument/2006/relationships/hyperlink" Target="https://pin.it/cIirl9hwz" TargetMode="External"/><Relationship Id="rId141" Type="http://schemas.openxmlformats.org/officeDocument/2006/relationships/hyperlink" Target="https://www.instagram.com/thewatch_monster" TargetMode="External"/><Relationship Id="rId7" Type="http://schemas.openxmlformats.org/officeDocument/2006/relationships/hyperlink" Target="https://www.instagram.com/chandrey4" TargetMode="External"/><Relationship Id="rId183" Type="http://schemas.openxmlformats.org/officeDocument/2006/relationships/hyperlink" Target="https://www.instagram.com/ryantphotos" TargetMode="External"/><Relationship Id="rId239" Type="http://schemas.openxmlformats.org/officeDocument/2006/relationships/hyperlink" Target="https://www.instagram.com/centraltime" TargetMode="External"/><Relationship Id="rId250" Type="http://schemas.openxmlformats.org/officeDocument/2006/relationships/hyperlink" Target="https://wa.link/xz42gn" TargetMode="External"/><Relationship Id="rId292" Type="http://schemas.openxmlformats.org/officeDocument/2006/relationships/hyperlink" Target="https://www.instagram.com/zitegeist_" TargetMode="External"/><Relationship Id="rId306" Type="http://schemas.openxmlformats.org/officeDocument/2006/relationships/hyperlink" Target="https://www.instagram.com/farkhat_lawyer" TargetMode="External"/><Relationship Id="rId45" Type="http://schemas.openxmlformats.org/officeDocument/2006/relationships/hyperlink" Target="https://www.instagram.com/reverchon_watches" TargetMode="External"/><Relationship Id="rId87" Type="http://schemas.openxmlformats.org/officeDocument/2006/relationships/hyperlink" Target="http://linktr.ee/jodywat" TargetMode="External"/><Relationship Id="rId110" Type="http://schemas.openxmlformats.org/officeDocument/2006/relationships/hyperlink" Target="https://www.instagram.com/watch_and_word" TargetMode="External"/><Relationship Id="rId348" Type="http://schemas.openxmlformats.org/officeDocument/2006/relationships/hyperlink" Target="https://www.instagram.com/upthrust_vsa" TargetMode="External"/><Relationship Id="rId152" Type="http://schemas.openxmlformats.org/officeDocument/2006/relationships/hyperlink" Target="https://www.instagram.com/dennis7rod" TargetMode="External"/><Relationship Id="rId194" Type="http://schemas.openxmlformats.org/officeDocument/2006/relationships/hyperlink" Target="https://www.instagram.com/alantse_sl" TargetMode="External"/><Relationship Id="rId208" Type="http://schemas.openxmlformats.org/officeDocument/2006/relationships/hyperlink" Target="https://www.instagram.com/engraver_veronika" TargetMode="External"/><Relationship Id="rId261" Type="http://schemas.openxmlformats.org/officeDocument/2006/relationships/hyperlink" Target="https://www.instagram.com/vdjvultz" TargetMode="External"/><Relationship Id="rId14" Type="http://schemas.openxmlformats.org/officeDocument/2006/relationships/hyperlink" Target="https://www.instagram.com/outsourcedcreativedepartment" TargetMode="External"/><Relationship Id="rId56" Type="http://schemas.openxmlformats.org/officeDocument/2006/relationships/hyperlink" Target="https://www.instagram.com/watch.hannya" TargetMode="External"/><Relationship Id="rId317" Type="http://schemas.openxmlformats.org/officeDocument/2006/relationships/hyperlink" Target="https://www.instagram.com/pavel_kamin" TargetMode="External"/><Relationship Id="rId359" Type="http://schemas.openxmlformats.org/officeDocument/2006/relationships/hyperlink" Target="https://www.instagram.com/sloktev" TargetMode="External"/><Relationship Id="rId98" Type="http://schemas.openxmlformats.org/officeDocument/2006/relationships/hyperlink" Target="https://www.instagram.com/chronovantage2" TargetMode="External"/><Relationship Id="rId121" Type="http://schemas.openxmlformats.org/officeDocument/2006/relationships/hyperlink" Target="https://www.instagram.com/chadnmichelle" TargetMode="External"/><Relationship Id="rId163" Type="http://schemas.openxmlformats.org/officeDocument/2006/relationships/hyperlink" Target="https://www.instagram.com/msk385" TargetMode="External"/><Relationship Id="rId219" Type="http://schemas.openxmlformats.org/officeDocument/2006/relationships/hyperlink" Target="https://www.instagram.com/seismorarity" TargetMode="External"/><Relationship Id="rId230" Type="http://schemas.openxmlformats.org/officeDocument/2006/relationships/hyperlink" Target="http://letabli.ch/" TargetMode="External"/><Relationship Id="rId25" Type="http://schemas.openxmlformats.org/officeDocument/2006/relationships/hyperlink" Target="https://www.instagram.com/samad33986" TargetMode="External"/><Relationship Id="rId67" Type="http://schemas.openxmlformats.org/officeDocument/2006/relationships/hyperlink" Target="https://www.themls.com/Share/YWFoYWRnZWJp" TargetMode="External"/><Relationship Id="rId272" Type="http://schemas.openxmlformats.org/officeDocument/2006/relationships/hyperlink" Target="https://www.instagram.com/lindomarrocha271" TargetMode="External"/><Relationship Id="rId328" Type="http://schemas.openxmlformats.org/officeDocument/2006/relationships/hyperlink" Target="https://www.instagram.com/semendudkin" TargetMode="External"/><Relationship Id="rId132" Type="http://schemas.openxmlformats.org/officeDocument/2006/relationships/hyperlink" Target="https://www.instagram.com/harashou1987" TargetMode="External"/><Relationship Id="rId174" Type="http://schemas.openxmlformats.org/officeDocument/2006/relationships/hyperlink" Target="https://www.instagram.com/heynixon" TargetMode="External"/><Relationship Id="rId220" Type="http://schemas.openxmlformats.org/officeDocument/2006/relationships/hyperlink" Target="https://www.instagram.com/my.toybox" TargetMode="External"/><Relationship Id="rId241" Type="http://schemas.openxmlformats.org/officeDocument/2006/relationships/hyperlink" Target="https://www.instagram.com/zaptrax" TargetMode="External"/><Relationship Id="rId15" Type="http://schemas.openxmlformats.org/officeDocument/2006/relationships/hyperlink" Target="https://www.instagram.com/vito_tomo" TargetMode="External"/><Relationship Id="rId36" Type="http://schemas.openxmlformats.org/officeDocument/2006/relationships/hyperlink" Target="https://www.instagram.com/abdelbouchh" TargetMode="External"/><Relationship Id="rId57" Type="http://schemas.openxmlformats.org/officeDocument/2006/relationships/hyperlink" Target="https://ocarat.com/montre-reef-395-mm-blue-coral-formex-x-ocarat-edition-speciale-bracelet-caoutchouc-bleu-formex" TargetMode="External"/><Relationship Id="rId262" Type="http://schemas.openxmlformats.org/officeDocument/2006/relationships/hyperlink" Target="https://linktr.ee/davidchol" TargetMode="External"/><Relationship Id="rId283" Type="http://schemas.openxmlformats.org/officeDocument/2006/relationships/hyperlink" Target="https://www.instagram.com/james.mw.jones" TargetMode="External"/><Relationship Id="rId318" Type="http://schemas.openxmlformats.org/officeDocument/2006/relationships/hyperlink" Target="https://www.instagram.com/aleksandrdozortsev" TargetMode="External"/><Relationship Id="rId339" Type="http://schemas.openxmlformats.org/officeDocument/2006/relationships/hyperlink" Target="http://www.okimo.ru/" TargetMode="External"/><Relationship Id="rId78" Type="http://schemas.openxmlformats.org/officeDocument/2006/relationships/hyperlink" Target="https://www.instagram.com/red.wood.3591" TargetMode="External"/><Relationship Id="rId99" Type="http://schemas.openxmlformats.org/officeDocument/2006/relationships/hyperlink" Target="https://www.instagram.com/dial3din" TargetMode="External"/><Relationship Id="rId101" Type="http://schemas.openxmlformats.org/officeDocument/2006/relationships/hyperlink" Target="https://www.instagram.com/serifluous" TargetMode="External"/><Relationship Id="rId122" Type="http://schemas.openxmlformats.org/officeDocument/2006/relationships/hyperlink" Target="https://www.instagram.com/quadscollection" TargetMode="External"/><Relationship Id="rId143" Type="http://schemas.openxmlformats.org/officeDocument/2006/relationships/hyperlink" Target="https://www.instagram.com/regatefunk" TargetMode="External"/><Relationship Id="rId164" Type="http://schemas.openxmlformats.org/officeDocument/2006/relationships/hyperlink" Target="https://www.instagram.com/jjh.time" TargetMode="External"/><Relationship Id="rId185" Type="http://schemas.openxmlformats.org/officeDocument/2006/relationships/hyperlink" Target="http://sa3at.ad/" TargetMode="External"/><Relationship Id="rId350" Type="http://schemas.openxmlformats.org/officeDocument/2006/relationships/hyperlink" Target="https://t.me/china_car_dragon" TargetMode="External"/><Relationship Id="rId9" Type="http://schemas.openxmlformats.org/officeDocument/2006/relationships/hyperlink" Target="https://www.instagram.com/boyarin_moscow" TargetMode="External"/><Relationship Id="rId210" Type="http://schemas.openxmlformats.org/officeDocument/2006/relationships/hyperlink" Target="https://www.instagram.com/roadautomobil" TargetMode="External"/><Relationship Id="rId26" Type="http://schemas.openxmlformats.org/officeDocument/2006/relationships/hyperlink" Target="https://www.instagram.com/curatedbylizabeth" TargetMode="External"/><Relationship Id="rId231" Type="http://schemas.openxmlformats.org/officeDocument/2006/relationships/hyperlink" Target="https://www.instagram.com/letabli.ch" TargetMode="External"/><Relationship Id="rId252" Type="http://schemas.openxmlformats.org/officeDocument/2006/relationships/hyperlink" Target="https://wa.me/9809128893886?countryCode=98&amp;countryName=IR&amp;phoneNumber=09128893886" TargetMode="External"/><Relationship Id="rId273" Type="http://schemas.openxmlformats.org/officeDocument/2006/relationships/hyperlink" Target="https://www.instagram.com/universo_do_boi" TargetMode="External"/><Relationship Id="rId294" Type="http://schemas.openxmlformats.org/officeDocument/2006/relationships/hyperlink" Target="https://www.instagram.com/avdonina.nadya" TargetMode="External"/><Relationship Id="rId308" Type="http://schemas.openxmlformats.org/officeDocument/2006/relationships/hyperlink" Target="https://www.instagram.com/ashot_mko" TargetMode="External"/><Relationship Id="rId329" Type="http://schemas.openxmlformats.org/officeDocument/2006/relationships/hyperlink" Target="https://www.instagram.com/kirchart4" TargetMode="External"/><Relationship Id="rId47" Type="http://schemas.openxmlformats.org/officeDocument/2006/relationships/hyperlink" Target="http://missionprojects.co/" TargetMode="External"/><Relationship Id="rId68" Type="http://schemas.openxmlformats.org/officeDocument/2006/relationships/hyperlink" Target="https://www.instagram.com/lisawaltn" TargetMode="External"/><Relationship Id="rId89" Type="http://schemas.openxmlformats.org/officeDocument/2006/relationships/hyperlink" Target="https://www.instagram.com/the_watch_i_watch" TargetMode="External"/><Relationship Id="rId112" Type="http://schemas.openxmlformats.org/officeDocument/2006/relationships/hyperlink" Target="https://www.instagram.com/fnal2" TargetMode="External"/><Relationship Id="rId133" Type="http://schemas.openxmlformats.org/officeDocument/2006/relationships/hyperlink" Target="https://www.instagram.com/acramjr" TargetMode="External"/><Relationship Id="rId154" Type="http://schemas.openxmlformats.org/officeDocument/2006/relationships/hyperlink" Target="https://wa.me/447969314702?countryName=GB&amp;countryCode=44&amp;phoneNumber=7969314702" TargetMode="External"/><Relationship Id="rId175" Type="http://schemas.openxmlformats.org/officeDocument/2006/relationships/hyperlink" Target="https://www.instagram.com/prime.your.life" TargetMode="External"/><Relationship Id="rId340" Type="http://schemas.openxmlformats.org/officeDocument/2006/relationships/hyperlink" Target="https://www.instagram.com/vladimir_okimo" TargetMode="External"/><Relationship Id="rId361" Type="http://schemas.openxmlformats.org/officeDocument/2006/relationships/hyperlink" Target="https://www.instagram.com/mura_kadyrov" TargetMode="External"/><Relationship Id="rId196" Type="http://schemas.openxmlformats.org/officeDocument/2006/relationships/hyperlink" Target="https://www.facebook.com/share/1C9o5qioNK/?mibextid=wwXIfr" TargetMode="External"/><Relationship Id="rId200" Type="http://schemas.openxmlformats.org/officeDocument/2006/relationships/hyperlink" Target="https://www.instagram.com/wristcheck.pr" TargetMode="External"/><Relationship Id="rId16" Type="http://schemas.openxmlformats.org/officeDocument/2006/relationships/hyperlink" Target="https://www.instagram.com/lilloo____" TargetMode="External"/><Relationship Id="rId221" Type="http://schemas.openxmlformats.org/officeDocument/2006/relationships/hyperlink" Target="http://fb_profile_link_qp_test/" TargetMode="External"/><Relationship Id="rId242" Type="http://schemas.openxmlformats.org/officeDocument/2006/relationships/hyperlink" Target="https://www.instagram.com/sirichaichalermpong_73" TargetMode="External"/><Relationship Id="rId263" Type="http://schemas.openxmlformats.org/officeDocument/2006/relationships/hyperlink" Target="https://www.instagram.com/david_chol88" TargetMode="External"/><Relationship Id="rId284" Type="http://schemas.openxmlformats.org/officeDocument/2006/relationships/hyperlink" Target="https://www.instagram.com/paneristi_watcher" TargetMode="External"/><Relationship Id="rId319" Type="http://schemas.openxmlformats.org/officeDocument/2006/relationships/hyperlink" Target="https://www.instagram.com/vipdao" TargetMode="External"/><Relationship Id="rId37" Type="http://schemas.openxmlformats.org/officeDocument/2006/relationships/hyperlink" Target="https://www.instagram.com/wakeful_flower9" TargetMode="External"/><Relationship Id="rId58" Type="http://schemas.openxmlformats.org/officeDocument/2006/relationships/hyperlink" Target="https://www.instagram.com/watchreleases" TargetMode="External"/><Relationship Id="rId79" Type="http://schemas.openxmlformats.org/officeDocument/2006/relationships/hyperlink" Target="https://www.facebook.com/profile.php?id=100057377832456&amp;mibextid=2JQ9oc" TargetMode="External"/><Relationship Id="rId102" Type="http://schemas.openxmlformats.org/officeDocument/2006/relationships/hyperlink" Target="https://www.instagram.com/maestrettig" TargetMode="External"/><Relationship Id="rId123" Type="http://schemas.openxmlformats.org/officeDocument/2006/relationships/hyperlink" Target="https://www.mcsweeneys.net/articles/girl-ransom-note?fbclid=PAZXh0bgNhZW0CMTEAAaZ-epSfOjCLnG2bGbTCcxsRNDTDyb8mQJ28iwkkH6IadoLH_5WaT5-yZok_aem_s4przDu76wiXbq5IsRH97g" TargetMode="External"/><Relationship Id="rId144" Type="http://schemas.openxmlformats.org/officeDocument/2006/relationships/hyperlink" Target="https://www.instagram.com/watchman_dc" TargetMode="External"/><Relationship Id="rId330" Type="http://schemas.openxmlformats.org/officeDocument/2006/relationships/hyperlink" Target="https://www.instagram.com/vadim.dubilin" TargetMode="External"/><Relationship Id="rId90" Type="http://schemas.openxmlformats.org/officeDocument/2006/relationships/hyperlink" Target="https://www.instagram.com/longbeachwatchguy" TargetMode="External"/><Relationship Id="rId165" Type="http://schemas.openxmlformats.org/officeDocument/2006/relationships/hyperlink" Target="https://www.realorganicflowers.com/" TargetMode="External"/><Relationship Id="rId186" Type="http://schemas.openxmlformats.org/officeDocument/2006/relationships/hyperlink" Target="https://www.instagram.com/sa3at.ad" TargetMode="External"/><Relationship Id="rId351" Type="http://schemas.openxmlformats.org/officeDocument/2006/relationships/hyperlink" Target="https://www.instagram.com/k.d_from_blg" TargetMode="External"/><Relationship Id="rId211" Type="http://schemas.openxmlformats.org/officeDocument/2006/relationships/hyperlink" Target="https://www.instagram.com/charlesnevers" TargetMode="External"/><Relationship Id="rId232" Type="http://schemas.openxmlformats.org/officeDocument/2006/relationships/hyperlink" Target="https://theloupe.watch/" TargetMode="External"/><Relationship Id="rId253" Type="http://schemas.openxmlformats.org/officeDocument/2006/relationships/hyperlink" Target="https://www.instagram.com/d.watch2025" TargetMode="External"/><Relationship Id="rId274" Type="http://schemas.openxmlformats.org/officeDocument/2006/relationships/hyperlink" Target="https://castafiore.com/" TargetMode="External"/><Relationship Id="rId295" Type="http://schemas.openxmlformats.org/officeDocument/2006/relationships/hyperlink" Target="https://www.instagram.com/igorkolobov2019" TargetMode="External"/><Relationship Id="rId309" Type="http://schemas.openxmlformats.org/officeDocument/2006/relationships/hyperlink" Target="https://www.instagram.com/vetkacactusa" TargetMode="External"/><Relationship Id="rId27" Type="http://schemas.openxmlformats.org/officeDocument/2006/relationships/hyperlink" Target="http://cornerstonewatchcompany.com/" TargetMode="External"/><Relationship Id="rId48" Type="http://schemas.openxmlformats.org/officeDocument/2006/relationships/hyperlink" Target="https://www.instagram.com/missionmary" TargetMode="External"/><Relationship Id="rId69" Type="http://schemas.openxmlformats.org/officeDocument/2006/relationships/hyperlink" Target="http://lostpropertybar.com/" TargetMode="External"/><Relationship Id="rId113" Type="http://schemas.openxmlformats.org/officeDocument/2006/relationships/hyperlink" Target="http://rogerschami.work/" TargetMode="External"/><Relationship Id="rId134" Type="http://schemas.openxmlformats.org/officeDocument/2006/relationships/hyperlink" Target="https://www.instagram.com/kylem.samson" TargetMode="External"/><Relationship Id="rId320" Type="http://schemas.openxmlformats.org/officeDocument/2006/relationships/hyperlink" Target="http://sometimes-you-win-sometimes-you-learn.com/" TargetMode="External"/><Relationship Id="rId80" Type="http://schemas.openxmlformats.org/officeDocument/2006/relationships/hyperlink" Target="https://www.instagram.com/first_time_watches" TargetMode="External"/><Relationship Id="rId155" Type="http://schemas.openxmlformats.org/officeDocument/2006/relationships/hyperlink" Target="https://www.instagram.com/queerwrist" TargetMode="External"/><Relationship Id="rId176" Type="http://schemas.openxmlformats.org/officeDocument/2006/relationships/hyperlink" Target="https://www.instagram.com/nth.nysk" TargetMode="External"/><Relationship Id="rId197" Type="http://schemas.openxmlformats.org/officeDocument/2006/relationships/hyperlink" Target="https://www.instagram.com/watch_ful_mind" TargetMode="External"/><Relationship Id="rId341" Type="http://schemas.openxmlformats.org/officeDocument/2006/relationships/hyperlink" Target="https://youtube.com/@antondmi1900" TargetMode="External"/><Relationship Id="rId362" Type="http://schemas.openxmlformats.org/officeDocument/2006/relationships/hyperlink" Target="https://www.sberbank.com/sms/pbpn?requisiteNumber=79064100455" TargetMode="External"/><Relationship Id="rId201" Type="http://schemas.openxmlformats.org/officeDocument/2006/relationships/hyperlink" Target="https://www.instagram.com/cedricwinters" TargetMode="External"/><Relationship Id="rId222" Type="http://schemas.openxmlformats.org/officeDocument/2006/relationships/hyperlink" Target="https://www.instagram.com/wattana_malee" TargetMode="External"/><Relationship Id="rId243" Type="http://schemas.openxmlformats.org/officeDocument/2006/relationships/hyperlink" Target="https://ucartimepieces.etsy.com/" TargetMode="External"/><Relationship Id="rId264" Type="http://schemas.openxmlformats.org/officeDocument/2006/relationships/hyperlink" Target="https://www.youtube.com/@chasingdestinations2023" TargetMode="External"/><Relationship Id="rId285" Type="http://schemas.openxmlformats.org/officeDocument/2006/relationships/hyperlink" Target="https://www.instagram.com/arnau.relojes" TargetMode="External"/><Relationship Id="rId17" Type="http://schemas.openxmlformats.org/officeDocument/2006/relationships/hyperlink" Target="https://www.instagram.com/yy._.naako" TargetMode="External"/><Relationship Id="rId38" Type="http://schemas.openxmlformats.org/officeDocument/2006/relationships/hyperlink" Target="https://www.instagram.com/the_wild.wolf__" TargetMode="External"/><Relationship Id="rId59" Type="http://schemas.openxmlformats.org/officeDocument/2006/relationships/hyperlink" Target="http://www.enogia.com/" TargetMode="External"/><Relationship Id="rId103" Type="http://schemas.openxmlformats.org/officeDocument/2006/relationships/hyperlink" Target="https://www.instagram.com/szczurnik_" TargetMode="External"/><Relationship Id="rId124" Type="http://schemas.openxmlformats.org/officeDocument/2006/relationships/hyperlink" Target="https://www.instagram.com/meganamram" TargetMode="External"/><Relationship Id="rId310" Type="http://schemas.openxmlformats.org/officeDocument/2006/relationships/hyperlink" Target="https://www.instagram.com/prorab.dubai" TargetMode="External"/><Relationship Id="rId70" Type="http://schemas.openxmlformats.org/officeDocument/2006/relationships/hyperlink" Target="https://www.instagram.com/rhinococktails" TargetMode="External"/><Relationship Id="rId91" Type="http://schemas.openxmlformats.org/officeDocument/2006/relationships/hyperlink" Target="https://carousell.app.link/Bc894k6oyPb" TargetMode="External"/><Relationship Id="rId145" Type="http://schemas.openxmlformats.org/officeDocument/2006/relationships/hyperlink" Target="https://www.instagram.com/an15h_pan" TargetMode="External"/><Relationship Id="rId166" Type="http://schemas.openxmlformats.org/officeDocument/2006/relationships/hyperlink" Target="https://www.instagram.com/realorganicflowers" TargetMode="External"/><Relationship Id="rId187" Type="http://schemas.openxmlformats.org/officeDocument/2006/relationships/hyperlink" Target="https://www.instagram.com/thechronocles" TargetMode="External"/><Relationship Id="rId331" Type="http://schemas.openxmlformats.org/officeDocument/2006/relationships/hyperlink" Target="https://www.instagram.com/1vano1" TargetMode="External"/><Relationship Id="rId352" Type="http://schemas.openxmlformats.org/officeDocument/2006/relationships/hyperlink" Target="https://www.instagram.com/yikovk" TargetMode="External"/><Relationship Id="rId1" Type="http://schemas.openxmlformats.org/officeDocument/2006/relationships/hyperlink" Target="https://www.instagram.com/bezelsociety" TargetMode="External"/><Relationship Id="rId212" Type="http://schemas.openxmlformats.org/officeDocument/2006/relationships/hyperlink" Target="https://www.instagram.com/sho_the_watch" TargetMode="External"/><Relationship Id="rId233" Type="http://schemas.openxmlformats.org/officeDocument/2006/relationships/hyperlink" Target="https://www.instagram.com/rolexpatekmarket" TargetMode="External"/><Relationship Id="rId254" Type="http://schemas.openxmlformats.org/officeDocument/2006/relationships/hyperlink" Target="https://www.instagram.com/tiago_canica" TargetMode="External"/><Relationship Id="rId28" Type="http://schemas.openxmlformats.org/officeDocument/2006/relationships/hyperlink" Target="https://www.instagram.com/cornerstonewatchcompany" TargetMode="External"/><Relationship Id="rId49" Type="http://schemas.openxmlformats.org/officeDocument/2006/relationships/hyperlink" Target="https://www.instagram.com/gunnertachejose" TargetMode="External"/><Relationship Id="rId114" Type="http://schemas.openxmlformats.org/officeDocument/2006/relationships/hyperlink" Target="https://www.instagram.com/rogerschami" TargetMode="External"/><Relationship Id="rId275" Type="http://schemas.openxmlformats.org/officeDocument/2006/relationships/hyperlink" Target="https://www.instagram.com/castafiore_paris" TargetMode="External"/><Relationship Id="rId296" Type="http://schemas.openxmlformats.org/officeDocument/2006/relationships/hyperlink" Target="https://www.instagram.com/sidemount_instructor_moscow" TargetMode="External"/><Relationship Id="rId300" Type="http://schemas.openxmlformats.org/officeDocument/2006/relationships/hyperlink" Target="https://www.instagram.com/seliverstov.l" TargetMode="External"/><Relationship Id="rId60" Type="http://schemas.openxmlformats.org/officeDocument/2006/relationships/hyperlink" Target="https://www.instagram.com/arthur_leroux_mrs" TargetMode="External"/><Relationship Id="rId81" Type="http://schemas.openxmlformats.org/officeDocument/2006/relationships/hyperlink" Target="https://www.lowingerwatches.com/" TargetMode="External"/><Relationship Id="rId135" Type="http://schemas.openxmlformats.org/officeDocument/2006/relationships/hyperlink" Target="https://www.instagram.com/quality_watch_manufacturer" TargetMode="External"/><Relationship Id="rId156" Type="http://schemas.openxmlformats.org/officeDocument/2006/relationships/hyperlink" Target="https://www.instagram.com/cubocubo" TargetMode="External"/><Relationship Id="rId177" Type="http://schemas.openxmlformats.org/officeDocument/2006/relationships/hyperlink" Target="https://www.instagram.com/halwolin" TargetMode="External"/><Relationship Id="rId198" Type="http://schemas.openxmlformats.org/officeDocument/2006/relationships/hyperlink" Target="https://www.instagram.com/tshirtsandwatches" TargetMode="External"/><Relationship Id="rId321" Type="http://schemas.openxmlformats.org/officeDocument/2006/relationships/hyperlink" Target="https://www.instagram.com/moris_boc" TargetMode="External"/><Relationship Id="rId342" Type="http://schemas.openxmlformats.org/officeDocument/2006/relationships/hyperlink" Target="https://www.instagram.com/toxin1900" TargetMode="External"/><Relationship Id="rId363" Type="http://schemas.openxmlformats.org/officeDocument/2006/relationships/hyperlink" Target="https://www.instagram.com/leonid.need.help_" TargetMode="External"/><Relationship Id="rId202" Type="http://schemas.openxmlformats.org/officeDocument/2006/relationships/hyperlink" Target="https://www.instagram.com/loopem" TargetMode="External"/><Relationship Id="rId223" Type="http://schemas.openxmlformats.org/officeDocument/2006/relationships/hyperlink" Target="https://www.instagram.com/hoangluxury8888" TargetMode="External"/><Relationship Id="rId244" Type="http://schemas.openxmlformats.org/officeDocument/2006/relationships/hyperlink" Target="https://www.instagram.com/ucartimepieces" TargetMode="External"/><Relationship Id="rId18" Type="http://schemas.openxmlformats.org/officeDocument/2006/relationships/hyperlink" Target="https://www.instagram.com/t2_t_1000" TargetMode="External"/><Relationship Id="rId39" Type="http://schemas.openxmlformats.org/officeDocument/2006/relationships/hyperlink" Target="https://www.tiktok.com/@0ttogram?_t=ZN-8tRdlaAPIPe&amp;_r=1" TargetMode="External"/><Relationship Id="rId265" Type="http://schemas.openxmlformats.org/officeDocument/2006/relationships/hyperlink" Target="https://www.instagram.com/nomad_tinker" TargetMode="External"/><Relationship Id="rId286" Type="http://schemas.openxmlformats.org/officeDocument/2006/relationships/hyperlink" Target="https://www.instagram.com/the_crazy_watch_strap_guy" TargetMode="External"/><Relationship Id="rId50" Type="http://schemas.openxmlformats.org/officeDocument/2006/relationships/hyperlink" Target="https://www.instagram.com/abogado_casas" TargetMode="External"/><Relationship Id="rId104" Type="http://schemas.openxmlformats.org/officeDocument/2006/relationships/hyperlink" Target="https://www.instagram.com/rykerertel" TargetMode="External"/><Relationship Id="rId125" Type="http://schemas.openxmlformats.org/officeDocument/2006/relationships/hyperlink" Target="https://www.instagram.com/of_nicegirl" TargetMode="External"/><Relationship Id="rId146" Type="http://schemas.openxmlformats.org/officeDocument/2006/relationships/hyperlink" Target="https://www.instagram.com/wholelottawristys" TargetMode="External"/><Relationship Id="rId167" Type="http://schemas.openxmlformats.org/officeDocument/2006/relationships/hyperlink" Target="https://www.instagram.com/random_wrist" TargetMode="External"/><Relationship Id="rId188" Type="http://schemas.openxmlformats.org/officeDocument/2006/relationships/hyperlink" Target="https://www.instagram.com/awong.this_is_life" TargetMode="External"/><Relationship Id="rId311" Type="http://schemas.openxmlformats.org/officeDocument/2006/relationships/hyperlink" Target="https://www.instagram.com/mixam007" TargetMode="External"/><Relationship Id="rId332" Type="http://schemas.openxmlformats.org/officeDocument/2006/relationships/hyperlink" Target="https://www.instagram.com/daniliyants_armen" TargetMode="External"/><Relationship Id="rId353" Type="http://schemas.openxmlformats.org/officeDocument/2006/relationships/hyperlink" Target="https://www.instagram.com/egorivanov22" TargetMode="External"/><Relationship Id="rId71" Type="http://schemas.openxmlformats.org/officeDocument/2006/relationships/hyperlink" Target="https://www.instagram.com/mr.antik71" TargetMode="External"/><Relationship Id="rId92" Type="http://schemas.openxmlformats.org/officeDocument/2006/relationships/hyperlink" Target="https://www.instagram.com/watchmywatchdaily" TargetMode="External"/><Relationship Id="rId213" Type="http://schemas.openxmlformats.org/officeDocument/2006/relationships/hyperlink" Target="https://www.instagram.com/samthewatchman" TargetMode="External"/><Relationship Id="rId234" Type="http://schemas.openxmlformats.org/officeDocument/2006/relationships/hyperlink" Target="https://www.instagram.com/rarebird.watches" TargetMode="External"/><Relationship Id="rId2" Type="http://schemas.openxmlformats.org/officeDocument/2006/relationships/hyperlink" Target="https://www.instagram.com/thewatchhabit" TargetMode="External"/><Relationship Id="rId29" Type="http://schemas.openxmlformats.org/officeDocument/2006/relationships/hyperlink" Target="https://www.instagram.com/bernhardhelmlinger" TargetMode="External"/><Relationship Id="rId255" Type="http://schemas.openxmlformats.org/officeDocument/2006/relationships/hyperlink" Target="https://amelia.ae/" TargetMode="External"/><Relationship Id="rId276" Type="http://schemas.openxmlformats.org/officeDocument/2006/relationships/hyperlink" Target="https://www.instagram.com/thelifeofsarib" TargetMode="External"/><Relationship Id="rId297" Type="http://schemas.openxmlformats.org/officeDocument/2006/relationships/hyperlink" Target="https://www.instagram.com/kumanyok" TargetMode="External"/><Relationship Id="rId40" Type="http://schemas.openxmlformats.org/officeDocument/2006/relationships/hyperlink" Target="https://www.instagram.com/0ttogram" TargetMode="External"/><Relationship Id="rId115" Type="http://schemas.openxmlformats.org/officeDocument/2006/relationships/hyperlink" Target="https://www.instagram.com/sevenstars888e" TargetMode="External"/><Relationship Id="rId136" Type="http://schemas.openxmlformats.org/officeDocument/2006/relationships/hyperlink" Target="https://www.abelrichard.com/" TargetMode="External"/><Relationship Id="rId157" Type="http://schemas.openxmlformats.org/officeDocument/2006/relationships/hyperlink" Target="https://www.instagram.com/johndayton" TargetMode="External"/><Relationship Id="rId178" Type="http://schemas.openxmlformats.org/officeDocument/2006/relationships/hyperlink" Target="https://www.instagram.com/bu_hamdan40" TargetMode="External"/><Relationship Id="rId301" Type="http://schemas.openxmlformats.org/officeDocument/2006/relationships/hyperlink" Target="https://www.instagram.com/shulenin_viktor" TargetMode="External"/><Relationship Id="rId322" Type="http://schemas.openxmlformats.org/officeDocument/2006/relationships/hyperlink" Target="https://t.me/fetishlampa" TargetMode="External"/><Relationship Id="rId343" Type="http://schemas.openxmlformats.org/officeDocument/2006/relationships/hyperlink" Target="https://www.instagram.com/stanislavpylypenko" TargetMode="External"/><Relationship Id="rId364" Type="http://schemas.openxmlformats.org/officeDocument/2006/relationships/hyperlink" Target="https://www.instagram.com/babajanov.dilshod.1981" TargetMode="External"/><Relationship Id="rId61" Type="http://schemas.openxmlformats.org/officeDocument/2006/relationships/hyperlink" Target="https://www.instagram.com/thefinancialwrist" TargetMode="External"/><Relationship Id="rId82" Type="http://schemas.openxmlformats.org/officeDocument/2006/relationships/hyperlink" Target="https://www.instagram.com/lowinger_watches" TargetMode="External"/><Relationship Id="rId199" Type="http://schemas.openxmlformats.org/officeDocument/2006/relationships/hyperlink" Target="http://wristcheck.pr/" TargetMode="External"/><Relationship Id="rId203" Type="http://schemas.openxmlformats.org/officeDocument/2006/relationships/hyperlink" Target="http://fatfish.pl/" TargetMode="External"/><Relationship Id="rId19" Type="http://schemas.openxmlformats.org/officeDocument/2006/relationships/hyperlink" Target="https://www.instagram.com/eleanornp133" TargetMode="External"/><Relationship Id="rId224" Type="http://schemas.openxmlformats.org/officeDocument/2006/relationships/hyperlink" Target="https://substack.com/@openfacility" TargetMode="External"/><Relationship Id="rId245" Type="http://schemas.openxmlformats.org/officeDocument/2006/relationships/hyperlink" Target="https://www.instagram.com/william.leaman" TargetMode="External"/><Relationship Id="rId266" Type="http://schemas.openxmlformats.org/officeDocument/2006/relationships/hyperlink" Target="https://www.instagram.com/secondsettime" TargetMode="External"/><Relationship Id="rId287" Type="http://schemas.openxmlformats.org/officeDocument/2006/relationships/hyperlink" Target="https://www.instagram.com/rahmgeneve" TargetMode="External"/><Relationship Id="rId30" Type="http://schemas.openxmlformats.org/officeDocument/2006/relationships/hyperlink" Target="https://www.instagram.com/angkringanramashinta" TargetMode="External"/><Relationship Id="rId105" Type="http://schemas.openxmlformats.org/officeDocument/2006/relationships/hyperlink" Target="https://www.instagram.com/manusrikumar" TargetMode="External"/><Relationship Id="rId126" Type="http://schemas.openxmlformats.org/officeDocument/2006/relationships/hyperlink" Target="http://lachrono.com/" TargetMode="External"/><Relationship Id="rId147" Type="http://schemas.openxmlformats.org/officeDocument/2006/relationships/hyperlink" Target="https://www.instagram.com/diuneifuckyou" TargetMode="External"/><Relationship Id="rId168" Type="http://schemas.openxmlformats.org/officeDocument/2006/relationships/hyperlink" Target="https://www.instagram.com/ugooaro" TargetMode="External"/><Relationship Id="rId312" Type="http://schemas.openxmlformats.org/officeDocument/2006/relationships/hyperlink" Target="http://wa.me/+77020647151" TargetMode="External"/><Relationship Id="rId333" Type="http://schemas.openxmlformats.org/officeDocument/2006/relationships/hyperlink" Target="https://www.chrono24.com.tr/search/index.htm?customerId=29022&amp;dosearch=true" TargetMode="External"/><Relationship Id="rId354" Type="http://schemas.openxmlformats.org/officeDocument/2006/relationships/hyperlink" Target="https://www.instagram.com/anatole_lazareff" TargetMode="External"/><Relationship Id="rId51" Type="http://schemas.openxmlformats.org/officeDocument/2006/relationships/hyperlink" Target="https://www.instagram.com/noritera24" TargetMode="External"/><Relationship Id="rId72" Type="http://schemas.openxmlformats.org/officeDocument/2006/relationships/hyperlink" Target="https://www.instagram.com/chronohawk.watch" TargetMode="External"/><Relationship Id="rId93" Type="http://schemas.openxmlformats.org/officeDocument/2006/relationships/hyperlink" Target="https://www.instagram.com/hrnchheda" TargetMode="External"/><Relationship Id="rId189" Type="http://schemas.openxmlformats.org/officeDocument/2006/relationships/hyperlink" Target="https://www.instagram.com/watchesbruno" TargetMode="External"/><Relationship Id="rId3" Type="http://schemas.openxmlformats.org/officeDocument/2006/relationships/hyperlink" Target="http://www.wannabuyawatch.com/" TargetMode="External"/><Relationship Id="rId214" Type="http://schemas.openxmlformats.org/officeDocument/2006/relationships/hyperlink" Target="https://www.instagram.com/jacoporosolen" TargetMode="External"/><Relationship Id="rId235" Type="http://schemas.openxmlformats.org/officeDocument/2006/relationships/hyperlink" Target="https://www.instagram.com/sophiesvob" TargetMode="External"/><Relationship Id="rId256" Type="http://schemas.openxmlformats.org/officeDocument/2006/relationships/hyperlink" Target="https://www.instagram.com/ameliafinediamonds" TargetMode="External"/><Relationship Id="rId277" Type="http://schemas.openxmlformats.org/officeDocument/2006/relationships/hyperlink" Target="http://pontime.nl/" TargetMode="External"/><Relationship Id="rId298" Type="http://schemas.openxmlformats.org/officeDocument/2006/relationships/hyperlink" Target="https://www.youtube.com/channel/UCegbn_C_Eb-iKxN065xVlHg" TargetMode="External"/><Relationship Id="rId116" Type="http://schemas.openxmlformats.org/officeDocument/2006/relationships/hyperlink" Target="https://www.facebook.com/sean.chua83" TargetMode="External"/><Relationship Id="rId137" Type="http://schemas.openxmlformats.org/officeDocument/2006/relationships/hyperlink" Target="https://www.instagram.com/csaccal" TargetMode="External"/><Relationship Id="rId158" Type="http://schemas.openxmlformats.org/officeDocument/2006/relationships/hyperlink" Target="https://www.instagram.com/tommykrell" TargetMode="External"/><Relationship Id="rId302" Type="http://schemas.openxmlformats.org/officeDocument/2006/relationships/hyperlink" Target="https://www.instagram.com/flowermelena" TargetMode="External"/><Relationship Id="rId323" Type="http://schemas.openxmlformats.org/officeDocument/2006/relationships/hyperlink" Target="https://www.instagram.com/lampa.garage" TargetMode="External"/><Relationship Id="rId344" Type="http://schemas.openxmlformats.org/officeDocument/2006/relationships/hyperlink" Target="https://share.kz/g8Dw" TargetMode="External"/><Relationship Id="rId20" Type="http://schemas.openxmlformats.org/officeDocument/2006/relationships/hyperlink" Target="https://www.instagram.com/bosco_636" TargetMode="External"/><Relationship Id="rId41" Type="http://schemas.openxmlformats.org/officeDocument/2006/relationships/hyperlink" Target="http://www.tiktok.com/@notech_yet" TargetMode="External"/><Relationship Id="rId62" Type="http://schemas.openxmlformats.org/officeDocument/2006/relationships/hyperlink" Target="http://www.hbs.edu/klakhani" TargetMode="External"/><Relationship Id="rId83" Type="http://schemas.openxmlformats.org/officeDocument/2006/relationships/hyperlink" Target="https://www.instagram.com/j.chenghao" TargetMode="External"/><Relationship Id="rId179" Type="http://schemas.openxmlformats.org/officeDocument/2006/relationships/hyperlink" Target="https://www.instagram.com/tudorwatch_limited" TargetMode="External"/><Relationship Id="rId365" Type="http://schemas.openxmlformats.org/officeDocument/2006/relationships/hyperlink" Target="http://salonostrova.ru/" TargetMode="External"/><Relationship Id="rId190" Type="http://schemas.openxmlformats.org/officeDocument/2006/relationships/hyperlink" Target="https://www.instagram.com/horologicalgear" TargetMode="External"/><Relationship Id="rId204" Type="http://schemas.openxmlformats.org/officeDocument/2006/relationships/hyperlink" Target="https://www.fatfish.pl/" TargetMode="External"/><Relationship Id="rId225" Type="http://schemas.openxmlformats.org/officeDocument/2006/relationships/hyperlink" Target="https://www.instagram.com/joonxyone" TargetMode="External"/><Relationship Id="rId246" Type="http://schemas.openxmlformats.org/officeDocument/2006/relationships/hyperlink" Target="https://www.instagram.com/mr_bingboy" TargetMode="External"/><Relationship Id="rId267" Type="http://schemas.openxmlformats.org/officeDocument/2006/relationships/hyperlink" Target="https://www.instagram.com/shinakym" TargetMode="External"/><Relationship Id="rId288" Type="http://schemas.openxmlformats.org/officeDocument/2006/relationships/hyperlink" Target="https://www.instagram.com/wpeng" TargetMode="External"/><Relationship Id="rId106" Type="http://schemas.openxmlformats.org/officeDocument/2006/relationships/hyperlink" Target="https://www.instagram.com/jasdeep_sethi03" TargetMode="External"/><Relationship Id="rId127" Type="http://schemas.openxmlformats.org/officeDocument/2006/relationships/hyperlink" Target="https://www.instagram.com/lachrono.official" TargetMode="External"/><Relationship Id="rId313" Type="http://schemas.openxmlformats.org/officeDocument/2006/relationships/hyperlink" Target="https://www.instagram.com/blackberryman09" TargetMode="External"/><Relationship Id="rId10" Type="http://schemas.openxmlformats.org/officeDocument/2006/relationships/hyperlink" Target="https://www.instagram.com/jin_hyung_bae" TargetMode="External"/><Relationship Id="rId31" Type="http://schemas.openxmlformats.org/officeDocument/2006/relationships/hyperlink" Target="https://www.instagram.com/charlotte.mier" TargetMode="External"/><Relationship Id="rId52" Type="http://schemas.openxmlformats.org/officeDocument/2006/relationships/hyperlink" Target="https://www.instagram.com/randallastout" TargetMode="External"/><Relationship Id="rId73" Type="http://schemas.openxmlformats.org/officeDocument/2006/relationships/hyperlink" Target="https://link.dolap.com/1fwe8c" TargetMode="External"/><Relationship Id="rId94" Type="http://schemas.openxmlformats.org/officeDocument/2006/relationships/hyperlink" Target="https://www.instagram.com/landozheng" TargetMode="External"/><Relationship Id="rId148" Type="http://schemas.openxmlformats.org/officeDocument/2006/relationships/hyperlink" Target="https://www.instagram.com/chronos.vintagewatch" TargetMode="External"/><Relationship Id="rId169" Type="http://schemas.openxmlformats.org/officeDocument/2006/relationships/hyperlink" Target="https://www.instagram.com/i.am.danza" TargetMode="External"/><Relationship Id="rId334" Type="http://schemas.openxmlformats.org/officeDocument/2006/relationships/hyperlink" Target="https://www.instagram.com/bedesten34" TargetMode="External"/><Relationship Id="rId355" Type="http://schemas.openxmlformats.org/officeDocument/2006/relationships/hyperlink" Target="https://www.instagram.com/alexey__borisov" TargetMode="External"/><Relationship Id="rId4" Type="http://schemas.openxmlformats.org/officeDocument/2006/relationships/hyperlink" Target="https://www.instagram.com/wannabuyawatch_official" TargetMode="External"/><Relationship Id="rId180" Type="http://schemas.openxmlformats.org/officeDocument/2006/relationships/hyperlink" Target="https://www.instagram.com/yhc_frm_sg" TargetMode="External"/><Relationship Id="rId215" Type="http://schemas.openxmlformats.org/officeDocument/2006/relationships/hyperlink" Target="https://www.instagram.com/exotic4watches" TargetMode="External"/><Relationship Id="rId236" Type="http://schemas.openxmlformats.org/officeDocument/2006/relationships/hyperlink" Target="https://bit.ly/3yqr56Y" TargetMode="External"/><Relationship Id="rId257" Type="http://schemas.openxmlformats.org/officeDocument/2006/relationships/hyperlink" Target="https://wa.me/2250778762716?countryName=CI&amp;countryCode=225&amp;phoneNumber=0778762716" TargetMode="External"/><Relationship Id="rId278" Type="http://schemas.openxmlformats.org/officeDocument/2006/relationships/hyperlink" Target="http://www.pontime.nl/" TargetMode="External"/><Relationship Id="rId303" Type="http://schemas.openxmlformats.org/officeDocument/2006/relationships/hyperlink" Target="https://www.instagram.com/nomt_r" TargetMode="External"/><Relationship Id="rId42" Type="http://schemas.openxmlformats.org/officeDocument/2006/relationships/hyperlink" Target="https://www.instagram.com/solariumgroup" TargetMode="External"/><Relationship Id="rId84" Type="http://schemas.openxmlformats.org/officeDocument/2006/relationships/hyperlink" Target="https://www.instagram.com/bemnanu" TargetMode="External"/><Relationship Id="rId138" Type="http://schemas.openxmlformats.org/officeDocument/2006/relationships/hyperlink" Target="http://rolypoly.coffee/" TargetMode="External"/><Relationship Id="rId345" Type="http://schemas.openxmlformats.org/officeDocument/2006/relationships/hyperlink" Target="https://www.instagram.com/adilet_abdulin" TargetMode="External"/><Relationship Id="rId191" Type="http://schemas.openxmlformats.org/officeDocument/2006/relationships/hyperlink" Target="https://www.instagram.com/resurrectionluxe" TargetMode="External"/><Relationship Id="rId205" Type="http://schemas.openxmlformats.org/officeDocument/2006/relationships/hyperlink" Target="https://www.instagram.com/fatfish.pl" TargetMode="External"/><Relationship Id="rId247" Type="http://schemas.openxmlformats.org/officeDocument/2006/relationships/hyperlink" Target="http://www.chateaushatto.com/" TargetMode="External"/><Relationship Id="rId107" Type="http://schemas.openxmlformats.org/officeDocument/2006/relationships/hyperlink" Target="https://www.instagram.com/coharmony_watch_168?igsh=MWZjc3J1cTJnYnV2&amp;utm_source=qr" TargetMode="External"/><Relationship Id="rId289" Type="http://schemas.openxmlformats.org/officeDocument/2006/relationships/hyperlink" Target="http://aaronmiletichphotography.com/" TargetMode="External"/><Relationship Id="rId11" Type="http://schemas.openxmlformats.org/officeDocument/2006/relationships/hyperlink" Target="https://t.me/mobileTrade" TargetMode="External"/><Relationship Id="rId53" Type="http://schemas.openxmlformats.org/officeDocument/2006/relationships/hyperlink" Target="https://gustavolopesimagens.myportfolio.com/" TargetMode="External"/><Relationship Id="rId149" Type="http://schemas.openxmlformats.org/officeDocument/2006/relationships/hyperlink" Target="https://www.instagram.com/realwatchamateur" TargetMode="External"/><Relationship Id="rId314" Type="http://schemas.openxmlformats.org/officeDocument/2006/relationships/hyperlink" Target="https://www.instagram.com/sula_megamozg" TargetMode="External"/><Relationship Id="rId356" Type="http://schemas.openxmlformats.org/officeDocument/2006/relationships/hyperlink" Target="http://shelby.ru/" TargetMode="External"/><Relationship Id="rId95" Type="http://schemas.openxmlformats.org/officeDocument/2006/relationships/hyperlink" Target="https://www.instagram.com/touristas6" TargetMode="External"/><Relationship Id="rId160" Type="http://schemas.openxmlformats.org/officeDocument/2006/relationships/hyperlink" Target="http://mercadodeluxo.com.br/" TargetMode="External"/><Relationship Id="rId216" Type="http://schemas.openxmlformats.org/officeDocument/2006/relationships/hyperlink" Target="http://www.1310.fr/" TargetMode="External"/><Relationship Id="rId258" Type="http://schemas.openxmlformats.org/officeDocument/2006/relationships/hyperlink" Target="https://www.instagram.com/watchecker" TargetMode="External"/><Relationship Id="rId22" Type="http://schemas.openxmlformats.org/officeDocument/2006/relationships/hyperlink" Target="https://www.instagram.com/feriyanto4060" TargetMode="External"/><Relationship Id="rId64" Type="http://schemas.openxmlformats.org/officeDocument/2006/relationships/hyperlink" Target="https://www.instagram.com/vintagetimes_1" TargetMode="External"/><Relationship Id="rId118" Type="http://schemas.openxmlformats.org/officeDocument/2006/relationships/hyperlink" Target="https://www.instagram.com/dawidekd" TargetMode="External"/><Relationship Id="rId325" Type="http://schemas.openxmlformats.org/officeDocument/2006/relationships/hyperlink" Target="https://www.instagram.com/best_of_mosya" TargetMode="External"/><Relationship Id="rId367" Type="http://schemas.openxmlformats.org/officeDocument/2006/relationships/hyperlink" Target="https://www.instagram.com/dimakovtyn" TargetMode="External"/><Relationship Id="rId171" Type="http://schemas.openxmlformats.org/officeDocument/2006/relationships/hyperlink" Target="https://www.instagram.com/7tseventimes" TargetMode="External"/><Relationship Id="rId227" Type="http://schemas.openxmlformats.org/officeDocument/2006/relationships/hyperlink" Target="https://theloupe.watch/" TargetMode="External"/><Relationship Id="rId269" Type="http://schemas.openxmlformats.org/officeDocument/2006/relationships/hyperlink" Target="https://www.instagram.com/noprian_yosma" TargetMode="External"/><Relationship Id="rId33" Type="http://schemas.openxmlformats.org/officeDocument/2006/relationships/hyperlink" Target="https://www.instagram.com/richard.lin1021" TargetMode="External"/><Relationship Id="rId129" Type="http://schemas.openxmlformats.org/officeDocument/2006/relationships/hyperlink" Target="https://www.instagram.com/cirilo.domine" TargetMode="External"/><Relationship Id="rId280" Type="http://schemas.openxmlformats.org/officeDocument/2006/relationships/hyperlink" Target="https://www.instagram.com/cumaliylmz11" TargetMode="External"/><Relationship Id="rId336" Type="http://schemas.openxmlformats.org/officeDocument/2006/relationships/hyperlink" Target="https://www.instagram.com/seeverco" TargetMode="External"/><Relationship Id="rId75" Type="http://schemas.openxmlformats.org/officeDocument/2006/relationships/hyperlink" Target="https://www.instagram.com/mk.gems21" TargetMode="External"/><Relationship Id="rId140" Type="http://schemas.openxmlformats.org/officeDocument/2006/relationships/hyperlink" Target="https://www.instagram.com/dou_dope_" TargetMode="External"/><Relationship Id="rId182" Type="http://schemas.openxmlformats.org/officeDocument/2006/relationships/hyperlink" Target="https://m.facebook.com/travelinspiration360" TargetMode="External"/><Relationship Id="rId6" Type="http://schemas.openxmlformats.org/officeDocument/2006/relationships/hyperlink" Target="https://www.instagram.com/crazymetalwatches" TargetMode="External"/><Relationship Id="rId238" Type="http://schemas.openxmlformats.org/officeDocument/2006/relationships/hyperlink" Target="http://thecentraltime.com/" TargetMode="External"/><Relationship Id="rId291" Type="http://schemas.openxmlformats.org/officeDocument/2006/relationships/hyperlink" Target="https://www.instagram.com/xaynexav1er" TargetMode="External"/><Relationship Id="rId305" Type="http://schemas.openxmlformats.org/officeDocument/2006/relationships/hyperlink" Target="https://www.instagram.com/arrow78" TargetMode="External"/><Relationship Id="rId347" Type="http://schemas.openxmlformats.org/officeDocument/2006/relationships/hyperlink" Target="https://www.instagram.com/sasharadkovets" TargetMode="External"/><Relationship Id="rId44" Type="http://schemas.openxmlformats.org/officeDocument/2006/relationships/hyperlink" Target="http://www.montres-reverchon.ch/" TargetMode="External"/><Relationship Id="rId86" Type="http://schemas.openxmlformats.org/officeDocument/2006/relationships/hyperlink" Target="https://www.instagram.com/pion.watches" TargetMode="External"/><Relationship Id="rId151" Type="http://schemas.openxmlformats.org/officeDocument/2006/relationships/hyperlink" Target="https://www.instagram.com/captinsano443" TargetMode="External"/><Relationship Id="rId193" Type="http://schemas.openxmlformats.org/officeDocument/2006/relationships/hyperlink" Target="https://www.instagram.com/watchinsa" TargetMode="External"/><Relationship Id="rId207" Type="http://schemas.openxmlformats.org/officeDocument/2006/relationships/hyperlink" Target="http://www.everonika.art/" TargetMode="External"/><Relationship Id="rId249" Type="http://schemas.openxmlformats.org/officeDocument/2006/relationships/hyperlink" Target="https://www.instagram.com/aliandalib9462" TargetMode="External"/><Relationship Id="rId13" Type="http://schemas.openxmlformats.org/officeDocument/2006/relationships/hyperlink" Target="http://outsourcedcd.com/" TargetMode="External"/><Relationship Id="rId109" Type="http://schemas.openxmlformats.org/officeDocument/2006/relationships/hyperlink" Target="https://www.bible.com/app" TargetMode="External"/><Relationship Id="rId260" Type="http://schemas.openxmlformats.org/officeDocument/2006/relationships/hyperlink" Target="https://www.instagram.com/alberto06111984" TargetMode="External"/><Relationship Id="rId316" Type="http://schemas.openxmlformats.org/officeDocument/2006/relationships/hyperlink" Target="https://robb.report/impression/98319-kak-po-notam-vecherinka-antiglyanca-etnicheskii-ujin-i-blagotvoritelnyi-rok-battl/" TargetMode="External"/><Relationship Id="rId55" Type="http://schemas.openxmlformats.org/officeDocument/2006/relationships/hyperlink" Target="https://www.instagram.com/nazirhf" TargetMode="External"/><Relationship Id="rId97" Type="http://schemas.openxmlformats.org/officeDocument/2006/relationships/hyperlink" Target="https://www.instagram.com/sam_wong326" TargetMode="External"/><Relationship Id="rId120" Type="http://schemas.openxmlformats.org/officeDocument/2006/relationships/hyperlink" Target="https://www.instagram.com/baumerts" TargetMode="External"/><Relationship Id="rId358" Type="http://schemas.openxmlformats.org/officeDocument/2006/relationships/hyperlink" Target="https://youtu.be/Vt-ikxoTXg4" TargetMode="External"/><Relationship Id="rId162" Type="http://schemas.openxmlformats.org/officeDocument/2006/relationships/hyperlink" Target="https://www.instagram.com/mercadodeluxo.oficial" TargetMode="External"/><Relationship Id="rId218" Type="http://schemas.openxmlformats.org/officeDocument/2006/relationships/hyperlink" Target="https://www.instagram.com/mmmmauricio__" TargetMode="External"/><Relationship Id="rId271" Type="http://schemas.openxmlformats.org/officeDocument/2006/relationships/hyperlink" Target="https://www.instagram.com/tommyaku78" TargetMode="External"/><Relationship Id="rId24" Type="http://schemas.openxmlformats.org/officeDocument/2006/relationships/hyperlink" Target="https://www.instagram.com/more.capital" TargetMode="External"/><Relationship Id="rId66" Type="http://schemas.openxmlformats.org/officeDocument/2006/relationships/hyperlink" Target="https://www.instagram.com/dam3h_333" TargetMode="External"/><Relationship Id="rId131" Type="http://schemas.openxmlformats.org/officeDocument/2006/relationships/hyperlink" Target="https://www.instagram.com/keepsake.idn" TargetMode="External"/><Relationship Id="rId327" Type="http://schemas.openxmlformats.org/officeDocument/2006/relationships/hyperlink" Target="https://www.instagram.com/roal84" TargetMode="External"/><Relationship Id="rId173" Type="http://schemas.openxmlformats.org/officeDocument/2006/relationships/hyperlink" Target="https://www.instagram.com/bezelsandbullets" TargetMode="External"/><Relationship Id="rId229" Type="http://schemas.openxmlformats.org/officeDocument/2006/relationships/hyperlink" Target="http://letabli.ch/" TargetMode="External"/><Relationship Id="rId240" Type="http://schemas.openxmlformats.org/officeDocument/2006/relationships/hyperlink" Target="http://studiozanello.exposure.co/" TargetMode="External"/><Relationship Id="rId35" Type="http://schemas.openxmlformats.org/officeDocument/2006/relationships/hyperlink" Target="https://www.instagram.com/mooghlai" TargetMode="External"/><Relationship Id="rId77" Type="http://schemas.openxmlformats.org/officeDocument/2006/relationships/hyperlink" Target="https://www.instagram.com/rino.clock" TargetMode="External"/><Relationship Id="rId100" Type="http://schemas.openxmlformats.org/officeDocument/2006/relationships/hyperlink" Target="https://www.instagram.com/timetravelmacau" TargetMode="External"/><Relationship Id="rId282" Type="http://schemas.openxmlformats.org/officeDocument/2006/relationships/hyperlink" Target="https://www.instagram.com/diegoelrelojero" TargetMode="External"/><Relationship Id="rId338" Type="http://schemas.openxmlformats.org/officeDocument/2006/relationships/hyperlink" Target="https://www.instagram.com/romandegaltsev" TargetMode="External"/><Relationship Id="rId8" Type="http://schemas.openxmlformats.org/officeDocument/2006/relationships/hyperlink" Target="https://www.instagram.com/tsedro.d" TargetMode="External"/><Relationship Id="rId142" Type="http://schemas.openxmlformats.org/officeDocument/2006/relationships/hyperlink" Target="https://www.instagram.com/jingrou" TargetMode="External"/><Relationship Id="rId184" Type="http://schemas.openxmlformats.org/officeDocument/2006/relationships/hyperlink" Target="http://sa3at.ad/" TargetMode="External"/><Relationship Id="rId251" Type="http://schemas.openxmlformats.org/officeDocument/2006/relationships/hyperlink" Target="https://www.instagram.com/montre_lux" TargetMode="External"/><Relationship Id="rId46" Type="http://schemas.openxmlformats.org/officeDocument/2006/relationships/hyperlink" Target="https://www.instagram.com/suz_curt" TargetMode="External"/><Relationship Id="rId293" Type="http://schemas.openxmlformats.org/officeDocument/2006/relationships/hyperlink" Target="https://www.instagram.com/moroz1276" TargetMode="External"/><Relationship Id="rId307" Type="http://schemas.openxmlformats.org/officeDocument/2006/relationships/hyperlink" Target="https://www.instagram.com/shystoff" TargetMode="External"/><Relationship Id="rId349" Type="http://schemas.openxmlformats.org/officeDocument/2006/relationships/hyperlink" Target="https://www.instagram.com/maxbrioni" TargetMode="External"/><Relationship Id="rId88" Type="http://schemas.openxmlformats.org/officeDocument/2006/relationships/hyperlink" Target="https://www.instagram.com/jodywat" TargetMode="External"/><Relationship Id="rId111" Type="http://schemas.openxmlformats.org/officeDocument/2006/relationships/hyperlink" Target="https://www.instagram.com/mederbekkorganbaev_kg" TargetMode="External"/><Relationship Id="rId153" Type="http://schemas.openxmlformats.org/officeDocument/2006/relationships/hyperlink" Target="https://www.instagram.com/thesonofaquarius" TargetMode="External"/><Relationship Id="rId195" Type="http://schemas.openxmlformats.org/officeDocument/2006/relationships/hyperlink" Target="https://www.instagram.com/la_arena_del_tiempo_" TargetMode="External"/><Relationship Id="rId209" Type="http://schemas.openxmlformats.org/officeDocument/2006/relationships/hyperlink" Target="http://roadautomobile.com.my/webmail" TargetMode="External"/><Relationship Id="rId360" Type="http://schemas.openxmlformats.org/officeDocument/2006/relationships/hyperlink" Target="https://www.instagram.com/alexandr.ratushniak"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www.abelrichard.com/" TargetMode="External"/><Relationship Id="rId117" Type="http://schemas.openxmlformats.org/officeDocument/2006/relationships/hyperlink" Target="https://www.youtube.com/channel/UCegbn_C_Eb-iKxN065xVlHg" TargetMode="External"/><Relationship Id="rId21" Type="http://schemas.openxmlformats.org/officeDocument/2006/relationships/hyperlink" Target="https://www.instagram.com/maestrettig" TargetMode="External"/><Relationship Id="rId42" Type="http://schemas.openxmlformats.org/officeDocument/2006/relationships/hyperlink" Target="https://www.instagram.com/gunnertachejose" TargetMode="External"/><Relationship Id="rId47" Type="http://schemas.openxmlformats.org/officeDocument/2006/relationships/hyperlink" Target="https://www.instagram.com/harashou1987" TargetMode="External"/><Relationship Id="rId63" Type="http://schemas.openxmlformats.org/officeDocument/2006/relationships/hyperlink" Target="https://www.instagram.com/sam_wong326" TargetMode="External"/><Relationship Id="rId68" Type="http://schemas.openxmlformats.org/officeDocument/2006/relationships/hyperlink" Target="http://sa3at.ad/" TargetMode="External"/><Relationship Id="rId84" Type="http://schemas.openxmlformats.org/officeDocument/2006/relationships/hyperlink" Target="https://www.instagram.com/missionmary" TargetMode="External"/><Relationship Id="rId89" Type="http://schemas.openxmlformats.org/officeDocument/2006/relationships/hyperlink" Target="http://rolypoly.coffee/" TargetMode="External"/><Relationship Id="rId112" Type="http://schemas.openxmlformats.org/officeDocument/2006/relationships/hyperlink" Target="https://www.instagram.com/quality_watch_manufacturer" TargetMode="External"/><Relationship Id="rId16" Type="http://schemas.openxmlformats.org/officeDocument/2006/relationships/hyperlink" Target="https://www.instagram.com/crazymetalwatches" TargetMode="External"/><Relationship Id="rId107" Type="http://schemas.openxmlformats.org/officeDocument/2006/relationships/hyperlink" Target="https://www.instagram.com/anbeanwatch" TargetMode="External"/><Relationship Id="rId11" Type="http://schemas.openxmlformats.org/officeDocument/2006/relationships/hyperlink" Target="https://www.instagram.com/resurrectionluxe" TargetMode="External"/><Relationship Id="rId32" Type="http://schemas.openxmlformats.org/officeDocument/2006/relationships/hyperlink" Target="http://mercadodeluxo.com.br/" TargetMode="External"/><Relationship Id="rId37" Type="http://schemas.openxmlformats.org/officeDocument/2006/relationships/hyperlink" Target="https://www.instagram.com/dr.sandovalshaik" TargetMode="External"/><Relationship Id="rId53" Type="http://schemas.openxmlformats.org/officeDocument/2006/relationships/hyperlink" Target="https://www.instagram.com/professorkrl" TargetMode="External"/><Relationship Id="rId58" Type="http://schemas.openxmlformats.org/officeDocument/2006/relationships/hyperlink" Target="https://www.facebook.com/profile.php?id=100057377832456&amp;mibextid=2JQ9oc" TargetMode="External"/><Relationship Id="rId74" Type="http://schemas.openxmlformats.org/officeDocument/2006/relationships/hyperlink" Target="http://cornerstonewatchcompany.com/" TargetMode="External"/><Relationship Id="rId79" Type="http://schemas.openxmlformats.org/officeDocument/2006/relationships/hyperlink" Target="https://www.instagram.com/watch_and_word" TargetMode="External"/><Relationship Id="rId102" Type="http://schemas.openxmlformats.org/officeDocument/2006/relationships/hyperlink" Target="https://www.instagram.com/exotic4watches" TargetMode="External"/><Relationship Id="rId5" Type="http://schemas.openxmlformats.org/officeDocument/2006/relationships/hyperlink" Target="https://www.instagram.com/alantse_sl" TargetMode="External"/><Relationship Id="rId90" Type="http://schemas.openxmlformats.org/officeDocument/2006/relationships/hyperlink" Target="https://www.instagram.com/tismwatches" TargetMode="External"/><Relationship Id="rId95" Type="http://schemas.openxmlformats.org/officeDocument/2006/relationships/hyperlink" Target="https://www.instagram.com/dawidekd" TargetMode="External"/><Relationship Id="rId22" Type="http://schemas.openxmlformats.org/officeDocument/2006/relationships/hyperlink" Target="https://www.instagram.com/jasdeep_sethi03" TargetMode="External"/><Relationship Id="rId27" Type="http://schemas.openxmlformats.org/officeDocument/2006/relationships/hyperlink" Target="https://www.instagram.com/dou_dope_" TargetMode="External"/><Relationship Id="rId43" Type="http://schemas.openxmlformats.org/officeDocument/2006/relationships/hyperlink" Target="https://www.instagram.com/the_watch_i_watch" TargetMode="External"/><Relationship Id="rId48" Type="http://schemas.openxmlformats.org/officeDocument/2006/relationships/hyperlink" Target="https://www.instagram.com/watchman_dc" TargetMode="External"/><Relationship Id="rId64" Type="http://schemas.openxmlformats.org/officeDocument/2006/relationships/hyperlink" Target="https://www.instagram.com/manusrikumar" TargetMode="External"/><Relationship Id="rId69" Type="http://schemas.openxmlformats.org/officeDocument/2006/relationships/hyperlink" Target="https://www.instagram.com/sa3at.ad" TargetMode="External"/><Relationship Id="rId113" Type="http://schemas.openxmlformats.org/officeDocument/2006/relationships/hyperlink" Target="https://www.instagram.com/watch_ful_mind" TargetMode="External"/><Relationship Id="rId118" Type="http://schemas.openxmlformats.org/officeDocument/2006/relationships/table" Target="../tables/table1.xml"/><Relationship Id="rId80" Type="http://schemas.openxmlformats.org/officeDocument/2006/relationships/hyperlink" Target="https://www.bible.com/app" TargetMode="External"/><Relationship Id="rId85" Type="http://schemas.openxmlformats.org/officeDocument/2006/relationships/hyperlink" Target="http://missionprojects.co/" TargetMode="External"/><Relationship Id="rId12" Type="http://schemas.openxmlformats.org/officeDocument/2006/relationships/hyperlink" Target="https://www.instagram.com/death_chess_jiu_jitsu" TargetMode="External"/><Relationship Id="rId17" Type="http://schemas.openxmlformats.org/officeDocument/2006/relationships/hyperlink" Target="https://www.instagram.com/j.chenghao" TargetMode="External"/><Relationship Id="rId33" Type="http://schemas.openxmlformats.org/officeDocument/2006/relationships/hyperlink" Target="https://www.instagram.com/mercadodeluxo.oficial" TargetMode="External"/><Relationship Id="rId38" Type="http://schemas.openxmlformats.org/officeDocument/2006/relationships/hyperlink" Target="https://www.instagram.com/samthewatchman" TargetMode="External"/><Relationship Id="rId59" Type="http://schemas.openxmlformats.org/officeDocument/2006/relationships/hyperlink" Target="https://www.instagram.com/lowinger_watches" TargetMode="External"/><Relationship Id="rId103" Type="http://schemas.openxmlformats.org/officeDocument/2006/relationships/hyperlink" Target="https://www.instagram.com/mmmmauricio__" TargetMode="External"/><Relationship Id="rId108" Type="http://schemas.openxmlformats.org/officeDocument/2006/relationships/hyperlink" Target="https://link.dolap.com/1fwe8c" TargetMode="External"/><Relationship Id="rId54" Type="http://schemas.openxmlformats.org/officeDocument/2006/relationships/hyperlink" Target="http://www.hbs.edu/klakhani" TargetMode="External"/><Relationship Id="rId70" Type="http://schemas.openxmlformats.org/officeDocument/2006/relationships/hyperlink" Target="https://www.instagram.com/horologicalgear" TargetMode="External"/><Relationship Id="rId75" Type="http://schemas.openxmlformats.org/officeDocument/2006/relationships/hyperlink" Target="https://www.instagram.com/edgarcordero9" TargetMode="External"/><Relationship Id="rId91" Type="http://schemas.openxmlformats.org/officeDocument/2006/relationships/hyperlink" Target="http://wristcheck.pr/" TargetMode="External"/><Relationship Id="rId96" Type="http://schemas.openxmlformats.org/officeDocument/2006/relationships/hyperlink" Target="https://www.instagram.com/dennis7rod" TargetMode="External"/><Relationship Id="rId1" Type="http://schemas.openxmlformats.org/officeDocument/2006/relationships/hyperlink" Target="https://www.instagram.com/lisawaltn" TargetMode="External"/><Relationship Id="rId6" Type="http://schemas.openxmlformats.org/officeDocument/2006/relationships/hyperlink" Target="https://www.instagram.com/abogado_casas" TargetMode="External"/><Relationship Id="rId23" Type="http://schemas.openxmlformats.org/officeDocument/2006/relationships/hyperlink" Target="https://www.instagram.com/lachrono.official" TargetMode="External"/><Relationship Id="rId28" Type="http://schemas.openxmlformats.org/officeDocument/2006/relationships/hyperlink" Target="https://www.instagram.com/regatefunk" TargetMode="External"/><Relationship Id="rId49" Type="http://schemas.openxmlformats.org/officeDocument/2006/relationships/hyperlink" Target="https://www.instagram.com/random_wrist" TargetMode="External"/><Relationship Id="rId114" Type="http://schemas.openxmlformats.org/officeDocument/2006/relationships/hyperlink" Target="https://www.facebook.com/share/1C9o5qioNK/?mibextid=wwXIfr" TargetMode="External"/><Relationship Id="rId10" Type="http://schemas.openxmlformats.org/officeDocument/2006/relationships/hyperlink" Target="https://www.instagram.com/denningroad" TargetMode="External"/><Relationship Id="rId31" Type="http://schemas.openxmlformats.org/officeDocument/2006/relationships/hyperlink" Target="https://wa.me/447969314702?countryName=GB&amp;countryCode=44&amp;phoneNumber=7969314702" TargetMode="External"/><Relationship Id="rId44" Type="http://schemas.openxmlformats.org/officeDocument/2006/relationships/hyperlink" Target="https://www.instagram.com/dial3din" TargetMode="External"/><Relationship Id="rId52" Type="http://schemas.openxmlformats.org/officeDocument/2006/relationships/hyperlink" Target="http://www.montres-reverchon.ch/" TargetMode="External"/><Relationship Id="rId60" Type="http://schemas.openxmlformats.org/officeDocument/2006/relationships/hyperlink" Target="https://www.lowingerwatches.com/" TargetMode="External"/><Relationship Id="rId65" Type="http://schemas.openxmlformats.org/officeDocument/2006/relationships/hyperlink" Target="https://www.instagram.com/keepsake.idn" TargetMode="External"/><Relationship Id="rId73" Type="http://schemas.openxmlformats.org/officeDocument/2006/relationships/hyperlink" Target="https://www.instagram.com/cornerstonewatchcompany" TargetMode="External"/><Relationship Id="rId78" Type="http://schemas.openxmlformats.org/officeDocument/2006/relationships/hyperlink" Target="https://carousell.app.link/Bc894k6oyPb" TargetMode="External"/><Relationship Id="rId81" Type="http://schemas.openxmlformats.org/officeDocument/2006/relationships/hyperlink" Target="https://www.instagram.com/7tseventimes" TargetMode="External"/><Relationship Id="rId86" Type="http://schemas.openxmlformats.org/officeDocument/2006/relationships/hyperlink" Target="https://www.instagram.com/dam3h_333" TargetMode="External"/><Relationship Id="rId94" Type="http://schemas.openxmlformats.org/officeDocument/2006/relationships/hyperlink" Target="https://www.instagram.com/fnal2" TargetMode="External"/><Relationship Id="rId99" Type="http://schemas.openxmlformats.org/officeDocument/2006/relationships/hyperlink" Target="https://www.instagram.com/bu_hamdan40" TargetMode="External"/><Relationship Id="rId101" Type="http://schemas.openxmlformats.org/officeDocument/2006/relationships/hyperlink" Target="https://www.instagram.com/watchinsa" TargetMode="External"/><Relationship Id="rId4" Type="http://schemas.openxmlformats.org/officeDocument/2006/relationships/hyperlink" Target="https://www.instagram.com/jjh.time" TargetMode="External"/><Relationship Id="rId9" Type="http://schemas.openxmlformats.org/officeDocument/2006/relationships/hyperlink" Target="https://www.instagram.com/sevenstars888e" TargetMode="External"/><Relationship Id="rId13" Type="http://schemas.openxmlformats.org/officeDocument/2006/relationships/hyperlink" Target="https://www.instagram.com/tshirtsandwatches" TargetMode="External"/><Relationship Id="rId18" Type="http://schemas.openxmlformats.org/officeDocument/2006/relationships/hyperlink" Target="https://www.instagram.com/longbeachwatchguy" TargetMode="External"/><Relationship Id="rId39" Type="http://schemas.openxmlformats.org/officeDocument/2006/relationships/hyperlink" Target="https://www.instagram.com/eugeniolongo_perioimplantology" TargetMode="External"/><Relationship Id="rId109" Type="http://schemas.openxmlformats.org/officeDocument/2006/relationships/hyperlink" Target="https://www.instagram.com/an15h_pan" TargetMode="External"/><Relationship Id="rId34" Type="http://schemas.openxmlformats.org/officeDocument/2006/relationships/hyperlink" Target="http://www.mercadodeluxo.com.br/" TargetMode="External"/><Relationship Id="rId50" Type="http://schemas.openxmlformats.org/officeDocument/2006/relationships/hyperlink" Target="https://www.instagram.com/thechronocles" TargetMode="External"/><Relationship Id="rId55" Type="http://schemas.openxmlformats.org/officeDocument/2006/relationships/hyperlink" Target="https://www.instagram.com/vintagetimes_1" TargetMode="External"/><Relationship Id="rId76" Type="http://schemas.openxmlformats.org/officeDocument/2006/relationships/hyperlink" Target="https://www.instagram.com/mr.antik71" TargetMode="External"/><Relationship Id="rId97" Type="http://schemas.openxmlformats.org/officeDocument/2006/relationships/hyperlink" Target="https://www.instagram.com/msk385" TargetMode="External"/><Relationship Id="rId104" Type="http://schemas.openxmlformats.org/officeDocument/2006/relationships/hyperlink" Target="https://www.instagram.com/boyarin_moscow" TargetMode="External"/><Relationship Id="rId7" Type="http://schemas.openxmlformats.org/officeDocument/2006/relationships/hyperlink" Target="https://www.instagram.com/thefinancialwrist" TargetMode="External"/><Relationship Id="rId71" Type="http://schemas.openxmlformats.org/officeDocument/2006/relationships/hyperlink" Target="https://www.instagram.com/la_arena_del_tiempo_" TargetMode="External"/><Relationship Id="rId92" Type="http://schemas.openxmlformats.org/officeDocument/2006/relationships/hyperlink" Target="https://www.instagram.com/wristcheck.pr" TargetMode="External"/><Relationship Id="rId2" Type="http://schemas.openxmlformats.org/officeDocument/2006/relationships/hyperlink" Target="https://www.themls.com/Share/YWFoYWRnZWJp" TargetMode="External"/><Relationship Id="rId29" Type="http://schemas.openxmlformats.org/officeDocument/2006/relationships/hyperlink" Target="https://www.instagram.com/wholelottawristys" TargetMode="External"/><Relationship Id="rId24" Type="http://schemas.openxmlformats.org/officeDocument/2006/relationships/hyperlink" Target="http://lachrono.com/" TargetMode="External"/><Relationship Id="rId40" Type="http://schemas.openxmlformats.org/officeDocument/2006/relationships/hyperlink" Target="https://www.instagram.com/wannabuyawatch_official" TargetMode="External"/><Relationship Id="rId45" Type="http://schemas.openxmlformats.org/officeDocument/2006/relationships/hyperlink" Target="https://www.instagram.com/j.kchan168" TargetMode="External"/><Relationship Id="rId66" Type="http://schemas.openxmlformats.org/officeDocument/2006/relationships/hyperlink" Target="https://www.instagram.com/realwatchamateur" TargetMode="External"/><Relationship Id="rId87" Type="http://schemas.openxmlformats.org/officeDocument/2006/relationships/hyperlink" Target="https://www.instagram.com/grailwatchmaterial" TargetMode="External"/><Relationship Id="rId110" Type="http://schemas.openxmlformats.org/officeDocument/2006/relationships/hyperlink" Target="https://www.instagram.com/captinsano443" TargetMode="External"/><Relationship Id="rId115" Type="http://schemas.openxmlformats.org/officeDocument/2006/relationships/hyperlink" Target="https://www.instagram.com/sho_the_watch" TargetMode="External"/><Relationship Id="rId61" Type="http://schemas.openxmlformats.org/officeDocument/2006/relationships/hyperlink" Target="https://www.instagram.com/bemnanu" TargetMode="External"/><Relationship Id="rId82" Type="http://schemas.openxmlformats.org/officeDocument/2006/relationships/hyperlink" Target="https://ebay.it/usr/7tseventimes" TargetMode="External"/><Relationship Id="rId19" Type="http://schemas.openxmlformats.org/officeDocument/2006/relationships/hyperlink" Target="https://www.instagram.com/kenji.nishim" TargetMode="External"/><Relationship Id="rId14" Type="http://schemas.openxmlformats.org/officeDocument/2006/relationships/hyperlink" Target="https://www.instagram.com/loopem" TargetMode="External"/><Relationship Id="rId30" Type="http://schemas.openxmlformats.org/officeDocument/2006/relationships/hyperlink" Target="https://www.instagram.com/queerwrist" TargetMode="External"/><Relationship Id="rId35" Type="http://schemas.openxmlformats.org/officeDocument/2006/relationships/hyperlink" Target="https://www.instagram.com/watch_and_crobard" TargetMode="External"/><Relationship Id="rId56" Type="http://schemas.openxmlformats.org/officeDocument/2006/relationships/hyperlink" Target="https://www.instagram.com/chronohawk.watch" TargetMode="External"/><Relationship Id="rId77" Type="http://schemas.openxmlformats.org/officeDocument/2006/relationships/hyperlink" Target="https://www.instagram.com/watchmywatchdaily" TargetMode="External"/><Relationship Id="rId100" Type="http://schemas.openxmlformats.org/officeDocument/2006/relationships/hyperlink" Target="https://www.instagram.com/tudorwatch_limited" TargetMode="External"/><Relationship Id="rId105" Type="http://schemas.openxmlformats.org/officeDocument/2006/relationships/hyperlink" Target="https://www.instagram.com/watchreleases" TargetMode="External"/><Relationship Id="rId8" Type="http://schemas.openxmlformats.org/officeDocument/2006/relationships/hyperlink" Target="https://www.instagram.com/chronovantage2" TargetMode="External"/><Relationship Id="rId51" Type="http://schemas.openxmlformats.org/officeDocument/2006/relationships/hyperlink" Target="https://www.instagram.com/reverchon_watches" TargetMode="External"/><Relationship Id="rId72" Type="http://schemas.openxmlformats.org/officeDocument/2006/relationships/hyperlink" Target="https://www.instagram.com/tsedro.d" TargetMode="External"/><Relationship Id="rId93" Type="http://schemas.openxmlformats.org/officeDocument/2006/relationships/hyperlink" Target="https://www.instagram.com/charlesnevers" TargetMode="External"/><Relationship Id="rId98" Type="http://schemas.openxmlformats.org/officeDocument/2006/relationships/hyperlink" Target="https://www.instagram.com/halwolin" TargetMode="External"/><Relationship Id="rId3" Type="http://schemas.openxmlformats.org/officeDocument/2006/relationships/hyperlink" Target="https://www.instagram.com/thewatch_monster" TargetMode="External"/><Relationship Id="rId25" Type="http://schemas.openxmlformats.org/officeDocument/2006/relationships/hyperlink" Target="https://www.instagram.com/csaccal" TargetMode="External"/><Relationship Id="rId46" Type="http://schemas.openxmlformats.org/officeDocument/2006/relationships/hyperlink" Target="https://www.instagram.com/coharmony_watch_168?igsh=MWZjc3J1cTJnYnV2&amp;utm_source=qr" TargetMode="External"/><Relationship Id="rId67" Type="http://schemas.openxmlformats.org/officeDocument/2006/relationships/hyperlink" Target="http://sa3at.ad/" TargetMode="External"/><Relationship Id="rId116" Type="http://schemas.openxmlformats.org/officeDocument/2006/relationships/hyperlink" Target="https://www.instagram.com/daniil_tretyakov_" TargetMode="External"/><Relationship Id="rId20" Type="http://schemas.openxmlformats.org/officeDocument/2006/relationships/hyperlink" Target="https://www.instagram.com/timetravelmacau" TargetMode="External"/><Relationship Id="rId41" Type="http://schemas.openxmlformats.org/officeDocument/2006/relationships/hyperlink" Target="http://www.wannabuyawatch.com/" TargetMode="External"/><Relationship Id="rId62" Type="http://schemas.openxmlformats.org/officeDocument/2006/relationships/hyperlink" Target="https://www.instagram.com/pion.watches" TargetMode="External"/><Relationship Id="rId83" Type="http://schemas.openxmlformats.org/officeDocument/2006/relationships/hyperlink" Target="https://www.instagram.com/bezelsociety" TargetMode="External"/><Relationship Id="rId88" Type="http://schemas.openxmlformats.org/officeDocument/2006/relationships/hyperlink" Target="https://www.instagram.com/waylortallace" TargetMode="External"/><Relationship Id="rId111" Type="http://schemas.openxmlformats.org/officeDocument/2006/relationships/hyperlink" Target="https://www.instagram.com/watchesbruno" TargetMode="External"/><Relationship Id="rId15" Type="http://schemas.openxmlformats.org/officeDocument/2006/relationships/hyperlink" Target="https://www.instagram.com/seismorarity" TargetMode="External"/><Relationship Id="rId36" Type="http://schemas.openxmlformats.org/officeDocument/2006/relationships/hyperlink" Target="https://www.instagram.com/awong.this_is_life" TargetMode="External"/><Relationship Id="rId57" Type="http://schemas.openxmlformats.org/officeDocument/2006/relationships/hyperlink" Target="https://www.instagram.com/first_time_watches" TargetMode="External"/><Relationship Id="rId106" Type="http://schemas.openxmlformats.org/officeDocument/2006/relationships/hyperlink" Target="https://ocarat.com/montre-reef-395-mm-blue-coral-formex-x-ocarat-edition-speciale-bracelet-caoutchouc-bleu-forme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0"/>
  <sheetViews>
    <sheetView topLeftCell="A4" workbookViewId="0"/>
  </sheetViews>
  <sheetFormatPr defaultColWidth="12.6328125" defaultRowHeight="15.75" customHeight="1" x14ac:dyDescent="0.25"/>
  <cols>
    <col min="1" max="1" width="32.6328125" customWidth="1"/>
    <col min="2" max="2" width="22.6328125" customWidth="1"/>
    <col min="3" max="4" width="17.6328125" customWidth="1"/>
  </cols>
  <sheetData>
    <row r="1" spans="1:4" ht="15.5" x14ac:dyDescent="0.35">
      <c r="A1" s="1" t="s">
        <v>0</v>
      </c>
      <c r="B1" s="1"/>
      <c r="C1" s="1"/>
      <c r="D1" s="1"/>
    </row>
    <row r="2" spans="1:4" ht="15.75" customHeight="1" x14ac:dyDescent="0.3">
      <c r="A2" s="2" t="s">
        <v>1</v>
      </c>
      <c r="B2" s="2" t="s">
        <v>2</v>
      </c>
      <c r="C2" s="2"/>
      <c r="D2" s="2"/>
    </row>
    <row r="3" spans="1:4" ht="15.75" customHeight="1" x14ac:dyDescent="0.25">
      <c r="A3" s="3" t="s">
        <v>3</v>
      </c>
      <c r="B3" s="3">
        <f>COUNTA(Profiles!A:A)-1</f>
        <v>609</v>
      </c>
    </row>
    <row r="4" spans="1:4" ht="15.75" customHeight="1" x14ac:dyDescent="0.25">
      <c r="A4" s="3" t="s">
        <v>4</v>
      </c>
      <c r="B4" s="3">
        <f>COUNTA('Classified Leads'!A:A)-1</f>
        <v>285</v>
      </c>
    </row>
    <row r="5" spans="1:4" ht="15.75" customHeight="1" x14ac:dyDescent="0.25">
      <c r="A5" s="3" t="s">
        <v>5</v>
      </c>
      <c r="B5" s="3">
        <f>MAX(0,(COUNTA(Profiles!A:A)-1)-(COUNTA('Classified Leads'!A:A)-1))</f>
        <v>324</v>
      </c>
    </row>
    <row r="6" spans="1:4" ht="15.75" customHeight="1" x14ac:dyDescent="0.25">
      <c r="A6" s="3" t="s">
        <v>6</v>
      </c>
      <c r="B6" s="4">
        <f>IF(COUNTA(Profiles!A:A)-1&gt;0,(COUNTA('Classified Leads'!A:A)-1)/(COUNTA(Profiles!A:A)-1),0)</f>
        <v>0.46798029556650245</v>
      </c>
    </row>
    <row r="7" spans="1:4" ht="15.75" customHeight="1" x14ac:dyDescent="0.25">
      <c r="A7" s="3" t="s">
        <v>7</v>
      </c>
      <c r="B7" s="3">
        <f ca="1">COUNTA('Relevant Leads'!A:A)-1</f>
        <v>92</v>
      </c>
    </row>
    <row r="8" spans="1:4" ht="15.75" customHeight="1" x14ac:dyDescent="0.25">
      <c r="A8" s="3" t="s">
        <v>8</v>
      </c>
      <c r="B8" s="4">
        <f ca="1">IF(COUNTA('Classified Leads'!A:A)-1&gt;0,(COUNTA('Relevant Leads'!A:A)-1)/(COUNTA('Classified Leads'!A:A)-1),0)</f>
        <v>0.32280701754385965</v>
      </c>
    </row>
    <row r="10" spans="1:4" ht="15.5" x14ac:dyDescent="0.35">
      <c r="A10" s="1" t="s">
        <v>9</v>
      </c>
      <c r="B10" s="1"/>
      <c r="C10" s="1"/>
      <c r="D10" s="1"/>
    </row>
    <row r="11" spans="1:4" ht="15.75" customHeight="1" x14ac:dyDescent="0.3">
      <c r="A11" s="2" t="s">
        <v>10</v>
      </c>
      <c r="B11" s="2" t="s">
        <v>11</v>
      </c>
      <c r="C11" s="2" t="s">
        <v>12</v>
      </c>
      <c r="D11" s="2"/>
    </row>
    <row r="12" spans="1:4" ht="15.75" customHeight="1" x14ac:dyDescent="0.25">
      <c r="A12" s="3" t="s">
        <v>13</v>
      </c>
      <c r="B12" s="3">
        <f>COUNTIF('Classified Leads'!R:R,"collector")</f>
        <v>46</v>
      </c>
      <c r="C12" s="4">
        <f>IF(B4&gt;0,B12/B4,0)</f>
        <v>0.16140350877192983</v>
      </c>
    </row>
    <row r="13" spans="1:4" ht="15.75" customHeight="1" x14ac:dyDescent="0.25">
      <c r="A13" s="3" t="s">
        <v>14</v>
      </c>
      <c r="B13" s="3">
        <f>COUNTIF('Classified Leads'!R:R,"dealer")</f>
        <v>27</v>
      </c>
      <c r="C13" s="4">
        <f>IF(B4&gt;0,B13/B4,0)</f>
        <v>9.4736842105263161E-2</v>
      </c>
    </row>
    <row r="14" spans="1:4" ht="15.75" customHeight="1" x14ac:dyDescent="0.25">
      <c r="A14" s="3" t="s">
        <v>15</v>
      </c>
      <c r="B14" s="3">
        <f>COUNTIF('Classified Leads'!R:R,"enthusiast")</f>
        <v>19</v>
      </c>
      <c r="C14" s="4">
        <f>IF(B4&gt;0,B14/B4,0)</f>
        <v>6.6666666666666666E-2</v>
      </c>
    </row>
    <row r="15" spans="1:4" ht="15.75" customHeight="1" x14ac:dyDescent="0.25">
      <c r="A15" s="3" t="s">
        <v>16</v>
      </c>
      <c r="B15" s="3">
        <f>COUNTIF('Classified Leads'!R:R,"media")+COUNTIF('Classified Leads'!R:R,"influencer")</f>
        <v>0</v>
      </c>
      <c r="C15" s="4">
        <f>IF(B4&gt;0,B15/B4,0)</f>
        <v>0</v>
      </c>
    </row>
    <row r="16" spans="1:4" ht="15.75" customHeight="1" x14ac:dyDescent="0.25">
      <c r="A16" s="3" t="s">
        <v>17</v>
      </c>
      <c r="B16" s="3">
        <f>COUNTIF('Classified Leads'!R:R,"irrelevant")</f>
        <v>82</v>
      </c>
      <c r="C16" s="4">
        <f>IF(B4&gt;0,B16/B4,0)</f>
        <v>0.28771929824561404</v>
      </c>
    </row>
    <row r="17" spans="1:4" ht="15.75" customHeight="1" x14ac:dyDescent="0.25">
      <c r="A17" s="3" t="s">
        <v>18</v>
      </c>
      <c r="B17" s="3">
        <f>COUNTIF('Classified Leads'!R:R,"error")+COUNTIF('Classified Leads'!R:R,"unknown")</f>
        <v>111</v>
      </c>
      <c r="C17" s="4">
        <f>IF(B4&gt;0,B17/B4,0)</f>
        <v>0.38947368421052631</v>
      </c>
    </row>
    <row r="19" spans="1:4" ht="15.5" x14ac:dyDescent="0.35">
      <c r="A19" s="1" t="s">
        <v>19</v>
      </c>
      <c r="B19" s="1"/>
      <c r="C19" s="1"/>
      <c r="D19" s="1"/>
    </row>
    <row r="20" spans="1:4" ht="15.75" customHeight="1" x14ac:dyDescent="0.3">
      <c r="A20" s="2" t="s">
        <v>1</v>
      </c>
      <c r="B20" s="2" t="s">
        <v>2</v>
      </c>
      <c r="C20" s="2"/>
      <c r="D20" s="2"/>
    </row>
    <row r="21" spans="1:4" ht="15.75" customHeight="1" x14ac:dyDescent="0.25">
      <c r="A21" s="3" t="s">
        <v>20</v>
      </c>
      <c r="B21" s="3">
        <f>IF(COUNTA(Profiles!A:A)&gt;1,ROUND(AVERAGE(Profiles!E2:E1000),0),0)</f>
        <v>5710</v>
      </c>
    </row>
    <row r="22" spans="1:4" ht="15.75" customHeight="1" x14ac:dyDescent="0.25">
      <c r="A22" s="3" t="s">
        <v>21</v>
      </c>
      <c r="B22" s="3">
        <f>IF(COUNTA(Profiles!A:A)&gt;1,ROUND(MEDIAN(Profiles!E2:E1000),0),0)</f>
        <v>680</v>
      </c>
    </row>
    <row r="23" spans="1:4" ht="15.75" customHeight="1" x14ac:dyDescent="0.25">
      <c r="A23" s="3" t="s">
        <v>22</v>
      </c>
      <c r="B23" s="3">
        <f>IF(COUNTA(Profiles!A:A)&gt;1,ROUND(AVERAGE(Profiles!G2:G1000),0),0)</f>
        <v>415</v>
      </c>
    </row>
    <row r="24" spans="1:4" ht="15.75" customHeight="1" x14ac:dyDescent="0.25">
      <c r="A24" s="3" t="s">
        <v>23</v>
      </c>
      <c r="B24" s="3">
        <f>COUNTIF(Profiles!H:H,TRUE)</f>
        <v>50</v>
      </c>
    </row>
    <row r="25" spans="1:4" ht="15.75" customHeight="1" x14ac:dyDescent="0.25">
      <c r="A25" s="3" t="s">
        <v>24</v>
      </c>
      <c r="B25" s="3">
        <f>COUNTIF(Profiles!I:I,TRUE)</f>
        <v>119</v>
      </c>
    </row>
    <row r="26" spans="1:4" ht="15.75" customHeight="1" x14ac:dyDescent="0.25">
      <c r="A26" s="3" t="s">
        <v>25</v>
      </c>
      <c r="B26" s="3">
        <f>COUNTIFS(Profiles!M2:M1000,"&lt;&gt;")</f>
        <v>11</v>
      </c>
    </row>
    <row r="27" spans="1:4" ht="15.75" customHeight="1" x14ac:dyDescent="0.25">
      <c r="A27" s="3" t="s">
        <v>26</v>
      </c>
      <c r="B27" s="3">
        <f>COUNTIFS(Profiles!N2:N1000,"&lt;&gt;")</f>
        <v>16</v>
      </c>
    </row>
    <row r="28" spans="1:4" ht="15.75" customHeight="1" x14ac:dyDescent="0.25">
      <c r="A28" s="3" t="s">
        <v>27</v>
      </c>
      <c r="B28" s="3">
        <f>COUNTIFS(Profiles!K2:K1000,"&lt;&gt;")</f>
        <v>184</v>
      </c>
    </row>
    <row r="30" spans="1:4" ht="15.5" x14ac:dyDescent="0.35">
      <c r="A30" s="1" t="s">
        <v>28</v>
      </c>
      <c r="B30" s="1"/>
      <c r="C30" s="1"/>
      <c r="D30" s="1"/>
    </row>
    <row r="31" spans="1:4" ht="15.75" customHeight="1" x14ac:dyDescent="0.3">
      <c r="A31" s="2" t="s">
        <v>1</v>
      </c>
      <c r="B31" s="2" t="s">
        <v>2</v>
      </c>
      <c r="C31" s="2"/>
      <c r="D31" s="2"/>
    </row>
    <row r="32" spans="1:4" ht="15.75" customHeight="1" x14ac:dyDescent="0.25">
      <c r="A32" s="3" t="s">
        <v>29</v>
      </c>
      <c r="B32" s="3">
        <f ca="1">IF(COUNTA('Relevant Leads'!A:A)&gt;1,ROUND(AVERAGE('Relevant Leads'!D2:D1000),1),0)</f>
        <v>6</v>
      </c>
    </row>
    <row r="33" spans="1:4" ht="15.75" customHeight="1" x14ac:dyDescent="0.25">
      <c r="A33" s="3" t="s">
        <v>30</v>
      </c>
      <c r="B33" s="3">
        <f ca="1">IF(COUNTA('Relevant Leads'!A:A)&gt;1,MAX('Relevant Leads'!D2:D1000),0)</f>
        <v>10</v>
      </c>
    </row>
    <row r="34" spans="1:4" ht="15.75" customHeight="1" x14ac:dyDescent="0.25">
      <c r="A34" s="3" t="s">
        <v>31</v>
      </c>
      <c r="B34" s="3">
        <f ca="1">COUNTIFS('Relevant Leads'!D2:D1000,"&gt;="&amp;7)</f>
        <v>42</v>
      </c>
    </row>
    <row r="35" spans="1:4" ht="15.75" customHeight="1" x14ac:dyDescent="0.25">
      <c r="A35" s="3" t="s">
        <v>32</v>
      </c>
      <c r="B35" s="3">
        <f ca="1">COUNTIFS('Relevant Leads'!D2:D1000,"&gt;="&amp;4,'Relevant Leads'!D2:D1000,"&lt;"&amp;7)</f>
        <v>30</v>
      </c>
    </row>
    <row r="36" spans="1:4" ht="15.75" customHeight="1" x14ac:dyDescent="0.25">
      <c r="A36" s="3" t="s">
        <v>33</v>
      </c>
      <c r="B36" s="3">
        <f ca="1">COUNTIFS('Relevant Leads'!D2:D1000,"&lt;"&amp;4,'Relevant Leads'!D2:D1000,"&gt;"&amp;0)</f>
        <v>20</v>
      </c>
    </row>
    <row r="38" spans="1:4" ht="15.5" x14ac:dyDescent="0.35">
      <c r="A38" s="1" t="s">
        <v>34</v>
      </c>
      <c r="B38" s="1"/>
      <c r="C38" s="1"/>
      <c r="D38" s="1"/>
    </row>
    <row r="39" spans="1:4" ht="15.75" customHeight="1" x14ac:dyDescent="0.3">
      <c r="A39" s="2" t="s">
        <v>35</v>
      </c>
      <c r="B39" s="2" t="s">
        <v>11</v>
      </c>
      <c r="C39" s="2"/>
      <c r="D39" s="2"/>
    </row>
    <row r="40" spans="1:4" ht="15.75" customHeight="1" x14ac:dyDescent="0.25">
      <c r="A40" s="3" t="s">
        <v>36</v>
      </c>
      <c r="B40" s="3">
        <f>COUNTIF('Classified Leads'!X:X,"*ultra*")</f>
        <v>2</v>
      </c>
    </row>
    <row r="41" spans="1:4" ht="15.75" customHeight="1" x14ac:dyDescent="0.25">
      <c r="A41" s="3" t="s">
        <v>37</v>
      </c>
      <c r="B41" s="3">
        <f>COUNTIF('Classified Leads'!X:X,"*high*")-COUNTIF('Classified Leads'!X:X,"*ultra*")</f>
        <v>43</v>
      </c>
    </row>
    <row r="42" spans="1:4" ht="15.75" customHeight="1" x14ac:dyDescent="0.25">
      <c r="A42" s="3" t="s">
        <v>38</v>
      </c>
      <c r="B42" s="3">
        <f>COUNTIF('Classified Leads'!X:X,"*medium*")+COUNTIF('Classified Leads'!X:X,"*moderate*")</f>
        <v>0</v>
      </c>
    </row>
    <row r="43" spans="1:4" ht="15.75" customHeight="1" x14ac:dyDescent="0.25">
      <c r="A43" s="3" t="s">
        <v>39</v>
      </c>
      <c r="B43" s="3" t="e">
        <f>MAX(0,B4-B39-B40-B41)</f>
        <v>#VALUE!</v>
      </c>
    </row>
    <row r="44" spans="1:4" ht="15.5" x14ac:dyDescent="0.35">
      <c r="A44" s="1"/>
      <c r="B44" s="1"/>
      <c r="C44" s="1"/>
      <c r="D44" s="1"/>
    </row>
    <row r="45" spans="1:4" ht="15.75" customHeight="1" x14ac:dyDescent="0.3">
      <c r="A45" s="2" t="s">
        <v>40</v>
      </c>
      <c r="B45" s="2"/>
      <c r="C45" s="2"/>
      <c r="D45" s="2"/>
    </row>
    <row r="46" spans="1:4" ht="15.75" customHeight="1" x14ac:dyDescent="0.25">
      <c r="A46" s="3" t="s">
        <v>1</v>
      </c>
      <c r="B46" s="3" t="s">
        <v>2</v>
      </c>
    </row>
    <row r="47" spans="1:4" ht="15.75" customHeight="1" x14ac:dyDescent="0.25">
      <c r="A47" s="3" t="s">
        <v>41</v>
      </c>
      <c r="B47" s="3">
        <f ca="1">COUNTIFS('Relevant Leads'!U2:U1000,"&lt;&gt;")</f>
        <v>2</v>
      </c>
    </row>
    <row r="48" spans="1:4" ht="15.75" customHeight="1" x14ac:dyDescent="0.25">
      <c r="A48" s="3" t="s">
        <v>42</v>
      </c>
      <c r="B48" s="3">
        <f ca="1">COUNTIFS('Relevant Leads'!V2:V1000,"&lt;&gt;")</f>
        <v>4</v>
      </c>
    </row>
    <row r="49" spans="1:4" ht="15.75" customHeight="1" x14ac:dyDescent="0.25">
      <c r="A49" s="3" t="s">
        <v>43</v>
      </c>
      <c r="B49" s="3">
        <f ca="1">COUNTIFS('Relevant Leads'!W2:W1000,"&lt;&gt;")</f>
        <v>21</v>
      </c>
    </row>
    <row r="50" spans="1:4" ht="15.75" customHeight="1" x14ac:dyDescent="0.25">
      <c r="A50" s="3" t="s">
        <v>44</v>
      </c>
      <c r="B50" s="3">
        <f ca="1">SUMPRODUCT((('Relevant Leads'!U2:U1000&lt;&gt;"")*1+('Relevant Leads'!V2:V1000&lt;&gt;"")*1+('Relevant Leads'!W2:W1000&lt;&gt;"")*1)&gt;0)</f>
        <v>0</v>
      </c>
    </row>
    <row r="51" spans="1:4" ht="15.5" x14ac:dyDescent="0.35">
      <c r="A51" s="1"/>
      <c r="B51" s="1"/>
      <c r="C51" s="1"/>
      <c r="D51" s="1"/>
    </row>
    <row r="52" spans="1:4" ht="15.75" customHeight="1" x14ac:dyDescent="0.3">
      <c r="A52" s="2" t="s">
        <v>45</v>
      </c>
      <c r="B52" s="2" t="s">
        <v>46</v>
      </c>
      <c r="C52" s="2" t="s">
        <v>47</v>
      </c>
      <c r="D52" s="2" t="s">
        <v>48</v>
      </c>
    </row>
    <row r="53" spans="1:4" ht="15.75" customHeight="1" x14ac:dyDescent="0.25">
      <c r="A53" s="3" t="s">
        <v>235</v>
      </c>
      <c r="B53" s="3">
        <f t="array" ref="B53:B1000">IF(A53:A1000="","",COUNTIF(Profiles!AD:AD,A53:A1000))</f>
        <v>189</v>
      </c>
      <c r="C53" s="3">
        <f t="array" ref="C53:C1000">IF(A53:A1000="","",COUNTIF('Classified Leads'!P:P,A53:A1000))</f>
        <v>190</v>
      </c>
      <c r="D53" s="3">
        <f t="array" aca="1" ref="D53:D1000" ca="1">IF(A53:A1000="","",COUNTIF('Relevant Leads'!AA:AA,A53:A1000))</f>
        <v>86</v>
      </c>
    </row>
    <row r="54" spans="1:4" ht="12.5" x14ac:dyDescent="0.25">
      <c r="A54" s="3" t="s">
        <v>49</v>
      </c>
      <c r="B54" s="3">
        <v>180</v>
      </c>
      <c r="C54" s="3">
        <v>5</v>
      </c>
      <c r="D54" s="3">
        <f ca="1"/>
        <v>0</v>
      </c>
    </row>
    <row r="55" spans="1:4" ht="12.5" x14ac:dyDescent="0.25">
      <c r="A55" s="3" t="s">
        <v>50</v>
      </c>
      <c r="B55" s="3">
        <v>89</v>
      </c>
      <c r="C55" s="3">
        <v>5</v>
      </c>
      <c r="D55" s="3">
        <f ca="1"/>
        <v>0</v>
      </c>
    </row>
    <row r="56" spans="1:4" ht="12.5" x14ac:dyDescent="0.25">
      <c r="A56" s="3" t="s">
        <v>51</v>
      </c>
      <c r="B56" s="3">
        <v>151</v>
      </c>
      <c r="C56" s="3">
        <v>65</v>
      </c>
      <c r="D56" s="3">
        <f ca="1"/>
        <v>3</v>
      </c>
    </row>
    <row r="57" spans="1:4" ht="12.5" x14ac:dyDescent="0.25">
      <c r="A57" s="3"/>
      <c r="B57" s="3" t="str">
        <v/>
      </c>
      <c r="C57" s="3" t="str">
        <v/>
      </c>
      <c r="D57" s="3" t="str">
        <f ca="1"/>
        <v/>
      </c>
    </row>
    <row r="58" spans="1:4" ht="12.5" x14ac:dyDescent="0.25">
      <c r="B58" s="3" t="str">
        <v/>
      </c>
      <c r="C58" s="3" t="str">
        <v/>
      </c>
      <c r="D58" s="3" t="str">
        <f ca="1"/>
        <v/>
      </c>
    </row>
    <row r="59" spans="1:4" ht="12.5" x14ac:dyDescent="0.25">
      <c r="B59" s="3" t="str">
        <v/>
      </c>
      <c r="C59" s="3" t="str">
        <v/>
      </c>
      <c r="D59" s="3" t="str">
        <f ca="1"/>
        <v/>
      </c>
    </row>
    <row r="60" spans="1:4" ht="12.5" x14ac:dyDescent="0.25">
      <c r="B60" s="3" t="str">
        <v/>
      </c>
      <c r="C60" s="3" t="str">
        <v/>
      </c>
      <c r="D60" s="3" t="str">
        <f ca="1"/>
        <v/>
      </c>
    </row>
    <row r="61" spans="1:4" ht="12.5" x14ac:dyDescent="0.25">
      <c r="B61" s="3" t="str">
        <v/>
      </c>
      <c r="C61" s="3" t="str">
        <v/>
      </c>
      <c r="D61" s="3" t="str">
        <f ca="1"/>
        <v/>
      </c>
    </row>
    <row r="62" spans="1:4" ht="12.5" x14ac:dyDescent="0.25">
      <c r="B62" s="3" t="str">
        <v/>
      </c>
      <c r="C62" s="3" t="str">
        <v/>
      </c>
      <c r="D62" s="3" t="str">
        <f ca="1"/>
        <v/>
      </c>
    </row>
    <row r="63" spans="1:4" ht="12.5" x14ac:dyDescent="0.25">
      <c r="B63" s="3" t="str">
        <v/>
      </c>
      <c r="C63" s="3" t="str">
        <v/>
      </c>
      <c r="D63" s="3" t="str">
        <f ca="1"/>
        <v/>
      </c>
    </row>
    <row r="64" spans="1:4" ht="12.5" x14ac:dyDescent="0.25">
      <c r="B64" s="3" t="str">
        <v/>
      </c>
      <c r="C64" s="3" t="str">
        <v/>
      </c>
      <c r="D64" s="3" t="str">
        <f ca="1"/>
        <v/>
      </c>
    </row>
    <row r="65" spans="2:4" ht="12.5" x14ac:dyDescent="0.25">
      <c r="B65" s="3" t="str">
        <v/>
      </c>
      <c r="C65" s="3" t="str">
        <v/>
      </c>
      <c r="D65" s="3" t="str">
        <f ca="1"/>
        <v/>
      </c>
    </row>
    <row r="66" spans="2:4" ht="12.5" x14ac:dyDescent="0.25">
      <c r="B66" s="3" t="str">
        <v/>
      </c>
      <c r="C66" s="3" t="str">
        <v/>
      </c>
      <c r="D66" s="3" t="str">
        <f ca="1"/>
        <v/>
      </c>
    </row>
    <row r="67" spans="2:4" ht="12.5" x14ac:dyDescent="0.25">
      <c r="B67" s="3" t="str">
        <v/>
      </c>
      <c r="C67" s="3" t="str">
        <v/>
      </c>
      <c r="D67" s="3" t="str">
        <f ca="1"/>
        <v/>
      </c>
    </row>
    <row r="68" spans="2:4" ht="12.5" x14ac:dyDescent="0.25">
      <c r="B68" s="3" t="str">
        <v/>
      </c>
      <c r="C68" s="3" t="str">
        <v/>
      </c>
      <c r="D68" s="3" t="str">
        <f ca="1"/>
        <v/>
      </c>
    </row>
    <row r="69" spans="2:4" ht="12.5" x14ac:dyDescent="0.25">
      <c r="B69" s="3" t="str">
        <v/>
      </c>
      <c r="C69" s="3" t="str">
        <v/>
      </c>
      <c r="D69" s="3" t="str">
        <f ca="1"/>
        <v/>
      </c>
    </row>
    <row r="70" spans="2:4" ht="12.5" x14ac:dyDescent="0.25">
      <c r="B70" s="3" t="str">
        <v/>
      </c>
      <c r="C70" s="3" t="str">
        <v/>
      </c>
      <c r="D70" s="3" t="str">
        <f ca="1"/>
        <v/>
      </c>
    </row>
    <row r="71" spans="2:4" ht="12.5" x14ac:dyDescent="0.25">
      <c r="B71" s="3" t="str">
        <v/>
      </c>
      <c r="C71" s="3" t="str">
        <v/>
      </c>
      <c r="D71" s="3" t="str">
        <f ca="1"/>
        <v/>
      </c>
    </row>
    <row r="72" spans="2:4" ht="12.5" x14ac:dyDescent="0.25">
      <c r="B72" s="3" t="str">
        <v/>
      </c>
      <c r="C72" s="3" t="str">
        <v/>
      </c>
      <c r="D72" s="3" t="str">
        <f ca="1"/>
        <v/>
      </c>
    </row>
    <row r="73" spans="2:4" ht="12.5" x14ac:dyDescent="0.25">
      <c r="B73" s="3" t="str">
        <v/>
      </c>
      <c r="C73" s="3" t="str">
        <v/>
      </c>
      <c r="D73" s="3" t="str">
        <f ca="1"/>
        <v/>
      </c>
    </row>
    <row r="74" spans="2:4" ht="12.5" x14ac:dyDescent="0.25">
      <c r="B74" s="3" t="str">
        <v/>
      </c>
      <c r="C74" s="3" t="str">
        <v/>
      </c>
      <c r="D74" s="3" t="str">
        <f ca="1"/>
        <v/>
      </c>
    </row>
    <row r="75" spans="2:4" ht="12.5" x14ac:dyDescent="0.25">
      <c r="B75" s="3" t="str">
        <v/>
      </c>
      <c r="C75" s="3" t="str">
        <v/>
      </c>
      <c r="D75" s="3" t="str">
        <f ca="1"/>
        <v/>
      </c>
    </row>
    <row r="76" spans="2:4" ht="12.5" x14ac:dyDescent="0.25">
      <c r="B76" s="3" t="str">
        <v/>
      </c>
      <c r="C76" s="3" t="str">
        <v/>
      </c>
      <c r="D76" s="3" t="str">
        <f ca="1"/>
        <v/>
      </c>
    </row>
    <row r="77" spans="2:4" ht="12.5" x14ac:dyDescent="0.25">
      <c r="B77" s="3" t="str">
        <v/>
      </c>
      <c r="C77" s="3" t="str">
        <v/>
      </c>
      <c r="D77" s="3" t="str">
        <f ca="1"/>
        <v/>
      </c>
    </row>
    <row r="78" spans="2:4" ht="12.5" x14ac:dyDescent="0.25">
      <c r="B78" s="3" t="str">
        <v/>
      </c>
      <c r="C78" s="3" t="str">
        <v/>
      </c>
      <c r="D78" s="3" t="str">
        <f ca="1"/>
        <v/>
      </c>
    </row>
    <row r="79" spans="2:4" ht="12.5" x14ac:dyDescent="0.25">
      <c r="B79" s="3" t="str">
        <v/>
      </c>
      <c r="C79" s="3" t="str">
        <v/>
      </c>
      <c r="D79" s="3" t="str">
        <f ca="1"/>
        <v/>
      </c>
    </row>
    <row r="80" spans="2:4" ht="12.5" x14ac:dyDescent="0.25">
      <c r="B80" s="3" t="str">
        <v/>
      </c>
      <c r="C80" s="3" t="str">
        <v/>
      </c>
      <c r="D80" s="3" t="str">
        <f ca="1"/>
        <v/>
      </c>
    </row>
    <row r="81" spans="2:4" ht="12.5" x14ac:dyDescent="0.25">
      <c r="B81" s="3" t="str">
        <v/>
      </c>
      <c r="C81" s="3" t="str">
        <v/>
      </c>
      <c r="D81" s="3" t="str">
        <f ca="1"/>
        <v/>
      </c>
    </row>
    <row r="82" spans="2:4" ht="12.5" x14ac:dyDescent="0.25">
      <c r="B82" s="3" t="str">
        <v/>
      </c>
      <c r="C82" s="3" t="str">
        <v/>
      </c>
      <c r="D82" s="3" t="str">
        <f ca="1"/>
        <v/>
      </c>
    </row>
    <row r="83" spans="2:4" ht="12.5" x14ac:dyDescent="0.25">
      <c r="B83" s="3" t="str">
        <v/>
      </c>
      <c r="C83" s="3" t="str">
        <v/>
      </c>
      <c r="D83" s="3" t="str">
        <f ca="1"/>
        <v/>
      </c>
    </row>
    <row r="84" spans="2:4" ht="12.5" x14ac:dyDescent="0.25">
      <c r="B84" s="3" t="str">
        <v/>
      </c>
      <c r="C84" s="3" t="str">
        <v/>
      </c>
      <c r="D84" s="3" t="str">
        <f ca="1"/>
        <v/>
      </c>
    </row>
    <row r="85" spans="2:4" ht="12.5" x14ac:dyDescent="0.25">
      <c r="B85" s="3" t="str">
        <v/>
      </c>
      <c r="C85" s="3" t="str">
        <v/>
      </c>
      <c r="D85" s="3" t="str">
        <f ca="1"/>
        <v/>
      </c>
    </row>
    <row r="86" spans="2:4" ht="12.5" x14ac:dyDescent="0.25">
      <c r="B86" s="3" t="str">
        <v/>
      </c>
      <c r="C86" s="3" t="str">
        <v/>
      </c>
      <c r="D86" s="3" t="str">
        <f ca="1"/>
        <v/>
      </c>
    </row>
    <row r="87" spans="2:4" ht="12.5" x14ac:dyDescent="0.25">
      <c r="B87" s="3" t="str">
        <v/>
      </c>
      <c r="C87" s="3" t="str">
        <v/>
      </c>
      <c r="D87" s="3" t="str">
        <f ca="1"/>
        <v/>
      </c>
    </row>
    <row r="88" spans="2:4" ht="12.5" x14ac:dyDescent="0.25">
      <c r="B88" s="3" t="str">
        <v/>
      </c>
      <c r="C88" s="3" t="str">
        <v/>
      </c>
      <c r="D88" s="3" t="str">
        <f ca="1"/>
        <v/>
      </c>
    </row>
    <row r="89" spans="2:4" ht="12.5" x14ac:dyDescent="0.25">
      <c r="B89" s="3" t="str">
        <v/>
      </c>
      <c r="C89" s="3" t="str">
        <v/>
      </c>
      <c r="D89" s="3" t="str">
        <f ca="1"/>
        <v/>
      </c>
    </row>
    <row r="90" spans="2:4" ht="12.5" x14ac:dyDescent="0.25">
      <c r="B90" s="3" t="str">
        <v/>
      </c>
      <c r="C90" s="3" t="str">
        <v/>
      </c>
      <c r="D90" s="3" t="str">
        <f ca="1"/>
        <v/>
      </c>
    </row>
    <row r="91" spans="2:4" ht="12.5" x14ac:dyDescent="0.25">
      <c r="B91" s="3" t="str">
        <v/>
      </c>
      <c r="C91" s="3" t="str">
        <v/>
      </c>
      <c r="D91" s="3" t="str">
        <f ca="1"/>
        <v/>
      </c>
    </row>
    <row r="92" spans="2:4" ht="12.5" x14ac:dyDescent="0.25">
      <c r="B92" s="3" t="str">
        <v/>
      </c>
      <c r="C92" s="3" t="str">
        <v/>
      </c>
      <c r="D92" s="3" t="str">
        <f ca="1"/>
        <v/>
      </c>
    </row>
    <row r="93" spans="2:4" ht="12.5" x14ac:dyDescent="0.25">
      <c r="B93" s="3" t="str">
        <v/>
      </c>
      <c r="C93" s="3" t="str">
        <v/>
      </c>
      <c r="D93" s="3" t="str">
        <f ca="1"/>
        <v/>
      </c>
    </row>
    <row r="94" spans="2:4" ht="12.5" x14ac:dyDescent="0.25">
      <c r="B94" s="3" t="str">
        <v/>
      </c>
      <c r="C94" s="3" t="str">
        <v/>
      </c>
      <c r="D94" s="3" t="str">
        <f ca="1"/>
        <v/>
      </c>
    </row>
    <row r="95" spans="2:4" ht="12.5" x14ac:dyDescent="0.25">
      <c r="B95" s="3" t="str">
        <v/>
      </c>
      <c r="C95" s="3" t="str">
        <v/>
      </c>
      <c r="D95" s="3" t="str">
        <f ca="1"/>
        <v/>
      </c>
    </row>
    <row r="96" spans="2:4" ht="12.5" x14ac:dyDescent="0.25">
      <c r="B96" s="3" t="str">
        <v/>
      </c>
      <c r="C96" s="3" t="str">
        <v/>
      </c>
      <c r="D96" s="3" t="str">
        <f ca="1"/>
        <v/>
      </c>
    </row>
    <row r="97" spans="2:4" ht="12.5" x14ac:dyDescent="0.25">
      <c r="B97" s="3" t="str">
        <v/>
      </c>
      <c r="C97" s="3" t="str">
        <v/>
      </c>
      <c r="D97" s="3" t="str">
        <f ca="1"/>
        <v/>
      </c>
    </row>
    <row r="98" spans="2:4" ht="12.5" x14ac:dyDescent="0.25">
      <c r="B98" s="3" t="str">
        <v/>
      </c>
      <c r="C98" s="3" t="str">
        <v/>
      </c>
      <c r="D98" s="3" t="str">
        <f ca="1"/>
        <v/>
      </c>
    </row>
    <row r="99" spans="2:4" ht="12.5" x14ac:dyDescent="0.25">
      <c r="B99" s="3" t="str">
        <v/>
      </c>
      <c r="C99" s="3" t="str">
        <v/>
      </c>
      <c r="D99" s="3" t="str">
        <f ca="1"/>
        <v/>
      </c>
    </row>
    <row r="100" spans="2:4" ht="12.5" x14ac:dyDescent="0.25">
      <c r="B100" s="3" t="str">
        <v/>
      </c>
      <c r="C100" s="3" t="str">
        <v/>
      </c>
      <c r="D100" s="3" t="str">
        <f ca="1"/>
        <v/>
      </c>
    </row>
    <row r="101" spans="2:4" ht="12.5" x14ac:dyDescent="0.25">
      <c r="B101" s="3" t="str">
        <v/>
      </c>
      <c r="C101" s="3" t="str">
        <v/>
      </c>
      <c r="D101" s="3" t="str">
        <f ca="1"/>
        <v/>
      </c>
    </row>
    <row r="102" spans="2:4" ht="12.5" x14ac:dyDescent="0.25">
      <c r="B102" s="3" t="str">
        <v/>
      </c>
      <c r="C102" s="3" t="str">
        <v/>
      </c>
      <c r="D102" s="3" t="str">
        <f ca="1"/>
        <v/>
      </c>
    </row>
    <row r="103" spans="2:4" ht="12.5" x14ac:dyDescent="0.25">
      <c r="B103" s="3" t="str">
        <v/>
      </c>
      <c r="C103" s="3" t="str">
        <v/>
      </c>
      <c r="D103" s="3" t="str">
        <f ca="1"/>
        <v/>
      </c>
    </row>
    <row r="104" spans="2:4" ht="12.5" x14ac:dyDescent="0.25">
      <c r="B104" s="3" t="str">
        <v/>
      </c>
      <c r="C104" s="3" t="str">
        <v/>
      </c>
      <c r="D104" s="3" t="str">
        <f ca="1"/>
        <v/>
      </c>
    </row>
    <row r="105" spans="2:4" ht="12.5" x14ac:dyDescent="0.25">
      <c r="B105" s="3" t="str">
        <v/>
      </c>
      <c r="C105" s="3" t="str">
        <v/>
      </c>
      <c r="D105" s="3" t="str">
        <f ca="1"/>
        <v/>
      </c>
    </row>
    <row r="106" spans="2:4" ht="12.5" x14ac:dyDescent="0.25">
      <c r="B106" s="3" t="str">
        <v/>
      </c>
      <c r="C106" s="3" t="str">
        <v/>
      </c>
      <c r="D106" s="3" t="str">
        <f ca="1"/>
        <v/>
      </c>
    </row>
    <row r="107" spans="2:4" ht="12.5" x14ac:dyDescent="0.25">
      <c r="B107" s="3" t="str">
        <v/>
      </c>
      <c r="C107" s="3" t="str">
        <v/>
      </c>
      <c r="D107" s="3" t="str">
        <f ca="1"/>
        <v/>
      </c>
    </row>
    <row r="108" spans="2:4" ht="12.5" x14ac:dyDescent="0.25">
      <c r="B108" s="3" t="str">
        <v/>
      </c>
      <c r="C108" s="3" t="str">
        <v/>
      </c>
      <c r="D108" s="3" t="str">
        <f ca="1"/>
        <v/>
      </c>
    </row>
    <row r="109" spans="2:4" ht="12.5" x14ac:dyDescent="0.25">
      <c r="B109" s="3" t="str">
        <v/>
      </c>
      <c r="C109" s="3" t="str">
        <v/>
      </c>
      <c r="D109" s="3" t="str">
        <f ca="1"/>
        <v/>
      </c>
    </row>
    <row r="110" spans="2:4" ht="12.5" x14ac:dyDescent="0.25">
      <c r="B110" s="3" t="str">
        <v/>
      </c>
      <c r="C110" s="3" t="str">
        <v/>
      </c>
      <c r="D110" s="3" t="str">
        <f ca="1"/>
        <v/>
      </c>
    </row>
    <row r="111" spans="2:4" ht="12.5" x14ac:dyDescent="0.25">
      <c r="B111" s="3" t="str">
        <v/>
      </c>
      <c r="C111" s="3" t="str">
        <v/>
      </c>
      <c r="D111" s="3" t="str">
        <f ca="1"/>
        <v/>
      </c>
    </row>
    <row r="112" spans="2:4" ht="12.5" x14ac:dyDescent="0.25">
      <c r="B112" s="3" t="str">
        <v/>
      </c>
      <c r="C112" s="3" t="str">
        <v/>
      </c>
      <c r="D112" s="3" t="str">
        <f ca="1"/>
        <v/>
      </c>
    </row>
    <row r="113" spans="2:4" ht="12.5" x14ac:dyDescent="0.25">
      <c r="B113" s="3" t="str">
        <v/>
      </c>
      <c r="C113" s="3" t="str">
        <v/>
      </c>
      <c r="D113" s="3" t="str">
        <f ca="1"/>
        <v/>
      </c>
    </row>
    <row r="114" spans="2:4" ht="12.5" x14ac:dyDescent="0.25">
      <c r="B114" s="3" t="str">
        <v/>
      </c>
      <c r="C114" s="3" t="str">
        <v/>
      </c>
      <c r="D114" s="3" t="str">
        <f ca="1"/>
        <v/>
      </c>
    </row>
    <row r="115" spans="2:4" ht="12.5" x14ac:dyDescent="0.25">
      <c r="B115" s="3" t="str">
        <v/>
      </c>
      <c r="C115" s="3" t="str">
        <v/>
      </c>
      <c r="D115" s="3" t="str">
        <f ca="1"/>
        <v/>
      </c>
    </row>
    <row r="116" spans="2:4" ht="12.5" x14ac:dyDescent="0.25">
      <c r="B116" s="3" t="str">
        <v/>
      </c>
      <c r="C116" s="3" t="str">
        <v/>
      </c>
      <c r="D116" s="3" t="str">
        <f ca="1"/>
        <v/>
      </c>
    </row>
    <row r="117" spans="2:4" ht="12.5" x14ac:dyDescent="0.25">
      <c r="B117" s="3" t="str">
        <v/>
      </c>
      <c r="C117" s="3" t="str">
        <v/>
      </c>
      <c r="D117" s="3" t="str">
        <f ca="1"/>
        <v/>
      </c>
    </row>
    <row r="118" spans="2:4" ht="12.5" x14ac:dyDescent="0.25">
      <c r="B118" s="3" t="str">
        <v/>
      </c>
      <c r="C118" s="3" t="str">
        <v/>
      </c>
      <c r="D118" s="3" t="str">
        <f ca="1"/>
        <v/>
      </c>
    </row>
    <row r="119" spans="2:4" ht="12.5" x14ac:dyDescent="0.25">
      <c r="B119" s="3" t="str">
        <v/>
      </c>
      <c r="C119" s="3" t="str">
        <v/>
      </c>
      <c r="D119" s="3" t="str">
        <f ca="1"/>
        <v/>
      </c>
    </row>
    <row r="120" spans="2:4" ht="12.5" x14ac:dyDescent="0.25">
      <c r="B120" s="3" t="str">
        <v/>
      </c>
      <c r="C120" s="3" t="str">
        <v/>
      </c>
      <c r="D120" s="3" t="str">
        <f ca="1"/>
        <v/>
      </c>
    </row>
    <row r="121" spans="2:4" ht="12.5" x14ac:dyDescent="0.25">
      <c r="B121" s="3" t="str">
        <v/>
      </c>
      <c r="C121" s="3" t="str">
        <v/>
      </c>
      <c r="D121" s="3" t="str">
        <f ca="1"/>
        <v/>
      </c>
    </row>
    <row r="122" spans="2:4" ht="12.5" x14ac:dyDescent="0.25">
      <c r="B122" s="3" t="str">
        <v/>
      </c>
      <c r="C122" s="3" t="str">
        <v/>
      </c>
      <c r="D122" s="3" t="str">
        <f ca="1"/>
        <v/>
      </c>
    </row>
    <row r="123" spans="2:4" ht="12.5" x14ac:dyDescent="0.25">
      <c r="B123" s="3" t="str">
        <v/>
      </c>
      <c r="C123" s="3" t="str">
        <v/>
      </c>
      <c r="D123" s="3" t="str">
        <f ca="1"/>
        <v/>
      </c>
    </row>
    <row r="124" spans="2:4" ht="12.5" x14ac:dyDescent="0.25">
      <c r="B124" s="3" t="str">
        <v/>
      </c>
      <c r="C124" s="3" t="str">
        <v/>
      </c>
      <c r="D124" s="3" t="str">
        <f ca="1"/>
        <v/>
      </c>
    </row>
    <row r="125" spans="2:4" ht="12.5" x14ac:dyDescent="0.25">
      <c r="B125" s="3" t="str">
        <v/>
      </c>
      <c r="C125" s="3" t="str">
        <v/>
      </c>
      <c r="D125" s="3" t="str">
        <f ca="1"/>
        <v/>
      </c>
    </row>
    <row r="126" spans="2:4" ht="12.5" x14ac:dyDescent="0.25">
      <c r="B126" s="3" t="str">
        <v/>
      </c>
      <c r="C126" s="3" t="str">
        <v/>
      </c>
      <c r="D126" s="3" t="str">
        <f ca="1"/>
        <v/>
      </c>
    </row>
    <row r="127" spans="2:4" ht="12.5" x14ac:dyDescent="0.25">
      <c r="B127" s="3" t="str">
        <v/>
      </c>
      <c r="C127" s="3" t="str">
        <v/>
      </c>
      <c r="D127" s="3" t="str">
        <f ca="1"/>
        <v/>
      </c>
    </row>
    <row r="128" spans="2:4" ht="12.5" x14ac:dyDescent="0.25">
      <c r="B128" s="3" t="str">
        <v/>
      </c>
      <c r="C128" s="3" t="str">
        <v/>
      </c>
      <c r="D128" s="3" t="str">
        <f ca="1"/>
        <v/>
      </c>
    </row>
    <row r="129" spans="2:4" ht="12.5" x14ac:dyDescent="0.25">
      <c r="B129" s="3" t="str">
        <v/>
      </c>
      <c r="C129" s="3" t="str">
        <v/>
      </c>
      <c r="D129" s="3" t="str">
        <f ca="1"/>
        <v/>
      </c>
    </row>
    <row r="130" spans="2:4" ht="12.5" x14ac:dyDescent="0.25">
      <c r="B130" s="3" t="str">
        <v/>
      </c>
      <c r="C130" s="3" t="str">
        <v/>
      </c>
      <c r="D130" s="3" t="str">
        <f ca="1"/>
        <v/>
      </c>
    </row>
    <row r="131" spans="2:4" ht="12.5" x14ac:dyDescent="0.25">
      <c r="B131" s="3" t="str">
        <v/>
      </c>
      <c r="C131" s="3" t="str">
        <v/>
      </c>
      <c r="D131" s="3" t="str">
        <f ca="1"/>
        <v/>
      </c>
    </row>
    <row r="132" spans="2:4" ht="12.5" x14ac:dyDescent="0.25">
      <c r="B132" s="3" t="str">
        <v/>
      </c>
      <c r="C132" s="3" t="str">
        <v/>
      </c>
      <c r="D132" s="3" t="str">
        <f ca="1"/>
        <v/>
      </c>
    </row>
    <row r="133" spans="2:4" ht="12.5" x14ac:dyDescent="0.25">
      <c r="B133" s="3" t="str">
        <v/>
      </c>
      <c r="C133" s="3" t="str">
        <v/>
      </c>
      <c r="D133" s="3" t="str">
        <f ca="1"/>
        <v/>
      </c>
    </row>
    <row r="134" spans="2:4" ht="12.5" x14ac:dyDescent="0.25">
      <c r="B134" s="3" t="str">
        <v/>
      </c>
      <c r="C134" s="3" t="str">
        <v/>
      </c>
      <c r="D134" s="3" t="str">
        <f ca="1"/>
        <v/>
      </c>
    </row>
    <row r="135" spans="2:4" ht="12.5" x14ac:dyDescent="0.25">
      <c r="B135" s="3" t="str">
        <v/>
      </c>
      <c r="C135" s="3" t="str">
        <v/>
      </c>
      <c r="D135" s="3" t="str">
        <f ca="1"/>
        <v/>
      </c>
    </row>
    <row r="136" spans="2:4" ht="12.5" x14ac:dyDescent="0.25">
      <c r="B136" s="3" t="str">
        <v/>
      </c>
      <c r="C136" s="3" t="str">
        <v/>
      </c>
      <c r="D136" s="3" t="str">
        <f ca="1"/>
        <v/>
      </c>
    </row>
    <row r="137" spans="2:4" ht="12.5" x14ac:dyDescent="0.25">
      <c r="B137" s="3" t="str">
        <v/>
      </c>
      <c r="C137" s="3" t="str">
        <v/>
      </c>
      <c r="D137" s="3" t="str">
        <f ca="1"/>
        <v/>
      </c>
    </row>
    <row r="138" spans="2:4" ht="12.5" x14ac:dyDescent="0.25">
      <c r="B138" s="3" t="str">
        <v/>
      </c>
      <c r="C138" s="3" t="str">
        <v/>
      </c>
      <c r="D138" s="3" t="str">
        <f ca="1"/>
        <v/>
      </c>
    </row>
    <row r="139" spans="2:4" ht="12.5" x14ac:dyDescent="0.25">
      <c r="B139" s="3" t="str">
        <v/>
      </c>
      <c r="C139" s="3" t="str">
        <v/>
      </c>
      <c r="D139" s="3" t="str">
        <f ca="1"/>
        <v/>
      </c>
    </row>
    <row r="140" spans="2:4" ht="12.5" x14ac:dyDescent="0.25">
      <c r="B140" s="3" t="str">
        <v/>
      </c>
      <c r="C140" s="3" t="str">
        <v/>
      </c>
      <c r="D140" s="3" t="str">
        <f ca="1"/>
        <v/>
      </c>
    </row>
    <row r="141" spans="2:4" ht="12.5" x14ac:dyDescent="0.25">
      <c r="B141" s="3" t="str">
        <v/>
      </c>
      <c r="C141" s="3" t="str">
        <v/>
      </c>
      <c r="D141" s="3" t="str">
        <f ca="1"/>
        <v/>
      </c>
    </row>
    <row r="142" spans="2:4" ht="12.5" x14ac:dyDescent="0.25">
      <c r="B142" s="3" t="str">
        <v/>
      </c>
      <c r="C142" s="3" t="str">
        <v/>
      </c>
      <c r="D142" s="3" t="str">
        <f ca="1"/>
        <v/>
      </c>
    </row>
    <row r="143" spans="2:4" ht="12.5" x14ac:dyDescent="0.25">
      <c r="B143" s="3" t="str">
        <v/>
      </c>
      <c r="C143" s="3" t="str">
        <v/>
      </c>
      <c r="D143" s="3" t="str">
        <f ca="1"/>
        <v/>
      </c>
    </row>
    <row r="144" spans="2:4" ht="12.5" x14ac:dyDescent="0.25">
      <c r="B144" s="3" t="str">
        <v/>
      </c>
      <c r="C144" s="3" t="str">
        <v/>
      </c>
      <c r="D144" s="3" t="str">
        <f ca="1"/>
        <v/>
      </c>
    </row>
    <row r="145" spans="2:4" ht="12.5" x14ac:dyDescent="0.25">
      <c r="B145" s="3" t="str">
        <v/>
      </c>
      <c r="C145" s="3" t="str">
        <v/>
      </c>
      <c r="D145" s="3" t="str">
        <f ca="1"/>
        <v/>
      </c>
    </row>
    <row r="146" spans="2:4" ht="12.5" x14ac:dyDescent="0.25">
      <c r="B146" s="3" t="str">
        <v/>
      </c>
      <c r="C146" s="3" t="str">
        <v/>
      </c>
      <c r="D146" s="3" t="str">
        <f ca="1"/>
        <v/>
      </c>
    </row>
    <row r="147" spans="2:4" ht="12.5" x14ac:dyDescent="0.25">
      <c r="B147" s="3" t="str">
        <v/>
      </c>
      <c r="C147" s="3" t="str">
        <v/>
      </c>
      <c r="D147" s="3" t="str">
        <f ca="1"/>
        <v/>
      </c>
    </row>
    <row r="148" spans="2:4" ht="12.5" x14ac:dyDescent="0.25">
      <c r="B148" s="3" t="str">
        <v/>
      </c>
      <c r="C148" s="3" t="str">
        <v/>
      </c>
      <c r="D148" s="3" t="str">
        <f ca="1"/>
        <v/>
      </c>
    </row>
    <row r="149" spans="2:4" ht="12.5" x14ac:dyDescent="0.25">
      <c r="B149" s="3" t="str">
        <v/>
      </c>
      <c r="C149" s="3" t="str">
        <v/>
      </c>
      <c r="D149" s="3" t="str">
        <f ca="1"/>
        <v/>
      </c>
    </row>
    <row r="150" spans="2:4" ht="12.5" x14ac:dyDescent="0.25">
      <c r="B150" s="3" t="str">
        <v/>
      </c>
      <c r="C150" s="3" t="str">
        <v/>
      </c>
      <c r="D150" s="3" t="str">
        <f ca="1"/>
        <v/>
      </c>
    </row>
    <row r="151" spans="2:4" ht="12.5" x14ac:dyDescent="0.25">
      <c r="B151" s="3" t="str">
        <v/>
      </c>
      <c r="C151" s="3" t="str">
        <v/>
      </c>
      <c r="D151" s="3" t="str">
        <f ca="1"/>
        <v/>
      </c>
    </row>
    <row r="152" spans="2:4" ht="12.5" x14ac:dyDescent="0.25">
      <c r="B152" s="3" t="str">
        <v/>
      </c>
      <c r="C152" s="3" t="str">
        <v/>
      </c>
      <c r="D152" s="3" t="str">
        <f ca="1"/>
        <v/>
      </c>
    </row>
    <row r="153" spans="2:4" ht="12.5" x14ac:dyDescent="0.25">
      <c r="B153" s="3" t="str">
        <v/>
      </c>
      <c r="C153" s="3" t="str">
        <v/>
      </c>
      <c r="D153" s="3" t="str">
        <f ca="1"/>
        <v/>
      </c>
    </row>
    <row r="154" spans="2:4" ht="12.5" x14ac:dyDescent="0.25">
      <c r="B154" s="3" t="str">
        <v/>
      </c>
      <c r="C154" s="3" t="str">
        <v/>
      </c>
      <c r="D154" s="3" t="str">
        <f ca="1"/>
        <v/>
      </c>
    </row>
    <row r="155" spans="2:4" ht="12.5" x14ac:dyDescent="0.25">
      <c r="B155" s="3" t="str">
        <v/>
      </c>
      <c r="C155" s="3" t="str">
        <v/>
      </c>
      <c r="D155" s="3" t="str">
        <f ca="1"/>
        <v/>
      </c>
    </row>
    <row r="156" spans="2:4" ht="12.5" x14ac:dyDescent="0.25">
      <c r="B156" s="3" t="str">
        <v/>
      </c>
      <c r="C156" s="3" t="str">
        <v/>
      </c>
      <c r="D156" s="3" t="str">
        <f ca="1"/>
        <v/>
      </c>
    </row>
    <row r="157" spans="2:4" ht="12.5" x14ac:dyDescent="0.25">
      <c r="B157" s="3" t="str">
        <v/>
      </c>
      <c r="C157" s="3" t="str">
        <v/>
      </c>
      <c r="D157" s="3" t="str">
        <f ca="1"/>
        <v/>
      </c>
    </row>
    <row r="158" spans="2:4" ht="12.5" x14ac:dyDescent="0.25">
      <c r="B158" s="3" t="str">
        <v/>
      </c>
      <c r="C158" s="3" t="str">
        <v/>
      </c>
      <c r="D158" s="3" t="str">
        <f ca="1"/>
        <v/>
      </c>
    </row>
    <row r="159" spans="2:4" ht="12.5" x14ac:dyDescent="0.25">
      <c r="B159" s="3" t="str">
        <v/>
      </c>
      <c r="C159" s="3" t="str">
        <v/>
      </c>
      <c r="D159" s="3" t="str">
        <f ca="1"/>
        <v/>
      </c>
    </row>
    <row r="160" spans="2:4" ht="12.5" x14ac:dyDescent="0.25">
      <c r="B160" s="3" t="str">
        <v/>
      </c>
      <c r="C160" s="3" t="str">
        <v/>
      </c>
      <c r="D160" s="3" t="str">
        <f ca="1"/>
        <v/>
      </c>
    </row>
    <row r="161" spans="2:4" ht="12.5" x14ac:dyDescent="0.25">
      <c r="B161" s="3" t="str">
        <v/>
      </c>
      <c r="C161" s="3" t="str">
        <v/>
      </c>
      <c r="D161" s="3" t="str">
        <f ca="1"/>
        <v/>
      </c>
    </row>
    <row r="162" spans="2:4" ht="12.5" x14ac:dyDescent="0.25">
      <c r="B162" s="3" t="str">
        <v/>
      </c>
      <c r="C162" s="3" t="str">
        <v/>
      </c>
      <c r="D162" s="3" t="str">
        <f ca="1"/>
        <v/>
      </c>
    </row>
    <row r="163" spans="2:4" ht="12.5" x14ac:dyDescent="0.25">
      <c r="B163" s="3" t="str">
        <v/>
      </c>
      <c r="C163" s="3" t="str">
        <v/>
      </c>
      <c r="D163" s="3" t="str">
        <f ca="1"/>
        <v/>
      </c>
    </row>
    <row r="164" spans="2:4" ht="12.5" x14ac:dyDescent="0.25">
      <c r="B164" s="3" t="str">
        <v/>
      </c>
      <c r="C164" s="3" t="str">
        <v/>
      </c>
      <c r="D164" s="3" t="str">
        <f ca="1"/>
        <v/>
      </c>
    </row>
    <row r="165" spans="2:4" ht="12.5" x14ac:dyDescent="0.25">
      <c r="B165" s="3" t="str">
        <v/>
      </c>
      <c r="C165" s="3" t="str">
        <v/>
      </c>
      <c r="D165" s="3" t="str">
        <f ca="1"/>
        <v/>
      </c>
    </row>
    <row r="166" spans="2:4" ht="12.5" x14ac:dyDescent="0.25">
      <c r="B166" s="3" t="str">
        <v/>
      </c>
      <c r="C166" s="3" t="str">
        <v/>
      </c>
      <c r="D166" s="3" t="str">
        <f ca="1"/>
        <v/>
      </c>
    </row>
    <row r="167" spans="2:4" ht="12.5" x14ac:dyDescent="0.25">
      <c r="B167" s="3" t="str">
        <v/>
      </c>
      <c r="C167" s="3" t="str">
        <v/>
      </c>
      <c r="D167" s="3" t="str">
        <f ca="1"/>
        <v/>
      </c>
    </row>
    <row r="168" spans="2:4" ht="12.5" x14ac:dyDescent="0.25">
      <c r="B168" s="3" t="str">
        <v/>
      </c>
      <c r="C168" s="3" t="str">
        <v/>
      </c>
      <c r="D168" s="3" t="str">
        <f ca="1"/>
        <v/>
      </c>
    </row>
    <row r="169" spans="2:4" ht="12.5" x14ac:dyDescent="0.25">
      <c r="B169" s="3" t="str">
        <v/>
      </c>
      <c r="C169" s="3" t="str">
        <v/>
      </c>
      <c r="D169" s="3" t="str">
        <f ca="1"/>
        <v/>
      </c>
    </row>
    <row r="170" spans="2:4" ht="12.5" x14ac:dyDescent="0.25">
      <c r="B170" s="3" t="str">
        <v/>
      </c>
      <c r="C170" s="3" t="str">
        <v/>
      </c>
      <c r="D170" s="3" t="str">
        <f ca="1"/>
        <v/>
      </c>
    </row>
    <row r="171" spans="2:4" ht="12.5" x14ac:dyDescent="0.25">
      <c r="B171" s="3" t="str">
        <v/>
      </c>
      <c r="C171" s="3" t="str">
        <v/>
      </c>
      <c r="D171" s="3" t="str">
        <f ca="1"/>
        <v/>
      </c>
    </row>
    <row r="172" spans="2:4" ht="12.5" x14ac:dyDescent="0.25">
      <c r="B172" s="3" t="str">
        <v/>
      </c>
      <c r="C172" s="3" t="str">
        <v/>
      </c>
      <c r="D172" s="3" t="str">
        <f ca="1"/>
        <v/>
      </c>
    </row>
    <row r="173" spans="2:4" ht="12.5" x14ac:dyDescent="0.25">
      <c r="B173" s="3" t="str">
        <v/>
      </c>
      <c r="C173" s="3" t="str">
        <v/>
      </c>
      <c r="D173" s="3" t="str">
        <f ca="1"/>
        <v/>
      </c>
    </row>
    <row r="174" spans="2:4" ht="12.5" x14ac:dyDescent="0.25">
      <c r="B174" s="3" t="str">
        <v/>
      </c>
      <c r="C174" s="3" t="str">
        <v/>
      </c>
      <c r="D174" s="3" t="str">
        <f ca="1"/>
        <v/>
      </c>
    </row>
    <row r="175" spans="2:4" ht="12.5" x14ac:dyDescent="0.25">
      <c r="B175" s="3" t="str">
        <v/>
      </c>
      <c r="C175" s="3" t="str">
        <v/>
      </c>
      <c r="D175" s="3" t="str">
        <f ca="1"/>
        <v/>
      </c>
    </row>
    <row r="176" spans="2:4" ht="12.5" x14ac:dyDescent="0.25">
      <c r="B176" s="3" t="str">
        <v/>
      </c>
      <c r="C176" s="3" t="str">
        <v/>
      </c>
      <c r="D176" s="3" t="str">
        <f ca="1"/>
        <v/>
      </c>
    </row>
    <row r="177" spans="2:4" ht="12.5" x14ac:dyDescent="0.25">
      <c r="B177" s="3" t="str">
        <v/>
      </c>
      <c r="C177" s="3" t="str">
        <v/>
      </c>
      <c r="D177" s="3" t="str">
        <f ca="1"/>
        <v/>
      </c>
    </row>
    <row r="178" spans="2:4" ht="12.5" x14ac:dyDescent="0.25">
      <c r="B178" s="3" t="str">
        <v/>
      </c>
      <c r="C178" s="3" t="str">
        <v/>
      </c>
      <c r="D178" s="3" t="str">
        <f ca="1"/>
        <v/>
      </c>
    </row>
    <row r="179" spans="2:4" ht="12.5" x14ac:dyDescent="0.25">
      <c r="B179" s="3" t="str">
        <v/>
      </c>
      <c r="C179" s="3" t="str">
        <v/>
      </c>
      <c r="D179" s="3" t="str">
        <f ca="1"/>
        <v/>
      </c>
    </row>
    <row r="180" spans="2:4" ht="12.5" x14ac:dyDescent="0.25">
      <c r="B180" s="3" t="str">
        <v/>
      </c>
      <c r="C180" s="3" t="str">
        <v/>
      </c>
      <c r="D180" s="3" t="str">
        <f ca="1"/>
        <v/>
      </c>
    </row>
    <row r="181" spans="2:4" ht="12.5" x14ac:dyDescent="0.25">
      <c r="B181" s="3" t="str">
        <v/>
      </c>
      <c r="C181" s="3" t="str">
        <v/>
      </c>
      <c r="D181" s="3" t="str">
        <f ca="1"/>
        <v/>
      </c>
    </row>
    <row r="182" spans="2:4" ht="12.5" x14ac:dyDescent="0.25">
      <c r="B182" s="3" t="str">
        <v/>
      </c>
      <c r="C182" s="3" t="str">
        <v/>
      </c>
      <c r="D182" s="3" t="str">
        <f ca="1"/>
        <v/>
      </c>
    </row>
    <row r="183" spans="2:4" ht="12.5" x14ac:dyDescent="0.25">
      <c r="B183" s="3" t="str">
        <v/>
      </c>
      <c r="C183" s="3" t="str">
        <v/>
      </c>
      <c r="D183" s="3" t="str">
        <f ca="1"/>
        <v/>
      </c>
    </row>
    <row r="184" spans="2:4" ht="12.5" x14ac:dyDescent="0.25">
      <c r="B184" s="3" t="str">
        <v/>
      </c>
      <c r="C184" s="3" t="str">
        <v/>
      </c>
      <c r="D184" s="3" t="str">
        <f ca="1"/>
        <v/>
      </c>
    </row>
    <row r="185" spans="2:4" ht="12.5" x14ac:dyDescent="0.25">
      <c r="B185" s="3" t="str">
        <v/>
      </c>
      <c r="C185" s="3" t="str">
        <v/>
      </c>
      <c r="D185" s="3" t="str">
        <f ca="1"/>
        <v/>
      </c>
    </row>
    <row r="186" spans="2:4" ht="12.5" x14ac:dyDescent="0.25">
      <c r="B186" s="3" t="str">
        <v/>
      </c>
      <c r="C186" s="3" t="str">
        <v/>
      </c>
      <c r="D186" s="3" t="str">
        <f ca="1"/>
        <v/>
      </c>
    </row>
    <row r="187" spans="2:4" ht="12.5" x14ac:dyDescent="0.25">
      <c r="B187" s="3" t="str">
        <v/>
      </c>
      <c r="C187" s="3" t="str">
        <v/>
      </c>
      <c r="D187" s="3" t="str">
        <f ca="1"/>
        <v/>
      </c>
    </row>
    <row r="188" spans="2:4" ht="12.5" x14ac:dyDescent="0.25">
      <c r="B188" s="3" t="str">
        <v/>
      </c>
      <c r="C188" s="3" t="str">
        <v/>
      </c>
      <c r="D188" s="3" t="str">
        <f ca="1"/>
        <v/>
      </c>
    </row>
    <row r="189" spans="2:4" ht="12.5" x14ac:dyDescent="0.25">
      <c r="B189" s="3" t="str">
        <v/>
      </c>
      <c r="C189" s="3" t="str">
        <v/>
      </c>
      <c r="D189" s="3" t="str">
        <f ca="1"/>
        <v/>
      </c>
    </row>
    <row r="190" spans="2:4" ht="12.5" x14ac:dyDescent="0.25">
      <c r="B190" s="3" t="str">
        <v/>
      </c>
      <c r="C190" s="3" t="str">
        <v/>
      </c>
      <c r="D190" s="3" t="str">
        <f ca="1"/>
        <v/>
      </c>
    </row>
    <row r="191" spans="2:4" ht="12.5" x14ac:dyDescent="0.25">
      <c r="B191" s="3" t="str">
        <v/>
      </c>
      <c r="C191" s="3" t="str">
        <v/>
      </c>
      <c r="D191" s="3" t="str">
        <f ca="1"/>
        <v/>
      </c>
    </row>
    <row r="192" spans="2:4" ht="12.5" x14ac:dyDescent="0.25">
      <c r="B192" s="3" t="str">
        <v/>
      </c>
      <c r="C192" s="3" t="str">
        <v/>
      </c>
      <c r="D192" s="3" t="str">
        <f ca="1"/>
        <v/>
      </c>
    </row>
    <row r="193" spans="2:4" ht="12.5" x14ac:dyDescent="0.25">
      <c r="B193" s="3" t="str">
        <v/>
      </c>
      <c r="C193" s="3" t="str">
        <v/>
      </c>
      <c r="D193" s="3" t="str">
        <f ca="1"/>
        <v/>
      </c>
    </row>
    <row r="194" spans="2:4" ht="12.5" x14ac:dyDescent="0.25">
      <c r="B194" s="3" t="str">
        <v/>
      </c>
      <c r="C194" s="3" t="str">
        <v/>
      </c>
      <c r="D194" s="3" t="str">
        <f ca="1"/>
        <v/>
      </c>
    </row>
    <row r="195" spans="2:4" ht="12.5" x14ac:dyDescent="0.25">
      <c r="B195" s="3" t="str">
        <v/>
      </c>
      <c r="C195" s="3" t="str">
        <v/>
      </c>
      <c r="D195" s="3" t="str">
        <f ca="1"/>
        <v/>
      </c>
    </row>
    <row r="196" spans="2:4" ht="12.5" x14ac:dyDescent="0.25">
      <c r="B196" s="3" t="str">
        <v/>
      </c>
      <c r="C196" s="3" t="str">
        <v/>
      </c>
      <c r="D196" s="3" t="str">
        <f ca="1"/>
        <v/>
      </c>
    </row>
    <row r="197" spans="2:4" ht="12.5" x14ac:dyDescent="0.25">
      <c r="B197" s="3" t="str">
        <v/>
      </c>
      <c r="C197" s="3" t="str">
        <v/>
      </c>
      <c r="D197" s="3" t="str">
        <f ca="1"/>
        <v/>
      </c>
    </row>
    <row r="198" spans="2:4" ht="12.5" x14ac:dyDescent="0.25">
      <c r="B198" s="3" t="str">
        <v/>
      </c>
      <c r="C198" s="3" t="str">
        <v/>
      </c>
      <c r="D198" s="3" t="str">
        <f ca="1"/>
        <v/>
      </c>
    </row>
    <row r="199" spans="2:4" ht="12.5" x14ac:dyDescent="0.25">
      <c r="B199" s="3" t="str">
        <v/>
      </c>
      <c r="C199" s="3" t="str">
        <v/>
      </c>
      <c r="D199" s="3" t="str">
        <f ca="1"/>
        <v/>
      </c>
    </row>
    <row r="200" spans="2:4" ht="12.5" x14ac:dyDescent="0.25">
      <c r="B200" s="3" t="str">
        <v/>
      </c>
      <c r="C200" s="3" t="str">
        <v/>
      </c>
      <c r="D200" s="3" t="str">
        <f ca="1"/>
        <v/>
      </c>
    </row>
    <row r="201" spans="2:4" ht="12.5" x14ac:dyDescent="0.25">
      <c r="B201" s="3" t="str">
        <v/>
      </c>
      <c r="C201" s="3" t="str">
        <v/>
      </c>
      <c r="D201" s="3" t="str">
        <f ca="1"/>
        <v/>
      </c>
    </row>
    <row r="202" spans="2:4" ht="12.5" x14ac:dyDescent="0.25">
      <c r="B202" s="3" t="str">
        <v/>
      </c>
      <c r="C202" s="3" t="str">
        <v/>
      </c>
      <c r="D202" s="3" t="str">
        <f ca="1"/>
        <v/>
      </c>
    </row>
    <row r="203" spans="2:4" ht="12.5" x14ac:dyDescent="0.25">
      <c r="B203" s="3" t="str">
        <v/>
      </c>
      <c r="C203" s="3" t="str">
        <v/>
      </c>
      <c r="D203" s="3" t="str">
        <f ca="1"/>
        <v/>
      </c>
    </row>
    <row r="204" spans="2:4" ht="12.5" x14ac:dyDescent="0.25">
      <c r="B204" s="3" t="str">
        <v/>
      </c>
      <c r="C204" s="3" t="str">
        <v/>
      </c>
      <c r="D204" s="3" t="str">
        <f ca="1"/>
        <v/>
      </c>
    </row>
    <row r="205" spans="2:4" ht="12.5" x14ac:dyDescent="0.25">
      <c r="B205" s="3" t="str">
        <v/>
      </c>
      <c r="C205" s="3" t="str">
        <v/>
      </c>
      <c r="D205" s="3" t="str">
        <f ca="1"/>
        <v/>
      </c>
    </row>
    <row r="206" spans="2:4" ht="12.5" x14ac:dyDescent="0.25">
      <c r="B206" s="3" t="str">
        <v/>
      </c>
      <c r="C206" s="3" t="str">
        <v/>
      </c>
      <c r="D206" s="3" t="str">
        <f ca="1"/>
        <v/>
      </c>
    </row>
    <row r="207" spans="2:4" ht="12.5" x14ac:dyDescent="0.25">
      <c r="B207" s="3" t="str">
        <v/>
      </c>
      <c r="C207" s="3" t="str">
        <v/>
      </c>
      <c r="D207" s="3" t="str">
        <f ca="1"/>
        <v/>
      </c>
    </row>
    <row r="208" spans="2:4" ht="12.5" x14ac:dyDescent="0.25">
      <c r="B208" s="3" t="str">
        <v/>
      </c>
      <c r="C208" s="3" t="str">
        <v/>
      </c>
      <c r="D208" s="3" t="str">
        <f ca="1"/>
        <v/>
      </c>
    </row>
    <row r="209" spans="2:4" ht="12.5" x14ac:dyDescent="0.25">
      <c r="B209" s="3" t="str">
        <v/>
      </c>
      <c r="C209" s="3" t="str">
        <v/>
      </c>
      <c r="D209" s="3" t="str">
        <f ca="1"/>
        <v/>
      </c>
    </row>
    <row r="210" spans="2:4" ht="12.5" x14ac:dyDescent="0.25">
      <c r="B210" s="3" t="str">
        <v/>
      </c>
      <c r="C210" s="3" t="str">
        <v/>
      </c>
      <c r="D210" s="3" t="str">
        <f ca="1"/>
        <v/>
      </c>
    </row>
    <row r="211" spans="2:4" ht="12.5" x14ac:dyDescent="0.25">
      <c r="B211" s="3" t="str">
        <v/>
      </c>
      <c r="C211" s="3" t="str">
        <v/>
      </c>
      <c r="D211" s="3" t="str">
        <f ca="1"/>
        <v/>
      </c>
    </row>
    <row r="212" spans="2:4" ht="12.5" x14ac:dyDescent="0.25">
      <c r="B212" s="3" t="str">
        <v/>
      </c>
      <c r="C212" s="3" t="str">
        <v/>
      </c>
      <c r="D212" s="3" t="str">
        <f ca="1"/>
        <v/>
      </c>
    </row>
    <row r="213" spans="2:4" ht="12.5" x14ac:dyDescent="0.25">
      <c r="B213" s="3" t="str">
        <v/>
      </c>
      <c r="C213" s="3" t="str">
        <v/>
      </c>
      <c r="D213" s="3" t="str">
        <f ca="1"/>
        <v/>
      </c>
    </row>
    <row r="214" spans="2:4" ht="12.5" x14ac:dyDescent="0.25">
      <c r="B214" s="3" t="str">
        <v/>
      </c>
      <c r="C214" s="3" t="str">
        <v/>
      </c>
      <c r="D214" s="3" t="str">
        <f ca="1"/>
        <v/>
      </c>
    </row>
    <row r="215" spans="2:4" ht="12.5" x14ac:dyDescent="0.25">
      <c r="B215" s="3" t="str">
        <v/>
      </c>
      <c r="C215" s="3" t="str">
        <v/>
      </c>
      <c r="D215" s="3" t="str">
        <f ca="1"/>
        <v/>
      </c>
    </row>
    <row r="216" spans="2:4" ht="12.5" x14ac:dyDescent="0.25">
      <c r="B216" s="3" t="str">
        <v/>
      </c>
      <c r="C216" s="3" t="str">
        <v/>
      </c>
      <c r="D216" s="3" t="str">
        <f ca="1"/>
        <v/>
      </c>
    </row>
    <row r="217" spans="2:4" ht="12.5" x14ac:dyDescent="0.25">
      <c r="B217" s="3" t="str">
        <v/>
      </c>
      <c r="C217" s="3" t="str">
        <v/>
      </c>
      <c r="D217" s="3" t="str">
        <f ca="1"/>
        <v/>
      </c>
    </row>
    <row r="218" spans="2:4" ht="12.5" x14ac:dyDescent="0.25">
      <c r="B218" s="3" t="str">
        <v/>
      </c>
      <c r="C218" s="3" t="str">
        <v/>
      </c>
      <c r="D218" s="3" t="str">
        <f ca="1"/>
        <v/>
      </c>
    </row>
    <row r="219" spans="2:4" ht="12.5" x14ac:dyDescent="0.25">
      <c r="B219" s="3" t="str">
        <v/>
      </c>
      <c r="C219" s="3" t="str">
        <v/>
      </c>
      <c r="D219" s="3" t="str">
        <f ca="1"/>
        <v/>
      </c>
    </row>
    <row r="220" spans="2:4" ht="12.5" x14ac:dyDescent="0.25">
      <c r="B220" s="3" t="str">
        <v/>
      </c>
      <c r="C220" s="3" t="str">
        <v/>
      </c>
      <c r="D220" s="3" t="str">
        <f ca="1"/>
        <v/>
      </c>
    </row>
    <row r="221" spans="2:4" ht="12.5" x14ac:dyDescent="0.25">
      <c r="B221" s="3" t="str">
        <v/>
      </c>
      <c r="C221" s="3" t="str">
        <v/>
      </c>
      <c r="D221" s="3" t="str">
        <f ca="1"/>
        <v/>
      </c>
    </row>
    <row r="222" spans="2:4" ht="12.5" x14ac:dyDescent="0.25">
      <c r="B222" s="3" t="str">
        <v/>
      </c>
      <c r="C222" s="3" t="str">
        <v/>
      </c>
      <c r="D222" s="3" t="str">
        <f ca="1"/>
        <v/>
      </c>
    </row>
    <row r="223" spans="2:4" ht="12.5" x14ac:dyDescent="0.25">
      <c r="B223" s="3" t="str">
        <v/>
      </c>
      <c r="C223" s="3" t="str">
        <v/>
      </c>
      <c r="D223" s="3" t="str">
        <f ca="1"/>
        <v/>
      </c>
    </row>
    <row r="224" spans="2:4" ht="12.5" x14ac:dyDescent="0.25">
      <c r="B224" s="3" t="str">
        <v/>
      </c>
      <c r="C224" s="3" t="str">
        <v/>
      </c>
      <c r="D224" s="3" t="str">
        <f ca="1"/>
        <v/>
      </c>
    </row>
    <row r="225" spans="2:4" ht="12.5" x14ac:dyDescent="0.25">
      <c r="B225" s="3" t="str">
        <v/>
      </c>
      <c r="C225" s="3" t="str">
        <v/>
      </c>
      <c r="D225" s="3" t="str">
        <f ca="1"/>
        <v/>
      </c>
    </row>
    <row r="226" spans="2:4" ht="12.5" x14ac:dyDescent="0.25">
      <c r="B226" s="3" t="str">
        <v/>
      </c>
      <c r="C226" s="3" t="str">
        <v/>
      </c>
      <c r="D226" s="3" t="str">
        <f ca="1"/>
        <v/>
      </c>
    </row>
    <row r="227" spans="2:4" ht="12.5" x14ac:dyDescent="0.25">
      <c r="B227" s="3" t="str">
        <v/>
      </c>
      <c r="C227" s="3" t="str">
        <v/>
      </c>
      <c r="D227" s="3" t="str">
        <f ca="1"/>
        <v/>
      </c>
    </row>
    <row r="228" spans="2:4" ht="12.5" x14ac:dyDescent="0.25">
      <c r="B228" s="3" t="str">
        <v/>
      </c>
      <c r="C228" s="3" t="str">
        <v/>
      </c>
      <c r="D228" s="3" t="str">
        <f ca="1"/>
        <v/>
      </c>
    </row>
    <row r="229" spans="2:4" ht="12.5" x14ac:dyDescent="0.25">
      <c r="B229" s="3" t="str">
        <v/>
      </c>
      <c r="C229" s="3" t="str">
        <v/>
      </c>
      <c r="D229" s="3" t="str">
        <f ca="1"/>
        <v/>
      </c>
    </row>
    <row r="230" spans="2:4" ht="12.5" x14ac:dyDescent="0.25">
      <c r="B230" s="3" t="str">
        <v/>
      </c>
      <c r="C230" s="3" t="str">
        <v/>
      </c>
      <c r="D230" s="3" t="str">
        <f ca="1"/>
        <v/>
      </c>
    </row>
    <row r="231" spans="2:4" ht="12.5" x14ac:dyDescent="0.25">
      <c r="B231" s="3" t="str">
        <v/>
      </c>
      <c r="C231" s="3" t="str">
        <v/>
      </c>
      <c r="D231" s="3" t="str">
        <f ca="1"/>
        <v/>
      </c>
    </row>
    <row r="232" spans="2:4" ht="12.5" x14ac:dyDescent="0.25">
      <c r="B232" s="3" t="str">
        <v/>
      </c>
      <c r="C232" s="3" t="str">
        <v/>
      </c>
      <c r="D232" s="3" t="str">
        <f ca="1"/>
        <v/>
      </c>
    </row>
    <row r="233" spans="2:4" ht="12.5" x14ac:dyDescent="0.25">
      <c r="B233" s="3" t="str">
        <v/>
      </c>
      <c r="C233" s="3" t="str">
        <v/>
      </c>
      <c r="D233" s="3" t="str">
        <f ca="1"/>
        <v/>
      </c>
    </row>
    <row r="234" spans="2:4" ht="12.5" x14ac:dyDescent="0.25">
      <c r="B234" s="3" t="str">
        <v/>
      </c>
      <c r="C234" s="3" t="str">
        <v/>
      </c>
      <c r="D234" s="3" t="str">
        <f ca="1"/>
        <v/>
      </c>
    </row>
    <row r="235" spans="2:4" ht="12.5" x14ac:dyDescent="0.25">
      <c r="B235" s="3" t="str">
        <v/>
      </c>
      <c r="C235" s="3" t="str">
        <v/>
      </c>
      <c r="D235" s="3" t="str">
        <f ca="1"/>
        <v/>
      </c>
    </row>
    <row r="236" spans="2:4" ht="12.5" x14ac:dyDescent="0.25">
      <c r="B236" s="3" t="str">
        <v/>
      </c>
      <c r="C236" s="3" t="str">
        <v/>
      </c>
      <c r="D236" s="3" t="str">
        <f ca="1"/>
        <v/>
      </c>
    </row>
    <row r="237" spans="2:4" ht="12.5" x14ac:dyDescent="0.25">
      <c r="B237" s="3" t="str">
        <v/>
      </c>
      <c r="C237" s="3" t="str">
        <v/>
      </c>
      <c r="D237" s="3" t="str">
        <f ca="1"/>
        <v/>
      </c>
    </row>
    <row r="238" spans="2:4" ht="12.5" x14ac:dyDescent="0.25">
      <c r="B238" s="3" t="str">
        <v/>
      </c>
      <c r="C238" s="3" t="str">
        <v/>
      </c>
      <c r="D238" s="3" t="str">
        <f ca="1"/>
        <v/>
      </c>
    </row>
    <row r="239" spans="2:4" ht="12.5" x14ac:dyDescent="0.25">
      <c r="B239" s="3" t="str">
        <v/>
      </c>
      <c r="C239" s="3" t="str">
        <v/>
      </c>
      <c r="D239" s="3" t="str">
        <f ca="1"/>
        <v/>
      </c>
    </row>
    <row r="240" spans="2:4" ht="12.5" x14ac:dyDescent="0.25">
      <c r="B240" s="3" t="str">
        <v/>
      </c>
      <c r="C240" s="3" t="str">
        <v/>
      </c>
      <c r="D240" s="3" t="str">
        <f ca="1"/>
        <v/>
      </c>
    </row>
    <row r="241" spans="2:4" ht="12.5" x14ac:dyDescent="0.25">
      <c r="B241" s="3" t="str">
        <v/>
      </c>
      <c r="C241" s="3" t="str">
        <v/>
      </c>
      <c r="D241" s="3" t="str">
        <f ca="1"/>
        <v/>
      </c>
    </row>
    <row r="242" spans="2:4" ht="12.5" x14ac:dyDescent="0.25">
      <c r="B242" s="3" t="str">
        <v/>
      </c>
      <c r="C242" s="3" t="str">
        <v/>
      </c>
      <c r="D242" s="3" t="str">
        <f ca="1"/>
        <v/>
      </c>
    </row>
    <row r="243" spans="2:4" ht="12.5" x14ac:dyDescent="0.25">
      <c r="B243" s="3" t="str">
        <v/>
      </c>
      <c r="C243" s="3" t="str">
        <v/>
      </c>
      <c r="D243" s="3" t="str">
        <f ca="1"/>
        <v/>
      </c>
    </row>
    <row r="244" spans="2:4" ht="12.5" x14ac:dyDescent="0.25">
      <c r="B244" s="3" t="str">
        <v/>
      </c>
      <c r="C244" s="3" t="str">
        <v/>
      </c>
      <c r="D244" s="3" t="str">
        <f ca="1"/>
        <v/>
      </c>
    </row>
    <row r="245" spans="2:4" ht="12.5" x14ac:dyDescent="0.25">
      <c r="B245" s="3" t="str">
        <v/>
      </c>
      <c r="C245" s="3" t="str">
        <v/>
      </c>
      <c r="D245" s="3" t="str">
        <f ca="1"/>
        <v/>
      </c>
    </row>
    <row r="246" spans="2:4" ht="12.5" x14ac:dyDescent="0.25">
      <c r="B246" s="3" t="str">
        <v/>
      </c>
      <c r="C246" s="3" t="str">
        <v/>
      </c>
      <c r="D246" s="3" t="str">
        <f ca="1"/>
        <v/>
      </c>
    </row>
    <row r="247" spans="2:4" ht="12.5" x14ac:dyDescent="0.25">
      <c r="B247" s="3" t="str">
        <v/>
      </c>
      <c r="C247" s="3" t="str">
        <v/>
      </c>
      <c r="D247" s="3" t="str">
        <f ca="1"/>
        <v/>
      </c>
    </row>
    <row r="248" spans="2:4" ht="12.5" x14ac:dyDescent="0.25">
      <c r="B248" s="3" t="str">
        <v/>
      </c>
      <c r="C248" s="3" t="str">
        <v/>
      </c>
      <c r="D248" s="3" t="str">
        <f ca="1"/>
        <v/>
      </c>
    </row>
    <row r="249" spans="2:4" ht="12.5" x14ac:dyDescent="0.25">
      <c r="B249" s="3" t="str">
        <v/>
      </c>
      <c r="C249" s="3" t="str">
        <v/>
      </c>
      <c r="D249" s="3" t="str">
        <f ca="1"/>
        <v/>
      </c>
    </row>
    <row r="250" spans="2:4" ht="12.5" x14ac:dyDescent="0.25">
      <c r="B250" s="3" t="str">
        <v/>
      </c>
      <c r="C250" s="3" t="str">
        <v/>
      </c>
      <c r="D250" s="3" t="str">
        <f ca="1"/>
        <v/>
      </c>
    </row>
    <row r="251" spans="2:4" ht="12.5" x14ac:dyDescent="0.25">
      <c r="B251" s="3" t="str">
        <v/>
      </c>
      <c r="C251" s="3" t="str">
        <v/>
      </c>
      <c r="D251" s="3" t="str">
        <f ca="1"/>
        <v/>
      </c>
    </row>
    <row r="252" spans="2:4" ht="12.5" x14ac:dyDescent="0.25">
      <c r="B252" s="3" t="str">
        <v/>
      </c>
      <c r="C252" s="3" t="str">
        <v/>
      </c>
      <c r="D252" s="3" t="str">
        <f ca="1"/>
        <v/>
      </c>
    </row>
    <row r="253" spans="2:4" ht="12.5" x14ac:dyDescent="0.25">
      <c r="B253" s="3" t="str">
        <v/>
      </c>
      <c r="C253" s="3" t="str">
        <v/>
      </c>
      <c r="D253" s="3" t="str">
        <f ca="1"/>
        <v/>
      </c>
    </row>
    <row r="254" spans="2:4" ht="12.5" x14ac:dyDescent="0.25">
      <c r="B254" s="3" t="str">
        <v/>
      </c>
      <c r="C254" s="3" t="str">
        <v/>
      </c>
      <c r="D254" s="3" t="str">
        <f ca="1"/>
        <v/>
      </c>
    </row>
    <row r="255" spans="2:4" ht="12.5" x14ac:dyDescent="0.25">
      <c r="B255" s="3" t="str">
        <v/>
      </c>
      <c r="C255" s="3" t="str">
        <v/>
      </c>
      <c r="D255" s="3" t="str">
        <f ca="1"/>
        <v/>
      </c>
    </row>
    <row r="256" spans="2:4" ht="12.5" x14ac:dyDescent="0.25">
      <c r="B256" s="3" t="str">
        <v/>
      </c>
      <c r="C256" s="3" t="str">
        <v/>
      </c>
      <c r="D256" s="3" t="str">
        <f ca="1"/>
        <v/>
      </c>
    </row>
    <row r="257" spans="2:4" ht="12.5" x14ac:dyDescent="0.25">
      <c r="B257" s="3" t="str">
        <v/>
      </c>
      <c r="C257" s="3" t="str">
        <v/>
      </c>
      <c r="D257" s="3" t="str">
        <f ca="1"/>
        <v/>
      </c>
    </row>
    <row r="258" spans="2:4" ht="12.5" x14ac:dyDescent="0.25">
      <c r="B258" s="3" t="str">
        <v/>
      </c>
      <c r="C258" s="3" t="str">
        <v/>
      </c>
      <c r="D258" s="3" t="str">
        <f ca="1"/>
        <v/>
      </c>
    </row>
    <row r="259" spans="2:4" ht="12.5" x14ac:dyDescent="0.25">
      <c r="B259" s="3" t="str">
        <v/>
      </c>
      <c r="C259" s="3" t="str">
        <v/>
      </c>
      <c r="D259" s="3" t="str">
        <f ca="1"/>
        <v/>
      </c>
    </row>
    <row r="260" spans="2:4" ht="12.5" x14ac:dyDescent="0.25">
      <c r="B260" s="3" t="str">
        <v/>
      </c>
      <c r="C260" s="3" t="str">
        <v/>
      </c>
      <c r="D260" s="3" t="str">
        <f ca="1"/>
        <v/>
      </c>
    </row>
    <row r="261" spans="2:4" ht="12.5" x14ac:dyDescent="0.25">
      <c r="B261" s="3" t="str">
        <v/>
      </c>
      <c r="C261" s="3" t="str">
        <v/>
      </c>
      <c r="D261" s="3" t="str">
        <f ca="1"/>
        <v/>
      </c>
    </row>
    <row r="262" spans="2:4" ht="12.5" x14ac:dyDescent="0.25">
      <c r="B262" s="3" t="str">
        <v/>
      </c>
      <c r="C262" s="3" t="str">
        <v/>
      </c>
      <c r="D262" s="3" t="str">
        <f ca="1"/>
        <v/>
      </c>
    </row>
    <row r="263" spans="2:4" ht="12.5" x14ac:dyDescent="0.25">
      <c r="B263" s="3" t="str">
        <v/>
      </c>
      <c r="C263" s="3" t="str">
        <v/>
      </c>
      <c r="D263" s="3" t="str">
        <f ca="1"/>
        <v/>
      </c>
    </row>
    <row r="264" spans="2:4" ht="12.5" x14ac:dyDescent="0.25">
      <c r="B264" s="3" t="str">
        <v/>
      </c>
      <c r="C264" s="3" t="str">
        <v/>
      </c>
      <c r="D264" s="3" t="str">
        <f ca="1"/>
        <v/>
      </c>
    </row>
    <row r="265" spans="2:4" ht="12.5" x14ac:dyDescent="0.25">
      <c r="B265" s="3" t="str">
        <v/>
      </c>
      <c r="C265" s="3" t="str">
        <v/>
      </c>
      <c r="D265" s="3" t="str">
        <f ca="1"/>
        <v/>
      </c>
    </row>
    <row r="266" spans="2:4" ht="12.5" x14ac:dyDescent="0.25">
      <c r="B266" s="3" t="str">
        <v/>
      </c>
      <c r="C266" s="3" t="str">
        <v/>
      </c>
      <c r="D266" s="3" t="str">
        <f ca="1"/>
        <v/>
      </c>
    </row>
    <row r="267" spans="2:4" ht="12.5" x14ac:dyDescent="0.25">
      <c r="B267" s="3" t="str">
        <v/>
      </c>
      <c r="C267" s="3" t="str">
        <v/>
      </c>
      <c r="D267" s="3" t="str">
        <f ca="1"/>
        <v/>
      </c>
    </row>
    <row r="268" spans="2:4" ht="12.5" x14ac:dyDescent="0.25">
      <c r="B268" s="3" t="str">
        <v/>
      </c>
      <c r="C268" s="3" t="str">
        <v/>
      </c>
      <c r="D268" s="3" t="str">
        <f ca="1"/>
        <v/>
      </c>
    </row>
    <row r="269" spans="2:4" ht="12.5" x14ac:dyDescent="0.25">
      <c r="B269" s="3" t="str">
        <v/>
      </c>
      <c r="C269" s="3" t="str">
        <v/>
      </c>
      <c r="D269" s="3" t="str">
        <f ca="1"/>
        <v/>
      </c>
    </row>
    <row r="270" spans="2:4" ht="12.5" x14ac:dyDescent="0.25">
      <c r="B270" s="3" t="str">
        <v/>
      </c>
      <c r="C270" s="3" t="str">
        <v/>
      </c>
      <c r="D270" s="3" t="str">
        <f ca="1"/>
        <v/>
      </c>
    </row>
    <row r="271" spans="2:4" ht="12.5" x14ac:dyDescent="0.25">
      <c r="B271" s="3" t="str">
        <v/>
      </c>
      <c r="C271" s="3" t="str">
        <v/>
      </c>
      <c r="D271" s="3" t="str">
        <f ca="1"/>
        <v/>
      </c>
    </row>
    <row r="272" spans="2:4" ht="12.5" x14ac:dyDescent="0.25">
      <c r="B272" s="3" t="str">
        <v/>
      </c>
      <c r="C272" s="3" t="str">
        <v/>
      </c>
      <c r="D272" s="3" t="str">
        <f ca="1"/>
        <v/>
      </c>
    </row>
    <row r="273" spans="2:4" ht="12.5" x14ac:dyDescent="0.25">
      <c r="B273" s="3" t="str">
        <v/>
      </c>
      <c r="C273" s="3" t="str">
        <v/>
      </c>
      <c r="D273" s="3" t="str">
        <f ca="1"/>
        <v/>
      </c>
    </row>
    <row r="274" spans="2:4" ht="12.5" x14ac:dyDescent="0.25">
      <c r="B274" s="3" t="str">
        <v/>
      </c>
      <c r="C274" s="3" t="str">
        <v/>
      </c>
      <c r="D274" s="3" t="str">
        <f ca="1"/>
        <v/>
      </c>
    </row>
    <row r="275" spans="2:4" ht="12.5" x14ac:dyDescent="0.25">
      <c r="B275" s="3" t="str">
        <v/>
      </c>
      <c r="C275" s="3" t="str">
        <v/>
      </c>
      <c r="D275" s="3" t="str">
        <f ca="1"/>
        <v/>
      </c>
    </row>
    <row r="276" spans="2:4" ht="12.5" x14ac:dyDescent="0.25">
      <c r="B276" s="3" t="str">
        <v/>
      </c>
      <c r="C276" s="3" t="str">
        <v/>
      </c>
      <c r="D276" s="3" t="str">
        <f ca="1"/>
        <v/>
      </c>
    </row>
    <row r="277" spans="2:4" ht="12.5" x14ac:dyDescent="0.25">
      <c r="B277" s="3" t="str">
        <v/>
      </c>
      <c r="C277" s="3" t="str">
        <v/>
      </c>
      <c r="D277" s="3" t="str">
        <f ca="1"/>
        <v/>
      </c>
    </row>
    <row r="278" spans="2:4" ht="12.5" x14ac:dyDescent="0.25">
      <c r="B278" s="3" t="str">
        <v/>
      </c>
      <c r="C278" s="3" t="str">
        <v/>
      </c>
      <c r="D278" s="3" t="str">
        <f ca="1"/>
        <v/>
      </c>
    </row>
    <row r="279" spans="2:4" ht="12.5" x14ac:dyDescent="0.25">
      <c r="B279" s="3" t="str">
        <v/>
      </c>
      <c r="C279" s="3" t="str">
        <v/>
      </c>
      <c r="D279" s="3" t="str">
        <f ca="1"/>
        <v/>
      </c>
    </row>
    <row r="280" spans="2:4" ht="12.5" x14ac:dyDescent="0.25">
      <c r="B280" s="3" t="str">
        <v/>
      </c>
      <c r="C280" s="3" t="str">
        <v/>
      </c>
      <c r="D280" s="3" t="str">
        <f ca="1"/>
        <v/>
      </c>
    </row>
    <row r="281" spans="2:4" ht="12.5" x14ac:dyDescent="0.25">
      <c r="B281" s="3" t="str">
        <v/>
      </c>
      <c r="C281" s="3" t="str">
        <v/>
      </c>
      <c r="D281" s="3" t="str">
        <f ca="1"/>
        <v/>
      </c>
    </row>
    <row r="282" spans="2:4" ht="12.5" x14ac:dyDescent="0.25">
      <c r="B282" s="3" t="str">
        <v/>
      </c>
      <c r="C282" s="3" t="str">
        <v/>
      </c>
      <c r="D282" s="3" t="str">
        <f ca="1"/>
        <v/>
      </c>
    </row>
    <row r="283" spans="2:4" ht="12.5" x14ac:dyDescent="0.25">
      <c r="B283" s="3" t="str">
        <v/>
      </c>
      <c r="C283" s="3" t="str">
        <v/>
      </c>
      <c r="D283" s="3" t="str">
        <f ca="1"/>
        <v/>
      </c>
    </row>
    <row r="284" spans="2:4" ht="12.5" x14ac:dyDescent="0.25">
      <c r="B284" s="3" t="str">
        <v/>
      </c>
      <c r="C284" s="3" t="str">
        <v/>
      </c>
      <c r="D284" s="3" t="str">
        <f ca="1"/>
        <v/>
      </c>
    </row>
    <row r="285" spans="2:4" ht="12.5" x14ac:dyDescent="0.25">
      <c r="B285" s="3" t="str">
        <v/>
      </c>
      <c r="C285" s="3" t="str">
        <v/>
      </c>
      <c r="D285" s="3" t="str">
        <f ca="1"/>
        <v/>
      </c>
    </row>
    <row r="286" spans="2:4" ht="12.5" x14ac:dyDescent="0.25">
      <c r="B286" s="3" t="str">
        <v/>
      </c>
      <c r="C286" s="3" t="str">
        <v/>
      </c>
      <c r="D286" s="3" t="str">
        <f ca="1"/>
        <v/>
      </c>
    </row>
    <row r="287" spans="2:4" ht="12.5" x14ac:dyDescent="0.25">
      <c r="B287" s="3" t="str">
        <v/>
      </c>
      <c r="C287" s="3" t="str">
        <v/>
      </c>
      <c r="D287" s="3" t="str">
        <f ca="1"/>
        <v/>
      </c>
    </row>
    <row r="288" spans="2:4" ht="12.5" x14ac:dyDescent="0.25">
      <c r="B288" s="3" t="str">
        <v/>
      </c>
      <c r="C288" s="3" t="str">
        <v/>
      </c>
      <c r="D288" s="3" t="str">
        <f ca="1"/>
        <v/>
      </c>
    </row>
    <row r="289" spans="2:4" ht="12.5" x14ac:dyDescent="0.25">
      <c r="B289" s="3" t="str">
        <v/>
      </c>
      <c r="C289" s="3" t="str">
        <v/>
      </c>
      <c r="D289" s="3" t="str">
        <f ca="1"/>
        <v/>
      </c>
    </row>
    <row r="290" spans="2:4" ht="12.5" x14ac:dyDescent="0.25">
      <c r="B290" s="3" t="str">
        <v/>
      </c>
      <c r="C290" s="3" t="str">
        <v/>
      </c>
      <c r="D290" s="3" t="str">
        <f ca="1"/>
        <v/>
      </c>
    </row>
    <row r="291" spans="2:4" ht="12.5" x14ac:dyDescent="0.25">
      <c r="B291" s="3" t="str">
        <v/>
      </c>
      <c r="C291" s="3" t="str">
        <v/>
      </c>
      <c r="D291" s="3" t="str">
        <f ca="1"/>
        <v/>
      </c>
    </row>
    <row r="292" spans="2:4" ht="12.5" x14ac:dyDescent="0.25">
      <c r="B292" s="3" t="str">
        <v/>
      </c>
      <c r="C292" s="3" t="str">
        <v/>
      </c>
      <c r="D292" s="3" t="str">
        <f ca="1"/>
        <v/>
      </c>
    </row>
    <row r="293" spans="2:4" ht="12.5" x14ac:dyDescent="0.25">
      <c r="B293" s="3" t="str">
        <v/>
      </c>
      <c r="C293" s="3" t="str">
        <v/>
      </c>
      <c r="D293" s="3" t="str">
        <f ca="1"/>
        <v/>
      </c>
    </row>
    <row r="294" spans="2:4" ht="12.5" x14ac:dyDescent="0.25">
      <c r="B294" s="3" t="str">
        <v/>
      </c>
      <c r="C294" s="3" t="str">
        <v/>
      </c>
      <c r="D294" s="3" t="str">
        <f ca="1"/>
        <v/>
      </c>
    </row>
    <row r="295" spans="2:4" ht="12.5" x14ac:dyDescent="0.25">
      <c r="B295" s="3" t="str">
        <v/>
      </c>
      <c r="C295" s="3" t="str">
        <v/>
      </c>
      <c r="D295" s="3" t="str">
        <f ca="1"/>
        <v/>
      </c>
    </row>
    <row r="296" spans="2:4" ht="12.5" x14ac:dyDescent="0.25">
      <c r="B296" s="3" t="str">
        <v/>
      </c>
      <c r="C296" s="3" t="str">
        <v/>
      </c>
      <c r="D296" s="3" t="str">
        <f ca="1"/>
        <v/>
      </c>
    </row>
    <row r="297" spans="2:4" ht="12.5" x14ac:dyDescent="0.25">
      <c r="B297" s="3" t="str">
        <v/>
      </c>
      <c r="C297" s="3" t="str">
        <v/>
      </c>
      <c r="D297" s="3" t="str">
        <f ca="1"/>
        <v/>
      </c>
    </row>
    <row r="298" spans="2:4" ht="12.5" x14ac:dyDescent="0.25">
      <c r="B298" s="3" t="str">
        <v/>
      </c>
      <c r="C298" s="3" t="str">
        <v/>
      </c>
      <c r="D298" s="3" t="str">
        <f ca="1"/>
        <v/>
      </c>
    </row>
    <row r="299" spans="2:4" ht="12.5" x14ac:dyDescent="0.25">
      <c r="B299" s="3" t="str">
        <v/>
      </c>
      <c r="C299" s="3" t="str">
        <v/>
      </c>
      <c r="D299" s="3" t="str">
        <f ca="1"/>
        <v/>
      </c>
    </row>
    <row r="300" spans="2:4" ht="12.5" x14ac:dyDescent="0.25">
      <c r="B300" s="3" t="str">
        <v/>
      </c>
      <c r="C300" s="3" t="str">
        <v/>
      </c>
      <c r="D300" s="3" t="str">
        <f ca="1"/>
        <v/>
      </c>
    </row>
    <row r="301" spans="2:4" ht="12.5" x14ac:dyDescent="0.25">
      <c r="B301" s="3" t="str">
        <v/>
      </c>
      <c r="C301" s="3" t="str">
        <v/>
      </c>
      <c r="D301" s="3" t="str">
        <f ca="1"/>
        <v/>
      </c>
    </row>
    <row r="302" spans="2:4" ht="12.5" x14ac:dyDescent="0.25">
      <c r="B302" s="3" t="str">
        <v/>
      </c>
      <c r="C302" s="3" t="str">
        <v/>
      </c>
      <c r="D302" s="3" t="str">
        <f ca="1"/>
        <v/>
      </c>
    </row>
    <row r="303" spans="2:4" ht="12.5" x14ac:dyDescent="0.25">
      <c r="B303" s="3" t="str">
        <v/>
      </c>
      <c r="C303" s="3" t="str">
        <v/>
      </c>
      <c r="D303" s="3" t="str">
        <f ca="1"/>
        <v/>
      </c>
    </row>
    <row r="304" spans="2:4" ht="12.5" x14ac:dyDescent="0.25">
      <c r="B304" s="3" t="str">
        <v/>
      </c>
      <c r="C304" s="3" t="str">
        <v/>
      </c>
      <c r="D304" s="3" t="str">
        <f ca="1"/>
        <v/>
      </c>
    </row>
    <row r="305" spans="2:4" ht="12.5" x14ac:dyDescent="0.25">
      <c r="B305" s="3" t="str">
        <v/>
      </c>
      <c r="C305" s="3" t="str">
        <v/>
      </c>
      <c r="D305" s="3" t="str">
        <f ca="1"/>
        <v/>
      </c>
    </row>
    <row r="306" spans="2:4" ht="12.5" x14ac:dyDescent="0.25">
      <c r="B306" s="3" t="str">
        <v/>
      </c>
      <c r="C306" s="3" t="str">
        <v/>
      </c>
      <c r="D306" s="3" t="str">
        <f ca="1"/>
        <v/>
      </c>
    </row>
    <row r="307" spans="2:4" ht="12.5" x14ac:dyDescent="0.25">
      <c r="B307" s="3" t="str">
        <v/>
      </c>
      <c r="C307" s="3" t="str">
        <v/>
      </c>
      <c r="D307" s="3" t="str">
        <f ca="1"/>
        <v/>
      </c>
    </row>
    <row r="308" spans="2:4" ht="12.5" x14ac:dyDescent="0.25">
      <c r="B308" s="3" t="str">
        <v/>
      </c>
      <c r="C308" s="3" t="str">
        <v/>
      </c>
      <c r="D308" s="3" t="str">
        <f ca="1"/>
        <v/>
      </c>
    </row>
    <row r="309" spans="2:4" ht="12.5" x14ac:dyDescent="0.25">
      <c r="B309" s="3" t="str">
        <v/>
      </c>
      <c r="C309" s="3" t="str">
        <v/>
      </c>
      <c r="D309" s="3" t="str">
        <f ca="1"/>
        <v/>
      </c>
    </row>
    <row r="310" spans="2:4" ht="12.5" x14ac:dyDescent="0.25">
      <c r="B310" s="3" t="str">
        <v/>
      </c>
      <c r="C310" s="3" t="str">
        <v/>
      </c>
      <c r="D310" s="3" t="str">
        <f ca="1"/>
        <v/>
      </c>
    </row>
    <row r="311" spans="2:4" ht="12.5" x14ac:dyDescent="0.25">
      <c r="B311" s="3" t="str">
        <v/>
      </c>
      <c r="C311" s="3" t="str">
        <v/>
      </c>
      <c r="D311" s="3" t="str">
        <f ca="1"/>
        <v/>
      </c>
    </row>
    <row r="312" spans="2:4" ht="12.5" x14ac:dyDescent="0.25">
      <c r="B312" s="3" t="str">
        <v/>
      </c>
      <c r="C312" s="3" t="str">
        <v/>
      </c>
      <c r="D312" s="3" t="str">
        <f ca="1"/>
        <v/>
      </c>
    </row>
    <row r="313" spans="2:4" ht="12.5" x14ac:dyDescent="0.25">
      <c r="B313" s="3" t="str">
        <v/>
      </c>
      <c r="C313" s="3" t="str">
        <v/>
      </c>
      <c r="D313" s="3" t="str">
        <f ca="1"/>
        <v/>
      </c>
    </row>
    <row r="314" spans="2:4" ht="12.5" x14ac:dyDescent="0.25">
      <c r="B314" s="3" t="str">
        <v/>
      </c>
      <c r="C314" s="3" t="str">
        <v/>
      </c>
      <c r="D314" s="3" t="str">
        <f ca="1"/>
        <v/>
      </c>
    </row>
    <row r="315" spans="2:4" ht="12.5" x14ac:dyDescent="0.25">
      <c r="B315" s="3" t="str">
        <v/>
      </c>
      <c r="C315" s="3" t="str">
        <v/>
      </c>
      <c r="D315" s="3" t="str">
        <f ca="1"/>
        <v/>
      </c>
    </row>
    <row r="316" spans="2:4" ht="12.5" x14ac:dyDescent="0.25">
      <c r="B316" s="3" t="str">
        <v/>
      </c>
      <c r="C316" s="3" t="str">
        <v/>
      </c>
      <c r="D316" s="3" t="str">
        <f ca="1"/>
        <v/>
      </c>
    </row>
    <row r="317" spans="2:4" ht="12.5" x14ac:dyDescent="0.25">
      <c r="B317" s="3" t="str">
        <v/>
      </c>
      <c r="C317" s="3" t="str">
        <v/>
      </c>
      <c r="D317" s="3" t="str">
        <f ca="1"/>
        <v/>
      </c>
    </row>
    <row r="318" spans="2:4" ht="12.5" x14ac:dyDescent="0.25">
      <c r="B318" s="3" t="str">
        <v/>
      </c>
      <c r="C318" s="3" t="str">
        <v/>
      </c>
      <c r="D318" s="3" t="str">
        <f ca="1"/>
        <v/>
      </c>
    </row>
    <row r="319" spans="2:4" ht="12.5" x14ac:dyDescent="0.25">
      <c r="B319" s="3" t="str">
        <v/>
      </c>
      <c r="C319" s="3" t="str">
        <v/>
      </c>
      <c r="D319" s="3" t="str">
        <f ca="1"/>
        <v/>
      </c>
    </row>
    <row r="320" spans="2:4" ht="12.5" x14ac:dyDescent="0.25">
      <c r="B320" s="3" t="str">
        <v/>
      </c>
      <c r="C320" s="3" t="str">
        <v/>
      </c>
      <c r="D320" s="3" t="str">
        <f ca="1"/>
        <v/>
      </c>
    </row>
    <row r="321" spans="2:4" ht="12.5" x14ac:dyDescent="0.25">
      <c r="B321" s="3" t="str">
        <v/>
      </c>
      <c r="C321" s="3" t="str">
        <v/>
      </c>
      <c r="D321" s="3" t="str">
        <f ca="1"/>
        <v/>
      </c>
    </row>
    <row r="322" spans="2:4" ht="12.5" x14ac:dyDescent="0.25">
      <c r="B322" s="3" t="str">
        <v/>
      </c>
      <c r="C322" s="3" t="str">
        <v/>
      </c>
      <c r="D322" s="3" t="str">
        <f ca="1"/>
        <v/>
      </c>
    </row>
    <row r="323" spans="2:4" ht="12.5" x14ac:dyDescent="0.25">
      <c r="B323" s="3" t="str">
        <v/>
      </c>
      <c r="C323" s="3" t="str">
        <v/>
      </c>
      <c r="D323" s="3" t="str">
        <f ca="1"/>
        <v/>
      </c>
    </row>
    <row r="324" spans="2:4" ht="12.5" x14ac:dyDescent="0.25">
      <c r="B324" s="3" t="str">
        <v/>
      </c>
      <c r="C324" s="3" t="str">
        <v/>
      </c>
      <c r="D324" s="3" t="str">
        <f ca="1"/>
        <v/>
      </c>
    </row>
    <row r="325" spans="2:4" ht="12.5" x14ac:dyDescent="0.25">
      <c r="B325" s="3" t="str">
        <v/>
      </c>
      <c r="C325" s="3" t="str">
        <v/>
      </c>
      <c r="D325" s="3" t="str">
        <f ca="1"/>
        <v/>
      </c>
    </row>
    <row r="326" spans="2:4" ht="12.5" x14ac:dyDescent="0.25">
      <c r="B326" s="3" t="str">
        <v/>
      </c>
      <c r="C326" s="3" t="str">
        <v/>
      </c>
      <c r="D326" s="3" t="str">
        <f ca="1"/>
        <v/>
      </c>
    </row>
    <row r="327" spans="2:4" ht="12.5" x14ac:dyDescent="0.25">
      <c r="B327" s="3" t="str">
        <v/>
      </c>
      <c r="C327" s="3" t="str">
        <v/>
      </c>
      <c r="D327" s="3" t="str">
        <f ca="1"/>
        <v/>
      </c>
    </row>
    <row r="328" spans="2:4" ht="12.5" x14ac:dyDescent="0.25">
      <c r="B328" s="3" t="str">
        <v/>
      </c>
      <c r="C328" s="3" t="str">
        <v/>
      </c>
      <c r="D328" s="3" t="str">
        <f ca="1"/>
        <v/>
      </c>
    </row>
    <row r="329" spans="2:4" ht="12.5" x14ac:dyDescent="0.25">
      <c r="B329" s="3" t="str">
        <v/>
      </c>
      <c r="C329" s="3" t="str">
        <v/>
      </c>
      <c r="D329" s="3" t="str">
        <f ca="1"/>
        <v/>
      </c>
    </row>
    <row r="330" spans="2:4" ht="12.5" x14ac:dyDescent="0.25">
      <c r="B330" s="3" t="str">
        <v/>
      </c>
      <c r="C330" s="3" t="str">
        <v/>
      </c>
      <c r="D330" s="3" t="str">
        <f ca="1"/>
        <v/>
      </c>
    </row>
    <row r="331" spans="2:4" ht="12.5" x14ac:dyDescent="0.25">
      <c r="B331" s="3" t="str">
        <v/>
      </c>
      <c r="C331" s="3" t="str">
        <v/>
      </c>
      <c r="D331" s="3" t="str">
        <f ca="1"/>
        <v/>
      </c>
    </row>
    <row r="332" spans="2:4" ht="12.5" x14ac:dyDescent="0.25">
      <c r="B332" s="3" t="str">
        <v/>
      </c>
      <c r="C332" s="3" t="str">
        <v/>
      </c>
      <c r="D332" s="3" t="str">
        <f ca="1"/>
        <v/>
      </c>
    </row>
    <row r="333" spans="2:4" ht="12.5" x14ac:dyDescent="0.25">
      <c r="B333" s="3" t="str">
        <v/>
      </c>
      <c r="C333" s="3" t="str">
        <v/>
      </c>
      <c r="D333" s="3" t="str">
        <f ca="1"/>
        <v/>
      </c>
    </row>
    <row r="334" spans="2:4" ht="12.5" x14ac:dyDescent="0.25">
      <c r="B334" s="3" t="str">
        <v/>
      </c>
      <c r="C334" s="3" t="str">
        <v/>
      </c>
      <c r="D334" s="3" t="str">
        <f ca="1"/>
        <v/>
      </c>
    </row>
    <row r="335" spans="2:4" ht="12.5" x14ac:dyDescent="0.25">
      <c r="B335" s="3" t="str">
        <v/>
      </c>
      <c r="C335" s="3" t="str">
        <v/>
      </c>
      <c r="D335" s="3" t="str">
        <f ca="1"/>
        <v/>
      </c>
    </row>
    <row r="336" spans="2:4" ht="12.5" x14ac:dyDescent="0.25">
      <c r="B336" s="3" t="str">
        <v/>
      </c>
      <c r="C336" s="3" t="str">
        <v/>
      </c>
      <c r="D336" s="3" t="str">
        <f ca="1"/>
        <v/>
      </c>
    </row>
    <row r="337" spans="2:4" ht="12.5" x14ac:dyDescent="0.25">
      <c r="B337" s="3" t="str">
        <v/>
      </c>
      <c r="C337" s="3" t="str">
        <v/>
      </c>
      <c r="D337" s="3" t="str">
        <f ca="1"/>
        <v/>
      </c>
    </row>
    <row r="338" spans="2:4" ht="12.5" x14ac:dyDescent="0.25">
      <c r="B338" s="3" t="str">
        <v/>
      </c>
      <c r="C338" s="3" t="str">
        <v/>
      </c>
      <c r="D338" s="3" t="str">
        <f ca="1"/>
        <v/>
      </c>
    </row>
    <row r="339" spans="2:4" ht="12.5" x14ac:dyDescent="0.25">
      <c r="B339" s="3" t="str">
        <v/>
      </c>
      <c r="C339" s="3" t="str">
        <v/>
      </c>
      <c r="D339" s="3" t="str">
        <f ca="1"/>
        <v/>
      </c>
    </row>
    <row r="340" spans="2:4" ht="12.5" x14ac:dyDescent="0.25">
      <c r="B340" s="3" t="str">
        <v/>
      </c>
      <c r="C340" s="3" t="str">
        <v/>
      </c>
      <c r="D340" s="3" t="str">
        <f ca="1"/>
        <v/>
      </c>
    </row>
    <row r="341" spans="2:4" ht="12.5" x14ac:dyDescent="0.25">
      <c r="B341" s="3" t="str">
        <v/>
      </c>
      <c r="C341" s="3" t="str">
        <v/>
      </c>
      <c r="D341" s="3" t="str">
        <f ca="1"/>
        <v/>
      </c>
    </row>
    <row r="342" spans="2:4" ht="12.5" x14ac:dyDescent="0.25">
      <c r="B342" s="3" t="str">
        <v/>
      </c>
      <c r="C342" s="3" t="str">
        <v/>
      </c>
      <c r="D342" s="3" t="str">
        <f ca="1"/>
        <v/>
      </c>
    </row>
    <row r="343" spans="2:4" ht="12.5" x14ac:dyDescent="0.25">
      <c r="B343" s="3" t="str">
        <v/>
      </c>
      <c r="C343" s="3" t="str">
        <v/>
      </c>
      <c r="D343" s="3" t="str">
        <f ca="1"/>
        <v/>
      </c>
    </row>
    <row r="344" spans="2:4" ht="12.5" x14ac:dyDescent="0.25">
      <c r="B344" s="3" t="str">
        <v/>
      </c>
      <c r="C344" s="3" t="str">
        <v/>
      </c>
      <c r="D344" s="3" t="str">
        <f ca="1"/>
        <v/>
      </c>
    </row>
    <row r="345" spans="2:4" ht="12.5" x14ac:dyDescent="0.25">
      <c r="B345" s="3" t="str">
        <v/>
      </c>
      <c r="C345" s="3" t="str">
        <v/>
      </c>
      <c r="D345" s="3" t="str">
        <f ca="1"/>
        <v/>
      </c>
    </row>
    <row r="346" spans="2:4" ht="12.5" x14ac:dyDescent="0.25">
      <c r="B346" s="3" t="str">
        <v/>
      </c>
      <c r="C346" s="3" t="str">
        <v/>
      </c>
      <c r="D346" s="3" t="str">
        <f ca="1"/>
        <v/>
      </c>
    </row>
    <row r="347" spans="2:4" ht="12.5" x14ac:dyDescent="0.25">
      <c r="B347" s="3" t="str">
        <v/>
      </c>
      <c r="C347" s="3" t="str">
        <v/>
      </c>
      <c r="D347" s="3" t="str">
        <f ca="1"/>
        <v/>
      </c>
    </row>
    <row r="348" spans="2:4" ht="12.5" x14ac:dyDescent="0.25">
      <c r="B348" s="3" t="str">
        <v/>
      </c>
      <c r="C348" s="3" t="str">
        <v/>
      </c>
      <c r="D348" s="3" t="str">
        <f ca="1"/>
        <v/>
      </c>
    </row>
    <row r="349" spans="2:4" ht="12.5" x14ac:dyDescent="0.25">
      <c r="B349" s="3" t="str">
        <v/>
      </c>
      <c r="C349" s="3" t="str">
        <v/>
      </c>
      <c r="D349" s="3" t="str">
        <f ca="1"/>
        <v/>
      </c>
    </row>
    <row r="350" spans="2:4" ht="12.5" x14ac:dyDescent="0.25">
      <c r="B350" s="3" t="str">
        <v/>
      </c>
      <c r="C350" s="3" t="str">
        <v/>
      </c>
      <c r="D350" s="3" t="str">
        <f ca="1"/>
        <v/>
      </c>
    </row>
    <row r="351" spans="2:4" ht="12.5" x14ac:dyDescent="0.25">
      <c r="B351" s="3" t="str">
        <v/>
      </c>
      <c r="C351" s="3" t="str">
        <v/>
      </c>
      <c r="D351" s="3" t="str">
        <f ca="1"/>
        <v/>
      </c>
    </row>
    <row r="352" spans="2:4" ht="12.5" x14ac:dyDescent="0.25">
      <c r="B352" s="3" t="str">
        <v/>
      </c>
      <c r="C352" s="3" t="str">
        <v/>
      </c>
      <c r="D352" s="3" t="str">
        <f ca="1"/>
        <v/>
      </c>
    </row>
    <row r="353" spans="2:4" ht="12.5" x14ac:dyDescent="0.25">
      <c r="B353" s="3" t="str">
        <v/>
      </c>
      <c r="C353" s="3" t="str">
        <v/>
      </c>
      <c r="D353" s="3" t="str">
        <f ca="1"/>
        <v/>
      </c>
    </row>
    <row r="354" spans="2:4" ht="12.5" x14ac:dyDescent="0.25">
      <c r="B354" s="3" t="str">
        <v/>
      </c>
      <c r="C354" s="3" t="str">
        <v/>
      </c>
      <c r="D354" s="3" t="str">
        <f ca="1"/>
        <v/>
      </c>
    </row>
    <row r="355" spans="2:4" ht="12.5" x14ac:dyDescent="0.25">
      <c r="B355" s="3" t="str">
        <v/>
      </c>
      <c r="C355" s="3" t="str">
        <v/>
      </c>
      <c r="D355" s="3" t="str">
        <f ca="1"/>
        <v/>
      </c>
    </row>
    <row r="356" spans="2:4" ht="12.5" x14ac:dyDescent="0.25">
      <c r="B356" s="3" t="str">
        <v/>
      </c>
      <c r="C356" s="3" t="str">
        <v/>
      </c>
      <c r="D356" s="3" t="str">
        <f ca="1"/>
        <v/>
      </c>
    </row>
    <row r="357" spans="2:4" ht="12.5" x14ac:dyDescent="0.25">
      <c r="B357" s="3" t="str">
        <v/>
      </c>
      <c r="C357" s="3" t="str">
        <v/>
      </c>
      <c r="D357" s="3" t="str">
        <f ca="1"/>
        <v/>
      </c>
    </row>
    <row r="358" spans="2:4" ht="12.5" x14ac:dyDescent="0.25">
      <c r="B358" s="3" t="str">
        <v/>
      </c>
      <c r="C358" s="3" t="str">
        <v/>
      </c>
      <c r="D358" s="3" t="str">
        <f ca="1"/>
        <v/>
      </c>
    </row>
    <row r="359" spans="2:4" ht="12.5" x14ac:dyDescent="0.25">
      <c r="B359" s="3" t="str">
        <v/>
      </c>
      <c r="C359" s="3" t="str">
        <v/>
      </c>
      <c r="D359" s="3" t="str">
        <f ca="1"/>
        <v/>
      </c>
    </row>
    <row r="360" spans="2:4" ht="12.5" x14ac:dyDescent="0.25">
      <c r="B360" s="3" t="str">
        <v/>
      </c>
      <c r="C360" s="3" t="str">
        <v/>
      </c>
      <c r="D360" s="3" t="str">
        <f ca="1"/>
        <v/>
      </c>
    </row>
    <row r="361" spans="2:4" ht="12.5" x14ac:dyDescent="0.25">
      <c r="B361" s="3" t="str">
        <v/>
      </c>
      <c r="C361" s="3" t="str">
        <v/>
      </c>
      <c r="D361" s="3" t="str">
        <f ca="1"/>
        <v/>
      </c>
    </row>
    <row r="362" spans="2:4" ht="12.5" x14ac:dyDescent="0.25">
      <c r="B362" s="3" t="str">
        <v/>
      </c>
      <c r="C362" s="3" t="str">
        <v/>
      </c>
      <c r="D362" s="3" t="str">
        <f ca="1"/>
        <v/>
      </c>
    </row>
    <row r="363" spans="2:4" ht="12.5" x14ac:dyDescent="0.25">
      <c r="B363" s="3" t="str">
        <v/>
      </c>
      <c r="C363" s="3" t="str">
        <v/>
      </c>
      <c r="D363" s="3" t="str">
        <f ca="1"/>
        <v/>
      </c>
    </row>
    <row r="364" spans="2:4" ht="12.5" x14ac:dyDescent="0.25">
      <c r="B364" s="3" t="str">
        <v/>
      </c>
      <c r="C364" s="3" t="str">
        <v/>
      </c>
      <c r="D364" s="3" t="str">
        <f ca="1"/>
        <v/>
      </c>
    </row>
    <row r="365" spans="2:4" ht="12.5" x14ac:dyDescent="0.25">
      <c r="B365" s="3" t="str">
        <v/>
      </c>
      <c r="C365" s="3" t="str">
        <v/>
      </c>
      <c r="D365" s="3" t="str">
        <f ca="1"/>
        <v/>
      </c>
    </row>
    <row r="366" spans="2:4" ht="12.5" x14ac:dyDescent="0.25">
      <c r="B366" s="3" t="str">
        <v/>
      </c>
      <c r="C366" s="3" t="str">
        <v/>
      </c>
      <c r="D366" s="3" t="str">
        <f ca="1"/>
        <v/>
      </c>
    </row>
    <row r="367" spans="2:4" ht="12.5" x14ac:dyDescent="0.25">
      <c r="B367" s="3" t="str">
        <v/>
      </c>
      <c r="C367" s="3" t="str">
        <v/>
      </c>
      <c r="D367" s="3" t="str">
        <f ca="1"/>
        <v/>
      </c>
    </row>
    <row r="368" spans="2:4" ht="12.5" x14ac:dyDescent="0.25">
      <c r="B368" s="3" t="str">
        <v/>
      </c>
      <c r="C368" s="3" t="str">
        <v/>
      </c>
      <c r="D368" s="3" t="str">
        <f ca="1"/>
        <v/>
      </c>
    </row>
    <row r="369" spans="2:4" ht="12.5" x14ac:dyDescent="0.25">
      <c r="B369" s="3" t="str">
        <v/>
      </c>
      <c r="C369" s="3" t="str">
        <v/>
      </c>
      <c r="D369" s="3" t="str">
        <f ca="1"/>
        <v/>
      </c>
    </row>
    <row r="370" spans="2:4" ht="12.5" x14ac:dyDescent="0.25">
      <c r="B370" s="3" t="str">
        <v/>
      </c>
      <c r="C370" s="3" t="str">
        <v/>
      </c>
      <c r="D370" s="3" t="str">
        <f ca="1"/>
        <v/>
      </c>
    </row>
    <row r="371" spans="2:4" ht="12.5" x14ac:dyDescent="0.25">
      <c r="B371" s="3" t="str">
        <v/>
      </c>
      <c r="C371" s="3" t="str">
        <v/>
      </c>
      <c r="D371" s="3" t="str">
        <f ca="1"/>
        <v/>
      </c>
    </row>
    <row r="372" spans="2:4" ht="12.5" x14ac:dyDescent="0.25">
      <c r="B372" s="3" t="str">
        <v/>
      </c>
      <c r="C372" s="3" t="str">
        <v/>
      </c>
      <c r="D372" s="3" t="str">
        <f ca="1"/>
        <v/>
      </c>
    </row>
    <row r="373" spans="2:4" ht="12.5" x14ac:dyDescent="0.25">
      <c r="B373" s="3" t="str">
        <v/>
      </c>
      <c r="C373" s="3" t="str">
        <v/>
      </c>
      <c r="D373" s="3" t="str">
        <f ca="1"/>
        <v/>
      </c>
    </row>
    <row r="374" spans="2:4" ht="12.5" x14ac:dyDescent="0.25">
      <c r="B374" s="3" t="str">
        <v/>
      </c>
      <c r="C374" s="3" t="str">
        <v/>
      </c>
      <c r="D374" s="3" t="str">
        <f ca="1"/>
        <v/>
      </c>
    </row>
    <row r="375" spans="2:4" ht="12.5" x14ac:dyDescent="0.25">
      <c r="B375" s="3" t="str">
        <v/>
      </c>
      <c r="C375" s="3" t="str">
        <v/>
      </c>
      <c r="D375" s="3" t="str">
        <f ca="1"/>
        <v/>
      </c>
    </row>
    <row r="376" spans="2:4" ht="12.5" x14ac:dyDescent="0.25">
      <c r="B376" s="3" t="str">
        <v/>
      </c>
      <c r="C376" s="3" t="str">
        <v/>
      </c>
      <c r="D376" s="3" t="str">
        <f ca="1"/>
        <v/>
      </c>
    </row>
    <row r="377" spans="2:4" ht="12.5" x14ac:dyDescent="0.25">
      <c r="B377" s="3" t="str">
        <v/>
      </c>
      <c r="C377" s="3" t="str">
        <v/>
      </c>
      <c r="D377" s="3" t="str">
        <f ca="1"/>
        <v/>
      </c>
    </row>
    <row r="378" spans="2:4" ht="12.5" x14ac:dyDescent="0.25">
      <c r="B378" s="3" t="str">
        <v/>
      </c>
      <c r="C378" s="3" t="str">
        <v/>
      </c>
      <c r="D378" s="3" t="str">
        <f ca="1"/>
        <v/>
      </c>
    </row>
    <row r="379" spans="2:4" ht="12.5" x14ac:dyDescent="0.25">
      <c r="B379" s="3" t="str">
        <v/>
      </c>
      <c r="C379" s="3" t="str">
        <v/>
      </c>
      <c r="D379" s="3" t="str">
        <f ca="1"/>
        <v/>
      </c>
    </row>
    <row r="380" spans="2:4" ht="12.5" x14ac:dyDescent="0.25">
      <c r="B380" s="3" t="str">
        <v/>
      </c>
      <c r="C380" s="3" t="str">
        <v/>
      </c>
      <c r="D380" s="3" t="str">
        <f ca="1"/>
        <v/>
      </c>
    </row>
    <row r="381" spans="2:4" ht="12.5" x14ac:dyDescent="0.25">
      <c r="B381" s="3" t="str">
        <v/>
      </c>
      <c r="C381" s="3" t="str">
        <v/>
      </c>
      <c r="D381" s="3" t="str">
        <f ca="1"/>
        <v/>
      </c>
    </row>
    <row r="382" spans="2:4" ht="12.5" x14ac:dyDescent="0.25">
      <c r="B382" s="3" t="str">
        <v/>
      </c>
      <c r="C382" s="3" t="str">
        <v/>
      </c>
      <c r="D382" s="3" t="str">
        <f ca="1"/>
        <v/>
      </c>
    </row>
    <row r="383" spans="2:4" ht="12.5" x14ac:dyDescent="0.25">
      <c r="B383" s="3" t="str">
        <v/>
      </c>
      <c r="C383" s="3" t="str">
        <v/>
      </c>
      <c r="D383" s="3" t="str">
        <f ca="1"/>
        <v/>
      </c>
    </row>
    <row r="384" spans="2:4" ht="12.5" x14ac:dyDescent="0.25">
      <c r="B384" s="3" t="str">
        <v/>
      </c>
      <c r="C384" s="3" t="str">
        <v/>
      </c>
      <c r="D384" s="3" t="str">
        <f ca="1"/>
        <v/>
      </c>
    </row>
    <row r="385" spans="2:4" ht="12.5" x14ac:dyDescent="0.25">
      <c r="B385" s="3" t="str">
        <v/>
      </c>
      <c r="C385" s="3" t="str">
        <v/>
      </c>
      <c r="D385" s="3" t="str">
        <f ca="1"/>
        <v/>
      </c>
    </row>
    <row r="386" spans="2:4" ht="12.5" x14ac:dyDescent="0.25">
      <c r="B386" s="3" t="str">
        <v/>
      </c>
      <c r="C386" s="3" t="str">
        <v/>
      </c>
      <c r="D386" s="3" t="str">
        <f ca="1"/>
        <v/>
      </c>
    </row>
    <row r="387" spans="2:4" ht="12.5" x14ac:dyDescent="0.25">
      <c r="B387" s="3" t="str">
        <v/>
      </c>
      <c r="C387" s="3" t="str">
        <v/>
      </c>
      <c r="D387" s="3" t="str">
        <f ca="1"/>
        <v/>
      </c>
    </row>
    <row r="388" spans="2:4" ht="12.5" x14ac:dyDescent="0.25">
      <c r="B388" s="3" t="str">
        <v/>
      </c>
      <c r="C388" s="3" t="str">
        <v/>
      </c>
      <c r="D388" s="3" t="str">
        <f ca="1"/>
        <v/>
      </c>
    </row>
    <row r="389" spans="2:4" ht="12.5" x14ac:dyDescent="0.25">
      <c r="B389" s="3" t="str">
        <v/>
      </c>
      <c r="C389" s="3" t="str">
        <v/>
      </c>
      <c r="D389" s="3" t="str">
        <f ca="1"/>
        <v/>
      </c>
    </row>
    <row r="390" spans="2:4" ht="12.5" x14ac:dyDescent="0.25">
      <c r="B390" s="3" t="str">
        <v/>
      </c>
      <c r="C390" s="3" t="str">
        <v/>
      </c>
      <c r="D390" s="3" t="str">
        <f ca="1"/>
        <v/>
      </c>
    </row>
    <row r="391" spans="2:4" ht="12.5" x14ac:dyDescent="0.25">
      <c r="B391" s="3" t="str">
        <v/>
      </c>
      <c r="C391" s="3" t="str">
        <v/>
      </c>
      <c r="D391" s="3" t="str">
        <f ca="1"/>
        <v/>
      </c>
    </row>
    <row r="392" spans="2:4" ht="12.5" x14ac:dyDescent="0.25">
      <c r="B392" s="3" t="str">
        <v/>
      </c>
      <c r="C392" s="3" t="str">
        <v/>
      </c>
      <c r="D392" s="3" t="str">
        <f ca="1"/>
        <v/>
      </c>
    </row>
    <row r="393" spans="2:4" ht="12.5" x14ac:dyDescent="0.25">
      <c r="B393" s="3" t="str">
        <v/>
      </c>
      <c r="C393" s="3" t="str">
        <v/>
      </c>
      <c r="D393" s="3" t="str">
        <f ca="1"/>
        <v/>
      </c>
    </row>
    <row r="394" spans="2:4" ht="12.5" x14ac:dyDescent="0.25">
      <c r="B394" s="3" t="str">
        <v/>
      </c>
      <c r="C394" s="3" t="str">
        <v/>
      </c>
      <c r="D394" s="3" t="str">
        <f ca="1"/>
        <v/>
      </c>
    </row>
    <row r="395" spans="2:4" ht="12.5" x14ac:dyDescent="0.25">
      <c r="B395" s="3" t="str">
        <v/>
      </c>
      <c r="C395" s="3" t="str">
        <v/>
      </c>
      <c r="D395" s="3" t="str">
        <f ca="1"/>
        <v/>
      </c>
    </row>
    <row r="396" spans="2:4" ht="12.5" x14ac:dyDescent="0.25">
      <c r="B396" s="3" t="str">
        <v/>
      </c>
      <c r="C396" s="3" t="str">
        <v/>
      </c>
      <c r="D396" s="3" t="str">
        <f ca="1"/>
        <v/>
      </c>
    </row>
    <row r="397" spans="2:4" ht="12.5" x14ac:dyDescent="0.25">
      <c r="B397" s="3" t="str">
        <v/>
      </c>
      <c r="C397" s="3" t="str">
        <v/>
      </c>
      <c r="D397" s="3" t="str">
        <f ca="1"/>
        <v/>
      </c>
    </row>
    <row r="398" spans="2:4" ht="12.5" x14ac:dyDescent="0.25">
      <c r="B398" s="3" t="str">
        <v/>
      </c>
      <c r="C398" s="3" t="str">
        <v/>
      </c>
      <c r="D398" s="3" t="str">
        <f ca="1"/>
        <v/>
      </c>
    </row>
    <row r="399" spans="2:4" ht="12.5" x14ac:dyDescent="0.25">
      <c r="B399" s="3" t="str">
        <v/>
      </c>
      <c r="C399" s="3" t="str">
        <v/>
      </c>
      <c r="D399" s="3" t="str">
        <f ca="1"/>
        <v/>
      </c>
    </row>
    <row r="400" spans="2:4" ht="12.5" x14ac:dyDescent="0.25">
      <c r="B400" s="3" t="str">
        <v/>
      </c>
      <c r="C400" s="3" t="str">
        <v/>
      </c>
      <c r="D400" s="3" t="str">
        <f ca="1"/>
        <v/>
      </c>
    </row>
    <row r="401" spans="2:4" ht="12.5" x14ac:dyDescent="0.25">
      <c r="B401" s="3" t="str">
        <v/>
      </c>
      <c r="C401" s="3" t="str">
        <v/>
      </c>
      <c r="D401" s="3" t="str">
        <f ca="1"/>
        <v/>
      </c>
    </row>
    <row r="402" spans="2:4" ht="12.5" x14ac:dyDescent="0.25">
      <c r="B402" s="3" t="str">
        <v/>
      </c>
      <c r="C402" s="3" t="str">
        <v/>
      </c>
      <c r="D402" s="3" t="str">
        <f ca="1"/>
        <v/>
      </c>
    </row>
    <row r="403" spans="2:4" ht="12.5" x14ac:dyDescent="0.25">
      <c r="B403" s="3" t="str">
        <v/>
      </c>
      <c r="C403" s="3" t="str">
        <v/>
      </c>
      <c r="D403" s="3" t="str">
        <f ca="1"/>
        <v/>
      </c>
    </row>
    <row r="404" spans="2:4" ht="12.5" x14ac:dyDescent="0.25">
      <c r="B404" s="3" t="str">
        <v/>
      </c>
      <c r="C404" s="3" t="str">
        <v/>
      </c>
      <c r="D404" s="3" t="str">
        <f ca="1"/>
        <v/>
      </c>
    </row>
    <row r="405" spans="2:4" ht="12.5" x14ac:dyDescent="0.25">
      <c r="B405" s="3" t="str">
        <v/>
      </c>
      <c r="C405" s="3" t="str">
        <v/>
      </c>
      <c r="D405" s="3" t="str">
        <f ca="1"/>
        <v/>
      </c>
    </row>
    <row r="406" spans="2:4" ht="12.5" x14ac:dyDescent="0.25">
      <c r="B406" s="3" t="str">
        <v/>
      </c>
      <c r="C406" s="3" t="str">
        <v/>
      </c>
      <c r="D406" s="3" t="str">
        <f ca="1"/>
        <v/>
      </c>
    </row>
    <row r="407" spans="2:4" ht="12.5" x14ac:dyDescent="0.25">
      <c r="B407" s="3" t="str">
        <v/>
      </c>
      <c r="C407" s="3" t="str">
        <v/>
      </c>
      <c r="D407" s="3" t="str">
        <f ca="1"/>
        <v/>
      </c>
    </row>
    <row r="408" spans="2:4" ht="12.5" x14ac:dyDescent="0.25">
      <c r="B408" s="3" t="str">
        <v/>
      </c>
      <c r="C408" s="3" t="str">
        <v/>
      </c>
      <c r="D408" s="3" t="str">
        <f ca="1"/>
        <v/>
      </c>
    </row>
    <row r="409" spans="2:4" ht="12.5" x14ac:dyDescent="0.25">
      <c r="B409" s="3" t="str">
        <v/>
      </c>
      <c r="C409" s="3" t="str">
        <v/>
      </c>
      <c r="D409" s="3" t="str">
        <f ca="1"/>
        <v/>
      </c>
    </row>
    <row r="410" spans="2:4" ht="12.5" x14ac:dyDescent="0.25">
      <c r="B410" s="3" t="str">
        <v/>
      </c>
      <c r="C410" s="3" t="str">
        <v/>
      </c>
      <c r="D410" s="3" t="str">
        <f ca="1"/>
        <v/>
      </c>
    </row>
    <row r="411" spans="2:4" ht="12.5" x14ac:dyDescent="0.25">
      <c r="B411" s="3" t="str">
        <v/>
      </c>
      <c r="C411" s="3" t="str">
        <v/>
      </c>
      <c r="D411" s="3" t="str">
        <f ca="1"/>
        <v/>
      </c>
    </row>
    <row r="412" spans="2:4" ht="12.5" x14ac:dyDescent="0.25">
      <c r="B412" s="3" t="str">
        <v/>
      </c>
      <c r="C412" s="3" t="str">
        <v/>
      </c>
      <c r="D412" s="3" t="str">
        <f ca="1"/>
        <v/>
      </c>
    </row>
    <row r="413" spans="2:4" ht="12.5" x14ac:dyDescent="0.25">
      <c r="B413" s="3" t="str">
        <v/>
      </c>
      <c r="C413" s="3" t="str">
        <v/>
      </c>
      <c r="D413" s="3" t="str">
        <f ca="1"/>
        <v/>
      </c>
    </row>
    <row r="414" spans="2:4" ht="12.5" x14ac:dyDescent="0.25">
      <c r="B414" s="3" t="str">
        <v/>
      </c>
      <c r="C414" s="3" t="str">
        <v/>
      </c>
      <c r="D414" s="3" t="str">
        <f ca="1"/>
        <v/>
      </c>
    </row>
    <row r="415" spans="2:4" ht="12.5" x14ac:dyDescent="0.25">
      <c r="B415" s="3" t="str">
        <v/>
      </c>
      <c r="C415" s="3" t="str">
        <v/>
      </c>
      <c r="D415" s="3" t="str">
        <f ca="1"/>
        <v/>
      </c>
    </row>
    <row r="416" spans="2:4" ht="12.5" x14ac:dyDescent="0.25">
      <c r="B416" s="3" t="str">
        <v/>
      </c>
      <c r="C416" s="3" t="str">
        <v/>
      </c>
      <c r="D416" s="3" t="str">
        <f ca="1"/>
        <v/>
      </c>
    </row>
    <row r="417" spans="2:4" ht="12.5" x14ac:dyDescent="0.25">
      <c r="B417" s="3" t="str">
        <v/>
      </c>
      <c r="C417" s="3" t="str">
        <v/>
      </c>
      <c r="D417" s="3" t="str">
        <f ca="1"/>
        <v/>
      </c>
    </row>
    <row r="418" spans="2:4" ht="12.5" x14ac:dyDescent="0.25">
      <c r="B418" s="3" t="str">
        <v/>
      </c>
      <c r="C418" s="3" t="str">
        <v/>
      </c>
      <c r="D418" s="3" t="str">
        <f ca="1"/>
        <v/>
      </c>
    </row>
    <row r="419" spans="2:4" ht="12.5" x14ac:dyDescent="0.25">
      <c r="B419" s="3" t="str">
        <v/>
      </c>
      <c r="C419" s="3" t="str">
        <v/>
      </c>
      <c r="D419" s="3" t="str">
        <f ca="1"/>
        <v/>
      </c>
    </row>
    <row r="420" spans="2:4" ht="12.5" x14ac:dyDescent="0.25">
      <c r="B420" s="3" t="str">
        <v/>
      </c>
      <c r="C420" s="3" t="str">
        <v/>
      </c>
      <c r="D420" s="3" t="str">
        <f ca="1"/>
        <v/>
      </c>
    </row>
    <row r="421" spans="2:4" ht="12.5" x14ac:dyDescent="0.25">
      <c r="B421" s="3" t="str">
        <v/>
      </c>
      <c r="C421" s="3" t="str">
        <v/>
      </c>
      <c r="D421" s="3" t="str">
        <f ca="1"/>
        <v/>
      </c>
    </row>
    <row r="422" spans="2:4" ht="12.5" x14ac:dyDescent="0.25">
      <c r="B422" s="3" t="str">
        <v/>
      </c>
      <c r="C422" s="3" t="str">
        <v/>
      </c>
      <c r="D422" s="3" t="str">
        <f ca="1"/>
        <v/>
      </c>
    </row>
    <row r="423" spans="2:4" ht="12.5" x14ac:dyDescent="0.25">
      <c r="B423" s="3" t="str">
        <v/>
      </c>
      <c r="C423" s="3" t="str">
        <v/>
      </c>
      <c r="D423" s="3" t="str">
        <f ca="1"/>
        <v/>
      </c>
    </row>
    <row r="424" spans="2:4" ht="12.5" x14ac:dyDescent="0.25">
      <c r="B424" s="3" t="str">
        <v/>
      </c>
      <c r="C424" s="3" t="str">
        <v/>
      </c>
      <c r="D424" s="3" t="str">
        <f ca="1"/>
        <v/>
      </c>
    </row>
    <row r="425" spans="2:4" ht="12.5" x14ac:dyDescent="0.25">
      <c r="B425" s="3" t="str">
        <v/>
      </c>
      <c r="C425" s="3" t="str">
        <v/>
      </c>
      <c r="D425" s="3" t="str">
        <f ca="1"/>
        <v/>
      </c>
    </row>
    <row r="426" spans="2:4" ht="12.5" x14ac:dyDescent="0.25">
      <c r="B426" s="3" t="str">
        <v/>
      </c>
      <c r="C426" s="3" t="str">
        <v/>
      </c>
      <c r="D426" s="3" t="str">
        <f ca="1"/>
        <v/>
      </c>
    </row>
    <row r="427" spans="2:4" ht="12.5" x14ac:dyDescent="0.25">
      <c r="B427" s="3" t="str">
        <v/>
      </c>
      <c r="C427" s="3" t="str">
        <v/>
      </c>
      <c r="D427" s="3" t="str">
        <f ca="1"/>
        <v/>
      </c>
    </row>
    <row r="428" spans="2:4" ht="12.5" x14ac:dyDescent="0.25">
      <c r="B428" s="3" t="str">
        <v/>
      </c>
      <c r="C428" s="3" t="str">
        <v/>
      </c>
      <c r="D428" s="3" t="str">
        <f ca="1"/>
        <v/>
      </c>
    </row>
    <row r="429" spans="2:4" ht="12.5" x14ac:dyDescent="0.25">
      <c r="B429" s="3" t="str">
        <v/>
      </c>
      <c r="C429" s="3" t="str">
        <v/>
      </c>
      <c r="D429" s="3" t="str">
        <f ca="1"/>
        <v/>
      </c>
    </row>
    <row r="430" spans="2:4" ht="12.5" x14ac:dyDescent="0.25">
      <c r="B430" s="3" t="str">
        <v/>
      </c>
      <c r="C430" s="3" t="str">
        <v/>
      </c>
      <c r="D430" s="3" t="str">
        <f ca="1"/>
        <v/>
      </c>
    </row>
    <row r="431" spans="2:4" ht="12.5" x14ac:dyDescent="0.25">
      <c r="B431" s="3" t="str">
        <v/>
      </c>
      <c r="C431" s="3" t="str">
        <v/>
      </c>
      <c r="D431" s="3" t="str">
        <f ca="1"/>
        <v/>
      </c>
    </row>
    <row r="432" spans="2:4" ht="12.5" x14ac:dyDescent="0.25">
      <c r="B432" s="3" t="str">
        <v/>
      </c>
      <c r="C432" s="3" t="str">
        <v/>
      </c>
      <c r="D432" s="3" t="str">
        <f ca="1"/>
        <v/>
      </c>
    </row>
    <row r="433" spans="2:4" ht="12.5" x14ac:dyDescent="0.25">
      <c r="B433" s="3" t="str">
        <v/>
      </c>
      <c r="C433" s="3" t="str">
        <v/>
      </c>
      <c r="D433" s="3" t="str">
        <f ca="1"/>
        <v/>
      </c>
    </row>
    <row r="434" spans="2:4" ht="12.5" x14ac:dyDescent="0.25">
      <c r="B434" s="3" t="str">
        <v/>
      </c>
      <c r="C434" s="3" t="str">
        <v/>
      </c>
      <c r="D434" s="3" t="str">
        <f ca="1"/>
        <v/>
      </c>
    </row>
    <row r="435" spans="2:4" ht="12.5" x14ac:dyDescent="0.25">
      <c r="B435" s="3" t="str">
        <v/>
      </c>
      <c r="C435" s="3" t="str">
        <v/>
      </c>
      <c r="D435" s="3" t="str">
        <f ca="1"/>
        <v/>
      </c>
    </row>
    <row r="436" spans="2:4" ht="12.5" x14ac:dyDescent="0.25">
      <c r="B436" s="3" t="str">
        <v/>
      </c>
      <c r="C436" s="3" t="str">
        <v/>
      </c>
      <c r="D436" s="3" t="str">
        <f ca="1"/>
        <v/>
      </c>
    </row>
    <row r="437" spans="2:4" ht="12.5" x14ac:dyDescent="0.25">
      <c r="B437" s="3" t="str">
        <v/>
      </c>
      <c r="C437" s="3" t="str">
        <v/>
      </c>
      <c r="D437" s="3" t="str">
        <f ca="1"/>
        <v/>
      </c>
    </row>
    <row r="438" spans="2:4" ht="12.5" x14ac:dyDescent="0.25">
      <c r="B438" s="3" t="str">
        <v/>
      </c>
      <c r="C438" s="3" t="str">
        <v/>
      </c>
      <c r="D438" s="3" t="str">
        <f ca="1"/>
        <v/>
      </c>
    </row>
    <row r="439" spans="2:4" ht="12.5" x14ac:dyDescent="0.25">
      <c r="B439" s="3" t="str">
        <v/>
      </c>
      <c r="C439" s="3" t="str">
        <v/>
      </c>
      <c r="D439" s="3" t="str">
        <f ca="1"/>
        <v/>
      </c>
    </row>
    <row r="440" spans="2:4" ht="12.5" x14ac:dyDescent="0.25">
      <c r="B440" s="3" t="str">
        <v/>
      </c>
      <c r="C440" s="3" t="str">
        <v/>
      </c>
      <c r="D440" s="3" t="str">
        <f ca="1"/>
        <v/>
      </c>
    </row>
    <row r="441" spans="2:4" ht="12.5" x14ac:dyDescent="0.25">
      <c r="B441" s="3" t="str">
        <v/>
      </c>
      <c r="C441" s="3" t="str">
        <v/>
      </c>
      <c r="D441" s="3" t="str">
        <f ca="1"/>
        <v/>
      </c>
    </row>
    <row r="442" spans="2:4" ht="12.5" x14ac:dyDescent="0.25">
      <c r="B442" s="3" t="str">
        <v/>
      </c>
      <c r="C442" s="3" t="str">
        <v/>
      </c>
      <c r="D442" s="3" t="str">
        <f ca="1"/>
        <v/>
      </c>
    </row>
    <row r="443" spans="2:4" ht="12.5" x14ac:dyDescent="0.25">
      <c r="B443" s="3" t="str">
        <v/>
      </c>
      <c r="C443" s="3" t="str">
        <v/>
      </c>
      <c r="D443" s="3" t="str">
        <f ca="1"/>
        <v/>
      </c>
    </row>
    <row r="444" spans="2:4" ht="12.5" x14ac:dyDescent="0.25">
      <c r="B444" s="3" t="str">
        <v/>
      </c>
      <c r="C444" s="3" t="str">
        <v/>
      </c>
      <c r="D444" s="3" t="str">
        <f ca="1"/>
        <v/>
      </c>
    </row>
    <row r="445" spans="2:4" ht="12.5" x14ac:dyDescent="0.25">
      <c r="B445" s="3" t="str">
        <v/>
      </c>
      <c r="C445" s="3" t="str">
        <v/>
      </c>
      <c r="D445" s="3" t="str">
        <f ca="1"/>
        <v/>
      </c>
    </row>
    <row r="446" spans="2:4" ht="12.5" x14ac:dyDescent="0.25">
      <c r="B446" s="3" t="str">
        <v/>
      </c>
      <c r="C446" s="3" t="str">
        <v/>
      </c>
      <c r="D446" s="3" t="str">
        <f ca="1"/>
        <v/>
      </c>
    </row>
    <row r="447" spans="2:4" ht="12.5" x14ac:dyDescent="0.25">
      <c r="B447" s="3" t="str">
        <v/>
      </c>
      <c r="C447" s="3" t="str">
        <v/>
      </c>
      <c r="D447" s="3" t="str">
        <f ca="1"/>
        <v/>
      </c>
    </row>
    <row r="448" spans="2:4" ht="12.5" x14ac:dyDescent="0.25">
      <c r="B448" s="3" t="str">
        <v/>
      </c>
      <c r="C448" s="3" t="str">
        <v/>
      </c>
      <c r="D448" s="3" t="str">
        <f ca="1"/>
        <v/>
      </c>
    </row>
    <row r="449" spans="2:4" ht="12.5" x14ac:dyDescent="0.25">
      <c r="B449" s="3" t="str">
        <v/>
      </c>
      <c r="C449" s="3" t="str">
        <v/>
      </c>
      <c r="D449" s="3" t="str">
        <f ca="1"/>
        <v/>
      </c>
    </row>
    <row r="450" spans="2:4" ht="12.5" x14ac:dyDescent="0.25">
      <c r="B450" s="3" t="str">
        <v/>
      </c>
      <c r="C450" s="3" t="str">
        <v/>
      </c>
      <c r="D450" s="3" t="str">
        <f ca="1"/>
        <v/>
      </c>
    </row>
    <row r="451" spans="2:4" ht="12.5" x14ac:dyDescent="0.25">
      <c r="B451" s="3" t="str">
        <v/>
      </c>
      <c r="C451" s="3" t="str">
        <v/>
      </c>
      <c r="D451" s="3" t="str">
        <f ca="1"/>
        <v/>
      </c>
    </row>
    <row r="452" spans="2:4" ht="12.5" x14ac:dyDescent="0.25">
      <c r="B452" s="3" t="str">
        <v/>
      </c>
      <c r="C452" s="3" t="str">
        <v/>
      </c>
      <c r="D452" s="3" t="str">
        <f ca="1"/>
        <v/>
      </c>
    </row>
    <row r="453" spans="2:4" ht="12.5" x14ac:dyDescent="0.25">
      <c r="B453" s="3" t="str">
        <v/>
      </c>
      <c r="C453" s="3" t="str">
        <v/>
      </c>
      <c r="D453" s="3" t="str">
        <f ca="1"/>
        <v/>
      </c>
    </row>
    <row r="454" spans="2:4" ht="12.5" x14ac:dyDescent="0.25">
      <c r="B454" s="3" t="str">
        <v/>
      </c>
      <c r="C454" s="3" t="str">
        <v/>
      </c>
      <c r="D454" s="3" t="str">
        <f ca="1"/>
        <v/>
      </c>
    </row>
    <row r="455" spans="2:4" ht="12.5" x14ac:dyDescent="0.25">
      <c r="B455" s="3" t="str">
        <v/>
      </c>
      <c r="C455" s="3" t="str">
        <v/>
      </c>
      <c r="D455" s="3" t="str">
        <f ca="1"/>
        <v/>
      </c>
    </row>
    <row r="456" spans="2:4" ht="12.5" x14ac:dyDescent="0.25">
      <c r="B456" s="3" t="str">
        <v/>
      </c>
      <c r="C456" s="3" t="str">
        <v/>
      </c>
      <c r="D456" s="3" t="str">
        <f ca="1"/>
        <v/>
      </c>
    </row>
    <row r="457" spans="2:4" ht="12.5" x14ac:dyDescent="0.25">
      <c r="B457" s="3" t="str">
        <v/>
      </c>
      <c r="C457" s="3" t="str">
        <v/>
      </c>
      <c r="D457" s="3" t="str">
        <f ca="1"/>
        <v/>
      </c>
    </row>
    <row r="458" spans="2:4" ht="12.5" x14ac:dyDescent="0.25">
      <c r="B458" s="3" t="str">
        <v/>
      </c>
      <c r="C458" s="3" t="str">
        <v/>
      </c>
      <c r="D458" s="3" t="str">
        <f ca="1"/>
        <v/>
      </c>
    </row>
    <row r="459" spans="2:4" ht="12.5" x14ac:dyDescent="0.25">
      <c r="B459" s="3" t="str">
        <v/>
      </c>
      <c r="C459" s="3" t="str">
        <v/>
      </c>
      <c r="D459" s="3" t="str">
        <f ca="1"/>
        <v/>
      </c>
    </row>
    <row r="460" spans="2:4" ht="12.5" x14ac:dyDescent="0.25">
      <c r="B460" s="3" t="str">
        <v/>
      </c>
      <c r="C460" s="3" t="str">
        <v/>
      </c>
      <c r="D460" s="3" t="str">
        <f ca="1"/>
        <v/>
      </c>
    </row>
    <row r="461" spans="2:4" ht="12.5" x14ac:dyDescent="0.25">
      <c r="B461" s="3" t="str">
        <v/>
      </c>
      <c r="C461" s="3" t="str">
        <v/>
      </c>
      <c r="D461" s="3" t="str">
        <f ca="1"/>
        <v/>
      </c>
    </row>
    <row r="462" spans="2:4" ht="12.5" x14ac:dyDescent="0.25">
      <c r="B462" s="3" t="str">
        <v/>
      </c>
      <c r="C462" s="3" t="str">
        <v/>
      </c>
      <c r="D462" s="3" t="str">
        <f ca="1"/>
        <v/>
      </c>
    </row>
    <row r="463" spans="2:4" ht="12.5" x14ac:dyDescent="0.25">
      <c r="B463" s="3" t="str">
        <v/>
      </c>
      <c r="C463" s="3" t="str">
        <v/>
      </c>
      <c r="D463" s="3" t="str">
        <f ca="1"/>
        <v/>
      </c>
    </row>
    <row r="464" spans="2:4" ht="12.5" x14ac:dyDescent="0.25">
      <c r="B464" s="3" t="str">
        <v/>
      </c>
      <c r="C464" s="3" t="str">
        <v/>
      </c>
      <c r="D464" s="3" t="str">
        <f ca="1"/>
        <v/>
      </c>
    </row>
    <row r="465" spans="2:4" ht="12.5" x14ac:dyDescent="0.25">
      <c r="B465" s="3" t="str">
        <v/>
      </c>
      <c r="C465" s="3" t="str">
        <v/>
      </c>
      <c r="D465" s="3" t="str">
        <f ca="1"/>
        <v/>
      </c>
    </row>
    <row r="466" spans="2:4" ht="12.5" x14ac:dyDescent="0.25">
      <c r="B466" s="3" t="str">
        <v/>
      </c>
      <c r="C466" s="3" t="str">
        <v/>
      </c>
      <c r="D466" s="3" t="str">
        <f ca="1"/>
        <v/>
      </c>
    </row>
    <row r="467" spans="2:4" ht="12.5" x14ac:dyDescent="0.25">
      <c r="B467" s="3" t="str">
        <v/>
      </c>
      <c r="C467" s="3" t="str">
        <v/>
      </c>
      <c r="D467" s="3" t="str">
        <f ca="1"/>
        <v/>
      </c>
    </row>
    <row r="468" spans="2:4" ht="12.5" x14ac:dyDescent="0.25">
      <c r="B468" s="3" t="str">
        <v/>
      </c>
      <c r="C468" s="3" t="str">
        <v/>
      </c>
      <c r="D468" s="3" t="str">
        <f ca="1"/>
        <v/>
      </c>
    </row>
    <row r="469" spans="2:4" ht="12.5" x14ac:dyDescent="0.25">
      <c r="B469" s="3" t="str">
        <v/>
      </c>
      <c r="C469" s="3" t="str">
        <v/>
      </c>
      <c r="D469" s="3" t="str">
        <f ca="1"/>
        <v/>
      </c>
    </row>
    <row r="470" spans="2:4" ht="12.5" x14ac:dyDescent="0.25">
      <c r="B470" s="3" t="str">
        <v/>
      </c>
      <c r="C470" s="3" t="str">
        <v/>
      </c>
      <c r="D470" s="3" t="str">
        <f ca="1"/>
        <v/>
      </c>
    </row>
    <row r="471" spans="2:4" ht="12.5" x14ac:dyDescent="0.25">
      <c r="B471" s="3" t="str">
        <v/>
      </c>
      <c r="C471" s="3" t="str">
        <v/>
      </c>
      <c r="D471" s="3" t="str">
        <f ca="1"/>
        <v/>
      </c>
    </row>
    <row r="472" spans="2:4" ht="12.5" x14ac:dyDescent="0.25">
      <c r="B472" s="3" t="str">
        <v/>
      </c>
      <c r="C472" s="3" t="str">
        <v/>
      </c>
      <c r="D472" s="3" t="str">
        <f ca="1"/>
        <v/>
      </c>
    </row>
    <row r="473" spans="2:4" ht="12.5" x14ac:dyDescent="0.25">
      <c r="B473" s="3" t="str">
        <v/>
      </c>
      <c r="C473" s="3" t="str">
        <v/>
      </c>
      <c r="D473" s="3" t="str">
        <f ca="1"/>
        <v/>
      </c>
    </row>
    <row r="474" spans="2:4" ht="12.5" x14ac:dyDescent="0.25">
      <c r="B474" s="3" t="str">
        <v/>
      </c>
      <c r="C474" s="3" t="str">
        <v/>
      </c>
      <c r="D474" s="3" t="str">
        <f ca="1"/>
        <v/>
      </c>
    </row>
    <row r="475" spans="2:4" ht="12.5" x14ac:dyDescent="0.25">
      <c r="B475" s="3" t="str">
        <v/>
      </c>
      <c r="C475" s="3" t="str">
        <v/>
      </c>
      <c r="D475" s="3" t="str">
        <f ca="1"/>
        <v/>
      </c>
    </row>
    <row r="476" spans="2:4" ht="12.5" x14ac:dyDescent="0.25">
      <c r="B476" s="3" t="str">
        <v/>
      </c>
      <c r="C476" s="3" t="str">
        <v/>
      </c>
      <c r="D476" s="3" t="str">
        <f ca="1"/>
        <v/>
      </c>
    </row>
    <row r="477" spans="2:4" ht="12.5" x14ac:dyDescent="0.25">
      <c r="B477" s="3" t="str">
        <v/>
      </c>
      <c r="C477" s="3" t="str">
        <v/>
      </c>
      <c r="D477" s="3" t="str">
        <f ca="1"/>
        <v/>
      </c>
    </row>
    <row r="478" spans="2:4" ht="12.5" x14ac:dyDescent="0.25">
      <c r="B478" s="3" t="str">
        <v/>
      </c>
      <c r="C478" s="3" t="str">
        <v/>
      </c>
      <c r="D478" s="3" t="str">
        <f ca="1"/>
        <v/>
      </c>
    </row>
    <row r="479" spans="2:4" ht="12.5" x14ac:dyDescent="0.25">
      <c r="B479" s="3" t="str">
        <v/>
      </c>
      <c r="C479" s="3" t="str">
        <v/>
      </c>
      <c r="D479" s="3" t="str">
        <f ca="1"/>
        <v/>
      </c>
    </row>
    <row r="480" spans="2:4" ht="12.5" x14ac:dyDescent="0.25">
      <c r="B480" s="3" t="str">
        <v/>
      </c>
      <c r="C480" s="3" t="str">
        <v/>
      </c>
      <c r="D480" s="3" t="str">
        <f ca="1"/>
        <v/>
      </c>
    </row>
    <row r="481" spans="2:4" ht="12.5" x14ac:dyDescent="0.25">
      <c r="B481" s="3" t="str">
        <v/>
      </c>
      <c r="C481" s="3" t="str">
        <v/>
      </c>
      <c r="D481" s="3" t="str">
        <f ca="1"/>
        <v/>
      </c>
    </row>
    <row r="482" spans="2:4" ht="12.5" x14ac:dyDescent="0.25">
      <c r="B482" s="3" t="str">
        <v/>
      </c>
      <c r="C482" s="3" t="str">
        <v/>
      </c>
      <c r="D482" s="3" t="str">
        <f ca="1"/>
        <v/>
      </c>
    </row>
    <row r="483" spans="2:4" ht="12.5" x14ac:dyDescent="0.25">
      <c r="B483" s="3" t="str">
        <v/>
      </c>
      <c r="C483" s="3" t="str">
        <v/>
      </c>
      <c r="D483" s="3" t="str">
        <f ca="1"/>
        <v/>
      </c>
    </row>
    <row r="484" spans="2:4" ht="12.5" x14ac:dyDescent="0.25">
      <c r="B484" s="3" t="str">
        <v/>
      </c>
      <c r="C484" s="3" t="str">
        <v/>
      </c>
      <c r="D484" s="3" t="str">
        <f ca="1"/>
        <v/>
      </c>
    </row>
    <row r="485" spans="2:4" ht="12.5" x14ac:dyDescent="0.25">
      <c r="B485" s="3" t="str">
        <v/>
      </c>
      <c r="C485" s="3" t="str">
        <v/>
      </c>
      <c r="D485" s="3" t="str">
        <f ca="1"/>
        <v/>
      </c>
    </row>
    <row r="486" spans="2:4" ht="12.5" x14ac:dyDescent="0.25">
      <c r="B486" s="3" t="str">
        <v/>
      </c>
      <c r="C486" s="3" t="str">
        <v/>
      </c>
      <c r="D486" s="3" t="str">
        <f ca="1"/>
        <v/>
      </c>
    </row>
    <row r="487" spans="2:4" ht="12.5" x14ac:dyDescent="0.25">
      <c r="B487" s="3" t="str">
        <v/>
      </c>
      <c r="C487" s="3" t="str">
        <v/>
      </c>
      <c r="D487" s="3" t="str">
        <f ca="1"/>
        <v/>
      </c>
    </row>
    <row r="488" spans="2:4" ht="12.5" x14ac:dyDescent="0.25">
      <c r="B488" s="3" t="str">
        <v/>
      </c>
      <c r="C488" s="3" t="str">
        <v/>
      </c>
      <c r="D488" s="3" t="str">
        <f ca="1"/>
        <v/>
      </c>
    </row>
    <row r="489" spans="2:4" ht="12.5" x14ac:dyDescent="0.25">
      <c r="B489" s="3" t="str">
        <v/>
      </c>
      <c r="C489" s="3" t="str">
        <v/>
      </c>
      <c r="D489" s="3" t="str">
        <f ca="1"/>
        <v/>
      </c>
    </row>
    <row r="490" spans="2:4" ht="12.5" x14ac:dyDescent="0.25">
      <c r="B490" s="3" t="str">
        <v/>
      </c>
      <c r="C490" s="3" t="str">
        <v/>
      </c>
      <c r="D490" s="3" t="str">
        <f ca="1"/>
        <v/>
      </c>
    </row>
    <row r="491" spans="2:4" ht="12.5" x14ac:dyDescent="0.25">
      <c r="B491" s="3" t="str">
        <v/>
      </c>
      <c r="C491" s="3" t="str">
        <v/>
      </c>
      <c r="D491" s="3" t="str">
        <f ca="1"/>
        <v/>
      </c>
    </row>
    <row r="492" spans="2:4" ht="12.5" x14ac:dyDescent="0.25">
      <c r="B492" s="3" t="str">
        <v/>
      </c>
      <c r="C492" s="3" t="str">
        <v/>
      </c>
      <c r="D492" s="3" t="str">
        <f ca="1"/>
        <v/>
      </c>
    </row>
    <row r="493" spans="2:4" ht="12.5" x14ac:dyDescent="0.25">
      <c r="B493" s="3" t="str">
        <v/>
      </c>
      <c r="C493" s="3" t="str">
        <v/>
      </c>
      <c r="D493" s="3" t="str">
        <f ca="1"/>
        <v/>
      </c>
    </row>
    <row r="494" spans="2:4" ht="12.5" x14ac:dyDescent="0.25">
      <c r="B494" s="3" t="str">
        <v/>
      </c>
      <c r="C494" s="3" t="str">
        <v/>
      </c>
      <c r="D494" s="3" t="str">
        <f ca="1"/>
        <v/>
      </c>
    </row>
    <row r="495" spans="2:4" ht="12.5" x14ac:dyDescent="0.25">
      <c r="B495" s="3" t="str">
        <v/>
      </c>
      <c r="C495" s="3" t="str">
        <v/>
      </c>
      <c r="D495" s="3" t="str">
        <f ca="1"/>
        <v/>
      </c>
    </row>
    <row r="496" spans="2:4" ht="12.5" x14ac:dyDescent="0.25">
      <c r="B496" s="3" t="str">
        <v/>
      </c>
      <c r="C496" s="3" t="str">
        <v/>
      </c>
      <c r="D496" s="3" t="str">
        <f ca="1"/>
        <v/>
      </c>
    </row>
    <row r="497" spans="2:4" ht="12.5" x14ac:dyDescent="0.25">
      <c r="B497" s="3" t="str">
        <v/>
      </c>
      <c r="C497" s="3" t="str">
        <v/>
      </c>
      <c r="D497" s="3" t="str">
        <f ca="1"/>
        <v/>
      </c>
    </row>
    <row r="498" spans="2:4" ht="12.5" x14ac:dyDescent="0.25">
      <c r="B498" s="3" t="str">
        <v/>
      </c>
      <c r="C498" s="3" t="str">
        <v/>
      </c>
      <c r="D498" s="3" t="str">
        <f ca="1"/>
        <v/>
      </c>
    </row>
    <row r="499" spans="2:4" ht="12.5" x14ac:dyDescent="0.25">
      <c r="B499" s="3" t="str">
        <v/>
      </c>
      <c r="C499" s="3" t="str">
        <v/>
      </c>
      <c r="D499" s="3" t="str">
        <f ca="1"/>
        <v/>
      </c>
    </row>
    <row r="500" spans="2:4" ht="12.5" x14ac:dyDescent="0.25">
      <c r="B500" s="3" t="str">
        <v/>
      </c>
      <c r="C500" s="3" t="str">
        <v/>
      </c>
      <c r="D500" s="3" t="str">
        <f ca="1"/>
        <v/>
      </c>
    </row>
    <row r="501" spans="2:4" ht="12.5" x14ac:dyDescent="0.25">
      <c r="B501" s="3" t="str">
        <v/>
      </c>
      <c r="C501" s="3" t="str">
        <v/>
      </c>
      <c r="D501" s="3" t="str">
        <f ca="1"/>
        <v/>
      </c>
    </row>
    <row r="502" spans="2:4" ht="12.5" x14ac:dyDescent="0.25">
      <c r="B502" s="3" t="str">
        <v/>
      </c>
      <c r="C502" s="3" t="str">
        <v/>
      </c>
      <c r="D502" s="3" t="str">
        <f ca="1"/>
        <v/>
      </c>
    </row>
    <row r="503" spans="2:4" ht="12.5" x14ac:dyDescent="0.25">
      <c r="B503" s="3" t="str">
        <v/>
      </c>
      <c r="C503" s="3" t="str">
        <v/>
      </c>
      <c r="D503" s="3" t="str">
        <f ca="1"/>
        <v/>
      </c>
    </row>
    <row r="504" spans="2:4" ht="12.5" x14ac:dyDescent="0.25">
      <c r="B504" s="3" t="str">
        <v/>
      </c>
      <c r="C504" s="3" t="str">
        <v/>
      </c>
      <c r="D504" s="3" t="str">
        <f ca="1"/>
        <v/>
      </c>
    </row>
    <row r="505" spans="2:4" ht="12.5" x14ac:dyDescent="0.25">
      <c r="B505" s="3" t="str">
        <v/>
      </c>
      <c r="C505" s="3" t="str">
        <v/>
      </c>
      <c r="D505" s="3" t="str">
        <f ca="1"/>
        <v/>
      </c>
    </row>
    <row r="506" spans="2:4" ht="12.5" x14ac:dyDescent="0.25">
      <c r="B506" s="3" t="str">
        <v/>
      </c>
      <c r="C506" s="3" t="str">
        <v/>
      </c>
      <c r="D506" s="3" t="str">
        <f ca="1"/>
        <v/>
      </c>
    </row>
    <row r="507" spans="2:4" ht="12.5" x14ac:dyDescent="0.25">
      <c r="B507" s="3" t="str">
        <v/>
      </c>
      <c r="C507" s="3" t="str">
        <v/>
      </c>
      <c r="D507" s="3" t="str">
        <f ca="1"/>
        <v/>
      </c>
    </row>
    <row r="508" spans="2:4" ht="12.5" x14ac:dyDescent="0.25">
      <c r="B508" s="3" t="str">
        <v/>
      </c>
      <c r="C508" s="3" t="str">
        <v/>
      </c>
      <c r="D508" s="3" t="str">
        <f ca="1"/>
        <v/>
      </c>
    </row>
    <row r="509" spans="2:4" ht="12.5" x14ac:dyDescent="0.25">
      <c r="B509" s="3" t="str">
        <v/>
      </c>
      <c r="C509" s="3" t="str">
        <v/>
      </c>
      <c r="D509" s="3" t="str">
        <f ca="1"/>
        <v/>
      </c>
    </row>
    <row r="510" spans="2:4" ht="12.5" x14ac:dyDescent="0.25">
      <c r="B510" s="3" t="str">
        <v/>
      </c>
      <c r="C510" s="3" t="str">
        <v/>
      </c>
      <c r="D510" s="3" t="str">
        <f ca="1"/>
        <v/>
      </c>
    </row>
    <row r="511" spans="2:4" ht="12.5" x14ac:dyDescent="0.25">
      <c r="B511" s="3" t="str">
        <v/>
      </c>
      <c r="C511" s="3" t="str">
        <v/>
      </c>
      <c r="D511" s="3" t="str">
        <f ca="1"/>
        <v/>
      </c>
    </row>
    <row r="512" spans="2:4" ht="12.5" x14ac:dyDescent="0.25">
      <c r="B512" s="3" t="str">
        <v/>
      </c>
      <c r="C512" s="3" t="str">
        <v/>
      </c>
      <c r="D512" s="3" t="str">
        <f ca="1"/>
        <v/>
      </c>
    </row>
    <row r="513" spans="2:4" ht="12.5" x14ac:dyDescent="0.25">
      <c r="B513" s="3" t="str">
        <v/>
      </c>
      <c r="C513" s="3" t="str">
        <v/>
      </c>
      <c r="D513" s="3" t="str">
        <f ca="1"/>
        <v/>
      </c>
    </row>
    <row r="514" spans="2:4" ht="12.5" x14ac:dyDescent="0.25">
      <c r="B514" s="3" t="str">
        <v/>
      </c>
      <c r="C514" s="3" t="str">
        <v/>
      </c>
      <c r="D514" s="3" t="str">
        <f ca="1"/>
        <v/>
      </c>
    </row>
    <row r="515" spans="2:4" ht="12.5" x14ac:dyDescent="0.25">
      <c r="B515" s="3" t="str">
        <v/>
      </c>
      <c r="C515" s="3" t="str">
        <v/>
      </c>
      <c r="D515" s="3" t="str">
        <f ca="1"/>
        <v/>
      </c>
    </row>
    <row r="516" spans="2:4" ht="12.5" x14ac:dyDescent="0.25">
      <c r="B516" s="3" t="str">
        <v/>
      </c>
      <c r="C516" s="3" t="str">
        <v/>
      </c>
      <c r="D516" s="3" t="str">
        <f ca="1"/>
        <v/>
      </c>
    </row>
    <row r="517" spans="2:4" ht="12.5" x14ac:dyDescent="0.25">
      <c r="B517" s="3" t="str">
        <v/>
      </c>
      <c r="C517" s="3" t="str">
        <v/>
      </c>
      <c r="D517" s="3" t="str">
        <f ca="1"/>
        <v/>
      </c>
    </row>
    <row r="518" spans="2:4" ht="12.5" x14ac:dyDescent="0.25">
      <c r="B518" s="3" t="str">
        <v/>
      </c>
      <c r="C518" s="3" t="str">
        <v/>
      </c>
      <c r="D518" s="3" t="str">
        <f ca="1"/>
        <v/>
      </c>
    </row>
    <row r="519" spans="2:4" ht="12.5" x14ac:dyDescent="0.25">
      <c r="B519" s="3" t="str">
        <v/>
      </c>
      <c r="C519" s="3" t="str">
        <v/>
      </c>
      <c r="D519" s="3" t="str">
        <f ca="1"/>
        <v/>
      </c>
    </row>
    <row r="520" spans="2:4" ht="12.5" x14ac:dyDescent="0.25">
      <c r="B520" s="3" t="str">
        <v/>
      </c>
      <c r="C520" s="3" t="str">
        <v/>
      </c>
      <c r="D520" s="3" t="str">
        <f ca="1"/>
        <v/>
      </c>
    </row>
    <row r="521" spans="2:4" ht="12.5" x14ac:dyDescent="0.25">
      <c r="B521" s="3" t="str">
        <v/>
      </c>
      <c r="C521" s="3" t="str">
        <v/>
      </c>
      <c r="D521" s="3" t="str">
        <f ca="1"/>
        <v/>
      </c>
    </row>
    <row r="522" spans="2:4" ht="12.5" x14ac:dyDescent="0.25">
      <c r="B522" s="3" t="str">
        <v/>
      </c>
      <c r="C522" s="3" t="str">
        <v/>
      </c>
      <c r="D522" s="3" t="str">
        <f ca="1"/>
        <v/>
      </c>
    </row>
    <row r="523" spans="2:4" ht="12.5" x14ac:dyDescent="0.25">
      <c r="B523" s="3" t="str">
        <v/>
      </c>
      <c r="C523" s="3" t="str">
        <v/>
      </c>
      <c r="D523" s="3" t="str">
        <f ca="1"/>
        <v/>
      </c>
    </row>
    <row r="524" spans="2:4" ht="12.5" x14ac:dyDescent="0.25">
      <c r="B524" s="3" t="str">
        <v/>
      </c>
      <c r="C524" s="3" t="str">
        <v/>
      </c>
      <c r="D524" s="3" t="str">
        <f ca="1"/>
        <v/>
      </c>
    </row>
    <row r="525" spans="2:4" ht="12.5" x14ac:dyDescent="0.25">
      <c r="B525" s="3" t="str">
        <v/>
      </c>
      <c r="C525" s="3" t="str">
        <v/>
      </c>
      <c r="D525" s="3" t="str">
        <f ca="1"/>
        <v/>
      </c>
    </row>
    <row r="526" spans="2:4" ht="12.5" x14ac:dyDescent="0.25">
      <c r="B526" s="3" t="str">
        <v/>
      </c>
      <c r="C526" s="3" t="str">
        <v/>
      </c>
      <c r="D526" s="3" t="str">
        <f ca="1"/>
        <v/>
      </c>
    </row>
    <row r="527" spans="2:4" ht="12.5" x14ac:dyDescent="0.25">
      <c r="B527" s="3" t="str">
        <v/>
      </c>
      <c r="C527" s="3" t="str">
        <v/>
      </c>
      <c r="D527" s="3" t="str">
        <f ca="1"/>
        <v/>
      </c>
    </row>
    <row r="528" spans="2:4" ht="12.5" x14ac:dyDescent="0.25">
      <c r="B528" s="3" t="str">
        <v/>
      </c>
      <c r="C528" s="3" t="str">
        <v/>
      </c>
      <c r="D528" s="3" t="str">
        <f ca="1"/>
        <v/>
      </c>
    </row>
    <row r="529" spans="2:4" ht="12.5" x14ac:dyDescent="0.25">
      <c r="B529" s="3" t="str">
        <v/>
      </c>
      <c r="C529" s="3" t="str">
        <v/>
      </c>
      <c r="D529" s="3" t="str">
        <f ca="1"/>
        <v/>
      </c>
    </row>
    <row r="530" spans="2:4" ht="12.5" x14ac:dyDescent="0.25">
      <c r="B530" s="3" t="str">
        <v/>
      </c>
      <c r="C530" s="3" t="str">
        <v/>
      </c>
      <c r="D530" s="3" t="str">
        <f ca="1"/>
        <v/>
      </c>
    </row>
    <row r="531" spans="2:4" ht="12.5" x14ac:dyDescent="0.25">
      <c r="B531" s="3" t="str">
        <v/>
      </c>
      <c r="C531" s="3" t="str">
        <v/>
      </c>
      <c r="D531" s="3" t="str">
        <f ca="1"/>
        <v/>
      </c>
    </row>
    <row r="532" spans="2:4" ht="12.5" x14ac:dyDescent="0.25">
      <c r="B532" s="3" t="str">
        <v/>
      </c>
      <c r="C532" s="3" t="str">
        <v/>
      </c>
      <c r="D532" s="3" t="str">
        <f ca="1"/>
        <v/>
      </c>
    </row>
    <row r="533" spans="2:4" ht="12.5" x14ac:dyDescent="0.25">
      <c r="B533" s="3" t="str">
        <v/>
      </c>
      <c r="C533" s="3" t="str">
        <v/>
      </c>
      <c r="D533" s="3" t="str">
        <f ca="1"/>
        <v/>
      </c>
    </row>
    <row r="534" spans="2:4" ht="12.5" x14ac:dyDescent="0.25">
      <c r="B534" s="3" t="str">
        <v/>
      </c>
      <c r="C534" s="3" t="str">
        <v/>
      </c>
      <c r="D534" s="3" t="str">
        <f ca="1"/>
        <v/>
      </c>
    </row>
    <row r="535" spans="2:4" ht="12.5" x14ac:dyDescent="0.25">
      <c r="B535" s="3" t="str">
        <v/>
      </c>
      <c r="C535" s="3" t="str">
        <v/>
      </c>
      <c r="D535" s="3" t="str">
        <f ca="1"/>
        <v/>
      </c>
    </row>
    <row r="536" spans="2:4" ht="12.5" x14ac:dyDescent="0.25">
      <c r="B536" s="3" t="str">
        <v/>
      </c>
      <c r="C536" s="3" t="str">
        <v/>
      </c>
      <c r="D536" s="3" t="str">
        <f ca="1"/>
        <v/>
      </c>
    </row>
    <row r="537" spans="2:4" ht="12.5" x14ac:dyDescent="0.25">
      <c r="B537" s="3" t="str">
        <v/>
      </c>
      <c r="C537" s="3" t="str">
        <v/>
      </c>
      <c r="D537" s="3" t="str">
        <f ca="1"/>
        <v/>
      </c>
    </row>
    <row r="538" spans="2:4" ht="12.5" x14ac:dyDescent="0.25">
      <c r="B538" s="3" t="str">
        <v/>
      </c>
      <c r="C538" s="3" t="str">
        <v/>
      </c>
      <c r="D538" s="3" t="str">
        <f ca="1"/>
        <v/>
      </c>
    </row>
    <row r="539" spans="2:4" ht="12.5" x14ac:dyDescent="0.25">
      <c r="B539" s="3" t="str">
        <v/>
      </c>
      <c r="C539" s="3" t="str">
        <v/>
      </c>
      <c r="D539" s="3" t="str">
        <f ca="1"/>
        <v/>
      </c>
    </row>
    <row r="540" spans="2:4" ht="12.5" x14ac:dyDescent="0.25">
      <c r="B540" s="3" t="str">
        <v/>
      </c>
      <c r="C540" s="3" t="str">
        <v/>
      </c>
      <c r="D540" s="3" t="str">
        <f ca="1"/>
        <v/>
      </c>
    </row>
    <row r="541" spans="2:4" ht="12.5" x14ac:dyDescent="0.25">
      <c r="B541" s="3" t="str">
        <v/>
      </c>
      <c r="C541" s="3" t="str">
        <v/>
      </c>
      <c r="D541" s="3" t="str">
        <f ca="1"/>
        <v/>
      </c>
    </row>
    <row r="542" spans="2:4" ht="12.5" x14ac:dyDescent="0.25">
      <c r="B542" s="3" t="str">
        <v/>
      </c>
      <c r="C542" s="3" t="str">
        <v/>
      </c>
      <c r="D542" s="3" t="str">
        <f ca="1"/>
        <v/>
      </c>
    </row>
    <row r="543" spans="2:4" ht="12.5" x14ac:dyDescent="0.25">
      <c r="B543" s="3" t="str">
        <v/>
      </c>
      <c r="C543" s="3" t="str">
        <v/>
      </c>
      <c r="D543" s="3" t="str">
        <f ca="1"/>
        <v/>
      </c>
    </row>
    <row r="544" spans="2:4" ht="12.5" x14ac:dyDescent="0.25">
      <c r="B544" s="3" t="str">
        <v/>
      </c>
      <c r="C544" s="3" t="str">
        <v/>
      </c>
      <c r="D544" s="3" t="str">
        <f ca="1"/>
        <v/>
      </c>
    </row>
    <row r="545" spans="2:4" ht="12.5" x14ac:dyDescent="0.25">
      <c r="B545" s="3" t="str">
        <v/>
      </c>
      <c r="C545" s="3" t="str">
        <v/>
      </c>
      <c r="D545" s="3" t="str">
        <f ca="1"/>
        <v/>
      </c>
    </row>
    <row r="546" spans="2:4" ht="12.5" x14ac:dyDescent="0.25">
      <c r="B546" s="3" t="str">
        <v/>
      </c>
      <c r="C546" s="3" t="str">
        <v/>
      </c>
      <c r="D546" s="3" t="str">
        <f ca="1"/>
        <v/>
      </c>
    </row>
    <row r="547" spans="2:4" ht="12.5" x14ac:dyDescent="0.25">
      <c r="B547" s="3" t="str">
        <v/>
      </c>
      <c r="C547" s="3" t="str">
        <v/>
      </c>
      <c r="D547" s="3" t="str">
        <f ca="1"/>
        <v/>
      </c>
    </row>
    <row r="548" spans="2:4" ht="12.5" x14ac:dyDescent="0.25">
      <c r="B548" s="3" t="str">
        <v/>
      </c>
      <c r="C548" s="3" t="str">
        <v/>
      </c>
      <c r="D548" s="3" t="str">
        <f ca="1"/>
        <v/>
      </c>
    </row>
    <row r="549" spans="2:4" ht="12.5" x14ac:dyDescent="0.25">
      <c r="B549" s="3" t="str">
        <v/>
      </c>
      <c r="C549" s="3" t="str">
        <v/>
      </c>
      <c r="D549" s="3" t="str">
        <f ca="1"/>
        <v/>
      </c>
    </row>
    <row r="550" spans="2:4" ht="12.5" x14ac:dyDescent="0.25">
      <c r="B550" s="3" t="str">
        <v/>
      </c>
      <c r="C550" s="3" t="str">
        <v/>
      </c>
      <c r="D550" s="3" t="str">
        <f ca="1"/>
        <v/>
      </c>
    </row>
    <row r="551" spans="2:4" ht="12.5" x14ac:dyDescent="0.25">
      <c r="B551" s="3" t="str">
        <v/>
      </c>
      <c r="C551" s="3" t="str">
        <v/>
      </c>
      <c r="D551" s="3" t="str">
        <f ca="1"/>
        <v/>
      </c>
    </row>
    <row r="552" spans="2:4" ht="12.5" x14ac:dyDescent="0.25">
      <c r="B552" s="3" t="str">
        <v/>
      </c>
      <c r="C552" s="3" t="str">
        <v/>
      </c>
      <c r="D552" s="3" t="str">
        <f ca="1"/>
        <v/>
      </c>
    </row>
    <row r="553" spans="2:4" ht="12.5" x14ac:dyDescent="0.25">
      <c r="B553" s="3" t="str">
        <v/>
      </c>
      <c r="C553" s="3" t="str">
        <v/>
      </c>
      <c r="D553" s="3" t="str">
        <f ca="1"/>
        <v/>
      </c>
    </row>
    <row r="554" spans="2:4" ht="12.5" x14ac:dyDescent="0.25">
      <c r="B554" s="3" t="str">
        <v/>
      </c>
      <c r="C554" s="3" t="str">
        <v/>
      </c>
      <c r="D554" s="3" t="str">
        <f ca="1"/>
        <v/>
      </c>
    </row>
    <row r="555" spans="2:4" ht="12.5" x14ac:dyDescent="0.25">
      <c r="B555" s="3" t="str">
        <v/>
      </c>
      <c r="C555" s="3" t="str">
        <v/>
      </c>
      <c r="D555" s="3" t="str">
        <f ca="1"/>
        <v/>
      </c>
    </row>
    <row r="556" spans="2:4" ht="12.5" x14ac:dyDescent="0.25">
      <c r="B556" s="3" t="str">
        <v/>
      </c>
      <c r="C556" s="3" t="str">
        <v/>
      </c>
      <c r="D556" s="3" t="str">
        <f ca="1"/>
        <v/>
      </c>
    </row>
    <row r="557" spans="2:4" ht="12.5" x14ac:dyDescent="0.25">
      <c r="B557" s="3" t="str">
        <v/>
      </c>
      <c r="C557" s="3" t="str">
        <v/>
      </c>
      <c r="D557" s="3" t="str">
        <f ca="1"/>
        <v/>
      </c>
    </row>
    <row r="558" spans="2:4" ht="12.5" x14ac:dyDescent="0.25">
      <c r="B558" s="3" t="str">
        <v/>
      </c>
      <c r="C558" s="3" t="str">
        <v/>
      </c>
      <c r="D558" s="3" t="str">
        <f ca="1"/>
        <v/>
      </c>
    </row>
    <row r="559" spans="2:4" ht="12.5" x14ac:dyDescent="0.25">
      <c r="B559" s="3" t="str">
        <v/>
      </c>
      <c r="C559" s="3" t="str">
        <v/>
      </c>
      <c r="D559" s="3" t="str">
        <f ca="1"/>
        <v/>
      </c>
    </row>
    <row r="560" spans="2:4" ht="12.5" x14ac:dyDescent="0.25">
      <c r="B560" s="3" t="str">
        <v/>
      </c>
      <c r="C560" s="3" t="str">
        <v/>
      </c>
      <c r="D560" s="3" t="str">
        <f ca="1"/>
        <v/>
      </c>
    </row>
    <row r="561" spans="2:4" ht="12.5" x14ac:dyDescent="0.25">
      <c r="B561" s="3" t="str">
        <v/>
      </c>
      <c r="C561" s="3" t="str">
        <v/>
      </c>
      <c r="D561" s="3" t="str">
        <f ca="1"/>
        <v/>
      </c>
    </row>
    <row r="562" spans="2:4" ht="12.5" x14ac:dyDescent="0.25">
      <c r="B562" s="3" t="str">
        <v/>
      </c>
      <c r="C562" s="3" t="str">
        <v/>
      </c>
      <c r="D562" s="3" t="str">
        <f ca="1"/>
        <v/>
      </c>
    </row>
    <row r="563" spans="2:4" ht="12.5" x14ac:dyDescent="0.25">
      <c r="B563" s="3" t="str">
        <v/>
      </c>
      <c r="C563" s="3" t="str">
        <v/>
      </c>
      <c r="D563" s="3" t="str">
        <f ca="1"/>
        <v/>
      </c>
    </row>
    <row r="564" spans="2:4" ht="12.5" x14ac:dyDescent="0.25">
      <c r="B564" s="3" t="str">
        <v/>
      </c>
      <c r="C564" s="3" t="str">
        <v/>
      </c>
      <c r="D564" s="3" t="str">
        <f ca="1"/>
        <v/>
      </c>
    </row>
    <row r="565" spans="2:4" ht="12.5" x14ac:dyDescent="0.25">
      <c r="B565" s="3" t="str">
        <v/>
      </c>
      <c r="C565" s="3" t="str">
        <v/>
      </c>
      <c r="D565" s="3" t="str">
        <f ca="1"/>
        <v/>
      </c>
    </row>
    <row r="566" spans="2:4" ht="12.5" x14ac:dyDescent="0.25">
      <c r="B566" s="3" t="str">
        <v/>
      </c>
      <c r="C566" s="3" t="str">
        <v/>
      </c>
      <c r="D566" s="3" t="str">
        <f ca="1"/>
        <v/>
      </c>
    </row>
    <row r="567" spans="2:4" ht="12.5" x14ac:dyDescent="0.25">
      <c r="B567" s="3" t="str">
        <v/>
      </c>
      <c r="C567" s="3" t="str">
        <v/>
      </c>
      <c r="D567" s="3" t="str">
        <f ca="1"/>
        <v/>
      </c>
    </row>
    <row r="568" spans="2:4" ht="12.5" x14ac:dyDescent="0.25">
      <c r="B568" s="3" t="str">
        <v/>
      </c>
      <c r="C568" s="3" t="str">
        <v/>
      </c>
      <c r="D568" s="3" t="str">
        <f ca="1"/>
        <v/>
      </c>
    </row>
    <row r="569" spans="2:4" ht="12.5" x14ac:dyDescent="0.25">
      <c r="B569" s="3" t="str">
        <v/>
      </c>
      <c r="C569" s="3" t="str">
        <v/>
      </c>
      <c r="D569" s="3" t="str">
        <f ca="1"/>
        <v/>
      </c>
    </row>
    <row r="570" spans="2:4" ht="12.5" x14ac:dyDescent="0.25">
      <c r="B570" s="3" t="str">
        <v/>
      </c>
      <c r="C570" s="3" t="str">
        <v/>
      </c>
      <c r="D570" s="3" t="str">
        <f ca="1"/>
        <v/>
      </c>
    </row>
    <row r="571" spans="2:4" ht="12.5" x14ac:dyDescent="0.25">
      <c r="B571" s="3" t="str">
        <v/>
      </c>
      <c r="C571" s="3" t="str">
        <v/>
      </c>
      <c r="D571" s="3" t="str">
        <f ca="1"/>
        <v/>
      </c>
    </row>
    <row r="572" spans="2:4" ht="12.5" x14ac:dyDescent="0.25">
      <c r="B572" s="3" t="str">
        <v/>
      </c>
      <c r="C572" s="3" t="str">
        <v/>
      </c>
      <c r="D572" s="3" t="str">
        <f ca="1"/>
        <v/>
      </c>
    </row>
    <row r="573" spans="2:4" ht="12.5" x14ac:dyDescent="0.25">
      <c r="B573" s="3" t="str">
        <v/>
      </c>
      <c r="C573" s="3" t="str">
        <v/>
      </c>
      <c r="D573" s="3" t="str">
        <f ca="1"/>
        <v/>
      </c>
    </row>
    <row r="574" spans="2:4" ht="12.5" x14ac:dyDescent="0.25">
      <c r="B574" s="3" t="str">
        <v/>
      </c>
      <c r="C574" s="3" t="str">
        <v/>
      </c>
      <c r="D574" s="3" t="str">
        <f ca="1"/>
        <v/>
      </c>
    </row>
    <row r="575" spans="2:4" ht="12.5" x14ac:dyDescent="0.25">
      <c r="B575" s="3" t="str">
        <v/>
      </c>
      <c r="C575" s="3" t="str">
        <v/>
      </c>
      <c r="D575" s="3" t="str">
        <f ca="1"/>
        <v/>
      </c>
    </row>
    <row r="576" spans="2:4" ht="12.5" x14ac:dyDescent="0.25">
      <c r="B576" s="3" t="str">
        <v/>
      </c>
      <c r="C576" s="3" t="str">
        <v/>
      </c>
      <c r="D576" s="3" t="str">
        <f ca="1"/>
        <v/>
      </c>
    </row>
    <row r="577" spans="2:4" ht="12.5" x14ac:dyDescent="0.25">
      <c r="B577" s="3" t="str">
        <v/>
      </c>
      <c r="C577" s="3" t="str">
        <v/>
      </c>
      <c r="D577" s="3" t="str">
        <f ca="1"/>
        <v/>
      </c>
    </row>
    <row r="578" spans="2:4" ht="12.5" x14ac:dyDescent="0.25">
      <c r="B578" s="3" t="str">
        <v/>
      </c>
      <c r="C578" s="3" t="str">
        <v/>
      </c>
      <c r="D578" s="3" t="str">
        <f ca="1"/>
        <v/>
      </c>
    </row>
    <row r="579" spans="2:4" ht="12.5" x14ac:dyDescent="0.25">
      <c r="B579" s="3" t="str">
        <v/>
      </c>
      <c r="C579" s="3" t="str">
        <v/>
      </c>
      <c r="D579" s="3" t="str">
        <f ca="1"/>
        <v/>
      </c>
    </row>
    <row r="580" spans="2:4" ht="12.5" x14ac:dyDescent="0.25">
      <c r="B580" s="3" t="str">
        <v/>
      </c>
      <c r="C580" s="3" t="str">
        <v/>
      </c>
      <c r="D580" s="3" t="str">
        <f ca="1"/>
        <v/>
      </c>
    </row>
    <row r="581" spans="2:4" ht="12.5" x14ac:dyDescent="0.25">
      <c r="B581" s="3" t="str">
        <v/>
      </c>
      <c r="C581" s="3" t="str">
        <v/>
      </c>
      <c r="D581" s="3" t="str">
        <f ca="1"/>
        <v/>
      </c>
    </row>
    <row r="582" spans="2:4" ht="12.5" x14ac:dyDescent="0.25">
      <c r="B582" s="3" t="str">
        <v/>
      </c>
      <c r="C582" s="3" t="str">
        <v/>
      </c>
      <c r="D582" s="3" t="str">
        <f ca="1"/>
        <v/>
      </c>
    </row>
    <row r="583" spans="2:4" ht="12.5" x14ac:dyDescent="0.25">
      <c r="B583" s="3" t="str">
        <v/>
      </c>
      <c r="C583" s="3" t="str">
        <v/>
      </c>
      <c r="D583" s="3" t="str">
        <f ca="1"/>
        <v/>
      </c>
    </row>
    <row r="584" spans="2:4" ht="12.5" x14ac:dyDescent="0.25">
      <c r="B584" s="3" t="str">
        <v/>
      </c>
      <c r="C584" s="3" t="str">
        <v/>
      </c>
      <c r="D584" s="3" t="str">
        <f ca="1"/>
        <v/>
      </c>
    </row>
    <row r="585" spans="2:4" ht="12.5" x14ac:dyDescent="0.25">
      <c r="B585" s="3" t="str">
        <v/>
      </c>
      <c r="C585" s="3" t="str">
        <v/>
      </c>
      <c r="D585" s="3" t="str">
        <f ca="1"/>
        <v/>
      </c>
    </row>
    <row r="586" spans="2:4" ht="12.5" x14ac:dyDescent="0.25">
      <c r="B586" s="3" t="str">
        <v/>
      </c>
      <c r="C586" s="3" t="str">
        <v/>
      </c>
      <c r="D586" s="3" t="str">
        <f ca="1"/>
        <v/>
      </c>
    </row>
    <row r="587" spans="2:4" ht="12.5" x14ac:dyDescent="0.25">
      <c r="B587" s="3" t="str">
        <v/>
      </c>
      <c r="C587" s="3" t="str">
        <v/>
      </c>
      <c r="D587" s="3" t="str">
        <f ca="1"/>
        <v/>
      </c>
    </row>
    <row r="588" spans="2:4" ht="12.5" x14ac:dyDescent="0.25">
      <c r="B588" s="3" t="str">
        <v/>
      </c>
      <c r="C588" s="3" t="str">
        <v/>
      </c>
      <c r="D588" s="3" t="str">
        <f ca="1"/>
        <v/>
      </c>
    </row>
    <row r="589" spans="2:4" ht="12.5" x14ac:dyDescent="0.25">
      <c r="B589" s="3" t="str">
        <v/>
      </c>
      <c r="C589" s="3" t="str">
        <v/>
      </c>
      <c r="D589" s="3" t="str">
        <f ca="1"/>
        <v/>
      </c>
    </row>
    <row r="590" spans="2:4" ht="12.5" x14ac:dyDescent="0.25">
      <c r="B590" s="3" t="str">
        <v/>
      </c>
      <c r="C590" s="3" t="str">
        <v/>
      </c>
      <c r="D590" s="3" t="str">
        <f ca="1"/>
        <v/>
      </c>
    </row>
    <row r="591" spans="2:4" ht="12.5" x14ac:dyDescent="0.25">
      <c r="B591" s="3" t="str">
        <v/>
      </c>
      <c r="C591" s="3" t="str">
        <v/>
      </c>
      <c r="D591" s="3" t="str">
        <f ca="1"/>
        <v/>
      </c>
    </row>
    <row r="592" spans="2:4" ht="12.5" x14ac:dyDescent="0.25">
      <c r="B592" s="3" t="str">
        <v/>
      </c>
      <c r="C592" s="3" t="str">
        <v/>
      </c>
      <c r="D592" s="3" t="str">
        <f ca="1"/>
        <v/>
      </c>
    </row>
    <row r="593" spans="2:4" ht="12.5" x14ac:dyDescent="0.25">
      <c r="B593" s="3" t="str">
        <v/>
      </c>
      <c r="C593" s="3" t="str">
        <v/>
      </c>
      <c r="D593" s="3" t="str">
        <f ca="1"/>
        <v/>
      </c>
    </row>
    <row r="594" spans="2:4" ht="12.5" x14ac:dyDescent="0.25">
      <c r="B594" s="3" t="str">
        <v/>
      </c>
      <c r="C594" s="3" t="str">
        <v/>
      </c>
      <c r="D594" s="3" t="str">
        <f ca="1"/>
        <v/>
      </c>
    </row>
    <row r="595" spans="2:4" ht="12.5" x14ac:dyDescent="0.25">
      <c r="B595" s="3" t="str">
        <v/>
      </c>
      <c r="C595" s="3" t="str">
        <v/>
      </c>
      <c r="D595" s="3" t="str">
        <f ca="1"/>
        <v/>
      </c>
    </row>
    <row r="596" spans="2:4" ht="12.5" x14ac:dyDescent="0.25">
      <c r="B596" s="3" t="str">
        <v/>
      </c>
      <c r="C596" s="3" t="str">
        <v/>
      </c>
      <c r="D596" s="3" t="str">
        <f ca="1"/>
        <v/>
      </c>
    </row>
    <row r="597" spans="2:4" ht="12.5" x14ac:dyDescent="0.25">
      <c r="B597" s="3" t="str">
        <v/>
      </c>
      <c r="C597" s="3" t="str">
        <v/>
      </c>
      <c r="D597" s="3" t="str">
        <f ca="1"/>
        <v/>
      </c>
    </row>
    <row r="598" spans="2:4" ht="12.5" x14ac:dyDescent="0.25">
      <c r="B598" s="3" t="str">
        <v/>
      </c>
      <c r="C598" s="3" t="str">
        <v/>
      </c>
      <c r="D598" s="3" t="str">
        <f ca="1"/>
        <v/>
      </c>
    </row>
    <row r="599" spans="2:4" ht="12.5" x14ac:dyDescent="0.25">
      <c r="B599" s="3" t="str">
        <v/>
      </c>
      <c r="C599" s="3" t="str">
        <v/>
      </c>
      <c r="D599" s="3" t="str">
        <f ca="1"/>
        <v/>
      </c>
    </row>
    <row r="600" spans="2:4" ht="12.5" x14ac:dyDescent="0.25">
      <c r="B600" s="3" t="str">
        <v/>
      </c>
      <c r="C600" s="3" t="str">
        <v/>
      </c>
      <c r="D600" s="3" t="str">
        <f ca="1"/>
        <v/>
      </c>
    </row>
    <row r="601" spans="2:4" ht="12.5" x14ac:dyDescent="0.25">
      <c r="B601" s="3" t="str">
        <v/>
      </c>
      <c r="C601" s="3" t="str">
        <v/>
      </c>
      <c r="D601" s="3" t="str">
        <f ca="1"/>
        <v/>
      </c>
    </row>
    <row r="602" spans="2:4" ht="12.5" x14ac:dyDescent="0.25">
      <c r="B602" s="3" t="str">
        <v/>
      </c>
      <c r="C602" s="3" t="str">
        <v/>
      </c>
      <c r="D602" s="3" t="str">
        <f ca="1"/>
        <v/>
      </c>
    </row>
    <row r="603" spans="2:4" ht="12.5" x14ac:dyDescent="0.25">
      <c r="B603" s="3" t="str">
        <v/>
      </c>
      <c r="C603" s="3" t="str">
        <v/>
      </c>
      <c r="D603" s="3" t="str">
        <f ca="1"/>
        <v/>
      </c>
    </row>
    <row r="604" spans="2:4" ht="12.5" x14ac:dyDescent="0.25">
      <c r="B604" s="3" t="str">
        <v/>
      </c>
      <c r="C604" s="3" t="str">
        <v/>
      </c>
      <c r="D604" s="3" t="str">
        <f ca="1"/>
        <v/>
      </c>
    </row>
    <row r="605" spans="2:4" ht="12.5" x14ac:dyDescent="0.25">
      <c r="B605" s="3" t="str">
        <v/>
      </c>
      <c r="C605" s="3" t="str">
        <v/>
      </c>
      <c r="D605" s="3" t="str">
        <f ca="1"/>
        <v/>
      </c>
    </row>
    <row r="606" spans="2:4" ht="12.5" x14ac:dyDescent="0.25">
      <c r="B606" s="3" t="str">
        <v/>
      </c>
      <c r="C606" s="3" t="str">
        <v/>
      </c>
      <c r="D606" s="3" t="str">
        <f ca="1"/>
        <v/>
      </c>
    </row>
    <row r="607" spans="2:4" ht="12.5" x14ac:dyDescent="0.25">
      <c r="B607" s="3" t="str">
        <v/>
      </c>
      <c r="C607" s="3" t="str">
        <v/>
      </c>
      <c r="D607" s="3" t="str">
        <f ca="1"/>
        <v/>
      </c>
    </row>
    <row r="608" spans="2:4" ht="12.5" x14ac:dyDescent="0.25">
      <c r="B608" s="3" t="str">
        <v/>
      </c>
      <c r="C608" s="3" t="str">
        <v/>
      </c>
      <c r="D608" s="3" t="str">
        <f ca="1"/>
        <v/>
      </c>
    </row>
    <row r="609" spans="2:4" ht="12.5" x14ac:dyDescent="0.25">
      <c r="B609" s="3" t="str">
        <v/>
      </c>
      <c r="C609" s="3" t="str">
        <v/>
      </c>
      <c r="D609" s="3" t="str">
        <f ca="1"/>
        <v/>
      </c>
    </row>
    <row r="610" spans="2:4" ht="12.5" x14ac:dyDescent="0.25">
      <c r="B610" s="3" t="str">
        <v/>
      </c>
      <c r="C610" s="3" t="str">
        <v/>
      </c>
      <c r="D610" s="3" t="str">
        <f ca="1"/>
        <v/>
      </c>
    </row>
    <row r="611" spans="2:4" ht="12.5" x14ac:dyDescent="0.25">
      <c r="B611" s="3" t="str">
        <v/>
      </c>
      <c r="C611" s="3" t="str">
        <v/>
      </c>
      <c r="D611" s="3" t="str">
        <f ca="1"/>
        <v/>
      </c>
    </row>
    <row r="612" spans="2:4" ht="12.5" x14ac:dyDescent="0.25">
      <c r="B612" s="3" t="str">
        <v/>
      </c>
      <c r="C612" s="3" t="str">
        <v/>
      </c>
      <c r="D612" s="3" t="str">
        <f ca="1"/>
        <v/>
      </c>
    </row>
    <row r="613" spans="2:4" ht="12.5" x14ac:dyDescent="0.25">
      <c r="B613" s="3" t="str">
        <v/>
      </c>
      <c r="C613" s="3" t="str">
        <v/>
      </c>
      <c r="D613" s="3" t="str">
        <f ca="1"/>
        <v/>
      </c>
    </row>
    <row r="614" spans="2:4" ht="12.5" x14ac:dyDescent="0.25">
      <c r="B614" s="3" t="str">
        <v/>
      </c>
      <c r="C614" s="3" t="str">
        <v/>
      </c>
      <c r="D614" s="3" t="str">
        <f ca="1"/>
        <v/>
      </c>
    </row>
    <row r="615" spans="2:4" ht="12.5" x14ac:dyDescent="0.25">
      <c r="B615" s="3" t="str">
        <v/>
      </c>
      <c r="C615" s="3" t="str">
        <v/>
      </c>
      <c r="D615" s="3" t="str">
        <f ca="1"/>
        <v/>
      </c>
    </row>
    <row r="616" spans="2:4" ht="12.5" x14ac:dyDescent="0.25">
      <c r="B616" s="3" t="str">
        <v/>
      </c>
      <c r="C616" s="3" t="str">
        <v/>
      </c>
      <c r="D616" s="3" t="str">
        <f ca="1"/>
        <v/>
      </c>
    </row>
    <row r="617" spans="2:4" ht="12.5" x14ac:dyDescent="0.25">
      <c r="B617" s="3" t="str">
        <v/>
      </c>
      <c r="C617" s="3" t="str">
        <v/>
      </c>
      <c r="D617" s="3" t="str">
        <f ca="1"/>
        <v/>
      </c>
    </row>
    <row r="618" spans="2:4" ht="12.5" x14ac:dyDescent="0.25">
      <c r="B618" s="3" t="str">
        <v/>
      </c>
      <c r="C618" s="3" t="str">
        <v/>
      </c>
      <c r="D618" s="3" t="str">
        <f ca="1"/>
        <v/>
      </c>
    </row>
    <row r="619" spans="2:4" ht="12.5" x14ac:dyDescent="0.25">
      <c r="B619" s="3" t="str">
        <v/>
      </c>
      <c r="C619" s="3" t="str">
        <v/>
      </c>
      <c r="D619" s="3" t="str">
        <f ca="1"/>
        <v/>
      </c>
    </row>
    <row r="620" spans="2:4" ht="12.5" x14ac:dyDescent="0.25">
      <c r="B620" s="3" t="str">
        <v/>
      </c>
      <c r="C620" s="3" t="str">
        <v/>
      </c>
      <c r="D620" s="3" t="str">
        <f ca="1"/>
        <v/>
      </c>
    </row>
    <row r="621" spans="2:4" ht="12.5" x14ac:dyDescent="0.25">
      <c r="B621" s="3" t="str">
        <v/>
      </c>
      <c r="C621" s="3" t="str">
        <v/>
      </c>
      <c r="D621" s="3" t="str">
        <f ca="1"/>
        <v/>
      </c>
    </row>
    <row r="622" spans="2:4" ht="12.5" x14ac:dyDescent="0.25">
      <c r="B622" s="3" t="str">
        <v/>
      </c>
      <c r="C622" s="3" t="str">
        <v/>
      </c>
      <c r="D622" s="3" t="str">
        <f ca="1"/>
        <v/>
      </c>
    </row>
    <row r="623" spans="2:4" ht="12.5" x14ac:dyDescent="0.25">
      <c r="B623" s="3" t="str">
        <v/>
      </c>
      <c r="C623" s="3" t="str">
        <v/>
      </c>
      <c r="D623" s="3" t="str">
        <f ca="1"/>
        <v/>
      </c>
    </row>
    <row r="624" spans="2:4" ht="12.5" x14ac:dyDescent="0.25">
      <c r="B624" s="3" t="str">
        <v/>
      </c>
      <c r="C624" s="3" t="str">
        <v/>
      </c>
      <c r="D624" s="3" t="str">
        <f ca="1"/>
        <v/>
      </c>
    </row>
    <row r="625" spans="2:4" ht="12.5" x14ac:dyDescent="0.25">
      <c r="B625" s="3" t="str">
        <v/>
      </c>
      <c r="C625" s="3" t="str">
        <v/>
      </c>
      <c r="D625" s="3" t="str">
        <f ca="1"/>
        <v/>
      </c>
    </row>
    <row r="626" spans="2:4" ht="12.5" x14ac:dyDescent="0.25">
      <c r="B626" s="3" t="str">
        <v/>
      </c>
      <c r="C626" s="3" t="str">
        <v/>
      </c>
      <c r="D626" s="3" t="str">
        <f ca="1"/>
        <v/>
      </c>
    </row>
    <row r="627" spans="2:4" ht="12.5" x14ac:dyDescent="0.25">
      <c r="B627" s="3" t="str">
        <v/>
      </c>
      <c r="C627" s="3" t="str">
        <v/>
      </c>
      <c r="D627" s="3" t="str">
        <f ca="1"/>
        <v/>
      </c>
    </row>
    <row r="628" spans="2:4" ht="12.5" x14ac:dyDescent="0.25">
      <c r="B628" s="3" t="str">
        <v/>
      </c>
      <c r="C628" s="3" t="str">
        <v/>
      </c>
      <c r="D628" s="3" t="str">
        <f ca="1"/>
        <v/>
      </c>
    </row>
    <row r="629" spans="2:4" ht="12.5" x14ac:dyDescent="0.25">
      <c r="B629" s="3" t="str">
        <v/>
      </c>
      <c r="C629" s="3" t="str">
        <v/>
      </c>
      <c r="D629" s="3" t="str">
        <f ca="1"/>
        <v/>
      </c>
    </row>
    <row r="630" spans="2:4" ht="12.5" x14ac:dyDescent="0.25">
      <c r="B630" s="3" t="str">
        <v/>
      </c>
      <c r="C630" s="3" t="str">
        <v/>
      </c>
      <c r="D630" s="3" t="str">
        <f ca="1"/>
        <v/>
      </c>
    </row>
    <row r="631" spans="2:4" ht="12.5" x14ac:dyDescent="0.25">
      <c r="B631" s="3" t="str">
        <v/>
      </c>
      <c r="C631" s="3" t="str">
        <v/>
      </c>
      <c r="D631" s="3" t="str">
        <f ca="1"/>
        <v/>
      </c>
    </row>
    <row r="632" spans="2:4" ht="12.5" x14ac:dyDescent="0.25">
      <c r="B632" s="3" t="str">
        <v/>
      </c>
      <c r="C632" s="3" t="str">
        <v/>
      </c>
      <c r="D632" s="3" t="str">
        <f ca="1"/>
        <v/>
      </c>
    </row>
    <row r="633" spans="2:4" ht="12.5" x14ac:dyDescent="0.25">
      <c r="B633" s="3" t="str">
        <v/>
      </c>
      <c r="C633" s="3" t="str">
        <v/>
      </c>
      <c r="D633" s="3" t="str">
        <f ca="1"/>
        <v/>
      </c>
    </row>
    <row r="634" spans="2:4" ht="12.5" x14ac:dyDescent="0.25">
      <c r="B634" s="3" t="str">
        <v/>
      </c>
      <c r="C634" s="3" t="str">
        <v/>
      </c>
      <c r="D634" s="3" t="str">
        <f ca="1"/>
        <v/>
      </c>
    </row>
    <row r="635" spans="2:4" ht="12.5" x14ac:dyDescent="0.25">
      <c r="B635" s="3" t="str">
        <v/>
      </c>
      <c r="C635" s="3" t="str">
        <v/>
      </c>
      <c r="D635" s="3" t="str">
        <f ca="1"/>
        <v/>
      </c>
    </row>
    <row r="636" spans="2:4" ht="12.5" x14ac:dyDescent="0.25">
      <c r="B636" s="3" t="str">
        <v/>
      </c>
      <c r="C636" s="3" t="str">
        <v/>
      </c>
      <c r="D636" s="3" t="str">
        <f ca="1"/>
        <v/>
      </c>
    </row>
    <row r="637" spans="2:4" ht="12.5" x14ac:dyDescent="0.25">
      <c r="B637" s="3" t="str">
        <v/>
      </c>
      <c r="C637" s="3" t="str">
        <v/>
      </c>
      <c r="D637" s="3" t="str">
        <f ca="1"/>
        <v/>
      </c>
    </row>
    <row r="638" spans="2:4" ht="12.5" x14ac:dyDescent="0.25">
      <c r="B638" s="3" t="str">
        <v/>
      </c>
      <c r="C638" s="3" t="str">
        <v/>
      </c>
      <c r="D638" s="3" t="str">
        <f ca="1"/>
        <v/>
      </c>
    </row>
    <row r="639" spans="2:4" ht="12.5" x14ac:dyDescent="0.25">
      <c r="B639" s="3" t="str">
        <v/>
      </c>
      <c r="C639" s="3" t="str">
        <v/>
      </c>
      <c r="D639" s="3" t="str">
        <f ca="1"/>
        <v/>
      </c>
    </row>
    <row r="640" spans="2:4" ht="12.5" x14ac:dyDescent="0.25">
      <c r="B640" s="3" t="str">
        <v/>
      </c>
      <c r="C640" s="3" t="str">
        <v/>
      </c>
      <c r="D640" s="3" t="str">
        <f ca="1"/>
        <v/>
      </c>
    </row>
    <row r="641" spans="2:4" ht="12.5" x14ac:dyDescent="0.25">
      <c r="B641" s="3" t="str">
        <v/>
      </c>
      <c r="C641" s="3" t="str">
        <v/>
      </c>
      <c r="D641" s="3" t="str">
        <f ca="1"/>
        <v/>
      </c>
    </row>
    <row r="642" spans="2:4" ht="12.5" x14ac:dyDescent="0.25">
      <c r="B642" s="3" t="str">
        <v/>
      </c>
      <c r="C642" s="3" t="str">
        <v/>
      </c>
      <c r="D642" s="3" t="str">
        <f ca="1"/>
        <v/>
      </c>
    </row>
    <row r="643" spans="2:4" ht="12.5" x14ac:dyDescent="0.25">
      <c r="B643" s="3" t="str">
        <v/>
      </c>
      <c r="C643" s="3" t="str">
        <v/>
      </c>
      <c r="D643" s="3" t="str">
        <f ca="1"/>
        <v/>
      </c>
    </row>
    <row r="644" spans="2:4" ht="12.5" x14ac:dyDescent="0.25">
      <c r="B644" s="3" t="str">
        <v/>
      </c>
      <c r="C644" s="3" t="str">
        <v/>
      </c>
      <c r="D644" s="3" t="str">
        <f ca="1"/>
        <v/>
      </c>
    </row>
    <row r="645" spans="2:4" ht="12.5" x14ac:dyDescent="0.25">
      <c r="B645" s="3" t="str">
        <v/>
      </c>
      <c r="C645" s="3" t="str">
        <v/>
      </c>
      <c r="D645" s="3" t="str">
        <f ca="1"/>
        <v/>
      </c>
    </row>
    <row r="646" spans="2:4" ht="12.5" x14ac:dyDescent="0.25">
      <c r="B646" s="3" t="str">
        <v/>
      </c>
      <c r="C646" s="3" t="str">
        <v/>
      </c>
      <c r="D646" s="3" t="str">
        <f ca="1"/>
        <v/>
      </c>
    </row>
    <row r="647" spans="2:4" ht="12.5" x14ac:dyDescent="0.25">
      <c r="B647" s="3" t="str">
        <v/>
      </c>
      <c r="C647" s="3" t="str">
        <v/>
      </c>
      <c r="D647" s="3" t="str">
        <f ca="1"/>
        <v/>
      </c>
    </row>
    <row r="648" spans="2:4" ht="12.5" x14ac:dyDescent="0.25">
      <c r="B648" s="3" t="str">
        <v/>
      </c>
      <c r="C648" s="3" t="str">
        <v/>
      </c>
      <c r="D648" s="3" t="str">
        <f ca="1"/>
        <v/>
      </c>
    </row>
    <row r="649" spans="2:4" ht="12.5" x14ac:dyDescent="0.25">
      <c r="B649" s="3" t="str">
        <v/>
      </c>
      <c r="C649" s="3" t="str">
        <v/>
      </c>
      <c r="D649" s="3" t="str">
        <f ca="1"/>
        <v/>
      </c>
    </row>
    <row r="650" spans="2:4" ht="12.5" x14ac:dyDescent="0.25">
      <c r="B650" s="3" t="str">
        <v/>
      </c>
      <c r="C650" s="3" t="str">
        <v/>
      </c>
      <c r="D650" s="3" t="str">
        <f ca="1"/>
        <v/>
      </c>
    </row>
    <row r="651" spans="2:4" ht="12.5" x14ac:dyDescent="0.25">
      <c r="B651" s="3" t="str">
        <v/>
      </c>
      <c r="C651" s="3" t="str">
        <v/>
      </c>
      <c r="D651" s="3" t="str">
        <f ca="1"/>
        <v/>
      </c>
    </row>
    <row r="652" spans="2:4" ht="12.5" x14ac:dyDescent="0.25">
      <c r="B652" s="3" t="str">
        <v/>
      </c>
      <c r="C652" s="3" t="str">
        <v/>
      </c>
      <c r="D652" s="3" t="str">
        <f ca="1"/>
        <v/>
      </c>
    </row>
    <row r="653" spans="2:4" ht="12.5" x14ac:dyDescent="0.25">
      <c r="B653" s="3" t="str">
        <v/>
      </c>
      <c r="C653" s="3" t="str">
        <v/>
      </c>
      <c r="D653" s="3" t="str">
        <f ca="1"/>
        <v/>
      </c>
    </row>
    <row r="654" spans="2:4" ht="12.5" x14ac:dyDescent="0.25">
      <c r="B654" s="3" t="str">
        <v/>
      </c>
      <c r="C654" s="3" t="str">
        <v/>
      </c>
      <c r="D654" s="3" t="str">
        <f ca="1"/>
        <v/>
      </c>
    </row>
    <row r="655" spans="2:4" ht="12.5" x14ac:dyDescent="0.25">
      <c r="B655" s="3" t="str">
        <v/>
      </c>
      <c r="C655" s="3" t="str">
        <v/>
      </c>
      <c r="D655" s="3" t="str">
        <f ca="1"/>
        <v/>
      </c>
    </row>
    <row r="656" spans="2:4" ht="12.5" x14ac:dyDescent="0.25">
      <c r="B656" s="3" t="str">
        <v/>
      </c>
      <c r="C656" s="3" t="str">
        <v/>
      </c>
      <c r="D656" s="3" t="str">
        <f ca="1"/>
        <v/>
      </c>
    </row>
    <row r="657" spans="2:4" ht="12.5" x14ac:dyDescent="0.25">
      <c r="B657" s="3" t="str">
        <v/>
      </c>
      <c r="C657" s="3" t="str">
        <v/>
      </c>
      <c r="D657" s="3" t="str">
        <f ca="1"/>
        <v/>
      </c>
    </row>
    <row r="658" spans="2:4" ht="12.5" x14ac:dyDescent="0.25">
      <c r="B658" s="3" t="str">
        <v/>
      </c>
      <c r="C658" s="3" t="str">
        <v/>
      </c>
      <c r="D658" s="3" t="str">
        <f ca="1"/>
        <v/>
      </c>
    </row>
    <row r="659" spans="2:4" ht="12.5" x14ac:dyDescent="0.25">
      <c r="B659" s="3" t="str">
        <v/>
      </c>
      <c r="C659" s="3" t="str">
        <v/>
      </c>
      <c r="D659" s="3" t="str">
        <f ca="1"/>
        <v/>
      </c>
    </row>
    <row r="660" spans="2:4" ht="12.5" x14ac:dyDescent="0.25">
      <c r="B660" s="3" t="str">
        <v/>
      </c>
      <c r="C660" s="3" t="str">
        <v/>
      </c>
      <c r="D660" s="3" t="str">
        <f ca="1"/>
        <v/>
      </c>
    </row>
    <row r="661" spans="2:4" ht="12.5" x14ac:dyDescent="0.25">
      <c r="B661" s="3" t="str">
        <v/>
      </c>
      <c r="C661" s="3" t="str">
        <v/>
      </c>
      <c r="D661" s="3" t="str">
        <f ca="1"/>
        <v/>
      </c>
    </row>
    <row r="662" spans="2:4" ht="12.5" x14ac:dyDescent="0.25">
      <c r="B662" s="3" t="str">
        <v/>
      </c>
      <c r="C662" s="3" t="str">
        <v/>
      </c>
      <c r="D662" s="3" t="str">
        <f ca="1"/>
        <v/>
      </c>
    </row>
    <row r="663" spans="2:4" ht="12.5" x14ac:dyDescent="0.25">
      <c r="B663" s="3" t="str">
        <v/>
      </c>
      <c r="C663" s="3" t="str">
        <v/>
      </c>
      <c r="D663" s="3" t="str">
        <f ca="1"/>
        <v/>
      </c>
    </row>
    <row r="664" spans="2:4" ht="12.5" x14ac:dyDescent="0.25">
      <c r="B664" s="3" t="str">
        <v/>
      </c>
      <c r="C664" s="3" t="str">
        <v/>
      </c>
      <c r="D664" s="3" t="str">
        <f ca="1"/>
        <v/>
      </c>
    </row>
    <row r="665" spans="2:4" ht="12.5" x14ac:dyDescent="0.25">
      <c r="B665" s="3" t="str">
        <v/>
      </c>
      <c r="C665" s="3" t="str">
        <v/>
      </c>
      <c r="D665" s="3" t="str">
        <f ca="1"/>
        <v/>
      </c>
    </row>
    <row r="666" spans="2:4" ht="12.5" x14ac:dyDescent="0.25">
      <c r="B666" s="3" t="str">
        <v/>
      </c>
      <c r="C666" s="3" t="str">
        <v/>
      </c>
      <c r="D666" s="3" t="str">
        <f ca="1"/>
        <v/>
      </c>
    </row>
    <row r="667" spans="2:4" ht="12.5" x14ac:dyDescent="0.25">
      <c r="B667" s="3" t="str">
        <v/>
      </c>
      <c r="C667" s="3" t="str">
        <v/>
      </c>
      <c r="D667" s="3" t="str">
        <f ca="1"/>
        <v/>
      </c>
    </row>
    <row r="668" spans="2:4" ht="12.5" x14ac:dyDescent="0.25">
      <c r="B668" s="3" t="str">
        <v/>
      </c>
      <c r="C668" s="3" t="str">
        <v/>
      </c>
      <c r="D668" s="3" t="str">
        <f ca="1"/>
        <v/>
      </c>
    </row>
    <row r="669" spans="2:4" ht="12.5" x14ac:dyDescent="0.25">
      <c r="B669" s="3" t="str">
        <v/>
      </c>
      <c r="C669" s="3" t="str">
        <v/>
      </c>
      <c r="D669" s="3" t="str">
        <f ca="1"/>
        <v/>
      </c>
    </row>
    <row r="670" spans="2:4" ht="12.5" x14ac:dyDescent="0.25">
      <c r="B670" s="3" t="str">
        <v/>
      </c>
      <c r="C670" s="3" t="str">
        <v/>
      </c>
      <c r="D670" s="3" t="str">
        <f ca="1"/>
        <v/>
      </c>
    </row>
    <row r="671" spans="2:4" ht="12.5" x14ac:dyDescent="0.25">
      <c r="B671" s="3" t="str">
        <v/>
      </c>
      <c r="C671" s="3" t="str">
        <v/>
      </c>
      <c r="D671" s="3" t="str">
        <f ca="1"/>
        <v/>
      </c>
    </row>
    <row r="672" spans="2:4" ht="12.5" x14ac:dyDescent="0.25">
      <c r="B672" s="3" t="str">
        <v/>
      </c>
      <c r="C672" s="3" t="str">
        <v/>
      </c>
      <c r="D672" s="3" t="str">
        <f ca="1"/>
        <v/>
      </c>
    </row>
    <row r="673" spans="2:4" ht="12.5" x14ac:dyDescent="0.25">
      <c r="B673" s="3" t="str">
        <v/>
      </c>
      <c r="C673" s="3" t="str">
        <v/>
      </c>
      <c r="D673" s="3" t="str">
        <f ca="1"/>
        <v/>
      </c>
    </row>
    <row r="674" spans="2:4" ht="12.5" x14ac:dyDescent="0.25">
      <c r="B674" s="3" t="str">
        <v/>
      </c>
      <c r="C674" s="3" t="str">
        <v/>
      </c>
      <c r="D674" s="3" t="str">
        <f ca="1"/>
        <v/>
      </c>
    </row>
    <row r="675" spans="2:4" ht="12.5" x14ac:dyDescent="0.25">
      <c r="B675" s="3" t="str">
        <v/>
      </c>
      <c r="C675" s="3" t="str">
        <v/>
      </c>
      <c r="D675" s="3" t="str">
        <f ca="1"/>
        <v/>
      </c>
    </row>
    <row r="676" spans="2:4" ht="12.5" x14ac:dyDescent="0.25">
      <c r="B676" s="3" t="str">
        <v/>
      </c>
      <c r="C676" s="3" t="str">
        <v/>
      </c>
      <c r="D676" s="3" t="str">
        <f ca="1"/>
        <v/>
      </c>
    </row>
    <row r="677" spans="2:4" ht="12.5" x14ac:dyDescent="0.25">
      <c r="B677" s="3" t="str">
        <v/>
      </c>
      <c r="C677" s="3" t="str">
        <v/>
      </c>
      <c r="D677" s="3" t="str">
        <f ca="1"/>
        <v/>
      </c>
    </row>
    <row r="678" spans="2:4" ht="12.5" x14ac:dyDescent="0.25">
      <c r="B678" s="3" t="str">
        <v/>
      </c>
      <c r="C678" s="3" t="str">
        <v/>
      </c>
      <c r="D678" s="3" t="str">
        <f ca="1"/>
        <v/>
      </c>
    </row>
    <row r="679" spans="2:4" ht="12.5" x14ac:dyDescent="0.25">
      <c r="B679" s="3" t="str">
        <v/>
      </c>
      <c r="C679" s="3" t="str">
        <v/>
      </c>
      <c r="D679" s="3" t="str">
        <f ca="1"/>
        <v/>
      </c>
    </row>
    <row r="680" spans="2:4" ht="12.5" x14ac:dyDescent="0.25">
      <c r="B680" s="3" t="str">
        <v/>
      </c>
      <c r="C680" s="3" t="str">
        <v/>
      </c>
      <c r="D680" s="3" t="str">
        <f ca="1"/>
        <v/>
      </c>
    </row>
    <row r="681" spans="2:4" ht="12.5" x14ac:dyDescent="0.25">
      <c r="B681" s="3" t="str">
        <v/>
      </c>
      <c r="C681" s="3" t="str">
        <v/>
      </c>
      <c r="D681" s="3" t="str">
        <f ca="1"/>
        <v/>
      </c>
    </row>
    <row r="682" spans="2:4" ht="12.5" x14ac:dyDescent="0.25">
      <c r="B682" s="3" t="str">
        <v/>
      </c>
      <c r="C682" s="3" t="str">
        <v/>
      </c>
      <c r="D682" s="3" t="str">
        <f ca="1"/>
        <v/>
      </c>
    </row>
    <row r="683" spans="2:4" ht="12.5" x14ac:dyDescent="0.25">
      <c r="B683" s="3" t="str">
        <v/>
      </c>
      <c r="C683" s="3" t="str">
        <v/>
      </c>
      <c r="D683" s="3" t="str">
        <f ca="1"/>
        <v/>
      </c>
    </row>
    <row r="684" spans="2:4" ht="12.5" x14ac:dyDescent="0.25">
      <c r="B684" s="3" t="str">
        <v/>
      </c>
      <c r="C684" s="3" t="str">
        <v/>
      </c>
      <c r="D684" s="3" t="str">
        <f ca="1"/>
        <v/>
      </c>
    </row>
    <row r="685" spans="2:4" ht="12.5" x14ac:dyDescent="0.25">
      <c r="B685" s="3" t="str">
        <v/>
      </c>
      <c r="C685" s="3" t="str">
        <v/>
      </c>
      <c r="D685" s="3" t="str">
        <f ca="1"/>
        <v/>
      </c>
    </row>
    <row r="686" spans="2:4" ht="12.5" x14ac:dyDescent="0.25">
      <c r="B686" s="3" t="str">
        <v/>
      </c>
      <c r="C686" s="3" t="str">
        <v/>
      </c>
      <c r="D686" s="3" t="str">
        <f ca="1"/>
        <v/>
      </c>
    </row>
    <row r="687" spans="2:4" ht="12.5" x14ac:dyDescent="0.25">
      <c r="B687" s="3" t="str">
        <v/>
      </c>
      <c r="C687" s="3" t="str">
        <v/>
      </c>
      <c r="D687" s="3" t="str">
        <f ca="1"/>
        <v/>
      </c>
    </row>
    <row r="688" spans="2:4" ht="12.5" x14ac:dyDescent="0.25">
      <c r="B688" s="3" t="str">
        <v/>
      </c>
      <c r="C688" s="3" t="str">
        <v/>
      </c>
      <c r="D688" s="3" t="str">
        <f ca="1"/>
        <v/>
      </c>
    </row>
    <row r="689" spans="2:4" ht="12.5" x14ac:dyDescent="0.25">
      <c r="B689" s="3" t="str">
        <v/>
      </c>
      <c r="C689" s="3" t="str">
        <v/>
      </c>
      <c r="D689" s="3" t="str">
        <f ca="1"/>
        <v/>
      </c>
    </row>
    <row r="690" spans="2:4" ht="12.5" x14ac:dyDescent="0.25">
      <c r="B690" s="3" t="str">
        <v/>
      </c>
      <c r="C690" s="3" t="str">
        <v/>
      </c>
      <c r="D690" s="3" t="str">
        <f ca="1"/>
        <v/>
      </c>
    </row>
    <row r="691" spans="2:4" ht="12.5" x14ac:dyDescent="0.25">
      <c r="B691" s="3" t="str">
        <v/>
      </c>
      <c r="C691" s="3" t="str">
        <v/>
      </c>
      <c r="D691" s="3" t="str">
        <f ca="1"/>
        <v/>
      </c>
    </row>
    <row r="692" spans="2:4" ht="12.5" x14ac:dyDescent="0.25">
      <c r="B692" s="3" t="str">
        <v/>
      </c>
      <c r="C692" s="3" t="str">
        <v/>
      </c>
      <c r="D692" s="3" t="str">
        <f ca="1"/>
        <v/>
      </c>
    </row>
    <row r="693" spans="2:4" ht="12.5" x14ac:dyDescent="0.25">
      <c r="B693" s="3" t="str">
        <v/>
      </c>
      <c r="C693" s="3" t="str">
        <v/>
      </c>
      <c r="D693" s="3" t="str">
        <f ca="1"/>
        <v/>
      </c>
    </row>
    <row r="694" spans="2:4" ht="12.5" x14ac:dyDescent="0.25">
      <c r="B694" s="3" t="str">
        <v/>
      </c>
      <c r="C694" s="3" t="str">
        <v/>
      </c>
      <c r="D694" s="3" t="str">
        <f ca="1"/>
        <v/>
      </c>
    </row>
    <row r="695" spans="2:4" ht="12.5" x14ac:dyDescent="0.25">
      <c r="B695" s="3" t="str">
        <v/>
      </c>
      <c r="C695" s="3" t="str">
        <v/>
      </c>
      <c r="D695" s="3" t="str">
        <f ca="1"/>
        <v/>
      </c>
    </row>
    <row r="696" spans="2:4" ht="12.5" x14ac:dyDescent="0.25">
      <c r="B696" s="3" t="str">
        <v/>
      </c>
      <c r="C696" s="3" t="str">
        <v/>
      </c>
      <c r="D696" s="3" t="str">
        <f ca="1"/>
        <v/>
      </c>
    </row>
    <row r="697" spans="2:4" ht="12.5" x14ac:dyDescent="0.25">
      <c r="B697" s="3" t="str">
        <v/>
      </c>
      <c r="C697" s="3" t="str">
        <v/>
      </c>
      <c r="D697" s="3" t="str">
        <f ca="1"/>
        <v/>
      </c>
    </row>
    <row r="698" spans="2:4" ht="12.5" x14ac:dyDescent="0.25">
      <c r="B698" s="3" t="str">
        <v/>
      </c>
      <c r="C698" s="3" t="str">
        <v/>
      </c>
      <c r="D698" s="3" t="str">
        <f ca="1"/>
        <v/>
      </c>
    </row>
    <row r="699" spans="2:4" ht="12.5" x14ac:dyDescent="0.25">
      <c r="B699" s="3" t="str">
        <v/>
      </c>
      <c r="C699" s="3" t="str">
        <v/>
      </c>
      <c r="D699" s="3" t="str">
        <f ca="1"/>
        <v/>
      </c>
    </row>
    <row r="700" spans="2:4" ht="12.5" x14ac:dyDescent="0.25">
      <c r="B700" s="3" t="str">
        <v/>
      </c>
      <c r="C700" s="3" t="str">
        <v/>
      </c>
      <c r="D700" s="3" t="str">
        <f ca="1"/>
        <v/>
      </c>
    </row>
    <row r="701" spans="2:4" ht="12.5" x14ac:dyDescent="0.25">
      <c r="B701" s="3" t="str">
        <v/>
      </c>
      <c r="C701" s="3" t="str">
        <v/>
      </c>
      <c r="D701" s="3" t="str">
        <f ca="1"/>
        <v/>
      </c>
    </row>
    <row r="702" spans="2:4" ht="12.5" x14ac:dyDescent="0.25">
      <c r="B702" s="3" t="str">
        <v/>
      </c>
      <c r="C702" s="3" t="str">
        <v/>
      </c>
      <c r="D702" s="3" t="str">
        <f ca="1"/>
        <v/>
      </c>
    </row>
    <row r="703" spans="2:4" ht="12.5" x14ac:dyDescent="0.25">
      <c r="B703" s="3" t="str">
        <v/>
      </c>
      <c r="C703" s="3" t="str">
        <v/>
      </c>
      <c r="D703" s="3" t="str">
        <f ca="1"/>
        <v/>
      </c>
    </row>
    <row r="704" spans="2:4" ht="12.5" x14ac:dyDescent="0.25">
      <c r="B704" s="3" t="str">
        <v/>
      </c>
      <c r="C704" s="3" t="str">
        <v/>
      </c>
      <c r="D704" s="3" t="str">
        <f ca="1"/>
        <v/>
      </c>
    </row>
    <row r="705" spans="2:4" ht="12.5" x14ac:dyDescent="0.25">
      <c r="B705" s="3" t="str">
        <v/>
      </c>
      <c r="C705" s="3" t="str">
        <v/>
      </c>
      <c r="D705" s="3" t="str">
        <f ca="1"/>
        <v/>
      </c>
    </row>
    <row r="706" spans="2:4" ht="12.5" x14ac:dyDescent="0.25">
      <c r="B706" s="3" t="str">
        <v/>
      </c>
      <c r="C706" s="3" t="str">
        <v/>
      </c>
      <c r="D706" s="3" t="str">
        <f ca="1"/>
        <v/>
      </c>
    </row>
    <row r="707" spans="2:4" ht="12.5" x14ac:dyDescent="0.25">
      <c r="B707" s="3" t="str">
        <v/>
      </c>
      <c r="C707" s="3" t="str">
        <v/>
      </c>
      <c r="D707" s="3" t="str">
        <f ca="1"/>
        <v/>
      </c>
    </row>
    <row r="708" spans="2:4" ht="12.5" x14ac:dyDescent="0.25">
      <c r="B708" s="3" t="str">
        <v/>
      </c>
      <c r="C708" s="3" t="str">
        <v/>
      </c>
      <c r="D708" s="3" t="str">
        <f ca="1"/>
        <v/>
      </c>
    </row>
    <row r="709" spans="2:4" ht="12.5" x14ac:dyDescent="0.25">
      <c r="B709" s="3" t="str">
        <v/>
      </c>
      <c r="C709" s="3" t="str">
        <v/>
      </c>
      <c r="D709" s="3" t="str">
        <f ca="1"/>
        <v/>
      </c>
    </row>
    <row r="710" spans="2:4" ht="12.5" x14ac:dyDescent="0.25">
      <c r="B710" s="3" t="str">
        <v/>
      </c>
      <c r="C710" s="3" t="str">
        <v/>
      </c>
      <c r="D710" s="3" t="str">
        <f ca="1"/>
        <v/>
      </c>
    </row>
    <row r="711" spans="2:4" ht="12.5" x14ac:dyDescent="0.25">
      <c r="B711" s="3" t="str">
        <v/>
      </c>
      <c r="C711" s="3" t="str">
        <v/>
      </c>
      <c r="D711" s="3" t="str">
        <f ca="1"/>
        <v/>
      </c>
    </row>
    <row r="712" spans="2:4" ht="12.5" x14ac:dyDescent="0.25">
      <c r="B712" s="3" t="str">
        <v/>
      </c>
      <c r="C712" s="3" t="str">
        <v/>
      </c>
      <c r="D712" s="3" t="str">
        <f ca="1"/>
        <v/>
      </c>
    </row>
    <row r="713" spans="2:4" ht="12.5" x14ac:dyDescent="0.25">
      <c r="B713" s="3" t="str">
        <v/>
      </c>
      <c r="C713" s="3" t="str">
        <v/>
      </c>
      <c r="D713" s="3" t="str">
        <f ca="1"/>
        <v/>
      </c>
    </row>
    <row r="714" spans="2:4" ht="12.5" x14ac:dyDescent="0.25">
      <c r="B714" s="3" t="str">
        <v/>
      </c>
      <c r="C714" s="3" t="str">
        <v/>
      </c>
      <c r="D714" s="3" t="str">
        <f ca="1"/>
        <v/>
      </c>
    </row>
    <row r="715" spans="2:4" ht="12.5" x14ac:dyDescent="0.25">
      <c r="B715" s="3" t="str">
        <v/>
      </c>
      <c r="C715" s="3" t="str">
        <v/>
      </c>
      <c r="D715" s="3" t="str">
        <f ca="1"/>
        <v/>
      </c>
    </row>
    <row r="716" spans="2:4" ht="12.5" x14ac:dyDescent="0.25">
      <c r="B716" s="3" t="str">
        <v/>
      </c>
      <c r="C716" s="3" t="str">
        <v/>
      </c>
      <c r="D716" s="3" t="str">
        <f ca="1"/>
        <v/>
      </c>
    </row>
    <row r="717" spans="2:4" ht="12.5" x14ac:dyDescent="0.25">
      <c r="B717" s="3" t="str">
        <v/>
      </c>
      <c r="C717" s="3" t="str">
        <v/>
      </c>
      <c r="D717" s="3" t="str">
        <f ca="1"/>
        <v/>
      </c>
    </row>
    <row r="718" spans="2:4" ht="12.5" x14ac:dyDescent="0.25">
      <c r="B718" s="3" t="str">
        <v/>
      </c>
      <c r="C718" s="3" t="str">
        <v/>
      </c>
      <c r="D718" s="3" t="str">
        <f ca="1"/>
        <v/>
      </c>
    </row>
    <row r="719" spans="2:4" ht="12.5" x14ac:dyDescent="0.25">
      <c r="B719" s="3" t="str">
        <v/>
      </c>
      <c r="C719" s="3" t="str">
        <v/>
      </c>
      <c r="D719" s="3" t="str">
        <f ca="1"/>
        <v/>
      </c>
    </row>
    <row r="720" spans="2:4" ht="12.5" x14ac:dyDescent="0.25">
      <c r="B720" s="3" t="str">
        <v/>
      </c>
      <c r="C720" s="3" t="str">
        <v/>
      </c>
      <c r="D720" s="3" t="str">
        <f ca="1"/>
        <v/>
      </c>
    </row>
    <row r="721" spans="2:4" ht="12.5" x14ac:dyDescent="0.25">
      <c r="B721" s="3" t="str">
        <v/>
      </c>
      <c r="C721" s="3" t="str">
        <v/>
      </c>
      <c r="D721" s="3" t="str">
        <f ca="1"/>
        <v/>
      </c>
    </row>
    <row r="722" spans="2:4" ht="12.5" x14ac:dyDescent="0.25">
      <c r="B722" s="3" t="str">
        <v/>
      </c>
      <c r="C722" s="3" t="str">
        <v/>
      </c>
      <c r="D722" s="3" t="str">
        <f ca="1"/>
        <v/>
      </c>
    </row>
    <row r="723" spans="2:4" ht="12.5" x14ac:dyDescent="0.25">
      <c r="B723" s="3" t="str">
        <v/>
      </c>
      <c r="C723" s="3" t="str">
        <v/>
      </c>
      <c r="D723" s="3" t="str">
        <f ca="1"/>
        <v/>
      </c>
    </row>
    <row r="724" spans="2:4" ht="12.5" x14ac:dyDescent="0.25">
      <c r="B724" s="3" t="str">
        <v/>
      </c>
      <c r="C724" s="3" t="str">
        <v/>
      </c>
      <c r="D724" s="3" t="str">
        <f ca="1"/>
        <v/>
      </c>
    </row>
    <row r="725" spans="2:4" ht="12.5" x14ac:dyDescent="0.25">
      <c r="B725" s="3" t="str">
        <v/>
      </c>
      <c r="C725" s="3" t="str">
        <v/>
      </c>
      <c r="D725" s="3" t="str">
        <f ca="1"/>
        <v/>
      </c>
    </row>
    <row r="726" spans="2:4" ht="12.5" x14ac:dyDescent="0.25">
      <c r="B726" s="3" t="str">
        <v/>
      </c>
      <c r="C726" s="3" t="str">
        <v/>
      </c>
      <c r="D726" s="3" t="str">
        <f ca="1"/>
        <v/>
      </c>
    </row>
    <row r="727" spans="2:4" ht="12.5" x14ac:dyDescent="0.25">
      <c r="B727" s="3" t="str">
        <v/>
      </c>
      <c r="C727" s="3" t="str">
        <v/>
      </c>
      <c r="D727" s="3" t="str">
        <f ca="1"/>
        <v/>
      </c>
    </row>
    <row r="728" spans="2:4" ht="12.5" x14ac:dyDescent="0.25">
      <c r="B728" s="3" t="str">
        <v/>
      </c>
      <c r="C728" s="3" t="str">
        <v/>
      </c>
      <c r="D728" s="3" t="str">
        <f ca="1"/>
        <v/>
      </c>
    </row>
    <row r="729" spans="2:4" ht="12.5" x14ac:dyDescent="0.25">
      <c r="B729" s="3" t="str">
        <v/>
      </c>
      <c r="C729" s="3" t="str">
        <v/>
      </c>
      <c r="D729" s="3" t="str">
        <f ca="1"/>
        <v/>
      </c>
    </row>
    <row r="730" spans="2:4" ht="12.5" x14ac:dyDescent="0.25">
      <c r="B730" s="3" t="str">
        <v/>
      </c>
      <c r="C730" s="3" t="str">
        <v/>
      </c>
      <c r="D730" s="3" t="str">
        <f ca="1"/>
        <v/>
      </c>
    </row>
    <row r="731" spans="2:4" ht="12.5" x14ac:dyDescent="0.25">
      <c r="B731" s="3" t="str">
        <v/>
      </c>
      <c r="C731" s="3" t="str">
        <v/>
      </c>
      <c r="D731" s="3" t="str">
        <f ca="1"/>
        <v/>
      </c>
    </row>
    <row r="732" spans="2:4" ht="12.5" x14ac:dyDescent="0.25">
      <c r="B732" s="3" t="str">
        <v/>
      </c>
      <c r="C732" s="3" t="str">
        <v/>
      </c>
      <c r="D732" s="3" t="str">
        <f ca="1"/>
        <v/>
      </c>
    </row>
    <row r="733" spans="2:4" ht="12.5" x14ac:dyDescent="0.25">
      <c r="B733" s="3" t="str">
        <v/>
      </c>
      <c r="C733" s="3" t="str">
        <v/>
      </c>
      <c r="D733" s="3" t="str">
        <f ca="1"/>
        <v/>
      </c>
    </row>
    <row r="734" spans="2:4" ht="12.5" x14ac:dyDescent="0.25">
      <c r="B734" s="3" t="str">
        <v/>
      </c>
      <c r="C734" s="3" t="str">
        <v/>
      </c>
      <c r="D734" s="3" t="str">
        <f ca="1"/>
        <v/>
      </c>
    </row>
    <row r="735" spans="2:4" ht="12.5" x14ac:dyDescent="0.25">
      <c r="B735" s="3" t="str">
        <v/>
      </c>
      <c r="C735" s="3" t="str">
        <v/>
      </c>
      <c r="D735" s="3" t="str">
        <f ca="1"/>
        <v/>
      </c>
    </row>
    <row r="736" spans="2:4" ht="12.5" x14ac:dyDescent="0.25">
      <c r="B736" s="3" t="str">
        <v/>
      </c>
      <c r="C736" s="3" t="str">
        <v/>
      </c>
      <c r="D736" s="3" t="str">
        <f ca="1"/>
        <v/>
      </c>
    </row>
    <row r="737" spans="2:4" ht="12.5" x14ac:dyDescent="0.25">
      <c r="B737" s="3" t="str">
        <v/>
      </c>
      <c r="C737" s="3" t="str">
        <v/>
      </c>
      <c r="D737" s="3" t="str">
        <f ca="1"/>
        <v/>
      </c>
    </row>
    <row r="738" spans="2:4" ht="12.5" x14ac:dyDescent="0.25">
      <c r="B738" s="3" t="str">
        <v/>
      </c>
      <c r="C738" s="3" t="str">
        <v/>
      </c>
      <c r="D738" s="3" t="str">
        <f ca="1"/>
        <v/>
      </c>
    </row>
    <row r="739" spans="2:4" ht="12.5" x14ac:dyDescent="0.25">
      <c r="B739" s="3" t="str">
        <v/>
      </c>
      <c r="C739" s="3" t="str">
        <v/>
      </c>
      <c r="D739" s="3" t="str">
        <f ca="1"/>
        <v/>
      </c>
    </row>
    <row r="740" spans="2:4" ht="12.5" x14ac:dyDescent="0.25">
      <c r="B740" s="3" t="str">
        <v/>
      </c>
      <c r="C740" s="3" t="str">
        <v/>
      </c>
      <c r="D740" s="3" t="str">
        <f ca="1"/>
        <v/>
      </c>
    </row>
    <row r="741" spans="2:4" ht="12.5" x14ac:dyDescent="0.25">
      <c r="B741" s="3" t="str">
        <v/>
      </c>
      <c r="C741" s="3" t="str">
        <v/>
      </c>
      <c r="D741" s="3" t="str">
        <f ca="1"/>
        <v/>
      </c>
    </row>
    <row r="742" spans="2:4" ht="12.5" x14ac:dyDescent="0.25">
      <c r="B742" s="3" t="str">
        <v/>
      </c>
      <c r="C742" s="3" t="str">
        <v/>
      </c>
      <c r="D742" s="3" t="str">
        <f ca="1"/>
        <v/>
      </c>
    </row>
    <row r="743" spans="2:4" ht="12.5" x14ac:dyDescent="0.25">
      <c r="B743" s="3" t="str">
        <v/>
      </c>
      <c r="C743" s="3" t="str">
        <v/>
      </c>
      <c r="D743" s="3" t="str">
        <f ca="1"/>
        <v/>
      </c>
    </row>
    <row r="744" spans="2:4" ht="12.5" x14ac:dyDescent="0.25">
      <c r="B744" s="3" t="str">
        <v/>
      </c>
      <c r="C744" s="3" t="str">
        <v/>
      </c>
      <c r="D744" s="3" t="str">
        <f ca="1"/>
        <v/>
      </c>
    </row>
    <row r="745" spans="2:4" ht="12.5" x14ac:dyDescent="0.25">
      <c r="B745" s="3" t="str">
        <v/>
      </c>
      <c r="C745" s="3" t="str">
        <v/>
      </c>
      <c r="D745" s="3" t="str">
        <f ca="1"/>
        <v/>
      </c>
    </row>
    <row r="746" spans="2:4" ht="12.5" x14ac:dyDescent="0.25">
      <c r="B746" s="3" t="str">
        <v/>
      </c>
      <c r="C746" s="3" t="str">
        <v/>
      </c>
      <c r="D746" s="3" t="str">
        <f ca="1"/>
        <v/>
      </c>
    </row>
    <row r="747" spans="2:4" ht="12.5" x14ac:dyDescent="0.25">
      <c r="B747" s="3" t="str">
        <v/>
      </c>
      <c r="C747" s="3" t="str">
        <v/>
      </c>
      <c r="D747" s="3" t="str">
        <f ca="1"/>
        <v/>
      </c>
    </row>
    <row r="748" spans="2:4" ht="12.5" x14ac:dyDescent="0.25">
      <c r="B748" s="3" t="str">
        <v/>
      </c>
      <c r="C748" s="3" t="str">
        <v/>
      </c>
      <c r="D748" s="3" t="str">
        <f ca="1"/>
        <v/>
      </c>
    </row>
    <row r="749" spans="2:4" ht="12.5" x14ac:dyDescent="0.25">
      <c r="B749" s="3" t="str">
        <v/>
      </c>
      <c r="C749" s="3" t="str">
        <v/>
      </c>
      <c r="D749" s="3" t="str">
        <f ca="1"/>
        <v/>
      </c>
    </row>
    <row r="750" spans="2:4" ht="12.5" x14ac:dyDescent="0.25">
      <c r="B750" s="3" t="str">
        <v/>
      </c>
      <c r="C750" s="3" t="str">
        <v/>
      </c>
      <c r="D750" s="3" t="str">
        <f ca="1"/>
        <v/>
      </c>
    </row>
    <row r="751" spans="2:4" ht="12.5" x14ac:dyDescent="0.25">
      <c r="B751" s="3" t="str">
        <v/>
      </c>
      <c r="C751" s="3" t="str">
        <v/>
      </c>
      <c r="D751" s="3" t="str">
        <f ca="1"/>
        <v/>
      </c>
    </row>
    <row r="752" spans="2:4" ht="12.5" x14ac:dyDescent="0.25">
      <c r="B752" s="3" t="str">
        <v/>
      </c>
      <c r="C752" s="3" t="str">
        <v/>
      </c>
      <c r="D752" s="3" t="str">
        <f ca="1"/>
        <v/>
      </c>
    </row>
    <row r="753" spans="2:4" ht="12.5" x14ac:dyDescent="0.25">
      <c r="B753" s="3" t="str">
        <v/>
      </c>
      <c r="C753" s="3" t="str">
        <v/>
      </c>
      <c r="D753" s="3" t="str">
        <f ca="1"/>
        <v/>
      </c>
    </row>
    <row r="754" spans="2:4" ht="12.5" x14ac:dyDescent="0.25">
      <c r="B754" s="3" t="str">
        <v/>
      </c>
      <c r="C754" s="3" t="str">
        <v/>
      </c>
      <c r="D754" s="3" t="str">
        <f ca="1"/>
        <v/>
      </c>
    </row>
    <row r="755" spans="2:4" ht="12.5" x14ac:dyDescent="0.25">
      <c r="B755" s="3" t="str">
        <v/>
      </c>
      <c r="C755" s="3" t="str">
        <v/>
      </c>
      <c r="D755" s="3" t="str">
        <f ca="1"/>
        <v/>
      </c>
    </row>
    <row r="756" spans="2:4" ht="12.5" x14ac:dyDescent="0.25">
      <c r="B756" s="3" t="str">
        <v/>
      </c>
      <c r="C756" s="3" t="str">
        <v/>
      </c>
      <c r="D756" s="3" t="str">
        <f ca="1"/>
        <v/>
      </c>
    </row>
    <row r="757" spans="2:4" ht="12.5" x14ac:dyDescent="0.25">
      <c r="B757" s="3" t="str">
        <v/>
      </c>
      <c r="C757" s="3" t="str">
        <v/>
      </c>
      <c r="D757" s="3" t="str">
        <f ca="1"/>
        <v/>
      </c>
    </row>
    <row r="758" spans="2:4" ht="12.5" x14ac:dyDescent="0.25">
      <c r="B758" s="3" t="str">
        <v/>
      </c>
      <c r="C758" s="3" t="str">
        <v/>
      </c>
      <c r="D758" s="3" t="str">
        <f ca="1"/>
        <v/>
      </c>
    </row>
    <row r="759" spans="2:4" ht="12.5" x14ac:dyDescent="0.25">
      <c r="B759" s="3" t="str">
        <v/>
      </c>
      <c r="C759" s="3" t="str">
        <v/>
      </c>
      <c r="D759" s="3" t="str">
        <f ca="1"/>
        <v/>
      </c>
    </row>
    <row r="760" spans="2:4" ht="12.5" x14ac:dyDescent="0.25">
      <c r="B760" s="3" t="str">
        <v/>
      </c>
      <c r="C760" s="3" t="str">
        <v/>
      </c>
      <c r="D760" s="3" t="str">
        <f ca="1"/>
        <v/>
      </c>
    </row>
    <row r="761" spans="2:4" ht="12.5" x14ac:dyDescent="0.25">
      <c r="B761" s="3" t="str">
        <v/>
      </c>
      <c r="C761" s="3" t="str">
        <v/>
      </c>
      <c r="D761" s="3" t="str">
        <f ca="1"/>
        <v/>
      </c>
    </row>
    <row r="762" spans="2:4" ht="12.5" x14ac:dyDescent="0.25">
      <c r="B762" s="3" t="str">
        <v/>
      </c>
      <c r="C762" s="3" t="str">
        <v/>
      </c>
      <c r="D762" s="3" t="str">
        <f ca="1"/>
        <v/>
      </c>
    </row>
    <row r="763" spans="2:4" ht="12.5" x14ac:dyDescent="0.25">
      <c r="B763" s="3" t="str">
        <v/>
      </c>
      <c r="C763" s="3" t="str">
        <v/>
      </c>
      <c r="D763" s="3" t="str">
        <f ca="1"/>
        <v/>
      </c>
    </row>
    <row r="764" spans="2:4" ht="12.5" x14ac:dyDescent="0.25">
      <c r="B764" s="3" t="str">
        <v/>
      </c>
      <c r="C764" s="3" t="str">
        <v/>
      </c>
      <c r="D764" s="3" t="str">
        <f ca="1"/>
        <v/>
      </c>
    </row>
    <row r="765" spans="2:4" ht="12.5" x14ac:dyDescent="0.25">
      <c r="B765" s="3" t="str">
        <v/>
      </c>
      <c r="C765" s="3" t="str">
        <v/>
      </c>
      <c r="D765" s="3" t="str">
        <f ca="1"/>
        <v/>
      </c>
    </row>
    <row r="766" spans="2:4" ht="12.5" x14ac:dyDescent="0.25">
      <c r="B766" s="3" t="str">
        <v/>
      </c>
      <c r="C766" s="3" t="str">
        <v/>
      </c>
      <c r="D766" s="3" t="str">
        <f ca="1"/>
        <v/>
      </c>
    </row>
    <row r="767" spans="2:4" ht="12.5" x14ac:dyDescent="0.25">
      <c r="B767" s="3" t="str">
        <v/>
      </c>
      <c r="C767" s="3" t="str">
        <v/>
      </c>
      <c r="D767" s="3" t="str">
        <f ca="1"/>
        <v/>
      </c>
    </row>
    <row r="768" spans="2:4" ht="12.5" x14ac:dyDescent="0.25">
      <c r="B768" s="3" t="str">
        <v/>
      </c>
      <c r="C768" s="3" t="str">
        <v/>
      </c>
      <c r="D768" s="3" t="str">
        <f ca="1"/>
        <v/>
      </c>
    </row>
    <row r="769" spans="2:4" ht="12.5" x14ac:dyDescent="0.25">
      <c r="B769" s="3" t="str">
        <v/>
      </c>
      <c r="C769" s="3" t="str">
        <v/>
      </c>
      <c r="D769" s="3" t="str">
        <f ca="1"/>
        <v/>
      </c>
    </row>
    <row r="770" spans="2:4" ht="12.5" x14ac:dyDescent="0.25">
      <c r="B770" s="3" t="str">
        <v/>
      </c>
      <c r="C770" s="3" t="str">
        <v/>
      </c>
      <c r="D770" s="3" t="str">
        <f ca="1"/>
        <v/>
      </c>
    </row>
    <row r="771" spans="2:4" ht="12.5" x14ac:dyDescent="0.25">
      <c r="B771" s="3" t="str">
        <v/>
      </c>
      <c r="C771" s="3" t="str">
        <v/>
      </c>
      <c r="D771" s="3" t="str">
        <f ca="1"/>
        <v/>
      </c>
    </row>
    <row r="772" spans="2:4" ht="12.5" x14ac:dyDescent="0.25">
      <c r="B772" s="3" t="str">
        <v/>
      </c>
      <c r="C772" s="3" t="str">
        <v/>
      </c>
      <c r="D772" s="3" t="str">
        <f ca="1"/>
        <v/>
      </c>
    </row>
    <row r="773" spans="2:4" ht="12.5" x14ac:dyDescent="0.25">
      <c r="B773" s="3" t="str">
        <v/>
      </c>
      <c r="C773" s="3" t="str">
        <v/>
      </c>
      <c r="D773" s="3" t="str">
        <f ca="1"/>
        <v/>
      </c>
    </row>
    <row r="774" spans="2:4" ht="12.5" x14ac:dyDescent="0.25">
      <c r="B774" s="3" t="str">
        <v/>
      </c>
      <c r="C774" s="3" t="str">
        <v/>
      </c>
      <c r="D774" s="3" t="str">
        <f ca="1"/>
        <v/>
      </c>
    </row>
    <row r="775" spans="2:4" ht="12.5" x14ac:dyDescent="0.25">
      <c r="B775" s="3" t="str">
        <v/>
      </c>
      <c r="C775" s="3" t="str">
        <v/>
      </c>
      <c r="D775" s="3" t="str">
        <f ca="1"/>
        <v/>
      </c>
    </row>
    <row r="776" spans="2:4" ht="12.5" x14ac:dyDescent="0.25">
      <c r="B776" s="3" t="str">
        <v/>
      </c>
      <c r="C776" s="3" t="str">
        <v/>
      </c>
      <c r="D776" s="3" t="str">
        <f ca="1"/>
        <v/>
      </c>
    </row>
    <row r="777" spans="2:4" ht="12.5" x14ac:dyDescent="0.25">
      <c r="B777" s="3" t="str">
        <v/>
      </c>
      <c r="C777" s="3" t="str">
        <v/>
      </c>
      <c r="D777" s="3" t="str">
        <f ca="1"/>
        <v/>
      </c>
    </row>
    <row r="778" spans="2:4" ht="12.5" x14ac:dyDescent="0.25">
      <c r="B778" s="3" t="str">
        <v/>
      </c>
      <c r="C778" s="3" t="str">
        <v/>
      </c>
      <c r="D778" s="3" t="str">
        <f ca="1"/>
        <v/>
      </c>
    </row>
    <row r="779" spans="2:4" ht="12.5" x14ac:dyDescent="0.25">
      <c r="B779" s="3" t="str">
        <v/>
      </c>
      <c r="C779" s="3" t="str">
        <v/>
      </c>
      <c r="D779" s="3" t="str">
        <f ca="1"/>
        <v/>
      </c>
    </row>
    <row r="780" spans="2:4" ht="12.5" x14ac:dyDescent="0.25">
      <c r="B780" s="3" t="str">
        <v/>
      </c>
      <c r="C780" s="3" t="str">
        <v/>
      </c>
      <c r="D780" s="3" t="str">
        <f ca="1"/>
        <v/>
      </c>
    </row>
    <row r="781" spans="2:4" ht="12.5" x14ac:dyDescent="0.25">
      <c r="B781" s="3" t="str">
        <v/>
      </c>
      <c r="C781" s="3" t="str">
        <v/>
      </c>
      <c r="D781" s="3" t="str">
        <f ca="1"/>
        <v/>
      </c>
    </row>
    <row r="782" spans="2:4" ht="12.5" x14ac:dyDescent="0.25">
      <c r="B782" s="3" t="str">
        <v/>
      </c>
      <c r="C782" s="3" t="str">
        <v/>
      </c>
      <c r="D782" s="3" t="str">
        <f ca="1"/>
        <v/>
      </c>
    </row>
    <row r="783" spans="2:4" ht="12.5" x14ac:dyDescent="0.25">
      <c r="B783" s="3" t="str">
        <v/>
      </c>
      <c r="C783" s="3" t="str">
        <v/>
      </c>
      <c r="D783" s="3" t="str">
        <f ca="1"/>
        <v/>
      </c>
    </row>
    <row r="784" spans="2:4" ht="12.5" x14ac:dyDescent="0.25">
      <c r="B784" s="3" t="str">
        <v/>
      </c>
      <c r="C784" s="3" t="str">
        <v/>
      </c>
      <c r="D784" s="3" t="str">
        <f ca="1"/>
        <v/>
      </c>
    </row>
    <row r="785" spans="2:4" ht="12.5" x14ac:dyDescent="0.25">
      <c r="B785" s="3" t="str">
        <v/>
      </c>
      <c r="C785" s="3" t="str">
        <v/>
      </c>
      <c r="D785" s="3" t="str">
        <f ca="1"/>
        <v/>
      </c>
    </row>
    <row r="786" spans="2:4" ht="12.5" x14ac:dyDescent="0.25">
      <c r="B786" s="3" t="str">
        <v/>
      </c>
      <c r="C786" s="3" t="str">
        <v/>
      </c>
      <c r="D786" s="3" t="str">
        <f ca="1"/>
        <v/>
      </c>
    </row>
    <row r="787" spans="2:4" ht="12.5" x14ac:dyDescent="0.25">
      <c r="B787" s="3" t="str">
        <v/>
      </c>
      <c r="C787" s="3" t="str">
        <v/>
      </c>
      <c r="D787" s="3" t="str">
        <f ca="1"/>
        <v/>
      </c>
    </row>
    <row r="788" spans="2:4" ht="12.5" x14ac:dyDescent="0.25">
      <c r="B788" s="3" t="str">
        <v/>
      </c>
      <c r="C788" s="3" t="str">
        <v/>
      </c>
      <c r="D788" s="3" t="str">
        <f ca="1"/>
        <v/>
      </c>
    </row>
    <row r="789" spans="2:4" ht="12.5" x14ac:dyDescent="0.25">
      <c r="B789" s="3" t="str">
        <v/>
      </c>
      <c r="C789" s="3" t="str">
        <v/>
      </c>
      <c r="D789" s="3" t="str">
        <f ca="1"/>
        <v/>
      </c>
    </row>
    <row r="790" spans="2:4" ht="12.5" x14ac:dyDescent="0.25">
      <c r="B790" s="3" t="str">
        <v/>
      </c>
      <c r="C790" s="3" t="str">
        <v/>
      </c>
      <c r="D790" s="3" t="str">
        <f ca="1"/>
        <v/>
      </c>
    </row>
    <row r="791" spans="2:4" ht="12.5" x14ac:dyDescent="0.25">
      <c r="B791" s="3" t="str">
        <v/>
      </c>
      <c r="C791" s="3" t="str">
        <v/>
      </c>
      <c r="D791" s="3" t="str">
        <f ca="1"/>
        <v/>
      </c>
    </row>
    <row r="792" spans="2:4" ht="12.5" x14ac:dyDescent="0.25">
      <c r="B792" s="3" t="str">
        <v/>
      </c>
      <c r="C792" s="3" t="str">
        <v/>
      </c>
      <c r="D792" s="3" t="str">
        <f ca="1"/>
        <v/>
      </c>
    </row>
    <row r="793" spans="2:4" ht="12.5" x14ac:dyDescent="0.25">
      <c r="B793" s="3" t="str">
        <v/>
      </c>
      <c r="C793" s="3" t="str">
        <v/>
      </c>
      <c r="D793" s="3" t="str">
        <f ca="1"/>
        <v/>
      </c>
    </row>
    <row r="794" spans="2:4" ht="12.5" x14ac:dyDescent="0.25">
      <c r="B794" s="3" t="str">
        <v/>
      </c>
      <c r="C794" s="3" t="str">
        <v/>
      </c>
      <c r="D794" s="3" t="str">
        <f ca="1"/>
        <v/>
      </c>
    </row>
    <row r="795" spans="2:4" ht="12.5" x14ac:dyDescent="0.25">
      <c r="B795" s="3" t="str">
        <v/>
      </c>
      <c r="C795" s="3" t="str">
        <v/>
      </c>
      <c r="D795" s="3" t="str">
        <f ca="1"/>
        <v/>
      </c>
    </row>
    <row r="796" spans="2:4" ht="12.5" x14ac:dyDescent="0.25">
      <c r="B796" s="3" t="str">
        <v/>
      </c>
      <c r="C796" s="3" t="str">
        <v/>
      </c>
      <c r="D796" s="3" t="str">
        <f ca="1"/>
        <v/>
      </c>
    </row>
    <row r="797" spans="2:4" ht="12.5" x14ac:dyDescent="0.25">
      <c r="B797" s="3" t="str">
        <v/>
      </c>
      <c r="C797" s="3" t="str">
        <v/>
      </c>
      <c r="D797" s="3" t="str">
        <f ca="1"/>
        <v/>
      </c>
    </row>
    <row r="798" spans="2:4" ht="12.5" x14ac:dyDescent="0.25">
      <c r="B798" s="3" t="str">
        <v/>
      </c>
      <c r="C798" s="3" t="str">
        <v/>
      </c>
      <c r="D798" s="3" t="str">
        <f ca="1"/>
        <v/>
      </c>
    </row>
    <row r="799" spans="2:4" ht="12.5" x14ac:dyDescent="0.25">
      <c r="B799" s="3" t="str">
        <v/>
      </c>
      <c r="C799" s="3" t="str">
        <v/>
      </c>
      <c r="D799" s="3" t="str">
        <f ca="1"/>
        <v/>
      </c>
    </row>
    <row r="800" spans="2:4" ht="12.5" x14ac:dyDescent="0.25">
      <c r="B800" s="3" t="str">
        <v/>
      </c>
      <c r="C800" s="3" t="str">
        <v/>
      </c>
      <c r="D800" s="3" t="str">
        <f ca="1"/>
        <v/>
      </c>
    </row>
    <row r="801" spans="2:4" ht="12.5" x14ac:dyDescent="0.25">
      <c r="B801" s="3" t="str">
        <v/>
      </c>
      <c r="C801" s="3" t="str">
        <v/>
      </c>
      <c r="D801" s="3" t="str">
        <f ca="1"/>
        <v/>
      </c>
    </row>
    <row r="802" spans="2:4" ht="12.5" x14ac:dyDescent="0.25">
      <c r="B802" s="3" t="str">
        <v/>
      </c>
      <c r="C802" s="3" t="str">
        <v/>
      </c>
      <c r="D802" s="3" t="str">
        <f ca="1"/>
        <v/>
      </c>
    </row>
    <row r="803" spans="2:4" ht="12.5" x14ac:dyDescent="0.25">
      <c r="B803" s="3" t="str">
        <v/>
      </c>
      <c r="C803" s="3" t="str">
        <v/>
      </c>
      <c r="D803" s="3" t="str">
        <f ca="1"/>
        <v/>
      </c>
    </row>
    <row r="804" spans="2:4" ht="12.5" x14ac:dyDescent="0.25">
      <c r="B804" s="3" t="str">
        <v/>
      </c>
      <c r="C804" s="3" t="str">
        <v/>
      </c>
      <c r="D804" s="3" t="str">
        <f ca="1"/>
        <v/>
      </c>
    </row>
    <row r="805" spans="2:4" ht="12.5" x14ac:dyDescent="0.25">
      <c r="B805" s="3" t="str">
        <v/>
      </c>
      <c r="C805" s="3" t="str">
        <v/>
      </c>
      <c r="D805" s="3" t="str">
        <f ca="1"/>
        <v/>
      </c>
    </row>
    <row r="806" spans="2:4" ht="12.5" x14ac:dyDescent="0.25">
      <c r="B806" s="3" t="str">
        <v/>
      </c>
      <c r="C806" s="3" t="str">
        <v/>
      </c>
      <c r="D806" s="3" t="str">
        <f ca="1"/>
        <v/>
      </c>
    </row>
    <row r="807" spans="2:4" ht="12.5" x14ac:dyDescent="0.25">
      <c r="B807" s="3" t="str">
        <v/>
      </c>
      <c r="C807" s="3" t="str">
        <v/>
      </c>
      <c r="D807" s="3" t="str">
        <f ca="1"/>
        <v/>
      </c>
    </row>
    <row r="808" spans="2:4" ht="12.5" x14ac:dyDescent="0.25">
      <c r="B808" s="3" t="str">
        <v/>
      </c>
      <c r="C808" s="3" t="str">
        <v/>
      </c>
      <c r="D808" s="3" t="str">
        <f ca="1"/>
        <v/>
      </c>
    </row>
    <row r="809" spans="2:4" ht="12.5" x14ac:dyDescent="0.25">
      <c r="B809" s="3" t="str">
        <v/>
      </c>
      <c r="C809" s="3" t="str">
        <v/>
      </c>
      <c r="D809" s="3" t="str">
        <f ca="1"/>
        <v/>
      </c>
    </row>
    <row r="810" spans="2:4" ht="12.5" x14ac:dyDescent="0.25">
      <c r="B810" s="3" t="str">
        <v/>
      </c>
      <c r="C810" s="3" t="str">
        <v/>
      </c>
      <c r="D810" s="3" t="str">
        <f ca="1"/>
        <v/>
      </c>
    </row>
    <row r="811" spans="2:4" ht="12.5" x14ac:dyDescent="0.25">
      <c r="B811" s="3" t="str">
        <v/>
      </c>
      <c r="C811" s="3" t="str">
        <v/>
      </c>
      <c r="D811" s="3" t="str">
        <f ca="1"/>
        <v/>
      </c>
    </row>
    <row r="812" spans="2:4" ht="12.5" x14ac:dyDescent="0.25">
      <c r="B812" s="3" t="str">
        <v/>
      </c>
      <c r="C812" s="3" t="str">
        <v/>
      </c>
      <c r="D812" s="3" t="str">
        <f ca="1"/>
        <v/>
      </c>
    </row>
    <row r="813" spans="2:4" ht="12.5" x14ac:dyDescent="0.25">
      <c r="B813" s="3" t="str">
        <v/>
      </c>
      <c r="C813" s="3" t="str">
        <v/>
      </c>
      <c r="D813" s="3" t="str">
        <f ca="1"/>
        <v/>
      </c>
    </row>
    <row r="814" spans="2:4" ht="12.5" x14ac:dyDescent="0.25">
      <c r="B814" s="3" t="str">
        <v/>
      </c>
      <c r="C814" s="3" t="str">
        <v/>
      </c>
      <c r="D814" s="3" t="str">
        <f ca="1"/>
        <v/>
      </c>
    </row>
    <row r="815" spans="2:4" ht="12.5" x14ac:dyDescent="0.25">
      <c r="B815" s="3" t="str">
        <v/>
      </c>
      <c r="C815" s="3" t="str">
        <v/>
      </c>
      <c r="D815" s="3" t="str">
        <f ca="1"/>
        <v/>
      </c>
    </row>
    <row r="816" spans="2:4" ht="12.5" x14ac:dyDescent="0.25">
      <c r="B816" s="3" t="str">
        <v/>
      </c>
      <c r="C816" s="3" t="str">
        <v/>
      </c>
      <c r="D816" s="3" t="str">
        <f ca="1"/>
        <v/>
      </c>
    </row>
    <row r="817" spans="2:4" ht="12.5" x14ac:dyDescent="0.25">
      <c r="B817" s="3" t="str">
        <v/>
      </c>
      <c r="C817" s="3" t="str">
        <v/>
      </c>
      <c r="D817" s="3" t="str">
        <f ca="1"/>
        <v/>
      </c>
    </row>
    <row r="818" spans="2:4" ht="12.5" x14ac:dyDescent="0.25">
      <c r="B818" s="3" t="str">
        <v/>
      </c>
      <c r="C818" s="3" t="str">
        <v/>
      </c>
      <c r="D818" s="3" t="str">
        <f ca="1"/>
        <v/>
      </c>
    </row>
    <row r="819" spans="2:4" ht="12.5" x14ac:dyDescent="0.25">
      <c r="B819" s="3" t="str">
        <v/>
      </c>
      <c r="C819" s="3" t="str">
        <v/>
      </c>
      <c r="D819" s="3" t="str">
        <f ca="1"/>
        <v/>
      </c>
    </row>
    <row r="820" spans="2:4" ht="12.5" x14ac:dyDescent="0.25">
      <c r="B820" s="3" t="str">
        <v/>
      </c>
      <c r="C820" s="3" t="str">
        <v/>
      </c>
      <c r="D820" s="3" t="str">
        <f ca="1"/>
        <v/>
      </c>
    </row>
    <row r="821" spans="2:4" ht="12.5" x14ac:dyDescent="0.25">
      <c r="B821" s="3" t="str">
        <v/>
      </c>
      <c r="C821" s="3" t="str">
        <v/>
      </c>
      <c r="D821" s="3" t="str">
        <f ca="1"/>
        <v/>
      </c>
    </row>
    <row r="822" spans="2:4" ht="12.5" x14ac:dyDescent="0.25">
      <c r="B822" s="3" t="str">
        <v/>
      </c>
      <c r="C822" s="3" t="str">
        <v/>
      </c>
      <c r="D822" s="3" t="str">
        <f ca="1"/>
        <v/>
      </c>
    </row>
    <row r="823" spans="2:4" ht="12.5" x14ac:dyDescent="0.25">
      <c r="B823" s="3" t="str">
        <v/>
      </c>
      <c r="C823" s="3" t="str">
        <v/>
      </c>
      <c r="D823" s="3" t="str">
        <f ca="1"/>
        <v/>
      </c>
    </row>
    <row r="824" spans="2:4" ht="12.5" x14ac:dyDescent="0.25">
      <c r="B824" s="3" t="str">
        <v/>
      </c>
      <c r="C824" s="3" t="str">
        <v/>
      </c>
      <c r="D824" s="3" t="str">
        <f ca="1"/>
        <v/>
      </c>
    </row>
    <row r="825" spans="2:4" ht="12.5" x14ac:dyDescent="0.25">
      <c r="B825" s="3" t="str">
        <v/>
      </c>
      <c r="C825" s="3" t="str">
        <v/>
      </c>
      <c r="D825" s="3" t="str">
        <f ca="1"/>
        <v/>
      </c>
    </row>
    <row r="826" spans="2:4" ht="12.5" x14ac:dyDescent="0.25">
      <c r="B826" s="3" t="str">
        <v/>
      </c>
      <c r="C826" s="3" t="str">
        <v/>
      </c>
      <c r="D826" s="3" t="str">
        <f ca="1"/>
        <v/>
      </c>
    </row>
    <row r="827" spans="2:4" ht="12.5" x14ac:dyDescent="0.25">
      <c r="B827" s="3" t="str">
        <v/>
      </c>
      <c r="C827" s="3" t="str">
        <v/>
      </c>
      <c r="D827" s="3" t="str">
        <f ca="1"/>
        <v/>
      </c>
    </row>
    <row r="828" spans="2:4" ht="12.5" x14ac:dyDescent="0.25">
      <c r="B828" s="3" t="str">
        <v/>
      </c>
      <c r="C828" s="3" t="str">
        <v/>
      </c>
      <c r="D828" s="3" t="str">
        <f ca="1"/>
        <v/>
      </c>
    </row>
    <row r="829" spans="2:4" ht="12.5" x14ac:dyDescent="0.25">
      <c r="B829" s="3" t="str">
        <v/>
      </c>
      <c r="C829" s="3" t="str">
        <v/>
      </c>
      <c r="D829" s="3" t="str">
        <f ca="1"/>
        <v/>
      </c>
    </row>
    <row r="830" spans="2:4" ht="12.5" x14ac:dyDescent="0.25">
      <c r="B830" s="3" t="str">
        <v/>
      </c>
      <c r="C830" s="3" t="str">
        <v/>
      </c>
      <c r="D830" s="3" t="str">
        <f ca="1"/>
        <v/>
      </c>
    </row>
    <row r="831" spans="2:4" ht="12.5" x14ac:dyDescent="0.25">
      <c r="B831" s="3" t="str">
        <v/>
      </c>
      <c r="C831" s="3" t="str">
        <v/>
      </c>
      <c r="D831" s="3" t="str">
        <f ca="1"/>
        <v/>
      </c>
    </row>
    <row r="832" spans="2:4" ht="12.5" x14ac:dyDescent="0.25">
      <c r="B832" s="3" t="str">
        <v/>
      </c>
      <c r="C832" s="3" t="str">
        <v/>
      </c>
      <c r="D832" s="3" t="str">
        <f ca="1"/>
        <v/>
      </c>
    </row>
    <row r="833" spans="2:4" ht="12.5" x14ac:dyDescent="0.25">
      <c r="B833" s="3" t="str">
        <v/>
      </c>
      <c r="C833" s="3" t="str">
        <v/>
      </c>
      <c r="D833" s="3" t="str">
        <f ca="1"/>
        <v/>
      </c>
    </row>
    <row r="834" spans="2:4" ht="12.5" x14ac:dyDescent="0.25">
      <c r="B834" s="3" t="str">
        <v/>
      </c>
      <c r="C834" s="3" t="str">
        <v/>
      </c>
      <c r="D834" s="3" t="str">
        <f ca="1"/>
        <v/>
      </c>
    </row>
    <row r="835" spans="2:4" ht="12.5" x14ac:dyDescent="0.25">
      <c r="B835" s="3" t="str">
        <v/>
      </c>
      <c r="C835" s="3" t="str">
        <v/>
      </c>
      <c r="D835" s="3" t="str">
        <f ca="1"/>
        <v/>
      </c>
    </row>
    <row r="836" spans="2:4" ht="12.5" x14ac:dyDescent="0.25">
      <c r="B836" s="3" t="str">
        <v/>
      </c>
      <c r="C836" s="3" t="str">
        <v/>
      </c>
      <c r="D836" s="3" t="str">
        <f ca="1"/>
        <v/>
      </c>
    </row>
    <row r="837" spans="2:4" ht="12.5" x14ac:dyDescent="0.25">
      <c r="B837" s="3" t="str">
        <v/>
      </c>
      <c r="C837" s="3" t="str">
        <v/>
      </c>
      <c r="D837" s="3" t="str">
        <f ca="1"/>
        <v/>
      </c>
    </row>
    <row r="838" spans="2:4" ht="12.5" x14ac:dyDescent="0.25">
      <c r="B838" s="3" t="str">
        <v/>
      </c>
      <c r="C838" s="3" t="str">
        <v/>
      </c>
      <c r="D838" s="3" t="str">
        <f ca="1"/>
        <v/>
      </c>
    </row>
    <row r="839" spans="2:4" ht="12.5" x14ac:dyDescent="0.25">
      <c r="B839" s="3" t="str">
        <v/>
      </c>
      <c r="C839" s="3" t="str">
        <v/>
      </c>
      <c r="D839" s="3" t="str">
        <f ca="1"/>
        <v/>
      </c>
    </row>
    <row r="840" spans="2:4" ht="12.5" x14ac:dyDescent="0.25">
      <c r="B840" s="3" t="str">
        <v/>
      </c>
      <c r="C840" s="3" t="str">
        <v/>
      </c>
      <c r="D840" s="3" t="str">
        <f ca="1"/>
        <v/>
      </c>
    </row>
    <row r="841" spans="2:4" ht="12.5" x14ac:dyDescent="0.25">
      <c r="B841" s="3" t="str">
        <v/>
      </c>
      <c r="C841" s="3" t="str">
        <v/>
      </c>
      <c r="D841" s="3" t="str">
        <f ca="1"/>
        <v/>
      </c>
    </row>
    <row r="842" spans="2:4" ht="12.5" x14ac:dyDescent="0.25">
      <c r="B842" s="3" t="str">
        <v/>
      </c>
      <c r="C842" s="3" t="str">
        <v/>
      </c>
      <c r="D842" s="3" t="str">
        <f ca="1"/>
        <v/>
      </c>
    </row>
    <row r="843" spans="2:4" ht="12.5" x14ac:dyDescent="0.25">
      <c r="B843" s="3" t="str">
        <v/>
      </c>
      <c r="C843" s="3" t="str">
        <v/>
      </c>
      <c r="D843" s="3" t="str">
        <f ca="1"/>
        <v/>
      </c>
    </row>
    <row r="844" spans="2:4" ht="12.5" x14ac:dyDescent="0.25">
      <c r="B844" s="3" t="str">
        <v/>
      </c>
      <c r="C844" s="3" t="str">
        <v/>
      </c>
      <c r="D844" s="3" t="str">
        <f ca="1"/>
        <v/>
      </c>
    </row>
    <row r="845" spans="2:4" ht="12.5" x14ac:dyDescent="0.25">
      <c r="B845" s="3" t="str">
        <v/>
      </c>
      <c r="C845" s="3" t="str">
        <v/>
      </c>
      <c r="D845" s="3" t="str">
        <f ca="1"/>
        <v/>
      </c>
    </row>
    <row r="846" spans="2:4" ht="12.5" x14ac:dyDescent="0.25">
      <c r="B846" s="3" t="str">
        <v/>
      </c>
      <c r="C846" s="3" t="str">
        <v/>
      </c>
      <c r="D846" s="3" t="str">
        <f ca="1"/>
        <v/>
      </c>
    </row>
    <row r="847" spans="2:4" ht="12.5" x14ac:dyDescent="0.25">
      <c r="B847" s="3" t="str">
        <v/>
      </c>
      <c r="C847" s="3" t="str">
        <v/>
      </c>
      <c r="D847" s="3" t="str">
        <f ca="1"/>
        <v/>
      </c>
    </row>
    <row r="848" spans="2:4" ht="12.5" x14ac:dyDescent="0.25">
      <c r="B848" s="3" t="str">
        <v/>
      </c>
      <c r="C848" s="3" t="str">
        <v/>
      </c>
      <c r="D848" s="3" t="str">
        <f ca="1"/>
        <v/>
      </c>
    </row>
    <row r="849" spans="2:4" ht="12.5" x14ac:dyDescent="0.25">
      <c r="B849" s="3" t="str">
        <v/>
      </c>
      <c r="C849" s="3" t="str">
        <v/>
      </c>
      <c r="D849" s="3" t="str">
        <f ca="1"/>
        <v/>
      </c>
    </row>
    <row r="850" spans="2:4" ht="12.5" x14ac:dyDescent="0.25">
      <c r="B850" s="3" t="str">
        <v/>
      </c>
      <c r="C850" s="3" t="str">
        <v/>
      </c>
      <c r="D850" s="3" t="str">
        <f ca="1"/>
        <v/>
      </c>
    </row>
    <row r="851" spans="2:4" ht="12.5" x14ac:dyDescent="0.25">
      <c r="B851" s="3" t="str">
        <v/>
      </c>
      <c r="C851" s="3" t="str">
        <v/>
      </c>
      <c r="D851" s="3" t="str">
        <f ca="1"/>
        <v/>
      </c>
    </row>
    <row r="852" spans="2:4" ht="12.5" x14ac:dyDescent="0.25">
      <c r="B852" s="3" t="str">
        <v/>
      </c>
      <c r="C852" s="3" t="str">
        <v/>
      </c>
      <c r="D852" s="3" t="str">
        <f ca="1"/>
        <v/>
      </c>
    </row>
    <row r="853" spans="2:4" ht="12.5" x14ac:dyDescent="0.25">
      <c r="B853" s="3" t="str">
        <v/>
      </c>
      <c r="C853" s="3" t="str">
        <v/>
      </c>
      <c r="D853" s="3" t="str">
        <f ca="1"/>
        <v/>
      </c>
    </row>
    <row r="854" spans="2:4" ht="12.5" x14ac:dyDescent="0.25">
      <c r="B854" s="3" t="str">
        <v/>
      </c>
      <c r="C854" s="3" t="str">
        <v/>
      </c>
      <c r="D854" s="3" t="str">
        <f ca="1"/>
        <v/>
      </c>
    </row>
    <row r="855" spans="2:4" ht="12.5" x14ac:dyDescent="0.25">
      <c r="B855" s="3" t="str">
        <v/>
      </c>
      <c r="C855" s="3" t="str">
        <v/>
      </c>
      <c r="D855" s="3" t="str">
        <f ca="1"/>
        <v/>
      </c>
    </row>
    <row r="856" spans="2:4" ht="12.5" x14ac:dyDescent="0.25">
      <c r="B856" s="3" t="str">
        <v/>
      </c>
      <c r="C856" s="3" t="str">
        <v/>
      </c>
      <c r="D856" s="3" t="str">
        <f ca="1"/>
        <v/>
      </c>
    </row>
    <row r="857" spans="2:4" ht="12.5" x14ac:dyDescent="0.25">
      <c r="B857" s="3" t="str">
        <v/>
      </c>
      <c r="C857" s="3" t="str">
        <v/>
      </c>
      <c r="D857" s="3" t="str">
        <f ca="1"/>
        <v/>
      </c>
    </row>
    <row r="858" spans="2:4" ht="12.5" x14ac:dyDescent="0.25">
      <c r="B858" s="3" t="str">
        <v/>
      </c>
      <c r="C858" s="3" t="str">
        <v/>
      </c>
      <c r="D858" s="3" t="str">
        <f ca="1"/>
        <v/>
      </c>
    </row>
    <row r="859" spans="2:4" ht="12.5" x14ac:dyDescent="0.25">
      <c r="B859" s="3" t="str">
        <v/>
      </c>
      <c r="C859" s="3" t="str">
        <v/>
      </c>
      <c r="D859" s="3" t="str">
        <f ca="1"/>
        <v/>
      </c>
    </row>
    <row r="860" spans="2:4" ht="12.5" x14ac:dyDescent="0.25">
      <c r="B860" s="3" t="str">
        <v/>
      </c>
      <c r="C860" s="3" t="str">
        <v/>
      </c>
      <c r="D860" s="3" t="str">
        <f ca="1"/>
        <v/>
      </c>
    </row>
    <row r="861" spans="2:4" ht="12.5" x14ac:dyDescent="0.25">
      <c r="B861" s="3" t="str">
        <v/>
      </c>
      <c r="C861" s="3" t="str">
        <v/>
      </c>
      <c r="D861" s="3" t="str">
        <f ca="1"/>
        <v/>
      </c>
    </row>
    <row r="862" spans="2:4" ht="12.5" x14ac:dyDescent="0.25">
      <c r="B862" s="3" t="str">
        <v/>
      </c>
      <c r="C862" s="3" t="str">
        <v/>
      </c>
      <c r="D862" s="3" t="str">
        <f ca="1"/>
        <v/>
      </c>
    </row>
    <row r="863" spans="2:4" ht="12.5" x14ac:dyDescent="0.25">
      <c r="B863" s="3" t="str">
        <v/>
      </c>
      <c r="C863" s="3" t="str">
        <v/>
      </c>
      <c r="D863" s="3" t="str">
        <f ca="1"/>
        <v/>
      </c>
    </row>
    <row r="864" spans="2:4" ht="12.5" x14ac:dyDescent="0.25">
      <c r="B864" s="3" t="str">
        <v/>
      </c>
      <c r="C864" s="3" t="str">
        <v/>
      </c>
      <c r="D864" s="3" t="str">
        <f ca="1"/>
        <v/>
      </c>
    </row>
    <row r="865" spans="2:4" ht="12.5" x14ac:dyDescent="0.25">
      <c r="B865" s="3" t="str">
        <v/>
      </c>
      <c r="C865" s="3" t="str">
        <v/>
      </c>
      <c r="D865" s="3" t="str">
        <f ca="1"/>
        <v/>
      </c>
    </row>
    <row r="866" spans="2:4" ht="12.5" x14ac:dyDescent="0.25">
      <c r="B866" s="3" t="str">
        <v/>
      </c>
      <c r="C866" s="3" t="str">
        <v/>
      </c>
      <c r="D866" s="3" t="str">
        <f ca="1"/>
        <v/>
      </c>
    </row>
    <row r="867" spans="2:4" ht="12.5" x14ac:dyDescent="0.25">
      <c r="B867" s="3" t="str">
        <v/>
      </c>
      <c r="C867" s="3" t="str">
        <v/>
      </c>
      <c r="D867" s="3" t="str">
        <f ca="1"/>
        <v/>
      </c>
    </row>
    <row r="868" spans="2:4" ht="12.5" x14ac:dyDescent="0.25">
      <c r="B868" s="3" t="str">
        <v/>
      </c>
      <c r="C868" s="3" t="str">
        <v/>
      </c>
      <c r="D868" s="3" t="str">
        <f ca="1"/>
        <v/>
      </c>
    </row>
    <row r="869" spans="2:4" ht="12.5" x14ac:dyDescent="0.25">
      <c r="B869" s="3" t="str">
        <v/>
      </c>
      <c r="C869" s="3" t="str">
        <v/>
      </c>
      <c r="D869" s="3" t="str">
        <f ca="1"/>
        <v/>
      </c>
    </row>
    <row r="870" spans="2:4" ht="12.5" x14ac:dyDescent="0.25">
      <c r="B870" s="3" t="str">
        <v/>
      </c>
      <c r="C870" s="3" t="str">
        <v/>
      </c>
      <c r="D870" s="3" t="str">
        <f ca="1"/>
        <v/>
      </c>
    </row>
    <row r="871" spans="2:4" ht="12.5" x14ac:dyDescent="0.25">
      <c r="B871" s="3" t="str">
        <v/>
      </c>
      <c r="C871" s="3" t="str">
        <v/>
      </c>
      <c r="D871" s="3" t="str">
        <f ca="1"/>
        <v/>
      </c>
    </row>
    <row r="872" spans="2:4" ht="12.5" x14ac:dyDescent="0.25">
      <c r="B872" s="3" t="str">
        <v/>
      </c>
      <c r="C872" s="3" t="str">
        <v/>
      </c>
      <c r="D872" s="3" t="str">
        <f ca="1"/>
        <v/>
      </c>
    </row>
    <row r="873" spans="2:4" ht="12.5" x14ac:dyDescent="0.25">
      <c r="B873" s="3" t="str">
        <v/>
      </c>
      <c r="C873" s="3" t="str">
        <v/>
      </c>
      <c r="D873" s="3" t="str">
        <f ca="1"/>
        <v/>
      </c>
    </row>
    <row r="874" spans="2:4" ht="12.5" x14ac:dyDescent="0.25">
      <c r="B874" s="3" t="str">
        <v/>
      </c>
      <c r="C874" s="3" t="str">
        <v/>
      </c>
      <c r="D874" s="3" t="str">
        <f ca="1"/>
        <v/>
      </c>
    </row>
    <row r="875" spans="2:4" ht="12.5" x14ac:dyDescent="0.25">
      <c r="B875" s="3" t="str">
        <v/>
      </c>
      <c r="C875" s="3" t="str">
        <v/>
      </c>
      <c r="D875" s="3" t="str">
        <f ca="1"/>
        <v/>
      </c>
    </row>
    <row r="876" spans="2:4" ht="12.5" x14ac:dyDescent="0.25">
      <c r="B876" s="3" t="str">
        <v/>
      </c>
      <c r="C876" s="3" t="str">
        <v/>
      </c>
      <c r="D876" s="3" t="str">
        <f ca="1"/>
        <v/>
      </c>
    </row>
    <row r="877" spans="2:4" ht="12.5" x14ac:dyDescent="0.25">
      <c r="B877" s="3" t="str">
        <v/>
      </c>
      <c r="C877" s="3" t="str">
        <v/>
      </c>
      <c r="D877" s="3" t="str">
        <f ca="1"/>
        <v/>
      </c>
    </row>
    <row r="878" spans="2:4" ht="12.5" x14ac:dyDescent="0.25">
      <c r="B878" s="3" t="str">
        <v/>
      </c>
      <c r="C878" s="3" t="str">
        <v/>
      </c>
      <c r="D878" s="3" t="str">
        <f ca="1"/>
        <v/>
      </c>
    </row>
    <row r="879" spans="2:4" ht="12.5" x14ac:dyDescent="0.25">
      <c r="B879" s="3" t="str">
        <v/>
      </c>
      <c r="C879" s="3" t="str">
        <v/>
      </c>
      <c r="D879" s="3" t="str">
        <f ca="1"/>
        <v/>
      </c>
    </row>
    <row r="880" spans="2:4" ht="12.5" x14ac:dyDescent="0.25">
      <c r="B880" s="3" t="str">
        <v/>
      </c>
      <c r="C880" s="3" t="str">
        <v/>
      </c>
      <c r="D880" s="3" t="str">
        <f ca="1"/>
        <v/>
      </c>
    </row>
    <row r="881" spans="2:4" ht="12.5" x14ac:dyDescent="0.25">
      <c r="B881" s="3" t="str">
        <v/>
      </c>
      <c r="C881" s="3" t="str">
        <v/>
      </c>
      <c r="D881" s="3" t="str">
        <f ca="1"/>
        <v/>
      </c>
    </row>
    <row r="882" spans="2:4" ht="12.5" x14ac:dyDescent="0.25">
      <c r="B882" s="3" t="str">
        <v/>
      </c>
      <c r="C882" s="3" t="str">
        <v/>
      </c>
      <c r="D882" s="3" t="str">
        <f ca="1"/>
        <v/>
      </c>
    </row>
    <row r="883" spans="2:4" ht="12.5" x14ac:dyDescent="0.25">
      <c r="B883" s="3" t="str">
        <v/>
      </c>
      <c r="C883" s="3" t="str">
        <v/>
      </c>
      <c r="D883" s="3" t="str">
        <f ca="1"/>
        <v/>
      </c>
    </row>
    <row r="884" spans="2:4" ht="12.5" x14ac:dyDescent="0.25">
      <c r="B884" s="3" t="str">
        <v/>
      </c>
      <c r="C884" s="3" t="str">
        <v/>
      </c>
      <c r="D884" s="3" t="str">
        <f ca="1"/>
        <v/>
      </c>
    </row>
    <row r="885" spans="2:4" ht="12.5" x14ac:dyDescent="0.25">
      <c r="B885" s="3" t="str">
        <v/>
      </c>
      <c r="C885" s="3" t="str">
        <v/>
      </c>
      <c r="D885" s="3" t="str">
        <f ca="1"/>
        <v/>
      </c>
    </row>
    <row r="886" spans="2:4" ht="12.5" x14ac:dyDescent="0.25">
      <c r="B886" s="3" t="str">
        <v/>
      </c>
      <c r="C886" s="3" t="str">
        <v/>
      </c>
      <c r="D886" s="3" t="str">
        <f ca="1"/>
        <v/>
      </c>
    </row>
    <row r="887" spans="2:4" ht="12.5" x14ac:dyDescent="0.25">
      <c r="B887" s="3" t="str">
        <v/>
      </c>
      <c r="C887" s="3" t="str">
        <v/>
      </c>
      <c r="D887" s="3" t="str">
        <f ca="1"/>
        <v/>
      </c>
    </row>
    <row r="888" spans="2:4" ht="12.5" x14ac:dyDescent="0.25">
      <c r="B888" s="3" t="str">
        <v/>
      </c>
      <c r="C888" s="3" t="str">
        <v/>
      </c>
      <c r="D888" s="3" t="str">
        <f ca="1"/>
        <v/>
      </c>
    </row>
    <row r="889" spans="2:4" ht="12.5" x14ac:dyDescent="0.25">
      <c r="B889" s="3" t="str">
        <v/>
      </c>
      <c r="C889" s="3" t="str">
        <v/>
      </c>
      <c r="D889" s="3" t="str">
        <f ca="1"/>
        <v/>
      </c>
    </row>
    <row r="890" spans="2:4" ht="12.5" x14ac:dyDescent="0.25">
      <c r="B890" s="3" t="str">
        <v/>
      </c>
      <c r="C890" s="3" t="str">
        <v/>
      </c>
      <c r="D890" s="3" t="str">
        <f ca="1"/>
        <v/>
      </c>
    </row>
    <row r="891" spans="2:4" ht="12.5" x14ac:dyDescent="0.25">
      <c r="B891" s="3" t="str">
        <v/>
      </c>
      <c r="C891" s="3" t="str">
        <v/>
      </c>
      <c r="D891" s="3" t="str">
        <f ca="1"/>
        <v/>
      </c>
    </row>
    <row r="892" spans="2:4" ht="12.5" x14ac:dyDescent="0.25">
      <c r="B892" s="3" t="str">
        <v/>
      </c>
      <c r="C892" s="3" t="str">
        <v/>
      </c>
      <c r="D892" s="3" t="str">
        <f ca="1"/>
        <v/>
      </c>
    </row>
    <row r="893" spans="2:4" ht="12.5" x14ac:dyDescent="0.25">
      <c r="B893" s="3" t="str">
        <v/>
      </c>
      <c r="C893" s="3" t="str">
        <v/>
      </c>
      <c r="D893" s="3" t="str">
        <f ca="1"/>
        <v/>
      </c>
    </row>
    <row r="894" spans="2:4" ht="12.5" x14ac:dyDescent="0.25">
      <c r="B894" s="3" t="str">
        <v/>
      </c>
      <c r="C894" s="3" t="str">
        <v/>
      </c>
      <c r="D894" s="3" t="str">
        <f ca="1"/>
        <v/>
      </c>
    </row>
    <row r="895" spans="2:4" ht="12.5" x14ac:dyDescent="0.25">
      <c r="B895" s="3" t="str">
        <v/>
      </c>
      <c r="C895" s="3" t="str">
        <v/>
      </c>
      <c r="D895" s="3" t="str">
        <f ca="1"/>
        <v/>
      </c>
    </row>
    <row r="896" spans="2:4" ht="12.5" x14ac:dyDescent="0.25">
      <c r="B896" s="3" t="str">
        <v/>
      </c>
      <c r="C896" s="3" t="str">
        <v/>
      </c>
      <c r="D896" s="3" t="str">
        <f ca="1"/>
        <v/>
      </c>
    </row>
    <row r="897" spans="2:4" ht="12.5" x14ac:dyDescent="0.25">
      <c r="B897" s="3" t="str">
        <v/>
      </c>
      <c r="C897" s="3" t="str">
        <v/>
      </c>
      <c r="D897" s="3" t="str">
        <f ca="1"/>
        <v/>
      </c>
    </row>
    <row r="898" spans="2:4" ht="12.5" x14ac:dyDescent="0.25">
      <c r="B898" s="3" t="str">
        <v/>
      </c>
      <c r="C898" s="3" t="str">
        <v/>
      </c>
      <c r="D898" s="3" t="str">
        <f ca="1"/>
        <v/>
      </c>
    </row>
    <row r="899" spans="2:4" ht="12.5" x14ac:dyDescent="0.25">
      <c r="B899" s="3" t="str">
        <v/>
      </c>
      <c r="C899" s="3" t="str">
        <v/>
      </c>
      <c r="D899" s="3" t="str">
        <f ca="1"/>
        <v/>
      </c>
    </row>
    <row r="900" spans="2:4" ht="12.5" x14ac:dyDescent="0.25">
      <c r="B900" s="3" t="str">
        <v/>
      </c>
      <c r="C900" s="3" t="str">
        <v/>
      </c>
      <c r="D900" s="3" t="str">
        <f ca="1"/>
        <v/>
      </c>
    </row>
    <row r="901" spans="2:4" ht="12.5" x14ac:dyDescent="0.25">
      <c r="B901" s="3" t="str">
        <v/>
      </c>
      <c r="C901" s="3" t="str">
        <v/>
      </c>
      <c r="D901" s="3" t="str">
        <f ca="1"/>
        <v/>
      </c>
    </row>
    <row r="902" spans="2:4" ht="12.5" x14ac:dyDescent="0.25">
      <c r="B902" s="3" t="str">
        <v/>
      </c>
      <c r="C902" s="3" t="str">
        <v/>
      </c>
      <c r="D902" s="3" t="str">
        <f ca="1"/>
        <v/>
      </c>
    </row>
    <row r="903" spans="2:4" ht="12.5" x14ac:dyDescent="0.25">
      <c r="B903" s="3" t="str">
        <v/>
      </c>
      <c r="C903" s="3" t="str">
        <v/>
      </c>
      <c r="D903" s="3" t="str">
        <f ca="1"/>
        <v/>
      </c>
    </row>
    <row r="904" spans="2:4" ht="12.5" x14ac:dyDescent="0.25">
      <c r="B904" s="3" t="str">
        <v/>
      </c>
      <c r="C904" s="3" t="str">
        <v/>
      </c>
      <c r="D904" s="3" t="str">
        <f ca="1"/>
        <v/>
      </c>
    </row>
    <row r="905" spans="2:4" ht="12.5" x14ac:dyDescent="0.25">
      <c r="B905" s="3" t="str">
        <v/>
      </c>
      <c r="C905" s="3" t="str">
        <v/>
      </c>
      <c r="D905" s="3" t="str">
        <f ca="1"/>
        <v/>
      </c>
    </row>
    <row r="906" spans="2:4" ht="12.5" x14ac:dyDescent="0.25">
      <c r="B906" s="3" t="str">
        <v/>
      </c>
      <c r="C906" s="3" t="str">
        <v/>
      </c>
      <c r="D906" s="3" t="str">
        <f ca="1"/>
        <v/>
      </c>
    </row>
    <row r="907" spans="2:4" ht="12.5" x14ac:dyDescent="0.25">
      <c r="B907" s="3" t="str">
        <v/>
      </c>
      <c r="C907" s="3" t="str">
        <v/>
      </c>
      <c r="D907" s="3" t="str">
        <f ca="1"/>
        <v/>
      </c>
    </row>
    <row r="908" spans="2:4" ht="12.5" x14ac:dyDescent="0.25">
      <c r="B908" s="3" t="str">
        <v/>
      </c>
      <c r="C908" s="3" t="str">
        <v/>
      </c>
      <c r="D908" s="3" t="str">
        <f ca="1"/>
        <v/>
      </c>
    </row>
    <row r="909" spans="2:4" ht="12.5" x14ac:dyDescent="0.25">
      <c r="B909" s="3" t="str">
        <v/>
      </c>
      <c r="C909" s="3" t="str">
        <v/>
      </c>
      <c r="D909" s="3" t="str">
        <f ca="1"/>
        <v/>
      </c>
    </row>
    <row r="910" spans="2:4" ht="12.5" x14ac:dyDescent="0.25">
      <c r="B910" s="3" t="str">
        <v/>
      </c>
      <c r="C910" s="3" t="str">
        <v/>
      </c>
      <c r="D910" s="3" t="str">
        <f ca="1"/>
        <v/>
      </c>
    </row>
    <row r="911" spans="2:4" ht="12.5" x14ac:dyDescent="0.25">
      <c r="B911" s="3" t="str">
        <v/>
      </c>
      <c r="C911" s="3" t="str">
        <v/>
      </c>
      <c r="D911" s="3" t="str">
        <f ca="1"/>
        <v/>
      </c>
    </row>
    <row r="912" spans="2:4" ht="12.5" x14ac:dyDescent="0.25">
      <c r="B912" s="3" t="str">
        <v/>
      </c>
      <c r="C912" s="3" t="str">
        <v/>
      </c>
      <c r="D912" s="3" t="str">
        <f ca="1"/>
        <v/>
      </c>
    </row>
    <row r="913" spans="2:4" ht="12.5" x14ac:dyDescent="0.25">
      <c r="B913" s="3" t="str">
        <v/>
      </c>
      <c r="C913" s="3" t="str">
        <v/>
      </c>
      <c r="D913" s="3" t="str">
        <f ca="1"/>
        <v/>
      </c>
    </row>
    <row r="914" spans="2:4" ht="12.5" x14ac:dyDescent="0.25">
      <c r="B914" s="3" t="str">
        <v/>
      </c>
      <c r="C914" s="3" t="str">
        <v/>
      </c>
      <c r="D914" s="3" t="str">
        <f ca="1"/>
        <v/>
      </c>
    </row>
    <row r="915" spans="2:4" ht="12.5" x14ac:dyDescent="0.25">
      <c r="B915" s="3" t="str">
        <v/>
      </c>
      <c r="C915" s="3" t="str">
        <v/>
      </c>
      <c r="D915" s="3" t="str">
        <f ca="1"/>
        <v/>
      </c>
    </row>
    <row r="916" spans="2:4" ht="12.5" x14ac:dyDescent="0.25">
      <c r="B916" s="3" t="str">
        <v/>
      </c>
      <c r="C916" s="3" t="str">
        <v/>
      </c>
      <c r="D916" s="3" t="str">
        <f ca="1"/>
        <v/>
      </c>
    </row>
    <row r="917" spans="2:4" ht="12.5" x14ac:dyDescent="0.25">
      <c r="B917" s="3" t="str">
        <v/>
      </c>
      <c r="C917" s="3" t="str">
        <v/>
      </c>
      <c r="D917" s="3" t="str">
        <f ca="1"/>
        <v/>
      </c>
    </row>
    <row r="918" spans="2:4" ht="12.5" x14ac:dyDescent="0.25">
      <c r="B918" s="3" t="str">
        <v/>
      </c>
      <c r="C918" s="3" t="str">
        <v/>
      </c>
      <c r="D918" s="3" t="str">
        <f ca="1"/>
        <v/>
      </c>
    </row>
    <row r="919" spans="2:4" ht="12.5" x14ac:dyDescent="0.25">
      <c r="B919" s="3" t="str">
        <v/>
      </c>
      <c r="C919" s="3" t="str">
        <v/>
      </c>
      <c r="D919" s="3" t="str">
        <f ca="1"/>
        <v/>
      </c>
    </row>
    <row r="920" spans="2:4" ht="12.5" x14ac:dyDescent="0.25">
      <c r="B920" s="3" t="str">
        <v/>
      </c>
      <c r="C920" s="3" t="str">
        <v/>
      </c>
      <c r="D920" s="3" t="str">
        <f ca="1"/>
        <v/>
      </c>
    </row>
    <row r="921" spans="2:4" ht="12.5" x14ac:dyDescent="0.25">
      <c r="B921" s="3" t="str">
        <v/>
      </c>
      <c r="C921" s="3" t="str">
        <v/>
      </c>
      <c r="D921" s="3" t="str">
        <f ca="1"/>
        <v/>
      </c>
    </row>
    <row r="922" spans="2:4" ht="12.5" x14ac:dyDescent="0.25">
      <c r="B922" s="3" t="str">
        <v/>
      </c>
      <c r="C922" s="3" t="str">
        <v/>
      </c>
      <c r="D922" s="3" t="str">
        <f ca="1"/>
        <v/>
      </c>
    </row>
    <row r="923" spans="2:4" ht="12.5" x14ac:dyDescent="0.25">
      <c r="B923" s="3" t="str">
        <v/>
      </c>
      <c r="C923" s="3" t="str">
        <v/>
      </c>
      <c r="D923" s="3" t="str">
        <f ca="1"/>
        <v/>
      </c>
    </row>
    <row r="924" spans="2:4" ht="12.5" x14ac:dyDescent="0.25">
      <c r="B924" s="3" t="str">
        <v/>
      </c>
      <c r="C924" s="3" t="str">
        <v/>
      </c>
      <c r="D924" s="3" t="str">
        <f ca="1"/>
        <v/>
      </c>
    </row>
    <row r="925" spans="2:4" ht="12.5" x14ac:dyDescent="0.25">
      <c r="B925" s="3" t="str">
        <v/>
      </c>
      <c r="C925" s="3" t="str">
        <v/>
      </c>
      <c r="D925" s="3" t="str">
        <f ca="1"/>
        <v/>
      </c>
    </row>
    <row r="926" spans="2:4" ht="12.5" x14ac:dyDescent="0.25">
      <c r="B926" s="3" t="str">
        <v/>
      </c>
      <c r="C926" s="3" t="str">
        <v/>
      </c>
      <c r="D926" s="3" t="str">
        <f ca="1"/>
        <v/>
      </c>
    </row>
    <row r="927" spans="2:4" ht="12.5" x14ac:dyDescent="0.25">
      <c r="B927" s="3" t="str">
        <v/>
      </c>
      <c r="C927" s="3" t="str">
        <v/>
      </c>
      <c r="D927" s="3" t="str">
        <f ca="1"/>
        <v/>
      </c>
    </row>
    <row r="928" spans="2:4" ht="12.5" x14ac:dyDescent="0.25">
      <c r="B928" s="3" t="str">
        <v/>
      </c>
      <c r="C928" s="3" t="str">
        <v/>
      </c>
      <c r="D928" s="3" t="str">
        <f ca="1"/>
        <v/>
      </c>
    </row>
    <row r="929" spans="2:4" ht="12.5" x14ac:dyDescent="0.25">
      <c r="B929" s="3" t="str">
        <v/>
      </c>
      <c r="C929" s="3" t="str">
        <v/>
      </c>
      <c r="D929" s="3" t="str">
        <f ca="1"/>
        <v/>
      </c>
    </row>
    <row r="930" spans="2:4" ht="12.5" x14ac:dyDescent="0.25">
      <c r="B930" s="3" t="str">
        <v/>
      </c>
      <c r="C930" s="3" t="str">
        <v/>
      </c>
      <c r="D930" s="3" t="str">
        <f ca="1"/>
        <v/>
      </c>
    </row>
    <row r="931" spans="2:4" ht="12.5" x14ac:dyDescent="0.25">
      <c r="B931" s="3" t="str">
        <v/>
      </c>
      <c r="C931" s="3" t="str">
        <v/>
      </c>
      <c r="D931" s="3" t="str">
        <f ca="1"/>
        <v/>
      </c>
    </row>
    <row r="932" spans="2:4" ht="12.5" x14ac:dyDescent="0.25">
      <c r="B932" s="3" t="str">
        <v/>
      </c>
      <c r="C932" s="3" t="str">
        <v/>
      </c>
      <c r="D932" s="3" t="str">
        <f ca="1"/>
        <v/>
      </c>
    </row>
    <row r="933" spans="2:4" ht="12.5" x14ac:dyDescent="0.25">
      <c r="B933" s="3" t="str">
        <v/>
      </c>
      <c r="C933" s="3" t="str">
        <v/>
      </c>
      <c r="D933" s="3" t="str">
        <f ca="1"/>
        <v/>
      </c>
    </row>
    <row r="934" spans="2:4" ht="12.5" x14ac:dyDescent="0.25">
      <c r="B934" s="3" t="str">
        <v/>
      </c>
      <c r="C934" s="3" t="str">
        <v/>
      </c>
      <c r="D934" s="3" t="str">
        <f ca="1"/>
        <v/>
      </c>
    </row>
    <row r="935" spans="2:4" ht="12.5" x14ac:dyDescent="0.25">
      <c r="B935" s="3" t="str">
        <v/>
      </c>
      <c r="C935" s="3" t="str">
        <v/>
      </c>
      <c r="D935" s="3" t="str">
        <f ca="1"/>
        <v/>
      </c>
    </row>
    <row r="936" spans="2:4" ht="12.5" x14ac:dyDescent="0.25">
      <c r="B936" s="3" t="str">
        <v/>
      </c>
      <c r="C936" s="3" t="str">
        <v/>
      </c>
      <c r="D936" s="3" t="str">
        <f ca="1"/>
        <v/>
      </c>
    </row>
    <row r="937" spans="2:4" ht="12.5" x14ac:dyDescent="0.25">
      <c r="B937" s="3" t="str">
        <v/>
      </c>
      <c r="C937" s="3" t="str">
        <v/>
      </c>
      <c r="D937" s="3" t="str">
        <f ca="1"/>
        <v/>
      </c>
    </row>
    <row r="938" spans="2:4" ht="12.5" x14ac:dyDescent="0.25">
      <c r="B938" s="3" t="str">
        <v/>
      </c>
      <c r="C938" s="3" t="str">
        <v/>
      </c>
      <c r="D938" s="3" t="str">
        <f ca="1"/>
        <v/>
      </c>
    </row>
    <row r="939" spans="2:4" ht="12.5" x14ac:dyDescent="0.25">
      <c r="B939" s="3" t="str">
        <v/>
      </c>
      <c r="C939" s="3" t="str">
        <v/>
      </c>
      <c r="D939" s="3" t="str">
        <f ca="1"/>
        <v/>
      </c>
    </row>
    <row r="940" spans="2:4" ht="12.5" x14ac:dyDescent="0.25">
      <c r="B940" s="3" t="str">
        <v/>
      </c>
      <c r="C940" s="3" t="str">
        <v/>
      </c>
      <c r="D940" s="3" t="str">
        <f ca="1"/>
        <v/>
      </c>
    </row>
    <row r="941" spans="2:4" ht="12.5" x14ac:dyDescent="0.25">
      <c r="B941" s="3" t="str">
        <v/>
      </c>
      <c r="C941" s="3" t="str">
        <v/>
      </c>
      <c r="D941" s="3" t="str">
        <f ca="1"/>
        <v/>
      </c>
    </row>
    <row r="942" spans="2:4" ht="12.5" x14ac:dyDescent="0.25">
      <c r="B942" s="3" t="str">
        <v/>
      </c>
      <c r="C942" s="3" t="str">
        <v/>
      </c>
      <c r="D942" s="3" t="str">
        <f ca="1"/>
        <v/>
      </c>
    </row>
    <row r="943" spans="2:4" ht="12.5" x14ac:dyDescent="0.25">
      <c r="B943" s="3" t="str">
        <v/>
      </c>
      <c r="C943" s="3" t="str">
        <v/>
      </c>
      <c r="D943" s="3" t="str">
        <f ca="1"/>
        <v/>
      </c>
    </row>
    <row r="944" spans="2:4" ht="12.5" x14ac:dyDescent="0.25">
      <c r="B944" s="3" t="str">
        <v/>
      </c>
      <c r="C944" s="3" t="str">
        <v/>
      </c>
      <c r="D944" s="3" t="str">
        <f ca="1"/>
        <v/>
      </c>
    </row>
    <row r="945" spans="2:4" ht="12.5" x14ac:dyDescent="0.25">
      <c r="B945" s="3" t="str">
        <v/>
      </c>
      <c r="C945" s="3" t="str">
        <v/>
      </c>
      <c r="D945" s="3" t="str">
        <f ca="1"/>
        <v/>
      </c>
    </row>
    <row r="946" spans="2:4" ht="12.5" x14ac:dyDescent="0.25">
      <c r="B946" s="3" t="str">
        <v/>
      </c>
      <c r="C946" s="3" t="str">
        <v/>
      </c>
      <c r="D946" s="3" t="str">
        <f ca="1"/>
        <v/>
      </c>
    </row>
    <row r="947" spans="2:4" ht="12.5" x14ac:dyDescent="0.25">
      <c r="B947" s="3" t="str">
        <v/>
      </c>
      <c r="C947" s="3" t="str">
        <v/>
      </c>
      <c r="D947" s="3" t="str">
        <f ca="1"/>
        <v/>
      </c>
    </row>
    <row r="948" spans="2:4" ht="12.5" x14ac:dyDescent="0.25">
      <c r="B948" s="3" t="str">
        <v/>
      </c>
      <c r="C948" s="3" t="str">
        <v/>
      </c>
      <c r="D948" s="3" t="str">
        <f ca="1"/>
        <v/>
      </c>
    </row>
    <row r="949" spans="2:4" ht="12.5" x14ac:dyDescent="0.25">
      <c r="B949" s="3" t="str">
        <v/>
      </c>
      <c r="C949" s="3" t="str">
        <v/>
      </c>
      <c r="D949" s="3" t="str">
        <f ca="1"/>
        <v/>
      </c>
    </row>
    <row r="950" spans="2:4" ht="12.5" x14ac:dyDescent="0.25">
      <c r="B950" s="3" t="str">
        <v/>
      </c>
      <c r="C950" s="3" t="str">
        <v/>
      </c>
      <c r="D950" s="3" t="str">
        <f ca="1"/>
        <v/>
      </c>
    </row>
    <row r="951" spans="2:4" ht="12.5" x14ac:dyDescent="0.25">
      <c r="B951" s="3" t="str">
        <v/>
      </c>
      <c r="C951" s="3" t="str">
        <v/>
      </c>
      <c r="D951" s="3" t="str">
        <f ca="1"/>
        <v/>
      </c>
    </row>
    <row r="952" spans="2:4" ht="12.5" x14ac:dyDescent="0.25">
      <c r="B952" s="3" t="str">
        <v/>
      </c>
      <c r="C952" s="3" t="str">
        <v/>
      </c>
      <c r="D952" s="3" t="str">
        <f ca="1"/>
        <v/>
      </c>
    </row>
    <row r="953" spans="2:4" ht="12.5" x14ac:dyDescent="0.25">
      <c r="B953" s="3" t="str">
        <v/>
      </c>
      <c r="C953" s="3" t="str">
        <v/>
      </c>
      <c r="D953" s="3" t="str">
        <f ca="1"/>
        <v/>
      </c>
    </row>
    <row r="954" spans="2:4" ht="12.5" x14ac:dyDescent="0.25">
      <c r="B954" s="3" t="str">
        <v/>
      </c>
      <c r="C954" s="3" t="str">
        <v/>
      </c>
      <c r="D954" s="3" t="str">
        <f ca="1"/>
        <v/>
      </c>
    </row>
    <row r="955" spans="2:4" ht="12.5" x14ac:dyDescent="0.25">
      <c r="B955" s="3" t="str">
        <v/>
      </c>
      <c r="C955" s="3" t="str">
        <v/>
      </c>
      <c r="D955" s="3" t="str">
        <f ca="1"/>
        <v/>
      </c>
    </row>
    <row r="956" spans="2:4" ht="12.5" x14ac:dyDescent="0.25">
      <c r="B956" s="3" t="str">
        <v/>
      </c>
      <c r="C956" s="3" t="str">
        <v/>
      </c>
      <c r="D956" s="3" t="str">
        <f ca="1"/>
        <v/>
      </c>
    </row>
    <row r="957" spans="2:4" ht="12.5" x14ac:dyDescent="0.25">
      <c r="B957" s="3" t="str">
        <v/>
      </c>
      <c r="C957" s="3" t="str">
        <v/>
      </c>
      <c r="D957" s="3" t="str">
        <f ca="1"/>
        <v/>
      </c>
    </row>
    <row r="958" spans="2:4" ht="12.5" x14ac:dyDescent="0.25">
      <c r="B958" s="3" t="str">
        <v/>
      </c>
      <c r="C958" s="3" t="str">
        <v/>
      </c>
      <c r="D958" s="3" t="str">
        <f ca="1"/>
        <v/>
      </c>
    </row>
    <row r="959" spans="2:4" ht="12.5" x14ac:dyDescent="0.25">
      <c r="B959" s="3" t="str">
        <v/>
      </c>
      <c r="C959" s="3" t="str">
        <v/>
      </c>
      <c r="D959" s="3" t="str">
        <f ca="1"/>
        <v/>
      </c>
    </row>
    <row r="960" spans="2:4" ht="12.5" x14ac:dyDescent="0.25">
      <c r="B960" s="3" t="str">
        <v/>
      </c>
      <c r="C960" s="3" t="str">
        <v/>
      </c>
      <c r="D960" s="3" t="str">
        <f ca="1"/>
        <v/>
      </c>
    </row>
    <row r="961" spans="2:4" ht="12.5" x14ac:dyDescent="0.25">
      <c r="B961" s="3" t="str">
        <v/>
      </c>
      <c r="C961" s="3" t="str">
        <v/>
      </c>
      <c r="D961" s="3" t="str">
        <f ca="1"/>
        <v/>
      </c>
    </row>
    <row r="962" spans="2:4" ht="12.5" x14ac:dyDescent="0.25">
      <c r="B962" s="3" t="str">
        <v/>
      </c>
      <c r="C962" s="3" t="str">
        <v/>
      </c>
      <c r="D962" s="3" t="str">
        <f ca="1"/>
        <v/>
      </c>
    </row>
    <row r="963" spans="2:4" ht="12.5" x14ac:dyDescent="0.25">
      <c r="B963" s="3" t="str">
        <v/>
      </c>
      <c r="C963" s="3" t="str">
        <v/>
      </c>
      <c r="D963" s="3" t="str">
        <f ca="1"/>
        <v/>
      </c>
    </row>
    <row r="964" spans="2:4" ht="12.5" x14ac:dyDescent="0.25">
      <c r="B964" s="3" t="str">
        <v/>
      </c>
      <c r="C964" s="3" t="str">
        <v/>
      </c>
      <c r="D964" s="3" t="str">
        <f ca="1"/>
        <v/>
      </c>
    </row>
    <row r="965" spans="2:4" ht="12.5" x14ac:dyDescent="0.25">
      <c r="B965" s="3" t="str">
        <v/>
      </c>
      <c r="C965" s="3" t="str">
        <v/>
      </c>
      <c r="D965" s="3" t="str">
        <f ca="1"/>
        <v/>
      </c>
    </row>
    <row r="966" spans="2:4" ht="12.5" x14ac:dyDescent="0.25">
      <c r="B966" s="3" t="str">
        <v/>
      </c>
      <c r="C966" s="3" t="str">
        <v/>
      </c>
      <c r="D966" s="3" t="str">
        <f ca="1"/>
        <v/>
      </c>
    </row>
    <row r="967" spans="2:4" ht="12.5" x14ac:dyDescent="0.25">
      <c r="B967" s="3" t="str">
        <v/>
      </c>
      <c r="C967" s="3" t="str">
        <v/>
      </c>
      <c r="D967" s="3" t="str">
        <f ca="1"/>
        <v/>
      </c>
    </row>
    <row r="968" spans="2:4" ht="12.5" x14ac:dyDescent="0.25">
      <c r="B968" s="3" t="str">
        <v/>
      </c>
      <c r="C968" s="3" t="str">
        <v/>
      </c>
      <c r="D968" s="3" t="str">
        <f ca="1"/>
        <v/>
      </c>
    </row>
    <row r="969" spans="2:4" ht="12.5" x14ac:dyDescent="0.25">
      <c r="B969" s="3" t="str">
        <v/>
      </c>
      <c r="C969" s="3" t="str">
        <v/>
      </c>
      <c r="D969" s="3" t="str">
        <f ca="1"/>
        <v/>
      </c>
    </row>
    <row r="970" spans="2:4" ht="12.5" x14ac:dyDescent="0.25">
      <c r="B970" s="3" t="str">
        <v/>
      </c>
      <c r="C970" s="3" t="str">
        <v/>
      </c>
      <c r="D970" s="3" t="str">
        <f ca="1"/>
        <v/>
      </c>
    </row>
    <row r="971" spans="2:4" ht="12.5" x14ac:dyDescent="0.25">
      <c r="B971" s="3" t="str">
        <v/>
      </c>
      <c r="C971" s="3" t="str">
        <v/>
      </c>
      <c r="D971" s="3" t="str">
        <f ca="1"/>
        <v/>
      </c>
    </row>
    <row r="972" spans="2:4" ht="12.5" x14ac:dyDescent="0.25">
      <c r="B972" s="3" t="str">
        <v/>
      </c>
      <c r="C972" s="3" t="str">
        <v/>
      </c>
      <c r="D972" s="3" t="str">
        <f ca="1"/>
        <v/>
      </c>
    </row>
    <row r="973" spans="2:4" ht="12.5" x14ac:dyDescent="0.25">
      <c r="B973" s="3" t="str">
        <v/>
      </c>
      <c r="C973" s="3" t="str">
        <v/>
      </c>
      <c r="D973" s="3" t="str">
        <f ca="1"/>
        <v/>
      </c>
    </row>
    <row r="974" spans="2:4" ht="12.5" x14ac:dyDescent="0.25">
      <c r="B974" s="3" t="str">
        <v/>
      </c>
      <c r="C974" s="3" t="str">
        <v/>
      </c>
      <c r="D974" s="3" t="str">
        <f ca="1"/>
        <v/>
      </c>
    </row>
    <row r="975" spans="2:4" ht="12.5" x14ac:dyDescent="0.25">
      <c r="B975" s="3" t="str">
        <v/>
      </c>
      <c r="C975" s="3" t="str">
        <v/>
      </c>
      <c r="D975" s="3" t="str">
        <f ca="1"/>
        <v/>
      </c>
    </row>
    <row r="976" spans="2:4" ht="12.5" x14ac:dyDescent="0.25">
      <c r="B976" s="3" t="str">
        <v/>
      </c>
      <c r="C976" s="3" t="str">
        <v/>
      </c>
      <c r="D976" s="3" t="str">
        <f ca="1"/>
        <v/>
      </c>
    </row>
    <row r="977" spans="2:4" ht="12.5" x14ac:dyDescent="0.25">
      <c r="B977" s="3" t="str">
        <v/>
      </c>
      <c r="C977" s="3" t="str">
        <v/>
      </c>
      <c r="D977" s="3" t="str">
        <f ca="1"/>
        <v/>
      </c>
    </row>
    <row r="978" spans="2:4" ht="12.5" x14ac:dyDescent="0.25">
      <c r="B978" s="3" t="str">
        <v/>
      </c>
      <c r="C978" s="3" t="str">
        <v/>
      </c>
      <c r="D978" s="3" t="str">
        <f ca="1"/>
        <v/>
      </c>
    </row>
    <row r="979" spans="2:4" ht="12.5" x14ac:dyDescent="0.25">
      <c r="B979" s="3" t="str">
        <v/>
      </c>
      <c r="C979" s="3" t="str">
        <v/>
      </c>
      <c r="D979" s="3" t="str">
        <f ca="1"/>
        <v/>
      </c>
    </row>
    <row r="980" spans="2:4" ht="12.5" x14ac:dyDescent="0.25">
      <c r="B980" s="3" t="str">
        <v/>
      </c>
      <c r="C980" s="3" t="str">
        <v/>
      </c>
      <c r="D980" s="3" t="str">
        <f ca="1"/>
        <v/>
      </c>
    </row>
    <row r="981" spans="2:4" ht="12.5" x14ac:dyDescent="0.25">
      <c r="B981" s="3" t="str">
        <v/>
      </c>
      <c r="C981" s="3" t="str">
        <v/>
      </c>
      <c r="D981" s="3" t="str">
        <f ca="1"/>
        <v/>
      </c>
    </row>
    <row r="982" spans="2:4" ht="12.5" x14ac:dyDescent="0.25">
      <c r="B982" s="3" t="str">
        <v/>
      </c>
      <c r="C982" s="3" t="str">
        <v/>
      </c>
      <c r="D982" s="3" t="str">
        <f ca="1"/>
        <v/>
      </c>
    </row>
    <row r="983" spans="2:4" ht="12.5" x14ac:dyDescent="0.25">
      <c r="B983" s="3" t="str">
        <v/>
      </c>
      <c r="C983" s="3" t="str">
        <v/>
      </c>
      <c r="D983" s="3" t="str">
        <f ca="1"/>
        <v/>
      </c>
    </row>
    <row r="984" spans="2:4" ht="12.5" x14ac:dyDescent="0.25">
      <c r="B984" s="3" t="str">
        <v/>
      </c>
      <c r="C984" s="3" t="str">
        <v/>
      </c>
      <c r="D984" s="3" t="str">
        <f ca="1"/>
        <v/>
      </c>
    </row>
    <row r="985" spans="2:4" ht="12.5" x14ac:dyDescent="0.25">
      <c r="B985" s="3" t="str">
        <v/>
      </c>
      <c r="C985" s="3" t="str">
        <v/>
      </c>
      <c r="D985" s="3" t="str">
        <f ca="1"/>
        <v/>
      </c>
    </row>
    <row r="986" spans="2:4" ht="12.5" x14ac:dyDescent="0.25">
      <c r="B986" s="3" t="str">
        <v/>
      </c>
      <c r="C986" s="3" t="str">
        <v/>
      </c>
      <c r="D986" s="3" t="str">
        <f ca="1"/>
        <v/>
      </c>
    </row>
    <row r="987" spans="2:4" ht="12.5" x14ac:dyDescent="0.25">
      <c r="B987" s="3" t="str">
        <v/>
      </c>
      <c r="C987" s="3" t="str">
        <v/>
      </c>
      <c r="D987" s="3" t="str">
        <f ca="1"/>
        <v/>
      </c>
    </row>
    <row r="988" spans="2:4" ht="12.5" x14ac:dyDescent="0.25">
      <c r="B988" s="3" t="str">
        <v/>
      </c>
      <c r="C988" s="3" t="str">
        <v/>
      </c>
      <c r="D988" s="3" t="str">
        <f ca="1"/>
        <v/>
      </c>
    </row>
    <row r="989" spans="2:4" ht="12.5" x14ac:dyDescent="0.25">
      <c r="B989" s="3" t="str">
        <v/>
      </c>
      <c r="C989" s="3" t="str">
        <v/>
      </c>
      <c r="D989" s="3" t="str">
        <f ca="1"/>
        <v/>
      </c>
    </row>
    <row r="990" spans="2:4" ht="12.5" x14ac:dyDescent="0.25">
      <c r="B990" s="3" t="str">
        <v/>
      </c>
      <c r="C990" s="3" t="str">
        <v/>
      </c>
      <c r="D990" s="3" t="str">
        <f ca="1"/>
        <v/>
      </c>
    </row>
    <row r="991" spans="2:4" ht="12.5" x14ac:dyDescent="0.25">
      <c r="B991" s="3" t="str">
        <v/>
      </c>
      <c r="C991" s="3" t="str">
        <v/>
      </c>
      <c r="D991" s="3" t="str">
        <f ca="1"/>
        <v/>
      </c>
    </row>
    <row r="992" spans="2:4" ht="12.5" x14ac:dyDescent="0.25">
      <c r="B992" s="3" t="str">
        <v/>
      </c>
      <c r="C992" s="3" t="str">
        <v/>
      </c>
      <c r="D992" s="3" t="str">
        <f ca="1"/>
        <v/>
      </c>
    </row>
    <row r="993" spans="2:4" ht="12.5" x14ac:dyDescent="0.25">
      <c r="B993" s="3" t="str">
        <v/>
      </c>
      <c r="C993" s="3" t="str">
        <v/>
      </c>
      <c r="D993" s="3" t="str">
        <f ca="1"/>
        <v/>
      </c>
    </row>
    <row r="994" spans="2:4" ht="12.5" x14ac:dyDescent="0.25">
      <c r="B994" s="3" t="str">
        <v/>
      </c>
      <c r="C994" s="3" t="str">
        <v/>
      </c>
      <c r="D994" s="3" t="str">
        <f ca="1"/>
        <v/>
      </c>
    </row>
    <row r="995" spans="2:4" ht="12.5" x14ac:dyDescent="0.25">
      <c r="B995" s="3" t="str">
        <v/>
      </c>
      <c r="C995" s="3" t="str">
        <v/>
      </c>
      <c r="D995" s="3" t="str">
        <f ca="1"/>
        <v/>
      </c>
    </row>
    <row r="996" spans="2:4" ht="12.5" x14ac:dyDescent="0.25">
      <c r="B996" s="3" t="str">
        <v/>
      </c>
      <c r="C996" s="3" t="str">
        <v/>
      </c>
      <c r="D996" s="3" t="str">
        <f ca="1"/>
        <v/>
      </c>
    </row>
    <row r="997" spans="2:4" ht="12.5" x14ac:dyDescent="0.25">
      <c r="B997" s="3" t="str">
        <v/>
      </c>
      <c r="C997" s="3" t="str">
        <v/>
      </c>
      <c r="D997" s="3" t="str">
        <f ca="1"/>
        <v/>
      </c>
    </row>
    <row r="998" spans="2:4" ht="12.5" x14ac:dyDescent="0.25">
      <c r="B998" s="3" t="str">
        <v/>
      </c>
      <c r="C998" s="3" t="str">
        <v/>
      </c>
      <c r="D998" s="3" t="str">
        <f ca="1"/>
        <v/>
      </c>
    </row>
    <row r="999" spans="2:4" ht="12.5" x14ac:dyDescent="0.25">
      <c r="B999" s="3" t="str">
        <v/>
      </c>
      <c r="C999" s="3" t="str">
        <v/>
      </c>
      <c r="D999" s="3" t="str">
        <f ca="1"/>
        <v/>
      </c>
    </row>
    <row r="1000" spans="2:4" ht="12.5" x14ac:dyDescent="0.25">
      <c r="B1000" s="3" t="str">
        <v/>
      </c>
      <c r="C1000" s="3" t="str">
        <v/>
      </c>
      <c r="D1000" s="3" t="str">
        <f ca="1"/>
        <v/>
      </c>
    </row>
  </sheetData>
  <phoneticPr fontId="1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997"/>
  <sheetViews>
    <sheetView workbookViewId="0"/>
  </sheetViews>
  <sheetFormatPr defaultColWidth="12.6328125" defaultRowHeight="15.75" customHeight="1" x14ac:dyDescent="0.25"/>
  <cols>
    <col min="1" max="10" width="32.7265625" customWidth="1"/>
  </cols>
  <sheetData>
    <row r="1" spans="1:11" ht="15.75" customHeight="1" x14ac:dyDescent="0.3">
      <c r="A1" s="5" t="s">
        <v>52</v>
      </c>
      <c r="B1" s="6" t="s">
        <v>53</v>
      </c>
      <c r="C1" s="6" t="s">
        <v>54</v>
      </c>
      <c r="D1" s="5" t="s">
        <v>14</v>
      </c>
      <c r="E1" s="6" t="s">
        <v>55</v>
      </c>
      <c r="F1" s="6" t="s">
        <v>56</v>
      </c>
      <c r="G1" s="6" t="s">
        <v>57</v>
      </c>
      <c r="H1" s="6" t="s">
        <v>58</v>
      </c>
      <c r="I1" s="6" t="s">
        <v>59</v>
      </c>
      <c r="J1" s="6" t="s">
        <v>60</v>
      </c>
    </row>
    <row r="2" spans="1:11" ht="15.75" customHeight="1" x14ac:dyDescent="0.25">
      <c r="A2" s="7" t="s">
        <v>61</v>
      </c>
      <c r="B2" s="8" t="s">
        <v>62</v>
      </c>
      <c r="C2" s="8" t="s">
        <v>63</v>
      </c>
      <c r="D2" s="7" t="s">
        <v>64</v>
      </c>
      <c r="E2" s="8" t="s">
        <v>65</v>
      </c>
      <c r="F2" s="8" t="s">
        <v>66</v>
      </c>
      <c r="G2" s="8" t="s">
        <v>67</v>
      </c>
      <c r="H2" s="8" t="s">
        <v>68</v>
      </c>
      <c r="I2" s="8" t="s">
        <v>69</v>
      </c>
      <c r="J2" s="8" t="s">
        <v>70</v>
      </c>
    </row>
    <row r="3" spans="1:11" ht="15.75" customHeight="1" x14ac:dyDescent="0.25">
      <c r="A3" s="7" t="s">
        <v>71</v>
      </c>
      <c r="B3" s="8" t="s">
        <v>72</v>
      </c>
      <c r="C3" s="8" t="s">
        <v>73</v>
      </c>
      <c r="D3" s="7" t="s">
        <v>74</v>
      </c>
      <c r="E3" s="8" t="s">
        <v>75</v>
      </c>
      <c r="F3" s="3"/>
      <c r="G3" s="8" t="s">
        <v>76</v>
      </c>
      <c r="H3" s="8" t="s">
        <v>77</v>
      </c>
      <c r="I3" s="8" t="s">
        <v>78</v>
      </c>
      <c r="J3" s="8" t="s">
        <v>79</v>
      </c>
    </row>
    <row r="4" spans="1:11" ht="15.75" customHeight="1" x14ac:dyDescent="0.25">
      <c r="A4" s="7" t="s">
        <v>80</v>
      </c>
      <c r="B4" s="8" t="s">
        <v>81</v>
      </c>
      <c r="C4" s="8" t="s">
        <v>82</v>
      </c>
      <c r="D4" s="7" t="s">
        <v>83</v>
      </c>
      <c r="E4" s="8" t="s">
        <v>84</v>
      </c>
      <c r="F4" s="3"/>
      <c r="G4" s="8" t="s">
        <v>85</v>
      </c>
      <c r="H4" s="3"/>
      <c r="I4" s="8" t="s">
        <v>86</v>
      </c>
      <c r="J4" s="9" t="s">
        <v>87</v>
      </c>
      <c r="K4" s="3"/>
    </row>
    <row r="5" spans="1:11" ht="15.75" customHeight="1" x14ac:dyDescent="0.25">
      <c r="A5" s="7" t="s">
        <v>88</v>
      </c>
      <c r="B5" s="8" t="s">
        <v>89</v>
      </c>
      <c r="C5" s="8" t="s">
        <v>90</v>
      </c>
      <c r="D5" s="7" t="s">
        <v>91</v>
      </c>
      <c r="E5" s="8" t="s">
        <v>92</v>
      </c>
      <c r="F5" s="3"/>
      <c r="G5" s="8" t="s">
        <v>93</v>
      </c>
      <c r="H5" s="3"/>
      <c r="I5" s="8" t="s">
        <v>94</v>
      </c>
      <c r="J5" s="3"/>
    </row>
    <row r="6" spans="1:11" ht="15.75" customHeight="1" x14ac:dyDescent="0.25">
      <c r="A6" s="7" t="s">
        <v>95</v>
      </c>
      <c r="B6" s="8" t="s">
        <v>96</v>
      </c>
      <c r="C6" s="8" t="s">
        <v>97</v>
      </c>
      <c r="D6" s="7" t="s">
        <v>98</v>
      </c>
      <c r="E6" s="8" t="s">
        <v>99</v>
      </c>
      <c r="F6" s="3"/>
      <c r="G6" s="8" t="s">
        <v>100</v>
      </c>
      <c r="H6" s="3"/>
      <c r="I6" s="3"/>
      <c r="J6" s="3"/>
    </row>
    <row r="7" spans="1:11" ht="15.75" customHeight="1" x14ac:dyDescent="0.25">
      <c r="A7" s="7" t="s">
        <v>101</v>
      </c>
      <c r="B7" s="8" t="s">
        <v>102</v>
      </c>
      <c r="C7" s="8" t="s">
        <v>103</v>
      </c>
      <c r="D7" s="8" t="s">
        <v>104</v>
      </c>
      <c r="E7" s="8" t="s">
        <v>105</v>
      </c>
      <c r="F7" s="3"/>
      <c r="G7" s="3"/>
      <c r="H7" s="3"/>
      <c r="I7" s="3"/>
      <c r="J7" s="3"/>
    </row>
    <row r="8" spans="1:11" ht="15.75" customHeight="1" x14ac:dyDescent="0.25">
      <c r="A8" s="7" t="s">
        <v>106</v>
      </c>
      <c r="B8" s="8" t="s">
        <v>107</v>
      </c>
      <c r="C8" s="8" t="s">
        <v>108</v>
      </c>
      <c r="D8" s="8" t="s">
        <v>109</v>
      </c>
      <c r="E8" s="3"/>
      <c r="F8" s="3"/>
      <c r="G8" s="3"/>
      <c r="H8" s="3"/>
      <c r="I8" s="3"/>
      <c r="J8" s="3"/>
    </row>
    <row r="9" spans="1:11" ht="15.75" customHeight="1" x14ac:dyDescent="0.25">
      <c r="A9" s="7" t="s">
        <v>110</v>
      </c>
      <c r="B9" s="8" t="s">
        <v>111</v>
      </c>
      <c r="C9" s="8" t="s">
        <v>112</v>
      </c>
      <c r="D9" s="8" t="s">
        <v>113</v>
      </c>
      <c r="E9" s="3"/>
      <c r="F9" s="3"/>
      <c r="G9" s="3"/>
      <c r="H9" s="3"/>
      <c r="I9" s="3"/>
      <c r="J9" s="3"/>
    </row>
    <row r="10" spans="1:11" ht="15.75" customHeight="1" x14ac:dyDescent="0.25">
      <c r="A10" s="7" t="s">
        <v>114</v>
      </c>
      <c r="B10" s="8" t="s">
        <v>115</v>
      </c>
      <c r="C10" s="8" t="s">
        <v>116</v>
      </c>
      <c r="D10" s="8" t="s">
        <v>117</v>
      </c>
      <c r="E10" s="3"/>
      <c r="F10" s="3"/>
      <c r="G10" s="3"/>
      <c r="H10" s="3"/>
      <c r="I10" s="3"/>
      <c r="J10" s="3"/>
    </row>
    <row r="11" spans="1:11" ht="15.75" customHeight="1" x14ac:dyDescent="0.25">
      <c r="A11" s="7" t="s">
        <v>118</v>
      </c>
      <c r="B11" s="8" t="s">
        <v>119</v>
      </c>
      <c r="C11" s="8" t="s">
        <v>120</v>
      </c>
      <c r="D11" s="8" t="s">
        <v>121</v>
      </c>
      <c r="E11" s="3"/>
      <c r="F11" s="3"/>
      <c r="G11" s="3"/>
      <c r="H11" s="3"/>
      <c r="I11" s="3"/>
      <c r="J11" s="3"/>
    </row>
    <row r="12" spans="1:11" ht="15.75" customHeight="1" x14ac:dyDescent="0.25">
      <c r="A12" s="7" t="s">
        <v>122</v>
      </c>
      <c r="B12" s="3"/>
      <c r="C12" s="8" t="s">
        <v>123</v>
      </c>
      <c r="D12" s="8" t="s">
        <v>124</v>
      </c>
      <c r="E12" s="3"/>
      <c r="F12" s="3"/>
      <c r="G12" s="3"/>
      <c r="H12" s="3"/>
      <c r="I12" s="3"/>
      <c r="J12" s="3"/>
    </row>
    <row r="13" spans="1:11" ht="15.75" customHeight="1" x14ac:dyDescent="0.25">
      <c r="A13" s="7" t="s">
        <v>125</v>
      </c>
      <c r="B13" s="3"/>
      <c r="C13" s="8" t="s">
        <v>126</v>
      </c>
      <c r="D13" s="8" t="s">
        <v>127</v>
      </c>
      <c r="E13" s="3"/>
      <c r="F13" s="3"/>
      <c r="G13" s="3"/>
      <c r="H13" s="3"/>
      <c r="I13" s="3"/>
      <c r="J13" s="3"/>
    </row>
    <row r="14" spans="1:11" ht="15.75" customHeight="1" x14ac:dyDescent="0.25">
      <c r="A14" s="7" t="s">
        <v>128</v>
      </c>
      <c r="B14" s="3"/>
      <c r="C14" s="8" t="s">
        <v>129</v>
      </c>
      <c r="D14" s="8" t="s">
        <v>130</v>
      </c>
      <c r="E14" s="3"/>
      <c r="F14" s="3"/>
      <c r="G14" s="3"/>
      <c r="H14" s="3"/>
      <c r="I14" s="3"/>
      <c r="J14" s="3"/>
    </row>
    <row r="15" spans="1:11" ht="15.75" customHeight="1" x14ac:dyDescent="0.25">
      <c r="A15" s="7" t="s">
        <v>131</v>
      </c>
      <c r="B15" s="3"/>
      <c r="C15" s="10"/>
      <c r="D15" s="8" t="s">
        <v>132</v>
      </c>
      <c r="E15" s="3"/>
      <c r="F15" s="3"/>
      <c r="G15" s="3"/>
      <c r="H15" s="3"/>
      <c r="I15" s="3"/>
      <c r="J15" s="3"/>
    </row>
    <row r="16" spans="1:11" ht="15.75" customHeight="1" x14ac:dyDescent="0.25">
      <c r="A16" s="7" t="s">
        <v>133</v>
      </c>
      <c r="B16" s="3"/>
      <c r="C16" s="3"/>
      <c r="D16" s="8" t="s">
        <v>134</v>
      </c>
      <c r="E16" s="3"/>
      <c r="F16" s="3"/>
      <c r="G16" s="3"/>
      <c r="H16" s="3"/>
      <c r="I16" s="3"/>
      <c r="J16" s="3"/>
    </row>
    <row r="17" spans="1:10" ht="15.75" customHeight="1" x14ac:dyDescent="0.25">
      <c r="A17" s="7" t="s">
        <v>135</v>
      </c>
      <c r="B17" s="3"/>
      <c r="C17" s="3"/>
      <c r="D17" s="8" t="s">
        <v>136</v>
      </c>
      <c r="E17" s="3"/>
      <c r="F17" s="3"/>
      <c r="G17" s="3"/>
      <c r="H17" s="3"/>
      <c r="I17" s="3"/>
      <c r="J17" s="3"/>
    </row>
    <row r="18" spans="1:10" ht="15.75" customHeight="1" x14ac:dyDescent="0.25">
      <c r="A18" s="7" t="s">
        <v>137</v>
      </c>
      <c r="B18" s="10"/>
      <c r="C18" s="3"/>
      <c r="D18" s="3"/>
      <c r="E18" s="3"/>
      <c r="F18" s="3"/>
      <c r="G18" s="3"/>
      <c r="H18" s="3"/>
      <c r="I18" s="3"/>
      <c r="J18" s="3"/>
    </row>
    <row r="19" spans="1:10" ht="15.75" customHeight="1" x14ac:dyDescent="0.3">
      <c r="A19" s="7" t="s">
        <v>138</v>
      </c>
      <c r="B19" s="3"/>
      <c r="C19" s="11"/>
      <c r="D19" s="3"/>
      <c r="E19" s="3"/>
      <c r="F19" s="3"/>
      <c r="G19" s="3"/>
      <c r="H19" s="3"/>
      <c r="I19" s="3"/>
      <c r="J19" s="3"/>
    </row>
    <row r="20" spans="1:10" ht="15.75" customHeight="1" x14ac:dyDescent="0.25">
      <c r="A20" s="7" t="s">
        <v>139</v>
      </c>
      <c r="B20" s="3"/>
      <c r="C20" s="3"/>
      <c r="D20" s="3"/>
      <c r="E20" s="3"/>
      <c r="F20" s="3"/>
      <c r="G20" s="3"/>
      <c r="H20" s="3"/>
      <c r="I20" s="3"/>
      <c r="J20" s="3"/>
    </row>
    <row r="21" spans="1:10" ht="15.75" customHeight="1" x14ac:dyDescent="0.25">
      <c r="A21" s="7" t="s">
        <v>140</v>
      </c>
      <c r="B21" s="3"/>
      <c r="C21" s="10"/>
      <c r="D21" s="3"/>
      <c r="E21" s="3"/>
      <c r="F21" s="3"/>
      <c r="G21" s="3"/>
      <c r="H21" s="3"/>
      <c r="I21" s="3"/>
      <c r="J21" s="3"/>
    </row>
    <row r="22" spans="1:10" ht="15.75" customHeight="1" x14ac:dyDescent="0.25">
      <c r="A22" s="7" t="s">
        <v>141</v>
      </c>
      <c r="B22" s="3"/>
      <c r="C22" s="3"/>
      <c r="D22" s="3"/>
      <c r="E22" s="3"/>
      <c r="F22" s="3"/>
      <c r="G22" s="3"/>
      <c r="H22" s="3"/>
      <c r="I22" s="3"/>
      <c r="J22" s="3"/>
    </row>
    <row r="23" spans="1:10" ht="15.75" customHeight="1" x14ac:dyDescent="0.25">
      <c r="A23" s="7" t="s">
        <v>142</v>
      </c>
      <c r="B23" s="3"/>
      <c r="C23" s="3"/>
      <c r="D23" s="3"/>
      <c r="E23" s="3"/>
      <c r="F23" s="3"/>
      <c r="G23" s="3"/>
      <c r="H23" s="3"/>
      <c r="I23" s="3"/>
      <c r="J23" s="3"/>
    </row>
    <row r="24" spans="1:10" ht="15.75" customHeight="1" x14ac:dyDescent="0.25">
      <c r="A24" s="7" t="s">
        <v>143</v>
      </c>
      <c r="B24" s="3"/>
      <c r="C24" s="3"/>
      <c r="D24" s="3"/>
      <c r="E24" s="3"/>
      <c r="F24" s="3"/>
      <c r="G24" s="3"/>
      <c r="H24" s="3"/>
      <c r="I24" s="3"/>
      <c r="J24" s="3"/>
    </row>
    <row r="25" spans="1:10" ht="15.75" customHeight="1" x14ac:dyDescent="0.25">
      <c r="A25" s="7" t="s">
        <v>144</v>
      </c>
      <c r="B25" s="3"/>
      <c r="C25" s="3"/>
      <c r="D25" s="3"/>
      <c r="E25" s="3"/>
      <c r="F25" s="3"/>
      <c r="G25" s="3"/>
      <c r="H25" s="3"/>
      <c r="I25" s="3"/>
      <c r="J25" s="3"/>
    </row>
    <row r="26" spans="1:10" ht="15.75" customHeight="1" x14ac:dyDescent="0.25">
      <c r="A26" s="7" t="s">
        <v>145</v>
      </c>
      <c r="B26" s="3"/>
      <c r="C26" s="3"/>
      <c r="D26" s="3"/>
      <c r="E26" s="3"/>
      <c r="F26" s="3"/>
      <c r="G26" s="3"/>
      <c r="H26" s="3"/>
      <c r="I26" s="3"/>
      <c r="J26" s="3"/>
    </row>
    <row r="27" spans="1:10" ht="15.75" customHeight="1" x14ac:dyDescent="0.25">
      <c r="A27" s="7" t="s">
        <v>146</v>
      </c>
      <c r="B27" s="3"/>
      <c r="C27" s="3"/>
      <c r="D27" s="3"/>
      <c r="E27" s="3"/>
      <c r="F27" s="3"/>
      <c r="G27" s="3"/>
      <c r="H27" s="3"/>
      <c r="I27" s="3"/>
      <c r="J27" s="3"/>
    </row>
    <row r="28" spans="1:10" ht="15.75" customHeight="1" x14ac:dyDescent="0.25">
      <c r="A28" s="7" t="s">
        <v>147</v>
      </c>
      <c r="B28" s="3"/>
      <c r="C28" s="3"/>
      <c r="D28" s="3"/>
      <c r="E28" s="3"/>
      <c r="F28" s="3"/>
      <c r="G28" s="3"/>
      <c r="H28" s="3"/>
      <c r="I28" s="3"/>
      <c r="J28" s="3"/>
    </row>
    <row r="29" spans="1:10" ht="15.75" customHeight="1" x14ac:dyDescent="0.25">
      <c r="A29" s="7" t="s">
        <v>148</v>
      </c>
      <c r="B29" s="3"/>
      <c r="C29" s="10"/>
      <c r="D29" s="3"/>
      <c r="E29" s="3"/>
      <c r="F29" s="3"/>
      <c r="G29" s="3"/>
      <c r="H29" s="3"/>
      <c r="I29" s="3"/>
      <c r="J29" s="3"/>
    </row>
    <row r="30" spans="1:10" ht="15.75" customHeight="1" x14ac:dyDescent="0.25">
      <c r="A30" s="7" t="s">
        <v>149</v>
      </c>
      <c r="B30" s="10"/>
      <c r="C30" s="3"/>
      <c r="D30" s="3"/>
      <c r="E30" s="3"/>
      <c r="F30" s="3"/>
      <c r="G30" s="3"/>
      <c r="H30" s="3"/>
      <c r="I30" s="3"/>
      <c r="J30" s="3"/>
    </row>
    <row r="31" spans="1:10" ht="15.75" customHeight="1" x14ac:dyDescent="0.25">
      <c r="A31" s="7" t="s">
        <v>150</v>
      </c>
      <c r="B31" s="3"/>
      <c r="C31" s="3"/>
      <c r="D31" s="3"/>
      <c r="E31" s="3"/>
      <c r="F31" s="3"/>
      <c r="G31" s="3"/>
      <c r="H31" s="3"/>
      <c r="I31" s="3"/>
      <c r="J31" s="3"/>
    </row>
    <row r="32" spans="1:10" ht="15.75" customHeight="1" x14ac:dyDescent="0.25">
      <c r="A32" s="7" t="s">
        <v>151</v>
      </c>
      <c r="B32" s="3"/>
      <c r="C32" s="3"/>
      <c r="D32" s="3"/>
      <c r="E32" s="3"/>
      <c r="F32" s="3"/>
      <c r="G32" s="3"/>
      <c r="H32" s="3"/>
      <c r="I32" s="3"/>
      <c r="J32" s="3"/>
    </row>
    <row r="33" spans="1:10" ht="15.75" customHeight="1" x14ac:dyDescent="0.25">
      <c r="A33" s="7" t="s">
        <v>152</v>
      </c>
      <c r="B33" s="3"/>
      <c r="C33" s="3"/>
      <c r="D33" s="3"/>
      <c r="E33" s="3"/>
      <c r="F33" s="3"/>
      <c r="G33" s="3"/>
      <c r="H33" s="3"/>
      <c r="I33" s="3"/>
      <c r="J33" s="3"/>
    </row>
    <row r="34" spans="1:10" ht="15.75" customHeight="1" x14ac:dyDescent="0.25">
      <c r="A34" s="7" t="s">
        <v>153</v>
      </c>
      <c r="B34" s="3"/>
      <c r="C34" s="10"/>
      <c r="D34" s="3"/>
      <c r="E34" s="3"/>
      <c r="F34" s="3"/>
      <c r="G34" s="3"/>
      <c r="H34" s="3"/>
      <c r="I34" s="3"/>
      <c r="J34" s="3"/>
    </row>
    <row r="35" spans="1:10" ht="15.75" customHeight="1" x14ac:dyDescent="0.25">
      <c r="A35" s="7" t="s">
        <v>154</v>
      </c>
      <c r="B35" s="3"/>
      <c r="C35" s="10"/>
      <c r="D35" s="3"/>
      <c r="E35" s="3"/>
      <c r="F35" s="3"/>
      <c r="G35" s="3"/>
      <c r="H35" s="3"/>
      <c r="I35" s="3"/>
      <c r="J35" s="3"/>
    </row>
    <row r="36" spans="1:10" ht="15.75" customHeight="1" x14ac:dyDescent="0.25">
      <c r="A36" s="7" t="s">
        <v>155</v>
      </c>
      <c r="B36" s="3"/>
      <c r="C36" s="10"/>
      <c r="D36" s="3"/>
      <c r="E36" s="3"/>
      <c r="F36" s="3"/>
      <c r="G36" s="3"/>
      <c r="H36" s="3"/>
      <c r="I36" s="3"/>
      <c r="J36" s="3"/>
    </row>
    <row r="37" spans="1:10" ht="15.75" customHeight="1" x14ac:dyDescent="0.25">
      <c r="A37" s="7" t="s">
        <v>156</v>
      </c>
      <c r="B37" s="3"/>
      <c r="C37" s="10"/>
      <c r="D37" s="3"/>
      <c r="E37" s="3"/>
      <c r="F37" s="3"/>
      <c r="G37" s="3"/>
      <c r="H37" s="3"/>
      <c r="I37" s="3"/>
      <c r="J37" s="3"/>
    </row>
    <row r="38" spans="1:10" ht="15.75" customHeight="1" x14ac:dyDescent="0.25">
      <c r="A38" s="7" t="s">
        <v>157</v>
      </c>
      <c r="B38" s="3"/>
      <c r="C38" s="10"/>
      <c r="D38" s="3"/>
      <c r="E38" s="3"/>
      <c r="F38" s="3"/>
      <c r="G38" s="3"/>
      <c r="H38" s="3"/>
      <c r="I38" s="3"/>
      <c r="J38" s="3"/>
    </row>
    <row r="39" spans="1:10" ht="15.75" customHeight="1" x14ac:dyDescent="0.25">
      <c r="A39" s="7" t="s">
        <v>158</v>
      </c>
      <c r="B39" s="3"/>
      <c r="C39" s="10"/>
      <c r="D39" s="3"/>
      <c r="E39" s="3"/>
      <c r="F39" s="3"/>
      <c r="G39" s="3"/>
      <c r="H39" s="3"/>
      <c r="I39" s="3"/>
      <c r="J39" s="3"/>
    </row>
    <row r="40" spans="1:10" ht="15.75" customHeight="1" x14ac:dyDescent="0.25">
      <c r="A40" s="7" t="s">
        <v>159</v>
      </c>
      <c r="B40" s="3"/>
      <c r="C40" s="10"/>
      <c r="D40" s="3"/>
      <c r="E40" s="3"/>
      <c r="F40" s="3"/>
      <c r="G40" s="3"/>
      <c r="H40" s="3"/>
      <c r="I40" s="3"/>
      <c r="J40" s="3"/>
    </row>
    <row r="41" spans="1:10" ht="15.75" customHeight="1" x14ac:dyDescent="0.25">
      <c r="A41" s="7" t="s">
        <v>160</v>
      </c>
      <c r="B41" s="3"/>
      <c r="C41" s="10"/>
      <c r="D41" s="3"/>
      <c r="E41" s="3"/>
      <c r="F41" s="3"/>
      <c r="G41" s="3"/>
      <c r="H41" s="3"/>
      <c r="I41" s="3"/>
      <c r="J41" s="3"/>
    </row>
    <row r="42" spans="1:10" ht="15.75" customHeight="1" x14ac:dyDescent="0.25">
      <c r="A42" s="7" t="s">
        <v>161</v>
      </c>
      <c r="B42" s="3"/>
      <c r="C42" s="10"/>
      <c r="D42" s="3"/>
      <c r="E42" s="3"/>
      <c r="F42" s="3"/>
      <c r="G42" s="3"/>
      <c r="H42" s="3"/>
      <c r="I42" s="3"/>
      <c r="J42" s="3"/>
    </row>
    <row r="43" spans="1:10" ht="15.75" customHeight="1" x14ac:dyDescent="0.25">
      <c r="A43" s="7" t="s">
        <v>162</v>
      </c>
      <c r="B43" s="3"/>
      <c r="C43" s="10"/>
      <c r="D43" s="3"/>
      <c r="E43" s="3"/>
      <c r="F43" s="3"/>
      <c r="G43" s="3"/>
      <c r="H43" s="3"/>
      <c r="I43" s="3"/>
      <c r="J43" s="3"/>
    </row>
    <row r="44" spans="1:10" ht="15.75" customHeight="1" x14ac:dyDescent="0.25">
      <c r="A44" s="7" t="s">
        <v>163</v>
      </c>
      <c r="B44" s="3"/>
      <c r="C44" s="10"/>
      <c r="D44" s="3"/>
      <c r="E44" s="3"/>
      <c r="F44" s="3"/>
      <c r="G44" s="3"/>
      <c r="H44" s="3"/>
      <c r="I44" s="3"/>
      <c r="J44" s="3"/>
    </row>
    <row r="45" spans="1:10" ht="15.75" customHeight="1" x14ac:dyDescent="0.25">
      <c r="A45" s="7" t="s">
        <v>164</v>
      </c>
      <c r="B45" s="3"/>
      <c r="C45" s="10"/>
      <c r="D45" s="3"/>
      <c r="E45" s="3"/>
      <c r="F45" s="3"/>
      <c r="G45" s="3"/>
      <c r="H45" s="3"/>
      <c r="I45" s="3"/>
      <c r="J45" s="3"/>
    </row>
    <row r="46" spans="1:10" ht="15.75" customHeight="1" x14ac:dyDescent="0.25">
      <c r="A46" s="7" t="s">
        <v>165</v>
      </c>
      <c r="B46" s="3"/>
      <c r="C46" s="10"/>
      <c r="D46" s="3"/>
      <c r="E46" s="3"/>
      <c r="F46" s="3"/>
      <c r="G46" s="3"/>
      <c r="H46" s="3"/>
      <c r="I46" s="3"/>
      <c r="J46" s="3"/>
    </row>
    <row r="47" spans="1:10" ht="15.75" customHeight="1" x14ac:dyDescent="0.25">
      <c r="A47" s="7" t="s">
        <v>166</v>
      </c>
      <c r="B47" s="3"/>
      <c r="C47" s="10"/>
      <c r="D47" s="3"/>
      <c r="E47" s="3"/>
      <c r="F47" s="3"/>
      <c r="G47" s="3"/>
      <c r="H47" s="3"/>
      <c r="I47" s="3"/>
      <c r="J47" s="3"/>
    </row>
    <row r="48" spans="1:10" ht="15.75" customHeight="1" x14ac:dyDescent="0.25">
      <c r="A48" s="7" t="s">
        <v>167</v>
      </c>
      <c r="B48" s="3"/>
      <c r="C48" s="10"/>
      <c r="D48" s="3"/>
      <c r="E48" s="3"/>
      <c r="F48" s="3"/>
      <c r="G48" s="3"/>
      <c r="H48" s="3"/>
      <c r="I48" s="3"/>
      <c r="J48" s="3"/>
    </row>
    <row r="49" spans="1:10" ht="15.75" customHeight="1" x14ac:dyDescent="0.25">
      <c r="A49" s="7" t="s">
        <v>168</v>
      </c>
      <c r="B49" s="3"/>
      <c r="C49" s="10"/>
      <c r="D49" s="3"/>
      <c r="E49" s="3"/>
      <c r="F49" s="3"/>
      <c r="G49" s="3"/>
      <c r="H49" s="3"/>
      <c r="I49" s="3"/>
      <c r="J49" s="3"/>
    </row>
    <row r="50" spans="1:10" ht="15.75" customHeight="1" x14ac:dyDescent="0.25">
      <c r="A50" s="7" t="s">
        <v>169</v>
      </c>
      <c r="B50" s="3"/>
      <c r="C50" s="10"/>
      <c r="D50" s="3"/>
      <c r="E50" s="3"/>
      <c r="F50" s="3"/>
      <c r="G50" s="3"/>
      <c r="H50" s="3"/>
      <c r="I50" s="3"/>
      <c r="J50" s="3"/>
    </row>
    <row r="51" spans="1:10" ht="15.75" customHeight="1" x14ac:dyDescent="0.25">
      <c r="A51" s="7" t="s">
        <v>170</v>
      </c>
      <c r="B51" s="3"/>
      <c r="C51" s="10"/>
      <c r="D51" s="3"/>
      <c r="E51" s="3"/>
      <c r="F51" s="3"/>
      <c r="G51" s="3"/>
      <c r="H51" s="3"/>
      <c r="I51" s="3"/>
      <c r="J51" s="3"/>
    </row>
    <row r="52" spans="1:10" ht="15.75" customHeight="1" x14ac:dyDescent="0.25">
      <c r="A52" s="7" t="s">
        <v>171</v>
      </c>
      <c r="B52" s="3"/>
      <c r="C52" s="10"/>
      <c r="D52" s="3"/>
      <c r="E52" s="3"/>
      <c r="F52" s="3"/>
      <c r="G52" s="3"/>
      <c r="H52" s="3"/>
      <c r="I52" s="3"/>
      <c r="J52" s="3"/>
    </row>
    <row r="53" spans="1:10" ht="15.75" customHeight="1" x14ac:dyDescent="0.25">
      <c r="A53" s="7" t="s">
        <v>172</v>
      </c>
      <c r="B53" s="3"/>
      <c r="C53" s="10"/>
      <c r="D53" s="3"/>
      <c r="E53" s="3"/>
      <c r="F53" s="3"/>
      <c r="G53" s="3"/>
      <c r="H53" s="3"/>
      <c r="I53" s="3"/>
      <c r="J53" s="3"/>
    </row>
    <row r="54" spans="1:10" ht="12.5" x14ac:dyDescent="0.25">
      <c r="A54" s="7" t="s">
        <v>173</v>
      </c>
      <c r="B54" s="3"/>
      <c r="C54" s="10"/>
      <c r="D54" s="3"/>
      <c r="E54" s="3"/>
      <c r="F54" s="3"/>
      <c r="G54" s="3"/>
      <c r="H54" s="3"/>
      <c r="I54" s="3"/>
      <c r="J54" s="3"/>
    </row>
    <row r="55" spans="1:10" ht="12.5" x14ac:dyDescent="0.25">
      <c r="A55" s="7" t="s">
        <v>174</v>
      </c>
      <c r="B55" s="3"/>
      <c r="C55" s="10"/>
      <c r="D55" s="3"/>
      <c r="E55" s="3"/>
      <c r="F55" s="3"/>
      <c r="G55" s="3"/>
      <c r="H55" s="3"/>
      <c r="I55" s="3"/>
      <c r="J55" s="3"/>
    </row>
    <row r="56" spans="1:10" ht="12.5" x14ac:dyDescent="0.25">
      <c r="A56" s="7" t="s">
        <v>175</v>
      </c>
      <c r="B56" s="3"/>
      <c r="C56" s="10"/>
      <c r="D56" s="3"/>
      <c r="E56" s="3"/>
      <c r="F56" s="3"/>
      <c r="G56" s="3"/>
      <c r="H56" s="3"/>
      <c r="I56" s="3"/>
      <c r="J56" s="3"/>
    </row>
    <row r="57" spans="1:10" ht="12.5" x14ac:dyDescent="0.25">
      <c r="A57" s="7" t="s">
        <v>176</v>
      </c>
      <c r="B57" s="3"/>
      <c r="C57" s="10"/>
      <c r="D57" s="3"/>
      <c r="E57" s="3"/>
      <c r="F57" s="3"/>
      <c r="G57" s="3"/>
      <c r="H57" s="3"/>
      <c r="I57" s="3"/>
      <c r="J57" s="3"/>
    </row>
    <row r="58" spans="1:10" ht="12.5" x14ac:dyDescent="0.25">
      <c r="A58" s="7" t="s">
        <v>177</v>
      </c>
      <c r="B58" s="3"/>
      <c r="C58" s="10"/>
      <c r="D58" s="3"/>
      <c r="E58" s="3"/>
      <c r="F58" s="3"/>
      <c r="G58" s="3"/>
      <c r="H58" s="3"/>
      <c r="I58" s="3"/>
      <c r="J58" s="3"/>
    </row>
    <row r="59" spans="1:10" ht="12.5" x14ac:dyDescent="0.25">
      <c r="A59" s="7" t="s">
        <v>178</v>
      </c>
      <c r="B59" s="3"/>
      <c r="C59" s="10"/>
      <c r="D59" s="3"/>
      <c r="E59" s="3"/>
      <c r="F59" s="3"/>
      <c r="G59" s="3"/>
      <c r="H59" s="3"/>
      <c r="I59" s="3"/>
      <c r="J59" s="3"/>
    </row>
    <row r="60" spans="1:10" ht="12.5" x14ac:dyDescent="0.25">
      <c r="A60" s="7" t="s">
        <v>179</v>
      </c>
      <c r="B60" s="3"/>
      <c r="C60" s="10"/>
      <c r="D60" s="3"/>
      <c r="E60" s="3"/>
      <c r="F60" s="3"/>
      <c r="G60" s="3"/>
      <c r="H60" s="3"/>
      <c r="I60" s="3"/>
      <c r="J60" s="3"/>
    </row>
    <row r="61" spans="1:10" ht="12.5" x14ac:dyDescent="0.25">
      <c r="A61" s="7" t="s">
        <v>180</v>
      </c>
      <c r="B61" s="3"/>
      <c r="C61" s="10"/>
      <c r="D61" s="3"/>
      <c r="E61" s="3"/>
      <c r="F61" s="3"/>
      <c r="G61" s="3"/>
      <c r="H61" s="3"/>
      <c r="I61" s="3"/>
      <c r="J61" s="3"/>
    </row>
    <row r="62" spans="1:10" ht="12.5" x14ac:dyDescent="0.25">
      <c r="A62" s="7" t="s">
        <v>181</v>
      </c>
      <c r="B62" s="3"/>
      <c r="C62" s="10"/>
      <c r="D62" s="3"/>
      <c r="E62" s="3"/>
      <c r="F62" s="3"/>
      <c r="G62" s="3"/>
      <c r="H62" s="3"/>
      <c r="I62" s="3"/>
      <c r="J62" s="3"/>
    </row>
    <row r="63" spans="1:10" ht="12.5" x14ac:dyDescent="0.25">
      <c r="A63" s="7" t="s">
        <v>182</v>
      </c>
      <c r="B63" s="3"/>
      <c r="C63" s="10"/>
      <c r="D63" s="3"/>
      <c r="E63" s="3"/>
      <c r="F63" s="3"/>
      <c r="G63" s="3"/>
      <c r="H63" s="3"/>
      <c r="I63" s="3"/>
      <c r="J63" s="3"/>
    </row>
    <row r="64" spans="1:10" ht="12.5" x14ac:dyDescent="0.25">
      <c r="A64" s="7" t="s">
        <v>183</v>
      </c>
      <c r="B64" s="3"/>
      <c r="C64" s="10"/>
      <c r="D64" s="3"/>
      <c r="E64" s="3"/>
      <c r="F64" s="3"/>
      <c r="G64" s="3"/>
      <c r="H64" s="3"/>
      <c r="I64" s="3"/>
      <c r="J64" s="3"/>
    </row>
    <row r="65" spans="1:10" ht="12.5" x14ac:dyDescent="0.25">
      <c r="A65" s="7" t="s">
        <v>184</v>
      </c>
      <c r="B65" s="3"/>
      <c r="C65" s="10"/>
      <c r="D65" s="3"/>
      <c r="E65" s="3"/>
      <c r="F65" s="3"/>
      <c r="G65" s="3"/>
      <c r="H65" s="3"/>
      <c r="I65" s="3"/>
      <c r="J65" s="3"/>
    </row>
    <row r="66" spans="1:10" ht="12.5" x14ac:dyDescent="0.25">
      <c r="A66" s="7" t="s">
        <v>185</v>
      </c>
      <c r="B66" s="3"/>
      <c r="C66" s="10"/>
      <c r="D66" s="3"/>
      <c r="E66" s="3"/>
      <c r="F66" s="3"/>
      <c r="G66" s="3"/>
      <c r="H66" s="3"/>
      <c r="I66" s="3"/>
      <c r="J66" s="3"/>
    </row>
    <row r="67" spans="1:10" ht="12.5" x14ac:dyDescent="0.25">
      <c r="A67" s="7" t="s">
        <v>186</v>
      </c>
      <c r="B67" s="3"/>
      <c r="C67" s="10"/>
      <c r="D67" s="3"/>
      <c r="E67" s="3"/>
      <c r="F67" s="3"/>
      <c r="G67" s="3"/>
      <c r="H67" s="3"/>
      <c r="I67" s="3"/>
      <c r="J67" s="3"/>
    </row>
    <row r="68" spans="1:10" ht="12.5" x14ac:dyDescent="0.25">
      <c r="A68" s="7" t="s">
        <v>187</v>
      </c>
      <c r="B68" s="3"/>
      <c r="C68" s="10"/>
      <c r="D68" s="3"/>
      <c r="E68" s="3"/>
      <c r="F68" s="3"/>
      <c r="G68" s="3"/>
      <c r="H68" s="3"/>
      <c r="I68" s="3"/>
      <c r="J68" s="3"/>
    </row>
    <row r="69" spans="1:10" ht="12.5" x14ac:dyDescent="0.25">
      <c r="A69" s="7" t="s">
        <v>188</v>
      </c>
      <c r="B69" s="3"/>
      <c r="C69" s="10"/>
      <c r="D69" s="3"/>
      <c r="E69" s="3"/>
      <c r="F69" s="3"/>
      <c r="G69" s="3"/>
      <c r="H69" s="3"/>
      <c r="I69" s="3"/>
      <c r="J69" s="3"/>
    </row>
    <row r="70" spans="1:10" ht="12.5" x14ac:dyDescent="0.25">
      <c r="A70" s="7" t="s">
        <v>189</v>
      </c>
      <c r="B70" s="3"/>
      <c r="C70" s="10"/>
      <c r="D70" s="3"/>
      <c r="E70" s="3"/>
      <c r="F70" s="3"/>
      <c r="G70" s="3"/>
      <c r="H70" s="3"/>
      <c r="I70" s="3"/>
      <c r="J70" s="3"/>
    </row>
    <row r="71" spans="1:10" ht="12.5" x14ac:dyDescent="0.25">
      <c r="A71" s="7" t="s">
        <v>190</v>
      </c>
      <c r="B71" s="3"/>
      <c r="C71" s="10"/>
      <c r="D71" s="3"/>
      <c r="E71" s="3"/>
      <c r="F71" s="3"/>
      <c r="G71" s="3"/>
      <c r="H71" s="3"/>
      <c r="I71" s="3"/>
      <c r="J71" s="3"/>
    </row>
    <row r="72" spans="1:10" ht="12.5" x14ac:dyDescent="0.25">
      <c r="A72" s="3"/>
      <c r="B72" s="3"/>
      <c r="C72" s="10"/>
      <c r="D72" s="3"/>
      <c r="E72" s="3"/>
      <c r="F72" s="3"/>
      <c r="G72" s="3"/>
      <c r="H72" s="3"/>
      <c r="I72" s="3"/>
      <c r="J72" s="3"/>
    </row>
    <row r="73" spans="1:10" ht="12.5" x14ac:dyDescent="0.25">
      <c r="A73" s="3"/>
      <c r="B73" s="3"/>
      <c r="C73" s="10"/>
      <c r="D73" s="3"/>
      <c r="E73" s="3"/>
      <c r="F73" s="3"/>
      <c r="G73" s="3"/>
      <c r="H73" s="3"/>
      <c r="I73" s="3"/>
      <c r="J73" s="3"/>
    </row>
    <row r="74" spans="1:10" ht="12.5" x14ac:dyDescent="0.25">
      <c r="A74" s="3"/>
      <c r="B74" s="3"/>
      <c r="C74" s="10"/>
      <c r="D74" s="3"/>
      <c r="E74" s="3"/>
      <c r="F74" s="3"/>
      <c r="G74" s="3"/>
      <c r="H74" s="3"/>
      <c r="I74" s="3"/>
      <c r="J74" s="3"/>
    </row>
    <row r="75" spans="1:10" ht="12.5" x14ac:dyDescent="0.25">
      <c r="A75" s="3"/>
      <c r="B75" s="3"/>
      <c r="C75" s="10"/>
      <c r="D75" s="3"/>
      <c r="E75" s="3"/>
      <c r="F75" s="3"/>
      <c r="G75" s="3"/>
      <c r="H75" s="3"/>
      <c r="I75" s="3"/>
      <c r="J75" s="3"/>
    </row>
    <row r="76" spans="1:10" ht="12.5" x14ac:dyDescent="0.25">
      <c r="A76" s="3"/>
      <c r="B76" s="3"/>
      <c r="C76" s="10"/>
      <c r="D76" s="3"/>
      <c r="E76" s="3"/>
      <c r="F76" s="3"/>
      <c r="G76" s="3"/>
      <c r="H76" s="3"/>
      <c r="I76" s="3"/>
      <c r="J76" s="3"/>
    </row>
    <row r="77" spans="1:10" ht="12.5" x14ac:dyDescent="0.25">
      <c r="A77" s="3"/>
      <c r="B77" s="3"/>
      <c r="C77" s="10"/>
      <c r="D77" s="3"/>
      <c r="E77" s="3"/>
      <c r="F77" s="3"/>
      <c r="G77" s="3"/>
      <c r="H77" s="3"/>
      <c r="I77" s="3"/>
      <c r="J77" s="3"/>
    </row>
    <row r="78" spans="1:10" ht="12.5" x14ac:dyDescent="0.25">
      <c r="A78" s="3"/>
      <c r="B78" s="3"/>
      <c r="C78" s="10"/>
      <c r="D78" s="3"/>
      <c r="E78" s="3"/>
      <c r="F78" s="3"/>
      <c r="G78" s="3"/>
      <c r="H78" s="3"/>
      <c r="I78" s="3"/>
      <c r="J78" s="3"/>
    </row>
    <row r="79" spans="1:10" ht="12.5" x14ac:dyDescent="0.25">
      <c r="A79" s="3"/>
      <c r="B79" s="3"/>
      <c r="C79" s="10"/>
      <c r="D79" s="3"/>
      <c r="E79" s="3"/>
      <c r="F79" s="3"/>
      <c r="G79" s="3"/>
      <c r="H79" s="3"/>
      <c r="I79" s="3"/>
      <c r="J79" s="3"/>
    </row>
    <row r="80" spans="1:10" ht="12.5" x14ac:dyDescent="0.25">
      <c r="A80" s="3"/>
      <c r="B80" s="3"/>
      <c r="C80" s="10"/>
      <c r="D80" s="3"/>
      <c r="E80" s="3"/>
      <c r="F80" s="3"/>
      <c r="G80" s="3"/>
      <c r="H80" s="3"/>
      <c r="I80" s="3"/>
      <c r="J80" s="3"/>
    </row>
    <row r="81" spans="1:10" ht="12.5" x14ac:dyDescent="0.25">
      <c r="A81" s="3"/>
      <c r="B81" s="3"/>
      <c r="C81" s="10"/>
      <c r="D81" s="3"/>
      <c r="E81" s="3"/>
      <c r="F81" s="3"/>
      <c r="G81" s="3"/>
      <c r="H81" s="3"/>
      <c r="I81" s="3"/>
      <c r="J81" s="3"/>
    </row>
    <row r="82" spans="1:10" ht="12.5" x14ac:dyDescent="0.25">
      <c r="A82" s="3"/>
      <c r="B82" s="3"/>
      <c r="C82" s="10"/>
      <c r="D82" s="3"/>
      <c r="E82" s="3"/>
      <c r="F82" s="3"/>
      <c r="G82" s="3"/>
      <c r="H82" s="3"/>
      <c r="I82" s="3"/>
      <c r="J82" s="3"/>
    </row>
    <row r="83" spans="1:10" ht="12.5" x14ac:dyDescent="0.25">
      <c r="A83" s="3"/>
      <c r="B83" s="3"/>
      <c r="C83" s="10"/>
      <c r="D83" s="3"/>
      <c r="E83" s="3"/>
      <c r="F83" s="3"/>
      <c r="G83" s="3"/>
      <c r="H83" s="3"/>
      <c r="I83" s="3"/>
      <c r="J83" s="3"/>
    </row>
    <row r="84" spans="1:10" ht="12.5" x14ac:dyDescent="0.25">
      <c r="A84" s="3"/>
      <c r="B84" s="3"/>
      <c r="C84" s="10"/>
      <c r="D84" s="3"/>
      <c r="E84" s="3"/>
      <c r="F84" s="3"/>
      <c r="G84" s="3"/>
      <c r="H84" s="3"/>
      <c r="I84" s="3"/>
      <c r="J84" s="3"/>
    </row>
    <row r="85" spans="1:10" ht="12.5" x14ac:dyDescent="0.25">
      <c r="A85" s="3"/>
      <c r="B85" s="3"/>
      <c r="C85" s="10"/>
      <c r="D85" s="3"/>
      <c r="E85" s="3"/>
      <c r="F85" s="3"/>
      <c r="G85" s="3"/>
      <c r="H85" s="3"/>
      <c r="I85" s="3"/>
      <c r="J85" s="3"/>
    </row>
    <row r="86" spans="1:10" ht="12.5" x14ac:dyDescent="0.25">
      <c r="A86" s="3"/>
      <c r="B86" s="3"/>
      <c r="C86" s="10"/>
      <c r="D86" s="3"/>
      <c r="E86" s="3"/>
      <c r="F86" s="3"/>
      <c r="G86" s="3"/>
      <c r="H86" s="3"/>
      <c r="I86" s="3"/>
      <c r="J86" s="3"/>
    </row>
    <row r="87" spans="1:10" ht="12.5" x14ac:dyDescent="0.25">
      <c r="A87" s="3"/>
      <c r="B87" s="3"/>
      <c r="C87" s="10"/>
      <c r="D87" s="3"/>
      <c r="E87" s="3"/>
      <c r="F87" s="3"/>
      <c r="G87" s="3"/>
      <c r="H87" s="3"/>
      <c r="I87" s="3"/>
      <c r="J87" s="3"/>
    </row>
    <row r="88" spans="1:10" ht="12.5" x14ac:dyDescent="0.25">
      <c r="A88" s="3"/>
      <c r="B88" s="3"/>
      <c r="C88" s="10"/>
      <c r="D88" s="3"/>
      <c r="E88" s="3"/>
      <c r="F88" s="3"/>
      <c r="G88" s="3"/>
      <c r="H88" s="3"/>
      <c r="I88" s="3"/>
      <c r="J88" s="3"/>
    </row>
    <row r="89" spans="1:10" ht="12.5" x14ac:dyDescent="0.25">
      <c r="A89" s="3"/>
      <c r="B89" s="3"/>
      <c r="C89" s="10"/>
      <c r="D89" s="3"/>
      <c r="E89" s="3"/>
      <c r="F89" s="3"/>
      <c r="G89" s="3"/>
      <c r="H89" s="3"/>
      <c r="I89" s="3"/>
      <c r="J89" s="3"/>
    </row>
    <row r="90" spans="1:10" ht="12.5" x14ac:dyDescent="0.25">
      <c r="A90" s="3"/>
      <c r="B90" s="3"/>
      <c r="C90" s="10"/>
      <c r="D90" s="3"/>
      <c r="E90" s="3"/>
      <c r="F90" s="3"/>
      <c r="G90" s="3"/>
      <c r="H90" s="3"/>
      <c r="I90" s="3"/>
      <c r="J90" s="3"/>
    </row>
    <row r="91" spans="1:10" ht="12.5" x14ac:dyDescent="0.25">
      <c r="A91" s="3"/>
      <c r="B91" s="3"/>
      <c r="C91" s="10"/>
      <c r="D91" s="3"/>
      <c r="E91" s="3"/>
      <c r="F91" s="3"/>
      <c r="G91" s="3"/>
      <c r="H91" s="3"/>
      <c r="I91" s="3"/>
      <c r="J91" s="3"/>
    </row>
    <row r="92" spans="1:10" ht="12.5" x14ac:dyDescent="0.25">
      <c r="A92" s="3"/>
      <c r="B92" s="3"/>
      <c r="C92" s="10"/>
      <c r="D92" s="3"/>
      <c r="E92" s="3"/>
      <c r="F92" s="3"/>
      <c r="G92" s="3"/>
      <c r="H92" s="3"/>
      <c r="I92" s="3"/>
      <c r="J92" s="3"/>
    </row>
    <row r="93" spans="1:10" ht="12.5" x14ac:dyDescent="0.25">
      <c r="A93" s="3"/>
      <c r="B93" s="3"/>
      <c r="C93" s="10"/>
      <c r="D93" s="3"/>
      <c r="E93" s="3"/>
      <c r="F93" s="3"/>
      <c r="G93" s="3"/>
      <c r="H93" s="3"/>
      <c r="I93" s="3"/>
      <c r="J93" s="3"/>
    </row>
    <row r="94" spans="1:10" ht="12.5" x14ac:dyDescent="0.25">
      <c r="A94" s="3"/>
      <c r="B94" s="3"/>
      <c r="C94" s="10"/>
      <c r="D94" s="3"/>
      <c r="E94" s="3"/>
      <c r="F94" s="3"/>
      <c r="G94" s="3"/>
      <c r="H94" s="3"/>
      <c r="I94" s="3"/>
      <c r="J94" s="3"/>
    </row>
    <row r="95" spans="1:10" ht="12.5" x14ac:dyDescent="0.25">
      <c r="A95" s="3"/>
      <c r="B95" s="3"/>
      <c r="C95" s="10"/>
      <c r="D95" s="3"/>
      <c r="E95" s="3"/>
      <c r="F95" s="3"/>
      <c r="G95" s="3"/>
      <c r="H95" s="3"/>
      <c r="I95" s="3"/>
      <c r="J95" s="3"/>
    </row>
    <row r="96" spans="1:10" ht="12.5" x14ac:dyDescent="0.25">
      <c r="A96" s="3"/>
      <c r="B96" s="3"/>
      <c r="C96" s="10"/>
      <c r="D96" s="3"/>
      <c r="E96" s="3"/>
      <c r="F96" s="3"/>
      <c r="G96" s="3"/>
      <c r="H96" s="3"/>
      <c r="I96" s="3"/>
      <c r="J96" s="3"/>
    </row>
    <row r="97" spans="1:10" ht="12.5" x14ac:dyDescent="0.25">
      <c r="A97" s="3"/>
      <c r="B97" s="3"/>
      <c r="C97" s="10"/>
      <c r="D97" s="3"/>
      <c r="E97" s="3"/>
      <c r="F97" s="3"/>
      <c r="G97" s="3"/>
      <c r="H97" s="3"/>
      <c r="I97" s="3"/>
      <c r="J97" s="3"/>
    </row>
    <row r="98" spans="1:10" ht="12.5" x14ac:dyDescent="0.25">
      <c r="A98" s="3"/>
      <c r="B98" s="3"/>
      <c r="C98" s="10"/>
      <c r="D98" s="3"/>
      <c r="E98" s="3"/>
      <c r="F98" s="3"/>
      <c r="G98" s="3"/>
      <c r="H98" s="3"/>
      <c r="I98" s="3"/>
      <c r="J98" s="3"/>
    </row>
    <row r="99" spans="1:10" ht="12.5" x14ac:dyDescent="0.25">
      <c r="A99" s="3"/>
      <c r="B99" s="3"/>
      <c r="C99" s="10"/>
      <c r="D99" s="3"/>
      <c r="E99" s="3"/>
      <c r="F99" s="3"/>
      <c r="G99" s="3"/>
      <c r="H99" s="3"/>
      <c r="I99" s="3"/>
      <c r="J99" s="3"/>
    </row>
    <row r="100" spans="1:10" ht="12.5" x14ac:dyDescent="0.25">
      <c r="A100" s="3"/>
      <c r="B100" s="3"/>
      <c r="C100" s="10"/>
      <c r="D100" s="3"/>
      <c r="E100" s="3"/>
      <c r="F100" s="3"/>
      <c r="G100" s="3"/>
      <c r="H100" s="3"/>
      <c r="I100" s="3"/>
      <c r="J100" s="3"/>
    </row>
    <row r="101" spans="1:10" ht="12.5" x14ac:dyDescent="0.25">
      <c r="A101" s="3"/>
      <c r="B101" s="3"/>
      <c r="C101" s="10"/>
      <c r="D101" s="3"/>
      <c r="E101" s="3"/>
      <c r="F101" s="3"/>
      <c r="G101" s="3"/>
      <c r="H101" s="3"/>
      <c r="I101" s="3"/>
      <c r="J101" s="3"/>
    </row>
    <row r="102" spans="1:10" ht="12.5" x14ac:dyDescent="0.25">
      <c r="A102" s="3"/>
      <c r="B102" s="3"/>
      <c r="C102" s="10"/>
      <c r="D102" s="3"/>
      <c r="E102" s="3"/>
      <c r="F102" s="3"/>
      <c r="G102" s="3"/>
      <c r="H102" s="3"/>
      <c r="I102" s="3"/>
      <c r="J102" s="3"/>
    </row>
    <row r="103" spans="1:10" ht="12.5" x14ac:dyDescent="0.25">
      <c r="A103" s="3"/>
      <c r="B103" s="3"/>
      <c r="C103" s="10"/>
      <c r="D103" s="3"/>
      <c r="E103" s="3"/>
      <c r="F103" s="3"/>
      <c r="G103" s="3"/>
      <c r="H103" s="3"/>
      <c r="I103" s="3"/>
      <c r="J103" s="3"/>
    </row>
    <row r="104" spans="1:10" ht="12.5" x14ac:dyDescent="0.25">
      <c r="A104" s="3"/>
      <c r="B104" s="3"/>
      <c r="C104" s="10"/>
      <c r="D104" s="3"/>
      <c r="E104" s="3"/>
      <c r="F104" s="3"/>
      <c r="G104" s="3"/>
      <c r="H104" s="3"/>
      <c r="I104" s="3"/>
      <c r="J104" s="3"/>
    </row>
    <row r="105" spans="1:10" ht="12.5" x14ac:dyDescent="0.25">
      <c r="A105" s="3"/>
      <c r="B105" s="3"/>
      <c r="C105" s="10"/>
      <c r="D105" s="3"/>
      <c r="E105" s="3"/>
      <c r="F105" s="3"/>
      <c r="G105" s="3"/>
      <c r="H105" s="3"/>
      <c r="I105" s="3"/>
      <c r="J105" s="3"/>
    </row>
    <row r="106" spans="1:10" ht="12.5" x14ac:dyDescent="0.25">
      <c r="A106" s="3"/>
      <c r="B106" s="3"/>
      <c r="C106" s="10"/>
      <c r="D106" s="3"/>
      <c r="E106" s="3"/>
      <c r="F106" s="3"/>
      <c r="G106" s="3"/>
      <c r="H106" s="3"/>
      <c r="I106" s="3"/>
      <c r="J106" s="3"/>
    </row>
    <row r="107" spans="1:10" ht="12.5" x14ac:dyDescent="0.25">
      <c r="A107" s="3"/>
      <c r="B107" s="3"/>
      <c r="C107" s="10"/>
      <c r="D107" s="3"/>
      <c r="E107" s="3"/>
      <c r="F107" s="3"/>
      <c r="G107" s="3"/>
      <c r="H107" s="3"/>
      <c r="I107" s="3"/>
      <c r="J107" s="3"/>
    </row>
    <row r="108" spans="1:10" ht="12.5" x14ac:dyDescent="0.25">
      <c r="A108" s="3"/>
      <c r="B108" s="3"/>
      <c r="C108" s="10"/>
      <c r="D108" s="3"/>
      <c r="E108" s="3"/>
      <c r="F108" s="3"/>
      <c r="G108" s="3"/>
      <c r="H108" s="3"/>
      <c r="I108" s="3"/>
      <c r="J108" s="3"/>
    </row>
    <row r="109" spans="1:10" ht="12.5" x14ac:dyDescent="0.25">
      <c r="A109" s="3"/>
      <c r="B109" s="3"/>
      <c r="C109" s="10"/>
      <c r="D109" s="3"/>
      <c r="E109" s="3"/>
      <c r="F109" s="3"/>
      <c r="G109" s="3"/>
      <c r="H109" s="3"/>
      <c r="I109" s="3"/>
      <c r="J109" s="3"/>
    </row>
    <row r="110" spans="1:10" ht="12.5" x14ac:dyDescent="0.25">
      <c r="A110" s="3"/>
      <c r="B110" s="3"/>
      <c r="C110" s="10"/>
      <c r="D110" s="3"/>
      <c r="E110" s="3"/>
      <c r="F110" s="3"/>
      <c r="G110" s="3"/>
      <c r="H110" s="3"/>
      <c r="I110" s="3"/>
      <c r="J110" s="3"/>
    </row>
    <row r="111" spans="1:10" ht="12.5" x14ac:dyDescent="0.25">
      <c r="A111" s="3"/>
      <c r="B111" s="3"/>
      <c r="C111" s="10"/>
      <c r="D111" s="3"/>
      <c r="E111" s="3"/>
      <c r="F111" s="3"/>
      <c r="G111" s="3"/>
      <c r="H111" s="3"/>
      <c r="I111" s="3"/>
      <c r="J111" s="3"/>
    </row>
    <row r="112" spans="1:10" ht="12.5" x14ac:dyDescent="0.25">
      <c r="A112" s="3"/>
      <c r="B112" s="3"/>
      <c r="C112" s="10"/>
      <c r="D112" s="3"/>
      <c r="E112" s="3"/>
      <c r="F112" s="3"/>
      <c r="G112" s="3"/>
      <c r="H112" s="3"/>
      <c r="I112" s="3"/>
      <c r="J112" s="3"/>
    </row>
    <row r="113" spans="1:10" ht="12.5" x14ac:dyDescent="0.25">
      <c r="A113" s="3"/>
      <c r="B113" s="3"/>
      <c r="C113" s="10"/>
      <c r="D113" s="3"/>
      <c r="E113" s="3"/>
      <c r="F113" s="3"/>
      <c r="G113" s="3"/>
      <c r="H113" s="3"/>
      <c r="I113" s="3"/>
      <c r="J113" s="3"/>
    </row>
    <row r="114" spans="1:10" ht="12.5" x14ac:dyDescent="0.25">
      <c r="A114" s="3"/>
      <c r="B114" s="3"/>
      <c r="C114" s="10"/>
      <c r="D114" s="3"/>
      <c r="E114" s="3"/>
      <c r="F114" s="3"/>
      <c r="G114" s="3"/>
      <c r="H114" s="3"/>
      <c r="I114" s="3"/>
      <c r="J114" s="3"/>
    </row>
    <row r="115" spans="1:10" ht="12.5" x14ac:dyDescent="0.25">
      <c r="A115" s="3"/>
      <c r="B115" s="3"/>
      <c r="C115" s="10"/>
      <c r="D115" s="3"/>
      <c r="E115" s="3"/>
      <c r="F115" s="3"/>
      <c r="G115" s="3"/>
      <c r="H115" s="3"/>
      <c r="I115" s="3"/>
      <c r="J115" s="3"/>
    </row>
    <row r="116" spans="1:10" ht="12.5" x14ac:dyDescent="0.25">
      <c r="A116" s="3"/>
      <c r="B116" s="3"/>
      <c r="C116" s="10"/>
      <c r="D116" s="3"/>
      <c r="E116" s="3"/>
      <c r="F116" s="3"/>
      <c r="G116" s="3"/>
      <c r="H116" s="3"/>
      <c r="I116" s="3"/>
      <c r="J116" s="3"/>
    </row>
    <row r="117" spans="1:10" ht="12.5" x14ac:dyDescent="0.25">
      <c r="A117" s="3"/>
      <c r="B117" s="3"/>
      <c r="C117" s="10"/>
      <c r="D117" s="3"/>
      <c r="E117" s="3"/>
      <c r="F117" s="3"/>
      <c r="G117" s="3"/>
      <c r="H117" s="3"/>
      <c r="I117" s="3"/>
      <c r="J117" s="3"/>
    </row>
    <row r="118" spans="1:10" ht="12.5" x14ac:dyDescent="0.25">
      <c r="A118" s="3"/>
      <c r="B118" s="3"/>
      <c r="C118" s="10"/>
      <c r="D118" s="3"/>
      <c r="E118" s="3"/>
      <c r="F118" s="3"/>
      <c r="G118" s="3"/>
      <c r="H118" s="3"/>
      <c r="I118" s="3"/>
      <c r="J118" s="3"/>
    </row>
    <row r="119" spans="1:10" ht="12.5" x14ac:dyDescent="0.25">
      <c r="A119" s="3"/>
      <c r="B119" s="3"/>
      <c r="C119" s="10"/>
      <c r="D119" s="3"/>
      <c r="E119" s="3"/>
      <c r="F119" s="3"/>
      <c r="G119" s="3"/>
      <c r="H119" s="3"/>
      <c r="I119" s="3"/>
      <c r="J119" s="3"/>
    </row>
    <row r="120" spans="1:10" ht="12.5" x14ac:dyDescent="0.25">
      <c r="A120" s="3"/>
      <c r="B120" s="3"/>
      <c r="C120" s="10"/>
      <c r="D120" s="3"/>
      <c r="E120" s="3"/>
      <c r="F120" s="3"/>
      <c r="G120" s="3"/>
      <c r="H120" s="3"/>
      <c r="I120" s="3"/>
      <c r="J120" s="3"/>
    </row>
    <row r="121" spans="1:10" ht="12.5" x14ac:dyDescent="0.25">
      <c r="A121" s="3"/>
      <c r="B121" s="3"/>
      <c r="C121" s="10"/>
      <c r="D121" s="3"/>
      <c r="E121" s="3"/>
      <c r="F121" s="3"/>
      <c r="G121" s="3"/>
      <c r="H121" s="3"/>
      <c r="I121" s="3"/>
      <c r="J121" s="3"/>
    </row>
    <row r="122" spans="1:10" ht="12.5" x14ac:dyDescent="0.25">
      <c r="A122" s="3"/>
      <c r="B122" s="3"/>
      <c r="C122" s="10"/>
      <c r="D122" s="3"/>
      <c r="E122" s="3"/>
      <c r="F122" s="3"/>
      <c r="G122" s="3"/>
      <c r="H122" s="3"/>
      <c r="I122" s="3"/>
      <c r="J122" s="3"/>
    </row>
    <row r="123" spans="1:10" ht="12.5" x14ac:dyDescent="0.25">
      <c r="A123" s="3"/>
      <c r="B123" s="3"/>
      <c r="C123" s="10"/>
      <c r="D123" s="3"/>
      <c r="E123" s="3"/>
      <c r="F123" s="3"/>
      <c r="G123" s="3"/>
      <c r="H123" s="3"/>
      <c r="I123" s="3"/>
      <c r="J123" s="3"/>
    </row>
    <row r="124" spans="1:10" ht="12.5" x14ac:dyDescent="0.25">
      <c r="A124" s="3"/>
      <c r="B124" s="3"/>
      <c r="C124" s="10"/>
      <c r="D124" s="3"/>
      <c r="E124" s="3"/>
      <c r="F124" s="3"/>
      <c r="G124" s="3"/>
      <c r="H124" s="3"/>
      <c r="I124" s="3"/>
      <c r="J124" s="3"/>
    </row>
    <row r="125" spans="1:10" ht="12.5" x14ac:dyDescent="0.25">
      <c r="A125" s="3"/>
      <c r="B125" s="3"/>
      <c r="C125" s="10"/>
      <c r="D125" s="3"/>
      <c r="E125" s="3"/>
      <c r="F125" s="3"/>
      <c r="G125" s="3"/>
      <c r="H125" s="3"/>
      <c r="I125" s="3"/>
      <c r="J125" s="3"/>
    </row>
    <row r="126" spans="1:10" ht="12.5" x14ac:dyDescent="0.25">
      <c r="A126" s="3"/>
      <c r="B126" s="3"/>
      <c r="C126" s="10"/>
      <c r="D126" s="3"/>
      <c r="E126" s="3"/>
      <c r="F126" s="3"/>
      <c r="G126" s="3"/>
      <c r="H126" s="3"/>
      <c r="I126" s="3"/>
      <c r="J126" s="3"/>
    </row>
    <row r="127" spans="1:10" ht="12.5" x14ac:dyDescent="0.25">
      <c r="A127" s="3"/>
      <c r="B127" s="3"/>
      <c r="C127" s="10"/>
      <c r="D127" s="3"/>
      <c r="E127" s="3"/>
      <c r="F127" s="3"/>
      <c r="G127" s="3"/>
      <c r="H127" s="3"/>
      <c r="I127" s="3"/>
      <c r="J127" s="3"/>
    </row>
    <row r="128" spans="1:10" ht="12.5" x14ac:dyDescent="0.25">
      <c r="A128" s="3"/>
      <c r="B128" s="3"/>
      <c r="C128" s="10"/>
      <c r="D128" s="3"/>
      <c r="E128" s="3"/>
      <c r="F128" s="3"/>
      <c r="G128" s="3"/>
      <c r="H128" s="3"/>
      <c r="I128" s="3"/>
      <c r="J128" s="3"/>
    </row>
    <row r="129" spans="1:10" ht="12.5" x14ac:dyDescent="0.25">
      <c r="A129" s="3"/>
      <c r="B129" s="3"/>
      <c r="C129" s="10"/>
      <c r="D129" s="3"/>
      <c r="E129" s="3"/>
      <c r="F129" s="3"/>
      <c r="G129" s="3"/>
      <c r="H129" s="3"/>
      <c r="I129" s="3"/>
      <c r="J129" s="3"/>
    </row>
    <row r="130" spans="1:10" ht="12.5" x14ac:dyDescent="0.25">
      <c r="A130" s="3"/>
      <c r="B130" s="3"/>
      <c r="C130" s="10"/>
      <c r="D130" s="3"/>
      <c r="E130" s="3"/>
      <c r="F130" s="3"/>
      <c r="G130" s="3"/>
      <c r="H130" s="3"/>
      <c r="I130" s="3"/>
      <c r="J130" s="3"/>
    </row>
    <row r="131" spans="1:10" ht="12.5" x14ac:dyDescent="0.25">
      <c r="A131" s="3"/>
      <c r="B131" s="3"/>
      <c r="C131" s="10"/>
      <c r="D131" s="3"/>
      <c r="E131" s="3"/>
      <c r="F131" s="3"/>
      <c r="G131" s="3"/>
      <c r="H131" s="3"/>
      <c r="I131" s="3"/>
      <c r="J131" s="3"/>
    </row>
    <row r="132" spans="1:10" ht="12.5" x14ac:dyDescent="0.25">
      <c r="A132" s="3"/>
      <c r="B132" s="3"/>
      <c r="C132" s="10"/>
      <c r="D132" s="3"/>
      <c r="E132" s="3"/>
      <c r="F132" s="3"/>
      <c r="G132" s="3"/>
      <c r="H132" s="3"/>
      <c r="I132" s="3"/>
      <c r="J132" s="3"/>
    </row>
    <row r="133" spans="1:10" ht="12.5" x14ac:dyDescent="0.25">
      <c r="A133" s="3"/>
      <c r="B133" s="3"/>
      <c r="C133" s="10"/>
      <c r="D133" s="3"/>
      <c r="E133" s="3"/>
      <c r="F133" s="3"/>
      <c r="G133" s="3"/>
      <c r="H133" s="3"/>
      <c r="I133" s="3"/>
      <c r="J133" s="3"/>
    </row>
    <row r="134" spans="1:10" ht="12.5" x14ac:dyDescent="0.25">
      <c r="A134" s="3"/>
      <c r="B134" s="3"/>
      <c r="C134" s="10"/>
      <c r="D134" s="3"/>
      <c r="E134" s="3"/>
      <c r="F134" s="3"/>
      <c r="G134" s="3"/>
      <c r="H134" s="3"/>
      <c r="I134" s="3"/>
      <c r="J134" s="3"/>
    </row>
    <row r="135" spans="1:10" ht="12.5" x14ac:dyDescent="0.25">
      <c r="A135" s="3"/>
      <c r="B135" s="3"/>
      <c r="C135" s="10"/>
      <c r="D135" s="3"/>
      <c r="E135" s="3"/>
      <c r="F135" s="3"/>
      <c r="G135" s="3"/>
      <c r="H135" s="3"/>
      <c r="I135" s="3"/>
      <c r="J135" s="3"/>
    </row>
    <row r="136" spans="1:10" ht="12.5" x14ac:dyDescent="0.25">
      <c r="A136" s="3"/>
      <c r="B136" s="3"/>
      <c r="C136" s="10"/>
      <c r="D136" s="3"/>
      <c r="E136" s="3"/>
      <c r="F136" s="3"/>
      <c r="G136" s="3"/>
      <c r="H136" s="3"/>
      <c r="I136" s="3"/>
      <c r="J136" s="3"/>
    </row>
    <row r="137" spans="1:10" ht="12.5" x14ac:dyDescent="0.25">
      <c r="A137" s="3"/>
      <c r="B137" s="3"/>
      <c r="C137" s="10"/>
      <c r="D137" s="3"/>
      <c r="E137" s="3"/>
      <c r="F137" s="3"/>
      <c r="G137" s="3"/>
      <c r="H137" s="3"/>
      <c r="I137" s="3"/>
      <c r="J137" s="3"/>
    </row>
    <row r="138" spans="1:10" ht="12.5" x14ac:dyDescent="0.25">
      <c r="A138" s="3"/>
      <c r="B138" s="3"/>
      <c r="C138" s="10"/>
      <c r="D138" s="3"/>
      <c r="E138" s="3"/>
      <c r="F138" s="3"/>
      <c r="G138" s="3"/>
      <c r="H138" s="3"/>
      <c r="I138" s="3"/>
      <c r="J138" s="3"/>
    </row>
    <row r="139" spans="1:10" ht="12.5" x14ac:dyDescent="0.25">
      <c r="A139" s="3"/>
      <c r="B139" s="3"/>
      <c r="C139" s="10"/>
      <c r="D139" s="3"/>
      <c r="E139" s="3"/>
      <c r="F139" s="3"/>
      <c r="G139" s="3"/>
      <c r="H139" s="3"/>
      <c r="I139" s="3"/>
      <c r="J139" s="3"/>
    </row>
    <row r="140" spans="1:10" ht="12.5" x14ac:dyDescent="0.25">
      <c r="A140" s="3"/>
      <c r="B140" s="3"/>
      <c r="C140" s="10"/>
      <c r="D140" s="3"/>
      <c r="E140" s="3"/>
      <c r="F140" s="3"/>
      <c r="G140" s="3"/>
      <c r="H140" s="3"/>
      <c r="I140" s="3"/>
      <c r="J140" s="3"/>
    </row>
    <row r="141" spans="1:10" ht="12.5" x14ac:dyDescent="0.25">
      <c r="A141" s="3"/>
      <c r="B141" s="3"/>
      <c r="C141" s="10"/>
      <c r="D141" s="3"/>
      <c r="E141" s="3"/>
      <c r="F141" s="3"/>
      <c r="G141" s="3"/>
      <c r="H141" s="3"/>
      <c r="I141" s="3"/>
      <c r="J141" s="3"/>
    </row>
    <row r="142" spans="1:10" ht="12.5" x14ac:dyDescent="0.25">
      <c r="A142" s="3"/>
      <c r="B142" s="3"/>
      <c r="C142" s="10"/>
      <c r="D142" s="3"/>
      <c r="E142" s="3"/>
      <c r="F142" s="3"/>
      <c r="G142" s="3"/>
      <c r="H142" s="3"/>
      <c r="I142" s="3"/>
      <c r="J142" s="3"/>
    </row>
    <row r="143" spans="1:10" ht="12.5" x14ac:dyDescent="0.25">
      <c r="A143" s="3"/>
      <c r="B143" s="3"/>
      <c r="C143" s="10"/>
      <c r="D143" s="3"/>
      <c r="E143" s="3"/>
      <c r="F143" s="3"/>
      <c r="G143" s="3"/>
      <c r="H143" s="3"/>
      <c r="I143" s="3"/>
      <c r="J143" s="3"/>
    </row>
    <row r="144" spans="1:10" ht="12.5" x14ac:dyDescent="0.25">
      <c r="A144" s="3"/>
      <c r="B144" s="3"/>
      <c r="C144" s="10"/>
      <c r="D144" s="3"/>
      <c r="E144" s="3"/>
      <c r="F144" s="3"/>
      <c r="G144" s="3"/>
      <c r="H144" s="3"/>
      <c r="I144" s="3"/>
      <c r="J144" s="3"/>
    </row>
    <row r="145" spans="1:10" ht="12.5" x14ac:dyDescent="0.25">
      <c r="A145" s="3"/>
      <c r="B145" s="3"/>
      <c r="C145" s="10"/>
      <c r="D145" s="3"/>
      <c r="E145" s="3"/>
      <c r="F145" s="3"/>
      <c r="G145" s="3"/>
      <c r="H145" s="3"/>
      <c r="I145" s="3"/>
      <c r="J145" s="3"/>
    </row>
    <row r="146" spans="1:10" ht="12.5" x14ac:dyDescent="0.25">
      <c r="A146" s="3"/>
      <c r="B146" s="3"/>
      <c r="C146" s="10"/>
      <c r="D146" s="3"/>
      <c r="E146" s="3"/>
      <c r="F146" s="3"/>
      <c r="G146" s="3"/>
      <c r="H146" s="3"/>
      <c r="I146" s="3"/>
      <c r="J146" s="3"/>
    </row>
    <row r="147" spans="1:10" ht="12.5" x14ac:dyDescent="0.25">
      <c r="A147" s="3"/>
      <c r="B147" s="3"/>
      <c r="C147" s="10"/>
      <c r="D147" s="3"/>
      <c r="E147" s="3"/>
      <c r="F147" s="3"/>
      <c r="G147" s="3"/>
      <c r="H147" s="3"/>
      <c r="I147" s="3"/>
      <c r="J147" s="3"/>
    </row>
    <row r="148" spans="1:10" ht="12.5" x14ac:dyDescent="0.25">
      <c r="A148" s="3"/>
      <c r="B148" s="3"/>
      <c r="C148" s="10"/>
      <c r="D148" s="3"/>
      <c r="E148" s="3"/>
      <c r="F148" s="3"/>
      <c r="G148" s="3"/>
      <c r="H148" s="3"/>
      <c r="I148" s="3"/>
      <c r="J148" s="3"/>
    </row>
    <row r="149" spans="1:10" ht="12.5" x14ac:dyDescent="0.25">
      <c r="A149" s="3"/>
      <c r="B149" s="3"/>
      <c r="C149" s="10"/>
      <c r="D149" s="3"/>
      <c r="E149" s="3"/>
      <c r="F149" s="3"/>
      <c r="G149" s="3"/>
      <c r="H149" s="3"/>
      <c r="I149" s="3"/>
      <c r="J149" s="3"/>
    </row>
    <row r="150" spans="1:10" ht="12.5" x14ac:dyDescent="0.25">
      <c r="A150" s="3"/>
      <c r="B150" s="3"/>
      <c r="C150" s="10"/>
      <c r="D150" s="3"/>
      <c r="E150" s="3"/>
      <c r="F150" s="3"/>
      <c r="G150" s="3"/>
      <c r="H150" s="3"/>
      <c r="I150" s="3"/>
      <c r="J150" s="3"/>
    </row>
    <row r="151" spans="1:10" ht="12.5" x14ac:dyDescent="0.25">
      <c r="A151" s="3"/>
      <c r="B151" s="3"/>
      <c r="C151" s="10"/>
      <c r="D151" s="3"/>
      <c r="E151" s="3"/>
      <c r="F151" s="3"/>
      <c r="G151" s="3"/>
      <c r="H151" s="3"/>
      <c r="I151" s="3"/>
      <c r="J151" s="3"/>
    </row>
    <row r="152" spans="1:10" ht="12.5" x14ac:dyDescent="0.25">
      <c r="A152" s="3"/>
      <c r="B152" s="3"/>
      <c r="C152" s="10"/>
      <c r="D152" s="3"/>
      <c r="E152" s="3"/>
      <c r="F152" s="3"/>
      <c r="G152" s="3"/>
      <c r="H152" s="3"/>
      <c r="I152" s="3"/>
      <c r="J152" s="3"/>
    </row>
    <row r="153" spans="1:10" ht="12.5" x14ac:dyDescent="0.25">
      <c r="A153" s="3"/>
      <c r="B153" s="3"/>
      <c r="C153" s="10"/>
      <c r="D153" s="3"/>
      <c r="E153" s="3"/>
      <c r="F153" s="3"/>
      <c r="G153" s="3"/>
      <c r="H153" s="3"/>
      <c r="I153" s="3"/>
      <c r="J153" s="3"/>
    </row>
    <row r="154" spans="1:10" ht="12.5" x14ac:dyDescent="0.25">
      <c r="A154" s="3"/>
      <c r="B154" s="3"/>
      <c r="C154" s="10"/>
      <c r="D154" s="3"/>
      <c r="E154" s="3"/>
      <c r="F154" s="3"/>
      <c r="G154" s="3"/>
      <c r="H154" s="3"/>
      <c r="I154" s="3"/>
      <c r="J154" s="3"/>
    </row>
    <row r="155" spans="1:10" ht="12.5" x14ac:dyDescent="0.25">
      <c r="A155" s="3"/>
      <c r="B155" s="3"/>
      <c r="C155" s="10"/>
      <c r="D155" s="3"/>
      <c r="E155" s="3"/>
      <c r="F155" s="3"/>
      <c r="G155" s="3"/>
      <c r="H155" s="3"/>
      <c r="I155" s="3"/>
      <c r="J155" s="3"/>
    </row>
    <row r="156" spans="1:10" ht="12.5" x14ac:dyDescent="0.25">
      <c r="A156" s="3"/>
      <c r="B156" s="3"/>
      <c r="C156" s="10"/>
      <c r="D156" s="3"/>
      <c r="E156" s="3"/>
      <c r="F156" s="3"/>
      <c r="G156" s="3"/>
      <c r="H156" s="3"/>
      <c r="I156" s="3"/>
      <c r="J156" s="3"/>
    </row>
    <row r="157" spans="1:10" ht="12.5" x14ac:dyDescent="0.25">
      <c r="A157" s="3"/>
      <c r="B157" s="3"/>
      <c r="C157" s="10"/>
      <c r="D157" s="3"/>
      <c r="E157" s="3"/>
      <c r="F157" s="3"/>
      <c r="G157" s="3"/>
      <c r="H157" s="3"/>
      <c r="I157" s="3"/>
      <c r="J157" s="3"/>
    </row>
    <row r="158" spans="1:10" ht="12.5" x14ac:dyDescent="0.25">
      <c r="A158" s="3"/>
      <c r="B158" s="3"/>
      <c r="C158" s="10"/>
      <c r="D158" s="3"/>
      <c r="E158" s="3"/>
      <c r="F158" s="3"/>
      <c r="G158" s="3"/>
      <c r="H158" s="3"/>
      <c r="I158" s="3"/>
      <c r="J158" s="3"/>
    </row>
    <row r="159" spans="1:10" ht="12.5" x14ac:dyDescent="0.25">
      <c r="A159" s="3"/>
      <c r="B159" s="3"/>
      <c r="C159" s="10"/>
      <c r="D159" s="3"/>
      <c r="E159" s="3"/>
      <c r="F159" s="3"/>
      <c r="G159" s="3"/>
      <c r="H159" s="3"/>
      <c r="I159" s="3"/>
      <c r="J159" s="3"/>
    </row>
    <row r="160" spans="1:10" ht="12.5" x14ac:dyDescent="0.25">
      <c r="A160" s="3"/>
      <c r="B160" s="3"/>
      <c r="C160" s="10"/>
      <c r="D160" s="3"/>
      <c r="E160" s="3"/>
      <c r="F160" s="3"/>
      <c r="G160" s="3"/>
      <c r="H160" s="3"/>
      <c r="I160" s="3"/>
      <c r="J160" s="3"/>
    </row>
    <row r="161" spans="1:10" ht="12.5" x14ac:dyDescent="0.25">
      <c r="A161" s="3"/>
      <c r="B161" s="3"/>
      <c r="C161" s="10"/>
      <c r="D161" s="3"/>
      <c r="E161" s="3"/>
      <c r="F161" s="3"/>
      <c r="G161" s="3"/>
      <c r="H161" s="3"/>
      <c r="I161" s="3"/>
      <c r="J161" s="3"/>
    </row>
    <row r="162" spans="1:10" ht="12.5" x14ac:dyDescent="0.25">
      <c r="A162" s="3"/>
      <c r="B162" s="3"/>
      <c r="C162" s="10"/>
      <c r="D162" s="3"/>
      <c r="E162" s="3"/>
      <c r="F162" s="3"/>
      <c r="G162" s="3"/>
      <c r="H162" s="3"/>
      <c r="I162" s="3"/>
      <c r="J162" s="3"/>
    </row>
    <row r="163" spans="1:10" ht="12.5" x14ac:dyDescent="0.25">
      <c r="A163" s="3"/>
      <c r="B163" s="3"/>
      <c r="C163" s="10"/>
      <c r="D163" s="3"/>
      <c r="E163" s="3"/>
      <c r="F163" s="3"/>
      <c r="G163" s="3"/>
      <c r="H163" s="3"/>
      <c r="I163" s="3"/>
      <c r="J163" s="3"/>
    </row>
    <row r="164" spans="1:10" ht="12.5" x14ac:dyDescent="0.25">
      <c r="A164" s="3"/>
      <c r="B164" s="3"/>
      <c r="C164" s="10"/>
      <c r="D164" s="3"/>
      <c r="E164" s="3"/>
      <c r="F164" s="3"/>
      <c r="G164" s="3"/>
      <c r="H164" s="3"/>
      <c r="I164" s="3"/>
      <c r="J164" s="3"/>
    </row>
    <row r="165" spans="1:10" ht="12.5" x14ac:dyDescent="0.25">
      <c r="A165" s="3"/>
      <c r="B165" s="3"/>
      <c r="C165" s="10"/>
      <c r="D165" s="3"/>
      <c r="E165" s="3"/>
      <c r="F165" s="3"/>
      <c r="G165" s="3"/>
      <c r="H165" s="3"/>
      <c r="I165" s="3"/>
      <c r="J165" s="3"/>
    </row>
    <row r="166" spans="1:10" ht="12.5" x14ac:dyDescent="0.25">
      <c r="A166" s="3"/>
      <c r="B166" s="3"/>
      <c r="C166" s="10"/>
      <c r="D166" s="3"/>
      <c r="E166" s="3"/>
      <c r="F166" s="3"/>
      <c r="G166" s="3"/>
      <c r="H166" s="3"/>
      <c r="I166" s="3"/>
      <c r="J166" s="3"/>
    </row>
    <row r="167" spans="1:10" ht="12.5" x14ac:dyDescent="0.25">
      <c r="A167" s="3"/>
      <c r="B167" s="3"/>
      <c r="C167" s="10"/>
      <c r="D167" s="3"/>
      <c r="E167" s="3"/>
      <c r="F167" s="3"/>
      <c r="G167" s="3"/>
      <c r="H167" s="3"/>
      <c r="I167" s="3"/>
      <c r="J167" s="3"/>
    </row>
    <row r="168" spans="1:10" ht="12.5" x14ac:dyDescent="0.25">
      <c r="A168" s="3"/>
      <c r="B168" s="3"/>
      <c r="C168" s="10"/>
      <c r="D168" s="3"/>
      <c r="E168" s="3"/>
      <c r="F168" s="3"/>
      <c r="G168" s="3"/>
      <c r="H168" s="3"/>
      <c r="I168" s="3"/>
      <c r="J168" s="3"/>
    </row>
    <row r="169" spans="1:10" ht="12.5" x14ac:dyDescent="0.25">
      <c r="A169" s="3"/>
      <c r="B169" s="3"/>
      <c r="C169" s="10"/>
      <c r="D169" s="3"/>
      <c r="E169" s="3"/>
      <c r="F169" s="3"/>
      <c r="G169" s="3"/>
      <c r="H169" s="3"/>
      <c r="I169" s="3"/>
      <c r="J169" s="3"/>
    </row>
    <row r="170" spans="1:10" ht="12.5" x14ac:dyDescent="0.25">
      <c r="A170" s="3"/>
      <c r="B170" s="3"/>
      <c r="C170" s="10"/>
      <c r="D170" s="3"/>
      <c r="E170" s="3"/>
      <c r="F170" s="3"/>
      <c r="G170" s="3"/>
      <c r="H170" s="3"/>
      <c r="I170" s="3"/>
      <c r="J170" s="3"/>
    </row>
    <row r="171" spans="1:10" ht="12.5" x14ac:dyDescent="0.25">
      <c r="A171" s="3"/>
      <c r="B171" s="3"/>
      <c r="C171" s="10"/>
      <c r="D171" s="3"/>
      <c r="E171" s="3"/>
      <c r="F171" s="3"/>
      <c r="G171" s="3"/>
      <c r="H171" s="3"/>
      <c r="I171" s="3"/>
      <c r="J171" s="3"/>
    </row>
    <row r="172" spans="1:10" ht="12.5" x14ac:dyDescent="0.25">
      <c r="A172" s="3"/>
      <c r="B172" s="3"/>
      <c r="C172" s="10"/>
      <c r="D172" s="3"/>
      <c r="E172" s="3"/>
      <c r="F172" s="3"/>
      <c r="G172" s="3"/>
      <c r="H172" s="3"/>
      <c r="I172" s="3"/>
      <c r="J172" s="3"/>
    </row>
    <row r="173" spans="1:10" ht="12.5" x14ac:dyDescent="0.25">
      <c r="A173" s="3"/>
      <c r="B173" s="3"/>
      <c r="C173" s="10"/>
      <c r="D173" s="3"/>
      <c r="E173" s="3"/>
      <c r="F173" s="3"/>
      <c r="G173" s="3"/>
      <c r="H173" s="3"/>
      <c r="I173" s="3"/>
      <c r="J173" s="3"/>
    </row>
    <row r="174" spans="1:10" ht="12.5" x14ac:dyDescent="0.25">
      <c r="A174" s="3"/>
      <c r="B174" s="3"/>
      <c r="C174" s="10"/>
      <c r="D174" s="3"/>
      <c r="E174" s="3"/>
      <c r="F174" s="3"/>
      <c r="G174" s="3"/>
      <c r="H174" s="3"/>
      <c r="I174" s="3"/>
      <c r="J174" s="3"/>
    </row>
    <row r="175" spans="1:10" ht="12.5" x14ac:dyDescent="0.25">
      <c r="A175" s="3"/>
      <c r="B175" s="3"/>
      <c r="C175" s="10"/>
      <c r="D175" s="3"/>
      <c r="E175" s="3"/>
      <c r="F175" s="3"/>
      <c r="G175" s="3"/>
      <c r="H175" s="3"/>
      <c r="I175" s="3"/>
      <c r="J175" s="3"/>
    </row>
    <row r="176" spans="1:10" ht="12.5" x14ac:dyDescent="0.25">
      <c r="A176" s="3"/>
      <c r="B176" s="3"/>
      <c r="C176" s="10"/>
      <c r="D176" s="3"/>
      <c r="E176" s="3"/>
      <c r="F176" s="3"/>
      <c r="G176" s="3"/>
      <c r="H176" s="3"/>
      <c r="I176" s="3"/>
      <c r="J176" s="3"/>
    </row>
    <row r="177" spans="1:10" ht="12.5" x14ac:dyDescent="0.25">
      <c r="A177" s="3"/>
      <c r="B177" s="3"/>
      <c r="C177" s="10"/>
      <c r="D177" s="3"/>
      <c r="E177" s="3"/>
      <c r="F177" s="3"/>
      <c r="G177" s="3"/>
      <c r="H177" s="3"/>
      <c r="I177" s="3"/>
      <c r="J177" s="3"/>
    </row>
    <row r="178" spans="1:10" ht="12.5" x14ac:dyDescent="0.25">
      <c r="A178" s="3"/>
      <c r="B178" s="3"/>
      <c r="C178" s="10"/>
      <c r="D178" s="3"/>
      <c r="E178" s="3"/>
      <c r="F178" s="3"/>
      <c r="G178" s="3"/>
      <c r="H178" s="3"/>
      <c r="I178" s="3"/>
      <c r="J178" s="3"/>
    </row>
    <row r="179" spans="1:10" ht="12.5" x14ac:dyDescent="0.25">
      <c r="A179" s="3"/>
      <c r="B179" s="3"/>
      <c r="C179" s="10"/>
      <c r="D179" s="3"/>
      <c r="E179" s="3"/>
      <c r="F179" s="3"/>
      <c r="G179" s="3"/>
      <c r="H179" s="3"/>
      <c r="I179" s="3"/>
      <c r="J179" s="3"/>
    </row>
    <row r="180" spans="1:10" ht="12.5" x14ac:dyDescent="0.25">
      <c r="A180" s="3"/>
      <c r="B180" s="3"/>
      <c r="C180" s="10"/>
      <c r="D180" s="3"/>
      <c r="E180" s="3"/>
      <c r="F180" s="3"/>
      <c r="G180" s="3"/>
      <c r="H180" s="3"/>
      <c r="I180" s="3"/>
      <c r="J180" s="3"/>
    </row>
    <row r="181" spans="1:10" ht="12.5" x14ac:dyDescent="0.25">
      <c r="A181" s="3"/>
      <c r="B181" s="3"/>
      <c r="C181" s="10"/>
      <c r="D181" s="3"/>
      <c r="E181" s="3"/>
      <c r="F181" s="3"/>
      <c r="G181" s="3"/>
      <c r="H181" s="3"/>
      <c r="I181" s="3"/>
      <c r="J181" s="3"/>
    </row>
    <row r="182" spans="1:10" ht="12.5" x14ac:dyDescent="0.25">
      <c r="A182" s="3"/>
      <c r="B182" s="3"/>
      <c r="C182" s="10"/>
      <c r="D182" s="3"/>
      <c r="E182" s="3"/>
      <c r="F182" s="3"/>
      <c r="G182" s="3"/>
      <c r="H182" s="3"/>
      <c r="I182" s="3"/>
      <c r="J182" s="3"/>
    </row>
    <row r="183" spans="1:10" ht="12.5" x14ac:dyDescent="0.25">
      <c r="A183" s="3"/>
      <c r="B183" s="3"/>
      <c r="C183" s="10"/>
      <c r="D183" s="3"/>
      <c r="E183" s="3"/>
      <c r="F183" s="3"/>
      <c r="G183" s="3"/>
      <c r="H183" s="3"/>
      <c r="I183" s="3"/>
      <c r="J183" s="3"/>
    </row>
    <row r="184" spans="1:10" ht="12.5" x14ac:dyDescent="0.25">
      <c r="A184" s="3"/>
      <c r="B184" s="3"/>
      <c r="C184" s="10"/>
      <c r="D184" s="3"/>
      <c r="E184" s="3"/>
      <c r="F184" s="3"/>
      <c r="G184" s="3"/>
      <c r="H184" s="3"/>
      <c r="I184" s="3"/>
      <c r="J184" s="3"/>
    </row>
    <row r="185" spans="1:10" ht="12.5" x14ac:dyDescent="0.25">
      <c r="A185" s="3"/>
      <c r="B185" s="3"/>
      <c r="C185" s="10"/>
      <c r="D185" s="3"/>
      <c r="E185" s="3"/>
      <c r="F185" s="3"/>
      <c r="G185" s="3"/>
      <c r="H185" s="3"/>
      <c r="I185" s="3"/>
      <c r="J185" s="3"/>
    </row>
    <row r="186" spans="1:10" ht="12.5" x14ac:dyDescent="0.25">
      <c r="A186" s="3"/>
      <c r="B186" s="3"/>
      <c r="C186" s="10"/>
      <c r="D186" s="3"/>
      <c r="E186" s="3"/>
      <c r="F186" s="3"/>
      <c r="G186" s="3"/>
      <c r="H186" s="3"/>
      <c r="I186" s="3"/>
      <c r="J186" s="3"/>
    </row>
    <row r="187" spans="1:10" ht="12.5" x14ac:dyDescent="0.25">
      <c r="A187" s="3"/>
      <c r="B187" s="3"/>
      <c r="C187" s="10"/>
      <c r="D187" s="3"/>
      <c r="E187" s="3"/>
      <c r="F187" s="3"/>
      <c r="G187" s="3"/>
      <c r="H187" s="3"/>
      <c r="I187" s="3"/>
      <c r="J187" s="3"/>
    </row>
    <row r="188" spans="1:10" ht="12.5" x14ac:dyDescent="0.25">
      <c r="A188" s="3"/>
      <c r="B188" s="3"/>
      <c r="C188" s="10"/>
      <c r="D188" s="3"/>
      <c r="E188" s="3"/>
      <c r="F188" s="3"/>
      <c r="G188" s="3"/>
      <c r="H188" s="3"/>
      <c r="I188" s="3"/>
      <c r="J188" s="3"/>
    </row>
    <row r="189" spans="1:10" ht="12.5" x14ac:dyDescent="0.25">
      <c r="A189" s="3"/>
      <c r="B189" s="3"/>
      <c r="C189" s="10"/>
      <c r="D189" s="3"/>
      <c r="E189" s="3"/>
      <c r="F189" s="3"/>
      <c r="G189" s="3"/>
      <c r="H189" s="3"/>
      <c r="I189" s="3"/>
      <c r="J189" s="3"/>
    </row>
    <row r="190" spans="1:10" ht="12.5" x14ac:dyDescent="0.25">
      <c r="A190" s="3"/>
      <c r="B190" s="3"/>
      <c r="C190" s="10"/>
      <c r="D190" s="3"/>
      <c r="E190" s="3"/>
      <c r="F190" s="3"/>
      <c r="G190" s="3"/>
      <c r="H190" s="3"/>
      <c r="I190" s="3"/>
      <c r="J190" s="3"/>
    </row>
    <row r="191" spans="1:10" ht="12.5" x14ac:dyDescent="0.25">
      <c r="A191" s="3"/>
      <c r="B191" s="3"/>
      <c r="C191" s="10"/>
      <c r="D191" s="3"/>
      <c r="E191" s="3"/>
      <c r="F191" s="3"/>
      <c r="G191" s="3"/>
      <c r="H191" s="3"/>
      <c r="I191" s="3"/>
      <c r="J191" s="3"/>
    </row>
    <row r="192" spans="1:10" ht="12.5" x14ac:dyDescent="0.25">
      <c r="A192" s="3"/>
      <c r="B192" s="3"/>
      <c r="C192" s="10"/>
      <c r="D192" s="3"/>
      <c r="E192" s="3"/>
      <c r="F192" s="3"/>
      <c r="G192" s="3"/>
      <c r="H192" s="3"/>
      <c r="I192" s="3"/>
      <c r="J192" s="3"/>
    </row>
    <row r="193" spans="1:10" ht="12.5" x14ac:dyDescent="0.25">
      <c r="A193" s="3"/>
      <c r="B193" s="3"/>
      <c r="C193" s="10"/>
      <c r="D193" s="3"/>
      <c r="E193" s="3"/>
      <c r="F193" s="3"/>
      <c r="G193" s="3"/>
      <c r="H193" s="3"/>
      <c r="I193" s="3"/>
      <c r="J193" s="3"/>
    </row>
    <row r="194" spans="1:10" ht="12.5" x14ac:dyDescent="0.25">
      <c r="A194" s="3"/>
      <c r="B194" s="3"/>
      <c r="C194" s="10"/>
      <c r="D194" s="3"/>
      <c r="E194" s="3"/>
      <c r="F194" s="3"/>
      <c r="G194" s="3"/>
      <c r="H194" s="3"/>
      <c r="I194" s="3"/>
      <c r="J194" s="3"/>
    </row>
    <row r="195" spans="1:10" ht="12.5" x14ac:dyDescent="0.25">
      <c r="A195" s="3"/>
      <c r="B195" s="3"/>
      <c r="C195" s="10"/>
      <c r="D195" s="3"/>
      <c r="E195" s="3"/>
      <c r="F195" s="3"/>
      <c r="G195" s="3"/>
      <c r="H195" s="3"/>
      <c r="I195" s="3"/>
      <c r="J195" s="3"/>
    </row>
    <row r="196" spans="1:10" ht="12.5" x14ac:dyDescent="0.25">
      <c r="A196" s="3"/>
      <c r="B196" s="3"/>
      <c r="C196" s="10"/>
      <c r="D196" s="3"/>
      <c r="E196" s="3"/>
      <c r="F196" s="3"/>
      <c r="G196" s="3"/>
      <c r="H196" s="3"/>
      <c r="I196" s="3"/>
      <c r="J196" s="3"/>
    </row>
    <row r="197" spans="1:10" ht="12.5" x14ac:dyDescent="0.25">
      <c r="A197" s="3"/>
      <c r="B197" s="3"/>
      <c r="C197" s="10"/>
      <c r="D197" s="3"/>
      <c r="E197" s="3"/>
      <c r="F197" s="3"/>
      <c r="G197" s="3"/>
      <c r="H197" s="3"/>
      <c r="I197" s="3"/>
      <c r="J197" s="3"/>
    </row>
    <row r="198" spans="1:10" ht="12.5" x14ac:dyDescent="0.25">
      <c r="A198" s="3"/>
      <c r="B198" s="3"/>
      <c r="C198" s="10"/>
      <c r="D198" s="3"/>
      <c r="E198" s="3"/>
      <c r="F198" s="3"/>
      <c r="G198" s="3"/>
      <c r="H198" s="3"/>
      <c r="I198" s="3"/>
      <c r="J198" s="3"/>
    </row>
    <row r="199" spans="1:10" ht="12.5" x14ac:dyDescent="0.25">
      <c r="A199" s="3"/>
      <c r="B199" s="3"/>
      <c r="C199" s="10"/>
      <c r="D199" s="3"/>
      <c r="E199" s="3"/>
      <c r="F199" s="3"/>
      <c r="G199" s="3"/>
      <c r="H199" s="3"/>
      <c r="I199" s="3"/>
      <c r="J199" s="3"/>
    </row>
    <row r="200" spans="1:10" ht="12.5" x14ac:dyDescent="0.25">
      <c r="A200" s="3"/>
      <c r="B200" s="3"/>
      <c r="C200" s="10"/>
      <c r="D200" s="3"/>
      <c r="E200" s="3"/>
      <c r="F200" s="3"/>
      <c r="G200" s="3"/>
      <c r="H200" s="3"/>
      <c r="I200" s="3"/>
      <c r="J200" s="3"/>
    </row>
    <row r="201" spans="1:10" ht="12.5" x14ac:dyDescent="0.25">
      <c r="A201" s="3"/>
      <c r="B201" s="3"/>
      <c r="C201" s="10"/>
      <c r="D201" s="3"/>
      <c r="E201" s="3"/>
      <c r="F201" s="3"/>
      <c r="G201" s="3"/>
      <c r="H201" s="3"/>
      <c r="I201" s="3"/>
      <c r="J201" s="3"/>
    </row>
    <row r="202" spans="1:10" ht="12.5" x14ac:dyDescent="0.25">
      <c r="A202" s="3"/>
      <c r="B202" s="3"/>
      <c r="C202" s="10"/>
      <c r="D202" s="3"/>
      <c r="E202" s="3"/>
      <c r="F202" s="3"/>
      <c r="G202" s="3"/>
      <c r="H202" s="3"/>
      <c r="I202" s="3"/>
      <c r="J202" s="3"/>
    </row>
    <row r="203" spans="1:10" ht="12.5" x14ac:dyDescent="0.25">
      <c r="A203" s="3"/>
      <c r="B203" s="3"/>
      <c r="C203" s="10"/>
      <c r="D203" s="3"/>
      <c r="E203" s="3"/>
      <c r="F203" s="3"/>
      <c r="G203" s="3"/>
      <c r="H203" s="3"/>
      <c r="I203" s="3"/>
      <c r="J203" s="3"/>
    </row>
    <row r="204" spans="1:10" ht="12.5" x14ac:dyDescent="0.25">
      <c r="A204" s="3"/>
      <c r="B204" s="3"/>
      <c r="C204" s="10"/>
      <c r="D204" s="3"/>
      <c r="E204" s="3"/>
      <c r="F204" s="3"/>
      <c r="G204" s="3"/>
      <c r="H204" s="3"/>
      <c r="I204" s="3"/>
      <c r="J204" s="3"/>
    </row>
    <row r="205" spans="1:10" ht="12.5" x14ac:dyDescent="0.25">
      <c r="A205" s="3"/>
      <c r="B205" s="3"/>
      <c r="C205" s="10"/>
      <c r="D205" s="3"/>
      <c r="E205" s="3"/>
      <c r="F205" s="3"/>
      <c r="G205" s="3"/>
      <c r="H205" s="3"/>
      <c r="I205" s="3"/>
      <c r="J205" s="3"/>
    </row>
    <row r="206" spans="1:10" ht="12.5" x14ac:dyDescent="0.25">
      <c r="A206" s="3"/>
      <c r="B206" s="3"/>
      <c r="C206" s="10"/>
      <c r="D206" s="3"/>
      <c r="E206" s="3"/>
      <c r="F206" s="3"/>
      <c r="G206" s="3"/>
      <c r="H206" s="3"/>
      <c r="I206" s="3"/>
      <c r="J206" s="3"/>
    </row>
    <row r="207" spans="1:10" ht="12.5" x14ac:dyDescent="0.25">
      <c r="A207" s="3"/>
      <c r="B207" s="3"/>
      <c r="C207" s="10"/>
      <c r="D207" s="3"/>
      <c r="E207" s="3"/>
      <c r="F207" s="3"/>
      <c r="G207" s="3"/>
      <c r="H207" s="3"/>
      <c r="I207" s="3"/>
      <c r="J207" s="3"/>
    </row>
    <row r="208" spans="1:10" ht="12.5" x14ac:dyDescent="0.25">
      <c r="A208" s="3"/>
      <c r="B208" s="3"/>
      <c r="C208" s="10"/>
      <c r="D208" s="3"/>
      <c r="E208" s="3"/>
      <c r="F208" s="3"/>
      <c r="G208" s="3"/>
      <c r="H208" s="3"/>
      <c r="I208" s="3"/>
      <c r="J208" s="3"/>
    </row>
    <row r="209" spans="1:10" ht="12.5" x14ac:dyDescent="0.25">
      <c r="A209" s="3"/>
      <c r="B209" s="3"/>
      <c r="C209" s="10"/>
      <c r="D209" s="3"/>
      <c r="E209" s="3"/>
      <c r="F209" s="3"/>
      <c r="G209" s="3"/>
      <c r="H209" s="3"/>
      <c r="I209" s="3"/>
      <c r="J209" s="3"/>
    </row>
    <row r="210" spans="1:10" ht="12.5" x14ac:dyDescent="0.25">
      <c r="A210" s="3"/>
      <c r="B210" s="3"/>
      <c r="C210" s="10"/>
      <c r="D210" s="3"/>
      <c r="E210" s="3"/>
      <c r="F210" s="3"/>
      <c r="G210" s="3"/>
      <c r="H210" s="3"/>
      <c r="I210" s="3"/>
      <c r="J210" s="3"/>
    </row>
    <row r="211" spans="1:10" ht="12.5" x14ac:dyDescent="0.25">
      <c r="A211" s="3"/>
      <c r="B211" s="3"/>
      <c r="C211" s="10"/>
      <c r="D211" s="3"/>
      <c r="E211" s="3"/>
      <c r="F211" s="3"/>
      <c r="G211" s="3"/>
      <c r="H211" s="3"/>
      <c r="I211" s="3"/>
      <c r="J211" s="3"/>
    </row>
    <row r="212" spans="1:10" ht="12.5" x14ac:dyDescent="0.25">
      <c r="A212" s="3"/>
      <c r="B212" s="3"/>
      <c r="C212" s="10"/>
      <c r="D212" s="3"/>
      <c r="E212" s="3"/>
      <c r="F212" s="3"/>
      <c r="G212" s="3"/>
      <c r="H212" s="3"/>
      <c r="I212" s="3"/>
      <c r="J212" s="3"/>
    </row>
    <row r="213" spans="1:10" ht="12.5" x14ac:dyDescent="0.25">
      <c r="A213" s="3"/>
      <c r="B213" s="3"/>
      <c r="C213" s="10"/>
      <c r="D213" s="3"/>
      <c r="E213" s="3"/>
      <c r="F213" s="3"/>
      <c r="G213" s="3"/>
      <c r="H213" s="3"/>
      <c r="I213" s="3"/>
      <c r="J213" s="3"/>
    </row>
    <row r="214" spans="1:10" ht="12.5" x14ac:dyDescent="0.25">
      <c r="A214" s="3"/>
      <c r="B214" s="3"/>
      <c r="C214" s="10"/>
      <c r="D214" s="3"/>
      <c r="E214" s="3"/>
      <c r="F214" s="3"/>
      <c r="G214" s="3"/>
      <c r="H214" s="3"/>
      <c r="I214" s="3"/>
      <c r="J214" s="3"/>
    </row>
    <row r="215" spans="1:10" ht="12.5" x14ac:dyDescent="0.25">
      <c r="A215" s="3"/>
      <c r="B215" s="3"/>
      <c r="C215" s="10"/>
      <c r="D215" s="3"/>
      <c r="E215" s="3"/>
      <c r="F215" s="3"/>
      <c r="G215" s="3"/>
      <c r="H215" s="3"/>
      <c r="I215" s="3"/>
      <c r="J215" s="3"/>
    </row>
    <row r="216" spans="1:10" ht="12.5" x14ac:dyDescent="0.25">
      <c r="A216" s="3"/>
      <c r="B216" s="3"/>
      <c r="C216" s="10"/>
      <c r="D216" s="3"/>
      <c r="E216" s="3"/>
      <c r="F216" s="3"/>
      <c r="G216" s="3"/>
      <c r="H216" s="3"/>
      <c r="I216" s="3"/>
      <c r="J216" s="3"/>
    </row>
    <row r="217" spans="1:10" ht="12.5" x14ac:dyDescent="0.25">
      <c r="A217" s="3"/>
      <c r="B217" s="3"/>
      <c r="C217" s="10"/>
      <c r="D217" s="3"/>
      <c r="E217" s="3"/>
      <c r="F217" s="3"/>
      <c r="G217" s="3"/>
      <c r="H217" s="3"/>
      <c r="I217" s="3"/>
      <c r="J217" s="3"/>
    </row>
    <row r="218" spans="1:10" ht="12.5" x14ac:dyDescent="0.25">
      <c r="A218" s="3"/>
      <c r="B218" s="3"/>
      <c r="C218" s="10"/>
      <c r="D218" s="3"/>
      <c r="E218" s="3"/>
      <c r="F218" s="3"/>
      <c r="G218" s="3"/>
      <c r="H218" s="3"/>
      <c r="I218" s="3"/>
      <c r="J218" s="3"/>
    </row>
    <row r="219" spans="1:10" ht="12.5" x14ac:dyDescent="0.25">
      <c r="A219" s="3"/>
      <c r="B219" s="3"/>
      <c r="C219" s="10"/>
      <c r="D219" s="3"/>
      <c r="E219" s="3"/>
      <c r="F219" s="3"/>
      <c r="G219" s="3"/>
      <c r="H219" s="3"/>
      <c r="I219" s="3"/>
      <c r="J219" s="3"/>
    </row>
    <row r="220" spans="1:10" ht="12.5" x14ac:dyDescent="0.25">
      <c r="A220" s="3"/>
      <c r="B220" s="3"/>
      <c r="C220" s="10"/>
      <c r="D220" s="3"/>
      <c r="E220" s="3"/>
      <c r="F220" s="3"/>
      <c r="G220" s="3"/>
      <c r="H220" s="3"/>
      <c r="I220" s="3"/>
      <c r="J220" s="3"/>
    </row>
    <row r="221" spans="1:10" ht="12.5" x14ac:dyDescent="0.25">
      <c r="A221" s="3"/>
      <c r="B221" s="3"/>
      <c r="C221" s="10"/>
      <c r="D221" s="3"/>
      <c r="E221" s="3"/>
      <c r="F221" s="3"/>
      <c r="G221" s="3"/>
      <c r="H221" s="3"/>
      <c r="I221" s="3"/>
      <c r="J221" s="3"/>
    </row>
    <row r="222" spans="1:10" ht="12.5" x14ac:dyDescent="0.25">
      <c r="A222" s="3"/>
      <c r="B222" s="3"/>
      <c r="C222" s="10"/>
      <c r="D222" s="3"/>
      <c r="E222" s="3"/>
      <c r="F222" s="3"/>
      <c r="G222" s="3"/>
      <c r="H222" s="3"/>
      <c r="I222" s="3"/>
      <c r="J222" s="3"/>
    </row>
    <row r="223" spans="1:10" ht="12.5" x14ac:dyDescent="0.25">
      <c r="A223" s="3"/>
      <c r="B223" s="3"/>
      <c r="C223" s="10"/>
      <c r="D223" s="3"/>
      <c r="E223" s="3"/>
      <c r="F223" s="3"/>
      <c r="G223" s="3"/>
      <c r="H223" s="3"/>
      <c r="I223" s="3"/>
      <c r="J223" s="3"/>
    </row>
    <row r="224" spans="1:10" ht="12.5" x14ac:dyDescent="0.25">
      <c r="A224" s="3"/>
      <c r="B224" s="3"/>
      <c r="C224" s="10"/>
      <c r="D224" s="3"/>
      <c r="E224" s="3"/>
      <c r="F224" s="3"/>
      <c r="G224" s="3"/>
      <c r="H224" s="3"/>
      <c r="I224" s="3"/>
      <c r="J224" s="3"/>
    </row>
    <row r="225" spans="1:10" ht="12.5" x14ac:dyDescent="0.25">
      <c r="A225" s="3"/>
      <c r="B225" s="3"/>
      <c r="C225" s="10"/>
      <c r="D225" s="3"/>
      <c r="E225" s="3"/>
      <c r="F225" s="3"/>
      <c r="G225" s="3"/>
      <c r="H225" s="3"/>
      <c r="I225" s="3"/>
      <c r="J225" s="3"/>
    </row>
    <row r="226" spans="1:10" ht="12.5" x14ac:dyDescent="0.25">
      <c r="A226" s="3"/>
      <c r="B226" s="3"/>
      <c r="C226" s="10"/>
      <c r="D226" s="3"/>
      <c r="E226" s="3"/>
      <c r="F226" s="3"/>
      <c r="G226" s="3"/>
      <c r="H226" s="3"/>
      <c r="I226" s="3"/>
      <c r="J226" s="3"/>
    </row>
    <row r="227" spans="1:10" ht="12.5" x14ac:dyDescent="0.25">
      <c r="A227" s="3"/>
      <c r="B227" s="3"/>
      <c r="C227" s="10"/>
      <c r="D227" s="3"/>
      <c r="E227" s="3"/>
      <c r="F227" s="3"/>
      <c r="G227" s="3"/>
      <c r="H227" s="3"/>
      <c r="I227" s="3"/>
      <c r="J227" s="3"/>
    </row>
    <row r="228" spans="1:10" ht="12.5" x14ac:dyDescent="0.25">
      <c r="A228" s="3"/>
      <c r="B228" s="3"/>
      <c r="C228" s="10"/>
      <c r="D228" s="3"/>
      <c r="E228" s="3"/>
      <c r="F228" s="3"/>
      <c r="G228" s="3"/>
      <c r="H228" s="3"/>
      <c r="I228" s="3"/>
      <c r="J228" s="3"/>
    </row>
    <row r="229" spans="1:10" ht="12.5" x14ac:dyDescent="0.25">
      <c r="A229" s="3"/>
      <c r="B229" s="3"/>
      <c r="C229" s="10"/>
      <c r="D229" s="3"/>
      <c r="E229" s="3"/>
      <c r="F229" s="3"/>
      <c r="G229" s="3"/>
      <c r="H229" s="3"/>
      <c r="I229" s="3"/>
      <c r="J229" s="3"/>
    </row>
    <row r="230" spans="1:10" ht="12.5" x14ac:dyDescent="0.25">
      <c r="A230" s="3"/>
      <c r="B230" s="3"/>
      <c r="C230" s="10"/>
      <c r="D230" s="3"/>
      <c r="E230" s="3"/>
      <c r="F230" s="3"/>
      <c r="G230" s="3"/>
      <c r="H230" s="3"/>
      <c r="I230" s="3"/>
      <c r="J230" s="3"/>
    </row>
    <row r="231" spans="1:10" ht="12.5" x14ac:dyDescent="0.25">
      <c r="A231" s="3"/>
      <c r="B231" s="3"/>
      <c r="C231" s="10"/>
      <c r="D231" s="3"/>
      <c r="E231" s="3"/>
      <c r="F231" s="3"/>
      <c r="G231" s="3"/>
      <c r="H231" s="3"/>
      <c r="I231" s="3"/>
      <c r="J231" s="3"/>
    </row>
    <row r="232" spans="1:10" ht="12.5" x14ac:dyDescent="0.25">
      <c r="A232" s="3"/>
      <c r="B232" s="3"/>
      <c r="C232" s="10"/>
      <c r="D232" s="3"/>
      <c r="E232" s="3"/>
      <c r="F232" s="3"/>
      <c r="G232" s="3"/>
      <c r="H232" s="3"/>
      <c r="I232" s="3"/>
      <c r="J232" s="3"/>
    </row>
    <row r="233" spans="1:10" ht="12.5" x14ac:dyDescent="0.25">
      <c r="A233" s="3"/>
      <c r="B233" s="3"/>
      <c r="C233" s="10"/>
      <c r="D233" s="3"/>
      <c r="E233" s="3"/>
      <c r="F233" s="3"/>
      <c r="G233" s="3"/>
      <c r="H233" s="3"/>
      <c r="I233" s="3"/>
      <c r="J233" s="3"/>
    </row>
    <row r="234" spans="1:10" ht="12.5" x14ac:dyDescent="0.25">
      <c r="A234" s="3"/>
      <c r="B234" s="3"/>
      <c r="C234" s="10"/>
      <c r="D234" s="3"/>
      <c r="E234" s="3"/>
      <c r="F234" s="3"/>
      <c r="G234" s="3"/>
      <c r="H234" s="3"/>
      <c r="I234" s="3"/>
      <c r="J234" s="3"/>
    </row>
    <row r="235" spans="1:10" ht="12.5" x14ac:dyDescent="0.25">
      <c r="A235" s="3"/>
      <c r="B235" s="3"/>
      <c r="C235" s="10"/>
      <c r="D235" s="3"/>
      <c r="E235" s="3"/>
      <c r="F235" s="3"/>
      <c r="G235" s="3"/>
      <c r="H235" s="3"/>
      <c r="I235" s="3"/>
      <c r="J235" s="3"/>
    </row>
    <row r="236" spans="1:10" ht="12.5" x14ac:dyDescent="0.25">
      <c r="A236" s="3"/>
      <c r="B236" s="3"/>
      <c r="C236" s="10"/>
      <c r="D236" s="3"/>
      <c r="E236" s="3"/>
      <c r="F236" s="3"/>
      <c r="G236" s="3"/>
      <c r="H236" s="3"/>
      <c r="I236" s="3"/>
      <c r="J236" s="3"/>
    </row>
    <row r="237" spans="1:10" ht="12.5" x14ac:dyDescent="0.25">
      <c r="A237" s="3"/>
      <c r="B237" s="3"/>
      <c r="C237" s="10"/>
      <c r="D237" s="3"/>
      <c r="E237" s="3"/>
      <c r="F237" s="3"/>
      <c r="G237" s="3"/>
      <c r="H237" s="3"/>
      <c r="I237" s="3"/>
      <c r="J237" s="3"/>
    </row>
    <row r="238" spans="1:10" ht="12.5" x14ac:dyDescent="0.25">
      <c r="A238" s="3"/>
      <c r="B238" s="3"/>
      <c r="C238" s="10"/>
      <c r="D238" s="3"/>
      <c r="E238" s="3"/>
      <c r="F238" s="3"/>
      <c r="G238" s="3"/>
      <c r="H238" s="3"/>
      <c r="I238" s="3"/>
      <c r="J238" s="3"/>
    </row>
    <row r="239" spans="1:10" ht="12.5" x14ac:dyDescent="0.25">
      <c r="A239" s="3"/>
      <c r="B239" s="3"/>
      <c r="C239" s="10"/>
      <c r="D239" s="3"/>
      <c r="E239" s="3"/>
      <c r="F239" s="3"/>
      <c r="G239" s="3"/>
      <c r="H239" s="3"/>
      <c r="I239" s="3"/>
      <c r="J239" s="3"/>
    </row>
    <row r="240" spans="1:10" ht="12.5" x14ac:dyDescent="0.25">
      <c r="A240" s="3"/>
      <c r="B240" s="3"/>
      <c r="C240" s="10"/>
      <c r="D240" s="3"/>
      <c r="E240" s="3"/>
      <c r="F240" s="3"/>
      <c r="G240" s="3"/>
      <c r="H240" s="3"/>
      <c r="I240" s="3"/>
      <c r="J240" s="3"/>
    </row>
    <row r="241" spans="1:10" ht="12.5" x14ac:dyDescent="0.25">
      <c r="A241" s="3"/>
      <c r="B241" s="3"/>
      <c r="C241" s="10"/>
      <c r="D241" s="3"/>
      <c r="E241" s="3"/>
      <c r="F241" s="3"/>
      <c r="G241" s="3"/>
      <c r="H241" s="3"/>
      <c r="I241" s="3"/>
      <c r="J241" s="3"/>
    </row>
    <row r="242" spans="1:10" ht="12.5" x14ac:dyDescent="0.25">
      <c r="A242" s="3"/>
      <c r="B242" s="3"/>
      <c r="C242" s="10"/>
      <c r="D242" s="3"/>
      <c r="E242" s="3"/>
      <c r="F242" s="3"/>
      <c r="G242" s="3"/>
      <c r="H242" s="3"/>
      <c r="I242" s="3"/>
      <c r="J242" s="3"/>
    </row>
    <row r="243" spans="1:10" ht="12.5" x14ac:dyDescent="0.25">
      <c r="A243" s="3"/>
      <c r="B243" s="3"/>
      <c r="C243" s="10"/>
      <c r="D243" s="3"/>
      <c r="E243" s="3"/>
      <c r="F243" s="3"/>
      <c r="G243" s="3"/>
      <c r="H243" s="3"/>
      <c r="I243" s="3"/>
      <c r="J243" s="3"/>
    </row>
    <row r="244" spans="1:10" ht="12.5" x14ac:dyDescent="0.25">
      <c r="A244" s="3"/>
      <c r="B244" s="3"/>
      <c r="C244" s="10"/>
      <c r="D244" s="3"/>
      <c r="E244" s="3"/>
      <c r="F244" s="3"/>
      <c r="G244" s="3"/>
      <c r="H244" s="3"/>
      <c r="I244" s="3"/>
      <c r="J244" s="3"/>
    </row>
    <row r="245" spans="1:10" ht="12.5" x14ac:dyDescent="0.25">
      <c r="A245" s="3"/>
      <c r="B245" s="3"/>
      <c r="C245" s="10"/>
      <c r="D245" s="3"/>
      <c r="E245" s="3"/>
      <c r="F245" s="3"/>
      <c r="G245" s="3"/>
      <c r="H245" s="3"/>
      <c r="I245" s="3"/>
      <c r="J245" s="3"/>
    </row>
    <row r="246" spans="1:10" ht="12.5" x14ac:dyDescent="0.25">
      <c r="A246" s="3"/>
      <c r="B246" s="3"/>
      <c r="C246" s="10"/>
      <c r="D246" s="3"/>
      <c r="E246" s="3"/>
      <c r="F246" s="3"/>
      <c r="G246" s="3"/>
      <c r="H246" s="3"/>
      <c r="I246" s="3"/>
      <c r="J246" s="3"/>
    </row>
    <row r="247" spans="1:10" ht="12.5" x14ac:dyDescent="0.25">
      <c r="A247" s="3"/>
      <c r="B247" s="3"/>
      <c r="C247" s="10"/>
      <c r="D247" s="3"/>
      <c r="E247" s="3"/>
      <c r="F247" s="3"/>
      <c r="G247" s="3"/>
      <c r="H247" s="3"/>
      <c r="I247" s="3"/>
      <c r="J247" s="3"/>
    </row>
    <row r="248" spans="1:10" ht="12.5" x14ac:dyDescent="0.25">
      <c r="A248" s="3"/>
      <c r="B248" s="3"/>
      <c r="C248" s="10"/>
      <c r="D248" s="3"/>
      <c r="E248" s="3"/>
      <c r="F248" s="3"/>
      <c r="G248" s="3"/>
      <c r="H248" s="3"/>
      <c r="I248" s="3"/>
      <c r="J248" s="3"/>
    </row>
    <row r="249" spans="1:10" ht="12.5" x14ac:dyDescent="0.25">
      <c r="A249" s="3"/>
      <c r="B249" s="3"/>
      <c r="C249" s="10"/>
      <c r="D249" s="3"/>
      <c r="E249" s="3"/>
      <c r="F249" s="3"/>
      <c r="G249" s="3"/>
      <c r="H249" s="3"/>
      <c r="I249" s="3"/>
      <c r="J249" s="3"/>
    </row>
    <row r="250" spans="1:10" ht="12.5" x14ac:dyDescent="0.25">
      <c r="A250" s="3"/>
      <c r="B250" s="3"/>
      <c r="C250" s="10"/>
      <c r="D250" s="3"/>
      <c r="E250" s="3"/>
      <c r="F250" s="3"/>
      <c r="G250" s="3"/>
      <c r="H250" s="3"/>
      <c r="I250" s="3"/>
      <c r="J250" s="3"/>
    </row>
    <row r="251" spans="1:10" ht="12.5" x14ac:dyDescent="0.25">
      <c r="A251" s="3"/>
      <c r="B251" s="3"/>
      <c r="C251" s="10"/>
      <c r="D251" s="3"/>
      <c r="E251" s="3"/>
      <c r="F251" s="3"/>
      <c r="G251" s="3"/>
      <c r="H251" s="3"/>
      <c r="I251" s="3"/>
      <c r="J251" s="3"/>
    </row>
    <row r="252" spans="1:10" ht="12.5" x14ac:dyDescent="0.25">
      <c r="A252" s="3"/>
      <c r="B252" s="3"/>
      <c r="C252" s="10"/>
      <c r="D252" s="3"/>
      <c r="E252" s="3"/>
      <c r="F252" s="3"/>
      <c r="G252" s="3"/>
      <c r="H252" s="3"/>
      <c r="I252" s="3"/>
      <c r="J252" s="3"/>
    </row>
    <row r="253" spans="1:10" ht="12.5" x14ac:dyDescent="0.25">
      <c r="A253" s="3"/>
      <c r="B253" s="3"/>
      <c r="C253" s="10"/>
      <c r="D253" s="3"/>
      <c r="E253" s="3"/>
      <c r="F253" s="3"/>
      <c r="G253" s="3"/>
      <c r="H253" s="3"/>
      <c r="I253" s="3"/>
      <c r="J253" s="3"/>
    </row>
    <row r="254" spans="1:10" ht="12.5" x14ac:dyDescent="0.25">
      <c r="A254" s="3"/>
      <c r="B254" s="3"/>
      <c r="C254" s="10"/>
      <c r="D254" s="3"/>
      <c r="E254" s="3"/>
      <c r="F254" s="3"/>
      <c r="G254" s="3"/>
      <c r="H254" s="3"/>
      <c r="I254" s="3"/>
      <c r="J254" s="3"/>
    </row>
    <row r="255" spans="1:10" ht="12.5" x14ac:dyDescent="0.25">
      <c r="A255" s="3"/>
      <c r="B255" s="3"/>
      <c r="C255" s="10"/>
      <c r="D255" s="3"/>
      <c r="E255" s="3"/>
      <c r="F255" s="3"/>
      <c r="G255" s="3"/>
      <c r="H255" s="3"/>
      <c r="I255" s="3"/>
      <c r="J255" s="3"/>
    </row>
    <row r="256" spans="1:10" ht="12.5" x14ac:dyDescent="0.25">
      <c r="A256" s="3"/>
      <c r="B256" s="3"/>
      <c r="C256" s="10"/>
      <c r="D256" s="3"/>
      <c r="E256" s="3"/>
      <c r="F256" s="3"/>
      <c r="G256" s="3"/>
      <c r="H256" s="3"/>
      <c r="I256" s="3"/>
      <c r="J256" s="3"/>
    </row>
    <row r="257" spans="1:10" ht="12.5" x14ac:dyDescent="0.25">
      <c r="A257" s="3"/>
      <c r="B257" s="3"/>
      <c r="C257" s="10"/>
      <c r="D257" s="3"/>
      <c r="E257" s="3"/>
      <c r="F257" s="3"/>
      <c r="G257" s="3"/>
      <c r="H257" s="3"/>
      <c r="I257" s="3"/>
      <c r="J257" s="3"/>
    </row>
    <row r="258" spans="1:10" ht="12.5" x14ac:dyDescent="0.25">
      <c r="A258" s="3"/>
      <c r="B258" s="3"/>
      <c r="C258" s="10"/>
      <c r="D258" s="3"/>
      <c r="E258" s="3"/>
      <c r="F258" s="3"/>
      <c r="G258" s="3"/>
      <c r="H258" s="3"/>
      <c r="I258" s="3"/>
      <c r="J258" s="3"/>
    </row>
    <row r="259" spans="1:10" ht="12.5" x14ac:dyDescent="0.25">
      <c r="A259" s="3"/>
      <c r="B259" s="3"/>
      <c r="C259" s="10"/>
      <c r="D259" s="3"/>
      <c r="E259" s="3"/>
      <c r="F259" s="3"/>
      <c r="G259" s="3"/>
      <c r="H259" s="3"/>
      <c r="I259" s="3"/>
      <c r="J259" s="3"/>
    </row>
    <row r="260" spans="1:10" ht="12.5" x14ac:dyDescent="0.25">
      <c r="A260" s="3"/>
      <c r="B260" s="3"/>
      <c r="C260" s="10"/>
      <c r="D260" s="3"/>
      <c r="E260" s="3"/>
      <c r="F260" s="3"/>
      <c r="G260" s="3"/>
      <c r="H260" s="3"/>
      <c r="I260" s="3"/>
      <c r="J260" s="3"/>
    </row>
    <row r="261" spans="1:10" ht="12.5" x14ac:dyDescent="0.25">
      <c r="A261" s="3"/>
      <c r="B261" s="3"/>
      <c r="C261" s="10"/>
      <c r="D261" s="3"/>
      <c r="E261" s="3"/>
      <c r="F261" s="3"/>
      <c r="G261" s="3"/>
      <c r="H261" s="3"/>
      <c r="I261" s="3"/>
      <c r="J261" s="3"/>
    </row>
    <row r="262" spans="1:10" ht="12.5" x14ac:dyDescent="0.25">
      <c r="A262" s="3"/>
      <c r="B262" s="3"/>
      <c r="C262" s="10"/>
      <c r="D262" s="3"/>
      <c r="E262" s="3"/>
      <c r="F262" s="3"/>
      <c r="G262" s="3"/>
      <c r="H262" s="3"/>
      <c r="I262" s="3"/>
      <c r="J262" s="3"/>
    </row>
    <row r="263" spans="1:10" ht="12.5" x14ac:dyDescent="0.25">
      <c r="A263" s="3"/>
      <c r="B263" s="3"/>
      <c r="C263" s="10"/>
      <c r="D263" s="3"/>
      <c r="E263" s="3"/>
      <c r="F263" s="3"/>
      <c r="G263" s="3"/>
      <c r="H263" s="3"/>
      <c r="I263" s="3"/>
      <c r="J263" s="3"/>
    </row>
    <row r="264" spans="1:10" ht="12.5" x14ac:dyDescent="0.25">
      <c r="A264" s="3"/>
      <c r="B264" s="3"/>
      <c r="C264" s="10"/>
      <c r="D264" s="3"/>
      <c r="E264" s="3"/>
      <c r="F264" s="3"/>
      <c r="G264" s="3"/>
      <c r="H264" s="3"/>
      <c r="I264" s="3"/>
      <c r="J264" s="3"/>
    </row>
    <row r="265" spans="1:10" ht="12.5" x14ac:dyDescent="0.25">
      <c r="A265" s="3"/>
      <c r="B265" s="3"/>
      <c r="C265" s="10"/>
      <c r="D265" s="3"/>
      <c r="E265" s="3"/>
      <c r="F265" s="3"/>
      <c r="G265" s="3"/>
      <c r="H265" s="3"/>
      <c r="I265" s="3"/>
      <c r="J265" s="3"/>
    </row>
    <row r="266" spans="1:10" ht="12.5" x14ac:dyDescent="0.25">
      <c r="A266" s="3"/>
      <c r="B266" s="3"/>
      <c r="C266" s="10"/>
      <c r="D266" s="3"/>
      <c r="E266" s="3"/>
      <c r="F266" s="3"/>
      <c r="G266" s="3"/>
      <c r="H266" s="3"/>
      <c r="I266" s="3"/>
      <c r="J266" s="3"/>
    </row>
    <row r="267" spans="1:10" ht="12.5" x14ac:dyDescent="0.25">
      <c r="A267" s="3"/>
      <c r="B267" s="3"/>
      <c r="C267" s="10"/>
      <c r="D267" s="3"/>
      <c r="E267" s="3"/>
      <c r="F267" s="3"/>
      <c r="G267" s="3"/>
      <c r="H267" s="3"/>
      <c r="I267" s="3"/>
      <c r="J267" s="3"/>
    </row>
    <row r="268" spans="1:10" ht="12.5" x14ac:dyDescent="0.25">
      <c r="A268" s="3"/>
      <c r="B268" s="3"/>
      <c r="C268" s="10"/>
      <c r="D268" s="3"/>
      <c r="E268" s="3"/>
      <c r="F268" s="3"/>
      <c r="G268" s="3"/>
      <c r="H268" s="3"/>
      <c r="I268" s="3"/>
      <c r="J268" s="3"/>
    </row>
    <row r="269" spans="1:10" ht="12.5" x14ac:dyDescent="0.25">
      <c r="A269" s="3"/>
      <c r="B269" s="3"/>
      <c r="C269" s="10"/>
      <c r="D269" s="3"/>
      <c r="E269" s="3"/>
      <c r="F269" s="3"/>
      <c r="G269" s="3"/>
      <c r="H269" s="3"/>
      <c r="I269" s="3"/>
      <c r="J269" s="3"/>
    </row>
    <row r="270" spans="1:10" ht="12.5" x14ac:dyDescent="0.25">
      <c r="A270" s="3"/>
      <c r="B270" s="3"/>
      <c r="C270" s="10"/>
      <c r="D270" s="3"/>
      <c r="E270" s="3"/>
      <c r="F270" s="3"/>
      <c r="G270" s="3"/>
      <c r="H270" s="3"/>
      <c r="I270" s="3"/>
      <c r="J270" s="3"/>
    </row>
    <row r="271" spans="1:10" ht="12.5" x14ac:dyDescent="0.25">
      <c r="A271" s="3"/>
      <c r="B271" s="3"/>
      <c r="C271" s="10"/>
      <c r="D271" s="3"/>
      <c r="E271" s="3"/>
      <c r="F271" s="3"/>
      <c r="G271" s="3"/>
      <c r="H271" s="3"/>
      <c r="I271" s="3"/>
      <c r="J271" s="3"/>
    </row>
    <row r="272" spans="1:10" ht="12.5" x14ac:dyDescent="0.25">
      <c r="A272" s="3"/>
      <c r="B272" s="3"/>
      <c r="C272" s="10"/>
      <c r="D272" s="3"/>
      <c r="E272" s="3"/>
      <c r="F272" s="3"/>
      <c r="G272" s="3"/>
      <c r="H272" s="3"/>
      <c r="I272" s="3"/>
      <c r="J272" s="3"/>
    </row>
    <row r="273" spans="1:10" ht="12.5" x14ac:dyDescent="0.25">
      <c r="A273" s="3"/>
      <c r="B273" s="3"/>
      <c r="C273" s="10"/>
      <c r="D273" s="3"/>
      <c r="E273" s="3"/>
      <c r="F273" s="3"/>
      <c r="G273" s="3"/>
      <c r="H273" s="3"/>
      <c r="I273" s="3"/>
      <c r="J273" s="3"/>
    </row>
    <row r="274" spans="1:10" ht="12.5" x14ac:dyDescent="0.25">
      <c r="A274" s="3"/>
      <c r="B274" s="3"/>
      <c r="C274" s="10"/>
      <c r="D274" s="3"/>
      <c r="E274" s="3"/>
      <c r="F274" s="3"/>
      <c r="G274" s="3"/>
      <c r="H274" s="3"/>
      <c r="I274" s="3"/>
      <c r="J274" s="3"/>
    </row>
    <row r="275" spans="1:10" ht="12.5" x14ac:dyDescent="0.25">
      <c r="A275" s="3"/>
      <c r="B275" s="3"/>
      <c r="C275" s="10"/>
      <c r="D275" s="3"/>
      <c r="E275" s="3"/>
      <c r="F275" s="3"/>
      <c r="G275" s="3"/>
      <c r="H275" s="3"/>
      <c r="I275" s="3"/>
      <c r="J275" s="3"/>
    </row>
    <row r="276" spans="1:10" ht="12.5" x14ac:dyDescent="0.25">
      <c r="A276" s="3"/>
      <c r="B276" s="3"/>
      <c r="C276" s="10"/>
      <c r="D276" s="3"/>
      <c r="E276" s="3"/>
      <c r="F276" s="3"/>
      <c r="G276" s="3"/>
      <c r="H276" s="3"/>
      <c r="I276" s="3"/>
      <c r="J276" s="3"/>
    </row>
    <row r="277" spans="1:10" ht="12.5" x14ac:dyDescent="0.25">
      <c r="A277" s="3"/>
      <c r="B277" s="3"/>
      <c r="C277" s="10"/>
      <c r="D277" s="3"/>
      <c r="E277" s="3"/>
      <c r="F277" s="3"/>
      <c r="G277" s="3"/>
      <c r="H277" s="3"/>
      <c r="I277" s="3"/>
      <c r="J277" s="3"/>
    </row>
    <row r="278" spans="1:10" ht="12.5" x14ac:dyDescent="0.25">
      <c r="A278" s="3"/>
      <c r="B278" s="3"/>
      <c r="C278" s="10"/>
      <c r="D278" s="3"/>
      <c r="E278" s="3"/>
      <c r="F278" s="3"/>
      <c r="G278" s="3"/>
      <c r="H278" s="3"/>
      <c r="I278" s="3"/>
      <c r="J278" s="3"/>
    </row>
    <row r="279" spans="1:10" ht="12.5" x14ac:dyDescent="0.25">
      <c r="A279" s="3"/>
      <c r="B279" s="3"/>
      <c r="C279" s="10"/>
      <c r="D279" s="3"/>
      <c r="E279" s="3"/>
      <c r="F279" s="3"/>
      <c r="G279" s="3"/>
      <c r="H279" s="3"/>
      <c r="I279" s="3"/>
      <c r="J279" s="3"/>
    </row>
    <row r="280" spans="1:10" ht="12.5" x14ac:dyDescent="0.25">
      <c r="A280" s="3"/>
      <c r="B280" s="3"/>
      <c r="C280" s="10"/>
      <c r="D280" s="3"/>
      <c r="E280" s="3"/>
      <c r="F280" s="3"/>
      <c r="G280" s="3"/>
      <c r="H280" s="3"/>
      <c r="I280" s="3"/>
      <c r="J280" s="3"/>
    </row>
    <row r="281" spans="1:10" ht="12.5" x14ac:dyDescent="0.25">
      <c r="A281" s="3"/>
      <c r="B281" s="3"/>
      <c r="C281" s="10"/>
      <c r="D281" s="3"/>
      <c r="E281" s="3"/>
      <c r="F281" s="3"/>
      <c r="G281" s="3"/>
      <c r="H281" s="3"/>
      <c r="I281" s="3"/>
      <c r="J281" s="3"/>
    </row>
    <row r="282" spans="1:10" ht="12.5" x14ac:dyDescent="0.25">
      <c r="A282" s="3"/>
      <c r="B282" s="3"/>
      <c r="C282" s="10"/>
      <c r="D282" s="3"/>
      <c r="E282" s="3"/>
      <c r="F282" s="3"/>
      <c r="G282" s="3"/>
      <c r="H282" s="3"/>
      <c r="I282" s="3"/>
      <c r="J282" s="3"/>
    </row>
    <row r="283" spans="1:10" ht="12.5" x14ac:dyDescent="0.25">
      <c r="A283" s="3"/>
      <c r="B283" s="3"/>
      <c r="C283" s="10"/>
      <c r="D283" s="3"/>
      <c r="E283" s="3"/>
      <c r="F283" s="3"/>
      <c r="G283" s="3"/>
      <c r="H283" s="3"/>
      <c r="I283" s="3"/>
      <c r="J283" s="3"/>
    </row>
    <row r="284" spans="1:10" ht="12.5" x14ac:dyDescent="0.25">
      <c r="A284" s="3"/>
      <c r="B284" s="3"/>
      <c r="C284" s="10"/>
      <c r="D284" s="3"/>
      <c r="E284" s="3"/>
      <c r="F284" s="3"/>
      <c r="G284" s="3"/>
      <c r="H284" s="3"/>
      <c r="I284" s="3"/>
      <c r="J284" s="3"/>
    </row>
    <row r="285" spans="1:10" ht="12.5" x14ac:dyDescent="0.25">
      <c r="A285" s="3"/>
      <c r="B285" s="3"/>
      <c r="C285" s="10"/>
      <c r="D285" s="3"/>
      <c r="E285" s="3"/>
      <c r="F285" s="3"/>
      <c r="G285" s="3"/>
      <c r="H285" s="3"/>
      <c r="I285" s="3"/>
      <c r="J285" s="3"/>
    </row>
    <row r="286" spans="1:10" ht="12.5" x14ac:dyDescent="0.25">
      <c r="A286" s="3"/>
      <c r="B286" s="3"/>
      <c r="C286" s="10"/>
      <c r="D286" s="3"/>
      <c r="E286" s="3"/>
      <c r="F286" s="3"/>
      <c r="G286" s="3"/>
      <c r="H286" s="3"/>
      <c r="I286" s="3"/>
      <c r="J286" s="3"/>
    </row>
    <row r="287" spans="1:10" ht="12.5" x14ac:dyDescent="0.25">
      <c r="A287" s="3"/>
      <c r="B287" s="3"/>
      <c r="C287" s="10"/>
      <c r="D287" s="3"/>
      <c r="E287" s="3"/>
      <c r="F287" s="3"/>
      <c r="G287" s="3"/>
      <c r="H287" s="3"/>
      <c r="I287" s="3"/>
      <c r="J287" s="3"/>
    </row>
    <row r="288" spans="1:10" ht="12.5" x14ac:dyDescent="0.25">
      <c r="A288" s="3"/>
      <c r="B288" s="3"/>
      <c r="C288" s="10"/>
      <c r="D288" s="3"/>
      <c r="E288" s="3"/>
      <c r="F288" s="3"/>
      <c r="G288" s="3"/>
      <c r="H288" s="3"/>
      <c r="I288" s="3"/>
      <c r="J288" s="3"/>
    </row>
    <row r="289" spans="1:10" ht="12.5" x14ac:dyDescent="0.25">
      <c r="A289" s="3"/>
      <c r="B289" s="3"/>
      <c r="C289" s="10"/>
      <c r="D289" s="3"/>
      <c r="E289" s="3"/>
      <c r="F289" s="3"/>
      <c r="G289" s="3"/>
      <c r="H289" s="3"/>
      <c r="I289" s="3"/>
      <c r="J289" s="3"/>
    </row>
    <row r="290" spans="1:10" ht="12.5" x14ac:dyDescent="0.25">
      <c r="A290" s="3"/>
      <c r="B290" s="3"/>
      <c r="C290" s="10"/>
      <c r="D290" s="3"/>
      <c r="E290" s="3"/>
      <c r="F290" s="3"/>
      <c r="G290" s="3"/>
      <c r="H290" s="3"/>
      <c r="I290" s="3"/>
      <c r="J290" s="3"/>
    </row>
    <row r="291" spans="1:10" ht="12.5" x14ac:dyDescent="0.25">
      <c r="A291" s="3"/>
      <c r="B291" s="3"/>
      <c r="C291" s="10"/>
      <c r="D291" s="3"/>
      <c r="E291" s="3"/>
      <c r="F291" s="3"/>
      <c r="G291" s="3"/>
      <c r="H291" s="3"/>
      <c r="I291" s="3"/>
      <c r="J291" s="3"/>
    </row>
    <row r="292" spans="1:10" ht="12.5" x14ac:dyDescent="0.25">
      <c r="A292" s="3"/>
      <c r="B292" s="3"/>
      <c r="C292" s="10"/>
      <c r="D292" s="3"/>
      <c r="E292" s="3"/>
      <c r="F292" s="3"/>
      <c r="G292" s="3"/>
      <c r="H292" s="3"/>
      <c r="I292" s="3"/>
      <c r="J292" s="3"/>
    </row>
    <row r="293" spans="1:10" ht="12.5" x14ac:dyDescent="0.25">
      <c r="A293" s="3"/>
      <c r="B293" s="3"/>
      <c r="C293" s="10"/>
      <c r="D293" s="3"/>
      <c r="E293" s="3"/>
      <c r="F293" s="3"/>
      <c r="G293" s="3"/>
      <c r="H293" s="3"/>
      <c r="I293" s="3"/>
      <c r="J293" s="3"/>
    </row>
    <row r="294" spans="1:10" ht="12.5" x14ac:dyDescent="0.25">
      <c r="A294" s="3"/>
      <c r="B294" s="3"/>
      <c r="C294" s="10"/>
      <c r="D294" s="3"/>
      <c r="E294" s="3"/>
      <c r="F294" s="3"/>
      <c r="G294" s="3"/>
      <c r="H294" s="3"/>
      <c r="I294" s="3"/>
      <c r="J294" s="3"/>
    </row>
    <row r="295" spans="1:10" ht="12.5" x14ac:dyDescent="0.25">
      <c r="A295" s="3"/>
      <c r="B295" s="3"/>
      <c r="C295" s="10"/>
      <c r="D295" s="3"/>
      <c r="E295" s="3"/>
      <c r="F295" s="3"/>
      <c r="G295" s="3"/>
      <c r="H295" s="3"/>
      <c r="I295" s="3"/>
      <c r="J295" s="3"/>
    </row>
    <row r="296" spans="1:10" ht="12.5" x14ac:dyDescent="0.25">
      <c r="A296" s="3"/>
      <c r="B296" s="3"/>
      <c r="C296" s="10"/>
      <c r="D296" s="3"/>
      <c r="E296" s="3"/>
      <c r="F296" s="3"/>
      <c r="G296" s="3"/>
      <c r="H296" s="3"/>
      <c r="I296" s="3"/>
      <c r="J296" s="3"/>
    </row>
    <row r="297" spans="1:10" ht="12.5" x14ac:dyDescent="0.25">
      <c r="A297" s="3"/>
      <c r="B297" s="3"/>
      <c r="C297" s="10"/>
      <c r="D297" s="3"/>
      <c r="E297" s="3"/>
      <c r="F297" s="3"/>
      <c r="G297" s="3"/>
      <c r="H297" s="3"/>
      <c r="I297" s="3"/>
      <c r="J297" s="3"/>
    </row>
    <row r="298" spans="1:10" ht="12.5" x14ac:dyDescent="0.25">
      <c r="A298" s="3"/>
      <c r="B298" s="3"/>
      <c r="C298" s="10"/>
      <c r="D298" s="3"/>
      <c r="E298" s="3"/>
      <c r="F298" s="3"/>
      <c r="G298" s="3"/>
      <c r="H298" s="3"/>
      <c r="I298" s="3"/>
      <c r="J298" s="3"/>
    </row>
    <row r="299" spans="1:10" ht="12.5" x14ac:dyDescent="0.25">
      <c r="A299" s="3"/>
      <c r="B299" s="3"/>
      <c r="C299" s="10"/>
      <c r="D299" s="3"/>
      <c r="E299" s="3"/>
      <c r="F299" s="3"/>
      <c r="G299" s="3"/>
      <c r="H299" s="3"/>
      <c r="I299" s="3"/>
      <c r="J299" s="3"/>
    </row>
    <row r="300" spans="1:10" ht="12.5" x14ac:dyDescent="0.25">
      <c r="A300" s="3"/>
      <c r="B300" s="3"/>
      <c r="C300" s="10"/>
      <c r="D300" s="3"/>
      <c r="E300" s="3"/>
      <c r="F300" s="3"/>
      <c r="G300" s="3"/>
      <c r="H300" s="3"/>
      <c r="I300" s="3"/>
      <c r="J300" s="3"/>
    </row>
    <row r="301" spans="1:10" ht="12.5" x14ac:dyDescent="0.25">
      <c r="A301" s="3"/>
      <c r="B301" s="3"/>
      <c r="C301" s="10"/>
      <c r="D301" s="3"/>
      <c r="E301" s="3"/>
      <c r="F301" s="3"/>
      <c r="G301" s="3"/>
      <c r="H301" s="3"/>
      <c r="I301" s="3"/>
      <c r="J301" s="3"/>
    </row>
    <row r="302" spans="1:10" ht="12.5" x14ac:dyDescent="0.25">
      <c r="A302" s="3"/>
      <c r="B302" s="3"/>
      <c r="C302" s="10"/>
      <c r="D302" s="3"/>
      <c r="E302" s="3"/>
      <c r="F302" s="3"/>
      <c r="G302" s="3"/>
      <c r="H302" s="3"/>
      <c r="I302" s="3"/>
      <c r="J302" s="3"/>
    </row>
    <row r="303" spans="1:10" ht="12.5" x14ac:dyDescent="0.25">
      <c r="A303" s="3"/>
      <c r="B303" s="3"/>
      <c r="C303" s="10"/>
      <c r="D303" s="3"/>
      <c r="E303" s="3"/>
      <c r="F303" s="3"/>
      <c r="G303" s="3"/>
      <c r="H303" s="3"/>
      <c r="I303" s="3"/>
      <c r="J303" s="3"/>
    </row>
    <row r="304" spans="1:10" ht="12.5" x14ac:dyDescent="0.25">
      <c r="A304" s="3"/>
      <c r="B304" s="3"/>
      <c r="C304" s="10"/>
      <c r="D304" s="3"/>
      <c r="E304" s="3"/>
      <c r="F304" s="3"/>
      <c r="G304" s="3"/>
      <c r="H304" s="3"/>
      <c r="I304" s="3"/>
      <c r="J304" s="3"/>
    </row>
    <row r="305" spans="1:10" ht="12.5" x14ac:dyDescent="0.25">
      <c r="A305" s="3"/>
      <c r="B305" s="3"/>
      <c r="C305" s="10"/>
      <c r="D305" s="3"/>
      <c r="E305" s="3"/>
      <c r="F305" s="3"/>
      <c r="G305" s="3"/>
      <c r="H305" s="3"/>
      <c r="I305" s="3"/>
      <c r="J305" s="3"/>
    </row>
    <row r="306" spans="1:10" ht="12.5" x14ac:dyDescent="0.25">
      <c r="A306" s="3"/>
      <c r="B306" s="3"/>
      <c r="C306" s="10"/>
      <c r="D306" s="3"/>
      <c r="E306" s="3"/>
      <c r="F306" s="3"/>
      <c r="G306" s="3"/>
      <c r="H306" s="3"/>
      <c r="I306" s="3"/>
      <c r="J306" s="3"/>
    </row>
    <row r="307" spans="1:10" ht="12.5" x14ac:dyDescent="0.25">
      <c r="A307" s="3"/>
      <c r="B307" s="3"/>
      <c r="C307" s="10"/>
      <c r="D307" s="3"/>
      <c r="E307" s="3"/>
      <c r="F307" s="3"/>
      <c r="G307" s="3"/>
      <c r="H307" s="3"/>
      <c r="I307" s="3"/>
      <c r="J307" s="3"/>
    </row>
    <row r="308" spans="1:10" ht="12.5" x14ac:dyDescent="0.25">
      <c r="A308" s="3"/>
      <c r="B308" s="3"/>
      <c r="C308" s="10"/>
      <c r="D308" s="3"/>
      <c r="E308" s="3"/>
      <c r="F308" s="3"/>
      <c r="G308" s="3"/>
      <c r="H308" s="3"/>
      <c r="I308" s="3"/>
      <c r="J308" s="3"/>
    </row>
    <row r="309" spans="1:10" ht="12.5" x14ac:dyDescent="0.25">
      <c r="A309" s="3"/>
      <c r="B309" s="3"/>
      <c r="C309" s="10"/>
      <c r="D309" s="3"/>
      <c r="E309" s="3"/>
      <c r="F309" s="3"/>
      <c r="G309" s="3"/>
      <c r="H309" s="3"/>
      <c r="I309" s="3"/>
      <c r="J309" s="3"/>
    </row>
    <row r="310" spans="1:10" ht="12.5" x14ac:dyDescent="0.25">
      <c r="A310" s="3"/>
      <c r="B310" s="3"/>
      <c r="C310" s="10"/>
      <c r="D310" s="3"/>
      <c r="E310" s="3"/>
      <c r="F310" s="3"/>
      <c r="G310" s="3"/>
      <c r="H310" s="3"/>
      <c r="I310" s="3"/>
      <c r="J310" s="3"/>
    </row>
    <row r="311" spans="1:10" ht="12.5" x14ac:dyDescent="0.25">
      <c r="A311" s="3"/>
      <c r="B311" s="3"/>
      <c r="C311" s="10"/>
      <c r="D311" s="3"/>
      <c r="E311" s="3"/>
      <c r="F311" s="3"/>
      <c r="G311" s="3"/>
      <c r="H311" s="3"/>
      <c r="I311" s="3"/>
      <c r="J311" s="3"/>
    </row>
    <row r="312" spans="1:10" ht="12.5" x14ac:dyDescent="0.25">
      <c r="A312" s="3"/>
      <c r="B312" s="3"/>
      <c r="C312" s="10"/>
      <c r="D312" s="3"/>
      <c r="E312" s="3"/>
      <c r="F312" s="3"/>
      <c r="G312" s="3"/>
      <c r="H312" s="3"/>
      <c r="I312" s="3"/>
      <c r="J312" s="3"/>
    </row>
    <row r="313" spans="1:10" ht="12.5" x14ac:dyDescent="0.25">
      <c r="A313" s="3"/>
      <c r="B313" s="3"/>
      <c r="C313" s="10"/>
      <c r="D313" s="3"/>
      <c r="E313" s="3"/>
      <c r="F313" s="3"/>
      <c r="G313" s="3"/>
      <c r="H313" s="3"/>
      <c r="I313" s="3"/>
      <c r="J313" s="3"/>
    </row>
    <row r="314" spans="1:10" ht="12.5" x14ac:dyDescent="0.25">
      <c r="A314" s="3"/>
      <c r="B314" s="3"/>
      <c r="C314" s="10"/>
      <c r="D314" s="3"/>
      <c r="E314" s="3"/>
      <c r="F314" s="3"/>
      <c r="G314" s="3"/>
      <c r="H314" s="3"/>
      <c r="I314" s="3"/>
      <c r="J314" s="3"/>
    </row>
    <row r="315" spans="1:10" ht="12.5" x14ac:dyDescent="0.25">
      <c r="A315" s="3"/>
      <c r="B315" s="3"/>
      <c r="C315" s="10"/>
      <c r="D315" s="3"/>
      <c r="E315" s="3"/>
      <c r="F315" s="3"/>
      <c r="G315" s="3"/>
      <c r="H315" s="3"/>
      <c r="I315" s="3"/>
      <c r="J315" s="3"/>
    </row>
    <row r="316" spans="1:10" ht="12.5" x14ac:dyDescent="0.25">
      <c r="A316" s="3"/>
      <c r="B316" s="3"/>
      <c r="C316" s="10"/>
      <c r="D316" s="3"/>
      <c r="E316" s="3"/>
      <c r="F316" s="3"/>
      <c r="G316" s="3"/>
      <c r="H316" s="3"/>
      <c r="I316" s="3"/>
      <c r="J316" s="3"/>
    </row>
    <row r="317" spans="1:10" ht="12.5" x14ac:dyDescent="0.25">
      <c r="A317" s="3"/>
      <c r="B317" s="3"/>
      <c r="C317" s="10"/>
      <c r="D317" s="3"/>
      <c r="E317" s="3"/>
      <c r="F317" s="3"/>
      <c r="G317" s="3"/>
      <c r="H317" s="3"/>
      <c r="I317" s="3"/>
      <c r="J317" s="3"/>
    </row>
    <row r="318" spans="1:10" ht="12.5" x14ac:dyDescent="0.25">
      <c r="A318" s="3"/>
      <c r="B318" s="3"/>
      <c r="C318" s="10"/>
      <c r="D318" s="3"/>
      <c r="E318" s="3"/>
      <c r="F318" s="3"/>
      <c r="G318" s="3"/>
      <c r="H318" s="3"/>
      <c r="I318" s="3"/>
      <c r="J318" s="3"/>
    </row>
    <row r="319" spans="1:10" ht="12.5" x14ac:dyDescent="0.25">
      <c r="A319" s="3"/>
      <c r="B319" s="3"/>
      <c r="C319" s="10"/>
      <c r="D319" s="3"/>
      <c r="E319" s="3"/>
      <c r="F319" s="3"/>
      <c r="G319" s="3"/>
      <c r="H319" s="3"/>
      <c r="I319" s="3"/>
      <c r="J319" s="3"/>
    </row>
    <row r="320" spans="1:10" ht="12.5" x14ac:dyDescent="0.25">
      <c r="A320" s="3"/>
      <c r="B320" s="3"/>
      <c r="C320" s="10"/>
      <c r="D320" s="3"/>
      <c r="E320" s="3"/>
      <c r="F320" s="3"/>
      <c r="G320" s="3"/>
      <c r="H320" s="3"/>
      <c r="I320" s="3"/>
      <c r="J320" s="3"/>
    </row>
    <row r="321" spans="1:10" ht="12.5" x14ac:dyDescent="0.25">
      <c r="A321" s="3"/>
      <c r="B321" s="3"/>
      <c r="C321" s="10"/>
      <c r="D321" s="3"/>
      <c r="E321" s="3"/>
      <c r="F321" s="3"/>
      <c r="G321" s="3"/>
      <c r="H321" s="3"/>
      <c r="I321" s="3"/>
      <c r="J321" s="3"/>
    </row>
    <row r="322" spans="1:10" ht="12.5" x14ac:dyDescent="0.25">
      <c r="A322" s="3"/>
      <c r="B322" s="3"/>
      <c r="C322" s="10"/>
      <c r="D322" s="3"/>
      <c r="E322" s="3"/>
      <c r="F322" s="3"/>
      <c r="G322" s="3"/>
      <c r="H322" s="3"/>
      <c r="I322" s="3"/>
      <c r="J322" s="3"/>
    </row>
    <row r="323" spans="1:10" ht="12.5" x14ac:dyDescent="0.25">
      <c r="A323" s="3"/>
      <c r="B323" s="3"/>
      <c r="C323" s="10"/>
      <c r="D323" s="3"/>
      <c r="E323" s="3"/>
      <c r="F323" s="3"/>
      <c r="G323" s="3"/>
      <c r="H323" s="3"/>
      <c r="I323" s="3"/>
      <c r="J323" s="3"/>
    </row>
    <row r="324" spans="1:10" ht="12.5" x14ac:dyDescent="0.25">
      <c r="A324" s="3"/>
      <c r="B324" s="3"/>
      <c r="C324" s="10"/>
      <c r="D324" s="3"/>
      <c r="E324" s="3"/>
      <c r="F324" s="3"/>
      <c r="G324" s="3"/>
      <c r="H324" s="3"/>
      <c r="I324" s="3"/>
      <c r="J324" s="3"/>
    </row>
    <row r="325" spans="1:10" ht="12.5" x14ac:dyDescent="0.25">
      <c r="A325" s="3"/>
      <c r="B325" s="3"/>
      <c r="C325" s="10"/>
      <c r="D325" s="3"/>
      <c r="E325" s="3"/>
      <c r="F325" s="3"/>
      <c r="G325" s="3"/>
      <c r="H325" s="3"/>
      <c r="I325" s="3"/>
      <c r="J325" s="3"/>
    </row>
    <row r="326" spans="1:10" ht="12.5" x14ac:dyDescent="0.25">
      <c r="A326" s="3"/>
      <c r="B326" s="3"/>
      <c r="C326" s="10"/>
      <c r="D326" s="3"/>
      <c r="E326" s="3"/>
      <c r="F326" s="3"/>
      <c r="G326" s="3"/>
      <c r="H326" s="3"/>
      <c r="I326" s="3"/>
      <c r="J326" s="3"/>
    </row>
    <row r="327" spans="1:10" ht="12.5" x14ac:dyDescent="0.25">
      <c r="A327" s="3"/>
      <c r="B327" s="3"/>
      <c r="C327" s="10"/>
      <c r="D327" s="3"/>
      <c r="E327" s="3"/>
      <c r="F327" s="3"/>
      <c r="G327" s="3"/>
      <c r="H327" s="3"/>
      <c r="I327" s="3"/>
      <c r="J327" s="3"/>
    </row>
    <row r="328" spans="1:10" ht="12.5" x14ac:dyDescent="0.25">
      <c r="A328" s="3"/>
      <c r="B328" s="3"/>
      <c r="C328" s="10"/>
      <c r="D328" s="3"/>
      <c r="E328" s="3"/>
      <c r="F328" s="3"/>
      <c r="G328" s="3"/>
      <c r="H328" s="3"/>
      <c r="I328" s="3"/>
      <c r="J328" s="3"/>
    </row>
    <row r="329" spans="1:10" ht="12.5" x14ac:dyDescent="0.25">
      <c r="A329" s="3"/>
      <c r="B329" s="3"/>
      <c r="C329" s="10"/>
      <c r="D329" s="3"/>
      <c r="E329" s="3"/>
      <c r="F329" s="3"/>
      <c r="G329" s="3"/>
      <c r="H329" s="3"/>
      <c r="I329" s="3"/>
      <c r="J329" s="3"/>
    </row>
    <row r="330" spans="1:10" ht="12.5" x14ac:dyDescent="0.25">
      <c r="A330" s="3"/>
      <c r="B330" s="3"/>
      <c r="C330" s="10"/>
      <c r="D330" s="3"/>
      <c r="E330" s="3"/>
      <c r="F330" s="3"/>
      <c r="G330" s="3"/>
      <c r="H330" s="3"/>
      <c r="I330" s="3"/>
      <c r="J330" s="3"/>
    </row>
    <row r="331" spans="1:10" ht="12.5" x14ac:dyDescent="0.25">
      <c r="A331" s="3"/>
      <c r="B331" s="3"/>
      <c r="C331" s="10"/>
      <c r="D331" s="3"/>
      <c r="E331" s="3"/>
      <c r="F331" s="3"/>
      <c r="G331" s="3"/>
      <c r="H331" s="3"/>
      <c r="I331" s="3"/>
      <c r="J331" s="3"/>
    </row>
    <row r="332" spans="1:10" ht="12.5" x14ac:dyDescent="0.25">
      <c r="A332" s="3"/>
      <c r="B332" s="3"/>
      <c r="C332" s="10"/>
      <c r="D332" s="3"/>
      <c r="E332" s="3"/>
      <c r="F332" s="3"/>
      <c r="G332" s="3"/>
      <c r="H332" s="3"/>
      <c r="I332" s="3"/>
      <c r="J332" s="3"/>
    </row>
    <row r="333" spans="1:10" ht="12.5" x14ac:dyDescent="0.25">
      <c r="A333" s="3"/>
      <c r="B333" s="3"/>
      <c r="C333" s="10"/>
      <c r="D333" s="3"/>
      <c r="E333" s="3"/>
      <c r="F333" s="3"/>
      <c r="G333" s="3"/>
      <c r="H333" s="3"/>
      <c r="I333" s="3"/>
      <c r="J333" s="3"/>
    </row>
    <row r="334" spans="1:10" ht="12.5" x14ac:dyDescent="0.25">
      <c r="A334" s="3"/>
      <c r="B334" s="3"/>
      <c r="C334" s="10"/>
      <c r="D334" s="3"/>
      <c r="E334" s="3"/>
      <c r="F334" s="3"/>
      <c r="G334" s="3"/>
      <c r="H334" s="3"/>
      <c r="I334" s="3"/>
      <c r="J334" s="3"/>
    </row>
    <row r="335" spans="1:10" ht="12.5" x14ac:dyDescent="0.25">
      <c r="A335" s="3"/>
      <c r="B335" s="3"/>
      <c r="C335" s="10"/>
      <c r="D335" s="3"/>
      <c r="E335" s="3"/>
      <c r="F335" s="3"/>
      <c r="G335" s="3"/>
      <c r="H335" s="3"/>
      <c r="I335" s="3"/>
      <c r="J335" s="3"/>
    </row>
    <row r="336" spans="1:10" ht="12.5" x14ac:dyDescent="0.25">
      <c r="A336" s="3"/>
      <c r="B336" s="3"/>
      <c r="C336" s="10"/>
      <c r="D336" s="3"/>
      <c r="E336" s="3"/>
      <c r="F336" s="3"/>
      <c r="G336" s="3"/>
      <c r="H336" s="3"/>
      <c r="I336" s="3"/>
      <c r="J336" s="3"/>
    </row>
    <row r="337" spans="1:10" ht="12.5" x14ac:dyDescent="0.25">
      <c r="A337" s="3"/>
      <c r="B337" s="3"/>
      <c r="C337" s="10"/>
      <c r="D337" s="3"/>
      <c r="E337" s="3"/>
      <c r="F337" s="3"/>
      <c r="G337" s="3"/>
      <c r="H337" s="3"/>
      <c r="I337" s="3"/>
      <c r="J337" s="3"/>
    </row>
    <row r="338" spans="1:10" ht="12.5" x14ac:dyDescent="0.25">
      <c r="A338" s="3"/>
      <c r="B338" s="3"/>
      <c r="C338" s="10"/>
      <c r="D338" s="3"/>
      <c r="E338" s="3"/>
      <c r="F338" s="3"/>
      <c r="G338" s="3"/>
      <c r="H338" s="3"/>
      <c r="I338" s="3"/>
      <c r="J338" s="3"/>
    </row>
    <row r="339" spans="1:10" ht="12.5" x14ac:dyDescent="0.25">
      <c r="A339" s="3"/>
      <c r="B339" s="3"/>
      <c r="C339" s="10"/>
      <c r="D339" s="3"/>
      <c r="E339" s="3"/>
      <c r="F339" s="3"/>
      <c r="G339" s="3"/>
      <c r="H339" s="3"/>
      <c r="I339" s="3"/>
      <c r="J339" s="3"/>
    </row>
    <row r="340" spans="1:10" ht="12.5" x14ac:dyDescent="0.25">
      <c r="A340" s="3"/>
      <c r="B340" s="3"/>
      <c r="C340" s="10"/>
      <c r="D340" s="3"/>
      <c r="E340" s="3"/>
      <c r="F340" s="3"/>
      <c r="G340" s="3"/>
      <c r="H340" s="3"/>
      <c r="I340" s="3"/>
      <c r="J340" s="3"/>
    </row>
    <row r="341" spans="1:10" ht="12.5" x14ac:dyDescent="0.25">
      <c r="A341" s="3"/>
      <c r="B341" s="3"/>
      <c r="C341" s="10"/>
      <c r="D341" s="3"/>
      <c r="E341" s="3"/>
      <c r="F341" s="3"/>
      <c r="G341" s="3"/>
      <c r="H341" s="3"/>
      <c r="I341" s="3"/>
      <c r="J341" s="3"/>
    </row>
    <row r="342" spans="1:10" ht="12.5" x14ac:dyDescent="0.25">
      <c r="A342" s="3"/>
      <c r="B342" s="3"/>
      <c r="C342" s="10"/>
      <c r="D342" s="3"/>
      <c r="E342" s="3"/>
      <c r="F342" s="3"/>
      <c r="G342" s="3"/>
      <c r="H342" s="3"/>
      <c r="I342" s="3"/>
      <c r="J342" s="3"/>
    </row>
    <row r="343" spans="1:10" ht="12.5" x14ac:dyDescent="0.25">
      <c r="A343" s="3"/>
      <c r="B343" s="3"/>
      <c r="C343" s="10"/>
      <c r="D343" s="3"/>
      <c r="E343" s="3"/>
      <c r="F343" s="3"/>
      <c r="G343" s="3"/>
      <c r="H343" s="3"/>
      <c r="I343" s="3"/>
      <c r="J343" s="3"/>
    </row>
    <row r="344" spans="1:10" ht="12.5" x14ac:dyDescent="0.25">
      <c r="A344" s="3"/>
      <c r="B344" s="3"/>
      <c r="C344" s="10"/>
      <c r="D344" s="3"/>
      <c r="E344" s="3"/>
      <c r="F344" s="3"/>
      <c r="G344" s="3"/>
      <c r="H344" s="3"/>
      <c r="I344" s="3"/>
      <c r="J344" s="3"/>
    </row>
    <row r="345" spans="1:10" ht="12.5" x14ac:dyDescent="0.25">
      <c r="A345" s="3"/>
      <c r="B345" s="3"/>
      <c r="C345" s="10"/>
      <c r="D345" s="3"/>
      <c r="E345" s="3"/>
      <c r="F345" s="3"/>
      <c r="G345" s="3"/>
      <c r="H345" s="3"/>
      <c r="I345" s="3"/>
      <c r="J345" s="3"/>
    </row>
    <row r="346" spans="1:10" ht="12.5" x14ac:dyDescent="0.25">
      <c r="A346" s="3"/>
      <c r="B346" s="3"/>
      <c r="C346" s="10"/>
      <c r="D346" s="3"/>
      <c r="E346" s="3"/>
      <c r="F346" s="3"/>
      <c r="G346" s="3"/>
      <c r="H346" s="3"/>
      <c r="I346" s="3"/>
      <c r="J346" s="3"/>
    </row>
    <row r="347" spans="1:10" ht="12.5" x14ac:dyDescent="0.25">
      <c r="A347" s="3"/>
      <c r="B347" s="3"/>
      <c r="C347" s="10"/>
      <c r="D347" s="3"/>
      <c r="E347" s="3"/>
      <c r="F347" s="3"/>
      <c r="G347" s="3"/>
      <c r="H347" s="3"/>
      <c r="I347" s="3"/>
      <c r="J347" s="3"/>
    </row>
    <row r="348" spans="1:10" ht="12.5" x14ac:dyDescent="0.25">
      <c r="A348" s="3"/>
      <c r="B348" s="3"/>
      <c r="C348" s="10"/>
      <c r="D348" s="3"/>
      <c r="E348" s="3"/>
      <c r="F348" s="3"/>
      <c r="G348" s="3"/>
      <c r="H348" s="3"/>
      <c r="I348" s="3"/>
      <c r="J348" s="3"/>
    </row>
    <row r="349" spans="1:10" ht="12.5" x14ac:dyDescent="0.25">
      <c r="A349" s="3"/>
      <c r="B349" s="3"/>
      <c r="C349" s="10"/>
      <c r="D349" s="3"/>
      <c r="E349" s="3"/>
      <c r="F349" s="3"/>
      <c r="G349" s="3"/>
      <c r="H349" s="3"/>
      <c r="I349" s="3"/>
      <c r="J349" s="3"/>
    </row>
    <row r="350" spans="1:10" ht="12.5" x14ac:dyDescent="0.25">
      <c r="A350" s="3"/>
      <c r="B350" s="3"/>
      <c r="C350" s="10"/>
      <c r="D350" s="3"/>
      <c r="E350" s="3"/>
      <c r="F350" s="3"/>
      <c r="G350" s="3"/>
      <c r="H350" s="3"/>
      <c r="I350" s="3"/>
      <c r="J350" s="3"/>
    </row>
    <row r="351" spans="1:10" ht="12.5" x14ac:dyDescent="0.25">
      <c r="A351" s="3"/>
      <c r="B351" s="3"/>
      <c r="C351" s="10"/>
      <c r="D351" s="3"/>
      <c r="E351" s="3"/>
      <c r="F351" s="3"/>
      <c r="G351" s="3"/>
      <c r="H351" s="3"/>
      <c r="I351" s="3"/>
      <c r="J351" s="3"/>
    </row>
    <row r="352" spans="1:10" ht="12.5" x14ac:dyDescent="0.25">
      <c r="A352" s="3"/>
      <c r="B352" s="3"/>
      <c r="C352" s="10"/>
      <c r="D352" s="3"/>
      <c r="E352" s="3"/>
      <c r="F352" s="3"/>
      <c r="G352" s="3"/>
      <c r="H352" s="3"/>
      <c r="I352" s="3"/>
      <c r="J352" s="3"/>
    </row>
    <row r="353" spans="1:10" ht="12.5" x14ac:dyDescent="0.25">
      <c r="A353" s="3"/>
      <c r="B353" s="3"/>
      <c r="C353" s="10"/>
      <c r="D353" s="3"/>
      <c r="E353" s="3"/>
      <c r="F353" s="3"/>
      <c r="G353" s="3"/>
      <c r="H353" s="3"/>
      <c r="I353" s="3"/>
      <c r="J353" s="3"/>
    </row>
    <row r="354" spans="1:10" ht="12.5" x14ac:dyDescent="0.25">
      <c r="A354" s="3"/>
      <c r="B354" s="3"/>
      <c r="C354" s="10"/>
      <c r="D354" s="3"/>
      <c r="E354" s="3"/>
      <c r="F354" s="3"/>
      <c r="G354" s="3"/>
      <c r="H354" s="3"/>
      <c r="I354" s="3"/>
      <c r="J354" s="3"/>
    </row>
    <row r="355" spans="1:10" ht="12.5" x14ac:dyDescent="0.25">
      <c r="A355" s="3"/>
      <c r="B355" s="3"/>
      <c r="C355" s="10"/>
      <c r="D355" s="3"/>
      <c r="E355" s="3"/>
      <c r="F355" s="3"/>
      <c r="G355" s="3"/>
      <c r="H355" s="3"/>
      <c r="I355" s="3"/>
      <c r="J355" s="3"/>
    </row>
    <row r="356" spans="1:10" ht="12.5" x14ac:dyDescent="0.25">
      <c r="A356" s="3"/>
      <c r="B356" s="3"/>
      <c r="C356" s="10"/>
      <c r="D356" s="3"/>
      <c r="E356" s="3"/>
      <c r="F356" s="3"/>
      <c r="G356" s="3"/>
      <c r="H356" s="3"/>
      <c r="I356" s="3"/>
      <c r="J356" s="3"/>
    </row>
    <row r="357" spans="1:10" ht="12.5" x14ac:dyDescent="0.25">
      <c r="A357" s="3"/>
      <c r="B357" s="3"/>
      <c r="C357" s="10"/>
      <c r="D357" s="3"/>
      <c r="E357" s="3"/>
      <c r="F357" s="3"/>
      <c r="G357" s="3"/>
      <c r="H357" s="3"/>
      <c r="I357" s="3"/>
      <c r="J357" s="3"/>
    </row>
    <row r="358" spans="1:10" ht="12.5" x14ac:dyDescent="0.25">
      <c r="A358" s="3"/>
      <c r="B358" s="3"/>
      <c r="C358" s="10"/>
      <c r="D358" s="3"/>
      <c r="E358" s="3"/>
      <c r="F358" s="3"/>
      <c r="G358" s="3"/>
      <c r="H358" s="3"/>
      <c r="I358" s="3"/>
      <c r="J358" s="3"/>
    </row>
    <row r="359" spans="1:10" ht="12.5" x14ac:dyDescent="0.25">
      <c r="A359" s="3"/>
      <c r="B359" s="3"/>
      <c r="C359" s="10"/>
      <c r="D359" s="3"/>
      <c r="E359" s="3"/>
      <c r="F359" s="3"/>
      <c r="G359" s="3"/>
      <c r="H359" s="3"/>
      <c r="I359" s="3"/>
      <c r="J359" s="3"/>
    </row>
    <row r="360" spans="1:10" ht="12.5" x14ac:dyDescent="0.25">
      <c r="A360" s="3"/>
      <c r="B360" s="3"/>
      <c r="C360" s="10"/>
      <c r="D360" s="3"/>
      <c r="E360" s="3"/>
      <c r="F360" s="3"/>
      <c r="G360" s="3"/>
      <c r="H360" s="3"/>
      <c r="I360" s="3"/>
      <c r="J360" s="3"/>
    </row>
    <row r="361" spans="1:10" ht="12.5" x14ac:dyDescent="0.25">
      <c r="A361" s="3"/>
      <c r="B361" s="3"/>
      <c r="C361" s="10"/>
      <c r="D361" s="3"/>
      <c r="E361" s="3"/>
      <c r="F361" s="3"/>
      <c r="G361" s="3"/>
      <c r="H361" s="3"/>
      <c r="I361" s="3"/>
      <c r="J361" s="3"/>
    </row>
    <row r="362" spans="1:10" ht="12.5" x14ac:dyDescent="0.25">
      <c r="A362" s="3"/>
      <c r="B362" s="3"/>
      <c r="C362" s="10"/>
      <c r="D362" s="3"/>
      <c r="E362" s="3"/>
      <c r="F362" s="3"/>
      <c r="G362" s="3"/>
      <c r="H362" s="3"/>
      <c r="I362" s="3"/>
      <c r="J362" s="3"/>
    </row>
    <row r="363" spans="1:10" ht="12.5" x14ac:dyDescent="0.25">
      <c r="A363" s="3"/>
      <c r="B363" s="3"/>
      <c r="C363" s="10"/>
      <c r="D363" s="3"/>
      <c r="E363" s="3"/>
      <c r="F363" s="3"/>
      <c r="G363" s="3"/>
      <c r="H363" s="3"/>
      <c r="I363" s="3"/>
      <c r="J363" s="3"/>
    </row>
    <row r="364" spans="1:10" ht="12.5" x14ac:dyDescent="0.25">
      <c r="A364" s="3"/>
      <c r="B364" s="3"/>
      <c r="C364" s="10"/>
      <c r="D364" s="3"/>
      <c r="E364" s="3"/>
      <c r="F364" s="3"/>
      <c r="G364" s="3"/>
      <c r="H364" s="3"/>
      <c r="I364" s="3"/>
      <c r="J364" s="3"/>
    </row>
    <row r="365" spans="1:10" ht="12.5" x14ac:dyDescent="0.25">
      <c r="A365" s="3"/>
      <c r="B365" s="3"/>
      <c r="C365" s="10"/>
      <c r="D365" s="3"/>
      <c r="E365" s="3"/>
      <c r="F365" s="3"/>
      <c r="G365" s="3"/>
      <c r="H365" s="3"/>
      <c r="I365" s="3"/>
      <c r="J365" s="3"/>
    </row>
    <row r="366" spans="1:10" ht="12.5" x14ac:dyDescent="0.25">
      <c r="A366" s="3"/>
      <c r="B366" s="3"/>
      <c r="C366" s="10"/>
      <c r="D366" s="3"/>
      <c r="E366" s="3"/>
      <c r="F366" s="3"/>
      <c r="G366" s="3"/>
      <c r="H366" s="3"/>
      <c r="I366" s="3"/>
      <c r="J366" s="3"/>
    </row>
    <row r="367" spans="1:10" ht="12.5" x14ac:dyDescent="0.25">
      <c r="A367" s="3"/>
      <c r="B367" s="3"/>
      <c r="C367" s="10"/>
      <c r="D367" s="3"/>
      <c r="E367" s="3"/>
      <c r="F367" s="3"/>
      <c r="G367" s="3"/>
      <c r="H367" s="3"/>
      <c r="I367" s="3"/>
      <c r="J367" s="3"/>
    </row>
    <row r="368" spans="1:10" ht="12.5" x14ac:dyDescent="0.25">
      <c r="A368" s="3"/>
      <c r="B368" s="3"/>
      <c r="C368" s="10"/>
      <c r="D368" s="3"/>
      <c r="E368" s="3"/>
      <c r="F368" s="3"/>
      <c r="G368" s="3"/>
      <c r="H368" s="3"/>
      <c r="I368" s="3"/>
      <c r="J368" s="3"/>
    </row>
    <row r="369" spans="1:10" ht="12.5" x14ac:dyDescent="0.25">
      <c r="A369" s="3"/>
      <c r="B369" s="3"/>
      <c r="C369" s="10"/>
      <c r="D369" s="3"/>
      <c r="E369" s="3"/>
      <c r="F369" s="3"/>
      <c r="G369" s="3"/>
      <c r="H369" s="3"/>
      <c r="I369" s="3"/>
      <c r="J369" s="3"/>
    </row>
    <row r="370" spans="1:10" ht="12.5" x14ac:dyDescent="0.25">
      <c r="A370" s="3"/>
      <c r="B370" s="3"/>
      <c r="C370" s="10"/>
      <c r="D370" s="3"/>
      <c r="E370" s="3"/>
      <c r="F370" s="3"/>
      <c r="G370" s="3"/>
      <c r="H370" s="3"/>
      <c r="I370" s="3"/>
      <c r="J370" s="3"/>
    </row>
    <row r="371" spans="1:10" ht="12.5" x14ac:dyDescent="0.25">
      <c r="A371" s="3"/>
      <c r="B371" s="3"/>
      <c r="C371" s="10"/>
      <c r="D371" s="3"/>
      <c r="E371" s="3"/>
      <c r="F371" s="3"/>
      <c r="G371" s="3"/>
      <c r="H371" s="3"/>
      <c r="I371" s="3"/>
      <c r="J371" s="3"/>
    </row>
    <row r="372" spans="1:10" ht="12.5" x14ac:dyDescent="0.25">
      <c r="A372" s="3"/>
      <c r="B372" s="3"/>
      <c r="C372" s="10"/>
      <c r="D372" s="3"/>
      <c r="E372" s="3"/>
      <c r="F372" s="3"/>
      <c r="G372" s="3"/>
      <c r="H372" s="3"/>
      <c r="I372" s="3"/>
      <c r="J372" s="3"/>
    </row>
    <row r="373" spans="1:10" ht="12.5" x14ac:dyDescent="0.25">
      <c r="A373" s="3"/>
      <c r="B373" s="3"/>
      <c r="C373" s="10"/>
      <c r="D373" s="3"/>
      <c r="E373" s="3"/>
      <c r="F373" s="3"/>
      <c r="G373" s="3"/>
      <c r="H373" s="3"/>
      <c r="I373" s="3"/>
      <c r="J373" s="3"/>
    </row>
    <row r="374" spans="1:10" ht="12.5" x14ac:dyDescent="0.25">
      <c r="A374" s="3"/>
      <c r="B374" s="3"/>
      <c r="C374" s="10"/>
      <c r="D374" s="3"/>
      <c r="E374" s="3"/>
      <c r="F374" s="3"/>
      <c r="G374" s="3"/>
      <c r="H374" s="3"/>
      <c r="I374" s="3"/>
      <c r="J374" s="3"/>
    </row>
    <row r="375" spans="1:10" ht="12.5" x14ac:dyDescent="0.25">
      <c r="A375" s="3"/>
      <c r="B375" s="3"/>
      <c r="C375" s="10"/>
      <c r="D375" s="3"/>
      <c r="E375" s="3"/>
      <c r="F375" s="3"/>
      <c r="G375" s="3"/>
      <c r="H375" s="3"/>
      <c r="I375" s="3"/>
      <c r="J375" s="3"/>
    </row>
    <row r="376" spans="1:10" ht="12.5" x14ac:dyDescent="0.25">
      <c r="A376" s="3"/>
      <c r="B376" s="3"/>
      <c r="C376" s="10"/>
      <c r="D376" s="3"/>
      <c r="E376" s="3"/>
      <c r="F376" s="3"/>
      <c r="G376" s="3"/>
      <c r="H376" s="3"/>
      <c r="I376" s="3"/>
      <c r="J376" s="3"/>
    </row>
    <row r="377" spans="1:10" ht="12.5" x14ac:dyDescent="0.25">
      <c r="A377" s="3"/>
      <c r="B377" s="3"/>
      <c r="C377" s="10"/>
      <c r="D377" s="3"/>
      <c r="E377" s="3"/>
      <c r="F377" s="3"/>
      <c r="G377" s="3"/>
      <c r="H377" s="3"/>
      <c r="I377" s="3"/>
      <c r="J377" s="3"/>
    </row>
    <row r="378" spans="1:10" ht="12.5" x14ac:dyDescent="0.25">
      <c r="A378" s="3"/>
      <c r="B378" s="3"/>
      <c r="C378" s="10"/>
      <c r="D378" s="3"/>
      <c r="E378" s="3"/>
      <c r="F378" s="3"/>
      <c r="G378" s="3"/>
      <c r="H378" s="3"/>
      <c r="I378" s="3"/>
      <c r="J378" s="3"/>
    </row>
    <row r="379" spans="1:10" ht="12.5" x14ac:dyDescent="0.25">
      <c r="A379" s="3"/>
      <c r="B379" s="3"/>
      <c r="C379" s="10"/>
      <c r="D379" s="3"/>
      <c r="E379" s="3"/>
      <c r="F379" s="3"/>
      <c r="G379" s="3"/>
      <c r="H379" s="3"/>
      <c r="I379" s="3"/>
      <c r="J379" s="3"/>
    </row>
    <row r="380" spans="1:10" ht="12.5" x14ac:dyDescent="0.25">
      <c r="A380" s="3"/>
      <c r="B380" s="3"/>
      <c r="C380" s="10"/>
      <c r="D380" s="3"/>
      <c r="E380" s="3"/>
      <c r="F380" s="3"/>
      <c r="G380" s="3"/>
      <c r="H380" s="3"/>
      <c r="I380" s="3"/>
      <c r="J380" s="3"/>
    </row>
    <row r="381" spans="1:10" ht="12.5" x14ac:dyDescent="0.25">
      <c r="A381" s="3"/>
      <c r="B381" s="3"/>
      <c r="C381" s="10"/>
      <c r="D381" s="3"/>
      <c r="E381" s="3"/>
      <c r="F381" s="3"/>
      <c r="G381" s="3"/>
      <c r="H381" s="3"/>
      <c r="I381" s="3"/>
      <c r="J381" s="3"/>
    </row>
    <row r="382" spans="1:10" ht="12.5" x14ac:dyDescent="0.25">
      <c r="A382" s="3"/>
      <c r="B382" s="3"/>
      <c r="C382" s="10"/>
      <c r="D382" s="3"/>
      <c r="E382" s="3"/>
      <c r="F382" s="3"/>
      <c r="G382" s="3"/>
      <c r="H382" s="3"/>
      <c r="I382" s="3"/>
      <c r="J382" s="3"/>
    </row>
    <row r="383" spans="1:10" ht="12.5" x14ac:dyDescent="0.25">
      <c r="A383" s="3"/>
      <c r="B383" s="3"/>
      <c r="C383" s="10"/>
      <c r="D383" s="3"/>
      <c r="E383" s="3"/>
      <c r="F383" s="3"/>
      <c r="G383" s="3"/>
      <c r="H383" s="3"/>
      <c r="I383" s="3"/>
      <c r="J383" s="3"/>
    </row>
    <row r="384" spans="1:10" ht="12.5" x14ac:dyDescent="0.25">
      <c r="A384" s="3"/>
      <c r="B384" s="3"/>
      <c r="C384" s="10"/>
      <c r="D384" s="3"/>
      <c r="E384" s="3"/>
      <c r="F384" s="3"/>
      <c r="G384" s="3"/>
      <c r="H384" s="3"/>
      <c r="I384" s="3"/>
      <c r="J384" s="3"/>
    </row>
    <row r="385" spans="1:10" ht="12.5" x14ac:dyDescent="0.25">
      <c r="A385" s="3"/>
      <c r="B385" s="3"/>
      <c r="C385" s="10"/>
      <c r="D385" s="3"/>
      <c r="E385" s="3"/>
      <c r="F385" s="3"/>
      <c r="G385" s="3"/>
      <c r="H385" s="3"/>
      <c r="I385" s="3"/>
      <c r="J385" s="3"/>
    </row>
    <row r="386" spans="1:10" ht="12.5" x14ac:dyDescent="0.25">
      <c r="A386" s="3"/>
      <c r="B386" s="3"/>
      <c r="C386" s="10"/>
      <c r="D386" s="3"/>
      <c r="E386" s="3"/>
      <c r="F386" s="3"/>
      <c r="G386" s="3"/>
      <c r="H386" s="3"/>
      <c r="I386" s="3"/>
      <c r="J386" s="3"/>
    </row>
    <row r="387" spans="1:10" ht="12.5" x14ac:dyDescent="0.25">
      <c r="A387" s="3"/>
      <c r="B387" s="3"/>
      <c r="C387" s="10"/>
      <c r="D387" s="3"/>
      <c r="E387" s="3"/>
      <c r="F387" s="3"/>
      <c r="G387" s="3"/>
      <c r="H387" s="3"/>
      <c r="I387" s="3"/>
      <c r="J387" s="3"/>
    </row>
    <row r="388" spans="1:10" ht="12.5" x14ac:dyDescent="0.25">
      <c r="A388" s="3"/>
      <c r="B388" s="3"/>
      <c r="C388" s="10"/>
      <c r="D388" s="3"/>
      <c r="E388" s="3"/>
      <c r="F388" s="3"/>
      <c r="G388" s="3"/>
      <c r="H388" s="3"/>
      <c r="I388" s="3"/>
      <c r="J388" s="3"/>
    </row>
    <row r="389" spans="1:10" ht="12.5" x14ac:dyDescent="0.25">
      <c r="A389" s="3"/>
      <c r="B389" s="3"/>
      <c r="C389" s="10"/>
      <c r="D389" s="3"/>
      <c r="E389" s="3"/>
      <c r="F389" s="3"/>
      <c r="G389" s="3"/>
      <c r="H389" s="3"/>
      <c r="I389" s="3"/>
      <c r="J389" s="3"/>
    </row>
    <row r="390" spans="1:10" ht="12.5" x14ac:dyDescent="0.25">
      <c r="A390" s="3"/>
      <c r="B390" s="3"/>
      <c r="C390" s="10"/>
      <c r="D390" s="3"/>
      <c r="E390" s="3"/>
      <c r="F390" s="3"/>
      <c r="G390" s="3"/>
      <c r="H390" s="3"/>
      <c r="I390" s="3"/>
      <c r="J390" s="3"/>
    </row>
    <row r="391" spans="1:10" ht="12.5" x14ac:dyDescent="0.25">
      <c r="A391" s="3"/>
      <c r="B391" s="3"/>
      <c r="C391" s="10"/>
      <c r="D391" s="3"/>
      <c r="E391" s="3"/>
      <c r="F391" s="3"/>
      <c r="G391" s="3"/>
      <c r="H391" s="3"/>
      <c r="I391" s="3"/>
      <c r="J391" s="3"/>
    </row>
    <row r="392" spans="1:10" ht="12.5" x14ac:dyDescent="0.25">
      <c r="A392" s="3"/>
      <c r="B392" s="3"/>
      <c r="C392" s="10"/>
      <c r="D392" s="3"/>
      <c r="E392" s="3"/>
      <c r="F392" s="3"/>
      <c r="G392" s="3"/>
      <c r="H392" s="3"/>
      <c r="I392" s="3"/>
      <c r="J392" s="3"/>
    </row>
    <row r="393" spans="1:10" ht="12.5" x14ac:dyDescent="0.25">
      <c r="A393" s="3"/>
      <c r="B393" s="3"/>
      <c r="C393" s="10"/>
      <c r="D393" s="3"/>
      <c r="E393" s="3"/>
      <c r="F393" s="3"/>
      <c r="G393" s="3"/>
      <c r="H393" s="3"/>
      <c r="I393" s="3"/>
      <c r="J393" s="3"/>
    </row>
    <row r="394" spans="1:10" ht="12.5" x14ac:dyDescent="0.25">
      <c r="A394" s="3"/>
      <c r="B394" s="3"/>
      <c r="C394" s="10"/>
      <c r="D394" s="3"/>
      <c r="E394" s="3"/>
      <c r="F394" s="3"/>
      <c r="G394" s="3"/>
      <c r="H394" s="3"/>
      <c r="I394" s="3"/>
      <c r="J394" s="3"/>
    </row>
    <row r="395" spans="1:10" ht="12.5" x14ac:dyDescent="0.25">
      <c r="A395" s="3"/>
      <c r="B395" s="3"/>
      <c r="C395" s="10"/>
      <c r="D395" s="3"/>
      <c r="E395" s="3"/>
      <c r="F395" s="3"/>
      <c r="G395" s="3"/>
      <c r="H395" s="3"/>
      <c r="I395" s="3"/>
      <c r="J395" s="3"/>
    </row>
    <row r="396" spans="1:10" ht="12.5" x14ac:dyDescent="0.25">
      <c r="A396" s="3"/>
      <c r="B396" s="3"/>
      <c r="C396" s="10"/>
      <c r="D396" s="3"/>
      <c r="E396" s="3"/>
      <c r="F396" s="3"/>
      <c r="G396" s="3"/>
      <c r="H396" s="3"/>
      <c r="I396" s="3"/>
      <c r="J396" s="3"/>
    </row>
    <row r="397" spans="1:10" ht="12.5" x14ac:dyDescent="0.25">
      <c r="A397" s="3"/>
      <c r="B397" s="3"/>
      <c r="C397" s="10"/>
      <c r="D397" s="3"/>
      <c r="E397" s="3"/>
      <c r="F397" s="3"/>
      <c r="G397" s="3"/>
      <c r="H397" s="3"/>
      <c r="I397" s="3"/>
      <c r="J397" s="3"/>
    </row>
    <row r="398" spans="1:10" ht="12.5" x14ac:dyDescent="0.25">
      <c r="A398" s="3"/>
      <c r="B398" s="3"/>
      <c r="C398" s="10"/>
      <c r="D398" s="3"/>
      <c r="E398" s="3"/>
      <c r="F398" s="3"/>
      <c r="G398" s="3"/>
      <c r="H398" s="3"/>
      <c r="I398" s="3"/>
      <c r="J398" s="3"/>
    </row>
    <row r="399" spans="1:10" ht="12.5" x14ac:dyDescent="0.25">
      <c r="A399" s="3"/>
      <c r="B399" s="3"/>
      <c r="C399" s="10"/>
      <c r="D399" s="3"/>
      <c r="E399" s="3"/>
      <c r="F399" s="3"/>
      <c r="G399" s="3"/>
      <c r="H399" s="3"/>
      <c r="I399" s="3"/>
      <c r="J399" s="3"/>
    </row>
    <row r="400" spans="1:10" ht="12.5" x14ac:dyDescent="0.25">
      <c r="A400" s="3"/>
      <c r="B400" s="3"/>
      <c r="C400" s="10"/>
      <c r="D400" s="3"/>
      <c r="E400" s="3"/>
      <c r="F400" s="3"/>
      <c r="G400" s="3"/>
      <c r="H400" s="3"/>
      <c r="I400" s="3"/>
      <c r="J400" s="3"/>
    </row>
    <row r="401" spans="1:10" ht="12.5" x14ac:dyDescent="0.25">
      <c r="A401" s="3"/>
      <c r="B401" s="3"/>
      <c r="C401" s="10"/>
      <c r="D401" s="3"/>
      <c r="E401" s="3"/>
      <c r="F401" s="3"/>
      <c r="G401" s="3"/>
      <c r="H401" s="3"/>
      <c r="I401" s="3"/>
      <c r="J401" s="3"/>
    </row>
    <row r="402" spans="1:10" ht="12.5" x14ac:dyDescent="0.25">
      <c r="A402" s="3"/>
      <c r="B402" s="3"/>
      <c r="C402" s="10"/>
      <c r="D402" s="3"/>
      <c r="E402" s="3"/>
      <c r="F402" s="3"/>
      <c r="G402" s="3"/>
      <c r="H402" s="3"/>
      <c r="I402" s="3"/>
      <c r="J402" s="3"/>
    </row>
    <row r="403" spans="1:10" ht="12.5" x14ac:dyDescent="0.25">
      <c r="A403" s="3"/>
      <c r="B403" s="3"/>
      <c r="C403" s="10"/>
      <c r="D403" s="3"/>
      <c r="E403" s="3"/>
      <c r="F403" s="3"/>
      <c r="G403" s="3"/>
      <c r="H403" s="3"/>
      <c r="I403" s="3"/>
      <c r="J403" s="3"/>
    </row>
    <row r="404" spans="1:10" ht="12.5" x14ac:dyDescent="0.25">
      <c r="A404" s="3"/>
      <c r="B404" s="3"/>
      <c r="C404" s="10"/>
      <c r="D404" s="3"/>
      <c r="E404" s="3"/>
      <c r="F404" s="3"/>
      <c r="G404" s="3"/>
      <c r="H404" s="3"/>
      <c r="I404" s="3"/>
      <c r="J404" s="3"/>
    </row>
    <row r="405" spans="1:10" ht="12.5" x14ac:dyDescent="0.25">
      <c r="A405" s="3"/>
      <c r="B405" s="3"/>
      <c r="C405" s="10"/>
      <c r="D405" s="3"/>
      <c r="E405" s="3"/>
      <c r="F405" s="3"/>
      <c r="G405" s="3"/>
      <c r="H405" s="3"/>
      <c r="I405" s="3"/>
      <c r="J405" s="3"/>
    </row>
    <row r="406" spans="1:10" ht="12.5" x14ac:dyDescent="0.25">
      <c r="A406" s="3"/>
      <c r="B406" s="3"/>
      <c r="C406" s="10"/>
      <c r="D406" s="3"/>
      <c r="E406" s="3"/>
      <c r="F406" s="3"/>
      <c r="G406" s="3"/>
      <c r="H406" s="3"/>
      <c r="I406" s="3"/>
      <c r="J406" s="3"/>
    </row>
    <row r="407" spans="1:10" ht="12.5" x14ac:dyDescent="0.25">
      <c r="A407" s="3"/>
      <c r="B407" s="3"/>
      <c r="C407" s="10"/>
      <c r="D407" s="3"/>
      <c r="E407" s="3"/>
      <c r="F407" s="3"/>
      <c r="G407" s="3"/>
      <c r="H407" s="3"/>
      <c r="I407" s="3"/>
      <c r="J407" s="3"/>
    </row>
    <row r="408" spans="1:10" ht="12.5" x14ac:dyDescent="0.25">
      <c r="A408" s="3"/>
      <c r="B408" s="3"/>
      <c r="C408" s="10"/>
      <c r="D408" s="3"/>
      <c r="E408" s="3"/>
      <c r="F408" s="3"/>
      <c r="G408" s="3"/>
      <c r="H408" s="3"/>
      <c r="I408" s="3"/>
      <c r="J408" s="3"/>
    </row>
    <row r="409" spans="1:10" ht="12.5" x14ac:dyDescent="0.25">
      <c r="A409" s="3"/>
      <c r="B409" s="3"/>
      <c r="C409" s="10"/>
      <c r="D409" s="3"/>
      <c r="E409" s="3"/>
      <c r="F409" s="3"/>
      <c r="G409" s="3"/>
      <c r="H409" s="3"/>
      <c r="I409" s="3"/>
      <c r="J409" s="3"/>
    </row>
    <row r="410" spans="1:10" ht="12.5" x14ac:dyDescent="0.25">
      <c r="A410" s="3"/>
      <c r="B410" s="3"/>
      <c r="C410" s="10"/>
      <c r="D410" s="3"/>
      <c r="E410" s="3"/>
      <c r="F410" s="3"/>
      <c r="G410" s="3"/>
      <c r="H410" s="3"/>
      <c r="I410" s="3"/>
      <c r="J410" s="3"/>
    </row>
    <row r="411" spans="1:10" ht="12.5" x14ac:dyDescent="0.25">
      <c r="A411" s="3"/>
      <c r="B411" s="3"/>
      <c r="C411" s="10"/>
      <c r="D411" s="3"/>
      <c r="E411" s="3"/>
      <c r="F411" s="3"/>
      <c r="G411" s="3"/>
      <c r="H411" s="3"/>
      <c r="I411" s="3"/>
      <c r="J411" s="3"/>
    </row>
    <row r="412" spans="1:10" ht="12.5" x14ac:dyDescent="0.25">
      <c r="A412" s="3"/>
      <c r="B412" s="3"/>
      <c r="C412" s="10"/>
      <c r="D412" s="3"/>
      <c r="E412" s="3"/>
      <c r="F412" s="3"/>
      <c r="G412" s="3"/>
      <c r="H412" s="3"/>
      <c r="I412" s="3"/>
      <c r="J412" s="3"/>
    </row>
    <row r="413" spans="1:10" ht="12.5" x14ac:dyDescent="0.25">
      <c r="A413" s="3"/>
      <c r="B413" s="3"/>
      <c r="C413" s="10"/>
      <c r="D413" s="3"/>
      <c r="E413" s="3"/>
      <c r="F413" s="3"/>
      <c r="G413" s="3"/>
      <c r="H413" s="3"/>
      <c r="I413" s="3"/>
      <c r="J413" s="3"/>
    </row>
    <row r="414" spans="1:10" ht="12.5" x14ac:dyDescent="0.25">
      <c r="A414" s="3"/>
      <c r="B414" s="3"/>
      <c r="C414" s="10"/>
      <c r="D414" s="3"/>
      <c r="E414" s="3"/>
      <c r="F414" s="3"/>
      <c r="G414" s="3"/>
      <c r="H414" s="3"/>
      <c r="I414" s="3"/>
      <c r="J414" s="3"/>
    </row>
    <row r="415" spans="1:10" ht="12.5" x14ac:dyDescent="0.25">
      <c r="A415" s="3"/>
      <c r="B415" s="3"/>
      <c r="C415" s="10"/>
      <c r="D415" s="3"/>
      <c r="E415" s="3"/>
      <c r="F415" s="3"/>
      <c r="G415" s="3"/>
      <c r="H415" s="3"/>
      <c r="I415" s="3"/>
      <c r="J415" s="3"/>
    </row>
    <row r="416" spans="1:10" ht="12.5" x14ac:dyDescent="0.25">
      <c r="A416" s="3"/>
      <c r="B416" s="3"/>
      <c r="C416" s="10"/>
      <c r="D416" s="3"/>
      <c r="E416" s="3"/>
      <c r="F416" s="3"/>
      <c r="G416" s="3"/>
      <c r="H416" s="3"/>
      <c r="I416" s="3"/>
      <c r="J416" s="3"/>
    </row>
    <row r="417" spans="1:10" ht="12.5" x14ac:dyDescent="0.25">
      <c r="A417" s="3"/>
      <c r="B417" s="3"/>
      <c r="C417" s="10"/>
      <c r="D417" s="3"/>
      <c r="E417" s="3"/>
      <c r="F417" s="3"/>
      <c r="G417" s="3"/>
      <c r="H417" s="3"/>
      <c r="I417" s="3"/>
      <c r="J417" s="3"/>
    </row>
    <row r="418" spans="1:10" ht="12.5" x14ac:dyDescent="0.25">
      <c r="A418" s="3"/>
      <c r="B418" s="3"/>
      <c r="C418" s="10"/>
      <c r="D418" s="3"/>
      <c r="E418" s="3"/>
      <c r="F418" s="3"/>
      <c r="G418" s="3"/>
      <c r="H418" s="3"/>
      <c r="I418" s="3"/>
      <c r="J418" s="3"/>
    </row>
    <row r="419" spans="1:10" ht="12.5" x14ac:dyDescent="0.25">
      <c r="A419" s="3"/>
      <c r="B419" s="3"/>
      <c r="C419" s="10"/>
      <c r="D419" s="3"/>
      <c r="E419" s="3"/>
      <c r="F419" s="3"/>
      <c r="G419" s="3"/>
      <c r="H419" s="3"/>
      <c r="I419" s="3"/>
      <c r="J419" s="3"/>
    </row>
    <row r="420" spans="1:10" ht="12.5" x14ac:dyDescent="0.25">
      <c r="A420" s="3"/>
      <c r="B420" s="3"/>
      <c r="C420" s="10"/>
      <c r="D420" s="3"/>
      <c r="E420" s="3"/>
      <c r="F420" s="3"/>
      <c r="G420" s="3"/>
      <c r="H420" s="3"/>
      <c r="I420" s="3"/>
      <c r="J420" s="3"/>
    </row>
    <row r="421" spans="1:10" ht="12.5" x14ac:dyDescent="0.25">
      <c r="A421" s="3"/>
      <c r="B421" s="3"/>
      <c r="C421" s="10"/>
      <c r="D421" s="3"/>
      <c r="E421" s="3"/>
      <c r="F421" s="3"/>
      <c r="G421" s="3"/>
      <c r="H421" s="3"/>
      <c r="I421" s="3"/>
      <c r="J421" s="3"/>
    </row>
    <row r="422" spans="1:10" ht="12.5" x14ac:dyDescent="0.25">
      <c r="A422" s="3"/>
      <c r="B422" s="3"/>
      <c r="C422" s="10"/>
      <c r="D422" s="3"/>
      <c r="E422" s="3"/>
      <c r="F422" s="3"/>
      <c r="G422" s="3"/>
      <c r="H422" s="3"/>
      <c r="I422" s="3"/>
      <c r="J422" s="3"/>
    </row>
    <row r="423" spans="1:10" ht="12.5" x14ac:dyDescent="0.25">
      <c r="A423" s="3"/>
      <c r="B423" s="3"/>
      <c r="C423" s="10"/>
      <c r="D423" s="3"/>
      <c r="E423" s="3"/>
      <c r="F423" s="3"/>
      <c r="G423" s="3"/>
      <c r="H423" s="3"/>
      <c r="I423" s="3"/>
      <c r="J423" s="3"/>
    </row>
    <row r="424" spans="1:10" ht="12.5" x14ac:dyDescent="0.25">
      <c r="A424" s="3"/>
      <c r="B424" s="3"/>
      <c r="C424" s="10"/>
      <c r="D424" s="3"/>
      <c r="E424" s="3"/>
      <c r="F424" s="3"/>
      <c r="G424" s="3"/>
      <c r="H424" s="3"/>
      <c r="I424" s="3"/>
      <c r="J424" s="3"/>
    </row>
    <row r="425" spans="1:10" ht="12.5" x14ac:dyDescent="0.25">
      <c r="A425" s="3"/>
      <c r="B425" s="3"/>
      <c r="C425" s="10"/>
      <c r="D425" s="3"/>
      <c r="E425" s="3"/>
      <c r="F425" s="3"/>
      <c r="G425" s="3"/>
      <c r="H425" s="3"/>
      <c r="I425" s="3"/>
      <c r="J425" s="3"/>
    </row>
    <row r="426" spans="1:10" ht="12.5" x14ac:dyDescent="0.25">
      <c r="A426" s="3"/>
      <c r="B426" s="3"/>
      <c r="C426" s="10"/>
      <c r="D426" s="3"/>
      <c r="E426" s="3"/>
      <c r="F426" s="3"/>
      <c r="G426" s="3"/>
      <c r="H426" s="3"/>
      <c r="I426" s="3"/>
      <c r="J426" s="3"/>
    </row>
    <row r="427" spans="1:10" ht="12.5" x14ac:dyDescent="0.25">
      <c r="A427" s="3"/>
      <c r="B427" s="3"/>
      <c r="C427" s="10"/>
      <c r="D427" s="3"/>
      <c r="E427" s="3"/>
      <c r="F427" s="3"/>
      <c r="G427" s="3"/>
      <c r="H427" s="3"/>
      <c r="I427" s="3"/>
      <c r="J427" s="3"/>
    </row>
    <row r="428" spans="1:10" ht="12.5" x14ac:dyDescent="0.25">
      <c r="A428" s="3"/>
      <c r="B428" s="3"/>
      <c r="C428" s="10"/>
      <c r="D428" s="3"/>
      <c r="E428" s="3"/>
      <c r="F428" s="3"/>
      <c r="G428" s="3"/>
      <c r="H428" s="3"/>
      <c r="I428" s="3"/>
      <c r="J428" s="3"/>
    </row>
    <row r="429" spans="1:10" ht="12.5" x14ac:dyDescent="0.25">
      <c r="A429" s="3"/>
      <c r="B429" s="3"/>
      <c r="C429" s="10"/>
      <c r="D429" s="3"/>
      <c r="E429" s="3"/>
      <c r="F429" s="3"/>
      <c r="G429" s="3"/>
      <c r="H429" s="3"/>
      <c r="I429" s="3"/>
      <c r="J429" s="3"/>
    </row>
    <row r="430" spans="1:10" ht="12.5" x14ac:dyDescent="0.25">
      <c r="A430" s="3"/>
      <c r="B430" s="3"/>
      <c r="C430" s="10"/>
      <c r="D430" s="3"/>
      <c r="E430" s="3"/>
      <c r="F430" s="3"/>
      <c r="G430" s="3"/>
      <c r="H430" s="3"/>
      <c r="I430" s="3"/>
      <c r="J430" s="3"/>
    </row>
    <row r="431" spans="1:10" ht="12.5" x14ac:dyDescent="0.25">
      <c r="A431" s="3"/>
      <c r="B431" s="3"/>
      <c r="C431" s="10"/>
      <c r="D431" s="3"/>
      <c r="E431" s="3"/>
      <c r="F431" s="3"/>
      <c r="G431" s="3"/>
      <c r="H431" s="3"/>
      <c r="I431" s="3"/>
      <c r="J431" s="3"/>
    </row>
    <row r="432" spans="1:10" ht="12.5" x14ac:dyDescent="0.25">
      <c r="A432" s="3"/>
      <c r="B432" s="3"/>
      <c r="C432" s="10"/>
      <c r="D432" s="3"/>
      <c r="E432" s="3"/>
      <c r="F432" s="3"/>
      <c r="G432" s="3"/>
      <c r="H432" s="3"/>
      <c r="I432" s="3"/>
      <c r="J432" s="3"/>
    </row>
    <row r="433" spans="1:10" ht="12.5" x14ac:dyDescent="0.25">
      <c r="A433" s="3"/>
      <c r="B433" s="3"/>
      <c r="C433" s="10"/>
      <c r="D433" s="3"/>
      <c r="E433" s="3"/>
      <c r="F433" s="3"/>
      <c r="G433" s="3"/>
      <c r="H433" s="3"/>
      <c r="I433" s="3"/>
      <c r="J433" s="3"/>
    </row>
    <row r="434" spans="1:10" ht="12.5" x14ac:dyDescent="0.25">
      <c r="A434" s="3"/>
      <c r="B434" s="3"/>
      <c r="C434" s="10"/>
      <c r="D434" s="3"/>
      <c r="E434" s="3"/>
      <c r="F434" s="3"/>
      <c r="G434" s="3"/>
      <c r="H434" s="3"/>
      <c r="I434" s="3"/>
      <c r="J434" s="3"/>
    </row>
    <row r="435" spans="1:10" ht="12.5" x14ac:dyDescent="0.25">
      <c r="A435" s="3"/>
      <c r="B435" s="3"/>
      <c r="C435" s="10"/>
      <c r="D435" s="3"/>
      <c r="E435" s="3"/>
      <c r="F435" s="3"/>
      <c r="G435" s="3"/>
      <c r="H435" s="3"/>
      <c r="I435" s="3"/>
      <c r="J435" s="3"/>
    </row>
    <row r="436" spans="1:10" ht="12.5" x14ac:dyDescent="0.25">
      <c r="A436" s="3"/>
      <c r="B436" s="3"/>
      <c r="C436" s="10"/>
      <c r="D436" s="3"/>
      <c r="E436" s="3"/>
      <c r="F436" s="3"/>
      <c r="G436" s="3"/>
      <c r="H436" s="3"/>
      <c r="I436" s="3"/>
      <c r="J436" s="3"/>
    </row>
    <row r="437" spans="1:10" ht="12.5" x14ac:dyDescent="0.25">
      <c r="A437" s="3"/>
      <c r="B437" s="3"/>
      <c r="C437" s="10"/>
      <c r="D437" s="3"/>
      <c r="E437" s="3"/>
      <c r="F437" s="3"/>
      <c r="G437" s="3"/>
      <c r="H437" s="3"/>
      <c r="I437" s="3"/>
      <c r="J437" s="3"/>
    </row>
    <row r="438" spans="1:10" ht="12.5" x14ac:dyDescent="0.25">
      <c r="A438" s="3"/>
      <c r="B438" s="3"/>
      <c r="C438" s="10"/>
      <c r="D438" s="3"/>
      <c r="E438" s="3"/>
      <c r="F438" s="3"/>
      <c r="G438" s="3"/>
      <c r="H438" s="3"/>
      <c r="I438" s="3"/>
      <c r="J438" s="3"/>
    </row>
    <row r="439" spans="1:10" ht="12.5" x14ac:dyDescent="0.25">
      <c r="A439" s="3"/>
      <c r="B439" s="3"/>
      <c r="C439" s="10"/>
      <c r="D439" s="3"/>
      <c r="E439" s="3"/>
      <c r="F439" s="3"/>
      <c r="G439" s="3"/>
      <c r="H439" s="3"/>
      <c r="I439" s="3"/>
      <c r="J439" s="3"/>
    </row>
    <row r="440" spans="1:10" ht="12.5" x14ac:dyDescent="0.25">
      <c r="A440" s="3"/>
      <c r="B440" s="3"/>
      <c r="C440" s="10"/>
      <c r="D440" s="3"/>
      <c r="E440" s="3"/>
      <c r="F440" s="3"/>
      <c r="G440" s="3"/>
      <c r="H440" s="3"/>
      <c r="I440" s="3"/>
      <c r="J440" s="3"/>
    </row>
    <row r="441" spans="1:10" ht="12.5" x14ac:dyDescent="0.25">
      <c r="A441" s="3"/>
      <c r="B441" s="3"/>
      <c r="C441" s="10"/>
      <c r="D441" s="3"/>
      <c r="E441" s="3"/>
      <c r="F441" s="3"/>
      <c r="G441" s="3"/>
      <c r="H441" s="3"/>
      <c r="I441" s="3"/>
      <c r="J441" s="3"/>
    </row>
    <row r="442" spans="1:10" ht="12.5" x14ac:dyDescent="0.25">
      <c r="A442" s="3"/>
      <c r="B442" s="3"/>
      <c r="C442" s="10"/>
      <c r="D442" s="3"/>
      <c r="E442" s="3"/>
      <c r="F442" s="3"/>
      <c r="G442" s="3"/>
      <c r="H442" s="3"/>
      <c r="I442" s="3"/>
      <c r="J442" s="3"/>
    </row>
    <row r="443" spans="1:10" ht="12.5" x14ac:dyDescent="0.25">
      <c r="A443" s="3"/>
      <c r="B443" s="3"/>
      <c r="C443" s="10"/>
      <c r="D443" s="3"/>
      <c r="E443" s="3"/>
      <c r="F443" s="3"/>
      <c r="G443" s="3"/>
      <c r="H443" s="3"/>
      <c r="I443" s="3"/>
      <c r="J443" s="3"/>
    </row>
    <row r="444" spans="1:10" ht="12.5" x14ac:dyDescent="0.25">
      <c r="A444" s="3"/>
      <c r="B444" s="3"/>
      <c r="C444" s="10"/>
      <c r="D444" s="3"/>
      <c r="E444" s="3"/>
      <c r="F444" s="3"/>
      <c r="G444" s="3"/>
      <c r="H444" s="3"/>
      <c r="I444" s="3"/>
      <c r="J444" s="3"/>
    </row>
    <row r="445" spans="1:10" ht="12.5" x14ac:dyDescent="0.25">
      <c r="A445" s="3"/>
      <c r="B445" s="3"/>
      <c r="C445" s="10"/>
      <c r="D445" s="3"/>
      <c r="E445" s="3"/>
      <c r="F445" s="3"/>
      <c r="G445" s="3"/>
      <c r="H445" s="3"/>
      <c r="I445" s="3"/>
      <c r="J445" s="3"/>
    </row>
    <row r="446" spans="1:10" ht="12.5" x14ac:dyDescent="0.25">
      <c r="A446" s="3"/>
      <c r="B446" s="3"/>
      <c r="C446" s="10"/>
      <c r="D446" s="3"/>
      <c r="E446" s="3"/>
      <c r="F446" s="3"/>
      <c r="G446" s="3"/>
      <c r="H446" s="3"/>
      <c r="I446" s="3"/>
      <c r="J446" s="3"/>
    </row>
    <row r="447" spans="1:10" ht="12.5" x14ac:dyDescent="0.25">
      <c r="A447" s="3"/>
      <c r="B447" s="3"/>
      <c r="C447" s="10"/>
      <c r="D447" s="3"/>
      <c r="E447" s="3"/>
      <c r="F447" s="3"/>
      <c r="G447" s="3"/>
      <c r="H447" s="3"/>
      <c r="I447" s="3"/>
      <c r="J447" s="3"/>
    </row>
    <row r="448" spans="1:10" ht="12.5" x14ac:dyDescent="0.25">
      <c r="A448" s="3"/>
      <c r="B448" s="3"/>
      <c r="C448" s="10"/>
      <c r="D448" s="3"/>
      <c r="E448" s="3"/>
      <c r="F448" s="3"/>
      <c r="G448" s="3"/>
      <c r="H448" s="3"/>
      <c r="I448" s="3"/>
      <c r="J448" s="3"/>
    </row>
    <row r="449" spans="1:10" ht="12.5" x14ac:dyDescent="0.25">
      <c r="A449" s="3"/>
      <c r="B449" s="3"/>
      <c r="C449" s="10"/>
      <c r="D449" s="3"/>
      <c r="E449" s="3"/>
      <c r="F449" s="3"/>
      <c r="G449" s="3"/>
      <c r="H449" s="3"/>
      <c r="I449" s="3"/>
      <c r="J449" s="3"/>
    </row>
    <row r="450" spans="1:10" ht="12.5" x14ac:dyDescent="0.25">
      <c r="A450" s="3"/>
      <c r="B450" s="3"/>
      <c r="C450" s="10"/>
      <c r="D450" s="3"/>
      <c r="E450" s="3"/>
      <c r="F450" s="3"/>
      <c r="G450" s="3"/>
      <c r="H450" s="3"/>
      <c r="I450" s="3"/>
      <c r="J450" s="3"/>
    </row>
    <row r="451" spans="1:10" ht="12.5" x14ac:dyDescent="0.25">
      <c r="A451" s="3"/>
      <c r="B451" s="3"/>
      <c r="C451" s="10"/>
      <c r="D451" s="3"/>
      <c r="E451" s="3"/>
      <c r="F451" s="3"/>
      <c r="G451" s="3"/>
      <c r="H451" s="3"/>
      <c r="I451" s="3"/>
      <c r="J451" s="3"/>
    </row>
    <row r="452" spans="1:10" ht="12.5" x14ac:dyDescent="0.25">
      <c r="A452" s="3"/>
      <c r="B452" s="3"/>
      <c r="C452" s="10"/>
      <c r="D452" s="3"/>
      <c r="E452" s="3"/>
      <c r="F452" s="3"/>
      <c r="G452" s="3"/>
      <c r="H452" s="3"/>
      <c r="I452" s="3"/>
      <c r="J452" s="3"/>
    </row>
    <row r="453" spans="1:10" ht="12.5" x14ac:dyDescent="0.25">
      <c r="A453" s="3"/>
      <c r="B453" s="3"/>
      <c r="C453" s="10"/>
      <c r="D453" s="3"/>
      <c r="E453" s="3"/>
      <c r="F453" s="3"/>
      <c r="G453" s="3"/>
      <c r="H453" s="3"/>
      <c r="I453" s="3"/>
      <c r="J453" s="3"/>
    </row>
    <row r="454" spans="1:10" ht="12.5" x14ac:dyDescent="0.25">
      <c r="A454" s="3"/>
      <c r="B454" s="3"/>
      <c r="C454" s="10"/>
      <c r="D454" s="3"/>
      <c r="E454" s="3"/>
      <c r="F454" s="3"/>
      <c r="G454" s="3"/>
      <c r="H454" s="3"/>
      <c r="I454" s="3"/>
      <c r="J454" s="3"/>
    </row>
    <row r="455" spans="1:10" ht="12.5" x14ac:dyDescent="0.25">
      <c r="A455" s="3"/>
      <c r="B455" s="3"/>
      <c r="C455" s="10"/>
      <c r="D455" s="3"/>
      <c r="E455" s="3"/>
      <c r="F455" s="3"/>
      <c r="G455" s="3"/>
      <c r="H455" s="3"/>
      <c r="I455" s="3"/>
      <c r="J455" s="3"/>
    </row>
    <row r="456" spans="1:10" ht="12.5" x14ac:dyDescent="0.25">
      <c r="A456" s="3"/>
      <c r="B456" s="3"/>
      <c r="C456" s="10"/>
      <c r="D456" s="3"/>
      <c r="E456" s="3"/>
      <c r="F456" s="3"/>
      <c r="G456" s="3"/>
      <c r="H456" s="3"/>
      <c r="I456" s="3"/>
      <c r="J456" s="3"/>
    </row>
    <row r="457" spans="1:10" ht="12.5" x14ac:dyDescent="0.25">
      <c r="A457" s="3"/>
      <c r="B457" s="3"/>
      <c r="C457" s="10"/>
      <c r="D457" s="3"/>
      <c r="E457" s="3"/>
      <c r="F457" s="3"/>
      <c r="G457" s="3"/>
      <c r="H457" s="3"/>
      <c r="I457" s="3"/>
      <c r="J457" s="3"/>
    </row>
    <row r="458" spans="1:10" ht="12.5" x14ac:dyDescent="0.25">
      <c r="A458" s="3"/>
      <c r="B458" s="3"/>
      <c r="C458" s="10"/>
      <c r="D458" s="3"/>
      <c r="E458" s="3"/>
      <c r="F458" s="3"/>
      <c r="G458" s="3"/>
      <c r="H458" s="3"/>
      <c r="I458" s="3"/>
      <c r="J458" s="3"/>
    </row>
    <row r="459" spans="1:10" ht="12.5" x14ac:dyDescent="0.25">
      <c r="A459" s="3"/>
      <c r="B459" s="3"/>
      <c r="C459" s="10"/>
      <c r="D459" s="3"/>
      <c r="E459" s="3"/>
      <c r="F459" s="3"/>
      <c r="G459" s="3"/>
      <c r="H459" s="3"/>
      <c r="I459" s="3"/>
      <c r="J459" s="3"/>
    </row>
    <row r="460" spans="1:10" ht="12.5" x14ac:dyDescent="0.25">
      <c r="A460" s="3"/>
      <c r="B460" s="3"/>
      <c r="C460" s="10"/>
      <c r="D460" s="3"/>
      <c r="E460" s="3"/>
      <c r="F460" s="3"/>
      <c r="G460" s="3"/>
      <c r="H460" s="3"/>
      <c r="I460" s="3"/>
      <c r="J460" s="3"/>
    </row>
    <row r="461" spans="1:10" ht="12.5" x14ac:dyDescent="0.25">
      <c r="A461" s="3"/>
      <c r="B461" s="3"/>
      <c r="C461" s="10"/>
      <c r="D461" s="3"/>
      <c r="E461" s="3"/>
      <c r="F461" s="3"/>
      <c r="G461" s="3"/>
      <c r="H461" s="3"/>
      <c r="I461" s="3"/>
      <c r="J461" s="3"/>
    </row>
    <row r="462" spans="1:10" ht="12.5" x14ac:dyDescent="0.25">
      <c r="A462" s="3"/>
      <c r="B462" s="3"/>
      <c r="C462" s="10"/>
      <c r="D462" s="3"/>
      <c r="E462" s="3"/>
      <c r="F462" s="3"/>
      <c r="G462" s="3"/>
      <c r="H462" s="3"/>
      <c r="I462" s="3"/>
      <c r="J462" s="3"/>
    </row>
    <row r="463" spans="1:10" ht="12.5" x14ac:dyDescent="0.25">
      <c r="A463" s="3"/>
      <c r="B463" s="3"/>
      <c r="C463" s="10"/>
      <c r="D463" s="3"/>
      <c r="E463" s="3"/>
      <c r="F463" s="3"/>
      <c r="G463" s="3"/>
      <c r="H463" s="3"/>
      <c r="I463" s="3"/>
      <c r="J463" s="3"/>
    </row>
    <row r="464" spans="1:10" ht="12.5" x14ac:dyDescent="0.25">
      <c r="A464" s="3"/>
      <c r="B464" s="3"/>
      <c r="C464" s="10"/>
      <c r="D464" s="3"/>
      <c r="E464" s="3"/>
      <c r="F464" s="3"/>
      <c r="G464" s="3"/>
      <c r="H464" s="3"/>
      <c r="I464" s="3"/>
      <c r="J464" s="3"/>
    </row>
    <row r="465" spans="1:10" ht="12.5" x14ac:dyDescent="0.25">
      <c r="A465" s="3"/>
      <c r="B465" s="3"/>
      <c r="C465" s="10"/>
      <c r="D465" s="3"/>
      <c r="E465" s="3"/>
      <c r="F465" s="3"/>
      <c r="G465" s="3"/>
      <c r="H465" s="3"/>
      <c r="I465" s="3"/>
      <c r="J465" s="3"/>
    </row>
    <row r="466" spans="1:10" ht="12.5" x14ac:dyDescent="0.25">
      <c r="A466" s="3"/>
      <c r="B466" s="3"/>
      <c r="C466" s="10"/>
      <c r="D466" s="3"/>
      <c r="E466" s="3"/>
      <c r="F466" s="3"/>
      <c r="G466" s="3"/>
      <c r="H466" s="3"/>
      <c r="I466" s="3"/>
      <c r="J466" s="3"/>
    </row>
    <row r="467" spans="1:10" ht="12.5" x14ac:dyDescent="0.25">
      <c r="A467" s="3"/>
      <c r="B467" s="3"/>
      <c r="C467" s="10"/>
      <c r="D467" s="3"/>
      <c r="E467" s="3"/>
      <c r="F467" s="3"/>
      <c r="G467" s="3"/>
      <c r="H467" s="3"/>
      <c r="I467" s="3"/>
      <c r="J467" s="3"/>
    </row>
    <row r="468" spans="1:10" ht="12.5" x14ac:dyDescent="0.25">
      <c r="A468" s="3"/>
      <c r="B468" s="3"/>
      <c r="C468" s="10"/>
      <c r="D468" s="3"/>
      <c r="E468" s="3"/>
      <c r="F468" s="3"/>
      <c r="G468" s="3"/>
      <c r="H468" s="3"/>
      <c r="I468" s="3"/>
      <c r="J468" s="3"/>
    </row>
    <row r="469" spans="1:10" ht="12.5" x14ac:dyDescent="0.25">
      <c r="A469" s="3"/>
      <c r="B469" s="3"/>
      <c r="C469" s="10"/>
      <c r="D469" s="3"/>
      <c r="E469" s="3"/>
      <c r="F469" s="3"/>
      <c r="G469" s="3"/>
      <c r="H469" s="3"/>
      <c r="I469" s="3"/>
      <c r="J469" s="3"/>
    </row>
    <row r="470" spans="1:10" ht="12.5" x14ac:dyDescent="0.25">
      <c r="A470" s="3"/>
      <c r="B470" s="3"/>
      <c r="C470" s="10"/>
      <c r="D470" s="3"/>
      <c r="E470" s="3"/>
      <c r="F470" s="3"/>
      <c r="G470" s="3"/>
      <c r="H470" s="3"/>
      <c r="I470" s="3"/>
      <c r="J470" s="3"/>
    </row>
    <row r="471" spans="1:10" ht="12.5" x14ac:dyDescent="0.25">
      <c r="A471" s="3"/>
      <c r="B471" s="3"/>
      <c r="C471" s="10"/>
      <c r="D471" s="3"/>
      <c r="E471" s="3"/>
      <c r="F471" s="3"/>
      <c r="G471" s="3"/>
      <c r="H471" s="3"/>
      <c r="I471" s="3"/>
      <c r="J471" s="3"/>
    </row>
    <row r="472" spans="1:10" ht="12.5" x14ac:dyDescent="0.25">
      <c r="A472" s="3"/>
      <c r="B472" s="3"/>
      <c r="C472" s="10"/>
      <c r="D472" s="3"/>
      <c r="E472" s="3"/>
      <c r="F472" s="3"/>
      <c r="G472" s="3"/>
      <c r="H472" s="3"/>
      <c r="I472" s="3"/>
      <c r="J472" s="3"/>
    </row>
    <row r="473" spans="1:10" ht="12.5" x14ac:dyDescent="0.25">
      <c r="A473" s="3"/>
      <c r="B473" s="3"/>
      <c r="C473" s="10"/>
      <c r="D473" s="3"/>
      <c r="E473" s="3"/>
      <c r="F473" s="3"/>
      <c r="G473" s="3"/>
      <c r="H473" s="3"/>
      <c r="I473" s="3"/>
      <c r="J473" s="3"/>
    </row>
    <row r="474" spans="1:10" ht="12.5" x14ac:dyDescent="0.25">
      <c r="A474" s="3"/>
      <c r="B474" s="3"/>
      <c r="C474" s="10"/>
      <c r="D474" s="3"/>
      <c r="E474" s="3"/>
      <c r="F474" s="3"/>
      <c r="G474" s="3"/>
      <c r="H474" s="3"/>
      <c r="I474" s="3"/>
      <c r="J474" s="3"/>
    </row>
    <row r="475" spans="1:10" ht="12.5" x14ac:dyDescent="0.25">
      <c r="A475" s="3"/>
      <c r="B475" s="3"/>
      <c r="C475" s="10"/>
      <c r="D475" s="3"/>
      <c r="E475" s="3"/>
      <c r="F475" s="3"/>
      <c r="G475" s="3"/>
      <c r="H475" s="3"/>
      <c r="I475" s="3"/>
      <c r="J475" s="3"/>
    </row>
    <row r="476" spans="1:10" ht="12.5" x14ac:dyDescent="0.25">
      <c r="A476" s="3"/>
      <c r="B476" s="3"/>
      <c r="C476" s="10"/>
      <c r="D476" s="3"/>
      <c r="E476" s="3"/>
      <c r="F476" s="3"/>
      <c r="G476" s="3"/>
      <c r="H476" s="3"/>
      <c r="I476" s="3"/>
      <c r="J476" s="3"/>
    </row>
    <row r="477" spans="1:10" ht="12.5" x14ac:dyDescent="0.25">
      <c r="A477" s="3"/>
      <c r="B477" s="3"/>
      <c r="C477" s="10"/>
      <c r="D477" s="3"/>
      <c r="E477" s="3"/>
      <c r="F477" s="3"/>
      <c r="G477" s="3"/>
      <c r="H477" s="3"/>
      <c r="I477" s="3"/>
      <c r="J477" s="3"/>
    </row>
    <row r="478" spans="1:10" ht="12.5" x14ac:dyDescent="0.25">
      <c r="A478" s="3"/>
      <c r="B478" s="3"/>
      <c r="C478" s="10"/>
      <c r="D478" s="3"/>
      <c r="E478" s="3"/>
      <c r="F478" s="3"/>
      <c r="G478" s="3"/>
      <c r="H478" s="3"/>
      <c r="I478" s="3"/>
      <c r="J478" s="3"/>
    </row>
    <row r="479" spans="1:10" ht="12.5" x14ac:dyDescent="0.25">
      <c r="A479" s="3"/>
      <c r="B479" s="3"/>
      <c r="C479" s="10"/>
      <c r="D479" s="3"/>
      <c r="E479" s="3"/>
      <c r="F479" s="3"/>
      <c r="G479" s="3"/>
      <c r="H479" s="3"/>
      <c r="I479" s="3"/>
      <c r="J479" s="3"/>
    </row>
    <row r="480" spans="1:10" ht="12.5" x14ac:dyDescent="0.25">
      <c r="A480" s="3"/>
      <c r="B480" s="3"/>
      <c r="C480" s="10"/>
      <c r="D480" s="3"/>
      <c r="E480" s="3"/>
      <c r="F480" s="3"/>
      <c r="G480" s="3"/>
      <c r="H480" s="3"/>
      <c r="I480" s="3"/>
      <c r="J480" s="3"/>
    </row>
    <row r="481" spans="1:10" ht="12.5" x14ac:dyDescent="0.25">
      <c r="A481" s="3"/>
      <c r="B481" s="3"/>
      <c r="C481" s="10"/>
      <c r="D481" s="3"/>
      <c r="E481" s="3"/>
      <c r="F481" s="3"/>
      <c r="G481" s="3"/>
      <c r="H481" s="3"/>
      <c r="I481" s="3"/>
      <c r="J481" s="3"/>
    </row>
    <row r="482" spans="1:10" ht="12.5" x14ac:dyDescent="0.25">
      <c r="A482" s="3"/>
      <c r="B482" s="3"/>
      <c r="C482" s="10"/>
      <c r="D482" s="3"/>
      <c r="E482" s="3"/>
      <c r="F482" s="3"/>
      <c r="G482" s="3"/>
      <c r="H482" s="3"/>
      <c r="I482" s="3"/>
      <c r="J482" s="3"/>
    </row>
    <row r="483" spans="1:10" ht="12.5" x14ac:dyDescent="0.25">
      <c r="A483" s="3"/>
      <c r="B483" s="3"/>
      <c r="C483" s="10"/>
      <c r="D483" s="3"/>
      <c r="E483" s="3"/>
      <c r="F483" s="3"/>
      <c r="G483" s="3"/>
      <c r="H483" s="3"/>
      <c r="I483" s="3"/>
      <c r="J483" s="3"/>
    </row>
    <row r="484" spans="1:10" ht="12.5" x14ac:dyDescent="0.25">
      <c r="A484" s="3"/>
      <c r="B484" s="3"/>
      <c r="C484" s="10"/>
      <c r="D484" s="3"/>
      <c r="E484" s="3"/>
      <c r="F484" s="3"/>
      <c r="G484" s="3"/>
      <c r="H484" s="3"/>
      <c r="I484" s="3"/>
      <c r="J484" s="3"/>
    </row>
    <row r="485" spans="1:10" ht="12.5" x14ac:dyDescent="0.25">
      <c r="A485" s="3"/>
      <c r="B485" s="3"/>
      <c r="C485" s="10"/>
      <c r="D485" s="3"/>
      <c r="E485" s="3"/>
      <c r="F485" s="3"/>
      <c r="G485" s="3"/>
      <c r="H485" s="3"/>
      <c r="I485" s="3"/>
      <c r="J485" s="3"/>
    </row>
    <row r="486" spans="1:10" ht="12.5" x14ac:dyDescent="0.25">
      <c r="A486" s="3"/>
      <c r="B486" s="3"/>
      <c r="C486" s="10"/>
      <c r="D486" s="3"/>
      <c r="E486" s="3"/>
      <c r="F486" s="3"/>
      <c r="G486" s="3"/>
      <c r="H486" s="3"/>
      <c r="I486" s="3"/>
      <c r="J486" s="3"/>
    </row>
    <row r="487" spans="1:10" ht="12.5" x14ac:dyDescent="0.25">
      <c r="A487" s="3"/>
      <c r="B487" s="3"/>
      <c r="C487" s="10"/>
      <c r="D487" s="3"/>
      <c r="E487" s="3"/>
      <c r="F487" s="3"/>
      <c r="G487" s="3"/>
      <c r="H487" s="3"/>
      <c r="I487" s="3"/>
      <c r="J487" s="3"/>
    </row>
    <row r="488" spans="1:10" ht="12.5" x14ac:dyDescent="0.25">
      <c r="A488" s="3"/>
      <c r="B488" s="3"/>
      <c r="C488" s="10"/>
      <c r="D488" s="3"/>
      <c r="E488" s="3"/>
      <c r="F488" s="3"/>
      <c r="G488" s="3"/>
      <c r="H488" s="3"/>
      <c r="I488" s="3"/>
      <c r="J488" s="3"/>
    </row>
    <row r="489" spans="1:10" ht="12.5" x14ac:dyDescent="0.25">
      <c r="A489" s="3"/>
      <c r="B489" s="3"/>
      <c r="C489" s="10"/>
      <c r="D489" s="3"/>
      <c r="E489" s="3"/>
      <c r="F489" s="3"/>
      <c r="G489" s="3"/>
      <c r="H489" s="3"/>
      <c r="I489" s="3"/>
      <c r="J489" s="3"/>
    </row>
    <row r="490" spans="1:10" ht="12.5" x14ac:dyDescent="0.25">
      <c r="A490" s="3"/>
      <c r="B490" s="3"/>
      <c r="C490" s="10"/>
      <c r="D490" s="3"/>
      <c r="E490" s="3"/>
      <c r="F490" s="3"/>
      <c r="G490" s="3"/>
      <c r="H490" s="3"/>
      <c r="I490" s="3"/>
      <c r="J490" s="3"/>
    </row>
    <row r="491" spans="1:10" ht="12.5" x14ac:dyDescent="0.25">
      <c r="A491" s="3"/>
      <c r="B491" s="3"/>
      <c r="C491" s="10"/>
      <c r="D491" s="3"/>
      <c r="E491" s="3"/>
      <c r="F491" s="3"/>
      <c r="G491" s="3"/>
      <c r="H491" s="3"/>
      <c r="I491" s="3"/>
      <c r="J491" s="3"/>
    </row>
    <row r="492" spans="1:10" ht="12.5" x14ac:dyDescent="0.25">
      <c r="A492" s="3"/>
      <c r="B492" s="3"/>
      <c r="C492" s="10"/>
      <c r="D492" s="3"/>
      <c r="E492" s="3"/>
      <c r="F492" s="3"/>
      <c r="G492" s="3"/>
      <c r="H492" s="3"/>
      <c r="I492" s="3"/>
      <c r="J492" s="3"/>
    </row>
    <row r="493" spans="1:10" ht="12.5" x14ac:dyDescent="0.25">
      <c r="A493" s="3"/>
      <c r="B493" s="3"/>
      <c r="C493" s="10"/>
      <c r="D493" s="3"/>
      <c r="E493" s="3"/>
      <c r="F493" s="3"/>
      <c r="G493" s="3"/>
      <c r="H493" s="3"/>
      <c r="I493" s="3"/>
      <c r="J493" s="3"/>
    </row>
    <row r="494" spans="1:10" ht="12.5" x14ac:dyDescent="0.25">
      <c r="A494" s="3"/>
      <c r="B494" s="3"/>
      <c r="C494" s="10"/>
      <c r="D494" s="3"/>
      <c r="E494" s="3"/>
      <c r="F494" s="3"/>
      <c r="G494" s="3"/>
      <c r="H494" s="3"/>
      <c r="I494" s="3"/>
      <c r="J494" s="3"/>
    </row>
    <row r="495" spans="1:10" ht="12.5" x14ac:dyDescent="0.25">
      <c r="A495" s="3"/>
      <c r="B495" s="3"/>
      <c r="C495" s="10"/>
      <c r="D495" s="3"/>
      <c r="E495" s="3"/>
      <c r="F495" s="3"/>
      <c r="G495" s="3"/>
      <c r="H495" s="3"/>
      <c r="I495" s="3"/>
      <c r="J495" s="3"/>
    </row>
    <row r="496" spans="1:10" ht="12.5" x14ac:dyDescent="0.25">
      <c r="A496" s="3"/>
      <c r="B496" s="3"/>
      <c r="C496" s="10"/>
      <c r="D496" s="3"/>
      <c r="E496" s="3"/>
      <c r="F496" s="3"/>
      <c r="G496" s="3"/>
      <c r="H496" s="3"/>
      <c r="I496" s="3"/>
      <c r="J496" s="3"/>
    </row>
    <row r="497" spans="1:10" ht="12.5" x14ac:dyDescent="0.25">
      <c r="A497" s="3"/>
      <c r="B497" s="3"/>
      <c r="C497" s="10"/>
      <c r="D497" s="3"/>
      <c r="E497" s="3"/>
      <c r="F497" s="3"/>
      <c r="G497" s="3"/>
      <c r="H497" s="3"/>
      <c r="I497" s="3"/>
      <c r="J497" s="3"/>
    </row>
    <row r="498" spans="1:10" ht="12.5" x14ac:dyDescent="0.25">
      <c r="A498" s="3"/>
      <c r="B498" s="3"/>
      <c r="C498" s="10"/>
      <c r="D498" s="3"/>
      <c r="E498" s="3"/>
      <c r="F498" s="3"/>
      <c r="G498" s="3"/>
      <c r="H498" s="3"/>
      <c r="I498" s="3"/>
      <c r="J498" s="3"/>
    </row>
    <row r="499" spans="1:10" ht="12.5" x14ac:dyDescent="0.25">
      <c r="A499" s="3"/>
      <c r="B499" s="3"/>
      <c r="C499" s="10"/>
      <c r="D499" s="3"/>
      <c r="E499" s="3"/>
      <c r="F499" s="3"/>
      <c r="G499" s="3"/>
      <c r="H499" s="3"/>
      <c r="I499" s="3"/>
      <c r="J499" s="3"/>
    </row>
    <row r="500" spans="1:10" ht="12.5" x14ac:dyDescent="0.25">
      <c r="A500" s="3"/>
      <c r="B500" s="3"/>
      <c r="C500" s="10"/>
      <c r="D500" s="3"/>
      <c r="E500" s="3"/>
      <c r="F500" s="3"/>
      <c r="G500" s="3"/>
      <c r="H500" s="3"/>
      <c r="I500" s="3"/>
      <c r="J500" s="3"/>
    </row>
    <row r="501" spans="1:10" ht="12.5" x14ac:dyDescent="0.25">
      <c r="A501" s="3"/>
      <c r="B501" s="3"/>
      <c r="C501" s="10"/>
      <c r="D501" s="3"/>
      <c r="E501" s="3"/>
      <c r="F501" s="3"/>
      <c r="G501" s="3"/>
      <c r="H501" s="3"/>
      <c r="I501" s="3"/>
      <c r="J501" s="3"/>
    </row>
    <row r="502" spans="1:10" ht="12.5" x14ac:dyDescent="0.25">
      <c r="A502" s="3"/>
      <c r="B502" s="3"/>
      <c r="C502" s="10"/>
      <c r="D502" s="3"/>
      <c r="E502" s="3"/>
      <c r="F502" s="3"/>
      <c r="G502" s="3"/>
      <c r="H502" s="3"/>
      <c r="I502" s="3"/>
      <c r="J502" s="3"/>
    </row>
    <row r="503" spans="1:10" ht="12.5" x14ac:dyDescent="0.25">
      <c r="A503" s="3"/>
      <c r="B503" s="3"/>
      <c r="C503" s="10"/>
      <c r="D503" s="3"/>
      <c r="E503" s="3"/>
      <c r="F503" s="3"/>
      <c r="G503" s="3"/>
      <c r="H503" s="3"/>
      <c r="I503" s="3"/>
      <c r="J503" s="3"/>
    </row>
    <row r="504" spans="1:10" ht="12.5" x14ac:dyDescent="0.25">
      <c r="A504" s="3"/>
      <c r="B504" s="3"/>
      <c r="C504" s="10"/>
      <c r="D504" s="3"/>
      <c r="E504" s="3"/>
      <c r="F504" s="3"/>
      <c r="G504" s="3"/>
      <c r="H504" s="3"/>
      <c r="I504" s="3"/>
      <c r="J504" s="3"/>
    </row>
    <row r="505" spans="1:10" ht="12.5" x14ac:dyDescent="0.25">
      <c r="A505" s="3"/>
      <c r="B505" s="3"/>
      <c r="C505" s="10"/>
      <c r="D505" s="3"/>
      <c r="E505" s="3"/>
      <c r="F505" s="3"/>
      <c r="G505" s="3"/>
      <c r="H505" s="3"/>
      <c r="I505" s="3"/>
      <c r="J505" s="3"/>
    </row>
    <row r="506" spans="1:10" ht="12.5" x14ac:dyDescent="0.25">
      <c r="A506" s="3"/>
      <c r="B506" s="3"/>
      <c r="C506" s="10"/>
      <c r="D506" s="3"/>
      <c r="E506" s="3"/>
      <c r="F506" s="3"/>
      <c r="G506" s="3"/>
      <c r="H506" s="3"/>
      <c r="I506" s="3"/>
      <c r="J506" s="3"/>
    </row>
    <row r="507" spans="1:10" ht="12.5" x14ac:dyDescent="0.25">
      <c r="A507" s="3"/>
      <c r="B507" s="3"/>
      <c r="C507" s="10"/>
      <c r="D507" s="3"/>
      <c r="E507" s="3"/>
      <c r="F507" s="3"/>
      <c r="G507" s="3"/>
      <c r="H507" s="3"/>
      <c r="I507" s="3"/>
      <c r="J507" s="3"/>
    </row>
    <row r="508" spans="1:10" ht="12.5" x14ac:dyDescent="0.25">
      <c r="A508" s="3"/>
      <c r="B508" s="3"/>
      <c r="C508" s="10"/>
      <c r="D508" s="3"/>
      <c r="E508" s="3"/>
      <c r="F508" s="3"/>
      <c r="G508" s="3"/>
      <c r="H508" s="3"/>
      <c r="I508" s="3"/>
      <c r="J508" s="3"/>
    </row>
    <row r="509" spans="1:10" ht="12.5" x14ac:dyDescent="0.25">
      <c r="A509" s="3"/>
      <c r="B509" s="3"/>
      <c r="C509" s="10"/>
      <c r="D509" s="3"/>
      <c r="E509" s="3"/>
      <c r="F509" s="3"/>
      <c r="G509" s="3"/>
      <c r="H509" s="3"/>
      <c r="I509" s="3"/>
      <c r="J509" s="3"/>
    </row>
    <row r="510" spans="1:10" ht="12.5" x14ac:dyDescent="0.25">
      <c r="A510" s="3"/>
      <c r="B510" s="3"/>
      <c r="C510" s="10"/>
      <c r="D510" s="3"/>
      <c r="E510" s="3"/>
      <c r="F510" s="3"/>
      <c r="G510" s="3"/>
      <c r="H510" s="3"/>
      <c r="I510" s="3"/>
      <c r="J510" s="3"/>
    </row>
    <row r="511" spans="1:10" ht="12.5" x14ac:dyDescent="0.25">
      <c r="A511" s="3"/>
      <c r="B511" s="3"/>
      <c r="C511" s="10"/>
      <c r="D511" s="3"/>
      <c r="E511" s="3"/>
      <c r="F511" s="3"/>
      <c r="G511" s="3"/>
      <c r="H511" s="3"/>
      <c r="I511" s="3"/>
      <c r="J511" s="3"/>
    </row>
    <row r="512" spans="1:10" ht="12.5" x14ac:dyDescent="0.25">
      <c r="A512" s="3"/>
      <c r="B512" s="3"/>
      <c r="C512" s="10"/>
      <c r="D512" s="3"/>
      <c r="E512" s="3"/>
      <c r="F512" s="3"/>
      <c r="G512" s="3"/>
      <c r="H512" s="3"/>
      <c r="I512" s="3"/>
      <c r="J512" s="3"/>
    </row>
    <row r="513" spans="1:10" ht="12.5" x14ac:dyDescent="0.25">
      <c r="A513" s="3"/>
      <c r="B513" s="3"/>
      <c r="C513" s="10"/>
      <c r="D513" s="3"/>
      <c r="E513" s="3"/>
      <c r="F513" s="3"/>
      <c r="G513" s="3"/>
      <c r="H513" s="3"/>
      <c r="I513" s="3"/>
      <c r="J513" s="3"/>
    </row>
    <row r="514" spans="1:10" ht="12.5" x14ac:dyDescent="0.25">
      <c r="A514" s="3"/>
      <c r="B514" s="3"/>
      <c r="C514" s="10"/>
      <c r="D514" s="3"/>
      <c r="E514" s="3"/>
      <c r="F514" s="3"/>
      <c r="G514" s="3"/>
      <c r="H514" s="3"/>
      <c r="I514" s="3"/>
      <c r="J514" s="3"/>
    </row>
    <row r="515" spans="1:10" ht="12.5" x14ac:dyDescent="0.25">
      <c r="A515" s="3"/>
      <c r="B515" s="3"/>
      <c r="C515" s="10"/>
      <c r="D515" s="3"/>
      <c r="E515" s="3"/>
      <c r="F515" s="3"/>
      <c r="G515" s="3"/>
      <c r="H515" s="3"/>
      <c r="I515" s="3"/>
      <c r="J515" s="3"/>
    </row>
    <row r="516" spans="1:10" ht="12.5" x14ac:dyDescent="0.25">
      <c r="A516" s="3"/>
      <c r="B516" s="3"/>
      <c r="C516" s="10"/>
      <c r="D516" s="3"/>
      <c r="E516" s="3"/>
      <c r="F516" s="3"/>
      <c r="G516" s="3"/>
      <c r="H516" s="3"/>
      <c r="I516" s="3"/>
      <c r="J516" s="3"/>
    </row>
    <row r="517" spans="1:10" ht="12.5" x14ac:dyDescent="0.25">
      <c r="A517" s="3"/>
      <c r="B517" s="3"/>
      <c r="C517" s="10"/>
      <c r="D517" s="3"/>
      <c r="E517" s="3"/>
      <c r="F517" s="3"/>
      <c r="G517" s="3"/>
      <c r="H517" s="3"/>
      <c r="I517" s="3"/>
      <c r="J517" s="3"/>
    </row>
    <row r="518" spans="1:10" ht="12.5" x14ac:dyDescent="0.25">
      <c r="A518" s="3"/>
      <c r="B518" s="3"/>
      <c r="C518" s="10"/>
      <c r="D518" s="3"/>
      <c r="E518" s="3"/>
      <c r="F518" s="3"/>
      <c r="G518" s="3"/>
      <c r="H518" s="3"/>
      <c r="I518" s="3"/>
      <c r="J518" s="3"/>
    </row>
    <row r="519" spans="1:10" ht="12.5" x14ac:dyDescent="0.25">
      <c r="A519" s="3"/>
      <c r="B519" s="3"/>
      <c r="C519" s="10"/>
      <c r="D519" s="3"/>
      <c r="E519" s="3"/>
      <c r="F519" s="3"/>
      <c r="G519" s="3"/>
      <c r="H519" s="3"/>
      <c r="I519" s="3"/>
      <c r="J519" s="3"/>
    </row>
    <row r="520" spans="1:10" ht="12.5" x14ac:dyDescent="0.25">
      <c r="A520" s="3"/>
      <c r="B520" s="3"/>
      <c r="C520" s="10"/>
      <c r="D520" s="3"/>
      <c r="E520" s="3"/>
      <c r="F520" s="3"/>
      <c r="G520" s="3"/>
      <c r="H520" s="3"/>
      <c r="I520" s="3"/>
      <c r="J520" s="3"/>
    </row>
    <row r="521" spans="1:10" ht="12.5" x14ac:dyDescent="0.25">
      <c r="A521" s="3"/>
      <c r="B521" s="3"/>
      <c r="C521" s="10"/>
      <c r="D521" s="3"/>
      <c r="E521" s="3"/>
      <c r="F521" s="3"/>
      <c r="G521" s="3"/>
      <c r="H521" s="3"/>
      <c r="I521" s="3"/>
      <c r="J521" s="3"/>
    </row>
    <row r="522" spans="1:10" ht="12.5" x14ac:dyDescent="0.25">
      <c r="A522" s="3"/>
      <c r="B522" s="3"/>
      <c r="C522" s="10"/>
      <c r="D522" s="3"/>
      <c r="E522" s="3"/>
      <c r="F522" s="3"/>
      <c r="G522" s="3"/>
      <c r="H522" s="3"/>
      <c r="I522" s="3"/>
      <c r="J522" s="3"/>
    </row>
    <row r="523" spans="1:10" ht="12.5" x14ac:dyDescent="0.25">
      <c r="A523" s="3"/>
      <c r="B523" s="3"/>
      <c r="C523" s="10"/>
      <c r="D523" s="3"/>
      <c r="E523" s="3"/>
      <c r="F523" s="3"/>
      <c r="G523" s="3"/>
      <c r="H523" s="3"/>
      <c r="I523" s="3"/>
      <c r="J523" s="3"/>
    </row>
    <row r="524" spans="1:10" ht="12.5" x14ac:dyDescent="0.25">
      <c r="A524" s="3"/>
      <c r="B524" s="3"/>
      <c r="C524" s="10"/>
      <c r="D524" s="3"/>
      <c r="E524" s="3"/>
      <c r="F524" s="3"/>
      <c r="G524" s="3"/>
      <c r="H524" s="3"/>
      <c r="I524" s="3"/>
      <c r="J524" s="3"/>
    </row>
    <row r="525" spans="1:10" ht="12.5" x14ac:dyDescent="0.25">
      <c r="A525" s="3"/>
      <c r="B525" s="3"/>
      <c r="C525" s="10"/>
      <c r="D525" s="3"/>
      <c r="E525" s="3"/>
      <c r="F525" s="3"/>
      <c r="G525" s="3"/>
      <c r="H525" s="3"/>
      <c r="I525" s="3"/>
      <c r="J525" s="3"/>
    </row>
    <row r="526" spans="1:10" ht="12.5" x14ac:dyDescent="0.25">
      <c r="A526" s="3"/>
      <c r="B526" s="3"/>
      <c r="C526" s="10"/>
      <c r="D526" s="3"/>
      <c r="E526" s="3"/>
      <c r="F526" s="3"/>
      <c r="G526" s="3"/>
      <c r="H526" s="3"/>
      <c r="I526" s="3"/>
      <c r="J526" s="3"/>
    </row>
    <row r="527" spans="1:10" ht="12.5" x14ac:dyDescent="0.25">
      <c r="A527" s="3"/>
      <c r="B527" s="3"/>
      <c r="C527" s="10"/>
      <c r="D527" s="3"/>
      <c r="E527" s="3"/>
      <c r="F527" s="3"/>
      <c r="G527" s="3"/>
      <c r="H527" s="3"/>
      <c r="I527" s="3"/>
      <c r="J527" s="3"/>
    </row>
    <row r="528" spans="1:10" ht="12.5" x14ac:dyDescent="0.25">
      <c r="A528" s="3"/>
      <c r="B528" s="3"/>
      <c r="C528" s="10"/>
      <c r="D528" s="3"/>
      <c r="E528" s="3"/>
      <c r="F528" s="3"/>
      <c r="G528" s="3"/>
      <c r="H528" s="3"/>
      <c r="I528" s="3"/>
      <c r="J528" s="3"/>
    </row>
    <row r="529" spans="1:10" ht="12.5" x14ac:dyDescent="0.25">
      <c r="A529" s="3"/>
      <c r="B529" s="3"/>
      <c r="C529" s="10"/>
      <c r="D529" s="3"/>
      <c r="E529" s="3"/>
      <c r="F529" s="3"/>
      <c r="G529" s="3"/>
      <c r="H529" s="3"/>
      <c r="I529" s="3"/>
      <c r="J529" s="3"/>
    </row>
    <row r="530" spans="1:10" ht="12.5" x14ac:dyDescent="0.25">
      <c r="A530" s="3"/>
      <c r="B530" s="3"/>
      <c r="C530" s="10"/>
      <c r="D530" s="3"/>
      <c r="E530" s="3"/>
      <c r="F530" s="3"/>
      <c r="G530" s="3"/>
      <c r="H530" s="3"/>
      <c r="I530" s="3"/>
      <c r="J530" s="3"/>
    </row>
    <row r="531" spans="1:10" ht="12.5" x14ac:dyDescent="0.25">
      <c r="A531" s="3"/>
      <c r="B531" s="3"/>
      <c r="C531" s="10"/>
      <c r="D531" s="3"/>
      <c r="E531" s="3"/>
      <c r="F531" s="3"/>
      <c r="G531" s="3"/>
      <c r="H531" s="3"/>
      <c r="I531" s="3"/>
      <c r="J531" s="3"/>
    </row>
    <row r="532" spans="1:10" ht="12.5" x14ac:dyDescent="0.25">
      <c r="A532" s="3"/>
      <c r="B532" s="3"/>
      <c r="C532" s="10"/>
      <c r="D532" s="3"/>
      <c r="E532" s="3"/>
      <c r="F532" s="3"/>
      <c r="G532" s="3"/>
      <c r="H532" s="3"/>
      <c r="I532" s="3"/>
      <c r="J532" s="3"/>
    </row>
    <row r="533" spans="1:10" ht="12.5" x14ac:dyDescent="0.25">
      <c r="A533" s="3"/>
      <c r="B533" s="3"/>
      <c r="C533" s="10"/>
      <c r="D533" s="3"/>
      <c r="E533" s="3"/>
      <c r="F533" s="3"/>
      <c r="G533" s="3"/>
      <c r="H533" s="3"/>
      <c r="I533" s="3"/>
      <c r="J533" s="3"/>
    </row>
    <row r="534" spans="1:10" ht="12.5" x14ac:dyDescent="0.25">
      <c r="A534" s="3"/>
      <c r="B534" s="3"/>
      <c r="C534" s="10"/>
      <c r="D534" s="3"/>
      <c r="E534" s="3"/>
      <c r="F534" s="3"/>
      <c r="G534" s="3"/>
      <c r="H534" s="3"/>
      <c r="I534" s="3"/>
      <c r="J534" s="3"/>
    </row>
    <row r="535" spans="1:10" ht="12.5" x14ac:dyDescent="0.25">
      <c r="A535" s="3"/>
      <c r="B535" s="3"/>
      <c r="C535" s="10"/>
      <c r="D535" s="3"/>
      <c r="E535" s="3"/>
      <c r="F535" s="3"/>
      <c r="G535" s="3"/>
      <c r="H535" s="3"/>
      <c r="I535" s="3"/>
      <c r="J535" s="3"/>
    </row>
    <row r="536" spans="1:10" ht="12.5" x14ac:dyDescent="0.25">
      <c r="A536" s="3"/>
      <c r="B536" s="3"/>
      <c r="C536" s="10"/>
      <c r="D536" s="3"/>
      <c r="E536" s="3"/>
      <c r="F536" s="3"/>
      <c r="G536" s="3"/>
      <c r="H536" s="3"/>
      <c r="I536" s="3"/>
      <c r="J536" s="3"/>
    </row>
    <row r="537" spans="1:10" ht="12.5" x14ac:dyDescent="0.25">
      <c r="A537" s="3"/>
      <c r="B537" s="3"/>
      <c r="C537" s="10"/>
      <c r="D537" s="3"/>
      <c r="E537" s="3"/>
      <c r="F537" s="3"/>
      <c r="G537" s="3"/>
      <c r="H537" s="3"/>
      <c r="I537" s="3"/>
      <c r="J537" s="3"/>
    </row>
    <row r="538" spans="1:10" ht="12.5" x14ac:dyDescent="0.25">
      <c r="A538" s="3"/>
      <c r="B538" s="3"/>
      <c r="C538" s="10"/>
      <c r="D538" s="3"/>
      <c r="E538" s="3"/>
      <c r="F538" s="3"/>
      <c r="G538" s="3"/>
      <c r="H538" s="3"/>
      <c r="I538" s="3"/>
      <c r="J538" s="3"/>
    </row>
    <row r="539" spans="1:10" ht="12.5" x14ac:dyDescent="0.25">
      <c r="A539" s="3"/>
      <c r="B539" s="3"/>
      <c r="C539" s="10"/>
      <c r="D539" s="3"/>
      <c r="E539" s="3"/>
      <c r="F539" s="3"/>
      <c r="G539" s="3"/>
      <c r="H539" s="3"/>
      <c r="I539" s="3"/>
      <c r="J539" s="3"/>
    </row>
    <row r="540" spans="1:10" ht="12.5" x14ac:dyDescent="0.25">
      <c r="A540" s="3"/>
      <c r="B540" s="3"/>
      <c r="C540" s="10"/>
      <c r="D540" s="3"/>
      <c r="E540" s="3"/>
      <c r="F540" s="3"/>
      <c r="G540" s="3"/>
      <c r="H540" s="3"/>
      <c r="I540" s="3"/>
      <c r="J540" s="3"/>
    </row>
    <row r="541" spans="1:10" ht="12.5" x14ac:dyDescent="0.25">
      <c r="A541" s="3"/>
      <c r="B541" s="3"/>
      <c r="C541" s="10"/>
      <c r="D541" s="3"/>
      <c r="E541" s="3"/>
      <c r="F541" s="3"/>
      <c r="G541" s="3"/>
      <c r="H541" s="3"/>
      <c r="I541" s="3"/>
      <c r="J541" s="3"/>
    </row>
    <row r="542" spans="1:10" ht="12.5" x14ac:dyDescent="0.25">
      <c r="A542" s="3"/>
      <c r="B542" s="3"/>
      <c r="C542" s="10"/>
      <c r="D542" s="3"/>
      <c r="E542" s="3"/>
      <c r="F542" s="3"/>
      <c r="G542" s="3"/>
      <c r="H542" s="3"/>
      <c r="I542" s="3"/>
      <c r="J542" s="3"/>
    </row>
    <row r="543" spans="1:10" ht="12.5" x14ac:dyDescent="0.25">
      <c r="A543" s="3"/>
      <c r="B543" s="3"/>
      <c r="C543" s="10"/>
      <c r="D543" s="3"/>
      <c r="E543" s="3"/>
      <c r="F543" s="3"/>
      <c r="G543" s="3"/>
      <c r="H543" s="3"/>
      <c r="I543" s="3"/>
      <c r="J543" s="3"/>
    </row>
    <row r="544" spans="1:10" ht="12.5" x14ac:dyDescent="0.25">
      <c r="A544" s="3"/>
      <c r="B544" s="3"/>
      <c r="C544" s="10"/>
      <c r="D544" s="3"/>
      <c r="E544" s="3"/>
      <c r="F544" s="3"/>
      <c r="G544" s="3"/>
      <c r="H544" s="3"/>
      <c r="I544" s="3"/>
      <c r="J544" s="3"/>
    </row>
    <row r="545" spans="1:10" ht="12.5" x14ac:dyDescent="0.25">
      <c r="A545" s="3"/>
      <c r="B545" s="3"/>
      <c r="C545" s="10"/>
      <c r="D545" s="3"/>
      <c r="E545" s="3"/>
      <c r="F545" s="3"/>
      <c r="G545" s="3"/>
      <c r="H545" s="3"/>
      <c r="I545" s="3"/>
      <c r="J545" s="3"/>
    </row>
    <row r="546" spans="1:10" ht="12.5" x14ac:dyDescent="0.25">
      <c r="A546" s="3"/>
      <c r="B546" s="3"/>
      <c r="C546" s="10"/>
      <c r="D546" s="3"/>
      <c r="E546" s="3"/>
      <c r="F546" s="3"/>
      <c r="G546" s="3"/>
      <c r="H546" s="3"/>
      <c r="I546" s="3"/>
      <c r="J546" s="3"/>
    </row>
    <row r="547" spans="1:10" ht="12.5" x14ac:dyDescent="0.25">
      <c r="A547" s="3"/>
      <c r="B547" s="3"/>
      <c r="C547" s="10"/>
      <c r="D547" s="3"/>
      <c r="E547" s="3"/>
      <c r="F547" s="3"/>
      <c r="G547" s="3"/>
      <c r="H547" s="3"/>
      <c r="I547" s="3"/>
      <c r="J547" s="3"/>
    </row>
    <row r="548" spans="1:10" ht="12.5" x14ac:dyDescent="0.25">
      <c r="A548" s="3"/>
      <c r="B548" s="3"/>
      <c r="C548" s="10"/>
      <c r="D548" s="3"/>
      <c r="E548" s="3"/>
      <c r="F548" s="3"/>
      <c r="G548" s="3"/>
      <c r="H548" s="3"/>
      <c r="I548" s="3"/>
      <c r="J548" s="3"/>
    </row>
    <row r="549" spans="1:10" ht="12.5" x14ac:dyDescent="0.25">
      <c r="A549" s="3"/>
      <c r="B549" s="3"/>
      <c r="C549" s="10"/>
      <c r="D549" s="3"/>
      <c r="E549" s="3"/>
      <c r="F549" s="3"/>
      <c r="G549" s="3"/>
      <c r="H549" s="3"/>
      <c r="I549" s="3"/>
      <c r="J549" s="3"/>
    </row>
    <row r="550" spans="1:10" ht="12.5" x14ac:dyDescent="0.25">
      <c r="A550" s="3"/>
      <c r="B550" s="3"/>
      <c r="C550" s="10"/>
      <c r="D550" s="3"/>
      <c r="E550" s="3"/>
      <c r="F550" s="3"/>
      <c r="G550" s="3"/>
      <c r="H550" s="3"/>
      <c r="I550" s="3"/>
      <c r="J550" s="3"/>
    </row>
    <row r="551" spans="1:10" ht="12.5" x14ac:dyDescent="0.25">
      <c r="A551" s="3"/>
      <c r="B551" s="3"/>
      <c r="C551" s="10"/>
      <c r="D551" s="3"/>
      <c r="E551" s="3"/>
      <c r="F551" s="3"/>
      <c r="G551" s="3"/>
      <c r="H551" s="3"/>
      <c r="I551" s="3"/>
      <c r="J551" s="3"/>
    </row>
    <row r="552" spans="1:10" ht="12.5" x14ac:dyDescent="0.25">
      <c r="A552" s="3"/>
      <c r="B552" s="3"/>
      <c r="C552" s="10"/>
      <c r="D552" s="3"/>
      <c r="E552" s="3"/>
      <c r="F552" s="3"/>
      <c r="G552" s="3"/>
      <c r="H552" s="3"/>
      <c r="I552" s="3"/>
      <c r="J552" s="3"/>
    </row>
    <row r="553" spans="1:10" ht="12.5" x14ac:dyDescent="0.25">
      <c r="A553" s="3"/>
      <c r="B553" s="3"/>
      <c r="C553" s="10"/>
      <c r="D553" s="3"/>
      <c r="E553" s="3"/>
      <c r="F553" s="3"/>
      <c r="G553" s="3"/>
      <c r="H553" s="3"/>
      <c r="I553" s="3"/>
      <c r="J553" s="3"/>
    </row>
    <row r="554" spans="1:10" ht="12.5" x14ac:dyDescent="0.25">
      <c r="A554" s="3"/>
      <c r="B554" s="3"/>
      <c r="C554" s="10"/>
      <c r="D554" s="3"/>
      <c r="E554" s="3"/>
      <c r="F554" s="3"/>
      <c r="G554" s="3"/>
      <c r="H554" s="3"/>
      <c r="I554" s="3"/>
      <c r="J554" s="3"/>
    </row>
    <row r="555" spans="1:10" ht="12.5" x14ac:dyDescent="0.25">
      <c r="A555" s="3"/>
      <c r="B555" s="3"/>
      <c r="C555" s="10"/>
      <c r="D555" s="3"/>
      <c r="E555" s="3"/>
      <c r="F555" s="3"/>
      <c r="G555" s="3"/>
      <c r="H555" s="3"/>
      <c r="I555" s="3"/>
      <c r="J555" s="3"/>
    </row>
    <row r="556" spans="1:10" ht="12.5" x14ac:dyDescent="0.25">
      <c r="A556" s="3"/>
      <c r="B556" s="3"/>
      <c r="C556" s="10"/>
      <c r="D556" s="3"/>
      <c r="E556" s="3"/>
      <c r="F556" s="3"/>
      <c r="G556" s="3"/>
      <c r="H556" s="3"/>
      <c r="I556" s="3"/>
      <c r="J556" s="3"/>
    </row>
    <row r="557" spans="1:10" ht="12.5" x14ac:dyDescent="0.25">
      <c r="A557" s="3"/>
      <c r="B557" s="3"/>
      <c r="C557" s="10"/>
      <c r="D557" s="3"/>
      <c r="E557" s="3"/>
      <c r="F557" s="3"/>
      <c r="G557" s="3"/>
      <c r="H557" s="3"/>
      <c r="I557" s="3"/>
      <c r="J557" s="3"/>
    </row>
    <row r="558" spans="1:10" ht="12.5" x14ac:dyDescent="0.25">
      <c r="A558" s="3"/>
      <c r="B558" s="3"/>
      <c r="C558" s="10"/>
      <c r="D558" s="3"/>
      <c r="E558" s="3"/>
      <c r="F558" s="3"/>
      <c r="G558" s="3"/>
      <c r="H558" s="3"/>
      <c r="I558" s="3"/>
      <c r="J558" s="3"/>
    </row>
    <row r="559" spans="1:10" ht="12.5" x14ac:dyDescent="0.25">
      <c r="A559" s="3"/>
      <c r="B559" s="3"/>
      <c r="C559" s="10"/>
      <c r="D559" s="3"/>
      <c r="E559" s="3"/>
      <c r="F559" s="3"/>
      <c r="G559" s="3"/>
      <c r="H559" s="3"/>
      <c r="I559" s="3"/>
      <c r="J559" s="3"/>
    </row>
    <row r="560" spans="1:10" ht="12.5" x14ac:dyDescent="0.25">
      <c r="A560" s="3"/>
      <c r="B560" s="3"/>
      <c r="C560" s="10"/>
      <c r="D560" s="3"/>
      <c r="E560" s="3"/>
      <c r="F560" s="3"/>
      <c r="G560" s="3"/>
      <c r="H560" s="3"/>
      <c r="I560" s="3"/>
      <c r="J560" s="3"/>
    </row>
    <row r="561" spans="1:10" ht="12.5" x14ac:dyDescent="0.25">
      <c r="A561" s="3"/>
      <c r="B561" s="3"/>
      <c r="C561" s="10"/>
      <c r="D561" s="3"/>
      <c r="E561" s="3"/>
      <c r="F561" s="3"/>
      <c r="G561" s="3"/>
      <c r="H561" s="3"/>
      <c r="I561" s="3"/>
      <c r="J561" s="3"/>
    </row>
    <row r="562" spans="1:10" ht="12.5" x14ac:dyDescent="0.25">
      <c r="A562" s="3"/>
      <c r="B562" s="3"/>
      <c r="C562" s="10"/>
      <c r="D562" s="3"/>
      <c r="E562" s="3"/>
      <c r="F562" s="3"/>
      <c r="G562" s="3"/>
      <c r="H562" s="3"/>
      <c r="I562" s="3"/>
      <c r="J562" s="3"/>
    </row>
    <row r="563" spans="1:10" ht="12.5" x14ac:dyDescent="0.25">
      <c r="A563" s="3"/>
      <c r="B563" s="3"/>
      <c r="C563" s="10"/>
      <c r="D563" s="3"/>
      <c r="E563" s="3"/>
      <c r="F563" s="3"/>
      <c r="G563" s="3"/>
      <c r="H563" s="3"/>
      <c r="I563" s="3"/>
      <c r="J563" s="3"/>
    </row>
    <row r="564" spans="1:10" ht="12.5" x14ac:dyDescent="0.25">
      <c r="A564" s="3"/>
      <c r="B564" s="3"/>
      <c r="C564" s="10"/>
      <c r="D564" s="3"/>
      <c r="E564" s="3"/>
      <c r="F564" s="3"/>
      <c r="G564" s="3"/>
      <c r="H564" s="3"/>
      <c r="I564" s="3"/>
      <c r="J564" s="3"/>
    </row>
    <row r="565" spans="1:10" ht="12.5" x14ac:dyDescent="0.25">
      <c r="A565" s="3"/>
      <c r="B565" s="3"/>
      <c r="C565" s="10"/>
      <c r="D565" s="3"/>
      <c r="E565" s="3"/>
      <c r="F565" s="3"/>
      <c r="G565" s="3"/>
      <c r="H565" s="3"/>
      <c r="I565" s="3"/>
      <c r="J565" s="3"/>
    </row>
    <row r="566" spans="1:10" ht="12.5" x14ac:dyDescent="0.25">
      <c r="A566" s="3"/>
      <c r="B566" s="3"/>
      <c r="C566" s="10"/>
      <c r="D566" s="3"/>
      <c r="E566" s="3"/>
      <c r="F566" s="3"/>
      <c r="G566" s="3"/>
      <c r="H566" s="3"/>
      <c r="I566" s="3"/>
      <c r="J566" s="3"/>
    </row>
    <row r="567" spans="1:10" ht="12.5" x14ac:dyDescent="0.25">
      <c r="A567" s="3"/>
      <c r="B567" s="3"/>
      <c r="C567" s="10"/>
      <c r="D567" s="3"/>
      <c r="E567" s="3"/>
      <c r="F567" s="3"/>
      <c r="G567" s="3"/>
      <c r="H567" s="3"/>
      <c r="I567" s="3"/>
      <c r="J567" s="3"/>
    </row>
    <row r="568" spans="1:10" ht="12.5" x14ac:dyDescent="0.25">
      <c r="A568" s="3"/>
      <c r="B568" s="3"/>
      <c r="C568" s="10"/>
      <c r="D568" s="3"/>
      <c r="E568" s="3"/>
      <c r="F568" s="3"/>
      <c r="G568" s="3"/>
      <c r="H568" s="3"/>
      <c r="I568" s="3"/>
      <c r="J568" s="3"/>
    </row>
    <row r="569" spans="1:10" ht="12.5" x14ac:dyDescent="0.25">
      <c r="A569" s="3"/>
      <c r="B569" s="3"/>
      <c r="C569" s="10"/>
      <c r="D569" s="3"/>
      <c r="E569" s="3"/>
      <c r="F569" s="3"/>
      <c r="G569" s="3"/>
      <c r="H569" s="3"/>
      <c r="I569" s="3"/>
      <c r="J569" s="3"/>
    </row>
    <row r="570" spans="1:10" ht="12.5" x14ac:dyDescent="0.25">
      <c r="A570" s="3"/>
      <c r="B570" s="3"/>
      <c r="C570" s="10"/>
      <c r="D570" s="3"/>
      <c r="E570" s="3"/>
      <c r="F570" s="3"/>
      <c r="G570" s="3"/>
      <c r="H570" s="3"/>
      <c r="I570" s="3"/>
      <c r="J570" s="3"/>
    </row>
    <row r="571" spans="1:10" ht="12.5" x14ac:dyDescent="0.25">
      <c r="A571" s="3"/>
      <c r="B571" s="3"/>
      <c r="C571" s="10"/>
      <c r="D571" s="3"/>
      <c r="E571" s="3"/>
      <c r="F571" s="3"/>
      <c r="G571" s="3"/>
      <c r="H571" s="3"/>
      <c r="I571" s="3"/>
      <c r="J571" s="3"/>
    </row>
    <row r="572" spans="1:10" ht="12.5" x14ac:dyDescent="0.25">
      <c r="A572" s="3"/>
      <c r="B572" s="3"/>
      <c r="C572" s="10"/>
      <c r="D572" s="3"/>
      <c r="E572" s="3"/>
      <c r="F572" s="3"/>
      <c r="G572" s="3"/>
      <c r="H572" s="3"/>
      <c r="I572" s="3"/>
      <c r="J572" s="3"/>
    </row>
    <row r="573" spans="1:10" ht="12.5" x14ac:dyDescent="0.25">
      <c r="A573" s="3"/>
      <c r="B573" s="3"/>
      <c r="C573" s="10"/>
      <c r="D573" s="3"/>
      <c r="E573" s="3"/>
      <c r="F573" s="3"/>
      <c r="G573" s="3"/>
      <c r="H573" s="3"/>
      <c r="I573" s="3"/>
      <c r="J573" s="3"/>
    </row>
    <row r="574" spans="1:10" ht="12.5" x14ac:dyDescent="0.25">
      <c r="A574" s="3"/>
      <c r="B574" s="3"/>
      <c r="C574" s="10"/>
      <c r="D574" s="3"/>
      <c r="E574" s="3"/>
      <c r="F574" s="3"/>
      <c r="G574" s="3"/>
      <c r="H574" s="3"/>
      <c r="I574" s="3"/>
      <c r="J574" s="3"/>
    </row>
    <row r="575" spans="1:10" ht="12.5" x14ac:dyDescent="0.25">
      <c r="A575" s="3"/>
      <c r="B575" s="3"/>
      <c r="C575" s="10"/>
      <c r="D575" s="3"/>
      <c r="E575" s="3"/>
      <c r="F575" s="3"/>
      <c r="G575" s="3"/>
      <c r="H575" s="3"/>
      <c r="I575" s="3"/>
      <c r="J575" s="3"/>
    </row>
    <row r="576" spans="1:10" ht="12.5" x14ac:dyDescent="0.25">
      <c r="A576" s="3"/>
      <c r="B576" s="3"/>
      <c r="C576" s="10"/>
      <c r="D576" s="3"/>
      <c r="E576" s="3"/>
      <c r="F576" s="3"/>
      <c r="G576" s="3"/>
      <c r="H576" s="3"/>
      <c r="I576" s="3"/>
      <c r="J576" s="3"/>
    </row>
    <row r="577" spans="1:10" ht="12.5" x14ac:dyDescent="0.25">
      <c r="A577" s="3"/>
      <c r="B577" s="3"/>
      <c r="C577" s="10"/>
      <c r="D577" s="3"/>
      <c r="E577" s="3"/>
      <c r="F577" s="3"/>
      <c r="G577" s="3"/>
      <c r="H577" s="3"/>
      <c r="I577" s="3"/>
      <c r="J577" s="3"/>
    </row>
    <row r="578" spans="1:10" ht="12.5" x14ac:dyDescent="0.25">
      <c r="A578" s="3"/>
      <c r="B578" s="3"/>
      <c r="C578" s="10"/>
      <c r="D578" s="3"/>
      <c r="E578" s="3"/>
      <c r="F578" s="3"/>
      <c r="G578" s="3"/>
      <c r="H578" s="3"/>
      <c r="I578" s="3"/>
      <c r="J578" s="3"/>
    </row>
    <row r="579" spans="1:10" ht="12.5" x14ac:dyDescent="0.25">
      <c r="A579" s="3"/>
      <c r="B579" s="3"/>
      <c r="C579" s="10"/>
      <c r="D579" s="3"/>
      <c r="E579" s="3"/>
      <c r="F579" s="3"/>
      <c r="G579" s="3"/>
      <c r="H579" s="3"/>
      <c r="I579" s="3"/>
      <c r="J579" s="3"/>
    </row>
    <row r="580" spans="1:10" ht="12.5" x14ac:dyDescent="0.25">
      <c r="A580" s="3"/>
      <c r="B580" s="3"/>
      <c r="C580" s="10"/>
      <c r="D580" s="3"/>
      <c r="E580" s="3"/>
      <c r="F580" s="3"/>
      <c r="G580" s="3"/>
      <c r="H580" s="3"/>
      <c r="I580" s="3"/>
      <c r="J580" s="3"/>
    </row>
    <row r="581" spans="1:10" ht="12.5" x14ac:dyDescent="0.25">
      <c r="A581" s="3"/>
      <c r="B581" s="3"/>
      <c r="C581" s="10"/>
      <c r="D581" s="3"/>
      <c r="E581" s="3"/>
      <c r="F581" s="3"/>
      <c r="G581" s="3"/>
      <c r="H581" s="3"/>
      <c r="I581" s="3"/>
      <c r="J581" s="3"/>
    </row>
    <row r="582" spans="1:10" ht="12.5" x14ac:dyDescent="0.25">
      <c r="A582" s="3"/>
      <c r="B582" s="3"/>
      <c r="C582" s="10"/>
      <c r="D582" s="3"/>
      <c r="E582" s="3"/>
      <c r="F582" s="3"/>
      <c r="G582" s="3"/>
      <c r="H582" s="3"/>
      <c r="I582" s="3"/>
      <c r="J582" s="3"/>
    </row>
    <row r="583" spans="1:10" ht="12.5" x14ac:dyDescent="0.25">
      <c r="A583" s="3"/>
      <c r="B583" s="3"/>
      <c r="C583" s="10"/>
      <c r="D583" s="3"/>
      <c r="E583" s="3"/>
      <c r="F583" s="3"/>
      <c r="G583" s="3"/>
      <c r="H583" s="3"/>
      <c r="I583" s="3"/>
      <c r="J583" s="3"/>
    </row>
    <row r="584" spans="1:10" ht="12.5" x14ac:dyDescent="0.25">
      <c r="A584" s="3"/>
      <c r="B584" s="3"/>
      <c r="C584" s="10"/>
      <c r="D584" s="3"/>
      <c r="E584" s="3"/>
      <c r="F584" s="3"/>
      <c r="G584" s="3"/>
      <c r="H584" s="3"/>
      <c r="I584" s="3"/>
      <c r="J584" s="3"/>
    </row>
    <row r="585" spans="1:10" ht="12.5" x14ac:dyDescent="0.25">
      <c r="A585" s="3"/>
      <c r="B585" s="3"/>
      <c r="C585" s="10"/>
      <c r="D585" s="3"/>
      <c r="E585" s="3"/>
      <c r="F585" s="3"/>
      <c r="G585" s="3"/>
      <c r="H585" s="3"/>
      <c r="I585" s="3"/>
      <c r="J585" s="3"/>
    </row>
    <row r="586" spans="1:10" ht="12.5" x14ac:dyDescent="0.25">
      <c r="A586" s="3"/>
      <c r="B586" s="3"/>
      <c r="C586" s="10"/>
      <c r="D586" s="3"/>
      <c r="E586" s="3"/>
      <c r="F586" s="3"/>
      <c r="G586" s="3"/>
      <c r="H586" s="3"/>
      <c r="I586" s="3"/>
      <c r="J586" s="3"/>
    </row>
    <row r="587" spans="1:10" ht="12.5" x14ac:dyDescent="0.25">
      <c r="A587" s="3"/>
      <c r="B587" s="3"/>
      <c r="C587" s="10"/>
      <c r="D587" s="3"/>
      <c r="E587" s="3"/>
      <c r="F587" s="3"/>
      <c r="G587" s="3"/>
      <c r="H587" s="3"/>
      <c r="I587" s="3"/>
      <c r="J587" s="3"/>
    </row>
    <row r="588" spans="1:10" ht="12.5" x14ac:dyDescent="0.25">
      <c r="A588" s="3"/>
      <c r="B588" s="3"/>
      <c r="C588" s="10"/>
      <c r="D588" s="3"/>
      <c r="E588" s="3"/>
      <c r="F588" s="3"/>
      <c r="G588" s="3"/>
      <c r="H588" s="3"/>
      <c r="I588" s="3"/>
      <c r="J588" s="3"/>
    </row>
    <row r="589" spans="1:10" ht="12.5" x14ac:dyDescent="0.25">
      <c r="A589" s="3"/>
      <c r="B589" s="3"/>
      <c r="C589" s="10"/>
      <c r="D589" s="3"/>
      <c r="E589" s="3"/>
      <c r="F589" s="3"/>
      <c r="G589" s="3"/>
      <c r="H589" s="3"/>
      <c r="I589" s="3"/>
      <c r="J589" s="3"/>
    </row>
    <row r="590" spans="1:10" ht="12.5" x14ac:dyDescent="0.25">
      <c r="A590" s="3"/>
      <c r="B590" s="3"/>
      <c r="C590" s="10"/>
      <c r="D590" s="3"/>
      <c r="E590" s="3"/>
      <c r="F590" s="3"/>
      <c r="G590" s="3"/>
      <c r="H590" s="3"/>
      <c r="I590" s="3"/>
      <c r="J590" s="3"/>
    </row>
    <row r="591" spans="1:10" ht="12.5" x14ac:dyDescent="0.25">
      <c r="A591" s="3"/>
      <c r="B591" s="3"/>
      <c r="C591" s="10"/>
      <c r="D591" s="3"/>
      <c r="E591" s="3"/>
      <c r="F591" s="3"/>
      <c r="G591" s="3"/>
      <c r="H591" s="3"/>
      <c r="I591" s="3"/>
      <c r="J591" s="3"/>
    </row>
    <row r="592" spans="1:10" ht="12.5" x14ac:dyDescent="0.25">
      <c r="A592" s="3"/>
      <c r="B592" s="3"/>
      <c r="C592" s="10"/>
      <c r="D592" s="3"/>
      <c r="E592" s="3"/>
      <c r="F592" s="3"/>
      <c r="G592" s="3"/>
      <c r="H592" s="3"/>
      <c r="I592" s="3"/>
      <c r="J592" s="3"/>
    </row>
    <row r="593" spans="1:10" ht="12.5" x14ac:dyDescent="0.25">
      <c r="A593" s="3"/>
      <c r="B593" s="3"/>
      <c r="C593" s="10"/>
      <c r="D593" s="3"/>
      <c r="E593" s="3"/>
      <c r="F593" s="3"/>
      <c r="G593" s="3"/>
      <c r="H593" s="3"/>
      <c r="I593" s="3"/>
      <c r="J593" s="3"/>
    </row>
    <row r="594" spans="1:10" ht="12.5" x14ac:dyDescent="0.25">
      <c r="A594" s="3"/>
      <c r="B594" s="3"/>
      <c r="C594" s="10"/>
      <c r="D594" s="3"/>
      <c r="E594" s="3"/>
      <c r="F594" s="3"/>
      <c r="G594" s="3"/>
      <c r="H594" s="3"/>
      <c r="I594" s="3"/>
      <c r="J594" s="3"/>
    </row>
    <row r="595" spans="1:10" ht="12.5" x14ac:dyDescent="0.25">
      <c r="A595" s="3"/>
      <c r="B595" s="3"/>
      <c r="C595" s="10"/>
      <c r="D595" s="3"/>
      <c r="E595" s="3"/>
      <c r="F595" s="3"/>
      <c r="G595" s="3"/>
      <c r="H595" s="3"/>
      <c r="I595" s="3"/>
      <c r="J595" s="3"/>
    </row>
    <row r="596" spans="1:10" ht="12.5" x14ac:dyDescent="0.25">
      <c r="A596" s="3"/>
      <c r="B596" s="3"/>
      <c r="C596" s="10"/>
      <c r="D596" s="3"/>
      <c r="E596" s="3"/>
      <c r="F596" s="3"/>
      <c r="G596" s="3"/>
      <c r="H596" s="3"/>
      <c r="I596" s="3"/>
      <c r="J596" s="3"/>
    </row>
    <row r="597" spans="1:10" ht="12.5" x14ac:dyDescent="0.25">
      <c r="A597" s="3"/>
      <c r="B597" s="3"/>
      <c r="C597" s="10"/>
      <c r="D597" s="3"/>
      <c r="E597" s="3"/>
      <c r="F597" s="3"/>
      <c r="G597" s="3"/>
      <c r="H597" s="3"/>
      <c r="I597" s="3"/>
      <c r="J597" s="3"/>
    </row>
    <row r="598" spans="1:10" ht="12.5" x14ac:dyDescent="0.25">
      <c r="A598" s="3"/>
      <c r="B598" s="3"/>
      <c r="C598" s="10"/>
      <c r="D598" s="3"/>
      <c r="E598" s="3"/>
      <c r="F598" s="3"/>
      <c r="G598" s="3"/>
      <c r="H598" s="3"/>
      <c r="I598" s="3"/>
      <c r="J598" s="3"/>
    </row>
    <row r="599" spans="1:10" ht="12.5" x14ac:dyDescent="0.25">
      <c r="A599" s="3"/>
      <c r="B599" s="3"/>
      <c r="C599" s="10"/>
      <c r="D599" s="3"/>
      <c r="E599" s="3"/>
      <c r="F599" s="3"/>
      <c r="G599" s="3"/>
      <c r="H599" s="3"/>
      <c r="I599" s="3"/>
      <c r="J599" s="3"/>
    </row>
    <row r="600" spans="1:10" ht="12.5" x14ac:dyDescent="0.25">
      <c r="A600" s="3"/>
      <c r="B600" s="3"/>
      <c r="C600" s="10"/>
      <c r="D600" s="3"/>
      <c r="E600" s="3"/>
      <c r="F600" s="3"/>
      <c r="G600" s="3"/>
      <c r="H600" s="3"/>
      <c r="I600" s="3"/>
      <c r="J600" s="3"/>
    </row>
    <row r="601" spans="1:10" ht="12.5" x14ac:dyDescent="0.25">
      <c r="A601" s="3"/>
      <c r="B601" s="3"/>
      <c r="C601" s="10"/>
      <c r="D601" s="3"/>
      <c r="E601" s="3"/>
      <c r="F601" s="3"/>
      <c r="G601" s="3"/>
      <c r="H601" s="3"/>
      <c r="I601" s="3"/>
      <c r="J601" s="3"/>
    </row>
    <row r="602" spans="1:10" ht="12.5" x14ac:dyDescent="0.25">
      <c r="A602" s="3"/>
      <c r="B602" s="3"/>
      <c r="C602" s="10"/>
      <c r="D602" s="3"/>
      <c r="E602" s="3"/>
      <c r="F602" s="3"/>
      <c r="G602" s="3"/>
      <c r="H602" s="3"/>
      <c r="I602" s="3"/>
      <c r="J602" s="3"/>
    </row>
    <row r="603" spans="1:10" ht="12.5" x14ac:dyDescent="0.25">
      <c r="A603" s="3"/>
      <c r="B603" s="3"/>
      <c r="C603" s="10"/>
      <c r="D603" s="3"/>
      <c r="E603" s="3"/>
      <c r="F603" s="3"/>
      <c r="G603" s="3"/>
      <c r="H603" s="3"/>
      <c r="I603" s="3"/>
      <c r="J603" s="3"/>
    </row>
    <row r="604" spans="1:10" ht="12.5" x14ac:dyDescent="0.25">
      <c r="A604" s="3"/>
      <c r="B604" s="3"/>
      <c r="C604" s="10"/>
      <c r="D604" s="3"/>
      <c r="E604" s="3"/>
      <c r="F604" s="3"/>
      <c r="G604" s="3"/>
      <c r="H604" s="3"/>
      <c r="I604" s="3"/>
      <c r="J604" s="3"/>
    </row>
    <row r="605" spans="1:10" ht="12.5" x14ac:dyDescent="0.25">
      <c r="A605" s="3"/>
      <c r="B605" s="3"/>
      <c r="C605" s="10"/>
      <c r="D605" s="3"/>
      <c r="E605" s="3"/>
      <c r="F605" s="3"/>
      <c r="G605" s="3"/>
      <c r="H605" s="3"/>
      <c r="I605" s="3"/>
      <c r="J605" s="3"/>
    </row>
    <row r="606" spans="1:10" ht="12.5" x14ac:dyDescent="0.25">
      <c r="A606" s="3"/>
      <c r="B606" s="3"/>
      <c r="C606" s="10"/>
      <c r="D606" s="3"/>
      <c r="E606" s="3"/>
      <c r="F606" s="3"/>
      <c r="G606" s="3"/>
      <c r="H606" s="3"/>
      <c r="I606" s="3"/>
      <c r="J606" s="3"/>
    </row>
    <row r="607" spans="1:10" ht="12.5" x14ac:dyDescent="0.25">
      <c r="A607" s="3"/>
      <c r="B607" s="3"/>
      <c r="C607" s="10"/>
      <c r="D607" s="3"/>
      <c r="E607" s="3"/>
      <c r="F607" s="3"/>
      <c r="G607" s="3"/>
      <c r="H607" s="3"/>
      <c r="I607" s="3"/>
      <c r="J607" s="3"/>
    </row>
    <row r="608" spans="1:10" ht="12.5" x14ac:dyDescent="0.25">
      <c r="A608" s="3"/>
      <c r="B608" s="3"/>
      <c r="C608" s="10"/>
      <c r="D608" s="3"/>
      <c r="E608" s="3"/>
      <c r="F608" s="3"/>
      <c r="G608" s="3"/>
      <c r="H608" s="3"/>
      <c r="I608" s="3"/>
      <c r="J608" s="3"/>
    </row>
    <row r="609" spans="1:10" ht="12.5" x14ac:dyDescent="0.25">
      <c r="A609" s="3"/>
      <c r="B609" s="3"/>
      <c r="C609" s="10"/>
      <c r="D609" s="3"/>
      <c r="E609" s="3"/>
      <c r="F609" s="3"/>
      <c r="G609" s="3"/>
      <c r="H609" s="3"/>
      <c r="I609" s="3"/>
      <c r="J609" s="3"/>
    </row>
    <row r="610" spans="1:10" ht="12.5" x14ac:dyDescent="0.25">
      <c r="A610" s="3"/>
      <c r="B610" s="3"/>
      <c r="C610" s="10"/>
      <c r="D610" s="3"/>
      <c r="E610" s="3"/>
      <c r="F610" s="3"/>
      <c r="G610" s="3"/>
      <c r="H610" s="3"/>
      <c r="I610" s="3"/>
      <c r="J610" s="3"/>
    </row>
    <row r="611" spans="1:10" ht="12.5" x14ac:dyDescent="0.25">
      <c r="A611" s="3"/>
      <c r="B611" s="3"/>
      <c r="C611" s="10"/>
      <c r="D611" s="3"/>
      <c r="E611" s="3"/>
      <c r="F611" s="3"/>
      <c r="G611" s="3"/>
      <c r="H611" s="3"/>
      <c r="I611" s="3"/>
      <c r="J611" s="3"/>
    </row>
    <row r="612" spans="1:10" ht="12.5" x14ac:dyDescent="0.25">
      <c r="A612" s="3"/>
      <c r="B612" s="3"/>
      <c r="C612" s="10"/>
      <c r="D612" s="3"/>
      <c r="E612" s="3"/>
      <c r="F612" s="3"/>
      <c r="G612" s="3"/>
      <c r="H612" s="3"/>
      <c r="I612" s="3"/>
      <c r="J612" s="3"/>
    </row>
    <row r="613" spans="1:10" ht="12.5" x14ac:dyDescent="0.25">
      <c r="A613" s="3"/>
      <c r="B613" s="3"/>
      <c r="C613" s="10"/>
      <c r="D613" s="3"/>
      <c r="E613" s="3"/>
      <c r="F613" s="3"/>
      <c r="G613" s="3"/>
      <c r="H613" s="3"/>
      <c r="I613" s="3"/>
      <c r="J613" s="3"/>
    </row>
    <row r="614" spans="1:10" ht="12.5" x14ac:dyDescent="0.25">
      <c r="A614" s="3"/>
      <c r="B614" s="3"/>
      <c r="C614" s="10"/>
      <c r="D614" s="3"/>
      <c r="E614" s="3"/>
      <c r="F614" s="3"/>
      <c r="G614" s="3"/>
      <c r="H614" s="3"/>
      <c r="I614" s="3"/>
      <c r="J614" s="3"/>
    </row>
    <row r="615" spans="1:10" ht="12.5" x14ac:dyDescent="0.25">
      <c r="A615" s="3"/>
      <c r="B615" s="3"/>
      <c r="C615" s="10"/>
      <c r="D615" s="3"/>
      <c r="E615" s="3"/>
      <c r="F615" s="3"/>
      <c r="G615" s="3"/>
      <c r="H615" s="3"/>
      <c r="I615" s="3"/>
      <c r="J615" s="3"/>
    </row>
    <row r="616" spans="1:10" ht="12.5" x14ac:dyDescent="0.25">
      <c r="A616" s="3"/>
      <c r="B616" s="3"/>
      <c r="C616" s="10"/>
      <c r="D616" s="3"/>
      <c r="E616" s="3"/>
      <c r="F616" s="3"/>
      <c r="G616" s="3"/>
      <c r="H616" s="3"/>
      <c r="I616" s="3"/>
      <c r="J616" s="3"/>
    </row>
    <row r="617" spans="1:10" ht="12.5" x14ac:dyDescent="0.25">
      <c r="A617" s="3"/>
      <c r="B617" s="3"/>
      <c r="C617" s="10"/>
      <c r="D617" s="3"/>
      <c r="E617" s="3"/>
      <c r="F617" s="3"/>
      <c r="G617" s="3"/>
      <c r="H617" s="3"/>
      <c r="I617" s="3"/>
      <c r="J617" s="3"/>
    </row>
    <row r="618" spans="1:10" ht="12.5" x14ac:dyDescent="0.25">
      <c r="A618" s="3"/>
      <c r="B618" s="3"/>
      <c r="C618" s="10"/>
      <c r="D618" s="3"/>
      <c r="E618" s="3"/>
      <c r="F618" s="3"/>
      <c r="G618" s="3"/>
      <c r="H618" s="3"/>
      <c r="I618" s="3"/>
      <c r="J618" s="3"/>
    </row>
    <row r="619" spans="1:10" ht="12.5" x14ac:dyDescent="0.25">
      <c r="A619" s="3"/>
      <c r="B619" s="3"/>
      <c r="C619" s="10"/>
      <c r="D619" s="3"/>
      <c r="E619" s="3"/>
      <c r="F619" s="3"/>
      <c r="G619" s="3"/>
      <c r="H619" s="3"/>
      <c r="I619" s="3"/>
      <c r="J619" s="3"/>
    </row>
    <row r="620" spans="1:10" ht="12.5" x14ac:dyDescent="0.25">
      <c r="A620" s="3"/>
      <c r="B620" s="3"/>
      <c r="C620" s="10"/>
      <c r="D620" s="3"/>
      <c r="E620" s="3"/>
      <c r="F620" s="3"/>
      <c r="G620" s="3"/>
      <c r="H620" s="3"/>
      <c r="I620" s="3"/>
      <c r="J620" s="3"/>
    </row>
    <row r="621" spans="1:10" ht="12.5" x14ac:dyDescent="0.25">
      <c r="A621" s="3"/>
      <c r="B621" s="3"/>
      <c r="C621" s="10"/>
      <c r="D621" s="3"/>
      <c r="E621" s="3"/>
      <c r="F621" s="3"/>
      <c r="G621" s="3"/>
      <c r="H621" s="3"/>
      <c r="I621" s="3"/>
      <c r="J621" s="3"/>
    </row>
    <row r="622" spans="1:10" ht="12.5" x14ac:dyDescent="0.25">
      <c r="A622" s="3"/>
      <c r="B622" s="3"/>
      <c r="C622" s="10"/>
      <c r="D622" s="3"/>
      <c r="E622" s="3"/>
      <c r="F622" s="3"/>
      <c r="G622" s="3"/>
      <c r="H622" s="3"/>
      <c r="I622" s="3"/>
      <c r="J622" s="3"/>
    </row>
    <row r="623" spans="1:10" ht="12.5" x14ac:dyDescent="0.25">
      <c r="A623" s="3"/>
      <c r="B623" s="3"/>
      <c r="C623" s="10"/>
      <c r="D623" s="3"/>
      <c r="E623" s="3"/>
      <c r="F623" s="3"/>
      <c r="G623" s="3"/>
      <c r="H623" s="3"/>
      <c r="I623" s="3"/>
      <c r="J623" s="3"/>
    </row>
    <row r="624" spans="1:10" ht="12.5" x14ac:dyDescent="0.25">
      <c r="A624" s="3"/>
      <c r="B624" s="3"/>
      <c r="C624" s="10"/>
      <c r="D624" s="3"/>
      <c r="E624" s="3"/>
      <c r="F624" s="3"/>
      <c r="G624" s="3"/>
      <c r="H624" s="3"/>
      <c r="I624" s="3"/>
      <c r="J624" s="3"/>
    </row>
    <row r="625" spans="1:10" ht="12.5" x14ac:dyDescent="0.25">
      <c r="A625" s="3"/>
      <c r="B625" s="3"/>
      <c r="C625" s="10"/>
      <c r="D625" s="3"/>
      <c r="E625" s="3"/>
      <c r="F625" s="3"/>
      <c r="G625" s="3"/>
      <c r="H625" s="3"/>
      <c r="I625" s="3"/>
      <c r="J625" s="3"/>
    </row>
    <row r="626" spans="1:10" ht="12.5" x14ac:dyDescent="0.25">
      <c r="A626" s="3"/>
      <c r="B626" s="3"/>
      <c r="C626" s="10"/>
      <c r="D626" s="3"/>
      <c r="E626" s="3"/>
      <c r="F626" s="3"/>
      <c r="G626" s="3"/>
      <c r="H626" s="3"/>
      <c r="I626" s="3"/>
      <c r="J626" s="3"/>
    </row>
    <row r="627" spans="1:10" ht="12.5" x14ac:dyDescent="0.25">
      <c r="A627" s="3"/>
      <c r="B627" s="3"/>
      <c r="C627" s="10"/>
      <c r="D627" s="3"/>
      <c r="E627" s="3"/>
      <c r="F627" s="3"/>
      <c r="G627" s="3"/>
      <c r="H627" s="3"/>
      <c r="I627" s="3"/>
      <c r="J627" s="3"/>
    </row>
    <row r="628" spans="1:10" ht="12.5" x14ac:dyDescent="0.25">
      <c r="A628" s="3"/>
      <c r="B628" s="3"/>
      <c r="C628" s="10"/>
      <c r="D628" s="3"/>
      <c r="E628" s="3"/>
      <c r="F628" s="3"/>
      <c r="G628" s="3"/>
      <c r="H628" s="3"/>
      <c r="I628" s="3"/>
      <c r="J628" s="3"/>
    </row>
    <row r="629" spans="1:10" ht="12.5" x14ac:dyDescent="0.25">
      <c r="A629" s="3"/>
      <c r="B629" s="3"/>
      <c r="C629" s="10"/>
      <c r="D629" s="3"/>
      <c r="E629" s="3"/>
      <c r="F629" s="3"/>
      <c r="G629" s="3"/>
      <c r="H629" s="3"/>
      <c r="I629" s="3"/>
      <c r="J629" s="3"/>
    </row>
    <row r="630" spans="1:10" ht="12.5" x14ac:dyDescent="0.25">
      <c r="A630" s="3"/>
      <c r="B630" s="3"/>
      <c r="C630" s="10"/>
      <c r="D630" s="3"/>
      <c r="E630" s="3"/>
      <c r="F630" s="3"/>
      <c r="G630" s="3"/>
      <c r="H630" s="3"/>
      <c r="I630" s="3"/>
      <c r="J630" s="3"/>
    </row>
    <row r="631" spans="1:10" ht="12.5" x14ac:dyDescent="0.25">
      <c r="A631" s="3"/>
      <c r="B631" s="3"/>
      <c r="C631" s="10"/>
      <c r="D631" s="3"/>
      <c r="E631" s="3"/>
      <c r="F631" s="3"/>
      <c r="G631" s="3"/>
      <c r="H631" s="3"/>
      <c r="I631" s="3"/>
      <c r="J631" s="3"/>
    </row>
    <row r="632" spans="1:10" ht="12.5" x14ac:dyDescent="0.25">
      <c r="A632" s="3"/>
      <c r="B632" s="3"/>
      <c r="C632" s="10"/>
      <c r="D632" s="3"/>
      <c r="E632" s="3"/>
      <c r="F632" s="3"/>
      <c r="G632" s="3"/>
      <c r="H632" s="3"/>
      <c r="I632" s="3"/>
      <c r="J632" s="3"/>
    </row>
    <row r="633" spans="1:10" ht="12.5" x14ac:dyDescent="0.25">
      <c r="A633" s="3"/>
      <c r="B633" s="3"/>
      <c r="C633" s="10"/>
      <c r="D633" s="3"/>
      <c r="E633" s="3"/>
      <c r="F633" s="3"/>
      <c r="G633" s="3"/>
      <c r="H633" s="3"/>
      <c r="I633" s="3"/>
      <c r="J633" s="3"/>
    </row>
    <row r="634" spans="1:10" ht="12.5" x14ac:dyDescent="0.25">
      <c r="A634" s="3"/>
      <c r="B634" s="3"/>
      <c r="C634" s="10"/>
      <c r="D634" s="3"/>
      <c r="E634" s="3"/>
      <c r="F634" s="3"/>
      <c r="G634" s="3"/>
      <c r="H634" s="3"/>
      <c r="I634" s="3"/>
      <c r="J634" s="3"/>
    </row>
    <row r="635" spans="1:10" ht="12.5" x14ac:dyDescent="0.25">
      <c r="A635" s="3"/>
      <c r="B635" s="3"/>
      <c r="C635" s="10"/>
      <c r="D635" s="3"/>
      <c r="E635" s="3"/>
      <c r="F635" s="3"/>
      <c r="G635" s="3"/>
      <c r="H635" s="3"/>
      <c r="I635" s="3"/>
      <c r="J635" s="3"/>
    </row>
    <row r="636" spans="1:10" ht="12.5" x14ac:dyDescent="0.25">
      <c r="A636" s="3"/>
      <c r="B636" s="3"/>
      <c r="C636" s="10"/>
      <c r="D636" s="3"/>
      <c r="E636" s="3"/>
      <c r="F636" s="3"/>
      <c r="G636" s="3"/>
      <c r="H636" s="3"/>
      <c r="I636" s="3"/>
      <c r="J636" s="3"/>
    </row>
    <row r="637" spans="1:10" ht="12.5" x14ac:dyDescent="0.25">
      <c r="A637" s="3"/>
      <c r="B637" s="3"/>
      <c r="C637" s="10"/>
      <c r="D637" s="3"/>
      <c r="E637" s="3"/>
      <c r="F637" s="3"/>
      <c r="G637" s="3"/>
      <c r="H637" s="3"/>
      <c r="I637" s="3"/>
      <c r="J637" s="3"/>
    </row>
    <row r="638" spans="1:10" ht="12.5" x14ac:dyDescent="0.25">
      <c r="A638" s="3"/>
      <c r="B638" s="3"/>
      <c r="C638" s="10"/>
      <c r="D638" s="3"/>
      <c r="E638" s="3"/>
      <c r="F638" s="3"/>
      <c r="G638" s="3"/>
      <c r="H638" s="3"/>
      <c r="I638" s="3"/>
      <c r="J638" s="3"/>
    </row>
    <row r="639" spans="1:10" ht="12.5" x14ac:dyDescent="0.25">
      <c r="A639" s="3"/>
      <c r="B639" s="3"/>
      <c r="C639" s="10"/>
      <c r="D639" s="3"/>
      <c r="E639" s="3"/>
      <c r="F639" s="3"/>
      <c r="G639" s="3"/>
      <c r="H639" s="3"/>
      <c r="I639" s="3"/>
      <c r="J639" s="3"/>
    </row>
    <row r="640" spans="1:10" ht="12.5" x14ac:dyDescent="0.25">
      <c r="A640" s="3"/>
      <c r="B640" s="3"/>
      <c r="C640" s="10"/>
      <c r="D640" s="3"/>
      <c r="E640" s="3"/>
      <c r="F640" s="3"/>
      <c r="G640" s="3"/>
      <c r="H640" s="3"/>
      <c r="I640" s="3"/>
      <c r="J640" s="3"/>
    </row>
    <row r="641" spans="1:10" ht="12.5" x14ac:dyDescent="0.25">
      <c r="A641" s="3"/>
      <c r="B641" s="3"/>
      <c r="C641" s="10"/>
      <c r="D641" s="3"/>
      <c r="E641" s="3"/>
      <c r="F641" s="3"/>
      <c r="G641" s="3"/>
      <c r="H641" s="3"/>
      <c r="I641" s="3"/>
      <c r="J641" s="3"/>
    </row>
    <row r="642" spans="1:10" ht="12.5" x14ac:dyDescent="0.25">
      <c r="A642" s="3"/>
      <c r="B642" s="3"/>
      <c r="C642" s="10"/>
      <c r="D642" s="3"/>
      <c r="E642" s="3"/>
      <c r="F642" s="3"/>
      <c r="G642" s="3"/>
      <c r="H642" s="3"/>
      <c r="I642" s="3"/>
      <c r="J642" s="3"/>
    </row>
    <row r="643" spans="1:10" ht="12.5" x14ac:dyDescent="0.25">
      <c r="A643" s="3"/>
      <c r="B643" s="3"/>
      <c r="C643" s="10"/>
      <c r="D643" s="3"/>
      <c r="E643" s="3"/>
      <c r="F643" s="3"/>
      <c r="G643" s="3"/>
      <c r="H643" s="3"/>
      <c r="I643" s="3"/>
      <c r="J643" s="3"/>
    </row>
    <row r="644" spans="1:10" ht="12.5" x14ac:dyDescent="0.25">
      <c r="A644" s="3"/>
      <c r="B644" s="3"/>
      <c r="C644" s="10"/>
      <c r="D644" s="3"/>
      <c r="E644" s="3"/>
      <c r="F644" s="3"/>
      <c r="G644" s="3"/>
      <c r="H644" s="3"/>
      <c r="I644" s="3"/>
      <c r="J644" s="3"/>
    </row>
    <row r="645" spans="1:10" ht="12.5" x14ac:dyDescent="0.25">
      <c r="A645" s="3"/>
      <c r="B645" s="3"/>
      <c r="C645" s="10"/>
      <c r="D645" s="3"/>
      <c r="E645" s="3"/>
      <c r="F645" s="3"/>
      <c r="G645" s="3"/>
      <c r="H645" s="3"/>
      <c r="I645" s="3"/>
      <c r="J645" s="3"/>
    </row>
    <row r="646" spans="1:10" ht="12.5" x14ac:dyDescent="0.25">
      <c r="A646" s="3"/>
      <c r="B646" s="3"/>
      <c r="C646" s="10"/>
      <c r="D646" s="3"/>
      <c r="E646" s="3"/>
      <c r="F646" s="3"/>
      <c r="G646" s="3"/>
      <c r="H646" s="3"/>
      <c r="I646" s="3"/>
      <c r="J646" s="3"/>
    </row>
    <row r="647" spans="1:10" ht="12.5" x14ac:dyDescent="0.25">
      <c r="A647" s="3"/>
      <c r="B647" s="3"/>
      <c r="C647" s="10"/>
      <c r="D647" s="3"/>
      <c r="E647" s="3"/>
      <c r="F647" s="3"/>
      <c r="G647" s="3"/>
      <c r="H647" s="3"/>
      <c r="I647" s="3"/>
      <c r="J647" s="3"/>
    </row>
    <row r="648" spans="1:10" ht="12.5" x14ac:dyDescent="0.25">
      <c r="A648" s="3"/>
      <c r="B648" s="3"/>
      <c r="C648" s="10"/>
      <c r="D648" s="3"/>
      <c r="E648" s="3"/>
      <c r="F648" s="3"/>
      <c r="G648" s="3"/>
      <c r="H648" s="3"/>
      <c r="I648" s="3"/>
      <c r="J648" s="3"/>
    </row>
    <row r="649" spans="1:10" ht="12.5" x14ac:dyDescent="0.25">
      <c r="A649" s="3"/>
      <c r="B649" s="3"/>
      <c r="C649" s="10"/>
      <c r="D649" s="3"/>
      <c r="E649" s="3"/>
      <c r="F649" s="3"/>
      <c r="G649" s="3"/>
      <c r="H649" s="3"/>
      <c r="I649" s="3"/>
      <c r="J649" s="3"/>
    </row>
    <row r="650" spans="1:10" ht="12.5" x14ac:dyDescent="0.25">
      <c r="A650" s="3"/>
      <c r="B650" s="3"/>
      <c r="C650" s="10"/>
      <c r="D650" s="3"/>
      <c r="E650" s="3"/>
      <c r="F650" s="3"/>
      <c r="G650" s="3"/>
      <c r="H650" s="3"/>
      <c r="I650" s="3"/>
      <c r="J650" s="3"/>
    </row>
    <row r="651" spans="1:10" ht="12.5" x14ac:dyDescent="0.25">
      <c r="A651" s="3"/>
      <c r="B651" s="3"/>
      <c r="C651" s="10"/>
      <c r="D651" s="3"/>
      <c r="E651" s="3"/>
      <c r="F651" s="3"/>
      <c r="G651" s="3"/>
      <c r="H651" s="3"/>
      <c r="I651" s="3"/>
      <c r="J651" s="3"/>
    </row>
    <row r="652" spans="1:10" ht="12.5" x14ac:dyDescent="0.25">
      <c r="A652" s="3"/>
      <c r="B652" s="3"/>
      <c r="C652" s="10"/>
      <c r="D652" s="3"/>
      <c r="E652" s="3"/>
      <c r="F652" s="3"/>
      <c r="G652" s="3"/>
      <c r="H652" s="3"/>
      <c r="I652" s="3"/>
      <c r="J652" s="3"/>
    </row>
    <row r="653" spans="1:10" ht="12.5" x14ac:dyDescent="0.25">
      <c r="A653" s="3"/>
      <c r="B653" s="3"/>
      <c r="C653" s="10"/>
      <c r="D653" s="3"/>
      <c r="E653" s="3"/>
      <c r="F653" s="3"/>
      <c r="G653" s="3"/>
      <c r="H653" s="3"/>
      <c r="I653" s="3"/>
      <c r="J653" s="3"/>
    </row>
    <row r="654" spans="1:10" ht="12.5" x14ac:dyDescent="0.25">
      <c r="A654" s="3"/>
      <c r="B654" s="3"/>
      <c r="C654" s="10"/>
      <c r="D654" s="3"/>
      <c r="E654" s="3"/>
      <c r="F654" s="3"/>
      <c r="G654" s="3"/>
      <c r="H654" s="3"/>
      <c r="I654" s="3"/>
      <c r="J654" s="3"/>
    </row>
    <row r="655" spans="1:10" ht="12.5" x14ac:dyDescent="0.25">
      <c r="A655" s="3"/>
      <c r="B655" s="3"/>
      <c r="C655" s="10"/>
      <c r="D655" s="3"/>
      <c r="E655" s="3"/>
      <c r="F655" s="3"/>
      <c r="G655" s="3"/>
      <c r="H655" s="3"/>
      <c r="I655" s="3"/>
      <c r="J655" s="3"/>
    </row>
    <row r="656" spans="1:10" ht="12.5" x14ac:dyDescent="0.25">
      <c r="A656" s="3"/>
      <c r="B656" s="3"/>
      <c r="C656" s="10"/>
      <c r="D656" s="3"/>
      <c r="E656" s="3"/>
      <c r="F656" s="3"/>
      <c r="G656" s="3"/>
      <c r="H656" s="3"/>
      <c r="I656" s="3"/>
      <c r="J656" s="3"/>
    </row>
    <row r="657" spans="1:10" ht="12.5" x14ac:dyDescent="0.25">
      <c r="A657" s="3"/>
      <c r="B657" s="3"/>
      <c r="C657" s="10"/>
      <c r="D657" s="3"/>
      <c r="E657" s="3"/>
      <c r="F657" s="3"/>
      <c r="G657" s="3"/>
      <c r="H657" s="3"/>
      <c r="I657" s="3"/>
      <c r="J657" s="3"/>
    </row>
    <row r="658" spans="1:10" ht="12.5" x14ac:dyDescent="0.25">
      <c r="A658" s="3"/>
      <c r="B658" s="3"/>
      <c r="C658" s="10"/>
      <c r="D658" s="3"/>
      <c r="E658" s="3"/>
      <c r="F658" s="3"/>
      <c r="G658" s="3"/>
      <c r="H658" s="3"/>
      <c r="I658" s="3"/>
      <c r="J658" s="3"/>
    </row>
    <row r="659" spans="1:10" ht="12.5" x14ac:dyDescent="0.25">
      <c r="A659" s="3"/>
      <c r="B659" s="3"/>
      <c r="C659" s="10"/>
      <c r="D659" s="3"/>
      <c r="E659" s="3"/>
      <c r="F659" s="3"/>
      <c r="G659" s="3"/>
      <c r="H659" s="3"/>
      <c r="I659" s="3"/>
      <c r="J659" s="3"/>
    </row>
    <row r="660" spans="1:10" ht="12.5" x14ac:dyDescent="0.25">
      <c r="A660" s="3"/>
      <c r="B660" s="3"/>
      <c r="C660" s="10"/>
      <c r="D660" s="3"/>
      <c r="E660" s="3"/>
      <c r="F660" s="3"/>
      <c r="G660" s="3"/>
      <c r="H660" s="3"/>
      <c r="I660" s="3"/>
      <c r="J660" s="3"/>
    </row>
    <row r="661" spans="1:10" ht="12.5" x14ac:dyDescent="0.25">
      <c r="A661" s="3"/>
      <c r="B661" s="3"/>
      <c r="C661" s="10"/>
      <c r="D661" s="3"/>
      <c r="E661" s="3"/>
      <c r="F661" s="3"/>
      <c r="G661" s="3"/>
      <c r="H661" s="3"/>
      <c r="I661" s="3"/>
      <c r="J661" s="3"/>
    </row>
    <row r="662" spans="1:10" ht="12.5" x14ac:dyDescent="0.25">
      <c r="A662" s="3"/>
      <c r="B662" s="3"/>
      <c r="C662" s="10"/>
      <c r="D662" s="3"/>
      <c r="E662" s="3"/>
      <c r="F662" s="3"/>
      <c r="G662" s="3"/>
      <c r="H662" s="3"/>
      <c r="I662" s="3"/>
      <c r="J662" s="3"/>
    </row>
    <row r="663" spans="1:10" ht="12.5" x14ac:dyDescent="0.25">
      <c r="A663" s="3"/>
      <c r="B663" s="3"/>
      <c r="C663" s="10"/>
      <c r="D663" s="3"/>
      <c r="E663" s="3"/>
      <c r="F663" s="3"/>
      <c r="G663" s="3"/>
      <c r="H663" s="3"/>
      <c r="I663" s="3"/>
      <c r="J663" s="3"/>
    </row>
    <row r="664" spans="1:10" ht="12.5" x14ac:dyDescent="0.25">
      <c r="A664" s="3"/>
      <c r="B664" s="3"/>
      <c r="C664" s="10"/>
      <c r="D664" s="3"/>
      <c r="E664" s="3"/>
      <c r="F664" s="3"/>
      <c r="G664" s="3"/>
      <c r="H664" s="3"/>
      <c r="I664" s="3"/>
      <c r="J664" s="3"/>
    </row>
    <row r="665" spans="1:10" ht="12.5" x14ac:dyDescent="0.25">
      <c r="A665" s="3"/>
      <c r="B665" s="3"/>
      <c r="C665" s="10"/>
      <c r="D665" s="3"/>
      <c r="E665" s="3"/>
      <c r="F665" s="3"/>
      <c r="G665" s="3"/>
      <c r="H665" s="3"/>
      <c r="I665" s="3"/>
      <c r="J665" s="3"/>
    </row>
    <row r="666" spans="1:10" ht="12.5" x14ac:dyDescent="0.25">
      <c r="A666" s="3"/>
      <c r="B666" s="3"/>
      <c r="C666" s="10"/>
      <c r="D666" s="3"/>
      <c r="E666" s="3"/>
      <c r="F666" s="3"/>
      <c r="G666" s="3"/>
      <c r="H666" s="3"/>
      <c r="I666" s="3"/>
      <c r="J666" s="3"/>
    </row>
    <row r="667" spans="1:10" ht="12.5" x14ac:dyDescent="0.25">
      <c r="A667" s="3"/>
      <c r="B667" s="3"/>
      <c r="C667" s="10"/>
      <c r="D667" s="3"/>
      <c r="E667" s="3"/>
      <c r="F667" s="3"/>
      <c r="G667" s="3"/>
      <c r="H667" s="3"/>
      <c r="I667" s="3"/>
      <c r="J667" s="3"/>
    </row>
    <row r="668" spans="1:10" ht="12.5" x14ac:dyDescent="0.25">
      <c r="A668" s="3"/>
      <c r="B668" s="3"/>
      <c r="C668" s="10"/>
      <c r="D668" s="3"/>
      <c r="E668" s="3"/>
      <c r="F668" s="3"/>
      <c r="G668" s="3"/>
      <c r="H668" s="3"/>
      <c r="I668" s="3"/>
      <c r="J668" s="3"/>
    </row>
    <row r="669" spans="1:10" ht="12.5" x14ac:dyDescent="0.25">
      <c r="A669" s="3"/>
      <c r="B669" s="3"/>
      <c r="C669" s="10"/>
      <c r="D669" s="3"/>
      <c r="E669" s="3"/>
      <c r="F669" s="3"/>
      <c r="G669" s="3"/>
      <c r="H669" s="3"/>
      <c r="I669" s="3"/>
      <c r="J669" s="3"/>
    </row>
    <row r="670" spans="1:10" ht="12.5" x14ac:dyDescent="0.25">
      <c r="A670" s="3"/>
      <c r="B670" s="3"/>
      <c r="C670" s="10"/>
      <c r="D670" s="3"/>
      <c r="E670" s="3"/>
      <c r="F670" s="3"/>
      <c r="G670" s="3"/>
      <c r="H670" s="3"/>
      <c r="I670" s="3"/>
      <c r="J670" s="3"/>
    </row>
    <row r="671" spans="1:10" ht="12.5" x14ac:dyDescent="0.25">
      <c r="A671" s="3"/>
      <c r="B671" s="3"/>
      <c r="C671" s="10"/>
      <c r="D671" s="3"/>
      <c r="E671" s="3"/>
      <c r="F671" s="3"/>
      <c r="G671" s="3"/>
      <c r="H671" s="3"/>
      <c r="I671" s="3"/>
      <c r="J671" s="3"/>
    </row>
    <row r="672" spans="1:10" ht="12.5" x14ac:dyDescent="0.25">
      <c r="A672" s="3"/>
      <c r="B672" s="3"/>
      <c r="C672" s="10"/>
      <c r="D672" s="3"/>
      <c r="E672" s="3"/>
      <c r="F672" s="3"/>
      <c r="G672" s="3"/>
      <c r="H672" s="3"/>
      <c r="I672" s="3"/>
      <c r="J672" s="3"/>
    </row>
    <row r="673" spans="1:10" ht="12.5" x14ac:dyDescent="0.25">
      <c r="A673" s="3"/>
      <c r="B673" s="3"/>
      <c r="C673" s="10"/>
      <c r="D673" s="3"/>
      <c r="E673" s="3"/>
      <c r="F673" s="3"/>
      <c r="G673" s="3"/>
      <c r="H673" s="3"/>
      <c r="I673" s="3"/>
      <c r="J673" s="3"/>
    </row>
    <row r="674" spans="1:10" ht="12.5" x14ac:dyDescent="0.25">
      <c r="A674" s="3"/>
      <c r="B674" s="3"/>
      <c r="C674" s="10"/>
      <c r="D674" s="3"/>
      <c r="E674" s="3"/>
      <c r="F674" s="3"/>
      <c r="G674" s="3"/>
      <c r="H674" s="3"/>
      <c r="I674" s="3"/>
      <c r="J674" s="3"/>
    </row>
    <row r="675" spans="1:10" ht="12.5" x14ac:dyDescent="0.25">
      <c r="A675" s="3"/>
      <c r="B675" s="3"/>
      <c r="C675" s="10"/>
      <c r="D675" s="3"/>
      <c r="E675" s="3"/>
      <c r="F675" s="3"/>
      <c r="G675" s="3"/>
      <c r="H675" s="3"/>
      <c r="I675" s="3"/>
      <c r="J675" s="3"/>
    </row>
    <row r="676" spans="1:10" ht="12.5" x14ac:dyDescent="0.25">
      <c r="A676" s="3"/>
      <c r="B676" s="3"/>
      <c r="C676" s="10"/>
      <c r="D676" s="3"/>
      <c r="E676" s="3"/>
      <c r="F676" s="3"/>
      <c r="G676" s="3"/>
      <c r="H676" s="3"/>
      <c r="I676" s="3"/>
      <c r="J676" s="3"/>
    </row>
    <row r="677" spans="1:10" ht="12.5" x14ac:dyDescent="0.25">
      <c r="A677" s="3"/>
      <c r="B677" s="3"/>
      <c r="C677" s="10"/>
      <c r="D677" s="3"/>
      <c r="E677" s="3"/>
      <c r="F677" s="3"/>
      <c r="G677" s="3"/>
      <c r="H677" s="3"/>
      <c r="I677" s="3"/>
      <c r="J677" s="3"/>
    </row>
    <row r="678" spans="1:10" ht="12.5" x14ac:dyDescent="0.25">
      <c r="A678" s="3"/>
      <c r="B678" s="3"/>
      <c r="C678" s="10"/>
      <c r="D678" s="3"/>
      <c r="E678" s="3"/>
      <c r="F678" s="3"/>
      <c r="G678" s="3"/>
      <c r="H678" s="3"/>
      <c r="I678" s="3"/>
      <c r="J678" s="3"/>
    </row>
    <row r="679" spans="1:10" ht="12.5" x14ac:dyDescent="0.25">
      <c r="A679" s="3"/>
      <c r="B679" s="3"/>
      <c r="C679" s="10"/>
      <c r="D679" s="3"/>
      <c r="E679" s="3"/>
      <c r="F679" s="3"/>
      <c r="G679" s="3"/>
      <c r="H679" s="3"/>
      <c r="I679" s="3"/>
      <c r="J679" s="3"/>
    </row>
    <row r="680" spans="1:10" ht="12.5" x14ac:dyDescent="0.25">
      <c r="A680" s="3"/>
      <c r="B680" s="3"/>
      <c r="C680" s="10"/>
      <c r="D680" s="3"/>
      <c r="E680" s="3"/>
      <c r="F680" s="3"/>
      <c r="G680" s="3"/>
      <c r="H680" s="3"/>
      <c r="I680" s="3"/>
      <c r="J680" s="3"/>
    </row>
    <row r="681" spans="1:10" ht="12.5" x14ac:dyDescent="0.25">
      <c r="A681" s="3"/>
      <c r="B681" s="3"/>
      <c r="C681" s="10"/>
      <c r="D681" s="3"/>
      <c r="E681" s="3"/>
      <c r="F681" s="3"/>
      <c r="G681" s="3"/>
      <c r="H681" s="3"/>
      <c r="I681" s="3"/>
      <c r="J681" s="3"/>
    </row>
    <row r="682" spans="1:10" ht="12.5" x14ac:dyDescent="0.25">
      <c r="A682" s="3"/>
      <c r="B682" s="3"/>
      <c r="C682" s="10"/>
      <c r="D682" s="3"/>
      <c r="E682" s="3"/>
      <c r="F682" s="3"/>
      <c r="G682" s="3"/>
      <c r="H682" s="3"/>
      <c r="I682" s="3"/>
      <c r="J682" s="3"/>
    </row>
    <row r="683" spans="1:10" ht="12.5" x14ac:dyDescent="0.25">
      <c r="A683" s="3"/>
      <c r="B683" s="3"/>
      <c r="C683" s="10"/>
      <c r="D683" s="3"/>
      <c r="E683" s="3"/>
      <c r="F683" s="3"/>
      <c r="G683" s="3"/>
      <c r="H683" s="3"/>
      <c r="I683" s="3"/>
      <c r="J683" s="3"/>
    </row>
    <row r="684" spans="1:10" ht="12.5" x14ac:dyDescent="0.25">
      <c r="A684" s="3"/>
      <c r="B684" s="3"/>
      <c r="C684" s="10"/>
      <c r="D684" s="3"/>
      <c r="E684" s="3"/>
      <c r="F684" s="3"/>
      <c r="G684" s="3"/>
      <c r="H684" s="3"/>
      <c r="I684" s="3"/>
      <c r="J684" s="3"/>
    </row>
    <row r="685" spans="1:10" ht="12.5" x14ac:dyDescent="0.25">
      <c r="A685" s="3"/>
      <c r="B685" s="3"/>
      <c r="C685" s="10"/>
      <c r="D685" s="3"/>
      <c r="E685" s="3"/>
      <c r="F685" s="3"/>
      <c r="G685" s="3"/>
      <c r="H685" s="3"/>
      <c r="I685" s="3"/>
      <c r="J685" s="3"/>
    </row>
    <row r="686" spans="1:10" ht="12.5" x14ac:dyDescent="0.25">
      <c r="A686" s="3"/>
      <c r="B686" s="3"/>
      <c r="C686" s="10"/>
      <c r="D686" s="3"/>
      <c r="E686" s="3"/>
      <c r="F686" s="3"/>
      <c r="G686" s="3"/>
      <c r="H686" s="3"/>
      <c r="I686" s="3"/>
      <c r="J686" s="3"/>
    </row>
    <row r="687" spans="1:10" ht="12.5" x14ac:dyDescent="0.25">
      <c r="A687" s="3"/>
      <c r="B687" s="3"/>
      <c r="C687" s="10"/>
      <c r="D687" s="3"/>
      <c r="E687" s="3"/>
      <c r="F687" s="3"/>
      <c r="G687" s="3"/>
      <c r="H687" s="3"/>
      <c r="I687" s="3"/>
      <c r="J687" s="3"/>
    </row>
    <row r="688" spans="1:10" ht="12.5" x14ac:dyDescent="0.25">
      <c r="A688" s="3"/>
      <c r="B688" s="3"/>
      <c r="C688" s="10"/>
      <c r="D688" s="3"/>
      <c r="E688" s="3"/>
      <c r="F688" s="3"/>
      <c r="G688" s="3"/>
      <c r="H688" s="3"/>
      <c r="I688" s="3"/>
      <c r="J688" s="3"/>
    </row>
    <row r="689" spans="1:10" ht="12.5" x14ac:dyDescent="0.25">
      <c r="A689" s="3"/>
      <c r="B689" s="3"/>
      <c r="C689" s="10"/>
      <c r="D689" s="3"/>
      <c r="E689" s="3"/>
      <c r="F689" s="3"/>
      <c r="G689" s="3"/>
      <c r="H689" s="3"/>
      <c r="I689" s="3"/>
      <c r="J689" s="3"/>
    </row>
    <row r="690" spans="1:10" ht="12.5" x14ac:dyDescent="0.25">
      <c r="A690" s="3"/>
      <c r="B690" s="3"/>
      <c r="C690" s="10"/>
      <c r="D690" s="3"/>
      <c r="E690" s="3"/>
      <c r="F690" s="3"/>
      <c r="G690" s="3"/>
      <c r="H690" s="3"/>
      <c r="I690" s="3"/>
      <c r="J690" s="3"/>
    </row>
    <row r="691" spans="1:10" ht="12.5" x14ac:dyDescent="0.25">
      <c r="A691" s="3"/>
      <c r="B691" s="3"/>
      <c r="C691" s="10"/>
      <c r="D691" s="3"/>
      <c r="E691" s="3"/>
      <c r="F691" s="3"/>
      <c r="G691" s="3"/>
      <c r="H691" s="3"/>
      <c r="I691" s="3"/>
      <c r="J691" s="3"/>
    </row>
    <row r="692" spans="1:10" ht="12.5" x14ac:dyDescent="0.25">
      <c r="A692" s="3"/>
      <c r="B692" s="3"/>
      <c r="C692" s="10"/>
      <c r="D692" s="3"/>
      <c r="E692" s="3"/>
      <c r="F692" s="3"/>
      <c r="G692" s="3"/>
      <c r="H692" s="3"/>
      <c r="I692" s="3"/>
      <c r="J692" s="3"/>
    </row>
    <row r="693" spans="1:10" ht="12.5" x14ac:dyDescent="0.25">
      <c r="A693" s="3"/>
      <c r="B693" s="3"/>
      <c r="C693" s="10"/>
      <c r="D693" s="3"/>
      <c r="E693" s="3"/>
      <c r="F693" s="3"/>
      <c r="G693" s="3"/>
      <c r="H693" s="3"/>
      <c r="I693" s="3"/>
      <c r="J693" s="3"/>
    </row>
    <row r="694" spans="1:10" ht="12.5" x14ac:dyDescent="0.25">
      <c r="A694" s="3"/>
      <c r="B694" s="3"/>
      <c r="C694" s="10"/>
      <c r="D694" s="3"/>
      <c r="E694" s="3"/>
      <c r="F694" s="3"/>
      <c r="G694" s="3"/>
      <c r="H694" s="3"/>
      <c r="I694" s="3"/>
      <c r="J694" s="3"/>
    </row>
    <row r="695" spans="1:10" ht="12.5" x14ac:dyDescent="0.25">
      <c r="A695" s="3"/>
      <c r="B695" s="3"/>
      <c r="C695" s="10"/>
      <c r="D695" s="3"/>
      <c r="E695" s="3"/>
      <c r="F695" s="3"/>
      <c r="G695" s="3"/>
      <c r="H695" s="3"/>
      <c r="I695" s="3"/>
      <c r="J695" s="3"/>
    </row>
    <row r="696" spans="1:10" ht="12.5" x14ac:dyDescent="0.25">
      <c r="A696" s="3"/>
      <c r="B696" s="3"/>
      <c r="C696" s="10"/>
      <c r="D696" s="3"/>
      <c r="E696" s="3"/>
      <c r="F696" s="3"/>
      <c r="G696" s="3"/>
      <c r="H696" s="3"/>
      <c r="I696" s="3"/>
      <c r="J696" s="3"/>
    </row>
    <row r="697" spans="1:10" ht="12.5" x14ac:dyDescent="0.25">
      <c r="A697" s="3"/>
      <c r="B697" s="3"/>
      <c r="C697" s="10"/>
      <c r="D697" s="3"/>
      <c r="E697" s="3"/>
      <c r="F697" s="3"/>
      <c r="G697" s="3"/>
      <c r="H697" s="3"/>
      <c r="I697" s="3"/>
      <c r="J697" s="3"/>
    </row>
    <row r="698" spans="1:10" ht="12.5" x14ac:dyDescent="0.25">
      <c r="A698" s="3"/>
      <c r="B698" s="3"/>
      <c r="C698" s="10"/>
      <c r="D698" s="3"/>
      <c r="E698" s="3"/>
      <c r="F698" s="3"/>
      <c r="G698" s="3"/>
      <c r="H698" s="3"/>
      <c r="I698" s="3"/>
      <c r="J698" s="3"/>
    </row>
    <row r="699" spans="1:10" ht="12.5" x14ac:dyDescent="0.25">
      <c r="A699" s="3"/>
      <c r="B699" s="3"/>
      <c r="C699" s="10"/>
      <c r="D699" s="3"/>
      <c r="E699" s="3"/>
      <c r="F699" s="3"/>
      <c r="G699" s="3"/>
      <c r="H699" s="3"/>
      <c r="I699" s="3"/>
      <c r="J699" s="3"/>
    </row>
    <row r="700" spans="1:10" ht="12.5" x14ac:dyDescent="0.25">
      <c r="A700" s="3"/>
      <c r="B700" s="3"/>
      <c r="C700" s="10"/>
      <c r="D700" s="3"/>
      <c r="E700" s="3"/>
      <c r="F700" s="3"/>
      <c r="G700" s="3"/>
      <c r="H700" s="3"/>
      <c r="I700" s="3"/>
      <c r="J700" s="3"/>
    </row>
    <row r="701" spans="1:10" ht="12.5" x14ac:dyDescent="0.25">
      <c r="A701" s="3"/>
      <c r="B701" s="3"/>
      <c r="C701" s="10"/>
      <c r="D701" s="3"/>
      <c r="E701" s="3"/>
      <c r="F701" s="3"/>
      <c r="G701" s="3"/>
      <c r="H701" s="3"/>
      <c r="I701" s="3"/>
      <c r="J701" s="3"/>
    </row>
    <row r="702" spans="1:10" ht="12.5" x14ac:dyDescent="0.25">
      <c r="A702" s="3"/>
      <c r="B702" s="3"/>
      <c r="C702" s="10"/>
      <c r="D702" s="3"/>
      <c r="E702" s="3"/>
      <c r="F702" s="3"/>
      <c r="G702" s="3"/>
      <c r="H702" s="3"/>
      <c r="I702" s="3"/>
      <c r="J702" s="3"/>
    </row>
    <row r="703" spans="1:10" ht="12.5" x14ac:dyDescent="0.25">
      <c r="A703" s="3"/>
      <c r="B703" s="3"/>
      <c r="C703" s="10"/>
      <c r="D703" s="3"/>
      <c r="E703" s="3"/>
      <c r="F703" s="3"/>
      <c r="G703" s="3"/>
      <c r="H703" s="3"/>
      <c r="I703" s="3"/>
      <c r="J703" s="3"/>
    </row>
    <row r="704" spans="1:10" ht="12.5" x14ac:dyDescent="0.25">
      <c r="A704" s="3"/>
      <c r="B704" s="3"/>
      <c r="C704" s="10"/>
      <c r="D704" s="3"/>
      <c r="E704" s="3"/>
      <c r="F704" s="3"/>
      <c r="G704" s="3"/>
      <c r="H704" s="3"/>
      <c r="I704" s="3"/>
      <c r="J704" s="3"/>
    </row>
    <row r="705" spans="1:10" ht="12.5" x14ac:dyDescent="0.25">
      <c r="A705" s="3"/>
      <c r="B705" s="3"/>
      <c r="C705" s="10"/>
      <c r="D705" s="3"/>
      <c r="E705" s="3"/>
      <c r="F705" s="3"/>
      <c r="G705" s="3"/>
      <c r="H705" s="3"/>
      <c r="I705" s="3"/>
      <c r="J705" s="3"/>
    </row>
    <row r="706" spans="1:10" ht="12.5" x14ac:dyDescent="0.25">
      <c r="A706" s="3"/>
      <c r="B706" s="3"/>
      <c r="C706" s="10"/>
      <c r="D706" s="3"/>
      <c r="E706" s="3"/>
      <c r="F706" s="3"/>
      <c r="G706" s="3"/>
      <c r="H706" s="3"/>
      <c r="I706" s="3"/>
      <c r="J706" s="3"/>
    </row>
    <row r="707" spans="1:10" ht="12.5" x14ac:dyDescent="0.25">
      <c r="A707" s="3"/>
      <c r="B707" s="3"/>
      <c r="C707" s="10"/>
      <c r="D707" s="3"/>
      <c r="E707" s="3"/>
      <c r="F707" s="3"/>
      <c r="G707" s="3"/>
      <c r="H707" s="3"/>
      <c r="I707" s="3"/>
      <c r="J707" s="3"/>
    </row>
    <row r="708" spans="1:10" ht="12.5" x14ac:dyDescent="0.25">
      <c r="A708" s="3"/>
      <c r="B708" s="3"/>
      <c r="C708" s="10"/>
      <c r="D708" s="3"/>
      <c r="E708" s="3"/>
      <c r="F708" s="3"/>
      <c r="G708" s="3"/>
      <c r="H708" s="3"/>
      <c r="I708" s="3"/>
      <c r="J708" s="3"/>
    </row>
    <row r="709" spans="1:10" ht="12.5" x14ac:dyDescent="0.25">
      <c r="A709" s="3"/>
      <c r="B709" s="3"/>
      <c r="C709" s="10"/>
      <c r="D709" s="3"/>
      <c r="E709" s="3"/>
      <c r="F709" s="3"/>
      <c r="G709" s="3"/>
      <c r="H709" s="3"/>
      <c r="I709" s="3"/>
      <c r="J709" s="3"/>
    </row>
    <row r="710" spans="1:10" ht="12.5" x14ac:dyDescent="0.25">
      <c r="A710" s="3"/>
      <c r="B710" s="3"/>
      <c r="C710" s="10"/>
      <c r="D710" s="3"/>
      <c r="E710" s="3"/>
      <c r="F710" s="3"/>
      <c r="G710" s="3"/>
      <c r="H710" s="3"/>
      <c r="I710" s="3"/>
      <c r="J710" s="3"/>
    </row>
    <row r="711" spans="1:10" ht="12.5" x14ac:dyDescent="0.25">
      <c r="A711" s="3"/>
      <c r="B711" s="3"/>
      <c r="C711" s="10"/>
      <c r="D711" s="3"/>
      <c r="E711" s="3"/>
      <c r="F711" s="3"/>
      <c r="G711" s="3"/>
      <c r="H711" s="3"/>
      <c r="I711" s="3"/>
      <c r="J711" s="3"/>
    </row>
    <row r="712" spans="1:10" ht="12.5" x14ac:dyDescent="0.25">
      <c r="A712" s="3"/>
      <c r="B712" s="3"/>
      <c r="C712" s="10"/>
      <c r="D712" s="3"/>
      <c r="E712" s="3"/>
      <c r="F712" s="3"/>
      <c r="G712" s="3"/>
      <c r="H712" s="3"/>
      <c r="I712" s="3"/>
      <c r="J712" s="3"/>
    </row>
    <row r="713" spans="1:10" ht="12.5" x14ac:dyDescent="0.25">
      <c r="A713" s="3"/>
      <c r="B713" s="3"/>
      <c r="C713" s="10"/>
      <c r="D713" s="3"/>
      <c r="E713" s="3"/>
      <c r="F713" s="3"/>
      <c r="G713" s="3"/>
      <c r="H713" s="3"/>
      <c r="I713" s="3"/>
      <c r="J713" s="3"/>
    </row>
    <row r="714" spans="1:10" ht="12.5" x14ac:dyDescent="0.25">
      <c r="A714" s="3"/>
      <c r="B714" s="3"/>
      <c r="C714" s="10"/>
      <c r="D714" s="3"/>
      <c r="E714" s="3"/>
      <c r="F714" s="3"/>
      <c r="G714" s="3"/>
      <c r="H714" s="3"/>
      <c r="I714" s="3"/>
      <c r="J714" s="3"/>
    </row>
    <row r="715" spans="1:10" ht="12.5" x14ac:dyDescent="0.25">
      <c r="A715" s="3"/>
      <c r="B715" s="3"/>
      <c r="C715" s="10"/>
      <c r="D715" s="3"/>
      <c r="E715" s="3"/>
      <c r="F715" s="3"/>
      <c r="G715" s="3"/>
      <c r="H715" s="3"/>
      <c r="I715" s="3"/>
      <c r="J715" s="3"/>
    </row>
    <row r="716" spans="1:10" ht="12.5" x14ac:dyDescent="0.25">
      <c r="A716" s="3"/>
      <c r="B716" s="3"/>
      <c r="C716" s="10"/>
      <c r="D716" s="3"/>
      <c r="E716" s="3"/>
      <c r="F716" s="3"/>
      <c r="G716" s="3"/>
      <c r="H716" s="3"/>
      <c r="I716" s="3"/>
      <c r="J716" s="3"/>
    </row>
    <row r="717" spans="1:10" ht="12.5" x14ac:dyDescent="0.25">
      <c r="A717" s="3"/>
      <c r="B717" s="3"/>
      <c r="C717" s="10"/>
      <c r="D717" s="3"/>
      <c r="E717" s="3"/>
      <c r="F717" s="3"/>
      <c r="G717" s="3"/>
      <c r="H717" s="3"/>
      <c r="I717" s="3"/>
      <c r="J717" s="3"/>
    </row>
    <row r="718" spans="1:10" ht="12.5" x14ac:dyDescent="0.25">
      <c r="A718" s="3"/>
      <c r="B718" s="3"/>
      <c r="C718" s="10"/>
      <c r="D718" s="3"/>
      <c r="E718" s="3"/>
      <c r="F718" s="3"/>
      <c r="G718" s="3"/>
      <c r="H718" s="3"/>
      <c r="I718" s="3"/>
      <c r="J718" s="3"/>
    </row>
    <row r="719" spans="1:10" ht="12.5" x14ac:dyDescent="0.25">
      <c r="A719" s="3"/>
      <c r="B719" s="3"/>
      <c r="C719" s="10"/>
      <c r="D719" s="3"/>
      <c r="E719" s="3"/>
      <c r="F719" s="3"/>
      <c r="G719" s="3"/>
      <c r="H719" s="3"/>
      <c r="I719" s="3"/>
      <c r="J719" s="3"/>
    </row>
    <row r="720" spans="1:10" ht="12.5" x14ac:dyDescent="0.25">
      <c r="A720" s="3"/>
      <c r="B720" s="3"/>
      <c r="C720" s="10"/>
      <c r="D720" s="3"/>
      <c r="E720" s="3"/>
      <c r="F720" s="3"/>
      <c r="G720" s="3"/>
      <c r="H720" s="3"/>
      <c r="I720" s="3"/>
      <c r="J720" s="3"/>
    </row>
    <row r="721" spans="1:10" ht="12.5" x14ac:dyDescent="0.25">
      <c r="A721" s="3"/>
      <c r="B721" s="3"/>
      <c r="C721" s="10"/>
      <c r="D721" s="3"/>
      <c r="E721" s="3"/>
      <c r="F721" s="3"/>
      <c r="G721" s="3"/>
      <c r="H721" s="3"/>
      <c r="I721" s="3"/>
      <c r="J721" s="3"/>
    </row>
    <row r="722" spans="1:10" ht="12.5" x14ac:dyDescent="0.25">
      <c r="A722" s="3"/>
      <c r="B722" s="3"/>
      <c r="C722" s="10"/>
      <c r="D722" s="3"/>
      <c r="E722" s="3"/>
      <c r="F722" s="3"/>
      <c r="G722" s="3"/>
      <c r="H722" s="3"/>
      <c r="I722" s="3"/>
      <c r="J722" s="3"/>
    </row>
    <row r="723" spans="1:10" ht="12.5" x14ac:dyDescent="0.25">
      <c r="A723" s="3"/>
      <c r="B723" s="3"/>
      <c r="C723" s="10"/>
      <c r="D723" s="3"/>
      <c r="E723" s="3"/>
      <c r="F723" s="3"/>
      <c r="G723" s="3"/>
      <c r="H723" s="3"/>
      <c r="I723" s="3"/>
      <c r="J723" s="3"/>
    </row>
    <row r="724" spans="1:10" ht="12.5" x14ac:dyDescent="0.25">
      <c r="A724" s="3"/>
      <c r="B724" s="3"/>
      <c r="C724" s="10"/>
      <c r="D724" s="3"/>
      <c r="E724" s="3"/>
      <c r="F724" s="3"/>
      <c r="G724" s="3"/>
      <c r="H724" s="3"/>
      <c r="I724" s="3"/>
      <c r="J724" s="3"/>
    </row>
    <row r="725" spans="1:10" ht="12.5" x14ac:dyDescent="0.25">
      <c r="A725" s="3"/>
      <c r="B725" s="3"/>
      <c r="C725" s="10"/>
      <c r="D725" s="3"/>
      <c r="E725" s="3"/>
      <c r="F725" s="3"/>
      <c r="G725" s="3"/>
      <c r="H725" s="3"/>
      <c r="I725" s="3"/>
      <c r="J725" s="3"/>
    </row>
    <row r="726" spans="1:10" ht="12.5" x14ac:dyDescent="0.25">
      <c r="A726" s="3"/>
      <c r="B726" s="3"/>
      <c r="C726" s="10"/>
      <c r="D726" s="3"/>
      <c r="E726" s="3"/>
      <c r="F726" s="3"/>
      <c r="G726" s="3"/>
      <c r="H726" s="3"/>
      <c r="I726" s="3"/>
      <c r="J726" s="3"/>
    </row>
    <row r="727" spans="1:10" ht="12.5" x14ac:dyDescent="0.25">
      <c r="A727" s="3"/>
      <c r="B727" s="3"/>
      <c r="C727" s="10"/>
      <c r="D727" s="3"/>
      <c r="E727" s="3"/>
      <c r="F727" s="3"/>
      <c r="G727" s="3"/>
      <c r="H727" s="3"/>
      <c r="I727" s="3"/>
      <c r="J727" s="3"/>
    </row>
    <row r="728" spans="1:10" ht="12.5" x14ac:dyDescent="0.25">
      <c r="A728" s="3"/>
      <c r="B728" s="3"/>
      <c r="C728" s="10"/>
      <c r="D728" s="3"/>
      <c r="E728" s="3"/>
      <c r="F728" s="3"/>
      <c r="G728" s="3"/>
      <c r="H728" s="3"/>
      <c r="I728" s="3"/>
      <c r="J728" s="3"/>
    </row>
    <row r="729" spans="1:10" ht="12.5" x14ac:dyDescent="0.25">
      <c r="A729" s="3"/>
      <c r="B729" s="3"/>
      <c r="C729" s="10"/>
      <c r="D729" s="3"/>
      <c r="E729" s="3"/>
      <c r="F729" s="3"/>
      <c r="G729" s="3"/>
      <c r="H729" s="3"/>
      <c r="I729" s="3"/>
      <c r="J729" s="3"/>
    </row>
    <row r="730" spans="1:10" ht="12.5" x14ac:dyDescent="0.25">
      <c r="A730" s="3"/>
      <c r="B730" s="3"/>
      <c r="C730" s="10"/>
      <c r="D730" s="3"/>
      <c r="E730" s="3"/>
      <c r="F730" s="3"/>
      <c r="G730" s="3"/>
      <c r="H730" s="3"/>
      <c r="I730" s="3"/>
      <c r="J730" s="3"/>
    </row>
    <row r="731" spans="1:10" ht="12.5" x14ac:dyDescent="0.25">
      <c r="A731" s="3"/>
      <c r="B731" s="3"/>
      <c r="C731" s="10"/>
      <c r="D731" s="3"/>
      <c r="E731" s="3"/>
      <c r="F731" s="3"/>
      <c r="G731" s="3"/>
      <c r="H731" s="3"/>
      <c r="I731" s="3"/>
      <c r="J731" s="3"/>
    </row>
    <row r="732" spans="1:10" ht="12.5" x14ac:dyDescent="0.25">
      <c r="A732" s="3"/>
      <c r="B732" s="3"/>
      <c r="C732" s="10"/>
      <c r="D732" s="3"/>
      <c r="E732" s="3"/>
      <c r="F732" s="3"/>
      <c r="G732" s="3"/>
      <c r="H732" s="3"/>
      <c r="I732" s="3"/>
      <c r="J732" s="3"/>
    </row>
    <row r="733" spans="1:10" ht="12.5" x14ac:dyDescent="0.25">
      <c r="A733" s="3"/>
      <c r="B733" s="3"/>
      <c r="C733" s="10"/>
      <c r="D733" s="3"/>
      <c r="E733" s="3"/>
      <c r="F733" s="3"/>
      <c r="G733" s="3"/>
      <c r="H733" s="3"/>
      <c r="I733" s="3"/>
      <c r="J733" s="3"/>
    </row>
    <row r="734" spans="1:10" ht="12.5" x14ac:dyDescent="0.25">
      <c r="A734" s="3"/>
      <c r="B734" s="3"/>
      <c r="C734" s="10"/>
      <c r="D734" s="3"/>
      <c r="E734" s="3"/>
      <c r="F734" s="3"/>
      <c r="G734" s="3"/>
      <c r="H734" s="3"/>
      <c r="I734" s="3"/>
      <c r="J734" s="3"/>
    </row>
    <row r="735" spans="1:10" ht="12.5" x14ac:dyDescent="0.25">
      <c r="A735" s="3"/>
      <c r="B735" s="3"/>
      <c r="C735" s="10"/>
      <c r="D735" s="3"/>
      <c r="E735" s="3"/>
      <c r="F735" s="3"/>
      <c r="G735" s="3"/>
      <c r="H735" s="3"/>
      <c r="I735" s="3"/>
      <c r="J735" s="3"/>
    </row>
    <row r="736" spans="1:10" ht="12.5" x14ac:dyDescent="0.25">
      <c r="A736" s="3"/>
      <c r="B736" s="3"/>
      <c r="C736" s="10"/>
      <c r="D736" s="3"/>
      <c r="E736" s="3"/>
      <c r="F736" s="3"/>
      <c r="G736" s="3"/>
      <c r="H736" s="3"/>
      <c r="I736" s="3"/>
      <c r="J736" s="3"/>
    </row>
    <row r="737" spans="1:10" ht="12.5" x14ac:dyDescent="0.25">
      <c r="A737" s="3"/>
      <c r="B737" s="3"/>
      <c r="C737" s="10"/>
      <c r="D737" s="3"/>
      <c r="E737" s="3"/>
      <c r="F737" s="3"/>
      <c r="G737" s="3"/>
      <c r="H737" s="3"/>
      <c r="I737" s="3"/>
      <c r="J737" s="3"/>
    </row>
    <row r="738" spans="1:10" ht="12.5" x14ac:dyDescent="0.25">
      <c r="A738" s="3"/>
      <c r="B738" s="3"/>
      <c r="C738" s="10"/>
      <c r="D738" s="3"/>
      <c r="E738" s="3"/>
      <c r="F738" s="3"/>
      <c r="G738" s="3"/>
      <c r="H738" s="3"/>
      <c r="I738" s="3"/>
      <c r="J738" s="3"/>
    </row>
    <row r="739" spans="1:10" ht="12.5" x14ac:dyDescent="0.25">
      <c r="A739" s="3"/>
      <c r="B739" s="3"/>
      <c r="C739" s="10"/>
      <c r="D739" s="3"/>
      <c r="E739" s="3"/>
      <c r="F739" s="3"/>
      <c r="G739" s="3"/>
      <c r="H739" s="3"/>
      <c r="I739" s="3"/>
      <c r="J739" s="3"/>
    </row>
    <row r="740" spans="1:10" ht="12.5" x14ac:dyDescent="0.25">
      <c r="A740" s="3"/>
      <c r="B740" s="3"/>
      <c r="C740" s="10"/>
      <c r="D740" s="3"/>
      <c r="E740" s="3"/>
      <c r="F740" s="3"/>
      <c r="G740" s="3"/>
      <c r="H740" s="3"/>
      <c r="I740" s="3"/>
      <c r="J740" s="3"/>
    </row>
    <row r="741" spans="1:10" ht="12.5" x14ac:dyDescent="0.25">
      <c r="A741" s="3"/>
      <c r="B741" s="3"/>
      <c r="C741" s="10"/>
      <c r="D741" s="3"/>
      <c r="E741" s="3"/>
      <c r="F741" s="3"/>
      <c r="G741" s="3"/>
      <c r="H741" s="3"/>
      <c r="I741" s="3"/>
      <c r="J741" s="3"/>
    </row>
    <row r="742" spans="1:10" ht="12.5" x14ac:dyDescent="0.25">
      <c r="A742" s="3"/>
      <c r="B742" s="3"/>
      <c r="C742" s="10"/>
      <c r="D742" s="3"/>
      <c r="E742" s="3"/>
      <c r="F742" s="3"/>
      <c r="G742" s="3"/>
      <c r="H742" s="3"/>
      <c r="I742" s="3"/>
      <c r="J742" s="3"/>
    </row>
    <row r="743" spans="1:10" ht="12.5" x14ac:dyDescent="0.25">
      <c r="A743" s="3"/>
      <c r="B743" s="3"/>
      <c r="C743" s="10"/>
      <c r="D743" s="3"/>
      <c r="E743" s="3"/>
      <c r="F743" s="3"/>
      <c r="G743" s="3"/>
      <c r="H743" s="3"/>
      <c r="I743" s="3"/>
      <c r="J743" s="3"/>
    </row>
    <row r="744" spans="1:10" ht="12.5" x14ac:dyDescent="0.25">
      <c r="A744" s="3"/>
      <c r="B744" s="3"/>
      <c r="C744" s="10"/>
      <c r="D744" s="3"/>
      <c r="E744" s="3"/>
      <c r="F744" s="3"/>
      <c r="G744" s="3"/>
      <c r="H744" s="3"/>
      <c r="I744" s="3"/>
      <c r="J744" s="3"/>
    </row>
    <row r="745" spans="1:10" ht="12.5" x14ac:dyDescent="0.25">
      <c r="A745" s="3"/>
      <c r="B745" s="3"/>
      <c r="C745" s="10"/>
      <c r="D745" s="3"/>
      <c r="E745" s="3"/>
      <c r="F745" s="3"/>
      <c r="G745" s="3"/>
      <c r="H745" s="3"/>
      <c r="I745" s="3"/>
      <c r="J745" s="3"/>
    </row>
    <row r="746" spans="1:10" ht="12.5" x14ac:dyDescent="0.25">
      <c r="A746" s="3"/>
      <c r="B746" s="3"/>
      <c r="C746" s="10"/>
      <c r="D746" s="3"/>
      <c r="E746" s="3"/>
      <c r="F746" s="3"/>
      <c r="G746" s="3"/>
      <c r="H746" s="3"/>
      <c r="I746" s="3"/>
      <c r="J746" s="3"/>
    </row>
    <row r="747" spans="1:10" ht="12.5" x14ac:dyDescent="0.25">
      <c r="A747" s="3"/>
      <c r="B747" s="3"/>
      <c r="C747" s="10"/>
      <c r="D747" s="3"/>
      <c r="E747" s="3"/>
      <c r="F747" s="3"/>
      <c r="G747" s="3"/>
      <c r="H747" s="3"/>
      <c r="I747" s="3"/>
      <c r="J747" s="3"/>
    </row>
    <row r="748" spans="1:10" ht="12.5" x14ac:dyDescent="0.25">
      <c r="A748" s="3"/>
      <c r="B748" s="3"/>
      <c r="C748" s="10"/>
      <c r="D748" s="3"/>
      <c r="E748" s="3"/>
      <c r="F748" s="3"/>
      <c r="G748" s="3"/>
      <c r="H748" s="3"/>
      <c r="I748" s="3"/>
      <c r="J748" s="3"/>
    </row>
    <row r="749" spans="1:10" ht="12.5" x14ac:dyDescent="0.25">
      <c r="A749" s="3"/>
      <c r="B749" s="3"/>
      <c r="C749" s="10"/>
      <c r="D749" s="3"/>
      <c r="E749" s="3"/>
      <c r="F749" s="3"/>
      <c r="G749" s="3"/>
      <c r="H749" s="3"/>
      <c r="I749" s="3"/>
      <c r="J749" s="3"/>
    </row>
    <row r="750" spans="1:10" ht="12.5" x14ac:dyDescent="0.25">
      <c r="A750" s="3"/>
      <c r="B750" s="3"/>
      <c r="C750" s="10"/>
      <c r="D750" s="3"/>
      <c r="E750" s="3"/>
      <c r="F750" s="3"/>
      <c r="G750" s="3"/>
      <c r="H750" s="3"/>
      <c r="I750" s="3"/>
      <c r="J750" s="3"/>
    </row>
    <row r="751" spans="1:10" ht="12.5" x14ac:dyDescent="0.25">
      <c r="A751" s="3"/>
      <c r="B751" s="3"/>
      <c r="C751" s="10"/>
      <c r="D751" s="3"/>
      <c r="E751" s="3"/>
      <c r="F751" s="3"/>
      <c r="G751" s="3"/>
      <c r="H751" s="3"/>
      <c r="I751" s="3"/>
      <c r="J751" s="3"/>
    </row>
    <row r="752" spans="1:10" ht="12.5" x14ac:dyDescent="0.25">
      <c r="A752" s="3"/>
      <c r="B752" s="3"/>
      <c r="C752" s="10"/>
      <c r="D752" s="3"/>
      <c r="E752" s="3"/>
      <c r="F752" s="3"/>
      <c r="G752" s="3"/>
      <c r="H752" s="3"/>
      <c r="I752" s="3"/>
      <c r="J752" s="3"/>
    </row>
    <row r="753" spans="1:10" ht="12.5" x14ac:dyDescent="0.25">
      <c r="A753" s="3"/>
      <c r="B753" s="3"/>
      <c r="C753" s="10"/>
      <c r="D753" s="3"/>
      <c r="E753" s="3"/>
      <c r="F753" s="3"/>
      <c r="G753" s="3"/>
      <c r="H753" s="3"/>
      <c r="I753" s="3"/>
      <c r="J753" s="3"/>
    </row>
    <row r="754" spans="1:10" ht="12.5" x14ac:dyDescent="0.25">
      <c r="A754" s="3"/>
      <c r="B754" s="3"/>
      <c r="C754" s="10"/>
      <c r="D754" s="3"/>
      <c r="E754" s="3"/>
      <c r="F754" s="3"/>
      <c r="G754" s="3"/>
      <c r="H754" s="3"/>
      <c r="I754" s="3"/>
      <c r="J754" s="3"/>
    </row>
    <row r="755" spans="1:10" ht="12.5" x14ac:dyDescent="0.25">
      <c r="A755" s="3"/>
      <c r="B755" s="3"/>
      <c r="C755" s="10"/>
      <c r="D755" s="3"/>
      <c r="E755" s="3"/>
      <c r="F755" s="3"/>
      <c r="G755" s="3"/>
      <c r="H755" s="3"/>
      <c r="I755" s="3"/>
      <c r="J755" s="3"/>
    </row>
    <row r="756" spans="1:10" ht="12.5" x14ac:dyDescent="0.25">
      <c r="A756" s="3"/>
      <c r="B756" s="3"/>
      <c r="C756" s="10"/>
      <c r="D756" s="3"/>
      <c r="E756" s="3"/>
      <c r="F756" s="3"/>
      <c r="G756" s="3"/>
      <c r="H756" s="3"/>
      <c r="I756" s="3"/>
      <c r="J756" s="3"/>
    </row>
    <row r="757" spans="1:10" ht="12.5" x14ac:dyDescent="0.25">
      <c r="A757" s="3"/>
      <c r="B757" s="3"/>
      <c r="C757" s="10"/>
      <c r="D757" s="3"/>
      <c r="E757" s="3"/>
      <c r="F757" s="3"/>
      <c r="G757" s="3"/>
      <c r="H757" s="3"/>
      <c r="I757" s="3"/>
      <c r="J757" s="3"/>
    </row>
    <row r="758" spans="1:10" ht="12.5" x14ac:dyDescent="0.25">
      <c r="A758" s="3"/>
      <c r="B758" s="3"/>
      <c r="C758" s="10"/>
      <c r="D758" s="3"/>
      <c r="E758" s="3"/>
      <c r="F758" s="3"/>
      <c r="G758" s="3"/>
      <c r="H758" s="3"/>
      <c r="I758" s="3"/>
      <c r="J758" s="3"/>
    </row>
    <row r="759" spans="1:10" ht="12.5" x14ac:dyDescent="0.25">
      <c r="A759" s="3"/>
      <c r="B759" s="3"/>
      <c r="C759" s="10"/>
      <c r="D759" s="3"/>
      <c r="E759" s="3"/>
      <c r="F759" s="3"/>
      <c r="G759" s="3"/>
      <c r="H759" s="3"/>
      <c r="I759" s="3"/>
      <c r="J759" s="3"/>
    </row>
    <row r="760" spans="1:10" ht="12.5" x14ac:dyDescent="0.25">
      <c r="A760" s="3"/>
      <c r="B760" s="3"/>
      <c r="C760" s="10"/>
      <c r="D760" s="3"/>
      <c r="E760" s="3"/>
      <c r="F760" s="3"/>
      <c r="G760" s="3"/>
      <c r="H760" s="3"/>
      <c r="I760" s="3"/>
      <c r="J760" s="3"/>
    </row>
    <row r="761" spans="1:10" ht="12.5" x14ac:dyDescent="0.25">
      <c r="A761" s="3"/>
      <c r="B761" s="3"/>
      <c r="C761" s="10"/>
      <c r="D761" s="3"/>
      <c r="E761" s="3"/>
      <c r="F761" s="3"/>
      <c r="G761" s="3"/>
      <c r="H761" s="3"/>
      <c r="I761" s="3"/>
      <c r="J761" s="3"/>
    </row>
    <row r="762" spans="1:10" ht="12.5" x14ac:dyDescent="0.25">
      <c r="A762" s="3"/>
      <c r="B762" s="3"/>
      <c r="C762" s="10"/>
      <c r="D762" s="3"/>
      <c r="E762" s="3"/>
      <c r="F762" s="3"/>
      <c r="G762" s="3"/>
      <c r="H762" s="3"/>
      <c r="I762" s="3"/>
      <c r="J762" s="3"/>
    </row>
    <row r="763" spans="1:10" ht="12.5" x14ac:dyDescent="0.25">
      <c r="A763" s="3"/>
      <c r="B763" s="3"/>
      <c r="C763" s="10"/>
      <c r="D763" s="3"/>
      <c r="E763" s="3"/>
      <c r="F763" s="3"/>
      <c r="G763" s="3"/>
      <c r="H763" s="3"/>
      <c r="I763" s="3"/>
      <c r="J763" s="3"/>
    </row>
    <row r="764" spans="1:10" ht="12.5" x14ac:dyDescent="0.25">
      <c r="A764" s="3"/>
      <c r="B764" s="3"/>
      <c r="C764" s="10"/>
      <c r="D764" s="3"/>
      <c r="E764" s="3"/>
      <c r="F764" s="3"/>
      <c r="G764" s="3"/>
      <c r="H764" s="3"/>
      <c r="I764" s="3"/>
      <c r="J764" s="3"/>
    </row>
    <row r="765" spans="1:10" ht="12.5" x14ac:dyDescent="0.25">
      <c r="A765" s="3"/>
      <c r="B765" s="3"/>
      <c r="C765" s="10"/>
      <c r="D765" s="3"/>
      <c r="E765" s="3"/>
      <c r="F765" s="3"/>
      <c r="G765" s="3"/>
      <c r="H765" s="3"/>
      <c r="I765" s="3"/>
      <c r="J765" s="3"/>
    </row>
    <row r="766" spans="1:10" ht="12.5" x14ac:dyDescent="0.25">
      <c r="A766" s="3"/>
      <c r="B766" s="3"/>
      <c r="C766" s="10"/>
      <c r="D766" s="3"/>
      <c r="E766" s="3"/>
      <c r="F766" s="3"/>
      <c r="G766" s="3"/>
      <c r="H766" s="3"/>
      <c r="I766" s="3"/>
      <c r="J766" s="3"/>
    </row>
    <row r="767" spans="1:10" ht="12.5" x14ac:dyDescent="0.25">
      <c r="A767" s="3"/>
      <c r="B767" s="3"/>
      <c r="C767" s="10"/>
      <c r="D767" s="3"/>
      <c r="E767" s="3"/>
      <c r="F767" s="3"/>
      <c r="G767" s="3"/>
      <c r="H767" s="3"/>
      <c r="I767" s="3"/>
      <c r="J767" s="3"/>
    </row>
    <row r="768" spans="1:10" ht="12.5" x14ac:dyDescent="0.25">
      <c r="A768" s="3"/>
      <c r="B768" s="3"/>
      <c r="C768" s="10"/>
      <c r="D768" s="3"/>
      <c r="E768" s="3"/>
      <c r="F768" s="3"/>
      <c r="G768" s="3"/>
      <c r="H768" s="3"/>
      <c r="I768" s="3"/>
      <c r="J768" s="3"/>
    </row>
    <row r="769" spans="1:10" ht="12.5" x14ac:dyDescent="0.25">
      <c r="A769" s="3"/>
      <c r="B769" s="3"/>
      <c r="C769" s="10"/>
      <c r="D769" s="3"/>
      <c r="E769" s="3"/>
      <c r="F769" s="3"/>
      <c r="G769" s="3"/>
      <c r="H769" s="3"/>
      <c r="I769" s="3"/>
      <c r="J769" s="3"/>
    </row>
    <row r="770" spans="1:10" ht="12.5" x14ac:dyDescent="0.25">
      <c r="A770" s="3"/>
      <c r="B770" s="3"/>
      <c r="C770" s="10"/>
      <c r="D770" s="3"/>
      <c r="E770" s="3"/>
      <c r="F770" s="3"/>
      <c r="G770" s="3"/>
      <c r="H770" s="3"/>
      <c r="I770" s="3"/>
      <c r="J770" s="3"/>
    </row>
    <row r="771" spans="1:10" ht="12.5" x14ac:dyDescent="0.25">
      <c r="A771" s="3"/>
      <c r="B771" s="3"/>
      <c r="C771" s="10"/>
      <c r="D771" s="3"/>
      <c r="E771" s="3"/>
      <c r="F771" s="3"/>
      <c r="G771" s="3"/>
      <c r="H771" s="3"/>
      <c r="I771" s="3"/>
      <c r="J771" s="3"/>
    </row>
    <row r="772" spans="1:10" ht="12.5" x14ac:dyDescent="0.25">
      <c r="A772" s="3"/>
      <c r="B772" s="3"/>
      <c r="C772" s="10"/>
      <c r="D772" s="3"/>
      <c r="E772" s="3"/>
      <c r="F772" s="3"/>
      <c r="G772" s="3"/>
      <c r="H772" s="3"/>
      <c r="I772" s="3"/>
      <c r="J772" s="3"/>
    </row>
    <row r="773" spans="1:10" ht="12.5" x14ac:dyDescent="0.25">
      <c r="A773" s="3"/>
      <c r="B773" s="3"/>
      <c r="C773" s="10"/>
      <c r="D773" s="3"/>
      <c r="E773" s="3"/>
      <c r="F773" s="3"/>
      <c r="G773" s="3"/>
      <c r="H773" s="3"/>
      <c r="I773" s="3"/>
      <c r="J773" s="3"/>
    </row>
    <row r="774" spans="1:10" ht="12.5" x14ac:dyDescent="0.25">
      <c r="A774" s="3"/>
      <c r="B774" s="3"/>
      <c r="C774" s="10"/>
      <c r="D774" s="3"/>
      <c r="E774" s="3"/>
      <c r="F774" s="3"/>
      <c r="G774" s="3"/>
      <c r="H774" s="3"/>
      <c r="I774" s="3"/>
      <c r="J774" s="3"/>
    </row>
    <row r="775" spans="1:10" ht="12.5" x14ac:dyDescent="0.25">
      <c r="A775" s="3"/>
      <c r="B775" s="3"/>
      <c r="C775" s="10"/>
      <c r="D775" s="3"/>
      <c r="E775" s="3"/>
      <c r="F775" s="3"/>
      <c r="G775" s="3"/>
      <c r="H775" s="3"/>
      <c r="I775" s="3"/>
      <c r="J775" s="3"/>
    </row>
    <row r="776" spans="1:10" ht="12.5" x14ac:dyDescent="0.25">
      <c r="A776" s="3"/>
      <c r="B776" s="3"/>
      <c r="C776" s="10"/>
      <c r="D776" s="3"/>
      <c r="E776" s="3"/>
      <c r="F776" s="3"/>
      <c r="G776" s="3"/>
      <c r="H776" s="3"/>
      <c r="I776" s="3"/>
      <c r="J776" s="3"/>
    </row>
    <row r="777" spans="1:10" ht="12.5" x14ac:dyDescent="0.25">
      <c r="A777" s="3"/>
      <c r="B777" s="3"/>
      <c r="C777" s="10"/>
      <c r="D777" s="3"/>
      <c r="E777" s="3"/>
      <c r="F777" s="3"/>
      <c r="G777" s="3"/>
      <c r="H777" s="3"/>
      <c r="I777" s="3"/>
      <c r="J777" s="3"/>
    </row>
    <row r="778" spans="1:10" ht="12.5" x14ac:dyDescent="0.25">
      <c r="A778" s="3"/>
      <c r="B778" s="3"/>
      <c r="C778" s="10"/>
      <c r="D778" s="3"/>
      <c r="E778" s="3"/>
      <c r="F778" s="3"/>
      <c r="G778" s="3"/>
      <c r="H778" s="3"/>
      <c r="I778" s="3"/>
      <c r="J778" s="3"/>
    </row>
    <row r="779" spans="1:10" ht="12.5" x14ac:dyDescent="0.25">
      <c r="A779" s="3"/>
      <c r="B779" s="3"/>
      <c r="C779" s="10"/>
      <c r="D779" s="3"/>
      <c r="E779" s="3"/>
      <c r="F779" s="3"/>
      <c r="G779" s="3"/>
      <c r="H779" s="3"/>
      <c r="I779" s="3"/>
      <c r="J779" s="3"/>
    </row>
    <row r="780" spans="1:10" ht="12.5" x14ac:dyDescent="0.25">
      <c r="A780" s="3"/>
      <c r="B780" s="3"/>
      <c r="C780" s="10"/>
      <c r="D780" s="3"/>
      <c r="E780" s="3"/>
      <c r="F780" s="3"/>
      <c r="G780" s="3"/>
      <c r="H780" s="3"/>
      <c r="I780" s="3"/>
      <c r="J780" s="3"/>
    </row>
    <row r="781" spans="1:10" ht="12.5" x14ac:dyDescent="0.25">
      <c r="A781" s="3"/>
      <c r="B781" s="3"/>
      <c r="C781" s="10"/>
      <c r="D781" s="3"/>
      <c r="E781" s="3"/>
      <c r="F781" s="3"/>
      <c r="G781" s="3"/>
      <c r="H781" s="3"/>
      <c r="I781" s="3"/>
      <c r="J781" s="3"/>
    </row>
    <row r="782" spans="1:10" ht="12.5" x14ac:dyDescent="0.25">
      <c r="A782" s="3"/>
      <c r="B782" s="3"/>
      <c r="C782" s="10"/>
      <c r="D782" s="3"/>
      <c r="E782" s="3"/>
      <c r="F782" s="3"/>
      <c r="G782" s="3"/>
      <c r="H782" s="3"/>
      <c r="I782" s="3"/>
      <c r="J782" s="3"/>
    </row>
    <row r="783" spans="1:10" ht="12.5" x14ac:dyDescent="0.25">
      <c r="A783" s="3"/>
      <c r="B783" s="3"/>
      <c r="C783" s="10"/>
      <c r="D783" s="3"/>
      <c r="E783" s="3"/>
      <c r="F783" s="3"/>
      <c r="G783" s="3"/>
      <c r="H783" s="3"/>
      <c r="I783" s="3"/>
      <c r="J783" s="3"/>
    </row>
    <row r="784" spans="1:10" ht="12.5" x14ac:dyDescent="0.25">
      <c r="A784" s="3"/>
      <c r="B784" s="3"/>
      <c r="C784" s="10"/>
      <c r="D784" s="3"/>
      <c r="E784" s="3"/>
      <c r="F784" s="3"/>
      <c r="G784" s="3"/>
      <c r="H784" s="3"/>
      <c r="I784" s="3"/>
      <c r="J784" s="3"/>
    </row>
    <row r="785" spans="1:10" ht="12.5" x14ac:dyDescent="0.25">
      <c r="A785" s="3"/>
      <c r="B785" s="3"/>
      <c r="C785" s="10"/>
      <c r="D785" s="3"/>
      <c r="E785" s="3"/>
      <c r="F785" s="3"/>
      <c r="G785" s="3"/>
      <c r="H785" s="3"/>
      <c r="I785" s="3"/>
      <c r="J785" s="3"/>
    </row>
    <row r="786" spans="1:10" ht="12.5" x14ac:dyDescent="0.25">
      <c r="A786" s="3"/>
      <c r="B786" s="3"/>
      <c r="C786" s="10"/>
      <c r="D786" s="3"/>
      <c r="E786" s="3"/>
      <c r="F786" s="3"/>
      <c r="G786" s="3"/>
      <c r="H786" s="3"/>
      <c r="I786" s="3"/>
      <c r="J786" s="3"/>
    </row>
    <row r="787" spans="1:10" ht="12.5" x14ac:dyDescent="0.25">
      <c r="A787" s="3"/>
      <c r="B787" s="3"/>
      <c r="C787" s="10"/>
      <c r="D787" s="3"/>
      <c r="E787" s="3"/>
      <c r="F787" s="3"/>
      <c r="G787" s="3"/>
      <c r="H787" s="3"/>
      <c r="I787" s="3"/>
      <c r="J787" s="3"/>
    </row>
    <row r="788" spans="1:10" ht="12.5" x14ac:dyDescent="0.25">
      <c r="A788" s="3"/>
      <c r="B788" s="3"/>
      <c r="C788" s="10"/>
      <c r="D788" s="3"/>
      <c r="E788" s="3"/>
      <c r="F788" s="3"/>
      <c r="G788" s="3"/>
      <c r="H788" s="3"/>
      <c r="I788" s="3"/>
      <c r="J788" s="3"/>
    </row>
    <row r="789" spans="1:10" ht="12.5" x14ac:dyDescent="0.25">
      <c r="A789" s="3"/>
      <c r="B789" s="3"/>
      <c r="C789" s="10"/>
      <c r="D789" s="3"/>
      <c r="E789" s="3"/>
      <c r="F789" s="3"/>
      <c r="G789" s="3"/>
      <c r="H789" s="3"/>
      <c r="I789" s="3"/>
      <c r="J789" s="3"/>
    </row>
    <row r="790" spans="1:10" ht="12.5" x14ac:dyDescent="0.25">
      <c r="A790" s="3"/>
      <c r="B790" s="3"/>
      <c r="C790" s="10"/>
      <c r="D790" s="3"/>
      <c r="E790" s="3"/>
      <c r="F790" s="3"/>
      <c r="G790" s="3"/>
      <c r="H790" s="3"/>
      <c r="I790" s="3"/>
      <c r="J790" s="3"/>
    </row>
    <row r="791" spans="1:10" ht="12.5" x14ac:dyDescent="0.25">
      <c r="A791" s="3"/>
      <c r="B791" s="3"/>
      <c r="C791" s="10"/>
      <c r="D791" s="3"/>
      <c r="E791" s="3"/>
      <c r="F791" s="3"/>
      <c r="G791" s="3"/>
      <c r="H791" s="3"/>
      <c r="I791" s="3"/>
      <c r="J791" s="3"/>
    </row>
    <row r="792" spans="1:10" ht="12.5" x14ac:dyDescent="0.25">
      <c r="A792" s="3"/>
      <c r="B792" s="3"/>
      <c r="C792" s="10"/>
      <c r="D792" s="3"/>
      <c r="E792" s="3"/>
      <c r="F792" s="3"/>
      <c r="G792" s="3"/>
      <c r="H792" s="3"/>
      <c r="I792" s="3"/>
      <c r="J792" s="3"/>
    </row>
    <row r="793" spans="1:10" ht="12.5" x14ac:dyDescent="0.25">
      <c r="A793" s="3"/>
      <c r="B793" s="3"/>
      <c r="C793" s="10"/>
      <c r="D793" s="3"/>
      <c r="E793" s="3"/>
      <c r="F793" s="3"/>
      <c r="G793" s="3"/>
      <c r="H793" s="3"/>
      <c r="I793" s="3"/>
      <c r="J793" s="3"/>
    </row>
    <row r="794" spans="1:10" ht="12.5" x14ac:dyDescent="0.25">
      <c r="A794" s="3"/>
      <c r="B794" s="3"/>
      <c r="C794" s="10"/>
      <c r="D794" s="3"/>
      <c r="E794" s="3"/>
      <c r="F794" s="3"/>
      <c r="G794" s="3"/>
      <c r="H794" s="3"/>
      <c r="I794" s="3"/>
      <c r="J794" s="3"/>
    </row>
    <row r="795" spans="1:10" ht="12.5" x14ac:dyDescent="0.25">
      <c r="A795" s="3"/>
      <c r="B795" s="3"/>
      <c r="C795" s="10"/>
      <c r="D795" s="3"/>
      <c r="E795" s="3"/>
      <c r="F795" s="3"/>
      <c r="G795" s="3"/>
      <c r="H795" s="3"/>
      <c r="I795" s="3"/>
      <c r="J795" s="3"/>
    </row>
    <row r="796" spans="1:10" ht="12.5" x14ac:dyDescent="0.25">
      <c r="A796" s="3"/>
      <c r="B796" s="3"/>
      <c r="C796" s="10"/>
      <c r="D796" s="3"/>
      <c r="E796" s="3"/>
      <c r="F796" s="3"/>
      <c r="G796" s="3"/>
      <c r="H796" s="3"/>
      <c r="I796" s="3"/>
      <c r="J796" s="3"/>
    </row>
    <row r="797" spans="1:10" ht="12.5" x14ac:dyDescent="0.25">
      <c r="A797" s="3"/>
      <c r="B797" s="3"/>
      <c r="C797" s="10"/>
      <c r="D797" s="3"/>
      <c r="E797" s="3"/>
      <c r="F797" s="3"/>
      <c r="G797" s="3"/>
      <c r="H797" s="3"/>
      <c r="I797" s="3"/>
      <c r="J797" s="3"/>
    </row>
    <row r="798" spans="1:10" ht="12.5" x14ac:dyDescent="0.25">
      <c r="A798" s="3"/>
      <c r="B798" s="3"/>
      <c r="C798" s="10"/>
      <c r="D798" s="3"/>
      <c r="E798" s="3"/>
      <c r="F798" s="3"/>
      <c r="G798" s="3"/>
      <c r="H798" s="3"/>
      <c r="I798" s="3"/>
      <c r="J798" s="3"/>
    </row>
    <row r="799" spans="1:10" ht="12.5" x14ac:dyDescent="0.25">
      <c r="A799" s="3"/>
      <c r="B799" s="3"/>
      <c r="C799" s="10"/>
      <c r="D799" s="3"/>
      <c r="E799" s="3"/>
      <c r="F799" s="3"/>
      <c r="G799" s="3"/>
      <c r="H799" s="3"/>
      <c r="I799" s="3"/>
      <c r="J799" s="3"/>
    </row>
    <row r="800" spans="1:10" ht="12.5" x14ac:dyDescent="0.25">
      <c r="A800" s="3"/>
      <c r="B800" s="3"/>
      <c r="C800" s="10"/>
      <c r="D800" s="3"/>
      <c r="E800" s="3"/>
      <c r="F800" s="3"/>
      <c r="G800" s="3"/>
      <c r="H800" s="3"/>
      <c r="I800" s="3"/>
      <c r="J800" s="3"/>
    </row>
    <row r="801" spans="1:10" ht="12.5" x14ac:dyDescent="0.25">
      <c r="A801" s="3"/>
      <c r="B801" s="3"/>
      <c r="C801" s="10"/>
      <c r="D801" s="3"/>
      <c r="E801" s="3"/>
      <c r="F801" s="3"/>
      <c r="G801" s="3"/>
      <c r="H801" s="3"/>
      <c r="I801" s="3"/>
      <c r="J801" s="3"/>
    </row>
    <row r="802" spans="1:10" ht="12.5" x14ac:dyDescent="0.25">
      <c r="A802" s="3"/>
      <c r="B802" s="3"/>
      <c r="C802" s="10"/>
      <c r="D802" s="3"/>
      <c r="E802" s="3"/>
      <c r="F802" s="3"/>
      <c r="G802" s="3"/>
      <c r="H802" s="3"/>
      <c r="I802" s="3"/>
      <c r="J802" s="3"/>
    </row>
    <row r="803" spans="1:10" ht="12.5" x14ac:dyDescent="0.25">
      <c r="A803" s="3"/>
      <c r="B803" s="3"/>
      <c r="C803" s="10"/>
      <c r="D803" s="3"/>
      <c r="E803" s="3"/>
      <c r="F803" s="3"/>
      <c r="G803" s="3"/>
      <c r="H803" s="3"/>
      <c r="I803" s="3"/>
      <c r="J803" s="3"/>
    </row>
    <row r="804" spans="1:10" ht="12.5" x14ac:dyDescent="0.25">
      <c r="A804" s="3"/>
      <c r="B804" s="3"/>
      <c r="C804" s="10"/>
      <c r="D804" s="3"/>
      <c r="E804" s="3"/>
      <c r="F804" s="3"/>
      <c r="G804" s="3"/>
      <c r="H804" s="3"/>
      <c r="I804" s="3"/>
      <c r="J804" s="3"/>
    </row>
    <row r="805" spans="1:10" ht="12.5" x14ac:dyDescent="0.25">
      <c r="A805" s="3"/>
      <c r="B805" s="3"/>
      <c r="C805" s="10"/>
      <c r="D805" s="3"/>
      <c r="E805" s="3"/>
      <c r="F805" s="3"/>
      <c r="G805" s="3"/>
      <c r="H805" s="3"/>
      <c r="I805" s="3"/>
      <c r="J805" s="3"/>
    </row>
    <row r="806" spans="1:10" ht="12.5" x14ac:dyDescent="0.25">
      <c r="A806" s="3"/>
      <c r="B806" s="3"/>
      <c r="C806" s="10"/>
      <c r="D806" s="3"/>
      <c r="E806" s="3"/>
      <c r="F806" s="3"/>
      <c r="G806" s="3"/>
      <c r="H806" s="3"/>
      <c r="I806" s="3"/>
      <c r="J806" s="3"/>
    </row>
    <row r="807" spans="1:10" ht="12.5" x14ac:dyDescent="0.25">
      <c r="A807" s="3"/>
      <c r="B807" s="3"/>
      <c r="C807" s="10"/>
      <c r="D807" s="3"/>
      <c r="E807" s="3"/>
      <c r="F807" s="3"/>
      <c r="G807" s="3"/>
      <c r="H807" s="3"/>
      <c r="I807" s="3"/>
      <c r="J807" s="3"/>
    </row>
    <row r="808" spans="1:10" ht="12.5" x14ac:dyDescent="0.25">
      <c r="A808" s="3"/>
      <c r="B808" s="3"/>
      <c r="C808" s="10"/>
      <c r="D808" s="3"/>
      <c r="E808" s="3"/>
      <c r="F808" s="3"/>
      <c r="G808" s="3"/>
      <c r="H808" s="3"/>
      <c r="I808" s="3"/>
      <c r="J808" s="3"/>
    </row>
    <row r="809" spans="1:10" ht="12.5" x14ac:dyDescent="0.25">
      <c r="A809" s="3"/>
      <c r="B809" s="3"/>
      <c r="C809" s="10"/>
      <c r="D809" s="3"/>
      <c r="E809" s="3"/>
      <c r="F809" s="3"/>
      <c r="G809" s="3"/>
      <c r="H809" s="3"/>
      <c r="I809" s="3"/>
      <c r="J809" s="3"/>
    </row>
    <row r="810" spans="1:10" ht="12.5" x14ac:dyDescent="0.25">
      <c r="A810" s="3"/>
      <c r="B810" s="3"/>
      <c r="C810" s="10"/>
      <c r="D810" s="3"/>
      <c r="E810" s="3"/>
      <c r="F810" s="3"/>
      <c r="G810" s="3"/>
      <c r="H810" s="3"/>
      <c r="I810" s="3"/>
      <c r="J810" s="3"/>
    </row>
    <row r="811" spans="1:10" ht="12.5" x14ac:dyDescent="0.25">
      <c r="A811" s="3"/>
      <c r="B811" s="3"/>
      <c r="C811" s="10"/>
      <c r="D811" s="3"/>
      <c r="E811" s="3"/>
      <c r="F811" s="3"/>
      <c r="G811" s="3"/>
      <c r="H811" s="3"/>
      <c r="I811" s="3"/>
      <c r="J811" s="3"/>
    </row>
    <row r="812" spans="1:10" ht="12.5" x14ac:dyDescent="0.25">
      <c r="A812" s="3"/>
      <c r="B812" s="3"/>
      <c r="C812" s="10"/>
      <c r="D812" s="3"/>
      <c r="E812" s="3"/>
      <c r="F812" s="3"/>
      <c r="G812" s="3"/>
      <c r="H812" s="3"/>
      <c r="I812" s="3"/>
      <c r="J812" s="3"/>
    </row>
    <row r="813" spans="1:10" ht="12.5" x14ac:dyDescent="0.25">
      <c r="A813" s="3"/>
      <c r="B813" s="3"/>
      <c r="C813" s="10"/>
      <c r="D813" s="3"/>
      <c r="E813" s="3"/>
      <c r="F813" s="3"/>
      <c r="G813" s="3"/>
      <c r="H813" s="3"/>
      <c r="I813" s="3"/>
      <c r="J813" s="3"/>
    </row>
    <row r="814" spans="1:10" ht="12.5" x14ac:dyDescent="0.25">
      <c r="A814" s="3"/>
      <c r="B814" s="3"/>
      <c r="C814" s="10"/>
      <c r="D814" s="3"/>
      <c r="E814" s="3"/>
      <c r="F814" s="3"/>
      <c r="G814" s="3"/>
      <c r="H814" s="3"/>
      <c r="I814" s="3"/>
      <c r="J814" s="3"/>
    </row>
    <row r="815" spans="1:10" ht="12.5" x14ac:dyDescent="0.25">
      <c r="A815" s="3"/>
      <c r="B815" s="3"/>
      <c r="C815" s="10"/>
      <c r="D815" s="3"/>
      <c r="E815" s="3"/>
      <c r="F815" s="3"/>
      <c r="G815" s="3"/>
      <c r="H815" s="3"/>
      <c r="I815" s="3"/>
      <c r="J815" s="3"/>
    </row>
    <row r="816" spans="1:10" ht="12.5" x14ac:dyDescent="0.25">
      <c r="A816" s="3"/>
      <c r="B816" s="3"/>
      <c r="C816" s="10"/>
      <c r="D816" s="3"/>
      <c r="E816" s="3"/>
      <c r="F816" s="3"/>
      <c r="G816" s="3"/>
      <c r="H816" s="3"/>
      <c r="I816" s="3"/>
      <c r="J816" s="3"/>
    </row>
    <row r="817" spans="1:10" ht="12.5" x14ac:dyDescent="0.25">
      <c r="A817" s="3"/>
      <c r="B817" s="3"/>
      <c r="C817" s="10"/>
      <c r="D817" s="3"/>
      <c r="E817" s="3"/>
      <c r="F817" s="3"/>
      <c r="G817" s="3"/>
      <c r="H817" s="3"/>
      <c r="I817" s="3"/>
      <c r="J817" s="3"/>
    </row>
    <row r="818" spans="1:10" ht="12.5" x14ac:dyDescent="0.25">
      <c r="A818" s="3"/>
      <c r="B818" s="3"/>
      <c r="C818" s="10"/>
      <c r="D818" s="3"/>
      <c r="E818" s="3"/>
      <c r="F818" s="3"/>
      <c r="G818" s="3"/>
      <c r="H818" s="3"/>
      <c r="I818" s="3"/>
      <c r="J818" s="3"/>
    </row>
    <row r="819" spans="1:10" ht="12.5" x14ac:dyDescent="0.25">
      <c r="A819" s="3"/>
      <c r="B819" s="3"/>
      <c r="C819" s="10"/>
      <c r="D819" s="3"/>
      <c r="E819" s="3"/>
      <c r="F819" s="3"/>
      <c r="G819" s="3"/>
      <c r="H819" s="3"/>
      <c r="I819" s="3"/>
      <c r="J819" s="3"/>
    </row>
    <row r="820" spans="1:10" ht="12.5" x14ac:dyDescent="0.25">
      <c r="A820" s="3"/>
      <c r="B820" s="3"/>
      <c r="C820" s="10"/>
      <c r="D820" s="3"/>
      <c r="E820" s="3"/>
      <c r="F820" s="3"/>
      <c r="G820" s="3"/>
      <c r="H820" s="3"/>
      <c r="I820" s="3"/>
      <c r="J820" s="3"/>
    </row>
    <row r="821" spans="1:10" ht="12.5" x14ac:dyDescent="0.25">
      <c r="A821" s="3"/>
      <c r="B821" s="3"/>
      <c r="C821" s="10"/>
      <c r="D821" s="3"/>
      <c r="E821" s="3"/>
      <c r="F821" s="3"/>
      <c r="G821" s="3"/>
      <c r="H821" s="3"/>
      <c r="I821" s="3"/>
      <c r="J821" s="3"/>
    </row>
    <row r="822" spans="1:10" ht="12.5" x14ac:dyDescent="0.25">
      <c r="A822" s="3"/>
      <c r="B822" s="3"/>
      <c r="C822" s="10"/>
      <c r="D822" s="3"/>
      <c r="E822" s="3"/>
      <c r="F822" s="3"/>
      <c r="G822" s="3"/>
      <c r="H822" s="3"/>
      <c r="I822" s="3"/>
      <c r="J822" s="3"/>
    </row>
    <row r="823" spans="1:10" ht="12.5" x14ac:dyDescent="0.25">
      <c r="A823" s="3"/>
      <c r="B823" s="3"/>
      <c r="C823" s="10"/>
      <c r="D823" s="3"/>
      <c r="E823" s="3"/>
      <c r="F823" s="3"/>
      <c r="G823" s="3"/>
      <c r="H823" s="3"/>
      <c r="I823" s="3"/>
      <c r="J823" s="3"/>
    </row>
    <row r="824" spans="1:10" ht="12.5" x14ac:dyDescent="0.25">
      <c r="A824" s="3"/>
      <c r="B824" s="3"/>
      <c r="C824" s="10"/>
      <c r="D824" s="3"/>
      <c r="E824" s="3"/>
      <c r="F824" s="3"/>
      <c r="G824" s="3"/>
      <c r="H824" s="3"/>
      <c r="I824" s="3"/>
      <c r="J824" s="3"/>
    </row>
    <row r="825" spans="1:10" ht="12.5" x14ac:dyDescent="0.25">
      <c r="A825" s="3"/>
      <c r="B825" s="3"/>
      <c r="C825" s="10"/>
      <c r="D825" s="3"/>
      <c r="E825" s="3"/>
      <c r="F825" s="3"/>
      <c r="G825" s="3"/>
      <c r="H825" s="3"/>
      <c r="I825" s="3"/>
      <c r="J825" s="3"/>
    </row>
    <row r="826" spans="1:10" ht="12.5" x14ac:dyDescent="0.25">
      <c r="A826" s="3"/>
      <c r="B826" s="3"/>
      <c r="C826" s="10"/>
      <c r="D826" s="3"/>
      <c r="E826" s="3"/>
      <c r="F826" s="3"/>
      <c r="G826" s="3"/>
      <c r="H826" s="3"/>
      <c r="I826" s="3"/>
      <c r="J826" s="3"/>
    </row>
    <row r="827" spans="1:10" ht="12.5" x14ac:dyDescent="0.25">
      <c r="A827" s="3"/>
      <c r="B827" s="3"/>
      <c r="C827" s="10"/>
      <c r="D827" s="3"/>
      <c r="E827" s="3"/>
      <c r="F827" s="3"/>
      <c r="G827" s="3"/>
      <c r="H827" s="3"/>
      <c r="I827" s="3"/>
      <c r="J827" s="3"/>
    </row>
    <row r="828" spans="1:10" ht="12.5" x14ac:dyDescent="0.25">
      <c r="A828" s="3"/>
      <c r="B828" s="3"/>
      <c r="C828" s="10"/>
      <c r="D828" s="3"/>
      <c r="E828" s="3"/>
      <c r="F828" s="3"/>
      <c r="G828" s="3"/>
      <c r="H828" s="3"/>
      <c r="I828" s="3"/>
      <c r="J828" s="3"/>
    </row>
    <row r="829" spans="1:10" ht="12.5" x14ac:dyDescent="0.25">
      <c r="A829" s="3"/>
      <c r="B829" s="3"/>
      <c r="C829" s="10"/>
      <c r="D829" s="3"/>
      <c r="E829" s="3"/>
      <c r="F829" s="3"/>
      <c r="G829" s="3"/>
      <c r="H829" s="3"/>
      <c r="I829" s="3"/>
      <c r="J829" s="3"/>
    </row>
    <row r="830" spans="1:10" ht="12.5" x14ac:dyDescent="0.25">
      <c r="A830" s="3"/>
      <c r="B830" s="3"/>
      <c r="C830" s="10"/>
      <c r="D830" s="3"/>
      <c r="E830" s="3"/>
      <c r="F830" s="3"/>
      <c r="G830" s="3"/>
      <c r="H830" s="3"/>
      <c r="I830" s="3"/>
      <c r="J830" s="3"/>
    </row>
    <row r="831" spans="1:10" ht="12.5" x14ac:dyDescent="0.25">
      <c r="A831" s="3"/>
      <c r="B831" s="3"/>
      <c r="C831" s="10"/>
      <c r="D831" s="3"/>
      <c r="E831" s="3"/>
      <c r="F831" s="3"/>
      <c r="G831" s="3"/>
      <c r="H831" s="3"/>
      <c r="I831" s="3"/>
      <c r="J831" s="3"/>
    </row>
    <row r="832" spans="1:10" ht="12.5" x14ac:dyDescent="0.25">
      <c r="A832" s="3"/>
      <c r="B832" s="3"/>
      <c r="C832" s="10"/>
      <c r="D832" s="3"/>
      <c r="E832" s="3"/>
      <c r="F832" s="3"/>
      <c r="G832" s="3"/>
      <c r="H832" s="3"/>
      <c r="I832" s="3"/>
      <c r="J832" s="3"/>
    </row>
    <row r="833" spans="1:10" ht="12.5" x14ac:dyDescent="0.25">
      <c r="A833" s="3"/>
      <c r="B833" s="3"/>
      <c r="C833" s="10"/>
      <c r="D833" s="3"/>
      <c r="E833" s="3"/>
      <c r="F833" s="3"/>
      <c r="G833" s="3"/>
      <c r="H833" s="3"/>
      <c r="I833" s="3"/>
      <c r="J833" s="3"/>
    </row>
    <row r="834" spans="1:10" ht="12.5" x14ac:dyDescent="0.25">
      <c r="A834" s="3"/>
      <c r="B834" s="3"/>
      <c r="C834" s="10"/>
      <c r="D834" s="3"/>
      <c r="E834" s="3"/>
      <c r="F834" s="3"/>
      <c r="G834" s="3"/>
      <c r="H834" s="3"/>
      <c r="I834" s="3"/>
      <c r="J834" s="3"/>
    </row>
    <row r="835" spans="1:10" ht="12.5" x14ac:dyDescent="0.25">
      <c r="A835" s="3"/>
      <c r="B835" s="3"/>
      <c r="C835" s="10"/>
      <c r="D835" s="3"/>
      <c r="E835" s="3"/>
      <c r="F835" s="3"/>
      <c r="G835" s="3"/>
      <c r="H835" s="3"/>
      <c r="I835" s="3"/>
      <c r="J835" s="3"/>
    </row>
    <row r="836" spans="1:10" ht="12.5" x14ac:dyDescent="0.25">
      <c r="A836" s="3"/>
      <c r="B836" s="3"/>
      <c r="C836" s="10"/>
      <c r="D836" s="3"/>
      <c r="E836" s="3"/>
      <c r="F836" s="3"/>
      <c r="G836" s="3"/>
      <c r="H836" s="3"/>
      <c r="I836" s="3"/>
      <c r="J836" s="3"/>
    </row>
    <row r="837" spans="1:10" ht="12.5" x14ac:dyDescent="0.25">
      <c r="A837" s="3"/>
      <c r="B837" s="3"/>
      <c r="C837" s="10"/>
      <c r="D837" s="3"/>
      <c r="E837" s="3"/>
      <c r="F837" s="3"/>
      <c r="G837" s="3"/>
      <c r="H837" s="3"/>
      <c r="I837" s="3"/>
      <c r="J837" s="3"/>
    </row>
    <row r="838" spans="1:10" ht="12.5" x14ac:dyDescent="0.25">
      <c r="A838" s="3"/>
      <c r="B838" s="3"/>
      <c r="C838" s="10"/>
      <c r="D838" s="3"/>
      <c r="E838" s="3"/>
      <c r="F838" s="3"/>
      <c r="G838" s="3"/>
      <c r="H838" s="3"/>
      <c r="I838" s="3"/>
      <c r="J838" s="3"/>
    </row>
    <row r="839" spans="1:10" ht="12.5" x14ac:dyDescent="0.25">
      <c r="A839" s="3"/>
      <c r="B839" s="3"/>
      <c r="C839" s="10"/>
      <c r="D839" s="3"/>
      <c r="E839" s="3"/>
      <c r="F839" s="3"/>
      <c r="G839" s="3"/>
      <c r="H839" s="3"/>
      <c r="I839" s="3"/>
      <c r="J839" s="3"/>
    </row>
    <row r="840" spans="1:10" ht="12.5" x14ac:dyDescent="0.25">
      <c r="A840" s="3"/>
      <c r="B840" s="3"/>
      <c r="C840" s="10"/>
      <c r="D840" s="3"/>
      <c r="E840" s="3"/>
      <c r="F840" s="3"/>
      <c r="G840" s="3"/>
      <c r="H840" s="3"/>
      <c r="I840" s="3"/>
      <c r="J840" s="3"/>
    </row>
    <row r="841" spans="1:10" ht="12.5" x14ac:dyDescent="0.25">
      <c r="A841" s="3"/>
      <c r="B841" s="3"/>
      <c r="C841" s="10"/>
      <c r="D841" s="3"/>
      <c r="E841" s="3"/>
      <c r="F841" s="3"/>
      <c r="G841" s="3"/>
      <c r="H841" s="3"/>
      <c r="I841" s="3"/>
      <c r="J841" s="3"/>
    </row>
    <row r="842" spans="1:10" ht="12.5" x14ac:dyDescent="0.25">
      <c r="A842" s="3"/>
      <c r="B842" s="3"/>
      <c r="C842" s="10"/>
      <c r="D842" s="3"/>
      <c r="E842" s="3"/>
      <c r="F842" s="3"/>
      <c r="G842" s="3"/>
      <c r="H842" s="3"/>
      <c r="I842" s="3"/>
      <c r="J842" s="3"/>
    </row>
    <row r="843" spans="1:10" ht="12.5" x14ac:dyDescent="0.25">
      <c r="A843" s="3"/>
      <c r="B843" s="3"/>
      <c r="C843" s="10"/>
      <c r="D843" s="3"/>
      <c r="E843" s="3"/>
      <c r="F843" s="3"/>
      <c r="G843" s="3"/>
      <c r="H843" s="3"/>
      <c r="I843" s="3"/>
      <c r="J843" s="3"/>
    </row>
    <row r="844" spans="1:10" ht="12.5" x14ac:dyDescent="0.25">
      <c r="A844" s="3"/>
      <c r="B844" s="3"/>
      <c r="C844" s="10"/>
      <c r="D844" s="3"/>
      <c r="E844" s="3"/>
      <c r="F844" s="3"/>
      <c r="G844" s="3"/>
      <c r="H844" s="3"/>
      <c r="I844" s="3"/>
      <c r="J844" s="3"/>
    </row>
    <row r="845" spans="1:10" ht="12.5" x14ac:dyDescent="0.25">
      <c r="A845" s="3"/>
      <c r="B845" s="3"/>
      <c r="C845" s="10"/>
      <c r="D845" s="3"/>
      <c r="E845" s="3"/>
      <c r="F845" s="3"/>
      <c r="G845" s="3"/>
      <c r="H845" s="3"/>
      <c r="I845" s="3"/>
      <c r="J845" s="3"/>
    </row>
    <row r="846" spans="1:10" ht="12.5" x14ac:dyDescent="0.25">
      <c r="A846" s="3"/>
      <c r="B846" s="3"/>
      <c r="C846" s="10"/>
      <c r="D846" s="3"/>
      <c r="E846" s="3"/>
      <c r="F846" s="3"/>
      <c r="G846" s="3"/>
      <c r="H846" s="3"/>
      <c r="I846" s="3"/>
      <c r="J846" s="3"/>
    </row>
    <row r="847" spans="1:10" ht="12.5" x14ac:dyDescent="0.25">
      <c r="A847" s="3"/>
      <c r="B847" s="3"/>
      <c r="C847" s="10"/>
      <c r="D847" s="3"/>
      <c r="E847" s="3"/>
      <c r="F847" s="3"/>
      <c r="G847" s="3"/>
      <c r="H847" s="3"/>
      <c r="I847" s="3"/>
      <c r="J847" s="3"/>
    </row>
    <row r="848" spans="1:10" ht="12.5" x14ac:dyDescent="0.25">
      <c r="A848" s="3"/>
      <c r="B848" s="3"/>
      <c r="C848" s="10"/>
      <c r="D848" s="3"/>
      <c r="E848" s="3"/>
      <c r="F848" s="3"/>
      <c r="G848" s="3"/>
      <c r="H848" s="3"/>
      <c r="I848" s="3"/>
      <c r="J848" s="3"/>
    </row>
    <row r="849" spans="1:10" ht="12.5" x14ac:dyDescent="0.25">
      <c r="A849" s="3"/>
      <c r="B849" s="3"/>
      <c r="C849" s="10"/>
      <c r="D849" s="3"/>
      <c r="E849" s="3"/>
      <c r="F849" s="3"/>
      <c r="G849" s="3"/>
      <c r="H849" s="3"/>
      <c r="I849" s="3"/>
      <c r="J849" s="3"/>
    </row>
    <row r="850" spans="1:10" ht="12.5" x14ac:dyDescent="0.25">
      <c r="A850" s="3"/>
      <c r="B850" s="3"/>
      <c r="C850" s="10"/>
      <c r="D850" s="3"/>
      <c r="E850" s="3"/>
      <c r="F850" s="3"/>
      <c r="G850" s="3"/>
      <c r="H850" s="3"/>
      <c r="I850" s="3"/>
      <c r="J850" s="3"/>
    </row>
    <row r="851" spans="1:10" ht="12.5" x14ac:dyDescent="0.25">
      <c r="A851" s="3"/>
      <c r="B851" s="3"/>
      <c r="C851" s="10"/>
      <c r="D851" s="3"/>
      <c r="E851" s="3"/>
      <c r="F851" s="3"/>
      <c r="G851" s="3"/>
      <c r="H851" s="3"/>
      <c r="I851" s="3"/>
      <c r="J851" s="3"/>
    </row>
    <row r="852" spans="1:10" ht="12.5" x14ac:dyDescent="0.25">
      <c r="A852" s="3"/>
      <c r="B852" s="3"/>
      <c r="C852" s="10"/>
      <c r="D852" s="3"/>
      <c r="E852" s="3"/>
      <c r="F852" s="3"/>
      <c r="G852" s="3"/>
      <c r="H852" s="3"/>
      <c r="I852" s="3"/>
      <c r="J852" s="3"/>
    </row>
    <row r="853" spans="1:10" ht="12.5" x14ac:dyDescent="0.25">
      <c r="A853" s="3"/>
      <c r="B853" s="3"/>
      <c r="C853" s="10"/>
      <c r="D853" s="3"/>
      <c r="E853" s="3"/>
      <c r="F853" s="3"/>
      <c r="G853" s="3"/>
      <c r="H853" s="3"/>
      <c r="I853" s="3"/>
      <c r="J853" s="3"/>
    </row>
    <row r="854" spans="1:10" ht="12.5" x14ac:dyDescent="0.25">
      <c r="A854" s="3"/>
      <c r="B854" s="3"/>
      <c r="C854" s="10"/>
      <c r="D854" s="3"/>
      <c r="E854" s="3"/>
      <c r="F854" s="3"/>
      <c r="G854" s="3"/>
      <c r="H854" s="3"/>
      <c r="I854" s="3"/>
      <c r="J854" s="3"/>
    </row>
    <row r="855" spans="1:10" ht="12.5" x14ac:dyDescent="0.25">
      <c r="A855" s="3"/>
      <c r="B855" s="3"/>
      <c r="C855" s="10"/>
      <c r="D855" s="3"/>
      <c r="E855" s="3"/>
      <c r="F855" s="3"/>
      <c r="G855" s="3"/>
      <c r="H855" s="3"/>
      <c r="I855" s="3"/>
      <c r="J855" s="3"/>
    </row>
    <row r="856" spans="1:10" ht="12.5" x14ac:dyDescent="0.25">
      <c r="A856" s="3"/>
      <c r="B856" s="3"/>
      <c r="C856" s="10"/>
      <c r="D856" s="3"/>
      <c r="E856" s="3"/>
      <c r="F856" s="3"/>
      <c r="G856" s="3"/>
      <c r="H856" s="3"/>
      <c r="I856" s="3"/>
      <c r="J856" s="3"/>
    </row>
    <row r="857" spans="1:10" ht="12.5" x14ac:dyDescent="0.25">
      <c r="A857" s="3"/>
      <c r="B857" s="3"/>
      <c r="C857" s="10"/>
      <c r="D857" s="3"/>
      <c r="E857" s="3"/>
      <c r="F857" s="3"/>
      <c r="G857" s="3"/>
      <c r="H857" s="3"/>
      <c r="I857" s="3"/>
      <c r="J857" s="3"/>
    </row>
    <row r="858" spans="1:10" ht="12.5" x14ac:dyDescent="0.25">
      <c r="A858" s="3"/>
      <c r="B858" s="3"/>
      <c r="C858" s="10"/>
      <c r="D858" s="3"/>
      <c r="E858" s="3"/>
      <c r="F858" s="3"/>
      <c r="G858" s="3"/>
      <c r="H858" s="3"/>
      <c r="I858" s="3"/>
      <c r="J858" s="3"/>
    </row>
    <row r="859" spans="1:10" ht="12.5" x14ac:dyDescent="0.25">
      <c r="A859" s="3"/>
      <c r="B859" s="3"/>
      <c r="C859" s="10"/>
      <c r="D859" s="3"/>
      <c r="E859" s="3"/>
      <c r="F859" s="3"/>
      <c r="G859" s="3"/>
      <c r="H859" s="3"/>
      <c r="I859" s="3"/>
      <c r="J859" s="3"/>
    </row>
    <row r="860" spans="1:10" ht="12.5" x14ac:dyDescent="0.25">
      <c r="A860" s="3"/>
      <c r="B860" s="3"/>
      <c r="C860" s="10"/>
      <c r="D860" s="3"/>
      <c r="E860" s="3"/>
      <c r="F860" s="3"/>
      <c r="G860" s="3"/>
      <c r="H860" s="3"/>
      <c r="I860" s="3"/>
      <c r="J860" s="3"/>
    </row>
    <row r="861" spans="1:10" ht="12.5" x14ac:dyDescent="0.25">
      <c r="A861" s="3"/>
      <c r="B861" s="3"/>
      <c r="C861" s="10"/>
      <c r="D861" s="3"/>
      <c r="E861" s="3"/>
      <c r="F861" s="3"/>
      <c r="G861" s="3"/>
      <c r="H861" s="3"/>
      <c r="I861" s="3"/>
      <c r="J861" s="3"/>
    </row>
    <row r="862" spans="1:10" ht="12.5" x14ac:dyDescent="0.25">
      <c r="A862" s="3"/>
      <c r="B862" s="3"/>
      <c r="C862" s="10"/>
      <c r="D862" s="3"/>
      <c r="E862" s="3"/>
      <c r="F862" s="3"/>
      <c r="G862" s="3"/>
      <c r="H862" s="3"/>
      <c r="I862" s="3"/>
      <c r="J862" s="3"/>
    </row>
    <row r="863" spans="1:10" ht="12.5" x14ac:dyDescent="0.25">
      <c r="A863" s="3"/>
      <c r="B863" s="3"/>
      <c r="C863" s="10"/>
      <c r="D863" s="3"/>
      <c r="E863" s="3"/>
      <c r="F863" s="3"/>
      <c r="G863" s="3"/>
      <c r="H863" s="3"/>
      <c r="I863" s="3"/>
      <c r="J863" s="3"/>
    </row>
    <row r="864" spans="1:10" ht="12.5" x14ac:dyDescent="0.25">
      <c r="A864" s="3"/>
      <c r="B864" s="3"/>
      <c r="C864" s="10"/>
      <c r="D864" s="3"/>
      <c r="E864" s="3"/>
      <c r="F864" s="3"/>
      <c r="G864" s="3"/>
      <c r="H864" s="3"/>
      <c r="I864" s="3"/>
      <c r="J864" s="3"/>
    </row>
    <row r="865" spans="1:10" ht="12.5" x14ac:dyDescent="0.25">
      <c r="A865" s="3"/>
      <c r="B865" s="3"/>
      <c r="C865" s="10"/>
      <c r="D865" s="3"/>
      <c r="E865" s="3"/>
      <c r="F865" s="3"/>
      <c r="G865" s="3"/>
      <c r="H865" s="3"/>
      <c r="I865" s="3"/>
      <c r="J865" s="3"/>
    </row>
    <row r="866" spans="1:10" ht="12.5" x14ac:dyDescent="0.25">
      <c r="A866" s="3"/>
      <c r="B866" s="3"/>
      <c r="C866" s="10"/>
      <c r="D866" s="3"/>
      <c r="E866" s="3"/>
      <c r="F866" s="3"/>
      <c r="G866" s="3"/>
      <c r="H866" s="3"/>
      <c r="I866" s="3"/>
      <c r="J866" s="3"/>
    </row>
    <row r="867" spans="1:10" ht="12.5" x14ac:dyDescent="0.25">
      <c r="A867" s="3"/>
      <c r="B867" s="3"/>
      <c r="C867" s="10"/>
      <c r="D867" s="3"/>
      <c r="E867" s="3"/>
      <c r="F867" s="3"/>
      <c r="G867" s="3"/>
      <c r="H867" s="3"/>
      <c r="I867" s="3"/>
      <c r="J867" s="3"/>
    </row>
    <row r="868" spans="1:10" ht="12.5" x14ac:dyDescent="0.25">
      <c r="A868" s="3"/>
      <c r="B868" s="3"/>
      <c r="C868" s="10"/>
      <c r="D868" s="3"/>
      <c r="E868" s="3"/>
      <c r="F868" s="3"/>
      <c r="G868" s="3"/>
      <c r="H868" s="3"/>
      <c r="I868" s="3"/>
      <c r="J868" s="3"/>
    </row>
    <row r="869" spans="1:10" ht="12.5" x14ac:dyDescent="0.25">
      <c r="A869" s="3"/>
      <c r="B869" s="3"/>
      <c r="C869" s="10"/>
      <c r="D869" s="3"/>
      <c r="E869" s="3"/>
      <c r="F869" s="3"/>
      <c r="G869" s="3"/>
      <c r="H869" s="3"/>
      <c r="I869" s="3"/>
      <c r="J869" s="3"/>
    </row>
    <row r="870" spans="1:10" ht="12.5" x14ac:dyDescent="0.25">
      <c r="A870" s="3"/>
      <c r="B870" s="3"/>
      <c r="C870" s="10"/>
      <c r="D870" s="3"/>
      <c r="E870" s="3"/>
      <c r="F870" s="3"/>
      <c r="G870" s="3"/>
      <c r="H870" s="3"/>
      <c r="I870" s="3"/>
      <c r="J870" s="3"/>
    </row>
    <row r="871" spans="1:10" ht="12.5" x14ac:dyDescent="0.25">
      <c r="A871" s="3"/>
      <c r="B871" s="3"/>
      <c r="C871" s="10"/>
      <c r="D871" s="3"/>
      <c r="E871" s="3"/>
      <c r="F871" s="3"/>
      <c r="G871" s="3"/>
      <c r="H871" s="3"/>
      <c r="I871" s="3"/>
      <c r="J871" s="3"/>
    </row>
    <row r="872" spans="1:10" ht="12.5" x14ac:dyDescent="0.25">
      <c r="A872" s="3"/>
      <c r="B872" s="3"/>
      <c r="C872" s="10"/>
      <c r="D872" s="3"/>
      <c r="E872" s="3"/>
      <c r="F872" s="3"/>
      <c r="G872" s="3"/>
      <c r="H872" s="3"/>
      <c r="I872" s="3"/>
      <c r="J872" s="3"/>
    </row>
    <row r="873" spans="1:10" ht="12.5" x14ac:dyDescent="0.25">
      <c r="A873" s="3"/>
      <c r="B873" s="3"/>
      <c r="C873" s="10"/>
      <c r="D873" s="3"/>
      <c r="E873" s="3"/>
      <c r="F873" s="3"/>
      <c r="G873" s="3"/>
      <c r="H873" s="3"/>
      <c r="I873" s="3"/>
      <c r="J873" s="3"/>
    </row>
    <row r="874" spans="1:10" ht="12.5" x14ac:dyDescent="0.25">
      <c r="A874" s="3"/>
      <c r="B874" s="3"/>
      <c r="C874" s="10"/>
      <c r="D874" s="3"/>
      <c r="E874" s="3"/>
      <c r="F874" s="3"/>
      <c r="G874" s="3"/>
      <c r="H874" s="3"/>
      <c r="I874" s="3"/>
      <c r="J874" s="3"/>
    </row>
    <row r="875" spans="1:10" ht="12.5" x14ac:dyDescent="0.25">
      <c r="A875" s="3"/>
      <c r="B875" s="3"/>
      <c r="C875" s="10"/>
      <c r="D875" s="3"/>
      <c r="E875" s="3"/>
      <c r="F875" s="3"/>
      <c r="G875" s="3"/>
      <c r="H875" s="3"/>
      <c r="I875" s="3"/>
      <c r="J875" s="3"/>
    </row>
    <row r="876" spans="1:10" ht="12.5" x14ac:dyDescent="0.25">
      <c r="A876" s="3"/>
      <c r="B876" s="3"/>
      <c r="C876" s="10"/>
      <c r="D876" s="3"/>
      <c r="E876" s="3"/>
      <c r="F876" s="3"/>
      <c r="G876" s="3"/>
      <c r="H876" s="3"/>
      <c r="I876" s="3"/>
      <c r="J876" s="3"/>
    </row>
    <row r="877" spans="1:10" ht="12.5" x14ac:dyDescent="0.25">
      <c r="A877" s="3"/>
      <c r="B877" s="3"/>
      <c r="C877" s="10"/>
      <c r="D877" s="3"/>
      <c r="E877" s="3"/>
      <c r="F877" s="3"/>
      <c r="G877" s="3"/>
      <c r="H877" s="3"/>
      <c r="I877" s="3"/>
      <c r="J877" s="3"/>
    </row>
    <row r="878" spans="1:10" ht="12.5" x14ac:dyDescent="0.25">
      <c r="A878" s="3"/>
      <c r="B878" s="3"/>
      <c r="C878" s="10"/>
      <c r="D878" s="3"/>
      <c r="E878" s="3"/>
      <c r="F878" s="3"/>
      <c r="G878" s="3"/>
      <c r="H878" s="3"/>
      <c r="I878" s="3"/>
      <c r="J878" s="3"/>
    </row>
    <row r="879" spans="1:10" ht="12.5" x14ac:dyDescent="0.25">
      <c r="A879" s="3"/>
      <c r="B879" s="3"/>
      <c r="C879" s="10"/>
      <c r="D879" s="3"/>
      <c r="E879" s="3"/>
      <c r="F879" s="3"/>
      <c r="G879" s="3"/>
      <c r="H879" s="3"/>
      <c r="I879" s="3"/>
      <c r="J879" s="3"/>
    </row>
    <row r="880" spans="1:10" ht="12.5" x14ac:dyDescent="0.25">
      <c r="A880" s="3"/>
      <c r="B880" s="3"/>
      <c r="C880" s="10"/>
      <c r="D880" s="3"/>
      <c r="E880" s="3"/>
      <c r="F880" s="3"/>
      <c r="G880" s="3"/>
      <c r="H880" s="3"/>
      <c r="I880" s="3"/>
      <c r="J880" s="3"/>
    </row>
    <row r="881" spans="1:10" ht="12.5" x14ac:dyDescent="0.25">
      <c r="A881" s="3"/>
      <c r="B881" s="3"/>
      <c r="C881" s="10"/>
      <c r="D881" s="3"/>
      <c r="E881" s="3"/>
      <c r="F881" s="3"/>
      <c r="G881" s="3"/>
      <c r="H881" s="3"/>
      <c r="I881" s="3"/>
      <c r="J881" s="3"/>
    </row>
    <row r="882" spans="1:10" ht="12.5" x14ac:dyDescent="0.25">
      <c r="A882" s="3"/>
      <c r="B882" s="3"/>
      <c r="C882" s="10"/>
      <c r="D882" s="3"/>
      <c r="E882" s="3"/>
      <c r="F882" s="3"/>
      <c r="G882" s="3"/>
      <c r="H882" s="3"/>
      <c r="I882" s="3"/>
      <c r="J882" s="3"/>
    </row>
    <row r="883" spans="1:10" ht="12.5" x14ac:dyDescent="0.25">
      <c r="A883" s="3"/>
      <c r="B883" s="3"/>
      <c r="C883" s="10"/>
      <c r="D883" s="3"/>
      <c r="E883" s="3"/>
      <c r="F883" s="3"/>
      <c r="G883" s="3"/>
      <c r="H883" s="3"/>
      <c r="I883" s="3"/>
      <c r="J883" s="3"/>
    </row>
    <row r="884" spans="1:10" ht="12.5" x14ac:dyDescent="0.25">
      <c r="A884" s="3"/>
      <c r="B884" s="3"/>
      <c r="C884" s="10"/>
      <c r="D884" s="3"/>
      <c r="E884" s="3"/>
      <c r="F884" s="3"/>
      <c r="G884" s="3"/>
      <c r="H884" s="3"/>
      <c r="I884" s="3"/>
      <c r="J884" s="3"/>
    </row>
    <row r="885" spans="1:10" ht="12.5" x14ac:dyDescent="0.25">
      <c r="A885" s="3"/>
      <c r="B885" s="3"/>
      <c r="C885" s="10"/>
      <c r="D885" s="3"/>
      <c r="E885" s="3"/>
      <c r="F885" s="3"/>
      <c r="G885" s="3"/>
      <c r="H885" s="3"/>
      <c r="I885" s="3"/>
      <c r="J885" s="3"/>
    </row>
    <row r="886" spans="1:10" ht="12.5" x14ac:dyDescent="0.25">
      <c r="A886" s="3"/>
      <c r="B886" s="3"/>
      <c r="C886" s="10"/>
      <c r="D886" s="3"/>
      <c r="E886" s="3"/>
      <c r="F886" s="3"/>
      <c r="G886" s="3"/>
      <c r="H886" s="3"/>
      <c r="I886" s="3"/>
      <c r="J886" s="3"/>
    </row>
    <row r="887" spans="1:10" ht="12.5" x14ac:dyDescent="0.25">
      <c r="A887" s="3"/>
      <c r="B887" s="3"/>
      <c r="C887" s="10"/>
      <c r="D887" s="3"/>
      <c r="E887" s="3"/>
      <c r="F887" s="3"/>
      <c r="G887" s="3"/>
      <c r="H887" s="3"/>
      <c r="I887" s="3"/>
      <c r="J887" s="3"/>
    </row>
    <row r="888" spans="1:10" ht="12.5" x14ac:dyDescent="0.25">
      <c r="A888" s="3"/>
      <c r="B888" s="3"/>
      <c r="C888" s="10"/>
      <c r="D888" s="3"/>
      <c r="E888" s="3"/>
      <c r="F888" s="3"/>
      <c r="G888" s="3"/>
      <c r="H888" s="3"/>
      <c r="I888" s="3"/>
      <c r="J888" s="3"/>
    </row>
    <row r="889" spans="1:10" ht="12.5" x14ac:dyDescent="0.25">
      <c r="A889" s="3"/>
      <c r="B889" s="3"/>
      <c r="C889" s="10"/>
      <c r="D889" s="3"/>
      <c r="E889" s="3"/>
      <c r="F889" s="3"/>
      <c r="G889" s="3"/>
      <c r="H889" s="3"/>
      <c r="I889" s="3"/>
      <c r="J889" s="3"/>
    </row>
    <row r="890" spans="1:10" ht="12.5" x14ac:dyDescent="0.25">
      <c r="A890" s="3"/>
      <c r="B890" s="3"/>
      <c r="C890" s="10"/>
      <c r="D890" s="3"/>
      <c r="E890" s="3"/>
      <c r="F890" s="3"/>
      <c r="G890" s="3"/>
      <c r="H890" s="3"/>
      <c r="I890" s="3"/>
      <c r="J890" s="3"/>
    </row>
    <row r="891" spans="1:10" ht="12.5" x14ac:dyDescent="0.25">
      <c r="A891" s="3"/>
      <c r="B891" s="3"/>
      <c r="C891" s="10"/>
      <c r="D891" s="3"/>
      <c r="E891" s="3"/>
      <c r="F891" s="3"/>
      <c r="G891" s="3"/>
      <c r="H891" s="3"/>
      <c r="I891" s="3"/>
      <c r="J891" s="3"/>
    </row>
    <row r="892" spans="1:10" ht="12.5" x14ac:dyDescent="0.25">
      <c r="A892" s="3"/>
      <c r="B892" s="3"/>
      <c r="C892" s="10"/>
      <c r="D892" s="3"/>
      <c r="E892" s="3"/>
      <c r="F892" s="3"/>
      <c r="G892" s="3"/>
      <c r="H892" s="3"/>
      <c r="I892" s="3"/>
      <c r="J892" s="3"/>
    </row>
    <row r="893" spans="1:10" ht="12.5" x14ac:dyDescent="0.25">
      <c r="A893" s="3"/>
      <c r="B893" s="3"/>
      <c r="C893" s="10"/>
      <c r="D893" s="3"/>
      <c r="E893" s="3"/>
      <c r="F893" s="3"/>
      <c r="G893" s="3"/>
      <c r="H893" s="3"/>
      <c r="I893" s="3"/>
      <c r="J893" s="3"/>
    </row>
    <row r="894" spans="1:10" ht="12.5" x14ac:dyDescent="0.25">
      <c r="A894" s="3"/>
      <c r="B894" s="3"/>
      <c r="C894" s="10"/>
      <c r="D894" s="3"/>
      <c r="E894" s="3"/>
      <c r="F894" s="3"/>
      <c r="G894" s="3"/>
      <c r="H894" s="3"/>
      <c r="I894" s="3"/>
      <c r="J894" s="3"/>
    </row>
    <row r="895" spans="1:10" ht="12.5" x14ac:dyDescent="0.25">
      <c r="A895" s="3"/>
      <c r="B895" s="3"/>
      <c r="C895" s="10"/>
      <c r="D895" s="3"/>
      <c r="E895" s="3"/>
      <c r="F895" s="3"/>
      <c r="G895" s="3"/>
      <c r="H895" s="3"/>
      <c r="I895" s="3"/>
      <c r="J895" s="3"/>
    </row>
    <row r="896" spans="1:10" ht="12.5" x14ac:dyDescent="0.25">
      <c r="A896" s="3"/>
      <c r="B896" s="3"/>
      <c r="C896" s="10"/>
      <c r="D896" s="3"/>
      <c r="E896" s="3"/>
      <c r="F896" s="3"/>
      <c r="G896" s="3"/>
      <c r="H896" s="3"/>
      <c r="I896" s="3"/>
      <c r="J896" s="3"/>
    </row>
    <row r="897" spans="1:10" ht="12.5" x14ac:dyDescent="0.25">
      <c r="A897" s="3"/>
      <c r="B897" s="3"/>
      <c r="C897" s="10"/>
      <c r="D897" s="3"/>
      <c r="E897" s="3"/>
      <c r="F897" s="3"/>
      <c r="G897" s="3"/>
      <c r="H897" s="3"/>
      <c r="I897" s="3"/>
      <c r="J897" s="3"/>
    </row>
    <row r="898" spans="1:10" ht="12.5" x14ac:dyDescent="0.25">
      <c r="A898" s="3"/>
      <c r="B898" s="3"/>
      <c r="C898" s="10"/>
      <c r="D898" s="3"/>
      <c r="E898" s="3"/>
      <c r="F898" s="3"/>
      <c r="G898" s="3"/>
      <c r="H898" s="3"/>
      <c r="I898" s="3"/>
      <c r="J898" s="3"/>
    </row>
    <row r="899" spans="1:10" ht="12.5" x14ac:dyDescent="0.25">
      <c r="A899" s="3"/>
      <c r="B899" s="3"/>
      <c r="C899" s="10"/>
      <c r="D899" s="3"/>
      <c r="E899" s="3"/>
      <c r="F899" s="3"/>
      <c r="G899" s="3"/>
      <c r="H899" s="3"/>
      <c r="I899" s="3"/>
      <c r="J899" s="3"/>
    </row>
    <row r="900" spans="1:10" ht="12.5" x14ac:dyDescent="0.25">
      <c r="A900" s="3"/>
      <c r="B900" s="3"/>
      <c r="C900" s="10"/>
      <c r="D900" s="3"/>
      <c r="E900" s="3"/>
      <c r="F900" s="3"/>
      <c r="G900" s="3"/>
      <c r="H900" s="3"/>
      <c r="I900" s="3"/>
      <c r="J900" s="3"/>
    </row>
    <row r="901" spans="1:10" ht="12.5" x14ac:dyDescent="0.25">
      <c r="A901" s="3"/>
      <c r="B901" s="3"/>
      <c r="C901" s="10"/>
      <c r="D901" s="3"/>
      <c r="E901" s="3"/>
      <c r="F901" s="3"/>
      <c r="G901" s="3"/>
      <c r="H901" s="3"/>
      <c r="I901" s="3"/>
      <c r="J901" s="3"/>
    </row>
    <row r="902" spans="1:10" ht="12.5" x14ac:dyDescent="0.25">
      <c r="A902" s="3"/>
      <c r="B902" s="3"/>
      <c r="C902" s="10"/>
      <c r="D902" s="3"/>
      <c r="E902" s="3"/>
      <c r="F902" s="3"/>
      <c r="G902" s="3"/>
      <c r="H902" s="3"/>
      <c r="I902" s="3"/>
      <c r="J902" s="3"/>
    </row>
    <row r="903" spans="1:10" ht="12.5" x14ac:dyDescent="0.25">
      <c r="A903" s="3"/>
      <c r="B903" s="3"/>
      <c r="C903" s="10"/>
      <c r="D903" s="3"/>
      <c r="E903" s="3"/>
      <c r="F903" s="3"/>
      <c r="G903" s="3"/>
      <c r="H903" s="3"/>
      <c r="I903" s="3"/>
      <c r="J903" s="3"/>
    </row>
    <row r="904" spans="1:10" ht="12.5" x14ac:dyDescent="0.25">
      <c r="A904" s="3"/>
      <c r="B904" s="3"/>
      <c r="C904" s="10"/>
      <c r="D904" s="3"/>
      <c r="E904" s="3"/>
      <c r="F904" s="3"/>
      <c r="G904" s="3"/>
      <c r="H904" s="3"/>
      <c r="I904" s="3"/>
      <c r="J904" s="3"/>
    </row>
    <row r="905" spans="1:10" ht="12.5" x14ac:dyDescent="0.25">
      <c r="A905" s="3"/>
      <c r="B905" s="3"/>
      <c r="C905" s="10"/>
      <c r="D905" s="3"/>
      <c r="E905" s="3"/>
      <c r="F905" s="3"/>
      <c r="G905" s="3"/>
      <c r="H905" s="3"/>
      <c r="I905" s="3"/>
      <c r="J905" s="3"/>
    </row>
    <row r="906" spans="1:10" ht="12.5" x14ac:dyDescent="0.25">
      <c r="A906" s="3"/>
      <c r="B906" s="3"/>
      <c r="C906" s="10"/>
      <c r="D906" s="3"/>
      <c r="E906" s="3"/>
      <c r="F906" s="3"/>
      <c r="G906" s="3"/>
      <c r="H906" s="3"/>
      <c r="I906" s="3"/>
      <c r="J906" s="3"/>
    </row>
    <row r="907" spans="1:10" ht="12.5" x14ac:dyDescent="0.25">
      <c r="A907" s="3"/>
      <c r="B907" s="3"/>
      <c r="C907" s="10"/>
      <c r="D907" s="3"/>
      <c r="E907" s="3"/>
      <c r="F907" s="3"/>
      <c r="G907" s="3"/>
      <c r="H907" s="3"/>
      <c r="I907" s="3"/>
      <c r="J907" s="3"/>
    </row>
    <row r="908" spans="1:10" ht="12.5" x14ac:dyDescent="0.25">
      <c r="A908" s="3"/>
      <c r="B908" s="3"/>
      <c r="C908" s="10"/>
      <c r="D908" s="3"/>
      <c r="E908" s="3"/>
      <c r="F908" s="3"/>
      <c r="G908" s="3"/>
      <c r="H908" s="3"/>
      <c r="I908" s="3"/>
      <c r="J908" s="3"/>
    </row>
    <row r="909" spans="1:10" ht="12.5" x14ac:dyDescent="0.25">
      <c r="A909" s="3"/>
      <c r="B909" s="3"/>
      <c r="C909" s="10"/>
      <c r="D909" s="3"/>
      <c r="E909" s="3"/>
      <c r="F909" s="3"/>
      <c r="G909" s="3"/>
      <c r="H909" s="3"/>
      <c r="I909" s="3"/>
      <c r="J909" s="3"/>
    </row>
    <row r="910" spans="1:10" ht="12.5" x14ac:dyDescent="0.25">
      <c r="A910" s="3"/>
      <c r="B910" s="3"/>
      <c r="C910" s="10"/>
      <c r="D910" s="3"/>
      <c r="E910" s="3"/>
      <c r="F910" s="3"/>
      <c r="G910" s="3"/>
      <c r="H910" s="3"/>
      <c r="I910" s="3"/>
      <c r="J910" s="3"/>
    </row>
    <row r="911" spans="1:10" ht="12.5" x14ac:dyDescent="0.25">
      <c r="A911" s="3"/>
      <c r="B911" s="3"/>
      <c r="C911" s="10"/>
      <c r="D911" s="3"/>
      <c r="E911" s="3"/>
      <c r="F911" s="3"/>
      <c r="G911" s="3"/>
      <c r="H911" s="3"/>
      <c r="I911" s="3"/>
      <c r="J911" s="3"/>
    </row>
    <row r="912" spans="1:10" ht="12.5" x14ac:dyDescent="0.25">
      <c r="A912" s="3"/>
      <c r="B912" s="3"/>
      <c r="C912" s="10"/>
      <c r="D912" s="3"/>
      <c r="E912" s="3"/>
      <c r="F912" s="3"/>
      <c r="G912" s="3"/>
      <c r="H912" s="3"/>
      <c r="I912" s="3"/>
      <c r="J912" s="3"/>
    </row>
    <row r="913" spans="1:10" ht="12.5" x14ac:dyDescent="0.25">
      <c r="A913" s="3"/>
      <c r="B913" s="3"/>
      <c r="C913" s="10"/>
      <c r="D913" s="3"/>
      <c r="E913" s="3"/>
      <c r="F913" s="3"/>
      <c r="G913" s="3"/>
      <c r="H913" s="3"/>
      <c r="I913" s="3"/>
      <c r="J913" s="3"/>
    </row>
    <row r="914" spans="1:10" ht="12.5" x14ac:dyDescent="0.25">
      <c r="A914" s="3"/>
      <c r="B914" s="3"/>
      <c r="C914" s="10"/>
      <c r="D914" s="3"/>
      <c r="E914" s="3"/>
      <c r="F914" s="3"/>
      <c r="G914" s="3"/>
      <c r="H914" s="3"/>
      <c r="I914" s="3"/>
      <c r="J914" s="3"/>
    </row>
    <row r="915" spans="1:10" ht="12.5" x14ac:dyDescent="0.25">
      <c r="A915" s="3"/>
      <c r="B915" s="3"/>
      <c r="C915" s="10"/>
      <c r="D915" s="3"/>
      <c r="E915" s="3"/>
      <c r="F915" s="3"/>
      <c r="G915" s="3"/>
      <c r="H915" s="3"/>
      <c r="I915" s="3"/>
      <c r="J915" s="3"/>
    </row>
    <row r="916" spans="1:10" ht="12.5" x14ac:dyDescent="0.25">
      <c r="A916" s="3"/>
      <c r="B916" s="3"/>
      <c r="C916" s="10"/>
      <c r="D916" s="3"/>
      <c r="E916" s="3"/>
      <c r="F916" s="3"/>
      <c r="G916" s="3"/>
      <c r="H916" s="3"/>
      <c r="I916" s="3"/>
      <c r="J916" s="3"/>
    </row>
    <row r="917" spans="1:10" ht="12.5" x14ac:dyDescent="0.25">
      <c r="A917" s="3"/>
      <c r="B917" s="3"/>
      <c r="C917" s="10"/>
      <c r="D917" s="3"/>
      <c r="E917" s="3"/>
      <c r="F917" s="3"/>
      <c r="G917" s="3"/>
      <c r="H917" s="3"/>
      <c r="I917" s="3"/>
      <c r="J917" s="3"/>
    </row>
    <row r="918" spans="1:10" ht="12.5" x14ac:dyDescent="0.25">
      <c r="A918" s="3"/>
      <c r="B918" s="3"/>
      <c r="C918" s="10"/>
      <c r="D918" s="3"/>
      <c r="E918" s="3"/>
      <c r="F918" s="3"/>
      <c r="G918" s="3"/>
      <c r="H918" s="3"/>
      <c r="I918" s="3"/>
      <c r="J918" s="3"/>
    </row>
    <row r="919" spans="1:10" ht="12.5" x14ac:dyDescent="0.25">
      <c r="A919" s="3"/>
      <c r="B919" s="3"/>
      <c r="C919" s="10"/>
      <c r="D919" s="3"/>
      <c r="E919" s="3"/>
      <c r="F919" s="3"/>
      <c r="G919" s="3"/>
      <c r="H919" s="3"/>
      <c r="I919" s="3"/>
      <c r="J919" s="3"/>
    </row>
    <row r="920" spans="1:10" ht="12.5" x14ac:dyDescent="0.25">
      <c r="A920" s="3"/>
      <c r="B920" s="3"/>
      <c r="C920" s="10"/>
      <c r="D920" s="3"/>
      <c r="E920" s="3"/>
      <c r="F920" s="3"/>
      <c r="G920" s="3"/>
      <c r="H920" s="3"/>
      <c r="I920" s="3"/>
      <c r="J920" s="3"/>
    </row>
    <row r="921" spans="1:10" ht="12.5" x14ac:dyDescent="0.25">
      <c r="A921" s="3"/>
      <c r="B921" s="3"/>
      <c r="C921" s="10"/>
      <c r="D921" s="3"/>
      <c r="E921" s="3"/>
      <c r="F921" s="3"/>
      <c r="G921" s="3"/>
      <c r="H921" s="3"/>
      <c r="I921" s="3"/>
      <c r="J921" s="3"/>
    </row>
    <row r="922" spans="1:10" ht="12.5" x14ac:dyDescent="0.25">
      <c r="A922" s="3"/>
      <c r="B922" s="3"/>
      <c r="C922" s="10"/>
      <c r="D922" s="3"/>
      <c r="E922" s="3"/>
      <c r="F922" s="3"/>
      <c r="G922" s="3"/>
      <c r="H922" s="3"/>
      <c r="I922" s="3"/>
      <c r="J922" s="3"/>
    </row>
    <row r="923" spans="1:10" ht="12.5" x14ac:dyDescent="0.25">
      <c r="A923" s="3"/>
      <c r="B923" s="3"/>
      <c r="C923" s="10"/>
      <c r="D923" s="3"/>
      <c r="E923" s="3"/>
      <c r="F923" s="3"/>
      <c r="G923" s="3"/>
      <c r="H923" s="3"/>
      <c r="I923" s="3"/>
      <c r="J923" s="3"/>
    </row>
    <row r="924" spans="1:10" ht="12.5" x14ac:dyDescent="0.25">
      <c r="A924" s="3"/>
      <c r="B924" s="3"/>
      <c r="C924" s="10"/>
      <c r="D924" s="3"/>
      <c r="E924" s="3"/>
      <c r="F924" s="3"/>
      <c r="G924" s="3"/>
      <c r="H924" s="3"/>
      <c r="I924" s="3"/>
      <c r="J924" s="3"/>
    </row>
    <row r="925" spans="1:10" ht="12.5" x14ac:dyDescent="0.25">
      <c r="A925" s="3"/>
      <c r="B925" s="3"/>
      <c r="C925" s="10"/>
      <c r="D925" s="3"/>
      <c r="E925" s="3"/>
      <c r="F925" s="3"/>
      <c r="G925" s="3"/>
      <c r="H925" s="3"/>
      <c r="I925" s="3"/>
      <c r="J925" s="3"/>
    </row>
    <row r="926" spans="1:10" ht="12.5" x14ac:dyDescent="0.25">
      <c r="A926" s="3"/>
      <c r="B926" s="3"/>
      <c r="C926" s="10"/>
      <c r="D926" s="3"/>
      <c r="E926" s="3"/>
      <c r="F926" s="3"/>
      <c r="G926" s="3"/>
      <c r="H926" s="3"/>
      <c r="I926" s="3"/>
      <c r="J926" s="3"/>
    </row>
    <row r="927" spans="1:10" ht="12.5" x14ac:dyDescent="0.25">
      <c r="A927" s="3"/>
      <c r="B927" s="3"/>
      <c r="C927" s="10"/>
      <c r="D927" s="3"/>
      <c r="E927" s="3"/>
      <c r="F927" s="3"/>
      <c r="G927" s="3"/>
      <c r="H927" s="3"/>
      <c r="I927" s="3"/>
      <c r="J927" s="3"/>
    </row>
    <row r="928" spans="1:10" ht="12.5" x14ac:dyDescent="0.25">
      <c r="A928" s="3"/>
      <c r="B928" s="3"/>
      <c r="C928" s="10"/>
      <c r="D928" s="3"/>
      <c r="E928" s="3"/>
      <c r="F928" s="3"/>
      <c r="G928" s="3"/>
      <c r="H928" s="3"/>
      <c r="I928" s="3"/>
      <c r="J928" s="3"/>
    </row>
    <row r="929" spans="1:10" ht="12.5" x14ac:dyDescent="0.25">
      <c r="A929" s="3"/>
      <c r="B929" s="3"/>
      <c r="C929" s="10"/>
      <c r="D929" s="3"/>
      <c r="E929" s="3"/>
      <c r="F929" s="3"/>
      <c r="G929" s="3"/>
      <c r="H929" s="3"/>
      <c r="I929" s="3"/>
      <c r="J929" s="3"/>
    </row>
    <row r="930" spans="1:10" ht="12.5" x14ac:dyDescent="0.25">
      <c r="A930" s="3"/>
      <c r="B930" s="3"/>
      <c r="C930" s="10"/>
      <c r="D930" s="3"/>
      <c r="E930" s="3"/>
      <c r="F930" s="3"/>
      <c r="G930" s="3"/>
      <c r="H930" s="3"/>
      <c r="I930" s="3"/>
      <c r="J930" s="3"/>
    </row>
    <row r="931" spans="1:10" ht="12.5" x14ac:dyDescent="0.25">
      <c r="A931" s="3"/>
      <c r="B931" s="3"/>
      <c r="C931" s="10"/>
      <c r="D931" s="3"/>
      <c r="E931" s="3"/>
      <c r="F931" s="3"/>
      <c r="G931" s="3"/>
      <c r="H931" s="3"/>
      <c r="I931" s="3"/>
      <c r="J931" s="3"/>
    </row>
    <row r="932" spans="1:10" ht="12.5" x14ac:dyDescent="0.25">
      <c r="A932" s="3"/>
      <c r="B932" s="3"/>
      <c r="C932" s="10"/>
      <c r="D932" s="3"/>
      <c r="E932" s="3"/>
      <c r="F932" s="3"/>
      <c r="G932" s="3"/>
      <c r="H932" s="3"/>
      <c r="I932" s="3"/>
      <c r="J932" s="3"/>
    </row>
    <row r="933" spans="1:10" ht="12.5" x14ac:dyDescent="0.25">
      <c r="A933" s="3"/>
      <c r="B933" s="3"/>
      <c r="C933" s="10"/>
      <c r="D933" s="3"/>
      <c r="E933" s="3"/>
      <c r="F933" s="3"/>
      <c r="G933" s="3"/>
      <c r="H933" s="3"/>
      <c r="I933" s="3"/>
      <c r="J933" s="3"/>
    </row>
    <row r="934" spans="1:10" ht="12.5" x14ac:dyDescent="0.25">
      <c r="A934" s="3"/>
      <c r="B934" s="3"/>
      <c r="C934" s="10"/>
      <c r="D934" s="3"/>
      <c r="E934" s="3"/>
      <c r="F934" s="3"/>
      <c r="G934" s="3"/>
      <c r="H934" s="3"/>
      <c r="I934" s="3"/>
      <c r="J934" s="3"/>
    </row>
    <row r="935" spans="1:10" ht="12.5" x14ac:dyDescent="0.25">
      <c r="A935" s="3"/>
      <c r="B935" s="3"/>
      <c r="C935" s="10"/>
      <c r="D935" s="3"/>
      <c r="E935" s="3"/>
      <c r="F935" s="3"/>
      <c r="G935" s="3"/>
      <c r="H935" s="3"/>
      <c r="I935" s="3"/>
      <c r="J935" s="3"/>
    </row>
    <row r="936" spans="1:10" ht="12.5" x14ac:dyDescent="0.25">
      <c r="A936" s="3"/>
      <c r="B936" s="3"/>
      <c r="C936" s="10"/>
      <c r="D936" s="3"/>
      <c r="E936" s="3"/>
      <c r="F936" s="3"/>
      <c r="G936" s="3"/>
      <c r="H936" s="3"/>
      <c r="I936" s="3"/>
      <c r="J936" s="3"/>
    </row>
    <row r="937" spans="1:10" ht="12.5" x14ac:dyDescent="0.25">
      <c r="A937" s="3"/>
      <c r="B937" s="3"/>
      <c r="C937" s="10"/>
      <c r="D937" s="3"/>
      <c r="E937" s="3"/>
      <c r="F937" s="3"/>
      <c r="G937" s="3"/>
      <c r="H937" s="3"/>
      <c r="I937" s="3"/>
      <c r="J937" s="3"/>
    </row>
    <row r="938" spans="1:10" ht="12.5" x14ac:dyDescent="0.25">
      <c r="A938" s="3"/>
      <c r="B938" s="3"/>
      <c r="C938" s="10"/>
      <c r="D938" s="3"/>
      <c r="E938" s="3"/>
      <c r="F938" s="3"/>
      <c r="G938" s="3"/>
      <c r="H938" s="3"/>
      <c r="I938" s="3"/>
      <c r="J938" s="3"/>
    </row>
    <row r="939" spans="1:10" ht="12.5" x14ac:dyDescent="0.25">
      <c r="A939" s="3"/>
      <c r="B939" s="3"/>
      <c r="C939" s="10"/>
      <c r="D939" s="3"/>
      <c r="E939" s="3"/>
      <c r="F939" s="3"/>
      <c r="G939" s="3"/>
      <c r="H939" s="3"/>
      <c r="I939" s="3"/>
      <c r="J939" s="3"/>
    </row>
    <row r="940" spans="1:10" ht="12.5" x14ac:dyDescent="0.25">
      <c r="A940" s="3"/>
      <c r="B940" s="3"/>
      <c r="C940" s="10"/>
      <c r="D940" s="3"/>
      <c r="E940" s="3"/>
      <c r="F940" s="3"/>
      <c r="G940" s="3"/>
      <c r="H940" s="3"/>
      <c r="I940" s="3"/>
      <c r="J940" s="3"/>
    </row>
    <row r="941" spans="1:10" ht="12.5" x14ac:dyDescent="0.25">
      <c r="A941" s="3"/>
      <c r="B941" s="3"/>
      <c r="C941" s="10"/>
      <c r="D941" s="3"/>
      <c r="E941" s="3"/>
      <c r="F941" s="3"/>
      <c r="G941" s="3"/>
      <c r="H941" s="3"/>
      <c r="I941" s="3"/>
      <c r="J941" s="3"/>
    </row>
    <row r="942" spans="1:10" ht="12.5" x14ac:dyDescent="0.25">
      <c r="A942" s="3"/>
      <c r="B942" s="3"/>
      <c r="C942" s="10"/>
      <c r="D942" s="3"/>
      <c r="E942" s="3"/>
      <c r="F942" s="3"/>
      <c r="G942" s="3"/>
      <c r="H942" s="3"/>
      <c r="I942" s="3"/>
      <c r="J942" s="3"/>
    </row>
    <row r="943" spans="1:10" ht="12.5" x14ac:dyDescent="0.25">
      <c r="A943" s="3"/>
      <c r="B943" s="3"/>
      <c r="C943" s="10"/>
      <c r="D943" s="3"/>
      <c r="E943" s="3"/>
      <c r="F943" s="3"/>
      <c r="G943" s="3"/>
      <c r="H943" s="3"/>
      <c r="I943" s="3"/>
      <c r="J943" s="3"/>
    </row>
    <row r="944" spans="1:10" ht="12.5" x14ac:dyDescent="0.25">
      <c r="A944" s="3"/>
      <c r="B944" s="3"/>
      <c r="C944" s="10"/>
      <c r="D944" s="3"/>
      <c r="E944" s="3"/>
      <c r="F944" s="3"/>
      <c r="G944" s="3"/>
      <c r="H944" s="3"/>
      <c r="I944" s="3"/>
      <c r="J944" s="3"/>
    </row>
    <row r="945" spans="1:10" ht="12.5" x14ac:dyDescent="0.25">
      <c r="A945" s="3"/>
      <c r="B945" s="3"/>
      <c r="C945" s="10"/>
      <c r="D945" s="3"/>
      <c r="E945" s="3"/>
      <c r="F945" s="3"/>
      <c r="G945" s="3"/>
      <c r="H945" s="3"/>
      <c r="I945" s="3"/>
      <c r="J945" s="3"/>
    </row>
    <row r="946" spans="1:10" ht="12.5" x14ac:dyDescent="0.25">
      <c r="A946" s="3"/>
      <c r="B946" s="3"/>
      <c r="C946" s="10"/>
      <c r="D946" s="3"/>
      <c r="E946" s="3"/>
      <c r="F946" s="3"/>
      <c r="G946" s="3"/>
      <c r="H946" s="3"/>
      <c r="I946" s="3"/>
      <c r="J946" s="3"/>
    </row>
    <row r="947" spans="1:10" ht="12.5" x14ac:dyDescent="0.25">
      <c r="A947" s="3"/>
      <c r="B947" s="3"/>
      <c r="C947" s="10"/>
      <c r="D947" s="3"/>
      <c r="E947" s="3"/>
      <c r="F947" s="3"/>
      <c r="G947" s="3"/>
      <c r="H947" s="3"/>
      <c r="I947" s="3"/>
      <c r="J947" s="3"/>
    </row>
    <row r="948" spans="1:10" ht="12.5" x14ac:dyDescent="0.25">
      <c r="A948" s="3"/>
      <c r="B948" s="3"/>
      <c r="C948" s="10"/>
      <c r="D948" s="3"/>
      <c r="E948" s="3"/>
      <c r="F948" s="3"/>
      <c r="G948" s="3"/>
      <c r="H948" s="3"/>
      <c r="I948" s="3"/>
      <c r="J948" s="3"/>
    </row>
    <row r="949" spans="1:10" ht="12.5" x14ac:dyDescent="0.25">
      <c r="A949" s="3"/>
      <c r="B949" s="3"/>
      <c r="C949" s="10"/>
      <c r="D949" s="3"/>
      <c r="E949" s="3"/>
      <c r="F949" s="3"/>
      <c r="G949" s="3"/>
      <c r="H949" s="3"/>
      <c r="I949" s="3"/>
      <c r="J949" s="3"/>
    </row>
    <row r="950" spans="1:10" ht="12.5" x14ac:dyDescent="0.25">
      <c r="A950" s="3"/>
      <c r="B950" s="3"/>
      <c r="C950" s="10"/>
      <c r="D950" s="3"/>
      <c r="E950" s="3"/>
      <c r="F950" s="3"/>
      <c r="G950" s="3"/>
      <c r="H950" s="3"/>
      <c r="I950" s="3"/>
      <c r="J950" s="3"/>
    </row>
    <row r="951" spans="1:10" ht="12.5" x14ac:dyDescent="0.25">
      <c r="A951" s="3"/>
      <c r="B951" s="3"/>
      <c r="C951" s="10"/>
      <c r="D951" s="3"/>
      <c r="E951" s="3"/>
      <c r="F951" s="3"/>
      <c r="G951" s="3"/>
      <c r="H951" s="3"/>
      <c r="I951" s="3"/>
      <c r="J951" s="3"/>
    </row>
    <row r="952" spans="1:10" ht="12.5" x14ac:dyDescent="0.25">
      <c r="A952" s="3"/>
      <c r="B952" s="3"/>
      <c r="C952" s="10"/>
      <c r="D952" s="3"/>
      <c r="E952" s="3"/>
      <c r="F952" s="3"/>
      <c r="G952" s="3"/>
      <c r="H952" s="3"/>
      <c r="I952" s="3"/>
      <c r="J952" s="3"/>
    </row>
    <row r="953" spans="1:10" ht="12.5" x14ac:dyDescent="0.25">
      <c r="A953" s="3"/>
      <c r="B953" s="3"/>
      <c r="C953" s="10"/>
      <c r="D953" s="3"/>
      <c r="E953" s="3"/>
      <c r="F953" s="3"/>
      <c r="G953" s="3"/>
      <c r="H953" s="3"/>
      <c r="I953" s="3"/>
      <c r="J953" s="3"/>
    </row>
    <row r="954" spans="1:10" ht="12.5" x14ac:dyDescent="0.25">
      <c r="A954" s="3"/>
      <c r="B954" s="3"/>
      <c r="C954" s="10"/>
      <c r="D954" s="3"/>
      <c r="E954" s="3"/>
      <c r="F954" s="3"/>
      <c r="G954" s="3"/>
      <c r="H954" s="3"/>
      <c r="I954" s="3"/>
      <c r="J954" s="3"/>
    </row>
    <row r="955" spans="1:10" ht="12.5" x14ac:dyDescent="0.25">
      <c r="A955" s="3"/>
      <c r="B955" s="3"/>
      <c r="C955" s="10"/>
      <c r="D955" s="3"/>
      <c r="E955" s="3"/>
      <c r="F955" s="3"/>
      <c r="G955" s="3"/>
      <c r="H955" s="3"/>
      <c r="I955" s="3"/>
      <c r="J955" s="3"/>
    </row>
    <row r="956" spans="1:10" ht="12.5" x14ac:dyDescent="0.25">
      <c r="A956" s="3"/>
      <c r="B956" s="3"/>
      <c r="C956" s="10"/>
      <c r="D956" s="3"/>
      <c r="E956" s="3"/>
      <c r="F956" s="3"/>
      <c r="G956" s="3"/>
      <c r="H956" s="3"/>
      <c r="I956" s="3"/>
      <c r="J956" s="3"/>
    </row>
    <row r="957" spans="1:10" ht="12.5" x14ac:dyDescent="0.25">
      <c r="A957" s="3"/>
      <c r="B957" s="3"/>
      <c r="C957" s="10"/>
      <c r="D957" s="3"/>
      <c r="E957" s="3"/>
      <c r="F957" s="3"/>
      <c r="G957" s="3"/>
      <c r="H957" s="3"/>
      <c r="I957" s="3"/>
      <c r="J957" s="3"/>
    </row>
    <row r="958" spans="1:10" ht="12.5" x14ac:dyDescent="0.25">
      <c r="A958" s="3"/>
      <c r="B958" s="3"/>
      <c r="C958" s="10"/>
      <c r="D958" s="3"/>
      <c r="E958" s="3"/>
      <c r="F958" s="3"/>
      <c r="G958" s="3"/>
      <c r="H958" s="3"/>
      <c r="I958" s="3"/>
      <c r="J958" s="3"/>
    </row>
    <row r="959" spans="1:10" ht="12.5" x14ac:dyDescent="0.25">
      <c r="A959" s="3"/>
      <c r="B959" s="3"/>
      <c r="C959" s="10"/>
      <c r="D959" s="3"/>
      <c r="E959" s="3"/>
      <c r="F959" s="3"/>
      <c r="G959" s="3"/>
      <c r="H959" s="3"/>
      <c r="I959" s="3"/>
      <c r="J959" s="3"/>
    </row>
    <row r="960" spans="1:10" ht="12.5" x14ac:dyDescent="0.25">
      <c r="A960" s="3"/>
      <c r="B960" s="3"/>
      <c r="C960" s="10"/>
      <c r="D960" s="3"/>
      <c r="E960" s="3"/>
      <c r="F960" s="3"/>
      <c r="G960" s="3"/>
      <c r="H960" s="3"/>
      <c r="I960" s="3"/>
      <c r="J960" s="3"/>
    </row>
    <row r="961" spans="1:10" ht="12.5" x14ac:dyDescent="0.25">
      <c r="A961" s="3"/>
      <c r="B961" s="3"/>
      <c r="C961" s="10"/>
      <c r="D961" s="3"/>
      <c r="E961" s="3"/>
      <c r="F961" s="3"/>
      <c r="G961" s="3"/>
      <c r="H961" s="3"/>
      <c r="I961" s="3"/>
      <c r="J961" s="3"/>
    </row>
    <row r="962" spans="1:10" ht="12.5" x14ac:dyDescent="0.25">
      <c r="A962" s="3"/>
      <c r="B962" s="3"/>
      <c r="C962" s="10"/>
      <c r="D962" s="3"/>
      <c r="E962" s="3"/>
      <c r="F962" s="3"/>
      <c r="G962" s="3"/>
      <c r="H962" s="3"/>
      <c r="I962" s="3"/>
      <c r="J962" s="3"/>
    </row>
    <row r="963" spans="1:10" ht="12.5" x14ac:dyDescent="0.25">
      <c r="A963" s="3"/>
      <c r="B963" s="3"/>
      <c r="C963" s="10"/>
      <c r="D963" s="3"/>
      <c r="E963" s="3"/>
      <c r="F963" s="3"/>
      <c r="G963" s="3"/>
      <c r="H963" s="3"/>
      <c r="I963" s="3"/>
      <c r="J963" s="3"/>
    </row>
    <row r="964" spans="1:10" ht="12.5" x14ac:dyDescent="0.25">
      <c r="A964" s="3"/>
      <c r="B964" s="3"/>
      <c r="C964" s="10"/>
      <c r="D964" s="3"/>
      <c r="E964" s="3"/>
      <c r="F964" s="3"/>
      <c r="G964" s="3"/>
      <c r="H964" s="3"/>
      <c r="I964" s="3"/>
      <c r="J964" s="3"/>
    </row>
    <row r="965" spans="1:10" ht="12.5" x14ac:dyDescent="0.25">
      <c r="A965" s="3"/>
      <c r="B965" s="3"/>
      <c r="C965" s="10"/>
      <c r="D965" s="3"/>
      <c r="E965" s="3"/>
      <c r="F965" s="3"/>
      <c r="G965" s="3"/>
      <c r="H965" s="3"/>
      <c r="I965" s="3"/>
      <c r="J965" s="3"/>
    </row>
    <row r="966" spans="1:10" ht="12.5" x14ac:dyDescent="0.25">
      <c r="A966" s="3"/>
      <c r="B966" s="3"/>
      <c r="C966" s="10"/>
      <c r="D966" s="3"/>
      <c r="E966" s="3"/>
      <c r="F966" s="3"/>
      <c r="G966" s="3"/>
      <c r="H966" s="3"/>
      <c r="I966" s="3"/>
      <c r="J966" s="3"/>
    </row>
    <row r="967" spans="1:10" ht="12.5" x14ac:dyDescent="0.25">
      <c r="A967" s="3"/>
      <c r="B967" s="3"/>
      <c r="C967" s="10"/>
      <c r="D967" s="3"/>
      <c r="E967" s="3"/>
      <c r="F967" s="3"/>
      <c r="G967" s="3"/>
      <c r="H967" s="3"/>
      <c r="I967" s="3"/>
      <c r="J967" s="3"/>
    </row>
    <row r="968" spans="1:10" ht="12.5" x14ac:dyDescent="0.25">
      <c r="A968" s="3"/>
      <c r="B968" s="3"/>
      <c r="C968" s="10"/>
      <c r="D968" s="3"/>
      <c r="E968" s="3"/>
      <c r="F968" s="3"/>
      <c r="G968" s="3"/>
      <c r="H968" s="3"/>
      <c r="I968" s="3"/>
      <c r="J968" s="3"/>
    </row>
    <row r="969" spans="1:10" ht="12.5" x14ac:dyDescent="0.25">
      <c r="A969" s="3"/>
      <c r="B969" s="3"/>
      <c r="C969" s="10"/>
      <c r="D969" s="3"/>
      <c r="E969" s="3"/>
      <c r="F969" s="3"/>
      <c r="G969" s="3"/>
      <c r="H969" s="3"/>
      <c r="I969" s="3"/>
      <c r="J969" s="3"/>
    </row>
    <row r="970" spans="1:10" ht="12.5" x14ac:dyDescent="0.25">
      <c r="A970" s="3"/>
      <c r="B970" s="3"/>
      <c r="C970" s="10"/>
      <c r="D970" s="3"/>
      <c r="E970" s="3"/>
      <c r="F970" s="3"/>
      <c r="G970" s="3"/>
      <c r="H970" s="3"/>
      <c r="I970" s="3"/>
      <c r="J970" s="3"/>
    </row>
    <row r="971" spans="1:10" ht="12.5" x14ac:dyDescent="0.25">
      <c r="A971" s="3"/>
      <c r="B971" s="3"/>
      <c r="C971" s="10"/>
      <c r="D971" s="3"/>
      <c r="E971" s="3"/>
      <c r="F971" s="3"/>
      <c r="G971" s="3"/>
      <c r="H971" s="3"/>
      <c r="I971" s="3"/>
      <c r="J971" s="3"/>
    </row>
    <row r="972" spans="1:10" ht="12.5" x14ac:dyDescent="0.25">
      <c r="A972" s="3"/>
      <c r="B972" s="3"/>
      <c r="C972" s="10"/>
      <c r="D972" s="3"/>
      <c r="E972" s="3"/>
      <c r="F972" s="3"/>
      <c r="G972" s="3"/>
      <c r="H972" s="3"/>
      <c r="I972" s="3"/>
      <c r="J972" s="3"/>
    </row>
    <row r="973" spans="1:10" ht="12.5" x14ac:dyDescent="0.25">
      <c r="A973" s="3"/>
      <c r="B973" s="3"/>
      <c r="C973" s="10"/>
      <c r="D973" s="3"/>
      <c r="E973" s="3"/>
      <c r="F973" s="3"/>
      <c r="G973" s="3"/>
      <c r="H973" s="3"/>
      <c r="I973" s="3"/>
      <c r="J973" s="3"/>
    </row>
    <row r="974" spans="1:10" ht="12.5" x14ac:dyDescent="0.25">
      <c r="A974" s="3"/>
      <c r="B974" s="3"/>
      <c r="C974" s="10"/>
      <c r="D974" s="3"/>
      <c r="E974" s="3"/>
      <c r="F974" s="3"/>
      <c r="G974" s="3"/>
      <c r="H974" s="3"/>
      <c r="I974" s="3"/>
      <c r="J974" s="3"/>
    </row>
    <row r="975" spans="1:10" ht="12.5" x14ac:dyDescent="0.25">
      <c r="A975" s="3"/>
      <c r="B975" s="3"/>
      <c r="C975" s="10"/>
      <c r="D975" s="3"/>
      <c r="E975" s="3"/>
      <c r="F975" s="3"/>
      <c r="G975" s="3"/>
      <c r="H975" s="3"/>
      <c r="I975" s="3"/>
      <c r="J975" s="3"/>
    </row>
    <row r="976" spans="1:10" ht="12.5" x14ac:dyDescent="0.25">
      <c r="A976" s="3"/>
      <c r="B976" s="3"/>
      <c r="C976" s="10"/>
      <c r="D976" s="3"/>
      <c r="E976" s="3"/>
      <c r="F976" s="3"/>
      <c r="G976" s="3"/>
      <c r="H976" s="3"/>
      <c r="I976" s="3"/>
      <c r="J976" s="3"/>
    </row>
    <row r="977" spans="1:10" ht="12.5" x14ac:dyDescent="0.25">
      <c r="A977" s="3"/>
      <c r="B977" s="3"/>
      <c r="C977" s="10"/>
      <c r="D977" s="3"/>
      <c r="E977" s="3"/>
      <c r="F977" s="3"/>
      <c r="G977" s="3"/>
      <c r="H977" s="3"/>
      <c r="I977" s="3"/>
      <c r="J977" s="3"/>
    </row>
    <row r="978" spans="1:10" ht="12.5" x14ac:dyDescent="0.25">
      <c r="A978" s="3"/>
      <c r="B978" s="3"/>
      <c r="C978" s="10"/>
      <c r="D978" s="3"/>
      <c r="E978" s="3"/>
      <c r="F978" s="3"/>
      <c r="G978" s="3"/>
      <c r="H978" s="3"/>
      <c r="I978" s="3"/>
      <c r="J978" s="3"/>
    </row>
    <row r="979" spans="1:10" ht="12.5" x14ac:dyDescent="0.25">
      <c r="A979" s="3"/>
      <c r="B979" s="3"/>
      <c r="C979" s="10"/>
      <c r="D979" s="3"/>
      <c r="E979" s="3"/>
      <c r="F979" s="3"/>
      <c r="G979" s="3"/>
      <c r="H979" s="3"/>
      <c r="I979" s="3"/>
      <c r="J979" s="3"/>
    </row>
    <row r="980" spans="1:10" ht="12.5" x14ac:dyDescent="0.25">
      <c r="A980" s="3"/>
      <c r="B980" s="3"/>
      <c r="C980" s="10"/>
      <c r="D980" s="3"/>
      <c r="E980" s="3"/>
      <c r="F980" s="3"/>
      <c r="G980" s="3"/>
      <c r="H980" s="3"/>
      <c r="I980" s="3"/>
      <c r="J980" s="3"/>
    </row>
    <row r="981" spans="1:10" ht="12.5" x14ac:dyDescent="0.25">
      <c r="A981" s="3"/>
      <c r="B981" s="3"/>
      <c r="C981" s="10"/>
      <c r="D981" s="3"/>
      <c r="E981" s="3"/>
      <c r="F981" s="3"/>
      <c r="G981" s="3"/>
      <c r="H981" s="3"/>
      <c r="I981" s="3"/>
      <c r="J981" s="3"/>
    </row>
    <row r="982" spans="1:10" ht="12.5" x14ac:dyDescent="0.25">
      <c r="A982" s="3"/>
      <c r="B982" s="3"/>
      <c r="C982" s="10"/>
      <c r="D982" s="3"/>
      <c r="E982" s="3"/>
      <c r="F982" s="3"/>
      <c r="G982" s="3"/>
      <c r="H982" s="3"/>
      <c r="I982" s="3"/>
      <c r="J982" s="3"/>
    </row>
    <row r="983" spans="1:10" ht="12.5" x14ac:dyDescent="0.25">
      <c r="A983" s="3"/>
      <c r="B983" s="3"/>
      <c r="C983" s="10"/>
      <c r="D983" s="3"/>
      <c r="E983" s="3"/>
      <c r="F983" s="3"/>
      <c r="G983" s="3"/>
      <c r="H983" s="3"/>
      <c r="I983" s="3"/>
      <c r="J983" s="3"/>
    </row>
    <row r="984" spans="1:10" ht="12.5" x14ac:dyDescent="0.25">
      <c r="A984" s="3"/>
      <c r="B984" s="3"/>
      <c r="C984" s="10"/>
      <c r="D984" s="3"/>
      <c r="E984" s="3"/>
      <c r="F984" s="3"/>
      <c r="G984" s="3"/>
      <c r="H984" s="3"/>
      <c r="I984" s="3"/>
      <c r="J984" s="3"/>
    </row>
    <row r="985" spans="1:10" ht="12.5" x14ac:dyDescent="0.25">
      <c r="A985" s="3"/>
      <c r="B985" s="3"/>
      <c r="C985" s="10"/>
      <c r="D985" s="3"/>
      <c r="E985" s="3"/>
      <c r="F985" s="3"/>
      <c r="G985" s="3"/>
      <c r="H985" s="3"/>
      <c r="I985" s="3"/>
      <c r="J985" s="3"/>
    </row>
    <row r="986" spans="1:10" ht="12.5" x14ac:dyDescent="0.25">
      <c r="A986" s="3"/>
      <c r="B986" s="3"/>
      <c r="C986" s="10"/>
      <c r="D986" s="3"/>
      <c r="E986" s="3"/>
      <c r="F986" s="3"/>
      <c r="G986" s="3"/>
      <c r="H986" s="3"/>
      <c r="I986" s="3"/>
      <c r="J986" s="3"/>
    </row>
    <row r="987" spans="1:10" ht="12.5" x14ac:dyDescent="0.25">
      <c r="A987" s="3"/>
      <c r="B987" s="3"/>
      <c r="C987" s="10"/>
      <c r="D987" s="3"/>
      <c r="E987" s="3"/>
      <c r="F987" s="3"/>
      <c r="G987" s="3"/>
      <c r="H987" s="3"/>
      <c r="I987" s="3"/>
      <c r="J987" s="3"/>
    </row>
    <row r="988" spans="1:10" ht="12.5" x14ac:dyDescent="0.25">
      <c r="A988" s="3"/>
      <c r="B988" s="3"/>
      <c r="C988" s="10"/>
      <c r="D988" s="3"/>
      <c r="E988" s="3"/>
      <c r="F988" s="3"/>
      <c r="G988" s="3"/>
      <c r="H988" s="3"/>
      <c r="I988" s="3"/>
      <c r="J988" s="3"/>
    </row>
    <row r="989" spans="1:10" ht="12.5" x14ac:dyDescent="0.25">
      <c r="A989" s="3"/>
      <c r="B989" s="3"/>
      <c r="C989" s="10"/>
      <c r="D989" s="3"/>
      <c r="E989" s="3"/>
      <c r="F989" s="3"/>
      <c r="G989" s="3"/>
      <c r="H989" s="3"/>
      <c r="I989" s="3"/>
      <c r="J989" s="3"/>
    </row>
    <row r="990" spans="1:10" ht="12.5" x14ac:dyDescent="0.25">
      <c r="A990" s="3"/>
      <c r="B990" s="3"/>
      <c r="C990" s="10"/>
      <c r="D990" s="3"/>
      <c r="E990" s="3"/>
      <c r="F990" s="3"/>
      <c r="G990" s="3"/>
      <c r="H990" s="3"/>
      <c r="I990" s="3"/>
      <c r="J990" s="3"/>
    </row>
    <row r="991" spans="1:10" ht="12.5" x14ac:dyDescent="0.25">
      <c r="A991" s="3"/>
      <c r="B991" s="3"/>
      <c r="C991" s="10"/>
      <c r="D991" s="3"/>
      <c r="E991" s="3"/>
      <c r="F991" s="3"/>
      <c r="G991" s="3"/>
      <c r="H991" s="3"/>
      <c r="I991" s="3"/>
      <c r="J991" s="3"/>
    </row>
    <row r="992" spans="1:10" ht="12.5" x14ac:dyDescent="0.25">
      <c r="A992" s="3"/>
      <c r="B992" s="3"/>
      <c r="C992" s="10"/>
      <c r="D992" s="3"/>
      <c r="E992" s="3"/>
      <c r="F992" s="3"/>
      <c r="G992" s="3"/>
      <c r="H992" s="3"/>
      <c r="I992" s="3"/>
      <c r="J992" s="3"/>
    </row>
    <row r="993" spans="1:10" ht="12.5" x14ac:dyDescent="0.25">
      <c r="A993" s="3"/>
      <c r="B993" s="3"/>
      <c r="C993" s="10"/>
      <c r="D993" s="3"/>
      <c r="E993" s="3"/>
      <c r="F993" s="3"/>
      <c r="G993" s="3"/>
      <c r="H993" s="3"/>
      <c r="I993" s="3"/>
      <c r="J993" s="3"/>
    </row>
    <row r="994" spans="1:10" ht="12.5" x14ac:dyDescent="0.25">
      <c r="A994" s="3"/>
      <c r="B994" s="3"/>
      <c r="C994" s="10"/>
      <c r="D994" s="3"/>
      <c r="E994" s="3"/>
      <c r="F994" s="3"/>
      <c r="G994" s="3"/>
      <c r="H994" s="3"/>
      <c r="I994" s="3"/>
      <c r="J994" s="3"/>
    </row>
    <row r="995" spans="1:10" ht="12.5" x14ac:dyDescent="0.25">
      <c r="A995" s="3"/>
      <c r="B995" s="3"/>
      <c r="C995" s="10"/>
      <c r="D995" s="3"/>
      <c r="E995" s="3"/>
      <c r="F995" s="3"/>
      <c r="G995" s="3"/>
      <c r="H995" s="3"/>
      <c r="I995" s="3"/>
      <c r="J995" s="3"/>
    </row>
    <row r="996" spans="1:10" ht="12.5" x14ac:dyDescent="0.25">
      <c r="A996" s="3"/>
      <c r="B996" s="3"/>
      <c r="C996" s="10"/>
      <c r="D996" s="3"/>
      <c r="E996" s="3"/>
      <c r="F996" s="3"/>
      <c r="G996" s="3"/>
      <c r="H996" s="3"/>
      <c r="I996" s="3"/>
      <c r="J996" s="3"/>
    </row>
    <row r="997" spans="1:10" ht="12.5" x14ac:dyDescent="0.25">
      <c r="A997" s="3"/>
      <c r="B997" s="3"/>
      <c r="C997" s="10"/>
      <c r="D997" s="3"/>
      <c r="E997" s="3"/>
      <c r="F997" s="3"/>
      <c r="G997" s="3"/>
      <c r="H997" s="3"/>
      <c r="I997" s="3"/>
      <c r="J997" s="3"/>
    </row>
  </sheetData>
  <phoneticPr fontId="14" type="noConversion"/>
  <hyperlinks>
    <hyperlink ref="A2" r:id="rId1" xr:uid="{00000000-0004-0000-0100-000000000000}"/>
    <hyperlink ref="B2" r:id="rId2" xr:uid="{00000000-0004-0000-0100-000001000000}"/>
    <hyperlink ref="C2" r:id="rId3" xr:uid="{00000000-0004-0000-0100-000002000000}"/>
    <hyperlink ref="D2" r:id="rId4" xr:uid="{00000000-0004-0000-0100-000003000000}"/>
    <hyperlink ref="E2" r:id="rId5" xr:uid="{00000000-0004-0000-0100-000004000000}"/>
    <hyperlink ref="F2" r:id="rId6" xr:uid="{00000000-0004-0000-0100-000005000000}"/>
    <hyperlink ref="G2" r:id="rId7" xr:uid="{00000000-0004-0000-0100-000006000000}"/>
    <hyperlink ref="H2" r:id="rId8" xr:uid="{00000000-0004-0000-0100-000007000000}"/>
    <hyperlink ref="I2" r:id="rId9" xr:uid="{00000000-0004-0000-0100-000008000000}"/>
    <hyperlink ref="J2" r:id="rId10" xr:uid="{00000000-0004-0000-0100-000009000000}"/>
    <hyperlink ref="A3" r:id="rId11" xr:uid="{00000000-0004-0000-0100-00000A000000}"/>
    <hyperlink ref="B3" r:id="rId12" xr:uid="{00000000-0004-0000-0100-00000B000000}"/>
    <hyperlink ref="C3" r:id="rId13" xr:uid="{00000000-0004-0000-0100-00000C000000}"/>
    <hyperlink ref="D3" r:id="rId14" xr:uid="{00000000-0004-0000-0100-00000D000000}"/>
    <hyperlink ref="E3" r:id="rId15" xr:uid="{00000000-0004-0000-0100-00000E000000}"/>
    <hyperlink ref="G3" r:id="rId16" xr:uid="{00000000-0004-0000-0100-00000F000000}"/>
    <hyperlink ref="H3" r:id="rId17" xr:uid="{00000000-0004-0000-0100-000010000000}"/>
    <hyperlink ref="I3" r:id="rId18" xr:uid="{00000000-0004-0000-0100-000011000000}"/>
    <hyperlink ref="J3" r:id="rId19" xr:uid="{00000000-0004-0000-0100-000012000000}"/>
    <hyperlink ref="A4" r:id="rId20" xr:uid="{00000000-0004-0000-0100-000013000000}"/>
    <hyperlink ref="B4" r:id="rId21" xr:uid="{00000000-0004-0000-0100-000014000000}"/>
    <hyperlink ref="C4" r:id="rId22" xr:uid="{00000000-0004-0000-0100-000015000000}"/>
    <hyperlink ref="D4" r:id="rId23" xr:uid="{00000000-0004-0000-0100-000016000000}"/>
    <hyperlink ref="E4" r:id="rId24" xr:uid="{00000000-0004-0000-0100-000017000000}"/>
    <hyperlink ref="G4" r:id="rId25" xr:uid="{00000000-0004-0000-0100-000018000000}"/>
    <hyperlink ref="I4" r:id="rId26" xr:uid="{00000000-0004-0000-0100-000019000000}"/>
    <hyperlink ref="J4" r:id="rId27" xr:uid="{00000000-0004-0000-0100-00001A000000}"/>
    <hyperlink ref="A5" r:id="rId28" xr:uid="{00000000-0004-0000-0100-00001B000000}"/>
    <hyperlink ref="B5" r:id="rId29" xr:uid="{00000000-0004-0000-0100-00001C000000}"/>
    <hyperlink ref="C5" r:id="rId30" xr:uid="{00000000-0004-0000-0100-00001D000000}"/>
    <hyperlink ref="D5" r:id="rId31" xr:uid="{00000000-0004-0000-0100-00001E000000}"/>
    <hyperlink ref="E5" r:id="rId32" xr:uid="{00000000-0004-0000-0100-00001F000000}"/>
    <hyperlink ref="G5" r:id="rId33" xr:uid="{00000000-0004-0000-0100-000020000000}"/>
    <hyperlink ref="I5" r:id="rId34" xr:uid="{00000000-0004-0000-0100-000021000000}"/>
    <hyperlink ref="A6" r:id="rId35" xr:uid="{00000000-0004-0000-0100-000022000000}"/>
    <hyperlink ref="B6" r:id="rId36" xr:uid="{00000000-0004-0000-0100-000023000000}"/>
    <hyperlink ref="C6" r:id="rId37" xr:uid="{00000000-0004-0000-0100-000024000000}"/>
    <hyperlink ref="D6" r:id="rId38" xr:uid="{00000000-0004-0000-0100-000025000000}"/>
    <hyperlink ref="E6" r:id="rId39" xr:uid="{00000000-0004-0000-0100-000026000000}"/>
    <hyperlink ref="G6" r:id="rId40" xr:uid="{00000000-0004-0000-0100-000027000000}"/>
    <hyperlink ref="A7" r:id="rId41" xr:uid="{00000000-0004-0000-0100-000028000000}"/>
    <hyperlink ref="B7" r:id="rId42" xr:uid="{00000000-0004-0000-0100-000029000000}"/>
    <hyperlink ref="C7" r:id="rId43" xr:uid="{00000000-0004-0000-0100-00002A000000}"/>
    <hyperlink ref="D7" r:id="rId44" xr:uid="{00000000-0004-0000-0100-00002B000000}"/>
    <hyperlink ref="E7" r:id="rId45" xr:uid="{00000000-0004-0000-0100-00002C000000}"/>
    <hyperlink ref="A8" r:id="rId46" xr:uid="{00000000-0004-0000-0100-00002D000000}"/>
    <hyperlink ref="B8" r:id="rId47" xr:uid="{00000000-0004-0000-0100-00002E000000}"/>
    <hyperlink ref="C8" r:id="rId48" xr:uid="{00000000-0004-0000-0100-00002F000000}"/>
    <hyperlink ref="D8" r:id="rId49" xr:uid="{00000000-0004-0000-0100-000030000000}"/>
    <hyperlink ref="A9" r:id="rId50" xr:uid="{00000000-0004-0000-0100-000031000000}"/>
    <hyperlink ref="B9" r:id="rId51" xr:uid="{00000000-0004-0000-0100-000032000000}"/>
    <hyperlink ref="C9" r:id="rId52" xr:uid="{00000000-0004-0000-0100-000033000000}"/>
    <hyperlink ref="D9" r:id="rId53" xr:uid="{00000000-0004-0000-0100-000034000000}"/>
    <hyperlink ref="A10" r:id="rId54" xr:uid="{00000000-0004-0000-0100-000035000000}"/>
    <hyperlink ref="B10" r:id="rId55" xr:uid="{00000000-0004-0000-0100-000036000000}"/>
    <hyperlink ref="C10" r:id="rId56" xr:uid="{00000000-0004-0000-0100-000037000000}"/>
    <hyperlink ref="D10" r:id="rId57" xr:uid="{00000000-0004-0000-0100-000038000000}"/>
    <hyperlink ref="A11" r:id="rId58" xr:uid="{00000000-0004-0000-0100-000039000000}"/>
    <hyperlink ref="B11" r:id="rId59" xr:uid="{00000000-0004-0000-0100-00003A000000}"/>
    <hyperlink ref="C11" r:id="rId60" xr:uid="{00000000-0004-0000-0100-00003B000000}"/>
    <hyperlink ref="D11" r:id="rId61" xr:uid="{00000000-0004-0000-0100-00003C000000}"/>
    <hyperlink ref="A12" r:id="rId62" xr:uid="{00000000-0004-0000-0100-00003D000000}"/>
    <hyperlink ref="C12" r:id="rId63" xr:uid="{00000000-0004-0000-0100-00003E000000}"/>
    <hyperlink ref="D12" r:id="rId64" xr:uid="{00000000-0004-0000-0100-00003F000000}"/>
    <hyperlink ref="A13" r:id="rId65" xr:uid="{00000000-0004-0000-0100-000040000000}"/>
    <hyperlink ref="C13" r:id="rId66" xr:uid="{00000000-0004-0000-0100-000041000000}"/>
    <hyperlink ref="D13" r:id="rId67" xr:uid="{00000000-0004-0000-0100-000042000000}"/>
    <hyperlink ref="A14" r:id="rId68" xr:uid="{00000000-0004-0000-0100-000043000000}"/>
    <hyperlink ref="C14" r:id="rId69" xr:uid="{00000000-0004-0000-0100-000044000000}"/>
    <hyperlink ref="D14" r:id="rId70" xr:uid="{00000000-0004-0000-0100-000045000000}"/>
    <hyperlink ref="A15" r:id="rId71" xr:uid="{00000000-0004-0000-0100-000046000000}"/>
    <hyperlink ref="D15" r:id="rId72" xr:uid="{00000000-0004-0000-0100-000047000000}"/>
    <hyperlink ref="A16" r:id="rId73" xr:uid="{00000000-0004-0000-0100-000048000000}"/>
    <hyperlink ref="D16" r:id="rId74" xr:uid="{00000000-0004-0000-0100-000049000000}"/>
    <hyperlink ref="A17" r:id="rId75" xr:uid="{00000000-0004-0000-0100-00004A000000}"/>
    <hyperlink ref="D17" r:id="rId76" xr:uid="{00000000-0004-0000-0100-00004B000000}"/>
    <hyperlink ref="A18" r:id="rId77" xr:uid="{00000000-0004-0000-0100-00004C000000}"/>
    <hyperlink ref="A19" r:id="rId78" xr:uid="{00000000-0004-0000-0100-00004D000000}"/>
    <hyperlink ref="A20" r:id="rId79" xr:uid="{00000000-0004-0000-0100-00004E000000}"/>
    <hyperlink ref="A21" r:id="rId80" xr:uid="{00000000-0004-0000-0100-00004F000000}"/>
    <hyperlink ref="A22" r:id="rId81" xr:uid="{00000000-0004-0000-0100-000050000000}"/>
    <hyperlink ref="A23" r:id="rId82" xr:uid="{00000000-0004-0000-0100-000051000000}"/>
    <hyperlink ref="A24" r:id="rId83" xr:uid="{00000000-0004-0000-0100-000052000000}"/>
    <hyperlink ref="A25" r:id="rId84" xr:uid="{00000000-0004-0000-0100-000053000000}"/>
    <hyperlink ref="A26" r:id="rId85" xr:uid="{00000000-0004-0000-0100-000054000000}"/>
    <hyperlink ref="A27" r:id="rId86" xr:uid="{00000000-0004-0000-0100-000055000000}"/>
    <hyperlink ref="A28" r:id="rId87" xr:uid="{00000000-0004-0000-0100-000056000000}"/>
    <hyperlink ref="A29" r:id="rId88" xr:uid="{00000000-0004-0000-0100-000057000000}"/>
    <hyperlink ref="A30" r:id="rId89" xr:uid="{00000000-0004-0000-0100-000058000000}"/>
    <hyperlink ref="A31" r:id="rId90" xr:uid="{00000000-0004-0000-0100-000059000000}"/>
    <hyperlink ref="A32" r:id="rId91" xr:uid="{00000000-0004-0000-0100-00005A000000}"/>
    <hyperlink ref="A33" r:id="rId92" xr:uid="{00000000-0004-0000-0100-00005B000000}"/>
    <hyperlink ref="A34" r:id="rId93" xr:uid="{00000000-0004-0000-0100-00005C000000}"/>
    <hyperlink ref="A35" r:id="rId94" xr:uid="{00000000-0004-0000-0100-00005D000000}"/>
    <hyperlink ref="A36" r:id="rId95" xr:uid="{00000000-0004-0000-0100-00005E000000}"/>
    <hyperlink ref="A37" r:id="rId96" xr:uid="{00000000-0004-0000-0100-00005F000000}"/>
    <hyperlink ref="A38" r:id="rId97" xr:uid="{00000000-0004-0000-0100-000060000000}"/>
    <hyperlink ref="A39" r:id="rId98" xr:uid="{00000000-0004-0000-0100-000061000000}"/>
    <hyperlink ref="A40" r:id="rId99" xr:uid="{00000000-0004-0000-0100-000062000000}"/>
    <hyperlink ref="A41" r:id="rId100" xr:uid="{00000000-0004-0000-0100-000063000000}"/>
    <hyperlink ref="A42" r:id="rId101" xr:uid="{00000000-0004-0000-0100-000064000000}"/>
    <hyperlink ref="A43" r:id="rId102" xr:uid="{00000000-0004-0000-0100-000065000000}"/>
    <hyperlink ref="A44" r:id="rId103" xr:uid="{00000000-0004-0000-0100-000066000000}"/>
    <hyperlink ref="A45" r:id="rId104" xr:uid="{00000000-0004-0000-0100-000067000000}"/>
    <hyperlink ref="A46" r:id="rId105" xr:uid="{00000000-0004-0000-0100-000068000000}"/>
    <hyperlink ref="A47" r:id="rId106" xr:uid="{00000000-0004-0000-0100-000069000000}"/>
    <hyperlink ref="A48" r:id="rId107" xr:uid="{00000000-0004-0000-0100-00006A000000}"/>
    <hyperlink ref="A49" r:id="rId108" xr:uid="{00000000-0004-0000-0100-00006B000000}"/>
    <hyperlink ref="A50" r:id="rId109" xr:uid="{00000000-0004-0000-0100-00006C000000}"/>
    <hyperlink ref="A51" r:id="rId110" xr:uid="{00000000-0004-0000-0100-00006D000000}"/>
    <hyperlink ref="A52" r:id="rId111" xr:uid="{00000000-0004-0000-0100-00006E000000}"/>
    <hyperlink ref="A53" r:id="rId112" xr:uid="{00000000-0004-0000-0100-00006F000000}"/>
    <hyperlink ref="A54" r:id="rId113" xr:uid="{00000000-0004-0000-0100-000070000000}"/>
    <hyperlink ref="A55" r:id="rId114" xr:uid="{00000000-0004-0000-0100-000071000000}"/>
    <hyperlink ref="A56" r:id="rId115" xr:uid="{00000000-0004-0000-0100-000072000000}"/>
    <hyperlink ref="A57" r:id="rId116" xr:uid="{00000000-0004-0000-0100-000073000000}"/>
    <hyperlink ref="A58" r:id="rId117" xr:uid="{00000000-0004-0000-0100-000074000000}"/>
    <hyperlink ref="A59" r:id="rId118" xr:uid="{00000000-0004-0000-0100-000075000000}"/>
    <hyperlink ref="A60" r:id="rId119" xr:uid="{00000000-0004-0000-0100-000076000000}"/>
    <hyperlink ref="A61" r:id="rId120" xr:uid="{00000000-0004-0000-0100-000077000000}"/>
    <hyperlink ref="A62" r:id="rId121" xr:uid="{00000000-0004-0000-0100-000078000000}"/>
    <hyperlink ref="A63" r:id="rId122" xr:uid="{00000000-0004-0000-0100-000079000000}"/>
    <hyperlink ref="A64" r:id="rId123" xr:uid="{00000000-0004-0000-0100-00007A000000}"/>
    <hyperlink ref="A65" r:id="rId124" xr:uid="{00000000-0004-0000-0100-00007B000000}"/>
    <hyperlink ref="A66" r:id="rId125" xr:uid="{00000000-0004-0000-0100-00007C000000}"/>
    <hyperlink ref="A67" r:id="rId126" xr:uid="{00000000-0004-0000-0100-00007D000000}"/>
    <hyperlink ref="A68" r:id="rId127" xr:uid="{00000000-0004-0000-0100-00007E000000}"/>
    <hyperlink ref="A69" r:id="rId128" xr:uid="{00000000-0004-0000-0100-00007F000000}"/>
    <hyperlink ref="A70" r:id="rId129" xr:uid="{00000000-0004-0000-0100-000080000000}"/>
    <hyperlink ref="A71" r:id="rId130" xr:uid="{00000000-0004-0000-0100-00008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610"/>
  <sheetViews>
    <sheetView workbookViewId="0"/>
  </sheetViews>
  <sheetFormatPr defaultColWidth="12.6328125" defaultRowHeight="15.75" customHeight="1" x14ac:dyDescent="0.25"/>
  <cols>
    <col min="4" max="4" width="19.90625" customWidth="1"/>
    <col min="10" max="10" width="32.26953125" customWidth="1"/>
    <col min="11" max="11" width="23.6328125" customWidth="1"/>
    <col min="15" max="15" width="33.7265625" customWidth="1"/>
    <col min="16" max="16" width="41.08984375" customWidth="1"/>
  </cols>
  <sheetData>
    <row r="1" spans="1:32" ht="15.75" customHeight="1" x14ac:dyDescent="0.25">
      <c r="A1" s="3" t="s">
        <v>191</v>
      </c>
      <c r="B1" s="3" t="s">
        <v>192</v>
      </c>
      <c r="C1" s="3" t="s">
        <v>193</v>
      </c>
      <c r="D1" s="3" t="s">
        <v>194</v>
      </c>
      <c r="E1" s="3" t="s">
        <v>195</v>
      </c>
      <c r="F1" s="3" t="s">
        <v>196</v>
      </c>
      <c r="G1" s="3" t="s">
        <v>197</v>
      </c>
      <c r="H1" s="3" t="s">
        <v>198</v>
      </c>
      <c r="I1" s="3" t="s">
        <v>199</v>
      </c>
      <c r="J1" s="3" t="s">
        <v>200</v>
      </c>
      <c r="K1" s="3" t="s">
        <v>201</v>
      </c>
      <c r="L1" s="3" t="s">
        <v>202</v>
      </c>
      <c r="M1" s="3" t="s">
        <v>203</v>
      </c>
      <c r="N1" s="3" t="s">
        <v>204</v>
      </c>
      <c r="O1" s="3" t="s">
        <v>205</v>
      </c>
      <c r="P1" s="3" t="s">
        <v>206</v>
      </c>
      <c r="Q1" s="3" t="s">
        <v>207</v>
      </c>
      <c r="R1" s="3" t="s">
        <v>208</v>
      </c>
      <c r="S1" s="3" t="s">
        <v>209</v>
      </c>
      <c r="T1" s="3" t="s">
        <v>210</v>
      </c>
      <c r="U1" s="3" t="s">
        <v>211</v>
      </c>
      <c r="V1" s="3" t="s">
        <v>212</v>
      </c>
      <c r="W1" s="3" t="s">
        <v>213</v>
      </c>
      <c r="X1" s="3" t="s">
        <v>214</v>
      </c>
      <c r="Y1" s="3" t="s">
        <v>215</v>
      </c>
      <c r="Z1" s="3" t="s">
        <v>216</v>
      </c>
      <c r="AA1" s="3" t="s">
        <v>217</v>
      </c>
      <c r="AB1" s="3" t="s">
        <v>218</v>
      </c>
      <c r="AC1" s="3" t="s">
        <v>219</v>
      </c>
      <c r="AD1" s="3" t="s">
        <v>220</v>
      </c>
      <c r="AE1" s="3" t="s">
        <v>221</v>
      </c>
      <c r="AF1" s="3" t="s">
        <v>222</v>
      </c>
    </row>
    <row r="2" spans="1:32" ht="15.75" customHeight="1" x14ac:dyDescent="0.25">
      <c r="A2" s="3" t="s">
        <v>223</v>
      </c>
      <c r="B2" s="3" t="s">
        <v>224</v>
      </c>
      <c r="C2" s="3" t="s">
        <v>225</v>
      </c>
      <c r="E2" s="3">
        <v>571</v>
      </c>
      <c r="F2" s="3">
        <v>3536</v>
      </c>
      <c r="G2" s="3">
        <v>51</v>
      </c>
      <c r="H2" s="3" t="b">
        <v>0</v>
      </c>
      <c r="I2" s="3" t="b">
        <v>0</v>
      </c>
      <c r="L2" s="12" t="s">
        <v>226</v>
      </c>
      <c r="O2" s="13">
        <v>3.5000000000000003E-2</v>
      </c>
      <c r="P2" s="3" t="s">
        <v>227</v>
      </c>
      <c r="S2" s="3" t="s">
        <v>228</v>
      </c>
      <c r="T2" s="3" t="s">
        <v>229</v>
      </c>
      <c r="U2" s="3" t="s">
        <v>230</v>
      </c>
      <c r="V2" s="3" t="s">
        <v>231</v>
      </c>
      <c r="X2" s="3" t="s">
        <v>232</v>
      </c>
      <c r="Y2" s="3" t="s">
        <v>233</v>
      </c>
      <c r="Z2" s="3" t="s">
        <v>234</v>
      </c>
      <c r="AA2" s="3">
        <v>19</v>
      </c>
      <c r="AB2" s="3">
        <v>1</v>
      </c>
      <c r="AC2" s="14">
        <v>46097</v>
      </c>
      <c r="AD2" s="3" t="s">
        <v>235</v>
      </c>
      <c r="AE2" s="3" t="s">
        <v>236</v>
      </c>
      <c r="AF2" s="12" t="s">
        <v>237</v>
      </c>
    </row>
    <row r="3" spans="1:32" ht="15.75" customHeight="1" x14ac:dyDescent="0.25">
      <c r="A3" s="3" t="s">
        <v>238</v>
      </c>
      <c r="B3" s="3" t="s">
        <v>224</v>
      </c>
      <c r="C3" s="3" t="s">
        <v>239</v>
      </c>
      <c r="D3" s="3" t="s">
        <v>240</v>
      </c>
      <c r="E3" s="3">
        <v>869</v>
      </c>
      <c r="F3" s="3">
        <v>2807</v>
      </c>
      <c r="G3" s="3">
        <v>175</v>
      </c>
      <c r="H3" s="3" t="b">
        <v>0</v>
      </c>
      <c r="I3" s="3" t="b">
        <v>0</v>
      </c>
      <c r="L3" s="12" t="s">
        <v>241</v>
      </c>
      <c r="O3" s="13">
        <v>5.33E-2</v>
      </c>
      <c r="P3" s="3" t="s">
        <v>242</v>
      </c>
      <c r="Q3" s="3" t="s">
        <v>243</v>
      </c>
      <c r="S3" s="3" t="s">
        <v>244</v>
      </c>
      <c r="T3" s="3" t="s">
        <v>245</v>
      </c>
      <c r="U3" s="3" t="s">
        <v>246</v>
      </c>
      <c r="V3" s="3" t="s">
        <v>247</v>
      </c>
      <c r="W3" s="3" t="s">
        <v>248</v>
      </c>
      <c r="X3" s="3" t="s">
        <v>249</v>
      </c>
      <c r="Y3" s="3" t="s">
        <v>250</v>
      </c>
      <c r="AA3" s="3">
        <v>44</v>
      </c>
      <c r="AB3" s="3">
        <v>3</v>
      </c>
      <c r="AC3" s="14">
        <v>46097</v>
      </c>
      <c r="AD3" s="3" t="s">
        <v>235</v>
      </c>
      <c r="AE3" s="3" t="s">
        <v>236</v>
      </c>
      <c r="AF3" s="12" t="s">
        <v>251</v>
      </c>
    </row>
    <row r="4" spans="1:32" ht="15.75" customHeight="1" x14ac:dyDescent="0.25">
      <c r="A4" s="3" t="s">
        <v>252</v>
      </c>
      <c r="B4" s="3" t="s">
        <v>224</v>
      </c>
      <c r="C4" s="3" t="s">
        <v>253</v>
      </c>
      <c r="E4" s="3">
        <v>263</v>
      </c>
      <c r="F4" s="3">
        <v>751</v>
      </c>
      <c r="G4" s="3">
        <v>69</v>
      </c>
      <c r="H4" s="3" t="b">
        <v>0</v>
      </c>
      <c r="I4" s="3" t="b">
        <v>0</v>
      </c>
      <c r="L4" s="12" t="s">
        <v>254</v>
      </c>
      <c r="O4" s="13">
        <v>6.9099999999999995E-2</v>
      </c>
      <c r="P4" s="3" t="s">
        <v>255</v>
      </c>
      <c r="S4" s="3" t="s">
        <v>256</v>
      </c>
      <c r="T4" s="3" t="s">
        <v>257</v>
      </c>
      <c r="U4" s="3" t="s">
        <v>258</v>
      </c>
      <c r="V4" s="3" t="s">
        <v>259</v>
      </c>
      <c r="X4" s="3" t="s">
        <v>260</v>
      </c>
      <c r="Y4" s="3" t="s">
        <v>261</v>
      </c>
      <c r="Z4" s="3" t="s">
        <v>262</v>
      </c>
      <c r="AA4" s="3">
        <v>18</v>
      </c>
      <c r="AB4" s="3">
        <v>0</v>
      </c>
      <c r="AC4" s="14">
        <v>46097</v>
      </c>
      <c r="AD4" s="3" t="s">
        <v>235</v>
      </c>
      <c r="AE4" s="3" t="s">
        <v>236</v>
      </c>
      <c r="AF4" s="12" t="s">
        <v>263</v>
      </c>
    </row>
    <row r="5" spans="1:32" ht="15.75" customHeight="1" x14ac:dyDescent="0.25">
      <c r="A5" s="3" t="s">
        <v>264</v>
      </c>
      <c r="B5" s="3" t="s">
        <v>224</v>
      </c>
      <c r="C5" s="3" t="s">
        <v>265</v>
      </c>
      <c r="E5" s="3">
        <v>256</v>
      </c>
      <c r="F5" s="3">
        <v>1903</v>
      </c>
      <c r="G5" s="3">
        <v>10</v>
      </c>
      <c r="H5" s="3" t="b">
        <v>0</v>
      </c>
      <c r="I5" s="3" t="b">
        <v>0</v>
      </c>
      <c r="L5" s="12" t="s">
        <v>266</v>
      </c>
      <c r="O5" s="13">
        <v>9.4899999999999998E-2</v>
      </c>
      <c r="P5" s="3" t="s">
        <v>267</v>
      </c>
      <c r="Q5" s="3" t="s">
        <v>268</v>
      </c>
      <c r="S5" s="3" t="s">
        <v>269</v>
      </c>
      <c r="T5" s="3" t="s">
        <v>270</v>
      </c>
      <c r="U5" s="3" t="s">
        <v>271</v>
      </c>
      <c r="V5" s="3" t="s">
        <v>272</v>
      </c>
      <c r="W5" s="3" t="s">
        <v>273</v>
      </c>
      <c r="X5" s="3" t="s">
        <v>274</v>
      </c>
      <c r="Y5" s="3" t="s">
        <v>275</v>
      </c>
      <c r="Z5" s="3" t="s">
        <v>276</v>
      </c>
      <c r="AA5" s="3">
        <v>24</v>
      </c>
      <c r="AB5" s="3">
        <v>1</v>
      </c>
      <c r="AC5" s="14">
        <v>46097</v>
      </c>
      <c r="AD5" s="3" t="s">
        <v>235</v>
      </c>
      <c r="AE5" s="3" t="s">
        <v>236</v>
      </c>
      <c r="AF5" s="12" t="s">
        <v>277</v>
      </c>
    </row>
    <row r="6" spans="1:32" ht="15.75" customHeight="1" x14ac:dyDescent="0.25">
      <c r="A6" s="3" t="s">
        <v>278</v>
      </c>
      <c r="B6" s="3" t="s">
        <v>224</v>
      </c>
      <c r="C6" s="3" t="s">
        <v>279</v>
      </c>
      <c r="D6" s="3" t="s">
        <v>280</v>
      </c>
      <c r="E6" s="3">
        <v>783</v>
      </c>
      <c r="F6" s="3">
        <v>1179</v>
      </c>
      <c r="G6" s="3">
        <v>220</v>
      </c>
      <c r="H6" s="3" t="b">
        <v>0</v>
      </c>
      <c r="I6" s="3" t="b">
        <v>0</v>
      </c>
      <c r="J6" s="3" t="s">
        <v>281</v>
      </c>
      <c r="K6" s="12" t="s">
        <v>282</v>
      </c>
      <c r="L6" s="12" t="s">
        <v>283</v>
      </c>
      <c r="N6" s="3" t="s">
        <v>284</v>
      </c>
      <c r="O6" s="13">
        <v>1.0500000000000001E-2</v>
      </c>
      <c r="P6" s="3" t="s">
        <v>285</v>
      </c>
      <c r="R6" s="3" t="s">
        <v>286</v>
      </c>
      <c r="S6" s="3" t="s">
        <v>287</v>
      </c>
      <c r="T6" s="3" t="s">
        <v>288</v>
      </c>
      <c r="U6" s="3" t="s">
        <v>289</v>
      </c>
      <c r="V6" s="3" t="s">
        <v>290</v>
      </c>
      <c r="W6" s="3" t="s">
        <v>291</v>
      </c>
      <c r="X6" s="3" t="s">
        <v>292</v>
      </c>
      <c r="Y6" s="3" t="s">
        <v>293</v>
      </c>
      <c r="Z6" s="3" t="s">
        <v>294</v>
      </c>
      <c r="AA6" s="3">
        <v>8</v>
      </c>
      <c r="AB6" s="3">
        <v>0</v>
      </c>
      <c r="AC6" s="14">
        <v>46097</v>
      </c>
      <c r="AD6" s="3" t="s">
        <v>235</v>
      </c>
      <c r="AE6" s="3" t="s">
        <v>236</v>
      </c>
      <c r="AF6" s="12" t="s">
        <v>295</v>
      </c>
    </row>
    <row r="7" spans="1:32" ht="15.75" customHeight="1" x14ac:dyDescent="0.25">
      <c r="A7" s="3" t="s">
        <v>296</v>
      </c>
      <c r="B7" s="3" t="s">
        <v>224</v>
      </c>
      <c r="C7" s="3" t="s">
        <v>297</v>
      </c>
      <c r="D7" s="3" t="s">
        <v>298</v>
      </c>
      <c r="E7" s="3">
        <v>2400</v>
      </c>
      <c r="F7" s="3">
        <v>3030</v>
      </c>
      <c r="G7" s="3">
        <v>207</v>
      </c>
      <c r="H7" s="3" t="b">
        <v>0</v>
      </c>
      <c r="I7" s="3" t="b">
        <v>0</v>
      </c>
      <c r="L7" s="12" t="s">
        <v>299</v>
      </c>
      <c r="O7" s="13">
        <v>3.6499999999999998E-2</v>
      </c>
      <c r="P7" s="3" t="s">
        <v>300</v>
      </c>
      <c r="Q7" s="3" t="s">
        <v>301</v>
      </c>
      <c r="R7" s="3" t="s">
        <v>302</v>
      </c>
      <c r="S7" s="3" t="s">
        <v>303</v>
      </c>
      <c r="T7" s="3" t="s">
        <v>304</v>
      </c>
      <c r="U7" s="3" t="s">
        <v>305</v>
      </c>
      <c r="V7" s="3" t="s">
        <v>306</v>
      </c>
      <c r="X7" s="3" t="s">
        <v>307</v>
      </c>
      <c r="Y7" s="3" t="s">
        <v>308</v>
      </c>
      <c r="AA7" s="3">
        <v>86</v>
      </c>
      <c r="AB7" s="3">
        <v>1</v>
      </c>
      <c r="AC7" s="14">
        <v>46097</v>
      </c>
      <c r="AD7" s="3" t="s">
        <v>235</v>
      </c>
      <c r="AE7" s="3" t="s">
        <v>236</v>
      </c>
      <c r="AF7" s="12" t="s">
        <v>309</v>
      </c>
    </row>
    <row r="8" spans="1:32" ht="15.75" customHeight="1" x14ac:dyDescent="0.25">
      <c r="A8" s="3" t="s">
        <v>310</v>
      </c>
      <c r="B8" s="3" t="s">
        <v>224</v>
      </c>
      <c r="C8" s="3" t="s">
        <v>311</v>
      </c>
      <c r="D8" s="3" t="s">
        <v>312</v>
      </c>
      <c r="E8" s="3">
        <v>4125</v>
      </c>
      <c r="F8" s="3">
        <v>450</v>
      </c>
      <c r="G8" s="3">
        <v>80</v>
      </c>
      <c r="H8" s="3" t="b">
        <v>0</v>
      </c>
      <c r="I8" s="3" t="b">
        <v>0</v>
      </c>
      <c r="L8" s="12" t="s">
        <v>313</v>
      </c>
      <c r="O8" s="13">
        <v>0.1108</v>
      </c>
      <c r="P8" s="3" t="s">
        <v>314</v>
      </c>
      <c r="R8" s="3" t="s">
        <v>315</v>
      </c>
      <c r="S8" s="3" t="s">
        <v>316</v>
      </c>
      <c r="T8" s="3" t="s">
        <v>317</v>
      </c>
      <c r="U8" s="3" t="s">
        <v>318</v>
      </c>
      <c r="V8" s="3" t="s">
        <v>319</v>
      </c>
      <c r="W8" s="3" t="s">
        <v>320</v>
      </c>
      <c r="X8" s="3" t="s">
        <v>321</v>
      </c>
      <c r="Y8" s="3" t="s">
        <v>322</v>
      </c>
      <c r="Z8" s="3" t="s">
        <v>323</v>
      </c>
      <c r="AA8" s="3">
        <v>440</v>
      </c>
      <c r="AB8" s="3">
        <v>18</v>
      </c>
      <c r="AC8" s="14">
        <v>46097</v>
      </c>
      <c r="AD8" s="3" t="s">
        <v>235</v>
      </c>
      <c r="AE8" s="3" t="s">
        <v>236</v>
      </c>
      <c r="AF8" s="12" t="s">
        <v>324</v>
      </c>
    </row>
    <row r="9" spans="1:32" ht="15.75" customHeight="1" x14ac:dyDescent="0.25">
      <c r="A9" s="3" t="s">
        <v>325</v>
      </c>
      <c r="B9" s="3" t="s">
        <v>224</v>
      </c>
      <c r="C9" s="3" t="s">
        <v>326</v>
      </c>
      <c r="D9" s="3" t="s">
        <v>327</v>
      </c>
      <c r="E9" s="3">
        <v>707</v>
      </c>
      <c r="F9" s="3">
        <v>1804</v>
      </c>
      <c r="G9" s="3">
        <v>61</v>
      </c>
      <c r="H9" s="3" t="b">
        <v>0</v>
      </c>
      <c r="I9" s="3" t="b">
        <v>1</v>
      </c>
      <c r="J9" s="3" t="s">
        <v>328</v>
      </c>
      <c r="K9" s="12" t="s">
        <v>329</v>
      </c>
      <c r="L9" s="12" t="s">
        <v>330</v>
      </c>
      <c r="O9" s="13">
        <v>5.6000000000000001E-2</v>
      </c>
      <c r="P9" s="3" t="s">
        <v>331</v>
      </c>
      <c r="R9" s="3" t="s">
        <v>332</v>
      </c>
      <c r="S9" s="3" t="s">
        <v>333</v>
      </c>
      <c r="T9" s="3" t="s">
        <v>334</v>
      </c>
      <c r="U9" s="3" t="s">
        <v>335</v>
      </c>
      <c r="V9" s="3" t="s">
        <v>336</v>
      </c>
      <c r="W9" s="3" t="s">
        <v>337</v>
      </c>
      <c r="X9" s="3" t="s">
        <v>321</v>
      </c>
      <c r="Y9" s="3" t="s">
        <v>338</v>
      </c>
      <c r="AA9" s="3">
        <v>36</v>
      </c>
      <c r="AB9" s="3">
        <v>4</v>
      </c>
      <c r="AC9" s="14">
        <v>46097</v>
      </c>
      <c r="AD9" s="3" t="s">
        <v>235</v>
      </c>
      <c r="AE9" s="3" t="s">
        <v>236</v>
      </c>
      <c r="AF9" s="12" t="s">
        <v>339</v>
      </c>
    </row>
    <row r="10" spans="1:32" ht="15.75" customHeight="1" x14ac:dyDescent="0.25">
      <c r="A10" s="3" t="s">
        <v>340</v>
      </c>
      <c r="B10" s="3" t="s">
        <v>224</v>
      </c>
      <c r="C10" s="3" t="s">
        <v>341</v>
      </c>
      <c r="D10" s="3" t="s">
        <v>342</v>
      </c>
      <c r="E10" s="3">
        <v>701</v>
      </c>
      <c r="F10" s="3">
        <v>3613</v>
      </c>
      <c r="G10" s="3">
        <v>524</v>
      </c>
      <c r="H10" s="3" t="b">
        <v>0</v>
      </c>
      <c r="I10" s="3" t="b">
        <v>0</v>
      </c>
      <c r="K10" s="12" t="s">
        <v>343</v>
      </c>
      <c r="L10" s="12" t="s">
        <v>344</v>
      </c>
      <c r="O10" s="13">
        <v>1.6899999999999998E-2</v>
      </c>
      <c r="P10" s="3" t="s">
        <v>345</v>
      </c>
      <c r="S10" s="3" t="s">
        <v>346</v>
      </c>
      <c r="T10" s="3" t="s">
        <v>347</v>
      </c>
      <c r="U10" s="3" t="s">
        <v>348</v>
      </c>
      <c r="V10" s="3" t="s">
        <v>349</v>
      </c>
      <c r="X10" s="3" t="s">
        <v>350</v>
      </c>
      <c r="Y10" s="3" t="s">
        <v>351</v>
      </c>
      <c r="AA10" s="3">
        <v>12</v>
      </c>
      <c r="AB10" s="3">
        <v>0</v>
      </c>
      <c r="AC10" s="14">
        <v>46097</v>
      </c>
      <c r="AD10" s="3" t="s">
        <v>235</v>
      </c>
      <c r="AE10" s="3" t="s">
        <v>236</v>
      </c>
      <c r="AF10" s="12" t="s">
        <v>352</v>
      </c>
    </row>
    <row r="11" spans="1:32" ht="15.75" customHeight="1" x14ac:dyDescent="0.25">
      <c r="A11" s="3" t="s">
        <v>353</v>
      </c>
      <c r="B11" s="3" t="s">
        <v>224</v>
      </c>
      <c r="C11" s="3" t="s">
        <v>354</v>
      </c>
      <c r="D11" s="3" t="s">
        <v>355</v>
      </c>
      <c r="E11" s="3">
        <v>56</v>
      </c>
      <c r="F11" s="3">
        <v>291</v>
      </c>
      <c r="G11" s="3">
        <v>14</v>
      </c>
      <c r="H11" s="3" t="b">
        <v>0</v>
      </c>
      <c r="I11" s="3" t="b">
        <v>0</v>
      </c>
      <c r="J11" s="3" t="s">
        <v>356</v>
      </c>
      <c r="L11" s="12" t="s">
        <v>357</v>
      </c>
      <c r="O11" s="13">
        <v>0.2455</v>
      </c>
      <c r="P11" s="3" t="s">
        <v>358</v>
      </c>
      <c r="R11" s="3" t="s">
        <v>359</v>
      </c>
      <c r="S11" s="3" t="s">
        <v>360</v>
      </c>
      <c r="T11" s="3" t="s">
        <v>361</v>
      </c>
      <c r="U11" s="3" t="s">
        <v>362</v>
      </c>
      <c r="V11" s="3" t="s">
        <v>363</v>
      </c>
      <c r="W11" s="3" t="s">
        <v>364</v>
      </c>
      <c r="X11" s="3" t="s">
        <v>365</v>
      </c>
      <c r="Y11" s="3" t="s">
        <v>366</v>
      </c>
      <c r="Z11" s="3" t="s">
        <v>367</v>
      </c>
      <c r="AA11" s="3">
        <v>12</v>
      </c>
      <c r="AB11" s="3">
        <v>2</v>
      </c>
      <c r="AC11" s="14">
        <v>46097</v>
      </c>
      <c r="AD11" s="3" t="s">
        <v>235</v>
      </c>
      <c r="AE11" s="3" t="s">
        <v>236</v>
      </c>
      <c r="AF11" s="12" t="s">
        <v>368</v>
      </c>
    </row>
    <row r="12" spans="1:32" ht="15.75" customHeight="1" x14ac:dyDescent="0.25">
      <c r="A12" s="3" t="s">
        <v>369</v>
      </c>
      <c r="B12" s="3" t="s">
        <v>224</v>
      </c>
      <c r="C12" s="3" t="s">
        <v>370</v>
      </c>
      <c r="D12" s="3" t="s">
        <v>371</v>
      </c>
      <c r="E12" s="3">
        <v>816</v>
      </c>
      <c r="F12" s="3">
        <v>1468</v>
      </c>
      <c r="G12" s="3">
        <v>54</v>
      </c>
      <c r="H12" s="3" t="b">
        <v>1</v>
      </c>
      <c r="I12" s="3" t="b">
        <v>0</v>
      </c>
      <c r="K12" s="12" t="s">
        <v>372</v>
      </c>
      <c r="L12" s="12" t="s">
        <v>373</v>
      </c>
      <c r="O12" s="13">
        <v>4.3099999999999999E-2</v>
      </c>
      <c r="P12" s="3" t="s">
        <v>374</v>
      </c>
      <c r="Q12" s="3" t="s">
        <v>375</v>
      </c>
      <c r="R12" s="3" t="s">
        <v>376</v>
      </c>
      <c r="S12" s="3" t="s">
        <v>377</v>
      </c>
      <c r="T12" s="3" t="s">
        <v>378</v>
      </c>
      <c r="U12" s="3" t="s">
        <v>379</v>
      </c>
      <c r="V12" s="3" t="s">
        <v>380</v>
      </c>
      <c r="W12" s="3" t="s">
        <v>381</v>
      </c>
      <c r="X12" s="3" t="s">
        <v>382</v>
      </c>
      <c r="Y12" s="3" t="s">
        <v>383</v>
      </c>
      <c r="Z12" s="3" t="s">
        <v>384</v>
      </c>
      <c r="AA12" s="3">
        <v>32</v>
      </c>
      <c r="AB12" s="3">
        <v>3</v>
      </c>
      <c r="AC12" s="14">
        <v>46097</v>
      </c>
      <c r="AD12" s="3" t="s">
        <v>235</v>
      </c>
      <c r="AE12" s="3" t="s">
        <v>236</v>
      </c>
      <c r="AF12" s="12" t="s">
        <v>385</v>
      </c>
    </row>
    <row r="13" spans="1:32" ht="15.75" customHeight="1" x14ac:dyDescent="0.25">
      <c r="A13" s="3" t="s">
        <v>386</v>
      </c>
      <c r="B13" s="3" t="s">
        <v>224</v>
      </c>
      <c r="C13" s="3" t="s">
        <v>387</v>
      </c>
      <c r="D13" s="3" t="s">
        <v>388</v>
      </c>
      <c r="E13" s="3">
        <v>520</v>
      </c>
      <c r="F13" s="3">
        <v>1186</v>
      </c>
      <c r="G13" s="3">
        <v>105</v>
      </c>
      <c r="H13" s="3" t="b">
        <v>0</v>
      </c>
      <c r="I13" s="3" t="b">
        <v>1</v>
      </c>
      <c r="J13" s="3" t="s">
        <v>389</v>
      </c>
      <c r="L13" s="12" t="s">
        <v>390</v>
      </c>
      <c r="N13" s="3">
        <v>9613357474</v>
      </c>
      <c r="O13" s="13">
        <v>1.83E-2</v>
      </c>
      <c r="P13" s="3" t="s">
        <v>391</v>
      </c>
      <c r="Q13" s="3" t="s">
        <v>392</v>
      </c>
      <c r="S13" s="3" t="s">
        <v>393</v>
      </c>
      <c r="T13" s="3" t="s">
        <v>394</v>
      </c>
      <c r="U13" s="3" t="s">
        <v>395</v>
      </c>
      <c r="V13" s="3" t="s">
        <v>396</v>
      </c>
      <c r="X13" s="3" t="s">
        <v>397</v>
      </c>
      <c r="Y13" s="3" t="s">
        <v>398</v>
      </c>
      <c r="AA13" s="3">
        <v>9</v>
      </c>
      <c r="AB13" s="3">
        <v>0</v>
      </c>
      <c r="AC13" s="14">
        <v>46097</v>
      </c>
      <c r="AD13" s="3" t="s">
        <v>235</v>
      </c>
      <c r="AE13" s="3" t="s">
        <v>236</v>
      </c>
      <c r="AF13" s="12" t="s">
        <v>399</v>
      </c>
    </row>
    <row r="14" spans="1:32" ht="15.75" customHeight="1" x14ac:dyDescent="0.25">
      <c r="A14" s="3" t="s">
        <v>400</v>
      </c>
      <c r="B14" s="3" t="s">
        <v>224</v>
      </c>
      <c r="C14" s="3" t="s">
        <v>401</v>
      </c>
      <c r="E14" s="3">
        <v>239</v>
      </c>
      <c r="F14" s="3">
        <v>720</v>
      </c>
      <c r="G14" s="3">
        <v>35</v>
      </c>
      <c r="H14" s="3" t="b">
        <v>0</v>
      </c>
      <c r="I14" s="3" t="b">
        <v>0</v>
      </c>
      <c r="L14" s="12" t="s">
        <v>402</v>
      </c>
      <c r="O14" s="13">
        <v>5.6099999999999997E-2</v>
      </c>
      <c r="P14" s="3" t="s">
        <v>403</v>
      </c>
      <c r="S14" s="3" t="s">
        <v>404</v>
      </c>
      <c r="T14" s="3" t="s">
        <v>405</v>
      </c>
      <c r="U14" s="3" t="s">
        <v>406</v>
      </c>
      <c r="V14" s="3" t="s">
        <v>407</v>
      </c>
      <c r="W14" s="3" t="s">
        <v>408</v>
      </c>
      <c r="X14" s="3" t="s">
        <v>409</v>
      </c>
      <c r="Y14" s="3" t="s">
        <v>410</v>
      </c>
      <c r="Z14" s="3" t="s">
        <v>411</v>
      </c>
      <c r="AA14" s="3">
        <v>13</v>
      </c>
      <c r="AB14" s="3">
        <v>1</v>
      </c>
      <c r="AC14" s="14">
        <v>46097</v>
      </c>
      <c r="AD14" s="3" t="s">
        <v>235</v>
      </c>
      <c r="AE14" s="3" t="s">
        <v>236</v>
      </c>
      <c r="AF14" s="12" t="s">
        <v>412</v>
      </c>
    </row>
    <row r="15" spans="1:32" ht="15.75" customHeight="1" x14ac:dyDescent="0.25">
      <c r="A15" s="3" t="s">
        <v>413</v>
      </c>
      <c r="B15" s="3" t="s">
        <v>224</v>
      </c>
      <c r="C15" s="3" t="s">
        <v>414</v>
      </c>
      <c r="E15" s="3">
        <v>719</v>
      </c>
      <c r="F15" s="3">
        <v>1447</v>
      </c>
      <c r="G15" s="3">
        <v>198</v>
      </c>
      <c r="H15" s="3" t="b">
        <v>0</v>
      </c>
      <c r="I15" s="3" t="b">
        <v>0</v>
      </c>
      <c r="L15" s="12" t="s">
        <v>415</v>
      </c>
      <c r="O15" s="13">
        <v>6.7799999999999999E-2</v>
      </c>
      <c r="P15" s="3" t="s">
        <v>416</v>
      </c>
      <c r="S15" s="3" t="s">
        <v>417</v>
      </c>
      <c r="T15" s="3" t="s">
        <v>418</v>
      </c>
      <c r="U15" s="3" t="s">
        <v>419</v>
      </c>
      <c r="V15" s="3" t="s">
        <v>420</v>
      </c>
      <c r="W15" s="3" t="s">
        <v>421</v>
      </c>
      <c r="X15" s="3" t="s">
        <v>422</v>
      </c>
      <c r="Y15" s="3" t="s">
        <v>423</v>
      </c>
      <c r="Z15" s="3" t="s">
        <v>424</v>
      </c>
      <c r="AA15" s="3">
        <v>46</v>
      </c>
      <c r="AB15" s="3">
        <v>3</v>
      </c>
      <c r="AC15" s="14">
        <v>46097</v>
      </c>
      <c r="AD15" s="3" t="s">
        <v>235</v>
      </c>
      <c r="AE15" s="3" t="s">
        <v>236</v>
      </c>
      <c r="AF15" s="12" t="s">
        <v>425</v>
      </c>
    </row>
    <row r="16" spans="1:32" ht="15.75" customHeight="1" x14ac:dyDescent="0.25">
      <c r="A16" s="3" t="s">
        <v>426</v>
      </c>
      <c r="B16" s="3" t="s">
        <v>224</v>
      </c>
      <c r="C16" s="3" t="s">
        <v>427</v>
      </c>
      <c r="D16" s="3" t="s">
        <v>428</v>
      </c>
      <c r="E16" s="3">
        <v>186149</v>
      </c>
      <c r="F16" s="3">
        <v>3147</v>
      </c>
      <c r="G16" s="3">
        <v>709</v>
      </c>
      <c r="H16" s="3" t="b">
        <v>1</v>
      </c>
      <c r="I16" s="3" t="b">
        <v>0</v>
      </c>
      <c r="K16" s="12" t="s">
        <v>429</v>
      </c>
      <c r="L16" s="12" t="s">
        <v>430</v>
      </c>
      <c r="O16" s="13">
        <v>2.9999999999999997E-4</v>
      </c>
      <c r="P16" s="3" t="s">
        <v>431</v>
      </c>
      <c r="Q16" s="3" t="s">
        <v>432</v>
      </c>
      <c r="R16" s="3" t="s">
        <v>433</v>
      </c>
      <c r="S16" s="3" t="s">
        <v>434</v>
      </c>
      <c r="T16" s="3" t="s">
        <v>435</v>
      </c>
      <c r="U16" s="3" t="s">
        <v>436</v>
      </c>
      <c r="V16" s="3" t="s">
        <v>437</v>
      </c>
      <c r="W16" s="3" t="s">
        <v>438</v>
      </c>
      <c r="X16" s="3" t="s">
        <v>439</v>
      </c>
      <c r="Z16" s="3" t="s">
        <v>440</v>
      </c>
      <c r="AA16" s="3">
        <v>33</v>
      </c>
      <c r="AB16" s="3">
        <v>16</v>
      </c>
      <c r="AC16" s="14">
        <v>46097</v>
      </c>
      <c r="AD16" s="3" t="s">
        <v>235</v>
      </c>
      <c r="AE16" s="3" t="s">
        <v>236</v>
      </c>
      <c r="AF16" s="12" t="s">
        <v>441</v>
      </c>
    </row>
    <row r="17" spans="1:32" ht="15.75" customHeight="1" x14ac:dyDescent="0.25">
      <c r="A17" s="3" t="s">
        <v>442</v>
      </c>
      <c r="B17" s="3" t="s">
        <v>224</v>
      </c>
      <c r="C17" s="3" t="s">
        <v>443</v>
      </c>
      <c r="D17" s="3" t="s">
        <v>444</v>
      </c>
      <c r="E17" s="3">
        <v>1061</v>
      </c>
      <c r="F17" s="3">
        <v>4344</v>
      </c>
      <c r="G17" s="3">
        <v>116</v>
      </c>
      <c r="H17" s="3" t="b">
        <v>0</v>
      </c>
      <c r="I17" s="3" t="b">
        <v>0</v>
      </c>
      <c r="J17" s="3" t="s">
        <v>445</v>
      </c>
      <c r="K17" s="12" t="s">
        <v>446</v>
      </c>
      <c r="L17" s="12" t="s">
        <v>447</v>
      </c>
      <c r="O17" s="13">
        <v>5.4899999999999997E-2</v>
      </c>
      <c r="P17" s="3" t="s">
        <v>448</v>
      </c>
      <c r="Q17" s="3" t="s">
        <v>449</v>
      </c>
      <c r="R17" s="3" t="s">
        <v>450</v>
      </c>
      <c r="S17" s="3" t="s">
        <v>451</v>
      </c>
      <c r="T17" s="3" t="s">
        <v>452</v>
      </c>
      <c r="U17" s="3" t="s">
        <v>453</v>
      </c>
      <c r="V17" s="3" t="s">
        <v>454</v>
      </c>
      <c r="W17" s="3" t="s">
        <v>455</v>
      </c>
      <c r="X17" s="3" t="s">
        <v>456</v>
      </c>
      <c r="Y17" s="3" t="s">
        <v>457</v>
      </c>
      <c r="Z17" s="3" t="s">
        <v>458</v>
      </c>
      <c r="AA17" s="3">
        <v>56</v>
      </c>
      <c r="AB17" s="3">
        <v>3</v>
      </c>
      <c r="AC17" s="14">
        <v>46097</v>
      </c>
      <c r="AD17" s="3" t="s">
        <v>235</v>
      </c>
      <c r="AE17" s="3" t="s">
        <v>236</v>
      </c>
      <c r="AF17" s="12" t="s">
        <v>459</v>
      </c>
    </row>
    <row r="18" spans="1:32" ht="15.75" customHeight="1" x14ac:dyDescent="0.25">
      <c r="A18" s="3" t="s">
        <v>460</v>
      </c>
      <c r="B18" s="3" t="s">
        <v>224</v>
      </c>
      <c r="C18" s="3" t="s">
        <v>461</v>
      </c>
      <c r="D18" s="3" t="s">
        <v>462</v>
      </c>
      <c r="E18" s="3">
        <v>1632</v>
      </c>
      <c r="F18" s="3">
        <v>3544</v>
      </c>
      <c r="G18" s="3">
        <v>32</v>
      </c>
      <c r="H18" s="3" t="b">
        <v>0</v>
      </c>
      <c r="I18" s="3" t="b">
        <v>0</v>
      </c>
      <c r="L18" s="12" t="s">
        <v>463</v>
      </c>
      <c r="O18" s="13">
        <v>1.6299999999999999E-2</v>
      </c>
      <c r="P18" s="3" t="s">
        <v>464</v>
      </c>
      <c r="S18" s="3" t="s">
        <v>465</v>
      </c>
      <c r="T18" s="3" t="s">
        <v>466</v>
      </c>
      <c r="U18" s="3" t="s">
        <v>467</v>
      </c>
      <c r="V18" s="3" t="s">
        <v>468</v>
      </c>
      <c r="X18" s="3" t="s">
        <v>439</v>
      </c>
      <c r="Z18" s="3" t="s">
        <v>469</v>
      </c>
      <c r="AA18" s="3">
        <v>26</v>
      </c>
      <c r="AB18" s="3">
        <v>0</v>
      </c>
      <c r="AC18" s="14">
        <v>46097</v>
      </c>
      <c r="AD18" s="3" t="s">
        <v>235</v>
      </c>
      <c r="AE18" s="3" t="s">
        <v>236</v>
      </c>
      <c r="AF18" s="12" t="s">
        <v>470</v>
      </c>
    </row>
    <row r="19" spans="1:32" ht="15.75" customHeight="1" x14ac:dyDescent="0.25">
      <c r="A19" s="3" t="s">
        <v>471</v>
      </c>
      <c r="B19" s="3" t="s">
        <v>224</v>
      </c>
      <c r="D19" s="3" t="s">
        <v>472</v>
      </c>
      <c r="E19" s="3">
        <v>1248</v>
      </c>
      <c r="F19" s="3">
        <v>944</v>
      </c>
      <c r="G19" s="3">
        <v>52</v>
      </c>
      <c r="H19" s="3" t="b">
        <v>0</v>
      </c>
      <c r="I19" s="3" t="b">
        <v>0</v>
      </c>
      <c r="J19" s="3" t="s">
        <v>473</v>
      </c>
      <c r="L19" s="12" t="s">
        <v>474</v>
      </c>
      <c r="O19" s="13">
        <v>8.8999999999999996E-2</v>
      </c>
      <c r="P19" s="3" t="s">
        <v>475</v>
      </c>
      <c r="Q19" s="3" t="s">
        <v>476</v>
      </c>
      <c r="R19" s="3" t="s">
        <v>477</v>
      </c>
      <c r="S19" s="3" t="s">
        <v>478</v>
      </c>
      <c r="T19" s="3" t="s">
        <v>479</v>
      </c>
      <c r="U19" s="3" t="s">
        <v>480</v>
      </c>
      <c r="V19" s="3" t="s">
        <v>481</v>
      </c>
      <c r="X19" s="3" t="s">
        <v>482</v>
      </c>
      <c r="Y19" s="3" t="s">
        <v>483</v>
      </c>
      <c r="AA19" s="3">
        <v>109</v>
      </c>
      <c r="AB19" s="3">
        <v>2</v>
      </c>
      <c r="AC19" s="14">
        <v>46097</v>
      </c>
      <c r="AD19" s="3" t="s">
        <v>235</v>
      </c>
      <c r="AE19" s="3" t="s">
        <v>236</v>
      </c>
      <c r="AF19" s="12" t="s">
        <v>484</v>
      </c>
    </row>
    <row r="20" spans="1:32" ht="15.75" customHeight="1" x14ac:dyDescent="0.25">
      <c r="A20" s="3" t="s">
        <v>485</v>
      </c>
      <c r="B20" s="3" t="s">
        <v>224</v>
      </c>
      <c r="C20" s="3" t="s">
        <v>486</v>
      </c>
      <c r="D20" s="3" t="s">
        <v>487</v>
      </c>
      <c r="E20" s="3">
        <v>328</v>
      </c>
      <c r="F20" s="3">
        <v>638</v>
      </c>
      <c r="G20" s="3">
        <v>52</v>
      </c>
      <c r="H20" s="3" t="b">
        <v>0</v>
      </c>
      <c r="I20" s="3" t="b">
        <v>0</v>
      </c>
      <c r="J20" s="3" t="s">
        <v>473</v>
      </c>
      <c r="K20" s="12" t="s">
        <v>488</v>
      </c>
      <c r="L20" s="12" t="s">
        <v>489</v>
      </c>
      <c r="O20" s="13">
        <v>1.9300000000000001E-2</v>
      </c>
      <c r="P20" s="3" t="s">
        <v>490</v>
      </c>
      <c r="Q20" s="3" t="s">
        <v>491</v>
      </c>
      <c r="R20" s="3" t="s">
        <v>492</v>
      </c>
      <c r="S20" s="3" t="s">
        <v>493</v>
      </c>
      <c r="T20" s="3" t="s">
        <v>494</v>
      </c>
      <c r="U20" s="3" t="s">
        <v>348</v>
      </c>
      <c r="V20" s="3" t="s">
        <v>495</v>
      </c>
      <c r="X20" s="3" t="s">
        <v>496</v>
      </c>
      <c r="Y20" s="3" t="s">
        <v>497</v>
      </c>
      <c r="Z20" s="12" t="s">
        <v>498</v>
      </c>
      <c r="AA20" s="3">
        <v>6</v>
      </c>
      <c r="AB20" s="3">
        <v>0</v>
      </c>
      <c r="AC20" s="14">
        <v>46097</v>
      </c>
      <c r="AD20" s="3" t="s">
        <v>235</v>
      </c>
      <c r="AE20" s="3" t="s">
        <v>236</v>
      </c>
      <c r="AF20" s="12" t="s">
        <v>499</v>
      </c>
    </row>
    <row r="21" spans="1:32" ht="15.75" customHeight="1" x14ac:dyDescent="0.25">
      <c r="A21" s="3" t="s">
        <v>500</v>
      </c>
      <c r="B21" s="3" t="s">
        <v>224</v>
      </c>
      <c r="C21" s="3" t="s">
        <v>501</v>
      </c>
      <c r="D21" s="3" t="s">
        <v>502</v>
      </c>
      <c r="E21" s="3">
        <v>3994</v>
      </c>
      <c r="F21" s="3">
        <v>1886</v>
      </c>
      <c r="G21" s="3">
        <v>3541</v>
      </c>
      <c r="H21" s="3" t="b">
        <v>0</v>
      </c>
      <c r="I21" s="3" t="b">
        <v>1</v>
      </c>
      <c r="J21" s="3" t="s">
        <v>503</v>
      </c>
      <c r="L21" s="12" t="s">
        <v>504</v>
      </c>
      <c r="O21" s="13">
        <v>1.2999999999999999E-3</v>
      </c>
      <c r="P21" s="3" t="s">
        <v>505</v>
      </c>
      <c r="Q21" s="3" t="s">
        <v>506</v>
      </c>
      <c r="S21" s="3" t="s">
        <v>507</v>
      </c>
      <c r="T21" s="3" t="s">
        <v>508</v>
      </c>
      <c r="U21" s="3" t="s">
        <v>509</v>
      </c>
      <c r="V21" s="3" t="s">
        <v>510</v>
      </c>
      <c r="X21" s="3" t="s">
        <v>439</v>
      </c>
      <c r="Z21" s="3" t="s">
        <v>511</v>
      </c>
      <c r="AA21" s="3">
        <v>5</v>
      </c>
      <c r="AB21" s="3">
        <v>0</v>
      </c>
      <c r="AC21" s="14">
        <v>46097</v>
      </c>
      <c r="AD21" s="3" t="s">
        <v>235</v>
      </c>
      <c r="AE21" s="3" t="s">
        <v>236</v>
      </c>
      <c r="AF21" s="12" t="s">
        <v>512</v>
      </c>
    </row>
    <row r="22" spans="1:32" ht="15.75" customHeight="1" x14ac:dyDescent="0.25">
      <c r="A22" s="3" t="s">
        <v>513</v>
      </c>
      <c r="B22" s="3" t="s">
        <v>224</v>
      </c>
      <c r="C22" s="3" t="s">
        <v>514</v>
      </c>
      <c r="D22" s="3" t="s">
        <v>515</v>
      </c>
      <c r="E22" s="3">
        <v>1224</v>
      </c>
      <c r="F22" s="3">
        <v>4381</v>
      </c>
      <c r="G22" s="3">
        <v>120</v>
      </c>
      <c r="H22" s="3" t="b">
        <v>1</v>
      </c>
      <c r="I22" s="3" t="b">
        <v>0</v>
      </c>
      <c r="K22" s="12" t="s">
        <v>516</v>
      </c>
      <c r="L22" s="12" t="s">
        <v>517</v>
      </c>
      <c r="O22" s="13">
        <v>4.2799999999999998E-2</v>
      </c>
      <c r="P22" s="3" t="s">
        <v>518</v>
      </c>
      <c r="Q22" s="3" t="s">
        <v>519</v>
      </c>
      <c r="R22" s="3" t="s">
        <v>520</v>
      </c>
      <c r="S22" s="3" t="s">
        <v>521</v>
      </c>
      <c r="T22" s="3" t="s">
        <v>522</v>
      </c>
      <c r="U22" s="3" t="s">
        <v>523</v>
      </c>
      <c r="V22" s="3" t="s">
        <v>524</v>
      </c>
      <c r="W22" s="3" t="s">
        <v>525</v>
      </c>
      <c r="X22" s="3" t="s">
        <v>526</v>
      </c>
      <c r="Y22" s="3" t="s">
        <v>527</v>
      </c>
      <c r="Z22" s="3" t="s">
        <v>528</v>
      </c>
      <c r="AA22" s="3">
        <v>50</v>
      </c>
      <c r="AB22" s="3">
        <v>2</v>
      </c>
      <c r="AC22" s="14">
        <v>46097</v>
      </c>
      <c r="AD22" s="3" t="s">
        <v>235</v>
      </c>
      <c r="AE22" s="3" t="s">
        <v>236</v>
      </c>
      <c r="AF22" s="12" t="s">
        <v>529</v>
      </c>
    </row>
    <row r="23" spans="1:32" ht="15.75" customHeight="1" x14ac:dyDescent="0.25">
      <c r="A23" s="3" t="s">
        <v>530</v>
      </c>
      <c r="B23" s="3" t="s">
        <v>224</v>
      </c>
      <c r="C23" s="3" t="s">
        <v>531</v>
      </c>
      <c r="E23" s="3">
        <v>72</v>
      </c>
      <c r="F23" s="3">
        <v>54</v>
      </c>
      <c r="G23" s="3">
        <v>22</v>
      </c>
      <c r="H23" s="3" t="b">
        <v>0</v>
      </c>
      <c r="I23" s="3" t="b">
        <v>0</v>
      </c>
      <c r="L23" s="12" t="s">
        <v>532</v>
      </c>
      <c r="O23" s="13">
        <v>2.7799999999999998E-2</v>
      </c>
      <c r="P23" s="3" t="s">
        <v>533</v>
      </c>
      <c r="S23" s="3" t="s">
        <v>534</v>
      </c>
      <c r="T23" s="3" t="s">
        <v>535</v>
      </c>
      <c r="U23" s="3" t="s">
        <v>536</v>
      </c>
      <c r="V23" s="3" t="s">
        <v>537</v>
      </c>
      <c r="X23" s="3" t="s">
        <v>538</v>
      </c>
      <c r="Y23" s="3" t="s">
        <v>539</v>
      </c>
      <c r="AA23" s="3">
        <v>2</v>
      </c>
      <c r="AB23" s="3">
        <v>0</v>
      </c>
      <c r="AC23" s="14">
        <v>46097</v>
      </c>
      <c r="AD23" s="3" t="s">
        <v>235</v>
      </c>
      <c r="AE23" s="3" t="s">
        <v>236</v>
      </c>
      <c r="AF23" s="12" t="s">
        <v>540</v>
      </c>
    </row>
    <row r="24" spans="1:32" ht="15.75" customHeight="1" x14ac:dyDescent="0.25">
      <c r="A24" s="3" t="s">
        <v>541</v>
      </c>
      <c r="B24" s="3" t="s">
        <v>224</v>
      </c>
      <c r="C24" s="3" t="s">
        <v>542</v>
      </c>
      <c r="D24" s="3" t="s">
        <v>543</v>
      </c>
      <c r="E24" s="3">
        <v>410</v>
      </c>
      <c r="F24" s="3">
        <v>298</v>
      </c>
      <c r="G24" s="3">
        <v>669</v>
      </c>
      <c r="H24" s="3" t="b">
        <v>0</v>
      </c>
      <c r="I24" s="3" t="b">
        <v>0</v>
      </c>
      <c r="K24" s="12" t="s">
        <v>544</v>
      </c>
      <c r="L24" s="12" t="s">
        <v>545</v>
      </c>
      <c r="O24" s="13">
        <v>7.1300000000000002E-2</v>
      </c>
      <c r="P24" s="3" t="s">
        <v>546</v>
      </c>
      <c r="Q24" s="3" t="s">
        <v>547</v>
      </c>
      <c r="R24" s="3" t="s">
        <v>548</v>
      </c>
      <c r="S24" s="3" t="s">
        <v>549</v>
      </c>
      <c r="T24" s="3" t="s">
        <v>550</v>
      </c>
      <c r="U24" s="3" t="s">
        <v>551</v>
      </c>
      <c r="V24" s="3" t="s">
        <v>552</v>
      </c>
      <c r="W24" s="3" t="s">
        <v>553</v>
      </c>
      <c r="X24" s="3" t="s">
        <v>554</v>
      </c>
      <c r="Y24" s="3" t="s">
        <v>555</v>
      </c>
      <c r="Z24" s="3" t="s">
        <v>556</v>
      </c>
      <c r="AA24" s="3">
        <v>29</v>
      </c>
      <c r="AB24" s="3">
        <v>1</v>
      </c>
      <c r="AC24" s="14">
        <v>46097</v>
      </c>
      <c r="AD24" s="3" t="s">
        <v>235</v>
      </c>
      <c r="AE24" s="3" t="s">
        <v>236</v>
      </c>
      <c r="AF24" s="12" t="s">
        <v>557</v>
      </c>
    </row>
    <row r="25" spans="1:32" ht="15.75" customHeight="1" x14ac:dyDescent="0.25">
      <c r="A25" s="3" t="s">
        <v>558</v>
      </c>
      <c r="B25" s="3" t="s">
        <v>224</v>
      </c>
      <c r="C25" s="3" t="s">
        <v>559</v>
      </c>
      <c r="D25" s="3" t="s">
        <v>560</v>
      </c>
      <c r="E25" s="3">
        <v>8635</v>
      </c>
      <c r="F25" s="3">
        <v>851</v>
      </c>
      <c r="G25" s="3">
        <v>230</v>
      </c>
      <c r="H25" s="3" t="b">
        <v>0</v>
      </c>
      <c r="I25" s="3" t="b">
        <v>1</v>
      </c>
      <c r="J25" s="3" t="s">
        <v>561</v>
      </c>
      <c r="K25" s="12" t="s">
        <v>562</v>
      </c>
      <c r="L25" s="12" t="s">
        <v>563</v>
      </c>
      <c r="O25" s="13">
        <v>5.8799999999999998E-2</v>
      </c>
      <c r="P25" s="3" t="s">
        <v>564</v>
      </c>
      <c r="Q25" s="3" t="s">
        <v>565</v>
      </c>
      <c r="R25" s="3" t="s">
        <v>566</v>
      </c>
      <c r="S25" s="3" t="s">
        <v>567</v>
      </c>
      <c r="T25" s="3" t="s">
        <v>568</v>
      </c>
      <c r="U25" s="3" t="s">
        <v>569</v>
      </c>
      <c r="V25" s="3" t="s">
        <v>570</v>
      </c>
      <c r="X25" s="3" t="s">
        <v>571</v>
      </c>
      <c r="Y25" s="3" t="s">
        <v>572</v>
      </c>
      <c r="Z25" s="3" t="s">
        <v>573</v>
      </c>
      <c r="AA25" s="3">
        <v>485</v>
      </c>
      <c r="AB25" s="3">
        <v>23</v>
      </c>
      <c r="AC25" s="14">
        <v>46097</v>
      </c>
      <c r="AD25" s="3" t="s">
        <v>235</v>
      </c>
      <c r="AE25" s="3" t="s">
        <v>236</v>
      </c>
      <c r="AF25" s="12" t="s">
        <v>574</v>
      </c>
    </row>
    <row r="26" spans="1:32" ht="15.75" customHeight="1" x14ac:dyDescent="0.25">
      <c r="A26" s="3" t="s">
        <v>575</v>
      </c>
      <c r="B26" s="3" t="s">
        <v>224</v>
      </c>
      <c r="C26" s="3" t="s">
        <v>576</v>
      </c>
      <c r="D26" s="3" t="s">
        <v>577</v>
      </c>
      <c r="E26" s="3">
        <v>4689</v>
      </c>
      <c r="F26" s="3">
        <v>1187</v>
      </c>
      <c r="G26" s="3">
        <v>4848</v>
      </c>
      <c r="H26" s="3" t="b">
        <v>0</v>
      </c>
      <c r="I26" s="3" t="b">
        <v>0</v>
      </c>
      <c r="L26" s="12" t="s">
        <v>578</v>
      </c>
      <c r="O26" s="13">
        <v>4.1000000000000003E-3</v>
      </c>
      <c r="P26" s="3" t="s">
        <v>579</v>
      </c>
      <c r="S26" s="3" t="s">
        <v>580</v>
      </c>
      <c r="T26" s="3" t="s">
        <v>581</v>
      </c>
      <c r="U26" s="3" t="s">
        <v>582</v>
      </c>
      <c r="V26" s="3" t="s">
        <v>583</v>
      </c>
      <c r="W26" s="3" t="s">
        <v>584</v>
      </c>
      <c r="X26" s="3" t="s">
        <v>585</v>
      </c>
      <c r="Y26" s="3" t="s">
        <v>586</v>
      </c>
      <c r="Z26" s="3" t="s">
        <v>587</v>
      </c>
      <c r="AA26" s="3">
        <v>18</v>
      </c>
      <c r="AB26" s="3">
        <v>1</v>
      </c>
      <c r="AC26" s="14">
        <v>46097</v>
      </c>
      <c r="AD26" s="3" t="s">
        <v>235</v>
      </c>
      <c r="AE26" s="3" t="s">
        <v>236</v>
      </c>
      <c r="AF26" s="12" t="s">
        <v>588</v>
      </c>
    </row>
    <row r="27" spans="1:32" ht="15.75" customHeight="1" x14ac:dyDescent="0.25">
      <c r="A27" s="3" t="s">
        <v>589</v>
      </c>
      <c r="B27" s="3" t="s">
        <v>224</v>
      </c>
      <c r="C27" s="3" t="s">
        <v>590</v>
      </c>
      <c r="D27" s="3" t="s">
        <v>591</v>
      </c>
      <c r="E27" s="3">
        <v>1630</v>
      </c>
      <c r="F27" s="3">
        <v>1770</v>
      </c>
      <c r="G27" s="3">
        <v>556</v>
      </c>
      <c r="H27" s="3" t="b">
        <v>0</v>
      </c>
      <c r="I27" s="3" t="b">
        <v>0</v>
      </c>
      <c r="J27" s="3" t="s">
        <v>281</v>
      </c>
      <c r="L27" s="12" t="s">
        <v>592</v>
      </c>
      <c r="O27" s="13">
        <v>7.9799999999999996E-2</v>
      </c>
      <c r="P27" s="3" t="s">
        <v>593</v>
      </c>
      <c r="Q27" s="3" t="s">
        <v>594</v>
      </c>
      <c r="R27" s="3" t="s">
        <v>595</v>
      </c>
      <c r="S27" s="3" t="s">
        <v>596</v>
      </c>
      <c r="T27" s="3" t="s">
        <v>597</v>
      </c>
      <c r="U27" s="3" t="s">
        <v>598</v>
      </c>
      <c r="V27" s="3" t="s">
        <v>599</v>
      </c>
      <c r="W27" s="3" t="s">
        <v>600</v>
      </c>
      <c r="X27" s="3" t="s">
        <v>601</v>
      </c>
      <c r="Y27" s="3" t="s">
        <v>602</v>
      </c>
      <c r="Z27" s="3" t="s">
        <v>603</v>
      </c>
      <c r="AA27" s="3">
        <v>127</v>
      </c>
      <c r="AB27" s="3">
        <v>3</v>
      </c>
      <c r="AC27" s="14">
        <v>46097</v>
      </c>
      <c r="AD27" s="3" t="s">
        <v>235</v>
      </c>
      <c r="AE27" s="3" t="s">
        <v>236</v>
      </c>
      <c r="AF27" s="12" t="s">
        <v>604</v>
      </c>
    </row>
    <row r="28" spans="1:32" ht="15.75" customHeight="1" x14ac:dyDescent="0.25">
      <c r="A28" s="3" t="s">
        <v>605</v>
      </c>
      <c r="B28" s="3" t="s">
        <v>224</v>
      </c>
      <c r="C28" s="3" t="s">
        <v>606</v>
      </c>
      <c r="D28" s="3" t="s">
        <v>607</v>
      </c>
      <c r="E28" s="3">
        <v>192</v>
      </c>
      <c r="F28" s="3">
        <v>6157</v>
      </c>
      <c r="G28" s="3">
        <v>71</v>
      </c>
      <c r="H28" s="3" t="b">
        <v>0</v>
      </c>
      <c r="I28" s="3" t="b">
        <v>0</v>
      </c>
      <c r="L28" s="12" t="s">
        <v>608</v>
      </c>
      <c r="O28" s="13">
        <v>2.2100000000000002E-2</v>
      </c>
      <c r="P28" s="3" t="s">
        <v>609</v>
      </c>
      <c r="S28" s="3" t="s">
        <v>610</v>
      </c>
      <c r="T28" s="3" t="s">
        <v>611</v>
      </c>
      <c r="U28" s="3" t="s">
        <v>612</v>
      </c>
      <c r="V28" s="3" t="s">
        <v>613</v>
      </c>
      <c r="W28" s="3" t="s">
        <v>614</v>
      </c>
      <c r="X28" s="3" t="s">
        <v>615</v>
      </c>
      <c r="Y28" s="3" t="s">
        <v>616</v>
      </c>
      <c r="AA28" s="3">
        <v>4</v>
      </c>
      <c r="AB28" s="3">
        <v>0</v>
      </c>
      <c r="AC28" s="14">
        <v>46097</v>
      </c>
      <c r="AD28" s="3" t="s">
        <v>235</v>
      </c>
      <c r="AE28" s="3" t="s">
        <v>236</v>
      </c>
      <c r="AF28" s="12" t="s">
        <v>617</v>
      </c>
    </row>
    <row r="29" spans="1:32" ht="15.75" customHeight="1" x14ac:dyDescent="0.25">
      <c r="A29" s="3" t="s">
        <v>618</v>
      </c>
      <c r="B29" s="3" t="s">
        <v>224</v>
      </c>
      <c r="C29" s="3" t="s">
        <v>619</v>
      </c>
      <c r="D29" s="3" t="s">
        <v>620</v>
      </c>
      <c r="E29" s="3">
        <v>481</v>
      </c>
      <c r="F29" s="3">
        <v>530</v>
      </c>
      <c r="G29" s="3">
        <v>26</v>
      </c>
      <c r="H29" s="3" t="b">
        <v>0</v>
      </c>
      <c r="I29" s="3" t="b">
        <v>0</v>
      </c>
      <c r="L29" s="12" t="s">
        <v>621</v>
      </c>
      <c r="O29" s="13">
        <v>8.4199999999999997E-2</v>
      </c>
      <c r="P29" s="3" t="s">
        <v>622</v>
      </c>
      <c r="Q29" s="3" t="s">
        <v>623</v>
      </c>
      <c r="R29" s="3" t="s">
        <v>624</v>
      </c>
      <c r="S29" s="3" t="s">
        <v>625</v>
      </c>
      <c r="T29" s="3" t="s">
        <v>626</v>
      </c>
      <c r="U29" s="3" t="s">
        <v>627</v>
      </c>
      <c r="V29" s="3" t="s">
        <v>628</v>
      </c>
      <c r="X29" s="3" t="s">
        <v>629</v>
      </c>
      <c r="Y29" s="3" t="s">
        <v>630</v>
      </c>
      <c r="Z29" s="3" t="s">
        <v>631</v>
      </c>
      <c r="AA29" s="3">
        <v>38</v>
      </c>
      <c r="AB29" s="3">
        <v>2</v>
      </c>
      <c r="AC29" s="14">
        <v>46097</v>
      </c>
      <c r="AD29" s="3" t="s">
        <v>235</v>
      </c>
      <c r="AE29" s="3" t="s">
        <v>236</v>
      </c>
      <c r="AF29" s="12" t="s">
        <v>632</v>
      </c>
    </row>
    <row r="30" spans="1:32" ht="15.75" customHeight="1" x14ac:dyDescent="0.25">
      <c r="A30" s="3" t="s">
        <v>633</v>
      </c>
      <c r="B30" s="3" t="s">
        <v>224</v>
      </c>
      <c r="C30" s="3" t="s">
        <v>634</v>
      </c>
      <c r="D30" s="3" t="s">
        <v>635</v>
      </c>
      <c r="E30" s="3">
        <v>2309</v>
      </c>
      <c r="F30" s="3">
        <v>997</v>
      </c>
      <c r="G30" s="3">
        <v>476</v>
      </c>
      <c r="H30" s="3" t="b">
        <v>1</v>
      </c>
      <c r="I30" s="3" t="b">
        <v>0</v>
      </c>
      <c r="K30" s="12" t="s">
        <v>636</v>
      </c>
      <c r="L30" s="12" t="s">
        <v>637</v>
      </c>
      <c r="O30" s="13">
        <v>6.8500000000000005E-2</v>
      </c>
      <c r="P30" s="3" t="s">
        <v>638</v>
      </c>
      <c r="R30" s="3" t="s">
        <v>639</v>
      </c>
      <c r="S30" s="3" t="s">
        <v>640</v>
      </c>
      <c r="T30" s="3" t="s">
        <v>641</v>
      </c>
      <c r="U30" s="3" t="s">
        <v>642</v>
      </c>
      <c r="V30" s="3" t="s">
        <v>643</v>
      </c>
      <c r="W30" s="3" t="s">
        <v>644</v>
      </c>
      <c r="X30" s="3" t="s">
        <v>645</v>
      </c>
      <c r="Y30" s="3" t="s">
        <v>646</v>
      </c>
      <c r="Z30" s="3" t="s">
        <v>647</v>
      </c>
      <c r="AA30" s="3">
        <v>144</v>
      </c>
      <c r="AB30" s="3">
        <v>14</v>
      </c>
      <c r="AC30" s="14">
        <v>46097</v>
      </c>
      <c r="AD30" s="3" t="s">
        <v>235</v>
      </c>
      <c r="AE30" s="3" t="s">
        <v>236</v>
      </c>
      <c r="AF30" s="12" t="s">
        <v>648</v>
      </c>
    </row>
    <row r="31" spans="1:32" ht="15.75" customHeight="1" x14ac:dyDescent="0.25">
      <c r="A31" s="3" t="s">
        <v>649</v>
      </c>
      <c r="B31" s="3" t="s">
        <v>224</v>
      </c>
      <c r="D31" s="3" t="s">
        <v>650</v>
      </c>
      <c r="E31" s="3">
        <v>2248</v>
      </c>
      <c r="F31" s="3">
        <v>1828</v>
      </c>
      <c r="G31" s="3">
        <v>178</v>
      </c>
      <c r="H31" s="3" t="b">
        <v>0</v>
      </c>
      <c r="I31" s="3" t="b">
        <v>0</v>
      </c>
      <c r="L31" s="12" t="s">
        <v>651</v>
      </c>
      <c r="O31" s="13">
        <v>9.1499999999999998E-2</v>
      </c>
      <c r="P31" s="3" t="s">
        <v>652</v>
      </c>
      <c r="Q31" s="3" t="s">
        <v>653</v>
      </c>
      <c r="R31" s="3" t="s">
        <v>654</v>
      </c>
      <c r="S31" s="3" t="s">
        <v>655</v>
      </c>
      <c r="T31" s="3" t="s">
        <v>656</v>
      </c>
      <c r="U31" s="3" t="s">
        <v>657</v>
      </c>
      <c r="V31" s="3" t="s">
        <v>658</v>
      </c>
      <c r="X31" s="3" t="s">
        <v>659</v>
      </c>
      <c r="Y31" s="3" t="s">
        <v>660</v>
      </c>
      <c r="AA31" s="3">
        <v>196</v>
      </c>
      <c r="AB31" s="3">
        <v>10</v>
      </c>
      <c r="AC31" s="14">
        <v>46097</v>
      </c>
      <c r="AD31" s="3" t="s">
        <v>235</v>
      </c>
      <c r="AE31" s="3" t="s">
        <v>236</v>
      </c>
      <c r="AF31" s="12" t="s">
        <v>661</v>
      </c>
    </row>
    <row r="32" spans="1:32" ht="15.75" customHeight="1" x14ac:dyDescent="0.25">
      <c r="A32" s="3" t="s">
        <v>662</v>
      </c>
      <c r="B32" s="3" t="s">
        <v>224</v>
      </c>
      <c r="C32" s="3" t="s">
        <v>663</v>
      </c>
      <c r="D32" s="3" t="s">
        <v>664</v>
      </c>
      <c r="E32" s="3">
        <v>145</v>
      </c>
      <c r="F32" s="3">
        <v>139</v>
      </c>
      <c r="G32" s="3">
        <v>17</v>
      </c>
      <c r="H32" s="3" t="b">
        <v>0</v>
      </c>
      <c r="I32" s="3" t="b">
        <v>0</v>
      </c>
      <c r="L32" s="12" t="s">
        <v>665</v>
      </c>
      <c r="O32" s="13">
        <v>0.24829999999999999</v>
      </c>
      <c r="P32" s="3" t="s">
        <v>666</v>
      </c>
      <c r="Q32" s="3" t="s">
        <v>667</v>
      </c>
      <c r="S32" s="3" t="s">
        <v>668</v>
      </c>
      <c r="T32" s="3" t="s">
        <v>669</v>
      </c>
      <c r="U32" s="3" t="s">
        <v>670</v>
      </c>
      <c r="V32" s="3" t="s">
        <v>671</v>
      </c>
      <c r="X32" s="3" t="s">
        <v>615</v>
      </c>
      <c r="Y32" s="3" t="s">
        <v>672</v>
      </c>
      <c r="AA32" s="3">
        <v>34</v>
      </c>
      <c r="AB32" s="3">
        <v>2</v>
      </c>
      <c r="AC32" s="14">
        <v>46097</v>
      </c>
      <c r="AD32" s="3" t="s">
        <v>235</v>
      </c>
      <c r="AE32" s="3" t="s">
        <v>236</v>
      </c>
      <c r="AF32" s="12" t="s">
        <v>673</v>
      </c>
    </row>
    <row r="33" spans="1:32" ht="15.75" customHeight="1" x14ac:dyDescent="0.25">
      <c r="A33" s="3" t="s">
        <v>674</v>
      </c>
      <c r="B33" s="3" t="s">
        <v>224</v>
      </c>
      <c r="C33" s="3" t="s">
        <v>675</v>
      </c>
      <c r="D33" s="3" t="s">
        <v>676</v>
      </c>
      <c r="E33" s="3">
        <v>429</v>
      </c>
      <c r="F33" s="3">
        <v>448</v>
      </c>
      <c r="G33" s="3">
        <v>325</v>
      </c>
      <c r="H33" s="3" t="b">
        <v>0</v>
      </c>
      <c r="I33" s="3" t="b">
        <v>0</v>
      </c>
      <c r="J33" s="3" t="s">
        <v>677</v>
      </c>
      <c r="K33" s="12" t="s">
        <v>678</v>
      </c>
      <c r="L33" s="12" t="s">
        <v>679</v>
      </c>
      <c r="O33" s="13">
        <v>3.3399999999999999E-2</v>
      </c>
      <c r="P33" s="3" t="s">
        <v>680</v>
      </c>
      <c r="Q33" s="3" t="s">
        <v>681</v>
      </c>
      <c r="R33" s="3" t="s">
        <v>682</v>
      </c>
      <c r="S33" s="3" t="s">
        <v>683</v>
      </c>
      <c r="T33" s="3" t="s">
        <v>684</v>
      </c>
      <c r="U33" s="3" t="s">
        <v>685</v>
      </c>
      <c r="V33" s="3" t="s">
        <v>686</v>
      </c>
      <c r="W33" s="3" t="s">
        <v>687</v>
      </c>
      <c r="X33" s="3" t="s">
        <v>688</v>
      </c>
      <c r="Y33" s="3" t="s">
        <v>689</v>
      </c>
      <c r="Z33" s="3" t="s">
        <v>690</v>
      </c>
      <c r="AA33" s="3">
        <v>14</v>
      </c>
      <c r="AB33" s="3">
        <v>1</v>
      </c>
      <c r="AC33" s="14">
        <v>46097</v>
      </c>
      <c r="AD33" s="3" t="s">
        <v>235</v>
      </c>
      <c r="AE33" s="3" t="s">
        <v>236</v>
      </c>
      <c r="AF33" s="12" t="s">
        <v>691</v>
      </c>
    </row>
    <row r="34" spans="1:32" ht="15.75" customHeight="1" x14ac:dyDescent="0.25">
      <c r="A34" s="3" t="s">
        <v>692</v>
      </c>
      <c r="B34" s="3" t="s">
        <v>224</v>
      </c>
      <c r="C34" s="3" t="s">
        <v>693</v>
      </c>
      <c r="D34" s="3" t="s">
        <v>694</v>
      </c>
      <c r="E34" s="3">
        <v>3679</v>
      </c>
      <c r="F34" s="3">
        <v>225</v>
      </c>
      <c r="G34" s="3">
        <v>102</v>
      </c>
      <c r="H34" s="3" t="b">
        <v>0</v>
      </c>
      <c r="I34" s="3" t="b">
        <v>1</v>
      </c>
      <c r="J34" s="3" t="s">
        <v>561</v>
      </c>
      <c r="L34" s="12" t="s">
        <v>695</v>
      </c>
      <c r="N34" s="3" t="s">
        <v>696</v>
      </c>
      <c r="O34" s="13">
        <v>6.6E-3</v>
      </c>
      <c r="P34" s="3" t="s">
        <v>697</v>
      </c>
      <c r="Q34" s="3" t="s">
        <v>698</v>
      </c>
      <c r="S34" s="3" t="s">
        <v>699</v>
      </c>
      <c r="T34" s="3" t="s">
        <v>700</v>
      </c>
      <c r="U34" s="3" t="s">
        <v>701</v>
      </c>
      <c r="V34" s="3" t="s">
        <v>702</v>
      </c>
      <c r="X34" s="3" t="s">
        <v>703</v>
      </c>
      <c r="Y34" s="3" t="s">
        <v>704</v>
      </c>
      <c r="Z34" s="3" t="s">
        <v>705</v>
      </c>
      <c r="AA34" s="3">
        <v>21</v>
      </c>
      <c r="AB34" s="3">
        <v>4</v>
      </c>
      <c r="AC34" s="14">
        <v>46097</v>
      </c>
      <c r="AD34" s="3" t="s">
        <v>235</v>
      </c>
      <c r="AE34" s="3" t="s">
        <v>236</v>
      </c>
      <c r="AF34" s="12" t="s">
        <v>706</v>
      </c>
    </row>
    <row r="35" spans="1:32" ht="15.75" customHeight="1" x14ac:dyDescent="0.25">
      <c r="A35" s="3" t="s">
        <v>707</v>
      </c>
      <c r="B35" s="3" t="s">
        <v>224</v>
      </c>
      <c r="C35" s="3" t="s">
        <v>708</v>
      </c>
      <c r="D35" s="3" t="s">
        <v>709</v>
      </c>
      <c r="E35" s="3">
        <v>474</v>
      </c>
      <c r="F35" s="3">
        <v>2625</v>
      </c>
      <c r="G35" s="3">
        <v>24</v>
      </c>
      <c r="H35" s="3" t="b">
        <v>0</v>
      </c>
      <c r="I35" s="3" t="b">
        <v>1</v>
      </c>
      <c r="J35" s="3" t="s">
        <v>710</v>
      </c>
      <c r="L35" s="12" t="s">
        <v>711</v>
      </c>
      <c r="O35" s="13">
        <v>6.54E-2</v>
      </c>
      <c r="P35" s="3" t="s">
        <v>712</v>
      </c>
      <c r="S35" s="3" t="s">
        <v>713</v>
      </c>
      <c r="T35" s="3" t="s">
        <v>714</v>
      </c>
      <c r="U35" s="3" t="s">
        <v>715</v>
      </c>
      <c r="V35" s="3" t="s">
        <v>716</v>
      </c>
      <c r="X35" s="3" t="s">
        <v>717</v>
      </c>
      <c r="Y35" s="3" t="s">
        <v>718</v>
      </c>
      <c r="Z35" s="3" t="s">
        <v>719</v>
      </c>
      <c r="AA35" s="3">
        <v>31</v>
      </c>
      <c r="AB35" s="3">
        <v>0</v>
      </c>
      <c r="AC35" s="14">
        <v>46097</v>
      </c>
      <c r="AD35" s="3" t="s">
        <v>235</v>
      </c>
      <c r="AE35" s="3" t="s">
        <v>236</v>
      </c>
      <c r="AF35" s="12" t="s">
        <v>720</v>
      </c>
    </row>
    <row r="36" spans="1:32" ht="15.75" customHeight="1" x14ac:dyDescent="0.25">
      <c r="A36" s="3" t="s">
        <v>721</v>
      </c>
      <c r="B36" s="3" t="s">
        <v>224</v>
      </c>
      <c r="C36" s="3" t="s">
        <v>722</v>
      </c>
      <c r="E36" s="3">
        <v>261</v>
      </c>
      <c r="F36" s="3">
        <v>1129</v>
      </c>
      <c r="G36" s="3">
        <v>170</v>
      </c>
      <c r="H36" s="3" t="b">
        <v>1</v>
      </c>
      <c r="I36" s="3" t="b">
        <v>0</v>
      </c>
      <c r="J36" s="3" t="s">
        <v>473</v>
      </c>
      <c r="L36" s="12" t="s">
        <v>723</v>
      </c>
      <c r="O36" s="13">
        <v>1.12E-2</v>
      </c>
      <c r="P36" s="3" t="s">
        <v>724</v>
      </c>
      <c r="Q36" s="3" t="s">
        <v>725</v>
      </c>
      <c r="S36" s="3" t="s">
        <v>726</v>
      </c>
      <c r="T36" s="3" t="s">
        <v>727</v>
      </c>
      <c r="U36" s="3" t="s">
        <v>728</v>
      </c>
      <c r="V36" s="3" t="s">
        <v>729</v>
      </c>
      <c r="X36" s="3" t="s">
        <v>730</v>
      </c>
      <c r="Y36" s="3" t="s">
        <v>731</v>
      </c>
      <c r="Z36" s="3" t="s">
        <v>732</v>
      </c>
      <c r="AA36" s="3">
        <v>3</v>
      </c>
      <c r="AB36" s="3">
        <v>0</v>
      </c>
      <c r="AC36" s="14">
        <v>46097</v>
      </c>
      <c r="AD36" s="3" t="s">
        <v>235</v>
      </c>
      <c r="AE36" s="3" t="s">
        <v>236</v>
      </c>
      <c r="AF36" s="12" t="s">
        <v>733</v>
      </c>
    </row>
    <row r="37" spans="1:32" ht="15.75" customHeight="1" x14ac:dyDescent="0.25">
      <c r="A37" s="3" t="s">
        <v>734</v>
      </c>
      <c r="B37" s="3" t="s">
        <v>224</v>
      </c>
      <c r="C37" s="3" t="s">
        <v>735</v>
      </c>
      <c r="E37" s="3">
        <v>233</v>
      </c>
      <c r="F37" s="3">
        <v>6165</v>
      </c>
      <c r="G37" s="3">
        <v>46</v>
      </c>
      <c r="H37" s="3" t="b">
        <v>0</v>
      </c>
      <c r="I37" s="3" t="b">
        <v>0</v>
      </c>
      <c r="L37" s="12" t="s">
        <v>736</v>
      </c>
      <c r="O37" s="13">
        <v>6.8699999999999997E-2</v>
      </c>
      <c r="P37" s="3" t="s">
        <v>737</v>
      </c>
      <c r="Q37" s="3" t="s">
        <v>738</v>
      </c>
      <c r="R37" s="3" t="s">
        <v>739</v>
      </c>
      <c r="S37" s="3" t="s">
        <v>740</v>
      </c>
      <c r="T37" s="3" t="s">
        <v>741</v>
      </c>
      <c r="U37" s="3" t="s">
        <v>742</v>
      </c>
      <c r="V37" s="3" t="s">
        <v>743</v>
      </c>
      <c r="W37" s="3" t="s">
        <v>744</v>
      </c>
      <c r="X37" s="3" t="s">
        <v>321</v>
      </c>
      <c r="Y37" s="3" t="s">
        <v>745</v>
      </c>
      <c r="Z37" s="3" t="s">
        <v>746</v>
      </c>
      <c r="AA37" s="3">
        <v>16</v>
      </c>
      <c r="AB37" s="3">
        <v>0</v>
      </c>
      <c r="AC37" s="14">
        <v>46097</v>
      </c>
      <c r="AD37" s="3" t="s">
        <v>235</v>
      </c>
      <c r="AE37" s="3" t="s">
        <v>236</v>
      </c>
      <c r="AF37" s="12" t="s">
        <v>747</v>
      </c>
    </row>
    <row r="38" spans="1:32" ht="15.75" customHeight="1" x14ac:dyDescent="0.25">
      <c r="A38" s="3" t="s">
        <v>748</v>
      </c>
      <c r="B38" s="3" t="s">
        <v>224</v>
      </c>
      <c r="C38" s="3" t="s">
        <v>749</v>
      </c>
      <c r="E38" s="3">
        <v>374</v>
      </c>
      <c r="F38" s="3">
        <v>858</v>
      </c>
      <c r="G38" s="3">
        <v>146</v>
      </c>
      <c r="H38" s="3" t="b">
        <v>0</v>
      </c>
      <c r="I38" s="3" t="b">
        <v>0</v>
      </c>
      <c r="L38" s="12" t="s">
        <v>750</v>
      </c>
      <c r="O38" s="13">
        <v>5.7500000000000002E-2</v>
      </c>
      <c r="P38" s="3" t="s">
        <v>751</v>
      </c>
      <c r="Q38" s="3" t="s">
        <v>752</v>
      </c>
      <c r="S38" s="3" t="s">
        <v>753</v>
      </c>
      <c r="T38" s="3" t="s">
        <v>754</v>
      </c>
      <c r="U38" s="3" t="s">
        <v>755</v>
      </c>
      <c r="V38" s="3" t="s">
        <v>756</v>
      </c>
      <c r="X38" s="3" t="s">
        <v>757</v>
      </c>
      <c r="Y38" s="3" t="s">
        <v>758</v>
      </c>
      <c r="Z38" s="3" t="s">
        <v>759</v>
      </c>
      <c r="AA38" s="3">
        <v>21</v>
      </c>
      <c r="AB38" s="3">
        <v>0</v>
      </c>
      <c r="AC38" s="14">
        <v>46097</v>
      </c>
      <c r="AD38" s="3" t="s">
        <v>235</v>
      </c>
      <c r="AE38" s="3" t="s">
        <v>236</v>
      </c>
      <c r="AF38" s="12" t="s">
        <v>760</v>
      </c>
    </row>
    <row r="39" spans="1:32" ht="15.75" customHeight="1" x14ac:dyDescent="0.25">
      <c r="A39" s="3" t="s">
        <v>761</v>
      </c>
      <c r="B39" s="3" t="s">
        <v>224</v>
      </c>
      <c r="C39" s="3" t="s">
        <v>762</v>
      </c>
      <c r="D39" s="3" t="s">
        <v>763</v>
      </c>
      <c r="E39" s="3">
        <v>132</v>
      </c>
      <c r="F39" s="3">
        <v>1289</v>
      </c>
      <c r="G39" s="3">
        <v>51</v>
      </c>
      <c r="H39" s="3" t="b">
        <v>0</v>
      </c>
      <c r="I39" s="3" t="b">
        <v>1</v>
      </c>
      <c r="J39" s="3" t="s">
        <v>503</v>
      </c>
      <c r="L39" s="12" t="s">
        <v>764</v>
      </c>
      <c r="M39" s="3" t="s">
        <v>765</v>
      </c>
      <c r="N39" s="3">
        <v>18578645319</v>
      </c>
      <c r="O39" s="13">
        <v>0.18940000000000001</v>
      </c>
      <c r="P39" s="3" t="s">
        <v>766</v>
      </c>
      <c r="Q39" s="3" t="s">
        <v>767</v>
      </c>
      <c r="S39" s="3" t="s">
        <v>768</v>
      </c>
      <c r="T39" s="3" t="s">
        <v>769</v>
      </c>
      <c r="U39" s="3" t="s">
        <v>770</v>
      </c>
      <c r="V39" s="3" t="s">
        <v>771</v>
      </c>
      <c r="X39" s="3" t="s">
        <v>615</v>
      </c>
      <c r="Y39" s="3" t="s">
        <v>772</v>
      </c>
      <c r="AA39" s="3">
        <v>24</v>
      </c>
      <c r="AB39" s="3">
        <v>2</v>
      </c>
      <c r="AC39" s="14">
        <v>46097</v>
      </c>
      <c r="AD39" s="3" t="s">
        <v>235</v>
      </c>
      <c r="AE39" s="3" t="s">
        <v>236</v>
      </c>
      <c r="AF39" s="12" t="s">
        <v>773</v>
      </c>
    </row>
    <row r="40" spans="1:32" ht="15.75" customHeight="1" x14ac:dyDescent="0.25">
      <c r="A40" s="3" t="s">
        <v>774</v>
      </c>
      <c r="B40" s="3" t="s">
        <v>224</v>
      </c>
      <c r="D40" s="3" t="s">
        <v>775</v>
      </c>
      <c r="E40" s="3">
        <v>10505</v>
      </c>
      <c r="F40" s="3">
        <v>1140</v>
      </c>
      <c r="G40" s="3">
        <v>919</v>
      </c>
      <c r="H40" s="3" t="b">
        <v>0</v>
      </c>
      <c r="I40" s="3" t="b">
        <v>0</v>
      </c>
      <c r="L40" s="12" t="s">
        <v>776</v>
      </c>
      <c r="O40" s="13">
        <v>1.9400000000000001E-2</v>
      </c>
      <c r="P40" s="3" t="s">
        <v>777</v>
      </c>
      <c r="Q40" s="3" t="s">
        <v>778</v>
      </c>
      <c r="R40" s="3" t="s">
        <v>779</v>
      </c>
      <c r="S40" s="3" t="s">
        <v>780</v>
      </c>
      <c r="T40" s="3" t="s">
        <v>781</v>
      </c>
      <c r="U40" s="3" t="s">
        <v>782</v>
      </c>
      <c r="V40" s="3" t="s">
        <v>783</v>
      </c>
      <c r="X40" s="3" t="s">
        <v>784</v>
      </c>
      <c r="Y40" s="3" t="s">
        <v>785</v>
      </c>
      <c r="AA40" s="3">
        <v>199</v>
      </c>
      <c r="AB40" s="3">
        <v>5</v>
      </c>
      <c r="AC40" s="14">
        <v>46097</v>
      </c>
      <c r="AD40" s="3" t="s">
        <v>235</v>
      </c>
      <c r="AE40" s="3" t="s">
        <v>236</v>
      </c>
      <c r="AF40" s="12" t="s">
        <v>786</v>
      </c>
    </row>
    <row r="41" spans="1:32" ht="15.75" customHeight="1" x14ac:dyDescent="0.25">
      <c r="A41" s="3" t="s">
        <v>787</v>
      </c>
      <c r="B41" s="3" t="s">
        <v>224</v>
      </c>
      <c r="C41" s="3" t="s">
        <v>788</v>
      </c>
      <c r="D41" s="3" t="s">
        <v>789</v>
      </c>
      <c r="E41" s="3">
        <v>256</v>
      </c>
      <c r="F41" s="3">
        <v>959</v>
      </c>
      <c r="G41" s="3">
        <v>76</v>
      </c>
      <c r="H41" s="3" t="b">
        <v>0</v>
      </c>
      <c r="I41" s="3" t="b">
        <v>0</v>
      </c>
      <c r="J41" s="3" t="s">
        <v>790</v>
      </c>
      <c r="L41" s="12" t="s">
        <v>791</v>
      </c>
      <c r="O41" s="13">
        <v>5.2400000000000002E-2</v>
      </c>
      <c r="P41" s="3" t="s">
        <v>792</v>
      </c>
      <c r="Q41" s="3" t="s">
        <v>793</v>
      </c>
      <c r="R41" s="3" t="s">
        <v>794</v>
      </c>
      <c r="S41" s="3" t="s">
        <v>795</v>
      </c>
      <c r="T41" s="3" t="s">
        <v>796</v>
      </c>
      <c r="U41" s="3" t="s">
        <v>797</v>
      </c>
      <c r="V41" s="3" t="s">
        <v>798</v>
      </c>
      <c r="X41" s="3" t="s">
        <v>799</v>
      </c>
      <c r="Y41" s="3" t="s">
        <v>800</v>
      </c>
      <c r="Z41" s="3" t="s">
        <v>801</v>
      </c>
      <c r="AA41" s="3">
        <v>12</v>
      </c>
      <c r="AB41" s="3">
        <v>2</v>
      </c>
      <c r="AC41" s="14">
        <v>46097</v>
      </c>
      <c r="AD41" s="3" t="s">
        <v>235</v>
      </c>
      <c r="AE41" s="3" t="s">
        <v>236</v>
      </c>
      <c r="AF41" s="12" t="s">
        <v>802</v>
      </c>
    </row>
    <row r="42" spans="1:32" ht="15.75" customHeight="1" x14ac:dyDescent="0.25">
      <c r="A42" s="3" t="s">
        <v>803</v>
      </c>
      <c r="B42" s="3" t="s">
        <v>224</v>
      </c>
      <c r="C42" s="3" t="s">
        <v>804</v>
      </c>
      <c r="D42" s="3" t="s">
        <v>805</v>
      </c>
      <c r="E42" s="3">
        <v>52</v>
      </c>
      <c r="F42" s="3">
        <v>302</v>
      </c>
      <c r="G42" s="3">
        <v>12</v>
      </c>
      <c r="H42" s="3" t="b">
        <v>0</v>
      </c>
      <c r="I42" s="3" t="b">
        <v>1</v>
      </c>
      <c r="J42" s="3" t="s">
        <v>503</v>
      </c>
      <c r="L42" s="12" t="s">
        <v>806</v>
      </c>
      <c r="O42" s="13">
        <v>0.1074</v>
      </c>
      <c r="P42" s="3" t="s">
        <v>807</v>
      </c>
      <c r="S42" s="3" t="s">
        <v>808</v>
      </c>
      <c r="T42" s="3" t="s">
        <v>809</v>
      </c>
      <c r="U42" s="3" t="s">
        <v>810</v>
      </c>
      <c r="V42" s="3" t="s">
        <v>811</v>
      </c>
      <c r="X42" s="3" t="s">
        <v>812</v>
      </c>
      <c r="Y42" s="3" t="s">
        <v>813</v>
      </c>
      <c r="AA42" s="3">
        <v>6</v>
      </c>
      <c r="AB42" s="3">
        <v>0</v>
      </c>
      <c r="AC42" s="14">
        <v>46097</v>
      </c>
      <c r="AD42" s="3" t="s">
        <v>235</v>
      </c>
      <c r="AE42" s="3" t="s">
        <v>236</v>
      </c>
      <c r="AF42" s="12" t="s">
        <v>814</v>
      </c>
    </row>
    <row r="43" spans="1:32" ht="15.75" customHeight="1" x14ac:dyDescent="0.25">
      <c r="A43" s="3" t="s">
        <v>815</v>
      </c>
      <c r="B43" s="3" t="s">
        <v>224</v>
      </c>
      <c r="C43" s="3" t="s">
        <v>816</v>
      </c>
      <c r="D43" s="3" t="s">
        <v>817</v>
      </c>
      <c r="E43" s="3">
        <v>479</v>
      </c>
      <c r="F43" s="3">
        <v>174</v>
      </c>
      <c r="G43" s="3">
        <v>12</v>
      </c>
      <c r="H43" s="3" t="b">
        <v>0</v>
      </c>
      <c r="I43" s="3" t="b">
        <v>0</v>
      </c>
      <c r="K43" s="12" t="s">
        <v>818</v>
      </c>
      <c r="L43" s="12" t="s">
        <v>819</v>
      </c>
      <c r="N43" s="3" t="s">
        <v>820</v>
      </c>
      <c r="O43" s="13">
        <v>2.9100000000000001E-2</v>
      </c>
      <c r="P43" s="3" t="s">
        <v>821</v>
      </c>
      <c r="Q43" s="3" t="s">
        <v>822</v>
      </c>
      <c r="S43" s="3" t="s">
        <v>823</v>
      </c>
      <c r="T43" s="3" t="s">
        <v>824</v>
      </c>
      <c r="U43" s="3" t="s">
        <v>825</v>
      </c>
      <c r="V43" s="3" t="s">
        <v>826</v>
      </c>
      <c r="W43" s="3" t="s">
        <v>827</v>
      </c>
      <c r="X43" s="3" t="s">
        <v>828</v>
      </c>
      <c r="Y43" s="3" t="s">
        <v>829</v>
      </c>
      <c r="AA43" s="3">
        <v>13</v>
      </c>
      <c r="AB43" s="3">
        <v>1</v>
      </c>
      <c r="AC43" s="14">
        <v>46097</v>
      </c>
      <c r="AD43" s="3" t="s">
        <v>235</v>
      </c>
      <c r="AE43" s="3" t="s">
        <v>236</v>
      </c>
      <c r="AF43" s="12" t="s">
        <v>830</v>
      </c>
    </row>
    <row r="44" spans="1:32" ht="15.75" customHeight="1" x14ac:dyDescent="0.25">
      <c r="A44" s="3" t="s">
        <v>831</v>
      </c>
      <c r="B44" s="3" t="s">
        <v>224</v>
      </c>
      <c r="C44" s="3" t="s">
        <v>832</v>
      </c>
      <c r="D44" s="3" t="s">
        <v>833</v>
      </c>
      <c r="E44" s="3">
        <v>2204</v>
      </c>
      <c r="F44" s="3">
        <v>755</v>
      </c>
      <c r="G44" s="3">
        <v>26</v>
      </c>
      <c r="H44" s="3" t="b">
        <v>0</v>
      </c>
      <c r="I44" s="3" t="b">
        <v>0</v>
      </c>
      <c r="J44" s="3" t="s">
        <v>281</v>
      </c>
      <c r="K44" s="12" t="s">
        <v>834</v>
      </c>
      <c r="L44" s="12" t="s">
        <v>835</v>
      </c>
      <c r="O44" s="13">
        <v>2.4799999999999999E-2</v>
      </c>
      <c r="P44" s="3" t="s">
        <v>836</v>
      </c>
      <c r="Q44" s="3" t="s">
        <v>837</v>
      </c>
      <c r="S44" s="3" t="s">
        <v>838</v>
      </c>
      <c r="T44" s="3" t="s">
        <v>839</v>
      </c>
      <c r="U44" s="3" t="s">
        <v>840</v>
      </c>
      <c r="V44" s="3" t="s">
        <v>841</v>
      </c>
      <c r="W44" s="3" t="s">
        <v>842</v>
      </c>
      <c r="X44" s="3" t="s">
        <v>843</v>
      </c>
      <c r="Y44" s="3" t="s">
        <v>844</v>
      </c>
      <c r="Z44" s="3" t="s">
        <v>845</v>
      </c>
      <c r="AA44" s="3">
        <v>54</v>
      </c>
      <c r="AB44" s="3">
        <v>1</v>
      </c>
      <c r="AC44" s="14">
        <v>46097</v>
      </c>
      <c r="AD44" s="3" t="s">
        <v>235</v>
      </c>
      <c r="AE44" s="3" t="s">
        <v>236</v>
      </c>
      <c r="AF44" s="12" t="s">
        <v>846</v>
      </c>
    </row>
    <row r="45" spans="1:32" ht="15.75" customHeight="1" x14ac:dyDescent="0.25">
      <c r="A45" s="3" t="s">
        <v>847</v>
      </c>
      <c r="B45" s="3" t="s">
        <v>224</v>
      </c>
      <c r="C45" s="3" t="s">
        <v>848</v>
      </c>
      <c r="D45" s="3" t="s">
        <v>849</v>
      </c>
      <c r="E45" s="3">
        <v>356</v>
      </c>
      <c r="F45" s="3">
        <v>4212</v>
      </c>
      <c r="G45" s="3">
        <v>819</v>
      </c>
      <c r="H45" s="3" t="b">
        <v>0</v>
      </c>
      <c r="I45" s="3" t="b">
        <v>0</v>
      </c>
      <c r="L45" s="12" t="s">
        <v>850</v>
      </c>
      <c r="O45" s="13">
        <v>0.12429999999999999</v>
      </c>
      <c r="P45" s="3" t="s">
        <v>851</v>
      </c>
      <c r="S45" s="3" t="s">
        <v>852</v>
      </c>
      <c r="T45" s="3" t="s">
        <v>853</v>
      </c>
      <c r="U45" s="3" t="s">
        <v>854</v>
      </c>
      <c r="V45" s="3" t="s">
        <v>855</v>
      </c>
      <c r="W45" s="3" t="s">
        <v>856</v>
      </c>
      <c r="X45" s="3" t="s">
        <v>615</v>
      </c>
      <c r="Y45" s="3" t="s">
        <v>857</v>
      </c>
      <c r="AA45" s="3">
        <v>43</v>
      </c>
      <c r="AB45" s="3">
        <v>1</v>
      </c>
      <c r="AC45" s="14">
        <v>46097</v>
      </c>
      <c r="AD45" s="3" t="s">
        <v>235</v>
      </c>
      <c r="AE45" s="3" t="s">
        <v>236</v>
      </c>
      <c r="AF45" s="12" t="s">
        <v>858</v>
      </c>
    </row>
    <row r="46" spans="1:32" ht="15.75" customHeight="1" x14ac:dyDescent="0.25">
      <c r="A46" s="3" t="s">
        <v>859</v>
      </c>
      <c r="B46" s="3" t="s">
        <v>224</v>
      </c>
      <c r="D46" s="3" t="s">
        <v>860</v>
      </c>
      <c r="E46" s="3">
        <v>1163</v>
      </c>
      <c r="F46" s="3">
        <v>3184</v>
      </c>
      <c r="G46" s="3">
        <v>1023</v>
      </c>
      <c r="H46" s="3" t="b">
        <v>0</v>
      </c>
      <c r="I46" s="3" t="b">
        <v>0</v>
      </c>
      <c r="L46" s="12" t="s">
        <v>861</v>
      </c>
      <c r="O46" s="13">
        <v>3.95E-2</v>
      </c>
      <c r="P46" s="3" t="s">
        <v>862</v>
      </c>
      <c r="S46" s="3" t="s">
        <v>863</v>
      </c>
      <c r="T46" s="3" t="s">
        <v>864</v>
      </c>
      <c r="U46" s="3" t="s">
        <v>865</v>
      </c>
      <c r="V46" s="3" t="s">
        <v>866</v>
      </c>
      <c r="W46" s="3" t="s">
        <v>867</v>
      </c>
      <c r="X46" s="3" t="s">
        <v>615</v>
      </c>
      <c r="Y46" s="3" t="s">
        <v>868</v>
      </c>
      <c r="AA46" s="3">
        <v>44</v>
      </c>
      <c r="AB46" s="3">
        <v>2</v>
      </c>
      <c r="AC46" s="14">
        <v>46097</v>
      </c>
      <c r="AD46" s="3" t="s">
        <v>235</v>
      </c>
      <c r="AE46" s="3" t="s">
        <v>236</v>
      </c>
      <c r="AF46" s="12" t="s">
        <v>869</v>
      </c>
    </row>
    <row r="47" spans="1:32" ht="15.75" customHeight="1" x14ac:dyDescent="0.25">
      <c r="A47" s="3" t="s">
        <v>870</v>
      </c>
      <c r="B47" s="3" t="s">
        <v>224</v>
      </c>
      <c r="C47" s="3" t="s">
        <v>871</v>
      </c>
      <c r="D47" s="3" t="s">
        <v>872</v>
      </c>
      <c r="E47" s="3">
        <v>603</v>
      </c>
      <c r="F47" s="3">
        <v>6641</v>
      </c>
      <c r="G47" s="3">
        <v>24</v>
      </c>
      <c r="H47" s="3" t="b">
        <v>0</v>
      </c>
      <c r="I47" s="3" t="b">
        <v>0</v>
      </c>
      <c r="L47" s="12" t="s">
        <v>873</v>
      </c>
      <c r="O47" s="13">
        <v>0.17319999999999999</v>
      </c>
      <c r="P47" s="3" t="s">
        <v>874</v>
      </c>
      <c r="Q47" s="3" t="s">
        <v>875</v>
      </c>
      <c r="S47" s="3" t="s">
        <v>876</v>
      </c>
      <c r="T47" s="3" t="s">
        <v>877</v>
      </c>
      <c r="U47" s="3" t="s">
        <v>878</v>
      </c>
      <c r="V47" s="3" t="s">
        <v>879</v>
      </c>
      <c r="W47" s="3" t="s">
        <v>880</v>
      </c>
      <c r="X47" s="3" t="s">
        <v>881</v>
      </c>
      <c r="Y47" s="3" t="s">
        <v>882</v>
      </c>
      <c r="AA47" s="3">
        <v>101</v>
      </c>
      <c r="AB47" s="3">
        <v>4</v>
      </c>
      <c r="AC47" s="14">
        <v>46097</v>
      </c>
      <c r="AD47" s="3" t="s">
        <v>235</v>
      </c>
      <c r="AE47" s="3" t="s">
        <v>236</v>
      </c>
      <c r="AF47" s="12" t="s">
        <v>883</v>
      </c>
    </row>
    <row r="48" spans="1:32" ht="15.75" customHeight="1" x14ac:dyDescent="0.25">
      <c r="A48" s="3" t="s">
        <v>884</v>
      </c>
      <c r="B48" s="3" t="s">
        <v>224</v>
      </c>
      <c r="C48" s="3" t="s">
        <v>885</v>
      </c>
      <c r="D48" s="3" t="s">
        <v>886</v>
      </c>
      <c r="E48" s="3">
        <v>421</v>
      </c>
      <c r="F48" s="3">
        <v>1850</v>
      </c>
      <c r="G48" s="3">
        <v>62</v>
      </c>
      <c r="H48" s="3" t="b">
        <v>0</v>
      </c>
      <c r="I48" s="3" t="b">
        <v>0</v>
      </c>
      <c r="L48" s="12" t="s">
        <v>887</v>
      </c>
      <c r="O48" s="13">
        <v>0.15620000000000001</v>
      </c>
      <c r="P48" s="3" t="s">
        <v>888</v>
      </c>
      <c r="S48" s="3" t="s">
        <v>889</v>
      </c>
      <c r="T48" s="3" t="s">
        <v>890</v>
      </c>
      <c r="U48" s="3" t="s">
        <v>891</v>
      </c>
      <c r="V48" s="3" t="s">
        <v>892</v>
      </c>
      <c r="W48" s="3" t="s">
        <v>893</v>
      </c>
      <c r="X48" s="3" t="s">
        <v>894</v>
      </c>
      <c r="Y48" s="3" t="s">
        <v>895</v>
      </c>
      <c r="Z48" s="3" t="s">
        <v>896</v>
      </c>
      <c r="AA48" s="3">
        <v>61</v>
      </c>
      <c r="AB48" s="3">
        <v>4</v>
      </c>
      <c r="AC48" s="14">
        <v>46097</v>
      </c>
      <c r="AD48" s="3" t="s">
        <v>235</v>
      </c>
      <c r="AE48" s="3" t="s">
        <v>236</v>
      </c>
      <c r="AF48" s="12" t="s">
        <v>897</v>
      </c>
    </row>
    <row r="49" spans="1:32" ht="15.75" customHeight="1" x14ac:dyDescent="0.25">
      <c r="A49" s="3" t="s">
        <v>898</v>
      </c>
      <c r="B49" s="3" t="s">
        <v>224</v>
      </c>
      <c r="C49" s="3" t="s">
        <v>899</v>
      </c>
      <c r="D49" s="3" t="s">
        <v>900</v>
      </c>
      <c r="E49" s="3">
        <v>24345</v>
      </c>
      <c r="F49" s="3">
        <v>1557</v>
      </c>
      <c r="G49" s="3">
        <v>429</v>
      </c>
      <c r="H49" s="3" t="b">
        <v>1</v>
      </c>
      <c r="I49" s="3" t="b">
        <v>0</v>
      </c>
      <c r="J49" s="3" t="s">
        <v>473</v>
      </c>
      <c r="L49" s="12" t="s">
        <v>901</v>
      </c>
      <c r="O49" s="13">
        <v>0.1759</v>
      </c>
      <c r="P49" s="3" t="s">
        <v>902</v>
      </c>
      <c r="Q49" s="3" t="s">
        <v>903</v>
      </c>
      <c r="R49" s="3" t="s">
        <v>904</v>
      </c>
      <c r="S49" s="3" t="s">
        <v>905</v>
      </c>
      <c r="T49" s="3" t="s">
        <v>906</v>
      </c>
      <c r="U49" s="3" t="s">
        <v>907</v>
      </c>
      <c r="V49" s="3" t="s">
        <v>908</v>
      </c>
      <c r="W49" s="3" t="s">
        <v>909</v>
      </c>
      <c r="X49" s="3" t="s">
        <v>439</v>
      </c>
      <c r="Z49" s="3" t="s">
        <v>910</v>
      </c>
      <c r="AA49" s="3">
        <v>4215</v>
      </c>
      <c r="AB49" s="3">
        <v>66</v>
      </c>
      <c r="AC49" s="14">
        <v>46097</v>
      </c>
      <c r="AD49" s="3" t="s">
        <v>235</v>
      </c>
      <c r="AE49" s="3" t="s">
        <v>236</v>
      </c>
      <c r="AF49" s="12" t="s">
        <v>911</v>
      </c>
    </row>
    <row r="50" spans="1:32" ht="15.75" customHeight="1" x14ac:dyDescent="0.25">
      <c r="A50" s="3" t="s">
        <v>912</v>
      </c>
      <c r="B50" s="3" t="s">
        <v>224</v>
      </c>
      <c r="C50" s="3" t="s">
        <v>913</v>
      </c>
      <c r="D50" s="3" t="s">
        <v>914</v>
      </c>
      <c r="E50" s="3">
        <v>4412</v>
      </c>
      <c r="F50" s="3">
        <v>708</v>
      </c>
      <c r="G50" s="3">
        <v>148</v>
      </c>
      <c r="H50" s="3" t="b">
        <v>0</v>
      </c>
      <c r="I50" s="3" t="b">
        <v>0</v>
      </c>
      <c r="L50" s="12" t="s">
        <v>915</v>
      </c>
      <c r="O50" s="13">
        <v>1.44E-2</v>
      </c>
      <c r="P50" s="3" t="s">
        <v>916</v>
      </c>
      <c r="Q50" s="3" t="s">
        <v>917</v>
      </c>
      <c r="R50" s="3" t="s">
        <v>918</v>
      </c>
      <c r="S50" s="3" t="s">
        <v>919</v>
      </c>
      <c r="T50" s="3" t="s">
        <v>920</v>
      </c>
      <c r="U50" s="3" t="s">
        <v>921</v>
      </c>
      <c r="V50" s="3" t="s">
        <v>922</v>
      </c>
      <c r="W50" s="3" t="s">
        <v>923</v>
      </c>
      <c r="X50" s="3" t="s">
        <v>439</v>
      </c>
      <c r="Z50" s="3" t="s">
        <v>924</v>
      </c>
      <c r="AA50" s="3">
        <v>59</v>
      </c>
      <c r="AB50" s="3">
        <v>4</v>
      </c>
      <c r="AC50" s="14">
        <v>46097</v>
      </c>
      <c r="AD50" s="3" t="s">
        <v>235</v>
      </c>
      <c r="AE50" s="3" t="s">
        <v>236</v>
      </c>
      <c r="AF50" s="12" t="s">
        <v>925</v>
      </c>
    </row>
    <row r="51" spans="1:32" ht="15.75" customHeight="1" x14ac:dyDescent="0.25">
      <c r="A51" s="3" t="s">
        <v>926</v>
      </c>
      <c r="B51" s="3" t="s">
        <v>224</v>
      </c>
      <c r="C51" s="3" t="s">
        <v>927</v>
      </c>
      <c r="E51" s="3">
        <v>439</v>
      </c>
      <c r="F51" s="3">
        <v>841</v>
      </c>
      <c r="G51" s="3">
        <v>87</v>
      </c>
      <c r="H51" s="3" t="b">
        <v>0</v>
      </c>
      <c r="I51" s="3" t="b">
        <v>0</v>
      </c>
      <c r="L51" s="12" t="s">
        <v>928</v>
      </c>
      <c r="O51" s="13">
        <v>0.1469</v>
      </c>
      <c r="P51" s="3" t="s">
        <v>929</v>
      </c>
      <c r="S51" s="3" t="s">
        <v>930</v>
      </c>
      <c r="T51" s="3" t="s">
        <v>931</v>
      </c>
      <c r="U51" s="3" t="s">
        <v>932</v>
      </c>
      <c r="V51" s="3" t="s">
        <v>933</v>
      </c>
      <c r="W51" s="3" t="s">
        <v>934</v>
      </c>
      <c r="X51" s="3" t="s">
        <v>935</v>
      </c>
      <c r="Y51" s="3" t="s">
        <v>936</v>
      </c>
      <c r="Z51" s="3" t="s">
        <v>937</v>
      </c>
      <c r="AA51" s="3">
        <v>64</v>
      </c>
      <c r="AB51" s="3">
        <v>1</v>
      </c>
      <c r="AC51" s="14">
        <v>46097</v>
      </c>
      <c r="AD51" s="3" t="s">
        <v>235</v>
      </c>
      <c r="AE51" s="3" t="s">
        <v>236</v>
      </c>
      <c r="AF51" s="12" t="s">
        <v>938</v>
      </c>
    </row>
    <row r="52" spans="1:32" ht="15.75" customHeight="1" x14ac:dyDescent="0.25">
      <c r="A52" s="3" t="s">
        <v>939</v>
      </c>
      <c r="B52" s="3" t="s">
        <v>224</v>
      </c>
      <c r="C52" s="3" t="s">
        <v>940</v>
      </c>
      <c r="D52" s="3" t="s">
        <v>941</v>
      </c>
      <c r="E52" s="3">
        <v>1277</v>
      </c>
      <c r="F52" s="3">
        <v>2407</v>
      </c>
      <c r="G52" s="3">
        <v>456</v>
      </c>
      <c r="H52" s="3" t="b">
        <v>1</v>
      </c>
      <c r="I52" s="3" t="b">
        <v>0</v>
      </c>
      <c r="K52" s="12" t="s">
        <v>942</v>
      </c>
      <c r="L52" s="12" t="s">
        <v>943</v>
      </c>
      <c r="O52" s="15">
        <v>0.05</v>
      </c>
      <c r="P52" s="3" t="s">
        <v>944</v>
      </c>
      <c r="Q52" s="3" t="s">
        <v>945</v>
      </c>
      <c r="R52" s="3" t="s">
        <v>946</v>
      </c>
      <c r="S52" s="3" t="s">
        <v>947</v>
      </c>
      <c r="T52" s="3" t="s">
        <v>948</v>
      </c>
      <c r="U52" s="3" t="s">
        <v>949</v>
      </c>
      <c r="V52" s="3" t="s">
        <v>950</v>
      </c>
      <c r="W52" s="3" t="s">
        <v>951</v>
      </c>
      <c r="X52" s="3" t="s">
        <v>952</v>
      </c>
      <c r="Y52" s="3" t="s">
        <v>953</v>
      </c>
      <c r="Z52" s="3" t="s">
        <v>954</v>
      </c>
      <c r="AA52" s="3">
        <v>63</v>
      </c>
      <c r="AB52" s="3">
        <v>1</v>
      </c>
      <c r="AC52" s="14">
        <v>46097</v>
      </c>
      <c r="AD52" s="3" t="s">
        <v>235</v>
      </c>
      <c r="AE52" s="3" t="s">
        <v>236</v>
      </c>
      <c r="AF52" s="12" t="s">
        <v>955</v>
      </c>
    </row>
    <row r="53" spans="1:32" ht="15.75" customHeight="1" x14ac:dyDescent="0.25">
      <c r="A53" s="3" t="s">
        <v>956</v>
      </c>
      <c r="B53" s="3" t="s">
        <v>224</v>
      </c>
      <c r="D53" s="3" t="s">
        <v>957</v>
      </c>
      <c r="E53" s="3">
        <v>1748</v>
      </c>
      <c r="F53" s="3">
        <v>1344</v>
      </c>
      <c r="G53" s="3">
        <v>435</v>
      </c>
      <c r="H53" s="3" t="b">
        <v>0</v>
      </c>
      <c r="I53" s="3" t="b">
        <v>0</v>
      </c>
      <c r="K53" s="12" t="s">
        <v>958</v>
      </c>
      <c r="L53" s="12" t="s">
        <v>959</v>
      </c>
      <c r="O53" s="13">
        <v>9.2299999999999993E-2</v>
      </c>
      <c r="P53" s="3" t="s">
        <v>960</v>
      </c>
      <c r="Q53" s="3" t="s">
        <v>961</v>
      </c>
      <c r="R53" s="3" t="s">
        <v>962</v>
      </c>
      <c r="S53" s="3" t="s">
        <v>963</v>
      </c>
      <c r="T53" s="3" t="s">
        <v>964</v>
      </c>
      <c r="U53" s="3" t="s">
        <v>965</v>
      </c>
      <c r="V53" s="3" t="s">
        <v>966</v>
      </c>
      <c r="X53" s="3" t="s">
        <v>967</v>
      </c>
      <c r="Y53" s="3" t="s">
        <v>968</v>
      </c>
      <c r="Z53" s="3" t="s">
        <v>969</v>
      </c>
      <c r="AA53" s="3">
        <v>145</v>
      </c>
      <c r="AB53" s="3">
        <v>17</v>
      </c>
      <c r="AC53" s="14">
        <v>46097</v>
      </c>
      <c r="AD53" s="3" t="s">
        <v>235</v>
      </c>
      <c r="AE53" s="3" t="s">
        <v>236</v>
      </c>
      <c r="AF53" s="12" t="s">
        <v>970</v>
      </c>
    </row>
    <row r="54" spans="1:32" ht="12.5" x14ac:dyDescent="0.25">
      <c r="A54" s="3" t="s">
        <v>971</v>
      </c>
      <c r="B54" s="3" t="s">
        <v>224</v>
      </c>
      <c r="C54" s="3" t="s">
        <v>972</v>
      </c>
      <c r="E54" s="3">
        <v>202</v>
      </c>
      <c r="F54" s="3">
        <v>7450</v>
      </c>
      <c r="G54" s="3">
        <v>2053</v>
      </c>
      <c r="H54" s="3" t="b">
        <v>0</v>
      </c>
      <c r="I54" s="3" t="b">
        <v>0</v>
      </c>
      <c r="L54" s="12" t="s">
        <v>973</v>
      </c>
      <c r="O54" s="13">
        <v>7.0000000000000001E-3</v>
      </c>
      <c r="P54" s="3" t="s">
        <v>974</v>
      </c>
      <c r="Q54" s="3" t="s">
        <v>975</v>
      </c>
      <c r="R54" s="3" t="s">
        <v>976</v>
      </c>
      <c r="S54" s="3" t="s">
        <v>977</v>
      </c>
      <c r="T54" s="3" t="s">
        <v>978</v>
      </c>
      <c r="U54" s="3" t="s">
        <v>348</v>
      </c>
      <c r="V54" s="3" t="s">
        <v>979</v>
      </c>
      <c r="X54" s="3" t="s">
        <v>980</v>
      </c>
      <c r="Y54" s="3" t="s">
        <v>981</v>
      </c>
      <c r="Z54" s="3" t="s">
        <v>982</v>
      </c>
      <c r="AA54" s="3">
        <v>1</v>
      </c>
      <c r="AB54" s="3">
        <v>0</v>
      </c>
      <c r="AC54" s="14">
        <v>46097</v>
      </c>
      <c r="AD54" s="3" t="s">
        <v>235</v>
      </c>
      <c r="AE54" s="3" t="s">
        <v>236</v>
      </c>
      <c r="AF54" s="12" t="s">
        <v>983</v>
      </c>
    </row>
    <row r="55" spans="1:32" ht="12.5" x14ac:dyDescent="0.25">
      <c r="A55" s="3" t="s">
        <v>984</v>
      </c>
      <c r="B55" s="3" t="s">
        <v>224</v>
      </c>
      <c r="C55" s="3" t="s">
        <v>985</v>
      </c>
      <c r="D55" s="3" t="s">
        <v>986</v>
      </c>
      <c r="E55" s="3">
        <v>12801</v>
      </c>
      <c r="F55" s="3">
        <v>2866</v>
      </c>
      <c r="G55" s="3">
        <v>579</v>
      </c>
      <c r="H55" s="3" t="b">
        <v>0</v>
      </c>
      <c r="I55" s="3" t="b">
        <v>0</v>
      </c>
      <c r="J55" s="3" t="s">
        <v>987</v>
      </c>
      <c r="L55" s="12" t="s">
        <v>988</v>
      </c>
      <c r="O55" s="13">
        <v>2.6100000000000002E-2</v>
      </c>
      <c r="P55" s="3" t="s">
        <v>989</v>
      </c>
      <c r="R55" s="3" t="s">
        <v>990</v>
      </c>
      <c r="S55" s="3" t="s">
        <v>991</v>
      </c>
      <c r="T55" s="3" t="s">
        <v>992</v>
      </c>
      <c r="U55" s="3" t="s">
        <v>993</v>
      </c>
      <c r="V55" s="3" t="s">
        <v>994</v>
      </c>
      <c r="W55" s="3" t="s">
        <v>995</v>
      </c>
      <c r="X55" s="3" t="s">
        <v>996</v>
      </c>
      <c r="Y55" s="3" t="s">
        <v>997</v>
      </c>
      <c r="Z55" s="3" t="s">
        <v>998</v>
      </c>
      <c r="AA55" s="3">
        <v>320</v>
      </c>
      <c r="AB55" s="3">
        <v>14</v>
      </c>
      <c r="AC55" s="14">
        <v>46097</v>
      </c>
      <c r="AD55" s="3" t="s">
        <v>235</v>
      </c>
      <c r="AE55" s="3" t="s">
        <v>236</v>
      </c>
      <c r="AF55" s="12" t="s">
        <v>999</v>
      </c>
    </row>
    <row r="56" spans="1:32" ht="12.5" x14ac:dyDescent="0.25">
      <c r="A56" s="3" t="s">
        <v>1000</v>
      </c>
      <c r="B56" s="3" t="s">
        <v>224</v>
      </c>
      <c r="C56" s="3" t="s">
        <v>1001</v>
      </c>
      <c r="D56" s="3" t="s">
        <v>1002</v>
      </c>
      <c r="E56" s="3">
        <v>1431</v>
      </c>
      <c r="F56" s="3">
        <v>2063</v>
      </c>
      <c r="G56" s="3">
        <v>11</v>
      </c>
      <c r="H56" s="3" t="b">
        <v>0</v>
      </c>
      <c r="I56" s="3" t="b">
        <v>0</v>
      </c>
      <c r="J56" s="3" t="s">
        <v>60</v>
      </c>
      <c r="K56" s="12" t="s">
        <v>1003</v>
      </c>
      <c r="L56" s="12" t="s">
        <v>1004</v>
      </c>
      <c r="O56" s="13">
        <v>9.4700000000000006E-2</v>
      </c>
      <c r="P56" s="3" t="s">
        <v>1005</v>
      </c>
      <c r="Q56" s="3" t="s">
        <v>1006</v>
      </c>
      <c r="R56" s="3" t="s">
        <v>1007</v>
      </c>
      <c r="S56" s="3" t="s">
        <v>1008</v>
      </c>
      <c r="T56" s="3" t="s">
        <v>1009</v>
      </c>
      <c r="U56" s="3" t="s">
        <v>1010</v>
      </c>
      <c r="V56" s="3" t="s">
        <v>1011</v>
      </c>
      <c r="W56" s="3" t="s">
        <v>1012</v>
      </c>
      <c r="X56" s="3" t="s">
        <v>1013</v>
      </c>
      <c r="Y56" s="3" t="s">
        <v>1014</v>
      </c>
      <c r="Z56" s="3" t="s">
        <v>1015</v>
      </c>
      <c r="AA56" s="3">
        <v>129</v>
      </c>
      <c r="AB56" s="3">
        <v>6</v>
      </c>
      <c r="AC56" s="14">
        <v>46097</v>
      </c>
      <c r="AD56" s="3" t="s">
        <v>235</v>
      </c>
      <c r="AE56" s="3" t="s">
        <v>236</v>
      </c>
      <c r="AF56" s="12" t="s">
        <v>1016</v>
      </c>
    </row>
    <row r="57" spans="1:32" ht="12.5" x14ac:dyDescent="0.25">
      <c r="A57" s="3" t="s">
        <v>1017</v>
      </c>
      <c r="B57" s="3" t="s">
        <v>224</v>
      </c>
      <c r="C57" s="3" t="s">
        <v>1018</v>
      </c>
      <c r="D57" s="3" t="s">
        <v>1019</v>
      </c>
      <c r="E57" s="3">
        <v>254</v>
      </c>
      <c r="F57" s="3">
        <v>199</v>
      </c>
      <c r="G57" s="3">
        <v>730</v>
      </c>
      <c r="H57" s="3" t="b">
        <v>0</v>
      </c>
      <c r="I57" s="3" t="b">
        <v>0</v>
      </c>
      <c r="L57" s="12" t="s">
        <v>1020</v>
      </c>
      <c r="O57" s="13">
        <v>3.7100000000000001E-2</v>
      </c>
      <c r="P57" s="3" t="s">
        <v>1021</v>
      </c>
      <c r="S57" s="3" t="s">
        <v>1022</v>
      </c>
      <c r="T57" s="3" t="s">
        <v>1023</v>
      </c>
      <c r="U57" s="3" t="s">
        <v>348</v>
      </c>
      <c r="V57" s="3" t="s">
        <v>1024</v>
      </c>
      <c r="W57" s="3" t="s">
        <v>1025</v>
      </c>
      <c r="X57" s="3" t="s">
        <v>1026</v>
      </c>
      <c r="Y57" s="3" t="s">
        <v>1027</v>
      </c>
      <c r="AA57" s="3">
        <v>9</v>
      </c>
      <c r="AB57" s="3">
        <v>0</v>
      </c>
      <c r="AC57" s="14">
        <v>46097</v>
      </c>
      <c r="AD57" s="3" t="s">
        <v>235</v>
      </c>
      <c r="AE57" s="3" t="s">
        <v>236</v>
      </c>
      <c r="AF57" s="12" t="s">
        <v>1028</v>
      </c>
    </row>
    <row r="58" spans="1:32" ht="12.5" x14ac:dyDescent="0.25">
      <c r="A58" s="3" t="s">
        <v>1029</v>
      </c>
      <c r="B58" s="3" t="s">
        <v>224</v>
      </c>
      <c r="C58" s="3" t="s">
        <v>1030</v>
      </c>
      <c r="D58" s="3" t="s">
        <v>1031</v>
      </c>
      <c r="E58" s="3">
        <v>4324</v>
      </c>
      <c r="F58" s="3">
        <v>2252</v>
      </c>
      <c r="G58" s="3">
        <v>339</v>
      </c>
      <c r="H58" s="3" t="b">
        <v>0</v>
      </c>
      <c r="I58" s="3" t="b">
        <v>1</v>
      </c>
      <c r="J58" s="3" t="s">
        <v>1032</v>
      </c>
      <c r="K58" s="12" t="s">
        <v>1033</v>
      </c>
      <c r="L58" s="12" t="s">
        <v>1034</v>
      </c>
      <c r="M58" s="3" t="s">
        <v>1035</v>
      </c>
      <c r="N58" s="3">
        <v>84844838</v>
      </c>
      <c r="O58" s="13">
        <v>4.7999999999999996E-3</v>
      </c>
      <c r="P58" s="3" t="s">
        <v>1036</v>
      </c>
      <c r="Q58" s="3" t="s">
        <v>1037</v>
      </c>
      <c r="S58" s="3" t="s">
        <v>1038</v>
      </c>
      <c r="T58" s="3" t="s">
        <v>1039</v>
      </c>
      <c r="U58" s="3" t="s">
        <v>1040</v>
      </c>
      <c r="V58" s="3" t="s">
        <v>1041</v>
      </c>
      <c r="W58" s="3" t="s">
        <v>1042</v>
      </c>
      <c r="X58" s="3" t="s">
        <v>1043</v>
      </c>
      <c r="Y58" s="3" t="s">
        <v>1044</v>
      </c>
      <c r="Z58" s="3" t="s">
        <v>1045</v>
      </c>
      <c r="AA58" s="3">
        <v>21</v>
      </c>
      <c r="AB58" s="3">
        <v>0</v>
      </c>
      <c r="AC58" s="14">
        <v>46097</v>
      </c>
      <c r="AD58" s="3" t="s">
        <v>235</v>
      </c>
      <c r="AE58" s="3" t="s">
        <v>236</v>
      </c>
      <c r="AF58" s="12" t="s">
        <v>1046</v>
      </c>
    </row>
    <row r="59" spans="1:32" ht="12.5" x14ac:dyDescent="0.25">
      <c r="A59" s="3" t="s">
        <v>1047</v>
      </c>
      <c r="B59" s="3" t="s">
        <v>224</v>
      </c>
      <c r="C59" s="3" t="s">
        <v>1048</v>
      </c>
      <c r="E59" s="3">
        <v>226</v>
      </c>
      <c r="F59" s="3">
        <v>315</v>
      </c>
      <c r="G59" s="3">
        <v>56</v>
      </c>
      <c r="H59" s="3" t="b">
        <v>0</v>
      </c>
      <c r="I59" s="3" t="b">
        <v>0</v>
      </c>
      <c r="L59" s="12" t="s">
        <v>1049</v>
      </c>
      <c r="O59" s="13">
        <v>9.9199999999999997E-2</v>
      </c>
      <c r="P59" s="3" t="s">
        <v>1050</v>
      </c>
      <c r="Q59" s="3" t="s">
        <v>1051</v>
      </c>
      <c r="R59" s="3" t="s">
        <v>1052</v>
      </c>
      <c r="S59" s="3" t="s">
        <v>1053</v>
      </c>
      <c r="T59" s="3" t="s">
        <v>1054</v>
      </c>
      <c r="U59" s="3" t="s">
        <v>1055</v>
      </c>
      <c r="V59" s="3" t="s">
        <v>1056</v>
      </c>
      <c r="W59" s="3" t="s">
        <v>1057</v>
      </c>
      <c r="X59" s="3" t="s">
        <v>615</v>
      </c>
      <c r="Y59" s="3" t="s">
        <v>1058</v>
      </c>
      <c r="AA59" s="3">
        <v>22</v>
      </c>
      <c r="AB59" s="3">
        <v>1</v>
      </c>
      <c r="AC59" s="14">
        <v>46097</v>
      </c>
      <c r="AD59" s="3" t="s">
        <v>235</v>
      </c>
      <c r="AE59" s="3" t="s">
        <v>236</v>
      </c>
      <c r="AF59" s="12" t="s">
        <v>1059</v>
      </c>
    </row>
    <row r="60" spans="1:32" ht="12.5" x14ac:dyDescent="0.25">
      <c r="A60" s="3" t="s">
        <v>1060</v>
      </c>
      <c r="B60" s="3" t="s">
        <v>224</v>
      </c>
      <c r="C60" s="3" t="s">
        <v>1061</v>
      </c>
      <c r="D60" s="3" t="s">
        <v>1062</v>
      </c>
      <c r="E60" s="3">
        <v>1764</v>
      </c>
      <c r="F60" s="3">
        <v>6893</v>
      </c>
      <c r="G60" s="3">
        <v>614</v>
      </c>
      <c r="H60" s="3" t="b">
        <v>0</v>
      </c>
      <c r="I60" s="3" t="b">
        <v>1</v>
      </c>
      <c r="J60" s="3" t="s">
        <v>1063</v>
      </c>
      <c r="K60" s="12" t="s">
        <v>1064</v>
      </c>
      <c r="L60" s="12" t="s">
        <v>1065</v>
      </c>
      <c r="O60" s="13">
        <v>2.1899999999999999E-2</v>
      </c>
      <c r="P60" s="3" t="s">
        <v>1066</v>
      </c>
      <c r="Q60" s="3" t="s">
        <v>1067</v>
      </c>
      <c r="R60" s="3" t="s">
        <v>1068</v>
      </c>
      <c r="S60" s="3" t="s">
        <v>1069</v>
      </c>
      <c r="T60" s="3" t="s">
        <v>1070</v>
      </c>
      <c r="U60" s="3" t="s">
        <v>1071</v>
      </c>
      <c r="V60" s="3" t="s">
        <v>1072</v>
      </c>
      <c r="W60" s="3" t="s">
        <v>1073</v>
      </c>
      <c r="X60" s="3" t="s">
        <v>1074</v>
      </c>
      <c r="Y60" s="3" t="s">
        <v>1075</v>
      </c>
      <c r="Z60" s="3" t="s">
        <v>1076</v>
      </c>
      <c r="AA60" s="3">
        <v>38</v>
      </c>
      <c r="AB60" s="3">
        <v>0</v>
      </c>
      <c r="AC60" s="14">
        <v>46097</v>
      </c>
      <c r="AD60" s="3" t="s">
        <v>235</v>
      </c>
      <c r="AE60" s="3" t="s">
        <v>236</v>
      </c>
      <c r="AF60" s="12" t="s">
        <v>1077</v>
      </c>
    </row>
    <row r="61" spans="1:32" ht="12.5" x14ac:dyDescent="0.25">
      <c r="A61" s="3" t="s">
        <v>1078</v>
      </c>
      <c r="B61" s="3" t="s">
        <v>224</v>
      </c>
      <c r="C61" s="3" t="s">
        <v>1079</v>
      </c>
      <c r="E61" s="3">
        <v>366</v>
      </c>
      <c r="F61" s="3">
        <v>798</v>
      </c>
      <c r="G61" s="3">
        <v>243</v>
      </c>
      <c r="H61" s="3" t="b">
        <v>0</v>
      </c>
      <c r="I61" s="3" t="b">
        <v>0</v>
      </c>
      <c r="L61" s="12" t="s">
        <v>1080</v>
      </c>
      <c r="O61" s="13">
        <v>0.11360000000000001</v>
      </c>
      <c r="P61" s="3" t="s">
        <v>1081</v>
      </c>
      <c r="S61" s="3" t="s">
        <v>1082</v>
      </c>
      <c r="T61" s="3" t="s">
        <v>1083</v>
      </c>
      <c r="U61" s="3" t="s">
        <v>1084</v>
      </c>
      <c r="V61" s="3" t="s">
        <v>1085</v>
      </c>
      <c r="W61" s="3" t="s">
        <v>1086</v>
      </c>
      <c r="X61" s="3" t="s">
        <v>1087</v>
      </c>
      <c r="Y61" s="3" t="s">
        <v>1088</v>
      </c>
      <c r="AA61" s="3">
        <v>39</v>
      </c>
      <c r="AB61" s="3">
        <v>3</v>
      </c>
      <c r="AC61" s="14">
        <v>46097</v>
      </c>
      <c r="AD61" s="3" t="s">
        <v>235</v>
      </c>
      <c r="AE61" s="3" t="s">
        <v>236</v>
      </c>
      <c r="AF61" s="12" t="s">
        <v>1089</v>
      </c>
    </row>
    <row r="62" spans="1:32" ht="12.5" x14ac:dyDescent="0.25">
      <c r="A62" s="3" t="s">
        <v>1090</v>
      </c>
      <c r="B62" s="3" t="s">
        <v>224</v>
      </c>
      <c r="C62" s="3" t="s">
        <v>1091</v>
      </c>
      <c r="D62" s="3" t="s">
        <v>1092</v>
      </c>
      <c r="E62" s="3">
        <v>270</v>
      </c>
      <c r="F62" s="3">
        <v>277</v>
      </c>
      <c r="G62" s="3">
        <v>43</v>
      </c>
      <c r="H62" s="3" t="b">
        <v>0</v>
      </c>
      <c r="I62" s="3" t="b">
        <v>0</v>
      </c>
      <c r="L62" s="12" t="s">
        <v>1093</v>
      </c>
      <c r="O62" s="13">
        <v>0.16300000000000001</v>
      </c>
      <c r="P62" s="3" t="s">
        <v>1094</v>
      </c>
      <c r="R62" s="3" t="s">
        <v>1095</v>
      </c>
      <c r="S62" s="3" t="s">
        <v>1096</v>
      </c>
      <c r="T62" s="3" t="s">
        <v>1097</v>
      </c>
      <c r="U62" s="3" t="s">
        <v>1098</v>
      </c>
      <c r="V62" s="3" t="s">
        <v>1099</v>
      </c>
      <c r="X62" s="3" t="s">
        <v>1100</v>
      </c>
      <c r="Y62" s="3" t="s">
        <v>1101</v>
      </c>
      <c r="Z62" s="12" t="s">
        <v>1102</v>
      </c>
      <c r="AA62" s="3">
        <v>43</v>
      </c>
      <c r="AB62" s="3">
        <v>1</v>
      </c>
      <c r="AC62" s="14">
        <v>46097</v>
      </c>
      <c r="AD62" s="3" t="s">
        <v>235</v>
      </c>
      <c r="AE62" s="3" t="s">
        <v>236</v>
      </c>
      <c r="AF62" s="12" t="s">
        <v>1103</v>
      </c>
    </row>
    <row r="63" spans="1:32" ht="12.5" x14ac:dyDescent="0.25">
      <c r="A63" s="3" t="s">
        <v>1104</v>
      </c>
      <c r="B63" s="3" t="s">
        <v>224</v>
      </c>
      <c r="C63" s="3" t="s">
        <v>1105</v>
      </c>
      <c r="D63" s="3" t="s">
        <v>1106</v>
      </c>
      <c r="E63" s="3">
        <v>59099</v>
      </c>
      <c r="F63" s="3">
        <v>4396</v>
      </c>
      <c r="G63" s="3">
        <v>1519</v>
      </c>
      <c r="H63" s="3" t="b">
        <v>0</v>
      </c>
      <c r="I63" s="3" t="b">
        <v>0</v>
      </c>
      <c r="K63" s="12" t="s">
        <v>1107</v>
      </c>
      <c r="L63" s="12" t="s">
        <v>1108</v>
      </c>
      <c r="O63" s="13">
        <v>2.1100000000000001E-2</v>
      </c>
      <c r="P63" s="3" t="s">
        <v>1109</v>
      </c>
      <c r="Q63" s="3" t="s">
        <v>1110</v>
      </c>
      <c r="R63" s="3" t="s">
        <v>1111</v>
      </c>
      <c r="S63" s="3" t="s">
        <v>1112</v>
      </c>
      <c r="T63" s="3" t="s">
        <v>1113</v>
      </c>
      <c r="U63" s="3" t="s">
        <v>1114</v>
      </c>
      <c r="V63" s="3" t="s">
        <v>1115</v>
      </c>
      <c r="W63" s="3" t="s">
        <v>1116</v>
      </c>
      <c r="X63" s="3" t="s">
        <v>1117</v>
      </c>
      <c r="Y63" s="3" t="s">
        <v>1118</v>
      </c>
      <c r="AA63" s="3">
        <v>1203</v>
      </c>
      <c r="AB63" s="3">
        <v>46</v>
      </c>
      <c r="AC63" s="14">
        <v>46097</v>
      </c>
      <c r="AD63" s="3" t="s">
        <v>235</v>
      </c>
      <c r="AE63" s="3" t="s">
        <v>236</v>
      </c>
      <c r="AF63" s="12" t="s">
        <v>1119</v>
      </c>
    </row>
    <row r="64" spans="1:32" ht="12.5" x14ac:dyDescent="0.25">
      <c r="A64" s="3" t="s">
        <v>1120</v>
      </c>
      <c r="B64" s="3" t="s">
        <v>224</v>
      </c>
      <c r="C64" s="3" t="s">
        <v>1121</v>
      </c>
      <c r="D64" s="3" t="s">
        <v>1122</v>
      </c>
      <c r="E64" s="3">
        <v>648</v>
      </c>
      <c r="F64" s="3">
        <v>2193</v>
      </c>
      <c r="G64" s="3">
        <v>126</v>
      </c>
      <c r="H64" s="3" t="b">
        <v>0</v>
      </c>
      <c r="I64" s="3" t="b">
        <v>1</v>
      </c>
      <c r="J64" s="3" t="s">
        <v>503</v>
      </c>
      <c r="L64" s="12" t="s">
        <v>1123</v>
      </c>
      <c r="O64" s="13">
        <v>0.1694</v>
      </c>
      <c r="P64" s="3" t="s">
        <v>1124</v>
      </c>
      <c r="Q64" s="3" t="s">
        <v>1125</v>
      </c>
      <c r="R64" s="3" t="s">
        <v>1126</v>
      </c>
      <c r="S64" s="3" t="s">
        <v>1127</v>
      </c>
      <c r="T64" s="3" t="s">
        <v>1128</v>
      </c>
      <c r="U64" s="3" t="s">
        <v>1129</v>
      </c>
      <c r="V64" s="3" t="s">
        <v>1130</v>
      </c>
      <c r="W64" s="3" t="s">
        <v>1131</v>
      </c>
      <c r="X64" s="3" t="s">
        <v>1132</v>
      </c>
      <c r="Y64" s="3" t="s">
        <v>1133</v>
      </c>
      <c r="Z64" s="3" t="s">
        <v>1134</v>
      </c>
      <c r="AA64" s="3">
        <v>106</v>
      </c>
      <c r="AB64" s="3">
        <v>3</v>
      </c>
      <c r="AC64" s="14">
        <v>46097</v>
      </c>
      <c r="AD64" s="3" t="s">
        <v>235</v>
      </c>
      <c r="AE64" s="3" t="s">
        <v>236</v>
      </c>
      <c r="AF64" s="12" t="s">
        <v>1135</v>
      </c>
    </row>
    <row r="65" spans="1:32" ht="12.5" x14ac:dyDescent="0.25">
      <c r="A65" s="3" t="s">
        <v>1136</v>
      </c>
      <c r="B65" s="3" t="s">
        <v>224</v>
      </c>
      <c r="C65" s="3" t="s">
        <v>1137</v>
      </c>
      <c r="D65" s="3" t="s">
        <v>1138</v>
      </c>
      <c r="E65" s="3">
        <v>86</v>
      </c>
      <c r="F65" s="3">
        <v>1365</v>
      </c>
      <c r="G65" s="3">
        <v>27</v>
      </c>
      <c r="H65" s="3" t="b">
        <v>0</v>
      </c>
      <c r="I65" s="3" t="b">
        <v>1</v>
      </c>
      <c r="J65" s="3" t="s">
        <v>503</v>
      </c>
      <c r="K65" s="12" t="s">
        <v>1139</v>
      </c>
      <c r="L65" s="12" t="s">
        <v>1140</v>
      </c>
      <c r="O65" s="13">
        <v>3.39E-2</v>
      </c>
      <c r="P65" s="3" t="s">
        <v>1141</v>
      </c>
      <c r="S65" s="3" t="s">
        <v>1142</v>
      </c>
      <c r="T65" s="3" t="s">
        <v>1143</v>
      </c>
      <c r="U65" s="3" t="s">
        <v>348</v>
      </c>
      <c r="V65" s="3" t="s">
        <v>1144</v>
      </c>
      <c r="X65" s="3" t="s">
        <v>615</v>
      </c>
      <c r="Y65" s="3" t="s">
        <v>1145</v>
      </c>
      <c r="AA65" s="3">
        <v>3</v>
      </c>
      <c r="AB65" s="3">
        <v>0</v>
      </c>
      <c r="AC65" s="14">
        <v>46097</v>
      </c>
      <c r="AD65" s="3" t="s">
        <v>235</v>
      </c>
      <c r="AE65" s="3" t="s">
        <v>236</v>
      </c>
      <c r="AF65" s="12" t="s">
        <v>1146</v>
      </c>
    </row>
    <row r="66" spans="1:32" ht="12.5" x14ac:dyDescent="0.25">
      <c r="A66" s="3" t="s">
        <v>1147</v>
      </c>
      <c r="B66" s="3" t="s">
        <v>224</v>
      </c>
      <c r="C66" s="3" t="s">
        <v>1148</v>
      </c>
      <c r="E66" s="3">
        <v>2076</v>
      </c>
      <c r="F66" s="3">
        <v>3429</v>
      </c>
      <c r="G66" s="3">
        <v>442</v>
      </c>
      <c r="H66" s="3" t="b">
        <v>0</v>
      </c>
      <c r="I66" s="3" t="b">
        <v>0</v>
      </c>
      <c r="K66" s="12" t="s">
        <v>1149</v>
      </c>
      <c r="L66" s="12" t="s">
        <v>1150</v>
      </c>
      <c r="O66" s="13">
        <v>3.3500000000000002E-2</v>
      </c>
      <c r="P66" s="3" t="s">
        <v>1151</v>
      </c>
      <c r="R66" s="3" t="s">
        <v>1152</v>
      </c>
      <c r="S66" s="3" t="s">
        <v>1153</v>
      </c>
      <c r="T66" s="3" t="s">
        <v>1154</v>
      </c>
      <c r="U66" s="3" t="s">
        <v>1155</v>
      </c>
      <c r="V66" s="3" t="s">
        <v>1156</v>
      </c>
      <c r="W66" s="3" t="s">
        <v>1157</v>
      </c>
      <c r="X66" s="3" t="s">
        <v>1158</v>
      </c>
      <c r="Y66" s="3" t="s">
        <v>1159</v>
      </c>
      <c r="Z66" s="3" t="s">
        <v>1160</v>
      </c>
      <c r="AA66" s="3">
        <v>67</v>
      </c>
      <c r="AB66" s="3">
        <v>3</v>
      </c>
      <c r="AC66" s="14">
        <v>46097</v>
      </c>
      <c r="AD66" s="3" t="s">
        <v>235</v>
      </c>
      <c r="AE66" s="3" t="s">
        <v>236</v>
      </c>
      <c r="AF66" s="12" t="s">
        <v>1161</v>
      </c>
    </row>
    <row r="67" spans="1:32" ht="12.5" x14ac:dyDescent="0.25">
      <c r="A67" s="3" t="s">
        <v>1162</v>
      </c>
      <c r="B67" s="3" t="s">
        <v>224</v>
      </c>
      <c r="C67" s="3" t="s">
        <v>1163</v>
      </c>
      <c r="D67" s="3" t="s">
        <v>1164</v>
      </c>
      <c r="E67" s="3">
        <v>712</v>
      </c>
      <c r="F67" s="3">
        <v>3376</v>
      </c>
      <c r="G67" s="3">
        <v>501</v>
      </c>
      <c r="H67" s="3" t="b">
        <v>0</v>
      </c>
      <c r="I67" s="3" t="b">
        <v>0</v>
      </c>
      <c r="L67" s="12" t="s">
        <v>1165</v>
      </c>
      <c r="O67" s="13">
        <v>5.8500000000000003E-2</v>
      </c>
      <c r="P67" s="3" t="s">
        <v>1166</v>
      </c>
      <c r="Q67" s="3" t="s">
        <v>1167</v>
      </c>
      <c r="R67" s="3" t="s">
        <v>1168</v>
      </c>
      <c r="S67" s="3" t="s">
        <v>1169</v>
      </c>
      <c r="T67" s="3" t="s">
        <v>1170</v>
      </c>
      <c r="U67" s="3" t="s">
        <v>1171</v>
      </c>
      <c r="V67" s="3" t="s">
        <v>1172</v>
      </c>
      <c r="X67" s="3" t="s">
        <v>1173</v>
      </c>
      <c r="Y67" s="3" t="s">
        <v>1174</v>
      </c>
      <c r="Z67" s="3" t="s">
        <v>1175</v>
      </c>
      <c r="AA67" s="3">
        <v>38</v>
      </c>
      <c r="AB67" s="3">
        <v>4</v>
      </c>
      <c r="AC67" s="14">
        <v>46097</v>
      </c>
      <c r="AD67" s="3" t="s">
        <v>235</v>
      </c>
      <c r="AE67" s="3" t="s">
        <v>236</v>
      </c>
      <c r="AF67" s="12" t="s">
        <v>1176</v>
      </c>
    </row>
    <row r="68" spans="1:32" ht="12.5" x14ac:dyDescent="0.25">
      <c r="A68" s="3" t="s">
        <v>1177</v>
      </c>
      <c r="B68" s="3" t="s">
        <v>224</v>
      </c>
      <c r="C68" s="3" t="s">
        <v>1178</v>
      </c>
      <c r="D68" s="3" t="s">
        <v>1179</v>
      </c>
      <c r="E68" s="3">
        <v>4883</v>
      </c>
      <c r="F68" s="3">
        <v>84</v>
      </c>
      <c r="G68" s="3">
        <v>15</v>
      </c>
      <c r="H68" s="3" t="b">
        <v>0</v>
      </c>
      <c r="I68" s="3" t="b">
        <v>1</v>
      </c>
      <c r="J68" s="3" t="s">
        <v>503</v>
      </c>
      <c r="L68" s="12" t="s">
        <v>1180</v>
      </c>
      <c r="O68" s="13">
        <v>8.9999999999999998E-4</v>
      </c>
      <c r="P68" s="3" t="s">
        <v>1181</v>
      </c>
      <c r="S68" s="3" t="s">
        <v>1182</v>
      </c>
      <c r="T68" s="3" t="s">
        <v>1183</v>
      </c>
      <c r="U68" s="3" t="s">
        <v>1184</v>
      </c>
      <c r="V68" s="3" t="s">
        <v>1185</v>
      </c>
      <c r="X68" s="3" t="s">
        <v>321</v>
      </c>
      <c r="Y68" s="3" t="s">
        <v>1186</v>
      </c>
      <c r="AA68" s="3">
        <v>4</v>
      </c>
      <c r="AB68" s="3">
        <v>0</v>
      </c>
      <c r="AC68" s="14">
        <v>46097</v>
      </c>
      <c r="AD68" s="3" t="s">
        <v>235</v>
      </c>
      <c r="AE68" s="3" t="s">
        <v>236</v>
      </c>
      <c r="AF68" s="12" t="s">
        <v>1187</v>
      </c>
    </row>
    <row r="69" spans="1:32" ht="12.5" x14ac:dyDescent="0.25">
      <c r="A69" s="3" t="s">
        <v>1188</v>
      </c>
      <c r="B69" s="3" t="s">
        <v>224</v>
      </c>
      <c r="C69" s="3" t="s">
        <v>1189</v>
      </c>
      <c r="D69" s="3" t="s">
        <v>1190</v>
      </c>
      <c r="E69" s="3">
        <v>1634</v>
      </c>
      <c r="F69" s="3">
        <v>7319</v>
      </c>
      <c r="G69" s="3">
        <v>56</v>
      </c>
      <c r="H69" s="3" t="b">
        <v>0</v>
      </c>
      <c r="I69" s="3" t="b">
        <v>0</v>
      </c>
      <c r="L69" s="12" t="s">
        <v>1191</v>
      </c>
      <c r="O69" s="13">
        <v>8.1799999999999998E-2</v>
      </c>
      <c r="P69" s="3" t="s">
        <v>1192</v>
      </c>
      <c r="Q69" s="3" t="s">
        <v>1193</v>
      </c>
      <c r="S69" s="3" t="s">
        <v>1194</v>
      </c>
      <c r="T69" s="3" t="s">
        <v>1195</v>
      </c>
      <c r="U69" s="3" t="s">
        <v>1196</v>
      </c>
      <c r="V69" s="3" t="s">
        <v>1197</v>
      </c>
      <c r="X69" s="3" t="s">
        <v>1198</v>
      </c>
      <c r="Y69" s="3" t="s">
        <v>1199</v>
      </c>
      <c r="AA69" s="3">
        <v>133</v>
      </c>
      <c r="AB69" s="3">
        <v>1</v>
      </c>
      <c r="AC69" s="14">
        <v>46097</v>
      </c>
      <c r="AD69" s="3" t="s">
        <v>235</v>
      </c>
      <c r="AE69" s="3" t="s">
        <v>236</v>
      </c>
      <c r="AF69" s="12" t="s">
        <v>1200</v>
      </c>
    </row>
    <row r="70" spans="1:32" ht="12.5" x14ac:dyDescent="0.25">
      <c r="A70" s="3" t="s">
        <v>1201</v>
      </c>
      <c r="B70" s="3" t="s">
        <v>224</v>
      </c>
      <c r="C70" s="3" t="s">
        <v>1202</v>
      </c>
      <c r="D70" s="3" t="s">
        <v>1203</v>
      </c>
      <c r="E70" s="3">
        <v>13348</v>
      </c>
      <c r="F70" s="3">
        <v>3640</v>
      </c>
      <c r="G70" s="3">
        <v>472</v>
      </c>
      <c r="H70" s="3" t="b">
        <v>1</v>
      </c>
      <c r="I70" s="3" t="b">
        <v>0</v>
      </c>
      <c r="J70" s="3" t="s">
        <v>1204</v>
      </c>
      <c r="L70" s="12" t="s">
        <v>1205</v>
      </c>
      <c r="O70" s="13">
        <v>7.3000000000000001E-3</v>
      </c>
      <c r="P70" s="3" t="s">
        <v>1206</v>
      </c>
      <c r="R70" s="3" t="s">
        <v>1207</v>
      </c>
      <c r="S70" s="3" t="s">
        <v>1208</v>
      </c>
      <c r="T70" s="3" t="s">
        <v>1209</v>
      </c>
      <c r="U70" s="3" t="s">
        <v>1210</v>
      </c>
      <c r="V70" s="3" t="s">
        <v>1211</v>
      </c>
      <c r="W70" s="3" t="s">
        <v>1212</v>
      </c>
      <c r="X70" s="3" t="s">
        <v>1213</v>
      </c>
      <c r="Y70" s="3" t="s">
        <v>1214</v>
      </c>
      <c r="Z70" s="3" t="s">
        <v>1215</v>
      </c>
      <c r="AA70" s="3">
        <v>87</v>
      </c>
      <c r="AB70" s="3">
        <v>11</v>
      </c>
      <c r="AC70" s="14">
        <v>46097</v>
      </c>
      <c r="AD70" s="3" t="s">
        <v>235</v>
      </c>
      <c r="AE70" s="3" t="s">
        <v>236</v>
      </c>
      <c r="AF70" s="12" t="s">
        <v>1216</v>
      </c>
    </row>
    <row r="71" spans="1:32" ht="12.5" x14ac:dyDescent="0.25">
      <c r="A71" s="3" t="s">
        <v>1217</v>
      </c>
      <c r="B71" s="3" t="s">
        <v>224</v>
      </c>
      <c r="C71" s="3" t="s">
        <v>1218</v>
      </c>
      <c r="E71" s="3">
        <v>200</v>
      </c>
      <c r="F71" s="3">
        <v>1842</v>
      </c>
      <c r="G71" s="3">
        <v>11</v>
      </c>
      <c r="H71" s="3" t="b">
        <v>0</v>
      </c>
      <c r="I71" s="3" t="b">
        <v>0</v>
      </c>
      <c r="L71" s="12" t="s">
        <v>1219</v>
      </c>
      <c r="O71" s="13">
        <v>0.1855</v>
      </c>
      <c r="P71" s="3" t="s">
        <v>1220</v>
      </c>
      <c r="Q71" s="3" t="s">
        <v>1221</v>
      </c>
      <c r="S71" s="3" t="s">
        <v>1222</v>
      </c>
      <c r="T71" s="3" t="s">
        <v>1223</v>
      </c>
      <c r="U71" s="3" t="s">
        <v>1224</v>
      </c>
      <c r="V71" s="3" t="s">
        <v>1225</v>
      </c>
      <c r="W71" s="3" t="s">
        <v>1226</v>
      </c>
      <c r="X71" s="3" t="s">
        <v>1227</v>
      </c>
      <c r="Y71" s="3" t="s">
        <v>1228</v>
      </c>
      <c r="AA71" s="3">
        <v>36</v>
      </c>
      <c r="AB71" s="3">
        <v>2</v>
      </c>
      <c r="AC71" s="14">
        <v>46097</v>
      </c>
      <c r="AD71" s="3" t="s">
        <v>235</v>
      </c>
      <c r="AE71" s="3" t="s">
        <v>236</v>
      </c>
      <c r="AF71" s="12" t="s">
        <v>1229</v>
      </c>
    </row>
    <row r="72" spans="1:32" ht="12.5" x14ac:dyDescent="0.25">
      <c r="A72" s="3" t="s">
        <v>1230</v>
      </c>
      <c r="B72" s="3" t="s">
        <v>224</v>
      </c>
      <c r="C72" s="3" t="s">
        <v>1231</v>
      </c>
      <c r="D72" s="3" t="s">
        <v>1232</v>
      </c>
      <c r="E72" s="3">
        <v>757</v>
      </c>
      <c r="F72" s="3">
        <v>7026</v>
      </c>
      <c r="G72" s="3">
        <v>193</v>
      </c>
      <c r="H72" s="3" t="b">
        <v>0</v>
      </c>
      <c r="I72" s="3" t="b">
        <v>0</v>
      </c>
      <c r="L72" s="12" t="s">
        <v>1233</v>
      </c>
      <c r="O72" s="13">
        <v>1.54E-2</v>
      </c>
      <c r="P72" s="3" t="s">
        <v>1234</v>
      </c>
      <c r="Q72" s="3" t="s">
        <v>1235</v>
      </c>
      <c r="S72" s="3" t="s">
        <v>1236</v>
      </c>
      <c r="T72" s="3" t="s">
        <v>1237</v>
      </c>
      <c r="U72" s="3" t="s">
        <v>1238</v>
      </c>
      <c r="V72" s="3" t="s">
        <v>1239</v>
      </c>
      <c r="X72" s="3" t="s">
        <v>1240</v>
      </c>
      <c r="Y72" s="3" t="s">
        <v>1241</v>
      </c>
      <c r="Z72" s="3" t="s">
        <v>1242</v>
      </c>
      <c r="AA72" s="3">
        <v>11</v>
      </c>
      <c r="AB72" s="3">
        <v>0</v>
      </c>
      <c r="AC72" s="14">
        <v>46097</v>
      </c>
      <c r="AD72" s="3" t="s">
        <v>235</v>
      </c>
      <c r="AE72" s="3" t="s">
        <v>236</v>
      </c>
      <c r="AF72" s="12" t="s">
        <v>1243</v>
      </c>
    </row>
    <row r="73" spans="1:32" ht="12.5" x14ac:dyDescent="0.25">
      <c r="A73" s="3" t="s">
        <v>1244</v>
      </c>
      <c r="B73" s="3" t="s">
        <v>224</v>
      </c>
      <c r="C73" s="3" t="s">
        <v>1245</v>
      </c>
      <c r="D73" s="3" t="s">
        <v>1246</v>
      </c>
      <c r="E73" s="3">
        <v>27459</v>
      </c>
      <c r="F73" s="3">
        <v>817</v>
      </c>
      <c r="G73" s="3">
        <v>106</v>
      </c>
      <c r="H73" s="3" t="b">
        <v>0</v>
      </c>
      <c r="I73" s="3" t="b">
        <v>1</v>
      </c>
      <c r="J73" s="3" t="s">
        <v>503</v>
      </c>
      <c r="K73" s="12" t="s">
        <v>1247</v>
      </c>
      <c r="L73" s="12" t="s">
        <v>1248</v>
      </c>
      <c r="O73" s="13">
        <v>1.32E-2</v>
      </c>
      <c r="P73" s="3" t="s">
        <v>1249</v>
      </c>
      <c r="S73" s="3" t="s">
        <v>1250</v>
      </c>
      <c r="T73" s="3" t="s">
        <v>1251</v>
      </c>
      <c r="U73" s="3" t="s">
        <v>1252</v>
      </c>
      <c r="V73" s="3" t="s">
        <v>1253</v>
      </c>
      <c r="W73" s="3" t="s">
        <v>1254</v>
      </c>
      <c r="X73" s="3" t="s">
        <v>1255</v>
      </c>
      <c r="Y73" s="3" t="s">
        <v>1256</v>
      </c>
      <c r="AA73" s="3">
        <v>359</v>
      </c>
      <c r="AB73" s="3">
        <v>3</v>
      </c>
      <c r="AC73" s="14">
        <v>46097</v>
      </c>
      <c r="AD73" s="3" t="s">
        <v>235</v>
      </c>
      <c r="AE73" s="3" t="s">
        <v>236</v>
      </c>
      <c r="AF73" s="12" t="s">
        <v>1257</v>
      </c>
    </row>
    <row r="74" spans="1:32" ht="12.5" x14ac:dyDescent="0.25">
      <c r="A74" s="3" t="s">
        <v>1258</v>
      </c>
      <c r="B74" s="3" t="s">
        <v>224</v>
      </c>
      <c r="C74" s="3" t="s">
        <v>1259</v>
      </c>
      <c r="D74" s="3" t="s">
        <v>1260</v>
      </c>
      <c r="E74" s="3">
        <v>4249</v>
      </c>
      <c r="F74" s="3">
        <v>2505</v>
      </c>
      <c r="G74" s="3">
        <v>1748</v>
      </c>
      <c r="H74" s="3" t="b">
        <v>0</v>
      </c>
      <c r="I74" s="3" t="b">
        <v>0</v>
      </c>
      <c r="K74" s="12" t="s">
        <v>1261</v>
      </c>
      <c r="L74" s="12" t="s">
        <v>1262</v>
      </c>
      <c r="O74" s="13">
        <v>4.9500000000000002E-2</v>
      </c>
      <c r="P74" s="3" t="s">
        <v>1263</v>
      </c>
      <c r="Q74" s="3" t="s">
        <v>1264</v>
      </c>
      <c r="R74" s="3" t="s">
        <v>1265</v>
      </c>
      <c r="S74" s="3" t="s">
        <v>1266</v>
      </c>
      <c r="T74" s="3" t="s">
        <v>1267</v>
      </c>
      <c r="U74" s="3" t="s">
        <v>1268</v>
      </c>
      <c r="V74" s="3" t="s">
        <v>1269</v>
      </c>
      <c r="W74" s="3" t="s">
        <v>1270</v>
      </c>
      <c r="X74" s="3" t="s">
        <v>1271</v>
      </c>
      <c r="Y74" s="3" t="s">
        <v>1272</v>
      </c>
      <c r="Z74" s="3" t="s">
        <v>1273</v>
      </c>
      <c r="AA74" s="3">
        <v>201</v>
      </c>
      <c r="AB74" s="3">
        <v>10</v>
      </c>
      <c r="AC74" s="14">
        <v>46097</v>
      </c>
      <c r="AD74" s="3" t="s">
        <v>235</v>
      </c>
      <c r="AE74" s="3" t="s">
        <v>236</v>
      </c>
      <c r="AF74" s="12" t="s">
        <v>1274</v>
      </c>
    </row>
    <row r="75" spans="1:32" ht="12.5" x14ac:dyDescent="0.25">
      <c r="A75" s="3" t="s">
        <v>1275</v>
      </c>
      <c r="B75" s="3" t="s">
        <v>224</v>
      </c>
      <c r="C75" s="3" t="s">
        <v>1276</v>
      </c>
      <c r="E75" s="3">
        <v>136</v>
      </c>
      <c r="F75" s="3">
        <v>3173</v>
      </c>
      <c r="G75" s="3">
        <v>99</v>
      </c>
      <c r="H75" s="3" t="b">
        <v>0</v>
      </c>
      <c r="I75" s="3" t="b">
        <v>0</v>
      </c>
      <c r="L75" s="12" t="s">
        <v>1277</v>
      </c>
      <c r="O75" s="13">
        <v>0.1366</v>
      </c>
      <c r="P75" s="3" t="s">
        <v>1278</v>
      </c>
      <c r="Q75" s="3" t="s">
        <v>1279</v>
      </c>
      <c r="R75" s="3" t="s">
        <v>1280</v>
      </c>
      <c r="S75" s="3" t="s">
        <v>1281</v>
      </c>
      <c r="T75" s="3" t="s">
        <v>1282</v>
      </c>
      <c r="U75" s="3" t="s">
        <v>1283</v>
      </c>
      <c r="V75" s="3" t="s">
        <v>1284</v>
      </c>
      <c r="W75" s="3" t="s">
        <v>1285</v>
      </c>
      <c r="X75" s="3" t="s">
        <v>1286</v>
      </c>
      <c r="Y75" s="3" t="s">
        <v>1287</v>
      </c>
      <c r="Z75" s="3" t="s">
        <v>1288</v>
      </c>
      <c r="AA75" s="3">
        <v>17</v>
      </c>
      <c r="AB75" s="3">
        <v>1</v>
      </c>
      <c r="AC75" s="14">
        <v>46097</v>
      </c>
      <c r="AD75" s="3" t="s">
        <v>235</v>
      </c>
      <c r="AE75" s="3" t="s">
        <v>236</v>
      </c>
      <c r="AF75" s="12" t="s">
        <v>1289</v>
      </c>
    </row>
    <row r="76" spans="1:32" ht="12.5" x14ac:dyDescent="0.25">
      <c r="A76" s="3" t="s">
        <v>1290</v>
      </c>
      <c r="B76" s="3" t="s">
        <v>224</v>
      </c>
      <c r="C76" s="3" t="s">
        <v>1291</v>
      </c>
      <c r="D76" s="3" t="s">
        <v>1292</v>
      </c>
      <c r="E76" s="3">
        <v>282</v>
      </c>
      <c r="F76" s="3">
        <v>1530</v>
      </c>
      <c r="G76" s="3">
        <v>34</v>
      </c>
      <c r="H76" s="3" t="b">
        <v>0</v>
      </c>
      <c r="I76" s="3" t="b">
        <v>0</v>
      </c>
      <c r="L76" s="12" t="s">
        <v>1293</v>
      </c>
      <c r="O76" s="15">
        <v>7.0000000000000007E-2</v>
      </c>
      <c r="P76" s="3" t="s">
        <v>1294</v>
      </c>
      <c r="Q76" s="3" t="s">
        <v>1295</v>
      </c>
      <c r="S76" s="3" t="s">
        <v>1296</v>
      </c>
      <c r="T76" s="3" t="s">
        <v>1297</v>
      </c>
      <c r="U76" s="3" t="s">
        <v>348</v>
      </c>
      <c r="V76" s="3" t="s">
        <v>1298</v>
      </c>
      <c r="X76" s="3" t="s">
        <v>439</v>
      </c>
      <c r="Z76" s="3" t="s">
        <v>1299</v>
      </c>
      <c r="AA76" s="3">
        <v>20</v>
      </c>
      <c r="AB76" s="3">
        <v>0</v>
      </c>
      <c r="AC76" s="14">
        <v>46097</v>
      </c>
      <c r="AD76" s="3" t="s">
        <v>235</v>
      </c>
      <c r="AE76" s="3" t="s">
        <v>236</v>
      </c>
      <c r="AF76" s="12" t="s">
        <v>1300</v>
      </c>
    </row>
    <row r="77" spans="1:32" ht="12.5" x14ac:dyDescent="0.25">
      <c r="A77" s="3" t="s">
        <v>1301</v>
      </c>
      <c r="B77" s="3" t="s">
        <v>224</v>
      </c>
      <c r="D77" s="3" t="s">
        <v>1302</v>
      </c>
      <c r="E77" s="3">
        <v>2578</v>
      </c>
      <c r="F77" s="3">
        <v>7046</v>
      </c>
      <c r="G77" s="3">
        <v>835</v>
      </c>
      <c r="H77" s="3" t="b">
        <v>0</v>
      </c>
      <c r="I77" s="3" t="b">
        <v>0</v>
      </c>
      <c r="L77" s="12" t="s">
        <v>1303</v>
      </c>
      <c r="O77" s="13">
        <v>3.4700000000000002E-2</v>
      </c>
      <c r="P77" s="3" t="s">
        <v>1304</v>
      </c>
      <c r="R77" s="3" t="s">
        <v>1305</v>
      </c>
      <c r="S77" s="3" t="s">
        <v>1306</v>
      </c>
      <c r="T77" s="3" t="s">
        <v>1307</v>
      </c>
      <c r="U77" s="3" t="s">
        <v>1308</v>
      </c>
      <c r="V77" s="3" t="s">
        <v>1309</v>
      </c>
      <c r="X77" s="3" t="s">
        <v>496</v>
      </c>
      <c r="Y77" s="3" t="s">
        <v>1310</v>
      </c>
      <c r="Z77" s="3" t="s">
        <v>1311</v>
      </c>
      <c r="AA77" s="3">
        <v>87</v>
      </c>
      <c r="AB77" s="3">
        <v>3</v>
      </c>
      <c r="AC77" s="14">
        <v>46097</v>
      </c>
      <c r="AD77" s="3" t="s">
        <v>235</v>
      </c>
      <c r="AE77" s="3" t="s">
        <v>236</v>
      </c>
      <c r="AF77" s="12" t="s">
        <v>1312</v>
      </c>
    </row>
    <row r="78" spans="1:32" ht="12.5" x14ac:dyDescent="0.25">
      <c r="A78" s="3" t="s">
        <v>1313</v>
      </c>
      <c r="B78" s="3" t="s">
        <v>224</v>
      </c>
      <c r="C78" s="3" t="s">
        <v>1314</v>
      </c>
      <c r="D78" s="3" t="s">
        <v>1315</v>
      </c>
      <c r="E78" s="3">
        <v>339</v>
      </c>
      <c r="F78" s="3">
        <v>428</v>
      </c>
      <c r="G78" s="3">
        <v>10</v>
      </c>
      <c r="H78" s="3" t="b">
        <v>0</v>
      </c>
      <c r="I78" s="3" t="b">
        <v>0</v>
      </c>
      <c r="L78" s="12" t="s">
        <v>1316</v>
      </c>
      <c r="O78" s="13">
        <v>0.1018</v>
      </c>
      <c r="P78" s="3" t="s">
        <v>1317</v>
      </c>
      <c r="Q78" s="3" t="s">
        <v>1318</v>
      </c>
      <c r="R78" s="3" t="s">
        <v>1319</v>
      </c>
      <c r="S78" s="3" t="s">
        <v>1320</v>
      </c>
      <c r="T78" s="3" t="s">
        <v>1321</v>
      </c>
      <c r="U78" s="3" t="s">
        <v>1322</v>
      </c>
      <c r="V78" s="3" t="s">
        <v>1323</v>
      </c>
      <c r="W78" s="3" t="s">
        <v>1324</v>
      </c>
      <c r="X78" s="3" t="s">
        <v>1325</v>
      </c>
      <c r="Y78" s="3" t="s">
        <v>1326</v>
      </c>
      <c r="AA78" s="3">
        <v>30</v>
      </c>
      <c r="AB78" s="3">
        <v>5</v>
      </c>
      <c r="AC78" s="14">
        <v>46097</v>
      </c>
      <c r="AD78" s="3" t="s">
        <v>235</v>
      </c>
      <c r="AE78" s="3" t="s">
        <v>236</v>
      </c>
      <c r="AF78" s="12" t="s">
        <v>1327</v>
      </c>
    </row>
    <row r="79" spans="1:32" ht="12.5" x14ac:dyDescent="0.25">
      <c r="A79" s="3" t="s">
        <v>1328</v>
      </c>
      <c r="B79" s="3" t="s">
        <v>224</v>
      </c>
      <c r="C79" s="3" t="s">
        <v>1328</v>
      </c>
      <c r="E79" s="3">
        <v>460</v>
      </c>
      <c r="F79" s="3">
        <v>659</v>
      </c>
      <c r="G79" s="3">
        <v>80</v>
      </c>
      <c r="H79" s="3" t="b">
        <v>0</v>
      </c>
      <c r="I79" s="3" t="b">
        <v>0</v>
      </c>
      <c r="L79" s="12" t="s">
        <v>1329</v>
      </c>
      <c r="O79" s="13">
        <v>9.6199999999999994E-2</v>
      </c>
      <c r="P79" s="3" t="s">
        <v>1330</v>
      </c>
      <c r="S79" s="3" t="s">
        <v>1331</v>
      </c>
      <c r="T79" s="3" t="s">
        <v>1332</v>
      </c>
      <c r="U79" s="3" t="s">
        <v>1333</v>
      </c>
      <c r="V79" s="3" t="s">
        <v>1334</v>
      </c>
      <c r="X79" s="3" t="s">
        <v>1335</v>
      </c>
      <c r="Y79" s="3" t="s">
        <v>1336</v>
      </c>
      <c r="Z79" s="3" t="s">
        <v>1337</v>
      </c>
      <c r="AA79" s="3">
        <v>41</v>
      </c>
      <c r="AB79" s="3">
        <v>3</v>
      </c>
      <c r="AC79" s="14">
        <v>46097</v>
      </c>
      <c r="AD79" s="3" t="s">
        <v>235</v>
      </c>
      <c r="AE79" s="3" t="s">
        <v>236</v>
      </c>
      <c r="AF79" s="12" t="s">
        <v>1338</v>
      </c>
    </row>
    <row r="80" spans="1:32" ht="12.5" x14ac:dyDescent="0.25">
      <c r="A80" s="3" t="s">
        <v>1339</v>
      </c>
      <c r="B80" s="3" t="s">
        <v>224</v>
      </c>
      <c r="C80" s="3" t="s">
        <v>1340</v>
      </c>
      <c r="E80" s="3">
        <v>596</v>
      </c>
      <c r="F80" s="3">
        <v>1771</v>
      </c>
      <c r="G80" s="3">
        <v>19</v>
      </c>
      <c r="H80" s="3" t="b">
        <v>0</v>
      </c>
      <c r="I80" s="3" t="b">
        <v>1</v>
      </c>
      <c r="J80" s="3" t="s">
        <v>1341</v>
      </c>
      <c r="L80" s="12" t="s">
        <v>1342</v>
      </c>
      <c r="O80" s="13">
        <v>0.13880000000000001</v>
      </c>
      <c r="P80" s="3" t="s">
        <v>1343</v>
      </c>
      <c r="R80" s="3" t="s">
        <v>1344</v>
      </c>
      <c r="S80" s="3" t="s">
        <v>1345</v>
      </c>
      <c r="T80" s="3" t="s">
        <v>1346</v>
      </c>
      <c r="U80" s="3" t="s">
        <v>1347</v>
      </c>
      <c r="V80" s="3" t="s">
        <v>1348</v>
      </c>
      <c r="W80" s="3" t="s">
        <v>1349</v>
      </c>
      <c r="X80" s="3" t="s">
        <v>615</v>
      </c>
      <c r="Y80" s="3" t="s">
        <v>1350</v>
      </c>
      <c r="AA80" s="3">
        <v>79</v>
      </c>
      <c r="AB80" s="3">
        <v>4</v>
      </c>
      <c r="AC80" s="14">
        <v>46097</v>
      </c>
      <c r="AD80" s="3" t="s">
        <v>235</v>
      </c>
      <c r="AE80" s="3" t="s">
        <v>236</v>
      </c>
      <c r="AF80" s="12" t="s">
        <v>1351</v>
      </c>
    </row>
    <row r="81" spans="1:32" ht="12.5" x14ac:dyDescent="0.25">
      <c r="A81" s="3" t="s">
        <v>1352</v>
      </c>
      <c r="B81" s="3" t="s">
        <v>224</v>
      </c>
      <c r="C81" s="3" t="s">
        <v>1353</v>
      </c>
      <c r="D81" s="3" t="s">
        <v>1354</v>
      </c>
      <c r="E81" s="3">
        <v>546</v>
      </c>
      <c r="F81" s="3">
        <v>695</v>
      </c>
      <c r="G81" s="3">
        <v>301</v>
      </c>
      <c r="H81" s="3" t="b">
        <v>0</v>
      </c>
      <c r="I81" s="3" t="b">
        <v>0</v>
      </c>
      <c r="J81" s="3" t="s">
        <v>1355</v>
      </c>
      <c r="L81" s="12" t="s">
        <v>1356</v>
      </c>
      <c r="O81" s="13">
        <v>3.8800000000000001E-2</v>
      </c>
      <c r="P81" s="3" t="s">
        <v>1357</v>
      </c>
      <c r="R81" s="3" t="s">
        <v>1358</v>
      </c>
      <c r="S81" s="3" t="s">
        <v>1359</v>
      </c>
      <c r="T81" s="3" t="s">
        <v>1360</v>
      </c>
      <c r="U81" s="3" t="s">
        <v>1361</v>
      </c>
      <c r="V81" s="3" t="s">
        <v>1362</v>
      </c>
      <c r="X81" s="3" t="s">
        <v>1363</v>
      </c>
      <c r="Y81" s="3" t="s">
        <v>1364</v>
      </c>
      <c r="Z81" s="3" t="s">
        <v>1365</v>
      </c>
      <c r="AA81" s="3">
        <v>16</v>
      </c>
      <c r="AB81" s="3">
        <v>5</v>
      </c>
      <c r="AC81" s="14">
        <v>46097</v>
      </c>
      <c r="AD81" s="3" t="s">
        <v>235</v>
      </c>
      <c r="AE81" s="3" t="s">
        <v>236</v>
      </c>
      <c r="AF81" s="12" t="s">
        <v>1366</v>
      </c>
    </row>
    <row r="82" spans="1:32" ht="12.5" x14ac:dyDescent="0.25">
      <c r="A82" s="3" t="s">
        <v>1367</v>
      </c>
      <c r="B82" s="3" t="s">
        <v>224</v>
      </c>
      <c r="E82" s="3">
        <v>229</v>
      </c>
      <c r="F82" s="3">
        <v>1297</v>
      </c>
      <c r="G82" s="3">
        <v>98</v>
      </c>
      <c r="H82" s="3" t="b">
        <v>0</v>
      </c>
      <c r="I82" s="3" t="b">
        <v>0</v>
      </c>
      <c r="L82" s="12" t="s">
        <v>1368</v>
      </c>
      <c r="O82" s="13">
        <v>3.5999999999999999E-3</v>
      </c>
      <c r="P82" s="3" t="s">
        <v>1369</v>
      </c>
      <c r="Q82" s="3" t="s">
        <v>1370</v>
      </c>
      <c r="S82" s="3" t="s">
        <v>1371</v>
      </c>
      <c r="T82" s="3" t="s">
        <v>1372</v>
      </c>
      <c r="U82" s="3" t="s">
        <v>348</v>
      </c>
      <c r="V82" s="3" t="s">
        <v>1373</v>
      </c>
      <c r="X82" s="3" t="s">
        <v>1374</v>
      </c>
      <c r="Y82" s="3" t="s">
        <v>1375</v>
      </c>
      <c r="AA82" s="3">
        <v>1</v>
      </c>
      <c r="AB82" s="3">
        <v>0</v>
      </c>
      <c r="AC82" s="14">
        <v>46097</v>
      </c>
      <c r="AD82" s="3" t="s">
        <v>235</v>
      </c>
      <c r="AE82" s="3" t="s">
        <v>236</v>
      </c>
      <c r="AF82" s="12" t="s">
        <v>1376</v>
      </c>
    </row>
    <row r="83" spans="1:32" ht="12.5" x14ac:dyDescent="0.25">
      <c r="A83" s="3" t="s">
        <v>1377</v>
      </c>
      <c r="B83" s="3" t="s">
        <v>224</v>
      </c>
      <c r="C83" s="3" t="s">
        <v>1378</v>
      </c>
      <c r="D83" s="3" t="s">
        <v>1379</v>
      </c>
      <c r="E83" s="3">
        <v>158</v>
      </c>
      <c r="F83" s="3">
        <v>360</v>
      </c>
      <c r="G83" s="3">
        <v>28</v>
      </c>
      <c r="H83" s="3" t="b">
        <v>0</v>
      </c>
      <c r="I83" s="3" t="b">
        <v>1</v>
      </c>
      <c r="J83" s="3" t="s">
        <v>1380</v>
      </c>
      <c r="L83" s="12" t="s">
        <v>1381</v>
      </c>
      <c r="O83" s="13">
        <v>3.7400000000000003E-2</v>
      </c>
      <c r="P83" s="3" t="s">
        <v>1382</v>
      </c>
      <c r="Q83" s="3" t="s">
        <v>1383</v>
      </c>
      <c r="S83" s="3" t="s">
        <v>1384</v>
      </c>
      <c r="T83" s="3" t="s">
        <v>1385</v>
      </c>
      <c r="U83" s="3" t="s">
        <v>1386</v>
      </c>
      <c r="V83" s="3" t="s">
        <v>1387</v>
      </c>
      <c r="X83" s="3" t="s">
        <v>615</v>
      </c>
      <c r="Y83" s="3" t="s">
        <v>1388</v>
      </c>
      <c r="AA83" s="3">
        <v>6</v>
      </c>
      <c r="AB83" s="3">
        <v>0</v>
      </c>
      <c r="AC83" s="14">
        <v>46097</v>
      </c>
      <c r="AD83" s="3" t="s">
        <v>235</v>
      </c>
      <c r="AE83" s="3" t="s">
        <v>236</v>
      </c>
      <c r="AF83" s="12" t="s">
        <v>1389</v>
      </c>
    </row>
    <row r="84" spans="1:32" ht="12.5" x14ac:dyDescent="0.25">
      <c r="A84" s="3" t="s">
        <v>1390</v>
      </c>
      <c r="B84" s="3" t="s">
        <v>224</v>
      </c>
      <c r="C84" s="3" t="s">
        <v>1391</v>
      </c>
      <c r="D84" s="3" t="s">
        <v>1392</v>
      </c>
      <c r="E84" s="3">
        <v>114</v>
      </c>
      <c r="F84" s="3">
        <v>634</v>
      </c>
      <c r="G84" s="3">
        <v>28</v>
      </c>
      <c r="H84" s="3" t="b">
        <v>0</v>
      </c>
      <c r="I84" s="3" t="b">
        <v>0</v>
      </c>
      <c r="L84" s="12" t="s">
        <v>1393</v>
      </c>
      <c r="O84" s="13">
        <v>7.7499999999999999E-2</v>
      </c>
      <c r="P84" s="3" t="s">
        <v>1394</v>
      </c>
      <c r="S84" s="3" t="s">
        <v>1395</v>
      </c>
      <c r="T84" s="3" t="s">
        <v>1396</v>
      </c>
      <c r="U84" s="3" t="s">
        <v>1397</v>
      </c>
      <c r="V84" s="3" t="s">
        <v>1398</v>
      </c>
      <c r="X84" s="3" t="s">
        <v>615</v>
      </c>
      <c r="Y84" s="3" t="s">
        <v>1399</v>
      </c>
      <c r="AA84" s="3">
        <v>8</v>
      </c>
      <c r="AB84" s="3">
        <v>1</v>
      </c>
      <c r="AC84" s="14">
        <v>46097</v>
      </c>
      <c r="AD84" s="3" t="s">
        <v>235</v>
      </c>
      <c r="AE84" s="3" t="s">
        <v>236</v>
      </c>
      <c r="AF84" s="12" t="s">
        <v>1400</v>
      </c>
    </row>
    <row r="85" spans="1:32" ht="12.5" x14ac:dyDescent="0.25">
      <c r="A85" s="3" t="s">
        <v>1401</v>
      </c>
      <c r="B85" s="3" t="s">
        <v>224</v>
      </c>
      <c r="C85" s="3" t="s">
        <v>1402</v>
      </c>
      <c r="E85" s="3">
        <v>1226</v>
      </c>
      <c r="F85" s="3">
        <v>1046</v>
      </c>
      <c r="G85" s="3">
        <v>223</v>
      </c>
      <c r="H85" s="3" t="b">
        <v>0</v>
      </c>
      <c r="I85" s="3" t="b">
        <v>0</v>
      </c>
      <c r="L85" s="12" t="s">
        <v>1403</v>
      </c>
      <c r="O85" s="13">
        <v>6.4399999999999999E-2</v>
      </c>
      <c r="P85" s="3" t="s">
        <v>1404</v>
      </c>
      <c r="Q85" s="3" t="s">
        <v>1405</v>
      </c>
      <c r="S85" s="3" t="s">
        <v>1406</v>
      </c>
      <c r="T85" s="3" t="s">
        <v>1407</v>
      </c>
      <c r="U85" s="3" t="s">
        <v>1408</v>
      </c>
      <c r="V85" s="3" t="s">
        <v>1409</v>
      </c>
      <c r="X85" s="3" t="s">
        <v>1410</v>
      </c>
      <c r="Y85" s="3" t="s">
        <v>1411</v>
      </c>
      <c r="AA85" s="3">
        <v>76</v>
      </c>
      <c r="AB85" s="3">
        <v>3</v>
      </c>
      <c r="AC85" s="14">
        <v>46097</v>
      </c>
      <c r="AD85" s="3" t="s">
        <v>235</v>
      </c>
      <c r="AE85" s="3" t="s">
        <v>236</v>
      </c>
      <c r="AF85" s="12" t="s">
        <v>1412</v>
      </c>
    </row>
    <row r="86" spans="1:32" ht="12.5" x14ac:dyDescent="0.25">
      <c r="A86" s="3" t="s">
        <v>1413</v>
      </c>
      <c r="B86" s="3" t="s">
        <v>224</v>
      </c>
      <c r="C86" s="3" t="s">
        <v>1414</v>
      </c>
      <c r="D86" s="3" t="s">
        <v>1415</v>
      </c>
      <c r="E86" s="3">
        <v>1499</v>
      </c>
      <c r="F86" s="3">
        <v>2686</v>
      </c>
      <c r="G86" s="3">
        <v>857</v>
      </c>
      <c r="H86" s="3" t="b">
        <v>0</v>
      </c>
      <c r="I86" s="3" t="b">
        <v>0</v>
      </c>
      <c r="L86" s="12" t="s">
        <v>1416</v>
      </c>
      <c r="O86" s="13">
        <v>3.7199999999999997E-2</v>
      </c>
      <c r="P86" s="3" t="s">
        <v>1417</v>
      </c>
      <c r="R86" s="3" t="s">
        <v>1418</v>
      </c>
      <c r="S86" s="3" t="s">
        <v>1419</v>
      </c>
      <c r="T86" s="3" t="s">
        <v>1420</v>
      </c>
      <c r="U86" s="3" t="s">
        <v>1421</v>
      </c>
      <c r="V86" s="3" t="s">
        <v>1422</v>
      </c>
      <c r="X86" s="3" t="s">
        <v>615</v>
      </c>
      <c r="Y86" s="3" t="s">
        <v>1423</v>
      </c>
      <c r="AA86" s="3">
        <v>51</v>
      </c>
      <c r="AB86" s="3">
        <v>5</v>
      </c>
      <c r="AC86" s="14">
        <v>46097</v>
      </c>
      <c r="AD86" s="3" t="s">
        <v>235</v>
      </c>
      <c r="AE86" s="3" t="s">
        <v>236</v>
      </c>
      <c r="AF86" s="12" t="s">
        <v>1424</v>
      </c>
    </row>
    <row r="87" spans="1:32" ht="12.5" x14ac:dyDescent="0.25">
      <c r="A87" s="3" t="s">
        <v>1425</v>
      </c>
      <c r="B87" s="3" t="s">
        <v>224</v>
      </c>
      <c r="C87" s="3" t="s">
        <v>1426</v>
      </c>
      <c r="E87" s="3">
        <v>69</v>
      </c>
      <c r="F87" s="3">
        <v>335</v>
      </c>
      <c r="G87" s="3">
        <v>20</v>
      </c>
      <c r="H87" s="3" t="b">
        <v>0</v>
      </c>
      <c r="I87" s="3" t="b">
        <v>0</v>
      </c>
      <c r="L87" s="12" t="s">
        <v>1427</v>
      </c>
      <c r="O87" s="13">
        <v>0.19570000000000001</v>
      </c>
      <c r="P87" s="3" t="s">
        <v>1428</v>
      </c>
      <c r="S87" s="3" t="s">
        <v>1429</v>
      </c>
      <c r="T87" s="3" t="s">
        <v>1430</v>
      </c>
      <c r="U87" s="3" t="s">
        <v>1431</v>
      </c>
      <c r="V87" s="3" t="s">
        <v>1432</v>
      </c>
      <c r="X87" s="3" t="s">
        <v>615</v>
      </c>
      <c r="Y87" s="3" t="s">
        <v>1433</v>
      </c>
      <c r="AA87" s="3">
        <v>13</v>
      </c>
      <c r="AB87" s="3">
        <v>0</v>
      </c>
      <c r="AC87" s="14">
        <v>46097</v>
      </c>
      <c r="AD87" s="3" t="s">
        <v>235</v>
      </c>
      <c r="AE87" s="3" t="s">
        <v>236</v>
      </c>
      <c r="AF87" s="12" t="s">
        <v>1434</v>
      </c>
    </row>
    <row r="88" spans="1:32" ht="12.5" x14ac:dyDescent="0.25">
      <c r="A88" s="3" t="s">
        <v>1435</v>
      </c>
      <c r="B88" s="3" t="s">
        <v>224</v>
      </c>
      <c r="C88" s="3" t="s">
        <v>1436</v>
      </c>
      <c r="D88" s="3" t="s">
        <v>1437</v>
      </c>
      <c r="E88" s="3">
        <v>86</v>
      </c>
      <c r="F88" s="3">
        <v>4956</v>
      </c>
      <c r="G88" s="3">
        <v>48</v>
      </c>
      <c r="H88" s="3" t="b">
        <v>0</v>
      </c>
      <c r="I88" s="3" t="b">
        <v>0</v>
      </c>
      <c r="L88" s="12" t="s">
        <v>1438</v>
      </c>
      <c r="O88" s="13">
        <v>9.7000000000000003E-3</v>
      </c>
      <c r="P88" s="3" t="s">
        <v>1439</v>
      </c>
      <c r="R88" s="3" t="s">
        <v>1440</v>
      </c>
      <c r="S88" s="3" t="s">
        <v>1441</v>
      </c>
      <c r="T88" s="3" t="s">
        <v>1442</v>
      </c>
      <c r="U88" s="3" t="s">
        <v>348</v>
      </c>
      <c r="V88" s="3" t="s">
        <v>1443</v>
      </c>
      <c r="W88" s="3" t="s">
        <v>1444</v>
      </c>
      <c r="X88" s="3" t="s">
        <v>1445</v>
      </c>
      <c r="Y88" s="3" t="s">
        <v>1446</v>
      </c>
      <c r="AA88" s="3">
        <v>1</v>
      </c>
      <c r="AB88" s="3">
        <v>0</v>
      </c>
      <c r="AC88" s="14">
        <v>46097</v>
      </c>
      <c r="AD88" s="3" t="s">
        <v>235</v>
      </c>
      <c r="AE88" s="3" t="s">
        <v>236</v>
      </c>
      <c r="AF88" s="12" t="s">
        <v>1447</v>
      </c>
    </row>
    <row r="89" spans="1:32" ht="12.5" x14ac:dyDescent="0.25">
      <c r="A89" s="3" t="s">
        <v>1448</v>
      </c>
      <c r="B89" s="3" t="s">
        <v>224</v>
      </c>
      <c r="C89" s="3" t="s">
        <v>1449</v>
      </c>
      <c r="D89" s="3" t="s">
        <v>1450</v>
      </c>
      <c r="E89" s="3">
        <v>1041</v>
      </c>
      <c r="F89" s="3">
        <v>1231</v>
      </c>
      <c r="G89" s="3">
        <v>96</v>
      </c>
      <c r="H89" s="3" t="b">
        <v>1</v>
      </c>
      <c r="I89" s="3" t="b">
        <v>1</v>
      </c>
      <c r="J89" s="3" t="s">
        <v>503</v>
      </c>
      <c r="K89" s="12" t="s">
        <v>1451</v>
      </c>
      <c r="L89" s="12" t="s">
        <v>1452</v>
      </c>
      <c r="M89" s="3" t="s">
        <v>1453</v>
      </c>
      <c r="O89" s="13">
        <v>3.3500000000000002E-2</v>
      </c>
      <c r="P89" s="3" t="s">
        <v>1454</v>
      </c>
      <c r="Q89" s="3" t="s">
        <v>1455</v>
      </c>
      <c r="R89" s="3" t="s">
        <v>1456</v>
      </c>
      <c r="S89" s="3" t="s">
        <v>1457</v>
      </c>
      <c r="T89" s="3" t="s">
        <v>1458</v>
      </c>
      <c r="U89" s="3" t="s">
        <v>1459</v>
      </c>
      <c r="V89" s="3" t="s">
        <v>1460</v>
      </c>
      <c r="W89" s="3" t="s">
        <v>1461</v>
      </c>
      <c r="X89" s="3" t="s">
        <v>1462</v>
      </c>
      <c r="Y89" s="3" t="s">
        <v>1463</v>
      </c>
      <c r="Z89" s="3" t="s">
        <v>1464</v>
      </c>
      <c r="AA89" s="3">
        <v>30</v>
      </c>
      <c r="AB89" s="3">
        <v>4</v>
      </c>
      <c r="AC89" s="14">
        <v>46097</v>
      </c>
      <c r="AD89" s="3" t="s">
        <v>235</v>
      </c>
      <c r="AE89" s="3" t="s">
        <v>236</v>
      </c>
      <c r="AF89" s="12" t="s">
        <v>1465</v>
      </c>
    </row>
    <row r="90" spans="1:32" ht="12.5" x14ac:dyDescent="0.25">
      <c r="A90" s="3" t="s">
        <v>1466</v>
      </c>
      <c r="B90" s="3" t="s">
        <v>224</v>
      </c>
      <c r="C90" s="3" t="s">
        <v>1467</v>
      </c>
      <c r="D90" s="3" t="s">
        <v>1468</v>
      </c>
      <c r="E90" s="3">
        <v>1495</v>
      </c>
      <c r="F90" s="3">
        <v>2252</v>
      </c>
      <c r="G90" s="3">
        <v>460</v>
      </c>
      <c r="H90" s="3" t="b">
        <v>0</v>
      </c>
      <c r="I90" s="3" t="b">
        <v>0</v>
      </c>
      <c r="L90" s="12" t="s">
        <v>1469</v>
      </c>
      <c r="O90" s="13">
        <v>8.2000000000000003E-2</v>
      </c>
      <c r="P90" s="3" t="s">
        <v>1470</v>
      </c>
      <c r="Q90" s="3" t="s">
        <v>1471</v>
      </c>
      <c r="S90" s="3" t="s">
        <v>1472</v>
      </c>
      <c r="T90" s="3" t="s">
        <v>1473</v>
      </c>
      <c r="U90" s="3" t="s">
        <v>1474</v>
      </c>
      <c r="V90" s="3" t="s">
        <v>1475</v>
      </c>
      <c r="W90" s="3" t="s">
        <v>1476</v>
      </c>
      <c r="X90" s="3" t="s">
        <v>1477</v>
      </c>
      <c r="Y90" s="3" t="s">
        <v>1478</v>
      </c>
      <c r="AA90" s="3">
        <v>119</v>
      </c>
      <c r="AB90" s="3">
        <v>4</v>
      </c>
      <c r="AC90" s="14">
        <v>46097</v>
      </c>
      <c r="AD90" s="3" t="s">
        <v>235</v>
      </c>
      <c r="AE90" s="3" t="s">
        <v>236</v>
      </c>
      <c r="AF90" s="12" t="s">
        <v>1479</v>
      </c>
    </row>
    <row r="91" spans="1:32" ht="12.5" x14ac:dyDescent="0.25">
      <c r="A91" s="3" t="s">
        <v>1480</v>
      </c>
      <c r="B91" s="3" t="s">
        <v>224</v>
      </c>
      <c r="C91" s="3" t="s">
        <v>1481</v>
      </c>
      <c r="D91" s="3" t="s">
        <v>1482</v>
      </c>
      <c r="E91" s="3">
        <v>380</v>
      </c>
      <c r="F91" s="3">
        <v>1724</v>
      </c>
      <c r="G91" s="3">
        <v>207</v>
      </c>
      <c r="H91" s="3" t="b">
        <v>0</v>
      </c>
      <c r="I91" s="3" t="b">
        <v>0</v>
      </c>
      <c r="L91" s="12" t="s">
        <v>1483</v>
      </c>
      <c r="O91" s="13">
        <v>0.22939999999999999</v>
      </c>
      <c r="P91" s="3" t="s">
        <v>1484</v>
      </c>
      <c r="Q91" s="3" t="s">
        <v>1485</v>
      </c>
      <c r="R91" s="3" t="s">
        <v>1486</v>
      </c>
      <c r="S91" s="3" t="s">
        <v>1487</v>
      </c>
      <c r="T91" s="3" t="s">
        <v>1488</v>
      </c>
      <c r="U91" s="3" t="s">
        <v>1489</v>
      </c>
      <c r="V91" s="3" t="s">
        <v>1490</v>
      </c>
      <c r="W91" s="3" t="s">
        <v>1491</v>
      </c>
      <c r="X91" s="3" t="s">
        <v>1492</v>
      </c>
      <c r="Y91" s="3" t="s">
        <v>1493</v>
      </c>
      <c r="Z91" s="3" t="s">
        <v>1494</v>
      </c>
      <c r="AA91" s="3">
        <v>79</v>
      </c>
      <c r="AB91" s="3">
        <v>9</v>
      </c>
      <c r="AC91" s="14">
        <v>46097</v>
      </c>
      <c r="AD91" s="3" t="s">
        <v>235</v>
      </c>
      <c r="AE91" s="3" t="s">
        <v>236</v>
      </c>
      <c r="AF91" s="12" t="s">
        <v>1495</v>
      </c>
    </row>
    <row r="92" spans="1:32" ht="12.5" x14ac:dyDescent="0.25">
      <c r="A92" s="3" t="s">
        <v>1496</v>
      </c>
      <c r="B92" s="3" t="s">
        <v>224</v>
      </c>
      <c r="C92" s="3" t="s">
        <v>1497</v>
      </c>
      <c r="E92" s="3">
        <v>453</v>
      </c>
      <c r="F92" s="3">
        <v>3095</v>
      </c>
      <c r="G92" s="3">
        <v>39</v>
      </c>
      <c r="H92" s="3" t="b">
        <v>0</v>
      </c>
      <c r="I92" s="3" t="b">
        <v>0</v>
      </c>
      <c r="L92" s="12" t="s">
        <v>1498</v>
      </c>
      <c r="O92" s="13">
        <v>0.1424</v>
      </c>
      <c r="P92" s="3" t="s">
        <v>1499</v>
      </c>
      <c r="Q92" s="3" t="s">
        <v>1500</v>
      </c>
      <c r="S92" s="3" t="s">
        <v>1501</v>
      </c>
      <c r="T92" s="3" t="s">
        <v>1502</v>
      </c>
      <c r="U92" s="3" t="s">
        <v>1503</v>
      </c>
      <c r="V92" s="3" t="s">
        <v>1504</v>
      </c>
      <c r="X92" s="3" t="s">
        <v>1505</v>
      </c>
      <c r="Y92" s="3" t="s">
        <v>1506</v>
      </c>
      <c r="Z92" s="3" t="s">
        <v>1507</v>
      </c>
      <c r="AA92" s="3">
        <v>60</v>
      </c>
      <c r="AB92" s="3">
        <v>5</v>
      </c>
      <c r="AC92" s="14">
        <v>46097</v>
      </c>
      <c r="AD92" s="3" t="s">
        <v>235</v>
      </c>
      <c r="AE92" s="3" t="s">
        <v>236</v>
      </c>
      <c r="AF92" s="12" t="s">
        <v>1508</v>
      </c>
    </row>
    <row r="93" spans="1:32" ht="12.5" x14ac:dyDescent="0.25">
      <c r="A93" s="3" t="s">
        <v>1509</v>
      </c>
      <c r="B93" s="3" t="s">
        <v>224</v>
      </c>
      <c r="C93" s="3" t="s">
        <v>1510</v>
      </c>
      <c r="D93" s="3" t="s">
        <v>1511</v>
      </c>
      <c r="E93" s="3">
        <v>71</v>
      </c>
      <c r="F93" s="3">
        <v>440</v>
      </c>
      <c r="G93" s="3">
        <v>13</v>
      </c>
      <c r="H93" s="3" t="b">
        <v>0</v>
      </c>
      <c r="I93" s="3" t="b">
        <v>0</v>
      </c>
      <c r="L93" s="12" t="s">
        <v>1512</v>
      </c>
      <c r="O93" s="13">
        <v>0.13619999999999999</v>
      </c>
      <c r="P93" s="3" t="s">
        <v>1513</v>
      </c>
      <c r="R93" s="3" t="s">
        <v>1514</v>
      </c>
      <c r="S93" s="3" t="s">
        <v>1515</v>
      </c>
      <c r="T93" s="3" t="s">
        <v>1516</v>
      </c>
      <c r="U93" s="3" t="s">
        <v>1517</v>
      </c>
      <c r="V93" s="3" t="s">
        <v>1518</v>
      </c>
      <c r="X93" s="3" t="s">
        <v>1519</v>
      </c>
      <c r="Y93" s="3" t="s">
        <v>1520</v>
      </c>
      <c r="Z93" s="3" t="s">
        <v>1521</v>
      </c>
      <c r="AA93" s="3">
        <v>9</v>
      </c>
      <c r="AB93" s="3">
        <v>0</v>
      </c>
      <c r="AC93" s="14">
        <v>46097</v>
      </c>
      <c r="AD93" s="3" t="s">
        <v>235</v>
      </c>
      <c r="AE93" s="3" t="s">
        <v>236</v>
      </c>
      <c r="AF93" s="12" t="s">
        <v>1522</v>
      </c>
    </row>
    <row r="94" spans="1:32" ht="12.5" x14ac:dyDescent="0.25">
      <c r="A94" s="3" t="s">
        <v>1523</v>
      </c>
      <c r="B94" s="3" t="s">
        <v>224</v>
      </c>
      <c r="C94" s="12" t="s">
        <v>1524</v>
      </c>
      <c r="D94" s="3" t="s">
        <v>1525</v>
      </c>
      <c r="E94" s="3">
        <v>66469</v>
      </c>
      <c r="F94" s="3">
        <v>1940</v>
      </c>
      <c r="G94" s="3">
        <v>621</v>
      </c>
      <c r="H94" s="3" t="b">
        <v>1</v>
      </c>
      <c r="I94" s="3" t="b">
        <v>1</v>
      </c>
      <c r="J94" s="3" t="s">
        <v>389</v>
      </c>
      <c r="K94" s="12" t="s">
        <v>1526</v>
      </c>
      <c r="L94" s="12" t="s">
        <v>1527</v>
      </c>
      <c r="O94" s="13">
        <v>4.0000000000000002E-4</v>
      </c>
      <c r="P94" s="3" t="s">
        <v>1528</v>
      </c>
      <c r="Q94" s="3" t="s">
        <v>1529</v>
      </c>
      <c r="R94" s="3" t="s">
        <v>1530</v>
      </c>
      <c r="S94" s="3" t="s">
        <v>1531</v>
      </c>
      <c r="T94" s="3" t="s">
        <v>1532</v>
      </c>
      <c r="U94" s="3" t="s">
        <v>1533</v>
      </c>
      <c r="V94" s="3" t="s">
        <v>1534</v>
      </c>
      <c r="X94" s="3" t="s">
        <v>1535</v>
      </c>
      <c r="Y94" s="3" t="s">
        <v>1536</v>
      </c>
      <c r="Z94" s="3" t="s">
        <v>1537</v>
      </c>
      <c r="AA94" s="3">
        <v>22</v>
      </c>
      <c r="AB94" s="3">
        <v>2</v>
      </c>
      <c r="AC94" s="14">
        <v>46097</v>
      </c>
      <c r="AD94" s="3" t="s">
        <v>235</v>
      </c>
      <c r="AE94" s="3" t="s">
        <v>236</v>
      </c>
      <c r="AF94" s="12" t="s">
        <v>1538</v>
      </c>
    </row>
    <row r="95" spans="1:32" ht="12.5" x14ac:dyDescent="0.25">
      <c r="A95" s="3" t="s">
        <v>1539</v>
      </c>
      <c r="B95" s="3" t="s">
        <v>224</v>
      </c>
      <c r="C95" s="3" t="s">
        <v>1540</v>
      </c>
      <c r="D95" s="3" t="s">
        <v>1541</v>
      </c>
      <c r="E95" s="3">
        <v>716</v>
      </c>
      <c r="F95" s="3">
        <v>3251</v>
      </c>
      <c r="G95" s="3">
        <v>524</v>
      </c>
      <c r="H95" s="3" t="b">
        <v>0</v>
      </c>
      <c r="I95" s="3" t="b">
        <v>1</v>
      </c>
      <c r="J95" s="3" t="s">
        <v>1542</v>
      </c>
      <c r="L95" s="12" t="s">
        <v>1543</v>
      </c>
      <c r="O95" s="13">
        <v>2.1299999999999999E-2</v>
      </c>
      <c r="P95" s="3" t="s">
        <v>1544</v>
      </c>
      <c r="Q95" s="3" t="s">
        <v>1545</v>
      </c>
      <c r="R95" s="3" t="s">
        <v>1546</v>
      </c>
      <c r="S95" s="3" t="s">
        <v>1547</v>
      </c>
      <c r="T95" s="3" t="s">
        <v>1548</v>
      </c>
      <c r="U95" s="3" t="s">
        <v>1549</v>
      </c>
      <c r="V95" s="3" t="s">
        <v>1550</v>
      </c>
      <c r="W95" s="3" t="s">
        <v>1551</v>
      </c>
      <c r="X95" s="3" t="s">
        <v>1552</v>
      </c>
      <c r="Y95" s="3" t="s">
        <v>1553</v>
      </c>
      <c r="Z95" s="3" t="s">
        <v>1554</v>
      </c>
      <c r="AA95" s="3">
        <v>15</v>
      </c>
      <c r="AB95" s="3">
        <v>1</v>
      </c>
      <c r="AC95" s="14">
        <v>46097</v>
      </c>
      <c r="AD95" s="3" t="s">
        <v>235</v>
      </c>
      <c r="AE95" s="3" t="s">
        <v>236</v>
      </c>
      <c r="AF95" s="12" t="s">
        <v>1555</v>
      </c>
    </row>
    <row r="96" spans="1:32" ht="12.5" x14ac:dyDescent="0.25">
      <c r="A96" s="3" t="s">
        <v>1556</v>
      </c>
      <c r="B96" s="3" t="s">
        <v>224</v>
      </c>
      <c r="C96" s="3" t="s">
        <v>1557</v>
      </c>
      <c r="D96" s="3" t="s">
        <v>1558</v>
      </c>
      <c r="E96" s="3">
        <v>1198</v>
      </c>
      <c r="F96" s="3">
        <v>1346</v>
      </c>
      <c r="G96" s="3">
        <v>41</v>
      </c>
      <c r="H96" s="3" t="b">
        <v>0</v>
      </c>
      <c r="I96" s="3" t="b">
        <v>0</v>
      </c>
      <c r="J96" s="3" t="s">
        <v>987</v>
      </c>
      <c r="L96" s="12" t="s">
        <v>1559</v>
      </c>
      <c r="O96" s="13">
        <v>1.2200000000000001E-2</v>
      </c>
      <c r="P96" s="3" t="s">
        <v>1560</v>
      </c>
      <c r="Q96" s="3" t="s">
        <v>1561</v>
      </c>
      <c r="S96" s="3" t="s">
        <v>1562</v>
      </c>
      <c r="T96" s="3" t="s">
        <v>1563</v>
      </c>
      <c r="U96" s="3" t="s">
        <v>1564</v>
      </c>
      <c r="V96" s="3" t="s">
        <v>1565</v>
      </c>
      <c r="W96" s="3" t="s">
        <v>1566</v>
      </c>
      <c r="X96" s="3" t="s">
        <v>439</v>
      </c>
      <c r="Z96" s="3" t="s">
        <v>1567</v>
      </c>
      <c r="AA96" s="3">
        <v>14</v>
      </c>
      <c r="AB96" s="3">
        <v>1</v>
      </c>
      <c r="AC96" s="14">
        <v>46097</v>
      </c>
      <c r="AD96" s="3" t="s">
        <v>235</v>
      </c>
      <c r="AE96" s="3" t="s">
        <v>236</v>
      </c>
      <c r="AF96" s="12" t="s">
        <v>1568</v>
      </c>
    </row>
    <row r="97" spans="1:32" ht="12.5" x14ac:dyDescent="0.25">
      <c r="A97" s="3" t="s">
        <v>1569</v>
      </c>
      <c r="B97" s="3" t="s">
        <v>224</v>
      </c>
      <c r="C97" s="3" t="s">
        <v>1570</v>
      </c>
      <c r="D97" s="3" t="s">
        <v>1571</v>
      </c>
      <c r="E97" s="3">
        <v>3026</v>
      </c>
      <c r="F97" s="3">
        <v>676</v>
      </c>
      <c r="G97" s="3">
        <v>33</v>
      </c>
      <c r="H97" s="3" t="b">
        <v>1</v>
      </c>
      <c r="I97" s="3" t="b">
        <v>1</v>
      </c>
      <c r="J97" s="3" t="s">
        <v>1572</v>
      </c>
      <c r="K97" s="12" t="s">
        <v>1573</v>
      </c>
      <c r="L97" s="12" t="s">
        <v>1574</v>
      </c>
      <c r="O97" s="13">
        <v>2.9000000000000001E-2</v>
      </c>
      <c r="P97" s="3" t="s">
        <v>1575</v>
      </c>
      <c r="Q97" s="3" t="s">
        <v>1576</v>
      </c>
      <c r="R97" s="3" t="s">
        <v>1577</v>
      </c>
      <c r="S97" s="3" t="s">
        <v>1578</v>
      </c>
      <c r="T97" s="3" t="s">
        <v>1579</v>
      </c>
      <c r="U97" s="3" t="s">
        <v>1580</v>
      </c>
      <c r="V97" s="3" t="s">
        <v>1581</v>
      </c>
      <c r="W97" s="3" t="s">
        <v>1582</v>
      </c>
      <c r="X97" s="3" t="s">
        <v>1535</v>
      </c>
      <c r="Y97" s="3" t="s">
        <v>1583</v>
      </c>
      <c r="Z97" s="3" t="s">
        <v>1584</v>
      </c>
      <c r="AA97" s="3">
        <v>82</v>
      </c>
      <c r="AB97" s="3">
        <v>5</v>
      </c>
      <c r="AC97" s="14">
        <v>46097</v>
      </c>
      <c r="AD97" s="3" t="s">
        <v>235</v>
      </c>
      <c r="AE97" s="3" t="s">
        <v>236</v>
      </c>
      <c r="AF97" s="12" t="s">
        <v>1585</v>
      </c>
    </row>
    <row r="98" spans="1:32" ht="12.5" x14ac:dyDescent="0.25">
      <c r="A98" s="3" t="s">
        <v>1586</v>
      </c>
      <c r="B98" s="3" t="s">
        <v>224</v>
      </c>
      <c r="C98" s="3" t="s">
        <v>1587</v>
      </c>
      <c r="D98" s="3" t="s">
        <v>1588</v>
      </c>
      <c r="E98" s="3">
        <v>295</v>
      </c>
      <c r="F98" s="3">
        <v>1105</v>
      </c>
      <c r="G98" s="3">
        <v>103</v>
      </c>
      <c r="H98" s="3" t="b">
        <v>0</v>
      </c>
      <c r="I98" s="3" t="b">
        <v>0</v>
      </c>
      <c r="L98" s="12" t="s">
        <v>1589</v>
      </c>
      <c r="O98" s="13">
        <v>1.8599999999999998E-2</v>
      </c>
      <c r="P98" s="3" t="s">
        <v>1590</v>
      </c>
      <c r="Q98" s="3" t="s">
        <v>1591</v>
      </c>
      <c r="S98" s="3" t="s">
        <v>1592</v>
      </c>
      <c r="T98" s="3" t="s">
        <v>1593</v>
      </c>
      <c r="U98" s="3" t="s">
        <v>1594</v>
      </c>
      <c r="V98" s="3" t="s">
        <v>1595</v>
      </c>
      <c r="X98" s="3" t="s">
        <v>615</v>
      </c>
      <c r="Y98" s="3" t="s">
        <v>1596</v>
      </c>
      <c r="AA98" s="3">
        <v>5</v>
      </c>
      <c r="AB98" s="3">
        <v>0</v>
      </c>
      <c r="AC98" s="14">
        <v>46097</v>
      </c>
      <c r="AD98" s="3" t="s">
        <v>235</v>
      </c>
      <c r="AE98" s="3" t="s">
        <v>236</v>
      </c>
      <c r="AF98" s="12" t="s">
        <v>1597</v>
      </c>
    </row>
    <row r="99" spans="1:32" ht="12.5" x14ac:dyDescent="0.25">
      <c r="A99" s="3" t="s">
        <v>1598</v>
      </c>
      <c r="B99" s="3" t="s">
        <v>224</v>
      </c>
      <c r="C99" s="3" t="s">
        <v>1598</v>
      </c>
      <c r="D99" s="3" t="s">
        <v>1599</v>
      </c>
      <c r="E99" s="3">
        <v>1177</v>
      </c>
      <c r="F99" s="3">
        <v>3011</v>
      </c>
      <c r="G99" s="3">
        <v>328</v>
      </c>
      <c r="H99" s="3" t="b">
        <v>0</v>
      </c>
      <c r="I99" s="3" t="b">
        <v>0</v>
      </c>
      <c r="L99" s="12" t="s">
        <v>1600</v>
      </c>
      <c r="O99" s="13">
        <v>1.7100000000000001E-2</v>
      </c>
      <c r="P99" s="3" t="s">
        <v>1601</v>
      </c>
      <c r="Q99" s="3" t="s">
        <v>1602</v>
      </c>
      <c r="R99" s="3" t="s">
        <v>1603</v>
      </c>
      <c r="S99" s="3" t="s">
        <v>1604</v>
      </c>
      <c r="T99" s="3" t="s">
        <v>1605</v>
      </c>
      <c r="U99" s="3" t="s">
        <v>1606</v>
      </c>
      <c r="V99" s="3" t="s">
        <v>1607</v>
      </c>
      <c r="X99" s="3" t="s">
        <v>1608</v>
      </c>
      <c r="Y99" s="3" t="s">
        <v>1609</v>
      </c>
      <c r="Z99" s="3" t="s">
        <v>1610</v>
      </c>
      <c r="AA99" s="3">
        <v>20</v>
      </c>
      <c r="AB99" s="3">
        <v>0</v>
      </c>
      <c r="AC99" s="14">
        <v>46097</v>
      </c>
      <c r="AD99" s="3" t="s">
        <v>235</v>
      </c>
      <c r="AE99" s="3" t="s">
        <v>236</v>
      </c>
      <c r="AF99" s="12" t="s">
        <v>1611</v>
      </c>
    </row>
    <row r="100" spans="1:32" ht="12.5" x14ac:dyDescent="0.25">
      <c r="A100" s="3" t="s">
        <v>1612</v>
      </c>
      <c r="B100" s="3" t="s">
        <v>224</v>
      </c>
      <c r="C100" s="3" t="s">
        <v>1613</v>
      </c>
      <c r="E100" s="3">
        <v>885</v>
      </c>
      <c r="F100" s="3">
        <v>2359</v>
      </c>
      <c r="G100" s="3">
        <v>198</v>
      </c>
      <c r="H100" s="3" t="b">
        <v>0</v>
      </c>
      <c r="I100" s="3" t="b">
        <v>0</v>
      </c>
      <c r="L100" s="12" t="s">
        <v>1614</v>
      </c>
      <c r="O100" s="13">
        <v>0.1545</v>
      </c>
      <c r="P100" s="3" t="s">
        <v>1615</v>
      </c>
      <c r="Q100" s="3" t="s">
        <v>1616</v>
      </c>
      <c r="R100" s="3" t="s">
        <v>1617</v>
      </c>
      <c r="S100" s="3" t="s">
        <v>1618</v>
      </c>
      <c r="T100" s="3" t="s">
        <v>1619</v>
      </c>
      <c r="U100" s="3" t="s">
        <v>1620</v>
      </c>
      <c r="V100" s="3" t="s">
        <v>1621</v>
      </c>
      <c r="W100" s="3" t="s">
        <v>1622</v>
      </c>
      <c r="X100" s="3" t="s">
        <v>1623</v>
      </c>
      <c r="Y100" s="3" t="s">
        <v>1624</v>
      </c>
      <c r="AA100" s="3">
        <v>134</v>
      </c>
      <c r="AB100" s="3">
        <v>3</v>
      </c>
      <c r="AC100" s="14">
        <v>46097</v>
      </c>
      <c r="AD100" s="3" t="s">
        <v>235</v>
      </c>
      <c r="AE100" s="3" t="s">
        <v>236</v>
      </c>
      <c r="AF100" s="12" t="s">
        <v>1625</v>
      </c>
    </row>
    <row r="101" spans="1:32" ht="12.5" x14ac:dyDescent="0.25">
      <c r="A101" s="3" t="s">
        <v>1626</v>
      </c>
      <c r="B101" s="3" t="s">
        <v>224</v>
      </c>
      <c r="C101" s="3" t="s">
        <v>1627</v>
      </c>
      <c r="D101" s="3" t="s">
        <v>1628</v>
      </c>
      <c r="E101" s="3">
        <v>1319</v>
      </c>
      <c r="F101" s="3">
        <v>3201</v>
      </c>
      <c r="G101" s="3">
        <v>140</v>
      </c>
      <c r="H101" s="3" t="b">
        <v>0</v>
      </c>
      <c r="I101" s="3" t="b">
        <v>0</v>
      </c>
      <c r="K101" s="12" t="s">
        <v>1629</v>
      </c>
      <c r="L101" s="12" t="s">
        <v>1630</v>
      </c>
      <c r="O101" s="13">
        <v>7.4000000000000003E-3</v>
      </c>
      <c r="P101" s="3" t="s">
        <v>1631</v>
      </c>
      <c r="S101" s="3" t="s">
        <v>1632</v>
      </c>
      <c r="T101" s="3" t="s">
        <v>1633</v>
      </c>
      <c r="U101" s="3" t="s">
        <v>348</v>
      </c>
      <c r="V101" s="3" t="s">
        <v>1634</v>
      </c>
      <c r="X101" s="3" t="s">
        <v>1635</v>
      </c>
      <c r="Y101" s="3" t="s">
        <v>1636</v>
      </c>
      <c r="Z101" s="3" t="s">
        <v>1637</v>
      </c>
      <c r="AA101" s="3">
        <v>10</v>
      </c>
      <c r="AB101" s="3">
        <v>0</v>
      </c>
      <c r="AC101" s="14">
        <v>46097</v>
      </c>
      <c r="AD101" s="3" t="s">
        <v>235</v>
      </c>
      <c r="AE101" s="3" t="s">
        <v>236</v>
      </c>
      <c r="AF101" s="12" t="s">
        <v>1638</v>
      </c>
    </row>
    <row r="102" spans="1:32" ht="12.5" x14ac:dyDescent="0.25">
      <c r="A102" s="3" t="s">
        <v>1639</v>
      </c>
      <c r="B102" s="3" t="s">
        <v>224</v>
      </c>
      <c r="C102" s="3" t="s">
        <v>1640</v>
      </c>
      <c r="E102" s="3">
        <v>274</v>
      </c>
      <c r="F102" s="3">
        <v>804</v>
      </c>
      <c r="G102" s="3">
        <v>28</v>
      </c>
      <c r="H102" s="3" t="b">
        <v>0</v>
      </c>
      <c r="I102" s="3" t="b">
        <v>1</v>
      </c>
      <c r="J102" s="3" t="s">
        <v>503</v>
      </c>
      <c r="L102" s="12" t="s">
        <v>1641</v>
      </c>
      <c r="O102" s="13">
        <v>0.1293</v>
      </c>
      <c r="P102" s="3" t="s">
        <v>1642</v>
      </c>
      <c r="Q102" s="3" t="s">
        <v>1643</v>
      </c>
      <c r="S102" s="3" t="s">
        <v>1644</v>
      </c>
      <c r="T102" s="3" t="s">
        <v>1645</v>
      </c>
      <c r="U102" s="3" t="s">
        <v>1646</v>
      </c>
      <c r="V102" s="3" t="s">
        <v>1647</v>
      </c>
      <c r="W102" s="3" t="s">
        <v>1648</v>
      </c>
      <c r="X102" s="3" t="s">
        <v>1649</v>
      </c>
      <c r="Y102" s="3" t="s">
        <v>1650</v>
      </c>
      <c r="Z102" s="3" t="s">
        <v>1651</v>
      </c>
      <c r="AA102" s="3">
        <v>34</v>
      </c>
      <c r="AB102" s="3">
        <v>2</v>
      </c>
      <c r="AC102" s="14">
        <v>46097</v>
      </c>
      <c r="AD102" s="3" t="s">
        <v>235</v>
      </c>
      <c r="AE102" s="3" t="s">
        <v>236</v>
      </c>
      <c r="AF102" s="12" t="s">
        <v>1652</v>
      </c>
    </row>
    <row r="103" spans="1:32" ht="12.5" x14ac:dyDescent="0.25">
      <c r="A103" s="3" t="s">
        <v>1653</v>
      </c>
      <c r="B103" s="3" t="s">
        <v>224</v>
      </c>
      <c r="C103" s="3" t="s">
        <v>1654</v>
      </c>
      <c r="D103" s="3" t="s">
        <v>1655</v>
      </c>
      <c r="E103" s="3">
        <v>455</v>
      </c>
      <c r="F103" s="3">
        <v>350</v>
      </c>
      <c r="G103" s="3">
        <v>52</v>
      </c>
      <c r="H103" s="3" t="b">
        <v>0</v>
      </c>
      <c r="I103" s="3" t="b">
        <v>0</v>
      </c>
      <c r="J103" s="3" t="s">
        <v>1355</v>
      </c>
      <c r="L103" s="12" t="s">
        <v>1656</v>
      </c>
      <c r="O103" s="13">
        <v>0.30509999999999998</v>
      </c>
      <c r="P103" s="3" t="s">
        <v>1657</v>
      </c>
      <c r="Q103" s="3" t="s">
        <v>1658</v>
      </c>
      <c r="R103" s="3" t="s">
        <v>1659</v>
      </c>
      <c r="S103" s="3" t="s">
        <v>1660</v>
      </c>
      <c r="T103" s="3" t="s">
        <v>1661</v>
      </c>
      <c r="U103" s="3" t="s">
        <v>1662</v>
      </c>
      <c r="V103" s="3" t="s">
        <v>1663</v>
      </c>
      <c r="X103" s="3" t="s">
        <v>1664</v>
      </c>
      <c r="Y103" s="3" t="s">
        <v>1665</v>
      </c>
      <c r="Z103" s="3" t="s">
        <v>1666</v>
      </c>
      <c r="AA103" s="3">
        <v>135</v>
      </c>
      <c r="AB103" s="3">
        <v>4</v>
      </c>
      <c r="AC103" s="14">
        <v>46097</v>
      </c>
      <c r="AD103" s="3" t="s">
        <v>235</v>
      </c>
      <c r="AE103" s="3" t="s">
        <v>236</v>
      </c>
      <c r="AF103" s="12" t="s">
        <v>1667</v>
      </c>
    </row>
    <row r="104" spans="1:32" ht="12.5" x14ac:dyDescent="0.25">
      <c r="A104" s="3" t="s">
        <v>1668</v>
      </c>
      <c r="B104" s="3" t="s">
        <v>224</v>
      </c>
      <c r="D104" s="3" t="s">
        <v>1669</v>
      </c>
      <c r="E104" s="3">
        <v>1260</v>
      </c>
      <c r="F104" s="3">
        <v>3079</v>
      </c>
      <c r="G104" s="3">
        <v>3007</v>
      </c>
      <c r="H104" s="3" t="b">
        <v>0</v>
      </c>
      <c r="I104" s="3" t="b">
        <v>0</v>
      </c>
      <c r="L104" s="12" t="s">
        <v>1670</v>
      </c>
      <c r="O104" s="13">
        <v>1.5299999999999999E-2</v>
      </c>
      <c r="P104" s="3" t="s">
        <v>1671</v>
      </c>
      <c r="S104" s="3" t="s">
        <v>1672</v>
      </c>
      <c r="T104" s="3" t="s">
        <v>1673</v>
      </c>
      <c r="U104" s="3" t="s">
        <v>1674</v>
      </c>
      <c r="V104" s="3" t="s">
        <v>1675</v>
      </c>
      <c r="W104" s="3" t="s">
        <v>1676</v>
      </c>
      <c r="X104" s="3" t="s">
        <v>1677</v>
      </c>
      <c r="Y104" s="3" t="s">
        <v>1678</v>
      </c>
      <c r="Z104" s="12" t="s">
        <v>1679</v>
      </c>
      <c r="AA104" s="3">
        <v>19</v>
      </c>
      <c r="AB104" s="3">
        <v>0</v>
      </c>
      <c r="AC104" s="14">
        <v>46097</v>
      </c>
      <c r="AD104" s="3" t="s">
        <v>235</v>
      </c>
      <c r="AE104" s="3" t="s">
        <v>236</v>
      </c>
      <c r="AF104" s="12" t="s">
        <v>1680</v>
      </c>
    </row>
    <row r="105" spans="1:32" ht="12.5" x14ac:dyDescent="0.25">
      <c r="A105" s="3" t="s">
        <v>1681</v>
      </c>
      <c r="B105" s="3" t="s">
        <v>224</v>
      </c>
      <c r="C105" s="3" t="s">
        <v>1682</v>
      </c>
      <c r="D105" s="3" t="s">
        <v>1683</v>
      </c>
      <c r="E105" s="3">
        <v>87</v>
      </c>
      <c r="F105" s="3">
        <v>1667</v>
      </c>
      <c r="G105" s="3">
        <v>26</v>
      </c>
      <c r="H105" s="3" t="b">
        <v>0</v>
      </c>
      <c r="I105" s="3" t="b">
        <v>0</v>
      </c>
      <c r="J105" s="3" t="s">
        <v>1684</v>
      </c>
      <c r="L105" s="12" t="s">
        <v>1685</v>
      </c>
      <c r="O105" s="13">
        <v>6.2300000000000001E-2</v>
      </c>
      <c r="P105" s="3" t="s">
        <v>1686</v>
      </c>
      <c r="S105" s="3" t="s">
        <v>1687</v>
      </c>
      <c r="T105" s="3" t="s">
        <v>1688</v>
      </c>
      <c r="U105" s="3" t="s">
        <v>1689</v>
      </c>
      <c r="V105" s="3" t="s">
        <v>1690</v>
      </c>
      <c r="W105" s="3" t="s">
        <v>1691</v>
      </c>
      <c r="X105" s="3" t="s">
        <v>439</v>
      </c>
      <c r="Z105" s="3" t="s">
        <v>1692</v>
      </c>
      <c r="AA105" s="3">
        <v>5</v>
      </c>
      <c r="AB105" s="3">
        <v>1</v>
      </c>
      <c r="AC105" s="14">
        <v>46097</v>
      </c>
      <c r="AD105" s="3" t="s">
        <v>235</v>
      </c>
      <c r="AE105" s="3" t="s">
        <v>236</v>
      </c>
      <c r="AF105" s="12" t="s">
        <v>1693</v>
      </c>
    </row>
    <row r="106" spans="1:32" ht="12.5" x14ac:dyDescent="0.25">
      <c r="A106" s="3" t="s">
        <v>1694</v>
      </c>
      <c r="B106" s="3" t="s">
        <v>224</v>
      </c>
      <c r="C106" s="3" t="s">
        <v>1695</v>
      </c>
      <c r="D106" s="3" t="s">
        <v>1696</v>
      </c>
      <c r="E106" s="3">
        <v>549</v>
      </c>
      <c r="F106" s="3">
        <v>1118</v>
      </c>
      <c r="G106" s="3">
        <v>126</v>
      </c>
      <c r="H106" s="3" t="b">
        <v>0</v>
      </c>
      <c r="I106" s="3" t="b">
        <v>0</v>
      </c>
      <c r="L106" s="12" t="s">
        <v>1697</v>
      </c>
      <c r="O106" s="13">
        <v>8.0600000000000005E-2</v>
      </c>
      <c r="P106" s="3" t="s">
        <v>1698</v>
      </c>
      <c r="Q106" s="3" t="s">
        <v>1699</v>
      </c>
      <c r="R106" s="3" t="s">
        <v>1700</v>
      </c>
      <c r="S106" s="3" t="s">
        <v>1701</v>
      </c>
      <c r="T106" s="3" t="s">
        <v>1702</v>
      </c>
      <c r="U106" s="3" t="s">
        <v>1703</v>
      </c>
      <c r="V106" s="3" t="s">
        <v>1704</v>
      </c>
      <c r="W106" s="3" t="s">
        <v>1705</v>
      </c>
      <c r="X106" s="3" t="s">
        <v>1706</v>
      </c>
      <c r="Y106" s="3" t="s">
        <v>1707</v>
      </c>
      <c r="Z106" s="3" t="s">
        <v>1708</v>
      </c>
      <c r="AA106" s="3">
        <v>40</v>
      </c>
      <c r="AB106" s="3">
        <v>4</v>
      </c>
      <c r="AC106" s="14">
        <v>46097</v>
      </c>
      <c r="AD106" s="3" t="s">
        <v>235</v>
      </c>
      <c r="AE106" s="3" t="s">
        <v>236</v>
      </c>
      <c r="AF106" s="12" t="s">
        <v>1709</v>
      </c>
    </row>
    <row r="107" spans="1:32" ht="12.5" x14ac:dyDescent="0.25">
      <c r="A107" s="3" t="s">
        <v>1710</v>
      </c>
      <c r="B107" s="3" t="s">
        <v>224</v>
      </c>
      <c r="C107" s="3" t="s">
        <v>1711</v>
      </c>
      <c r="D107" s="3" t="s">
        <v>1712</v>
      </c>
      <c r="E107" s="3">
        <v>1572</v>
      </c>
      <c r="F107" s="3">
        <v>3655</v>
      </c>
      <c r="G107" s="3">
        <v>775</v>
      </c>
      <c r="H107" s="3" t="b">
        <v>0</v>
      </c>
      <c r="I107" s="3" t="b">
        <v>0</v>
      </c>
      <c r="L107" s="12" t="s">
        <v>1713</v>
      </c>
      <c r="O107" s="13">
        <v>1.0999999999999999E-2</v>
      </c>
      <c r="P107" s="3" t="s">
        <v>1714</v>
      </c>
      <c r="Q107" s="3" t="s">
        <v>1715</v>
      </c>
      <c r="R107" s="3" t="s">
        <v>1716</v>
      </c>
      <c r="S107" s="3" t="s">
        <v>1717</v>
      </c>
      <c r="T107" s="3" t="s">
        <v>1718</v>
      </c>
      <c r="U107" s="3" t="s">
        <v>1719</v>
      </c>
      <c r="V107" s="3" t="s">
        <v>1720</v>
      </c>
      <c r="W107" s="3" t="s">
        <v>1721</v>
      </c>
      <c r="X107" s="3" t="s">
        <v>1722</v>
      </c>
      <c r="Y107" s="3" t="s">
        <v>1723</v>
      </c>
      <c r="AA107" s="3">
        <v>16</v>
      </c>
      <c r="AB107" s="3">
        <v>2</v>
      </c>
      <c r="AC107" s="14">
        <v>46097</v>
      </c>
      <c r="AD107" s="3" t="s">
        <v>235</v>
      </c>
      <c r="AE107" s="3" t="s">
        <v>236</v>
      </c>
      <c r="AF107" s="12" t="s">
        <v>1724</v>
      </c>
    </row>
    <row r="108" spans="1:32" ht="12.5" x14ac:dyDescent="0.25">
      <c r="A108" s="3" t="s">
        <v>1725</v>
      </c>
      <c r="B108" s="3" t="s">
        <v>224</v>
      </c>
      <c r="D108" s="3" t="s">
        <v>1726</v>
      </c>
      <c r="E108" s="3">
        <v>587</v>
      </c>
      <c r="F108" s="3">
        <v>802</v>
      </c>
      <c r="G108" s="3">
        <v>10</v>
      </c>
      <c r="H108" s="3" t="b">
        <v>0</v>
      </c>
      <c r="I108" s="3" t="b">
        <v>0</v>
      </c>
      <c r="L108" s="12" t="s">
        <v>1727</v>
      </c>
      <c r="O108" s="13">
        <v>0.12809999999999999</v>
      </c>
      <c r="P108" s="3" t="s">
        <v>1728</v>
      </c>
      <c r="Q108" s="3" t="s">
        <v>1729</v>
      </c>
      <c r="S108" s="3" t="s">
        <v>1730</v>
      </c>
      <c r="T108" s="3" t="s">
        <v>1731</v>
      </c>
      <c r="U108" s="3" t="s">
        <v>1732</v>
      </c>
      <c r="V108" s="3" t="s">
        <v>1733</v>
      </c>
      <c r="X108" s="3" t="s">
        <v>1734</v>
      </c>
      <c r="Y108" s="3" t="s">
        <v>1735</v>
      </c>
      <c r="Z108" s="3" t="s">
        <v>1736</v>
      </c>
      <c r="AA108" s="3">
        <v>72</v>
      </c>
      <c r="AB108" s="3">
        <v>3</v>
      </c>
      <c r="AC108" s="14">
        <v>46097</v>
      </c>
      <c r="AD108" s="3" t="s">
        <v>235</v>
      </c>
      <c r="AE108" s="3" t="s">
        <v>236</v>
      </c>
      <c r="AF108" s="12" t="s">
        <v>1737</v>
      </c>
    </row>
    <row r="109" spans="1:32" ht="12.5" x14ac:dyDescent="0.25">
      <c r="A109" s="3" t="s">
        <v>1738</v>
      </c>
      <c r="B109" s="3" t="s">
        <v>224</v>
      </c>
      <c r="C109" s="3" t="s">
        <v>1739</v>
      </c>
      <c r="D109" s="3" t="s">
        <v>1740</v>
      </c>
      <c r="E109" s="3">
        <v>3395</v>
      </c>
      <c r="F109" s="3">
        <v>120</v>
      </c>
      <c r="G109" s="3">
        <v>155</v>
      </c>
      <c r="H109" s="3" t="b">
        <v>0</v>
      </c>
      <c r="I109" s="3" t="b">
        <v>0</v>
      </c>
      <c r="L109" s="12" t="s">
        <v>1741</v>
      </c>
      <c r="O109" s="13">
        <v>0.21290000000000001</v>
      </c>
      <c r="P109" s="3" t="s">
        <v>1742</v>
      </c>
      <c r="Q109" s="3" t="s">
        <v>1743</v>
      </c>
      <c r="R109" s="3" t="s">
        <v>1744</v>
      </c>
      <c r="S109" s="3" t="s">
        <v>1745</v>
      </c>
      <c r="T109" s="3" t="s">
        <v>1746</v>
      </c>
      <c r="U109" s="3" t="s">
        <v>1747</v>
      </c>
      <c r="V109" s="3" t="s">
        <v>1748</v>
      </c>
      <c r="W109" s="3" t="s">
        <v>1749</v>
      </c>
      <c r="X109" s="3" t="s">
        <v>1750</v>
      </c>
      <c r="Y109" s="3" t="s">
        <v>1751</v>
      </c>
      <c r="AA109" s="3">
        <v>708</v>
      </c>
      <c r="AB109" s="3">
        <v>15</v>
      </c>
      <c r="AC109" s="14">
        <v>46097</v>
      </c>
      <c r="AD109" s="3" t="s">
        <v>235</v>
      </c>
      <c r="AE109" s="3" t="s">
        <v>236</v>
      </c>
      <c r="AF109" s="12" t="s">
        <v>1752</v>
      </c>
    </row>
    <row r="110" spans="1:32" ht="12.5" x14ac:dyDescent="0.25">
      <c r="A110" s="3" t="s">
        <v>1753</v>
      </c>
      <c r="B110" s="3" t="s">
        <v>224</v>
      </c>
      <c r="C110" s="3" t="s">
        <v>1754</v>
      </c>
      <c r="E110" s="3">
        <v>74</v>
      </c>
      <c r="F110" s="3">
        <v>646</v>
      </c>
      <c r="G110" s="3">
        <v>21</v>
      </c>
      <c r="H110" s="3" t="b">
        <v>0</v>
      </c>
      <c r="I110" s="3" t="b">
        <v>0</v>
      </c>
      <c r="L110" s="12" t="s">
        <v>1755</v>
      </c>
      <c r="O110" s="13">
        <v>0.14979999999999999</v>
      </c>
      <c r="P110" s="3" t="s">
        <v>1756</v>
      </c>
      <c r="S110" s="3" t="s">
        <v>1757</v>
      </c>
      <c r="T110" s="3" t="s">
        <v>1758</v>
      </c>
      <c r="U110" s="3" t="s">
        <v>1759</v>
      </c>
      <c r="V110" s="3" t="s">
        <v>1760</v>
      </c>
      <c r="X110" s="3" t="s">
        <v>1761</v>
      </c>
      <c r="Y110" s="3" t="s">
        <v>1762</v>
      </c>
      <c r="AA110" s="3">
        <v>10</v>
      </c>
      <c r="AB110" s="3">
        <v>1</v>
      </c>
      <c r="AC110" s="14">
        <v>46097</v>
      </c>
      <c r="AD110" s="3" t="s">
        <v>235</v>
      </c>
      <c r="AE110" s="3" t="s">
        <v>236</v>
      </c>
      <c r="AF110" s="12" t="s">
        <v>1763</v>
      </c>
    </row>
    <row r="111" spans="1:32" ht="12.5" x14ac:dyDescent="0.25">
      <c r="A111" s="3" t="s">
        <v>1764</v>
      </c>
      <c r="B111" s="3" t="s">
        <v>224</v>
      </c>
      <c r="D111" s="3" t="s">
        <v>1765</v>
      </c>
      <c r="E111" s="3">
        <v>973</v>
      </c>
      <c r="F111" s="3">
        <v>1012</v>
      </c>
      <c r="G111" s="3">
        <v>224</v>
      </c>
      <c r="H111" s="3" t="b">
        <v>0</v>
      </c>
      <c r="I111" s="3" t="b">
        <v>0</v>
      </c>
      <c r="L111" s="12" t="s">
        <v>1766</v>
      </c>
      <c r="O111" s="13">
        <v>8.0100000000000005E-2</v>
      </c>
      <c r="P111" s="3" t="s">
        <v>1767</v>
      </c>
      <c r="Q111" s="3" t="s">
        <v>1768</v>
      </c>
      <c r="R111" s="3" t="s">
        <v>1769</v>
      </c>
      <c r="S111" s="3" t="s">
        <v>1770</v>
      </c>
      <c r="T111" s="3" t="s">
        <v>1771</v>
      </c>
      <c r="U111" s="3" t="s">
        <v>1772</v>
      </c>
      <c r="V111" s="3" t="s">
        <v>1773</v>
      </c>
      <c r="W111" s="3" t="s">
        <v>1774</v>
      </c>
      <c r="X111" s="3" t="s">
        <v>1775</v>
      </c>
      <c r="Y111" s="3" t="s">
        <v>1776</v>
      </c>
      <c r="Z111" s="3" t="s">
        <v>1777</v>
      </c>
      <c r="AA111" s="3">
        <v>64</v>
      </c>
      <c r="AB111" s="3">
        <v>14</v>
      </c>
      <c r="AC111" s="14">
        <v>46097</v>
      </c>
      <c r="AD111" s="3" t="s">
        <v>235</v>
      </c>
      <c r="AE111" s="3" t="s">
        <v>236</v>
      </c>
      <c r="AF111" s="12" t="s">
        <v>1778</v>
      </c>
    </row>
    <row r="112" spans="1:32" ht="12.5" x14ac:dyDescent="0.25">
      <c r="A112" s="3" t="s">
        <v>1779</v>
      </c>
      <c r="B112" s="3" t="s">
        <v>224</v>
      </c>
      <c r="C112" s="3" t="s">
        <v>1780</v>
      </c>
      <c r="D112" s="3" t="s">
        <v>1781</v>
      </c>
      <c r="E112" s="3">
        <v>2141</v>
      </c>
      <c r="F112" s="3">
        <v>2009</v>
      </c>
      <c r="G112" s="3">
        <v>708</v>
      </c>
      <c r="H112" s="3" t="b">
        <v>0</v>
      </c>
      <c r="I112" s="3" t="b">
        <v>0</v>
      </c>
      <c r="K112" s="12" t="s">
        <v>1782</v>
      </c>
      <c r="L112" s="12" t="s">
        <v>1783</v>
      </c>
      <c r="O112" s="13">
        <v>0.20039999999999999</v>
      </c>
      <c r="P112" s="3" t="s">
        <v>1784</v>
      </c>
      <c r="Q112" s="3" t="s">
        <v>1785</v>
      </c>
      <c r="R112" s="3" t="s">
        <v>1786</v>
      </c>
      <c r="S112" s="3" t="s">
        <v>1787</v>
      </c>
      <c r="T112" s="3" t="s">
        <v>1788</v>
      </c>
      <c r="U112" s="3" t="s">
        <v>1789</v>
      </c>
      <c r="V112" s="3" t="s">
        <v>1790</v>
      </c>
      <c r="W112" s="3" t="s">
        <v>1791</v>
      </c>
      <c r="X112" s="3" t="s">
        <v>1792</v>
      </c>
      <c r="Y112" s="3" t="s">
        <v>1793</v>
      </c>
      <c r="Z112" s="3" t="s">
        <v>1794</v>
      </c>
      <c r="AA112" s="3">
        <v>404</v>
      </c>
      <c r="AB112" s="3">
        <v>25</v>
      </c>
      <c r="AC112" s="14">
        <v>46097</v>
      </c>
      <c r="AD112" s="3" t="s">
        <v>235</v>
      </c>
      <c r="AE112" s="3" t="s">
        <v>236</v>
      </c>
      <c r="AF112" s="12" t="s">
        <v>1795</v>
      </c>
    </row>
    <row r="113" spans="1:32" ht="12.5" x14ac:dyDescent="0.25">
      <c r="A113" s="12" t="s">
        <v>1796</v>
      </c>
      <c r="B113" s="3" t="s">
        <v>224</v>
      </c>
      <c r="C113" s="12" t="s">
        <v>1797</v>
      </c>
      <c r="D113" s="3" t="s">
        <v>1798</v>
      </c>
      <c r="E113" s="3">
        <v>1327</v>
      </c>
      <c r="F113" s="3">
        <v>3156</v>
      </c>
      <c r="G113" s="3">
        <v>23</v>
      </c>
      <c r="H113" s="3" t="b">
        <v>1</v>
      </c>
      <c r="I113" s="3" t="b">
        <v>1</v>
      </c>
      <c r="J113" s="3" t="s">
        <v>503</v>
      </c>
      <c r="L113" s="12" t="s">
        <v>1799</v>
      </c>
      <c r="O113" s="13">
        <v>3.2000000000000001E-2</v>
      </c>
      <c r="P113" s="3" t="s">
        <v>1800</v>
      </c>
      <c r="Q113" s="3" t="s">
        <v>1801</v>
      </c>
      <c r="S113" s="3" t="s">
        <v>1802</v>
      </c>
      <c r="T113" s="3" t="s">
        <v>1803</v>
      </c>
      <c r="U113" s="3" t="s">
        <v>1804</v>
      </c>
      <c r="V113" s="3" t="s">
        <v>1805</v>
      </c>
      <c r="W113" s="3" t="s">
        <v>1806</v>
      </c>
      <c r="X113" s="3" t="s">
        <v>1807</v>
      </c>
      <c r="Y113" s="3" t="s">
        <v>1808</v>
      </c>
      <c r="Z113" s="3" t="s">
        <v>1809</v>
      </c>
      <c r="AA113" s="3">
        <v>41</v>
      </c>
      <c r="AB113" s="3">
        <v>1</v>
      </c>
      <c r="AC113" s="14">
        <v>46097</v>
      </c>
      <c r="AD113" s="3" t="s">
        <v>235</v>
      </c>
      <c r="AE113" s="3" t="s">
        <v>236</v>
      </c>
      <c r="AF113" s="12" t="s">
        <v>1810</v>
      </c>
    </row>
    <row r="114" spans="1:32" ht="12.5" x14ac:dyDescent="0.25">
      <c r="A114" s="3" t="s">
        <v>1811</v>
      </c>
      <c r="B114" s="3" t="s">
        <v>224</v>
      </c>
      <c r="C114" s="3" t="s">
        <v>1812</v>
      </c>
      <c r="D114" s="3" t="s">
        <v>1813</v>
      </c>
      <c r="E114" s="3">
        <v>2616</v>
      </c>
      <c r="F114" s="3">
        <v>3055</v>
      </c>
      <c r="G114" s="3">
        <v>57</v>
      </c>
      <c r="H114" s="3" t="b">
        <v>0</v>
      </c>
      <c r="I114" s="3" t="b">
        <v>0</v>
      </c>
      <c r="L114" s="12" t="s">
        <v>1814</v>
      </c>
      <c r="O114" s="13">
        <v>3.95E-2</v>
      </c>
      <c r="P114" s="3" t="s">
        <v>1815</v>
      </c>
      <c r="Q114" s="3" t="s">
        <v>1816</v>
      </c>
      <c r="S114" s="3" t="s">
        <v>1817</v>
      </c>
      <c r="T114" s="3" t="s">
        <v>1818</v>
      </c>
      <c r="U114" s="3" t="s">
        <v>1819</v>
      </c>
      <c r="V114" s="3" t="s">
        <v>1820</v>
      </c>
      <c r="X114" s="3" t="s">
        <v>1821</v>
      </c>
      <c r="Y114" s="3" t="s">
        <v>1822</v>
      </c>
      <c r="Z114" s="3" t="s">
        <v>1823</v>
      </c>
      <c r="AA114" s="3">
        <v>100</v>
      </c>
      <c r="AB114" s="3">
        <v>3</v>
      </c>
      <c r="AC114" s="14">
        <v>46097</v>
      </c>
      <c r="AD114" s="3" t="s">
        <v>235</v>
      </c>
      <c r="AE114" s="3" t="s">
        <v>236</v>
      </c>
      <c r="AF114" s="12" t="s">
        <v>1824</v>
      </c>
    </row>
    <row r="115" spans="1:32" ht="12.5" x14ac:dyDescent="0.25">
      <c r="A115" s="3" t="s">
        <v>1825</v>
      </c>
      <c r="B115" s="3" t="s">
        <v>224</v>
      </c>
      <c r="C115" s="3" t="s">
        <v>1826</v>
      </c>
      <c r="E115" s="3">
        <v>5870</v>
      </c>
      <c r="F115" s="3">
        <v>1107</v>
      </c>
      <c r="G115" s="3">
        <v>980</v>
      </c>
      <c r="H115" s="3" t="b">
        <v>0</v>
      </c>
      <c r="I115" s="3" t="b">
        <v>0</v>
      </c>
      <c r="L115" s="12" t="s">
        <v>1827</v>
      </c>
      <c r="O115" s="13">
        <v>5.9799999999999999E-2</v>
      </c>
      <c r="P115" s="3" t="s">
        <v>1828</v>
      </c>
      <c r="Q115" s="3" t="s">
        <v>1829</v>
      </c>
      <c r="R115" s="3" t="s">
        <v>1830</v>
      </c>
      <c r="S115" s="3" t="s">
        <v>1831</v>
      </c>
      <c r="T115" s="3" t="s">
        <v>1832</v>
      </c>
      <c r="U115" s="3" t="s">
        <v>1833</v>
      </c>
      <c r="V115" s="3" t="s">
        <v>1834</v>
      </c>
      <c r="W115" s="3" t="s">
        <v>1835</v>
      </c>
      <c r="X115" s="3" t="s">
        <v>1836</v>
      </c>
      <c r="Y115" s="3" t="s">
        <v>1837</v>
      </c>
      <c r="AA115" s="3">
        <v>342</v>
      </c>
      <c r="AB115" s="3">
        <v>9</v>
      </c>
      <c r="AC115" s="14">
        <v>46097</v>
      </c>
      <c r="AD115" s="3" t="s">
        <v>235</v>
      </c>
      <c r="AE115" s="3" t="s">
        <v>236</v>
      </c>
      <c r="AF115" s="12" t="s">
        <v>1838</v>
      </c>
    </row>
    <row r="116" spans="1:32" ht="12.5" x14ac:dyDescent="0.25">
      <c r="A116" s="3" t="s">
        <v>1839</v>
      </c>
      <c r="B116" s="3" t="s">
        <v>224</v>
      </c>
      <c r="C116" s="3" t="s">
        <v>1840</v>
      </c>
      <c r="D116" s="3" t="s">
        <v>1841</v>
      </c>
      <c r="E116" s="3">
        <v>2298</v>
      </c>
      <c r="F116" s="3">
        <v>6212</v>
      </c>
      <c r="G116" s="3">
        <v>82</v>
      </c>
      <c r="H116" s="3" t="b">
        <v>1</v>
      </c>
      <c r="I116" s="3" t="b">
        <v>0</v>
      </c>
      <c r="L116" s="12" t="s">
        <v>1842</v>
      </c>
      <c r="O116" s="13">
        <v>1.43E-2</v>
      </c>
      <c r="P116" s="3" t="s">
        <v>1843</v>
      </c>
      <c r="R116" s="3" t="s">
        <v>1844</v>
      </c>
      <c r="S116" s="3" t="s">
        <v>1845</v>
      </c>
      <c r="T116" s="3" t="s">
        <v>1846</v>
      </c>
      <c r="U116" s="3" t="s">
        <v>1847</v>
      </c>
      <c r="V116" s="3" t="s">
        <v>1848</v>
      </c>
      <c r="W116" s="3" t="s">
        <v>1849</v>
      </c>
      <c r="X116" s="3" t="s">
        <v>321</v>
      </c>
      <c r="Y116" s="3" t="s">
        <v>1850</v>
      </c>
      <c r="Z116" s="12" t="s">
        <v>1851</v>
      </c>
      <c r="AA116" s="3">
        <v>31</v>
      </c>
      <c r="AB116" s="3">
        <v>2</v>
      </c>
      <c r="AC116" s="14">
        <v>46097</v>
      </c>
      <c r="AD116" s="3" t="s">
        <v>235</v>
      </c>
      <c r="AE116" s="3" t="s">
        <v>236</v>
      </c>
      <c r="AF116" s="12" t="s">
        <v>1852</v>
      </c>
    </row>
    <row r="117" spans="1:32" ht="12.5" x14ac:dyDescent="0.25">
      <c r="A117" s="3" t="s">
        <v>1853</v>
      </c>
      <c r="B117" s="3" t="s">
        <v>224</v>
      </c>
      <c r="D117" s="3" t="s">
        <v>1854</v>
      </c>
      <c r="E117" s="3">
        <v>324</v>
      </c>
      <c r="F117" s="3">
        <v>922</v>
      </c>
      <c r="G117" s="3">
        <v>77</v>
      </c>
      <c r="H117" s="3" t="b">
        <v>0</v>
      </c>
      <c r="I117" s="3" t="b">
        <v>1</v>
      </c>
      <c r="J117" s="3" t="s">
        <v>1855</v>
      </c>
      <c r="L117" s="12" t="s">
        <v>1856</v>
      </c>
      <c r="O117" s="13">
        <v>4.2200000000000001E-2</v>
      </c>
      <c r="P117" s="3" t="s">
        <v>1857</v>
      </c>
      <c r="Q117" s="3" t="s">
        <v>1858</v>
      </c>
      <c r="R117" s="3" t="s">
        <v>1859</v>
      </c>
      <c r="S117" s="3" t="s">
        <v>1860</v>
      </c>
      <c r="T117" s="3" t="s">
        <v>1861</v>
      </c>
      <c r="U117" s="3" t="s">
        <v>1862</v>
      </c>
      <c r="V117" s="3" t="s">
        <v>1863</v>
      </c>
      <c r="W117" s="3" t="s">
        <v>1864</v>
      </c>
      <c r="X117" s="3" t="s">
        <v>1865</v>
      </c>
      <c r="Y117" s="3" t="s">
        <v>1866</v>
      </c>
      <c r="Z117" s="3" t="s">
        <v>1867</v>
      </c>
      <c r="AA117" s="3">
        <v>13</v>
      </c>
      <c r="AB117" s="3">
        <v>1</v>
      </c>
      <c r="AC117" s="14">
        <v>46097</v>
      </c>
      <c r="AD117" s="3" t="s">
        <v>235</v>
      </c>
      <c r="AE117" s="3" t="s">
        <v>236</v>
      </c>
      <c r="AF117" s="12" t="s">
        <v>1868</v>
      </c>
    </row>
    <row r="118" spans="1:32" ht="12.5" x14ac:dyDescent="0.25">
      <c r="A118" s="3" t="s">
        <v>1869</v>
      </c>
      <c r="B118" s="3" t="s">
        <v>224</v>
      </c>
      <c r="C118" s="3" t="s">
        <v>1870</v>
      </c>
      <c r="D118" s="3" t="s">
        <v>1871</v>
      </c>
      <c r="E118" s="3">
        <v>76</v>
      </c>
      <c r="F118" s="3">
        <v>369</v>
      </c>
      <c r="G118" s="3">
        <v>62</v>
      </c>
      <c r="H118" s="3" t="b">
        <v>0</v>
      </c>
      <c r="I118" s="3" t="b">
        <v>0</v>
      </c>
      <c r="J118" s="3" t="s">
        <v>1872</v>
      </c>
      <c r="L118" s="12" t="s">
        <v>1873</v>
      </c>
      <c r="O118" s="13">
        <v>5.7000000000000002E-2</v>
      </c>
      <c r="P118" s="3" t="s">
        <v>1874</v>
      </c>
      <c r="S118" s="3" t="s">
        <v>1875</v>
      </c>
      <c r="T118" s="3" t="s">
        <v>1876</v>
      </c>
      <c r="U118" s="3" t="s">
        <v>755</v>
      </c>
      <c r="V118" s="3" t="s">
        <v>1877</v>
      </c>
      <c r="W118" s="3" t="s">
        <v>1878</v>
      </c>
      <c r="X118" s="3" t="s">
        <v>1879</v>
      </c>
      <c r="Y118" s="3" t="s">
        <v>1880</v>
      </c>
      <c r="Z118" s="3" t="s">
        <v>1881</v>
      </c>
      <c r="AA118" s="3">
        <v>4</v>
      </c>
      <c r="AB118" s="3">
        <v>0</v>
      </c>
      <c r="AC118" s="14">
        <v>46097</v>
      </c>
      <c r="AD118" s="3" t="s">
        <v>235</v>
      </c>
      <c r="AE118" s="3" t="s">
        <v>236</v>
      </c>
      <c r="AF118" s="12" t="s">
        <v>1882</v>
      </c>
    </row>
    <row r="119" spans="1:32" ht="12.5" x14ac:dyDescent="0.25">
      <c r="A119" s="3" t="s">
        <v>1883</v>
      </c>
      <c r="B119" s="3" t="s">
        <v>224</v>
      </c>
      <c r="C119" s="3" t="s">
        <v>1884</v>
      </c>
      <c r="D119" s="3" t="s">
        <v>1885</v>
      </c>
      <c r="E119" s="3">
        <v>2668</v>
      </c>
      <c r="F119" s="3">
        <v>7250</v>
      </c>
      <c r="G119" s="3">
        <v>3175</v>
      </c>
      <c r="H119" s="3" t="b">
        <v>0</v>
      </c>
      <c r="I119" s="3" t="b">
        <v>0</v>
      </c>
      <c r="L119" s="12" t="s">
        <v>1886</v>
      </c>
      <c r="O119" s="13">
        <v>6.1000000000000004E-3</v>
      </c>
      <c r="P119" s="3" t="s">
        <v>1887</v>
      </c>
      <c r="Q119" s="3" t="s">
        <v>1888</v>
      </c>
      <c r="R119" s="3" t="s">
        <v>1889</v>
      </c>
      <c r="S119" s="3" t="s">
        <v>1890</v>
      </c>
      <c r="T119" s="3" t="s">
        <v>1891</v>
      </c>
      <c r="U119" s="3" t="s">
        <v>1892</v>
      </c>
      <c r="V119" s="3" t="s">
        <v>1893</v>
      </c>
      <c r="W119" s="3" t="s">
        <v>1894</v>
      </c>
      <c r="X119" s="3" t="s">
        <v>1895</v>
      </c>
      <c r="Y119" s="3" t="s">
        <v>1896</v>
      </c>
      <c r="Z119" s="3" t="s">
        <v>1897</v>
      </c>
      <c r="AA119" s="3">
        <v>14</v>
      </c>
      <c r="AB119" s="3">
        <v>2</v>
      </c>
      <c r="AC119" s="14">
        <v>46097</v>
      </c>
      <c r="AD119" s="3" t="s">
        <v>235</v>
      </c>
      <c r="AE119" s="3" t="s">
        <v>236</v>
      </c>
      <c r="AF119" s="12" t="s">
        <v>1898</v>
      </c>
    </row>
    <row r="120" spans="1:32" ht="12.5" x14ac:dyDescent="0.25">
      <c r="A120" s="3" t="s">
        <v>1899</v>
      </c>
      <c r="B120" s="3" t="s">
        <v>224</v>
      </c>
      <c r="C120" s="3" t="s">
        <v>1900</v>
      </c>
      <c r="D120" s="3" t="s">
        <v>1901</v>
      </c>
      <c r="E120" s="3">
        <v>2550</v>
      </c>
      <c r="F120" s="3">
        <v>6199</v>
      </c>
      <c r="G120" s="3">
        <v>81</v>
      </c>
      <c r="H120" s="3" t="b">
        <v>0</v>
      </c>
      <c r="I120" s="3" t="b">
        <v>0</v>
      </c>
      <c r="L120" s="12" t="s">
        <v>1902</v>
      </c>
      <c r="O120" s="13">
        <v>4.2599999999999999E-2</v>
      </c>
      <c r="P120" s="3" t="s">
        <v>1903</v>
      </c>
      <c r="Q120" s="3" t="s">
        <v>1904</v>
      </c>
      <c r="S120" s="3" t="s">
        <v>1905</v>
      </c>
      <c r="T120" s="3" t="s">
        <v>1906</v>
      </c>
      <c r="U120" s="3" t="s">
        <v>1907</v>
      </c>
      <c r="V120" s="3" t="s">
        <v>1908</v>
      </c>
      <c r="X120" s="3" t="s">
        <v>615</v>
      </c>
      <c r="Y120" s="3" t="s">
        <v>1909</v>
      </c>
      <c r="AA120" s="3">
        <v>107</v>
      </c>
      <c r="AB120" s="3">
        <v>2</v>
      </c>
      <c r="AC120" s="14">
        <v>46097</v>
      </c>
      <c r="AD120" s="3" t="s">
        <v>235</v>
      </c>
      <c r="AE120" s="3" t="s">
        <v>236</v>
      </c>
      <c r="AF120" s="12" t="s">
        <v>1910</v>
      </c>
    </row>
    <row r="121" spans="1:32" ht="12.5" x14ac:dyDescent="0.25">
      <c r="A121" s="3" t="s">
        <v>1911</v>
      </c>
      <c r="B121" s="3" t="s">
        <v>224</v>
      </c>
      <c r="C121" s="3" t="s">
        <v>1912</v>
      </c>
      <c r="E121" s="3">
        <v>178</v>
      </c>
      <c r="F121" s="3">
        <v>1119</v>
      </c>
      <c r="G121" s="3">
        <v>102</v>
      </c>
      <c r="H121" s="3" t="b">
        <v>0</v>
      </c>
      <c r="I121" s="3" t="b">
        <v>0</v>
      </c>
      <c r="L121" s="12" t="s">
        <v>1913</v>
      </c>
      <c r="O121" s="13">
        <v>7.2999999999999995E-2</v>
      </c>
      <c r="P121" s="3" t="s">
        <v>1914</v>
      </c>
      <c r="Q121" s="3" t="s">
        <v>1915</v>
      </c>
      <c r="S121" s="3" t="s">
        <v>1916</v>
      </c>
      <c r="T121" s="3" t="s">
        <v>1917</v>
      </c>
      <c r="U121" s="3" t="s">
        <v>1918</v>
      </c>
      <c r="V121" s="3" t="s">
        <v>1919</v>
      </c>
      <c r="X121" s="3" t="s">
        <v>1920</v>
      </c>
      <c r="Y121" s="3" t="s">
        <v>1921</v>
      </c>
      <c r="Z121" s="12" t="s">
        <v>1922</v>
      </c>
      <c r="AA121" s="3">
        <v>13</v>
      </c>
      <c r="AB121" s="3">
        <v>0</v>
      </c>
      <c r="AC121" s="14">
        <v>46097</v>
      </c>
      <c r="AD121" s="3" t="s">
        <v>235</v>
      </c>
      <c r="AE121" s="3" t="s">
        <v>236</v>
      </c>
      <c r="AF121" s="12" t="s">
        <v>1923</v>
      </c>
    </row>
    <row r="122" spans="1:32" ht="12.5" x14ac:dyDescent="0.25">
      <c r="A122" s="3" t="s">
        <v>1924</v>
      </c>
      <c r="B122" s="3" t="s">
        <v>224</v>
      </c>
      <c r="C122" s="3" t="s">
        <v>1925</v>
      </c>
      <c r="D122" s="3" t="s">
        <v>1926</v>
      </c>
      <c r="E122" s="3">
        <v>386</v>
      </c>
      <c r="F122" s="3">
        <v>879</v>
      </c>
      <c r="G122" s="3">
        <v>143</v>
      </c>
      <c r="H122" s="3" t="b">
        <v>0</v>
      </c>
      <c r="I122" s="3" t="b">
        <v>0</v>
      </c>
      <c r="L122" s="12" t="s">
        <v>1927</v>
      </c>
      <c r="O122" s="13">
        <v>2.01E-2</v>
      </c>
      <c r="P122" s="3" t="s">
        <v>1928</v>
      </c>
      <c r="S122" s="3" t="s">
        <v>1929</v>
      </c>
      <c r="T122" s="3" t="s">
        <v>1930</v>
      </c>
      <c r="U122" s="3" t="s">
        <v>348</v>
      </c>
      <c r="V122" s="3" t="s">
        <v>1931</v>
      </c>
      <c r="X122" s="3" t="s">
        <v>1932</v>
      </c>
      <c r="Y122" s="3" t="s">
        <v>1933</v>
      </c>
      <c r="Z122" s="3" t="s">
        <v>1934</v>
      </c>
      <c r="AA122" s="3">
        <v>8</v>
      </c>
      <c r="AB122" s="3">
        <v>0</v>
      </c>
      <c r="AC122" s="14">
        <v>46097</v>
      </c>
      <c r="AD122" s="3" t="s">
        <v>235</v>
      </c>
      <c r="AE122" s="3" t="s">
        <v>236</v>
      </c>
      <c r="AF122" s="12" t="s">
        <v>1935</v>
      </c>
    </row>
    <row r="123" spans="1:32" ht="12.5" x14ac:dyDescent="0.25">
      <c r="A123" s="3" t="s">
        <v>1936</v>
      </c>
      <c r="B123" s="3" t="s">
        <v>224</v>
      </c>
      <c r="C123" s="3" t="s">
        <v>1937</v>
      </c>
      <c r="D123" s="3" t="s">
        <v>1938</v>
      </c>
      <c r="E123" s="3">
        <v>1848</v>
      </c>
      <c r="F123" s="3">
        <v>4770</v>
      </c>
      <c r="G123" s="3">
        <v>37</v>
      </c>
      <c r="H123" s="3" t="b">
        <v>0</v>
      </c>
      <c r="I123" s="3" t="b">
        <v>0</v>
      </c>
      <c r="K123" s="12" t="s">
        <v>1939</v>
      </c>
      <c r="L123" s="12" t="s">
        <v>1940</v>
      </c>
      <c r="O123" s="13">
        <v>1.14E-2</v>
      </c>
      <c r="P123" s="3" t="s">
        <v>1941</v>
      </c>
      <c r="Q123" s="3" t="s">
        <v>1942</v>
      </c>
      <c r="S123" s="3" t="s">
        <v>1943</v>
      </c>
      <c r="T123" s="3" t="s">
        <v>1944</v>
      </c>
      <c r="U123" s="3" t="s">
        <v>1945</v>
      </c>
      <c r="V123" s="3" t="s">
        <v>1946</v>
      </c>
      <c r="W123" s="3" t="s">
        <v>1947</v>
      </c>
      <c r="X123" s="3" t="s">
        <v>439</v>
      </c>
      <c r="Z123" s="3" t="s">
        <v>1948</v>
      </c>
      <c r="AA123" s="3">
        <v>19</v>
      </c>
      <c r="AB123" s="3">
        <v>2</v>
      </c>
      <c r="AC123" s="14">
        <v>46097</v>
      </c>
      <c r="AD123" s="3" t="s">
        <v>235</v>
      </c>
      <c r="AE123" s="3" t="s">
        <v>236</v>
      </c>
      <c r="AF123" s="12" t="s">
        <v>1949</v>
      </c>
    </row>
    <row r="124" spans="1:32" ht="12.5" x14ac:dyDescent="0.25">
      <c r="A124" s="3" t="s">
        <v>1950</v>
      </c>
      <c r="B124" s="3" t="s">
        <v>224</v>
      </c>
      <c r="C124" s="3" t="s">
        <v>1951</v>
      </c>
      <c r="D124" s="3" t="s">
        <v>1952</v>
      </c>
      <c r="E124" s="3">
        <v>985</v>
      </c>
      <c r="F124" s="3">
        <v>1060</v>
      </c>
      <c r="G124" s="3">
        <v>77</v>
      </c>
      <c r="H124" s="3" t="b">
        <v>0</v>
      </c>
      <c r="I124" s="3" t="b">
        <v>0</v>
      </c>
      <c r="L124" s="12" t="s">
        <v>1953</v>
      </c>
      <c r="O124" s="13">
        <v>6.2300000000000001E-2</v>
      </c>
      <c r="P124" s="3" t="s">
        <v>1954</v>
      </c>
      <c r="Q124" s="3" t="s">
        <v>1955</v>
      </c>
      <c r="R124" s="3" t="s">
        <v>1956</v>
      </c>
      <c r="S124" s="3" t="s">
        <v>1957</v>
      </c>
      <c r="T124" s="3" t="s">
        <v>1958</v>
      </c>
      <c r="U124" s="3" t="s">
        <v>1959</v>
      </c>
      <c r="V124" s="3" t="s">
        <v>1960</v>
      </c>
      <c r="W124" s="3" t="s">
        <v>1961</v>
      </c>
      <c r="X124" s="3" t="s">
        <v>1962</v>
      </c>
      <c r="Y124" s="3" t="s">
        <v>1963</v>
      </c>
      <c r="Z124" s="3" t="s">
        <v>1964</v>
      </c>
      <c r="AA124" s="3">
        <v>59</v>
      </c>
      <c r="AB124" s="3">
        <v>2</v>
      </c>
      <c r="AC124" s="14">
        <v>46097</v>
      </c>
      <c r="AD124" s="3" t="s">
        <v>235</v>
      </c>
      <c r="AE124" s="3" t="s">
        <v>236</v>
      </c>
      <c r="AF124" s="12" t="s">
        <v>1965</v>
      </c>
    </row>
    <row r="125" spans="1:32" ht="12.5" x14ac:dyDescent="0.25">
      <c r="A125" s="12" t="s">
        <v>1966</v>
      </c>
      <c r="B125" s="3" t="s">
        <v>224</v>
      </c>
      <c r="C125" s="3" t="s">
        <v>1967</v>
      </c>
      <c r="D125" s="3" t="s">
        <v>1968</v>
      </c>
      <c r="E125" s="3">
        <v>1433</v>
      </c>
      <c r="F125" s="3">
        <v>1997</v>
      </c>
      <c r="G125" s="3">
        <v>318</v>
      </c>
      <c r="H125" s="3" t="b">
        <v>0</v>
      </c>
      <c r="I125" s="3" t="b">
        <v>0</v>
      </c>
      <c r="L125" s="12" t="s">
        <v>1969</v>
      </c>
      <c r="O125" s="13">
        <v>4.2200000000000001E-2</v>
      </c>
      <c r="P125" s="3" t="s">
        <v>1970</v>
      </c>
      <c r="Q125" s="3" t="s">
        <v>1971</v>
      </c>
      <c r="R125" s="3" t="s">
        <v>1972</v>
      </c>
      <c r="S125" s="3" t="s">
        <v>1973</v>
      </c>
      <c r="T125" s="3" t="s">
        <v>1974</v>
      </c>
      <c r="U125" s="3" t="s">
        <v>1975</v>
      </c>
      <c r="V125" s="3" t="s">
        <v>1976</v>
      </c>
      <c r="X125" s="3" t="s">
        <v>1977</v>
      </c>
      <c r="Y125" s="3" t="s">
        <v>1978</v>
      </c>
      <c r="Z125" s="3" t="s">
        <v>1979</v>
      </c>
      <c r="AA125" s="3">
        <v>49</v>
      </c>
      <c r="AB125" s="3">
        <v>12</v>
      </c>
      <c r="AC125" s="14">
        <v>46097</v>
      </c>
      <c r="AD125" s="3" t="s">
        <v>235</v>
      </c>
      <c r="AE125" s="3" t="s">
        <v>236</v>
      </c>
      <c r="AF125" s="12" t="s">
        <v>1980</v>
      </c>
    </row>
    <row r="126" spans="1:32" ht="12.5" x14ac:dyDescent="0.25">
      <c r="A126" s="3" t="s">
        <v>1981</v>
      </c>
      <c r="B126" s="3" t="s">
        <v>224</v>
      </c>
      <c r="C126" s="3" t="s">
        <v>1982</v>
      </c>
      <c r="D126" s="3" t="s">
        <v>1983</v>
      </c>
      <c r="E126" s="3">
        <v>811</v>
      </c>
      <c r="F126" s="3">
        <v>1213</v>
      </c>
      <c r="G126" s="3">
        <v>318</v>
      </c>
      <c r="H126" s="3" t="b">
        <v>0</v>
      </c>
      <c r="I126" s="3" t="b">
        <v>0</v>
      </c>
      <c r="L126" s="12" t="s">
        <v>1984</v>
      </c>
      <c r="O126" s="13">
        <v>0.18759999999999999</v>
      </c>
      <c r="P126" s="3" t="s">
        <v>1985</v>
      </c>
      <c r="R126" s="3" t="s">
        <v>1986</v>
      </c>
      <c r="S126" s="3" t="s">
        <v>1987</v>
      </c>
      <c r="T126" s="3" t="s">
        <v>1988</v>
      </c>
      <c r="U126" s="3" t="s">
        <v>1989</v>
      </c>
      <c r="V126" s="3" t="s">
        <v>1990</v>
      </c>
      <c r="W126" s="3" t="s">
        <v>1991</v>
      </c>
      <c r="X126" s="3" t="s">
        <v>1992</v>
      </c>
      <c r="Y126" s="3" t="s">
        <v>1993</v>
      </c>
      <c r="AA126" s="3">
        <v>134</v>
      </c>
      <c r="AB126" s="3">
        <v>19</v>
      </c>
      <c r="AC126" s="14">
        <v>46097</v>
      </c>
      <c r="AD126" s="3" t="s">
        <v>235</v>
      </c>
      <c r="AE126" s="3" t="s">
        <v>236</v>
      </c>
      <c r="AF126" s="12" t="s">
        <v>1994</v>
      </c>
    </row>
    <row r="127" spans="1:32" ht="12.5" x14ac:dyDescent="0.25">
      <c r="A127" s="3" t="s">
        <v>1995</v>
      </c>
      <c r="B127" s="3" t="s">
        <v>224</v>
      </c>
      <c r="C127" s="3" t="s">
        <v>1996</v>
      </c>
      <c r="D127" s="3" t="s">
        <v>1997</v>
      </c>
      <c r="E127" s="3">
        <v>228</v>
      </c>
      <c r="F127" s="3">
        <v>414</v>
      </c>
      <c r="G127" s="3">
        <v>14</v>
      </c>
      <c r="H127" s="3" t="b">
        <v>0</v>
      </c>
      <c r="I127" s="3" t="b">
        <v>0</v>
      </c>
      <c r="L127" s="12" t="s">
        <v>1998</v>
      </c>
      <c r="O127" s="13">
        <v>0.38929999999999998</v>
      </c>
      <c r="P127" s="3" t="s">
        <v>1999</v>
      </c>
      <c r="Q127" s="3" t="s">
        <v>2000</v>
      </c>
      <c r="R127" s="3" t="s">
        <v>2001</v>
      </c>
      <c r="S127" s="3" t="s">
        <v>2002</v>
      </c>
      <c r="T127" s="3" t="s">
        <v>2003</v>
      </c>
      <c r="U127" s="3" t="s">
        <v>2004</v>
      </c>
      <c r="V127" s="3" t="s">
        <v>2005</v>
      </c>
      <c r="X127" s="3" t="s">
        <v>615</v>
      </c>
      <c r="Y127" s="3" t="s">
        <v>2006</v>
      </c>
      <c r="AA127" s="3">
        <v>80</v>
      </c>
      <c r="AB127" s="3">
        <v>9</v>
      </c>
      <c r="AC127" s="14">
        <v>46097</v>
      </c>
      <c r="AD127" s="3" t="s">
        <v>235</v>
      </c>
      <c r="AE127" s="3" t="s">
        <v>236</v>
      </c>
      <c r="AF127" s="12" t="s">
        <v>2007</v>
      </c>
    </row>
    <row r="128" spans="1:32" ht="12.5" x14ac:dyDescent="0.25">
      <c r="A128" s="12" t="s">
        <v>2008</v>
      </c>
      <c r="B128" s="3" t="s">
        <v>224</v>
      </c>
      <c r="D128" s="3" t="s">
        <v>2009</v>
      </c>
      <c r="E128" s="3">
        <v>6787</v>
      </c>
      <c r="F128" s="3">
        <v>6399</v>
      </c>
      <c r="G128" s="3">
        <v>1043</v>
      </c>
      <c r="H128" s="3" t="b">
        <v>0</v>
      </c>
      <c r="I128" s="3" t="b">
        <v>1</v>
      </c>
      <c r="J128" s="3" t="s">
        <v>503</v>
      </c>
      <c r="K128" s="12" t="s">
        <v>2010</v>
      </c>
      <c r="L128" s="12" t="s">
        <v>2011</v>
      </c>
      <c r="O128" s="13">
        <v>3.3E-3</v>
      </c>
      <c r="P128" s="3" t="s">
        <v>2012</v>
      </c>
      <c r="Q128" s="3" t="s">
        <v>2013</v>
      </c>
      <c r="S128" s="3" t="s">
        <v>2014</v>
      </c>
      <c r="T128" s="3" t="s">
        <v>2015</v>
      </c>
      <c r="U128" s="3" t="s">
        <v>348</v>
      </c>
      <c r="V128" s="3" t="s">
        <v>2016</v>
      </c>
      <c r="X128" s="3" t="s">
        <v>439</v>
      </c>
      <c r="Z128" s="3" t="s">
        <v>2017</v>
      </c>
      <c r="AA128" s="3">
        <v>22</v>
      </c>
      <c r="AB128" s="3">
        <v>0</v>
      </c>
      <c r="AC128" s="14">
        <v>46097</v>
      </c>
      <c r="AD128" s="3" t="s">
        <v>235</v>
      </c>
      <c r="AE128" s="3" t="s">
        <v>236</v>
      </c>
      <c r="AF128" s="12" t="s">
        <v>2018</v>
      </c>
    </row>
    <row r="129" spans="1:32" ht="12.5" x14ac:dyDescent="0.25">
      <c r="A129" s="3" t="s">
        <v>2019</v>
      </c>
      <c r="B129" s="3" t="s">
        <v>224</v>
      </c>
      <c r="C129" s="3" t="s">
        <v>2020</v>
      </c>
      <c r="D129" s="3" t="s">
        <v>2021</v>
      </c>
      <c r="E129" s="3">
        <v>307</v>
      </c>
      <c r="F129" s="3">
        <v>1364</v>
      </c>
      <c r="G129" s="3">
        <v>40</v>
      </c>
      <c r="H129" s="3" t="b">
        <v>0</v>
      </c>
      <c r="I129" s="3" t="b">
        <v>0</v>
      </c>
      <c r="L129" s="12" t="s">
        <v>2022</v>
      </c>
      <c r="O129" s="13">
        <v>1.8072999999999999</v>
      </c>
      <c r="P129" s="3" t="s">
        <v>2023</v>
      </c>
      <c r="Q129" s="3" t="s">
        <v>2024</v>
      </c>
      <c r="R129" s="3" t="s">
        <v>2025</v>
      </c>
      <c r="S129" s="3" t="s">
        <v>2026</v>
      </c>
      <c r="T129" s="3" t="s">
        <v>2027</v>
      </c>
      <c r="U129" s="3" t="s">
        <v>2028</v>
      </c>
      <c r="V129" s="3" t="s">
        <v>2029</v>
      </c>
      <c r="X129" s="3" t="s">
        <v>2030</v>
      </c>
      <c r="Y129" s="3" t="s">
        <v>2031</v>
      </c>
      <c r="Z129" s="3" t="s">
        <v>2032</v>
      </c>
      <c r="AA129" s="3">
        <v>528</v>
      </c>
      <c r="AB129" s="3">
        <v>27</v>
      </c>
      <c r="AC129" s="14">
        <v>46097</v>
      </c>
      <c r="AD129" s="3" t="s">
        <v>235</v>
      </c>
      <c r="AE129" s="3" t="s">
        <v>236</v>
      </c>
      <c r="AF129" s="12" t="s">
        <v>2033</v>
      </c>
    </row>
    <row r="130" spans="1:32" ht="12.5" x14ac:dyDescent="0.25">
      <c r="A130" s="3" t="s">
        <v>2034</v>
      </c>
      <c r="B130" s="3" t="s">
        <v>224</v>
      </c>
      <c r="C130" s="3" t="s">
        <v>2035</v>
      </c>
      <c r="D130" s="3" t="s">
        <v>2036</v>
      </c>
      <c r="E130" s="3">
        <v>2197</v>
      </c>
      <c r="F130" s="3">
        <v>5276</v>
      </c>
      <c r="G130" s="3">
        <v>202</v>
      </c>
      <c r="H130" s="3" t="b">
        <v>0</v>
      </c>
      <c r="I130" s="3" t="b">
        <v>0</v>
      </c>
      <c r="K130" s="12" t="s">
        <v>2037</v>
      </c>
      <c r="L130" s="12" t="s">
        <v>2038</v>
      </c>
      <c r="O130" s="13">
        <v>1.7000000000000001E-2</v>
      </c>
      <c r="P130" s="3" t="s">
        <v>2039</v>
      </c>
      <c r="Q130" s="3" t="s">
        <v>2040</v>
      </c>
      <c r="R130" s="3" t="s">
        <v>2041</v>
      </c>
      <c r="S130" s="3" t="s">
        <v>2042</v>
      </c>
      <c r="T130" s="3" t="s">
        <v>2043</v>
      </c>
      <c r="U130" s="3" t="s">
        <v>2044</v>
      </c>
      <c r="V130" s="3" t="s">
        <v>2045</v>
      </c>
      <c r="W130" s="12" t="s">
        <v>2046</v>
      </c>
      <c r="X130" s="3" t="s">
        <v>2047</v>
      </c>
      <c r="Y130" s="3" t="s">
        <v>2048</v>
      </c>
      <c r="Z130" s="3" t="s">
        <v>2049</v>
      </c>
      <c r="AA130" s="3">
        <v>35</v>
      </c>
      <c r="AB130" s="3">
        <v>3</v>
      </c>
      <c r="AC130" s="14">
        <v>46097</v>
      </c>
      <c r="AD130" s="3" t="s">
        <v>235</v>
      </c>
      <c r="AE130" s="3" t="s">
        <v>236</v>
      </c>
      <c r="AF130" s="12" t="s">
        <v>2050</v>
      </c>
    </row>
    <row r="131" spans="1:32" ht="12.5" x14ac:dyDescent="0.25">
      <c r="A131" s="3" t="s">
        <v>2051</v>
      </c>
      <c r="B131" s="3" t="s">
        <v>224</v>
      </c>
      <c r="C131" s="3" t="s">
        <v>2052</v>
      </c>
      <c r="D131" s="3" t="s">
        <v>2053</v>
      </c>
      <c r="E131" s="3">
        <v>91</v>
      </c>
      <c r="F131" s="3">
        <v>1184</v>
      </c>
      <c r="G131" s="3">
        <v>17</v>
      </c>
      <c r="H131" s="3" t="b">
        <v>0</v>
      </c>
      <c r="I131" s="3" t="b">
        <v>0</v>
      </c>
      <c r="K131" s="12" t="s">
        <v>2054</v>
      </c>
      <c r="L131" s="12" t="s">
        <v>2055</v>
      </c>
      <c r="O131" s="13">
        <v>3.5700000000000003E-2</v>
      </c>
      <c r="P131" s="3" t="s">
        <v>2056</v>
      </c>
      <c r="S131" s="3" t="s">
        <v>2057</v>
      </c>
      <c r="T131" s="3" t="s">
        <v>2058</v>
      </c>
      <c r="U131" s="3" t="s">
        <v>2059</v>
      </c>
      <c r="V131" s="3" t="s">
        <v>2060</v>
      </c>
      <c r="X131" s="3" t="s">
        <v>2061</v>
      </c>
      <c r="Y131" s="3" t="s">
        <v>2062</v>
      </c>
      <c r="Z131" s="3" t="s">
        <v>2063</v>
      </c>
      <c r="AA131" s="3">
        <v>3</v>
      </c>
      <c r="AB131" s="3">
        <v>0</v>
      </c>
      <c r="AC131" s="14">
        <v>46097</v>
      </c>
      <c r="AD131" s="3" t="s">
        <v>235</v>
      </c>
      <c r="AE131" s="3" t="s">
        <v>236</v>
      </c>
      <c r="AF131" s="12" t="s">
        <v>2064</v>
      </c>
    </row>
    <row r="132" spans="1:32" ht="12.5" x14ac:dyDescent="0.25">
      <c r="A132" s="3" t="s">
        <v>2065</v>
      </c>
      <c r="B132" s="3" t="s">
        <v>224</v>
      </c>
      <c r="C132" s="3" t="s">
        <v>2066</v>
      </c>
      <c r="D132" s="3" t="s">
        <v>2067</v>
      </c>
      <c r="E132" s="3">
        <v>1793</v>
      </c>
      <c r="F132" s="3">
        <v>3257</v>
      </c>
      <c r="G132" s="3">
        <v>1385</v>
      </c>
      <c r="H132" s="3" t="b">
        <v>0</v>
      </c>
      <c r="I132" s="3" t="b">
        <v>0</v>
      </c>
      <c r="L132" s="12" t="s">
        <v>2068</v>
      </c>
      <c r="O132" s="13">
        <v>1.9400000000000001E-2</v>
      </c>
      <c r="P132" s="3" t="s">
        <v>2069</v>
      </c>
      <c r="Q132" s="3" t="s">
        <v>2070</v>
      </c>
      <c r="R132" s="3" t="s">
        <v>2071</v>
      </c>
      <c r="S132" s="3" t="s">
        <v>2072</v>
      </c>
      <c r="T132" s="3" t="s">
        <v>2073</v>
      </c>
      <c r="U132" s="3" t="s">
        <v>2074</v>
      </c>
      <c r="V132" s="3" t="s">
        <v>2075</v>
      </c>
      <c r="W132" s="3" t="s">
        <v>2076</v>
      </c>
      <c r="X132" s="3" t="s">
        <v>2077</v>
      </c>
      <c r="Y132" s="3" t="s">
        <v>2078</v>
      </c>
      <c r="Z132" s="3" t="s">
        <v>2079</v>
      </c>
      <c r="AA132" s="3">
        <v>33</v>
      </c>
      <c r="AB132" s="3">
        <v>2</v>
      </c>
      <c r="AC132" s="14">
        <v>46097</v>
      </c>
      <c r="AD132" s="3" t="s">
        <v>235</v>
      </c>
      <c r="AE132" s="3" t="s">
        <v>236</v>
      </c>
      <c r="AF132" s="12" t="s">
        <v>2080</v>
      </c>
    </row>
    <row r="133" spans="1:32" ht="12.5" x14ac:dyDescent="0.25">
      <c r="A133" s="3" t="s">
        <v>2081</v>
      </c>
      <c r="B133" s="3" t="s">
        <v>224</v>
      </c>
      <c r="C133" s="3" t="s">
        <v>2082</v>
      </c>
      <c r="D133" s="3" t="s">
        <v>2083</v>
      </c>
      <c r="E133" s="3">
        <v>245</v>
      </c>
      <c r="F133" s="3">
        <v>1253</v>
      </c>
      <c r="G133" s="3">
        <v>62</v>
      </c>
      <c r="H133" s="3" t="b">
        <v>0</v>
      </c>
      <c r="I133" s="3" t="b">
        <v>1</v>
      </c>
      <c r="J133" s="3" t="s">
        <v>561</v>
      </c>
      <c r="L133" s="12" t="s">
        <v>2084</v>
      </c>
      <c r="O133" s="13">
        <v>8.2299999999999998E-2</v>
      </c>
      <c r="P133" s="3" t="s">
        <v>2085</v>
      </c>
      <c r="Q133" s="3" t="s">
        <v>2086</v>
      </c>
      <c r="S133" s="3" t="s">
        <v>2087</v>
      </c>
      <c r="T133" s="3" t="s">
        <v>2088</v>
      </c>
      <c r="U133" s="3" t="s">
        <v>2089</v>
      </c>
      <c r="V133" s="3" t="s">
        <v>2090</v>
      </c>
      <c r="X133" s="3" t="s">
        <v>615</v>
      </c>
      <c r="Y133" s="3" t="s">
        <v>2091</v>
      </c>
      <c r="AA133" s="3">
        <v>19</v>
      </c>
      <c r="AB133" s="3">
        <v>1</v>
      </c>
      <c r="AC133" s="14">
        <v>46097</v>
      </c>
      <c r="AD133" s="3" t="s">
        <v>235</v>
      </c>
      <c r="AE133" s="3" t="s">
        <v>236</v>
      </c>
      <c r="AF133" s="12" t="s">
        <v>2092</v>
      </c>
    </row>
    <row r="134" spans="1:32" ht="12.5" x14ac:dyDescent="0.25">
      <c r="A134" s="3" t="s">
        <v>2093</v>
      </c>
      <c r="B134" s="3" t="s">
        <v>224</v>
      </c>
      <c r="C134" s="3" t="s">
        <v>2094</v>
      </c>
      <c r="D134" s="3" t="s">
        <v>2095</v>
      </c>
      <c r="E134" s="3">
        <v>382</v>
      </c>
      <c r="F134" s="3">
        <v>774</v>
      </c>
      <c r="G134" s="3">
        <v>26</v>
      </c>
      <c r="H134" s="3" t="b">
        <v>1</v>
      </c>
      <c r="I134" s="3" t="b">
        <v>0</v>
      </c>
      <c r="L134" s="12" t="s">
        <v>2096</v>
      </c>
      <c r="O134" s="13">
        <v>4.9500000000000002E-2</v>
      </c>
      <c r="P134" s="3" t="s">
        <v>2097</v>
      </c>
      <c r="Q134" s="3" t="s">
        <v>2098</v>
      </c>
      <c r="S134" s="3" t="s">
        <v>2099</v>
      </c>
      <c r="T134" s="3" t="s">
        <v>2100</v>
      </c>
      <c r="U134" s="3" t="s">
        <v>2101</v>
      </c>
      <c r="V134" s="3" t="s">
        <v>2102</v>
      </c>
      <c r="X134" s="3" t="s">
        <v>2103</v>
      </c>
      <c r="Y134" s="3" t="s">
        <v>2104</v>
      </c>
      <c r="Z134" s="3" t="s">
        <v>2105</v>
      </c>
      <c r="AA134" s="3">
        <v>18</v>
      </c>
      <c r="AB134" s="3">
        <v>1</v>
      </c>
      <c r="AC134" s="14">
        <v>46097</v>
      </c>
      <c r="AD134" s="3" t="s">
        <v>235</v>
      </c>
      <c r="AE134" s="3" t="s">
        <v>236</v>
      </c>
      <c r="AF134" s="12" t="s">
        <v>2106</v>
      </c>
    </row>
    <row r="135" spans="1:32" ht="12.5" x14ac:dyDescent="0.25">
      <c r="A135" s="3" t="s">
        <v>2107</v>
      </c>
      <c r="B135" s="3" t="s">
        <v>224</v>
      </c>
      <c r="C135" s="3" t="s">
        <v>2108</v>
      </c>
      <c r="D135" s="3" t="s">
        <v>2109</v>
      </c>
      <c r="E135" s="3">
        <v>1993</v>
      </c>
      <c r="F135" s="3">
        <v>4507</v>
      </c>
      <c r="G135" s="3">
        <v>722</v>
      </c>
      <c r="H135" s="3" t="b">
        <v>0</v>
      </c>
      <c r="I135" s="3" t="b">
        <v>0</v>
      </c>
      <c r="L135" s="12" t="s">
        <v>2110</v>
      </c>
      <c r="O135" s="13">
        <v>5.5399999999999998E-2</v>
      </c>
      <c r="P135" s="3" t="s">
        <v>2111</v>
      </c>
      <c r="S135" s="3" t="s">
        <v>2112</v>
      </c>
      <c r="T135" s="3" t="s">
        <v>2113</v>
      </c>
      <c r="U135" s="3" t="s">
        <v>2114</v>
      </c>
      <c r="V135" s="3" t="s">
        <v>2115</v>
      </c>
      <c r="W135" s="3" t="s">
        <v>2116</v>
      </c>
      <c r="X135" s="3" t="s">
        <v>2117</v>
      </c>
      <c r="Y135" s="3" t="s">
        <v>2118</v>
      </c>
      <c r="Z135" s="3" t="s">
        <v>2119</v>
      </c>
      <c r="AA135" s="3">
        <v>109</v>
      </c>
      <c r="AB135" s="3">
        <v>2</v>
      </c>
      <c r="AC135" s="14">
        <v>46097</v>
      </c>
      <c r="AD135" s="3" t="s">
        <v>235</v>
      </c>
      <c r="AE135" s="3" t="s">
        <v>236</v>
      </c>
      <c r="AF135" s="12" t="s">
        <v>2120</v>
      </c>
    </row>
    <row r="136" spans="1:32" ht="12.5" x14ac:dyDescent="0.25">
      <c r="A136" s="3" t="s">
        <v>2121</v>
      </c>
      <c r="B136" s="3" t="s">
        <v>224</v>
      </c>
      <c r="C136" s="3" t="s">
        <v>2122</v>
      </c>
      <c r="D136" s="3" t="s">
        <v>2123</v>
      </c>
      <c r="E136" s="3">
        <v>860</v>
      </c>
      <c r="F136" s="3">
        <v>2683</v>
      </c>
      <c r="G136" s="3">
        <v>340</v>
      </c>
      <c r="H136" s="3" t="b">
        <v>0</v>
      </c>
      <c r="I136" s="3" t="b">
        <v>1</v>
      </c>
      <c r="J136" s="3" t="s">
        <v>503</v>
      </c>
      <c r="L136" s="12" t="s">
        <v>2124</v>
      </c>
      <c r="O136" s="13">
        <v>4.1000000000000003E-3</v>
      </c>
      <c r="P136" s="3" t="s">
        <v>2125</v>
      </c>
      <c r="Q136" s="3" t="s">
        <v>2126</v>
      </c>
      <c r="S136" s="3" t="s">
        <v>2127</v>
      </c>
      <c r="T136" s="3" t="s">
        <v>2128</v>
      </c>
      <c r="U136" s="3" t="s">
        <v>2129</v>
      </c>
      <c r="V136" s="3" t="s">
        <v>2130</v>
      </c>
      <c r="X136" s="3" t="s">
        <v>2131</v>
      </c>
      <c r="Y136" s="3" t="s">
        <v>2132</v>
      </c>
      <c r="Z136" s="3" t="s">
        <v>2133</v>
      </c>
      <c r="AA136" s="3">
        <v>3</v>
      </c>
      <c r="AB136" s="3">
        <v>0</v>
      </c>
      <c r="AC136" s="14">
        <v>46097</v>
      </c>
      <c r="AD136" s="3" t="s">
        <v>235</v>
      </c>
      <c r="AE136" s="3" t="s">
        <v>236</v>
      </c>
      <c r="AF136" s="12" t="s">
        <v>2134</v>
      </c>
    </row>
    <row r="137" spans="1:32" ht="12.5" x14ac:dyDescent="0.25">
      <c r="A137" s="3" t="s">
        <v>2135</v>
      </c>
      <c r="B137" s="3" t="s">
        <v>224</v>
      </c>
      <c r="C137" s="3" t="s">
        <v>2136</v>
      </c>
      <c r="D137" s="3" t="s">
        <v>2137</v>
      </c>
      <c r="E137" s="3">
        <v>1330</v>
      </c>
      <c r="F137" s="3">
        <v>2089</v>
      </c>
      <c r="G137" s="3">
        <v>295</v>
      </c>
      <c r="H137" s="3" t="b">
        <v>0</v>
      </c>
      <c r="I137" s="3" t="b">
        <v>0</v>
      </c>
      <c r="K137" s="12" t="s">
        <v>2138</v>
      </c>
      <c r="L137" s="12" t="s">
        <v>2139</v>
      </c>
      <c r="O137" s="13">
        <v>6.9599999999999995E-2</v>
      </c>
      <c r="P137" s="3" t="s">
        <v>2140</v>
      </c>
      <c r="R137" s="3" t="s">
        <v>2141</v>
      </c>
      <c r="S137" s="3" t="s">
        <v>2142</v>
      </c>
      <c r="T137" s="3" t="s">
        <v>2143</v>
      </c>
      <c r="U137" s="3" t="s">
        <v>2144</v>
      </c>
      <c r="V137" s="3" t="s">
        <v>2145</v>
      </c>
      <c r="W137" s="3" t="s">
        <v>2146</v>
      </c>
      <c r="X137" s="3" t="s">
        <v>2147</v>
      </c>
      <c r="Y137" s="3" t="s">
        <v>2148</v>
      </c>
      <c r="Z137" s="3" t="s">
        <v>2149</v>
      </c>
      <c r="AA137" s="3">
        <v>88</v>
      </c>
      <c r="AB137" s="3">
        <v>5</v>
      </c>
      <c r="AC137" s="14">
        <v>46097</v>
      </c>
      <c r="AD137" s="3" t="s">
        <v>235</v>
      </c>
      <c r="AE137" s="3" t="s">
        <v>236</v>
      </c>
      <c r="AF137" s="12" t="s">
        <v>2150</v>
      </c>
    </row>
    <row r="138" spans="1:32" ht="12.5" x14ac:dyDescent="0.25">
      <c r="A138" s="3" t="s">
        <v>2151</v>
      </c>
      <c r="B138" s="3" t="s">
        <v>224</v>
      </c>
      <c r="C138" s="3" t="s">
        <v>2152</v>
      </c>
      <c r="D138" s="3" t="s">
        <v>2153</v>
      </c>
      <c r="E138" s="3">
        <v>2908</v>
      </c>
      <c r="F138" s="3">
        <v>6302</v>
      </c>
      <c r="G138" s="3">
        <v>74</v>
      </c>
      <c r="H138" s="3" t="b">
        <v>0</v>
      </c>
      <c r="I138" s="3" t="b">
        <v>0</v>
      </c>
      <c r="L138" s="12" t="s">
        <v>2154</v>
      </c>
      <c r="O138" s="13">
        <v>1.3036000000000001</v>
      </c>
      <c r="P138" s="3" t="s">
        <v>2155</v>
      </c>
      <c r="Q138" s="3" t="s">
        <v>2156</v>
      </c>
      <c r="R138" s="3" t="s">
        <v>2157</v>
      </c>
      <c r="S138" s="3" t="s">
        <v>2158</v>
      </c>
      <c r="T138" s="3" t="s">
        <v>2159</v>
      </c>
      <c r="U138" s="3" t="s">
        <v>2160</v>
      </c>
      <c r="V138" s="3" t="s">
        <v>2161</v>
      </c>
      <c r="W138" s="3" t="s">
        <v>2162</v>
      </c>
      <c r="X138" s="3" t="s">
        <v>2163</v>
      </c>
      <c r="Y138" s="3" t="s">
        <v>2164</v>
      </c>
      <c r="Z138" s="3" t="s">
        <v>2165</v>
      </c>
      <c r="AA138" s="3">
        <v>3713</v>
      </c>
      <c r="AB138" s="3">
        <v>78</v>
      </c>
      <c r="AC138" s="14">
        <v>46097</v>
      </c>
      <c r="AD138" s="3" t="s">
        <v>235</v>
      </c>
      <c r="AE138" s="3" t="s">
        <v>236</v>
      </c>
      <c r="AF138" s="12" t="s">
        <v>2166</v>
      </c>
    </row>
    <row r="139" spans="1:32" ht="12.5" x14ac:dyDescent="0.25">
      <c r="A139" s="3" t="s">
        <v>2167</v>
      </c>
      <c r="B139" s="3" t="s">
        <v>224</v>
      </c>
      <c r="C139" s="3" t="s">
        <v>2167</v>
      </c>
      <c r="D139" s="3" t="s">
        <v>2168</v>
      </c>
      <c r="E139" s="3">
        <v>509</v>
      </c>
      <c r="F139" s="3">
        <v>894</v>
      </c>
      <c r="G139" s="3">
        <v>196</v>
      </c>
      <c r="H139" s="3" t="b">
        <v>0</v>
      </c>
      <c r="I139" s="3" t="b">
        <v>1</v>
      </c>
      <c r="J139" s="3" t="s">
        <v>503</v>
      </c>
      <c r="L139" s="12" t="s">
        <v>2169</v>
      </c>
      <c r="O139" s="13">
        <v>2.9100000000000001E-2</v>
      </c>
      <c r="P139" s="3" t="s">
        <v>2170</v>
      </c>
      <c r="Q139" s="3" t="s">
        <v>2171</v>
      </c>
      <c r="R139" s="3" t="s">
        <v>2172</v>
      </c>
      <c r="S139" s="3" t="s">
        <v>2173</v>
      </c>
      <c r="T139" s="3" t="s">
        <v>2174</v>
      </c>
      <c r="U139" s="3" t="s">
        <v>2175</v>
      </c>
      <c r="V139" s="3" t="s">
        <v>2176</v>
      </c>
      <c r="W139" s="3" t="s">
        <v>2177</v>
      </c>
      <c r="X139" s="3" t="s">
        <v>2178</v>
      </c>
      <c r="Y139" s="3" t="s">
        <v>2179</v>
      </c>
      <c r="AA139" s="3">
        <v>15</v>
      </c>
      <c r="AB139" s="3">
        <v>0</v>
      </c>
      <c r="AC139" s="14">
        <v>46097</v>
      </c>
      <c r="AD139" s="3" t="s">
        <v>235</v>
      </c>
      <c r="AE139" s="3" t="s">
        <v>236</v>
      </c>
      <c r="AF139" s="12" t="s">
        <v>2180</v>
      </c>
    </row>
    <row r="140" spans="1:32" ht="12.5" x14ac:dyDescent="0.25">
      <c r="A140" s="3" t="s">
        <v>2181</v>
      </c>
      <c r="B140" s="3" t="s">
        <v>224</v>
      </c>
      <c r="C140" s="3" t="s">
        <v>2182</v>
      </c>
      <c r="D140" s="3" t="s">
        <v>2183</v>
      </c>
      <c r="E140" s="3">
        <v>1734</v>
      </c>
      <c r="F140" s="3">
        <v>1989</v>
      </c>
      <c r="G140" s="3">
        <v>391</v>
      </c>
      <c r="H140" s="3" t="b">
        <v>0</v>
      </c>
      <c r="I140" s="3" t="b">
        <v>0</v>
      </c>
      <c r="L140" s="12" t="s">
        <v>2184</v>
      </c>
      <c r="O140" s="13">
        <v>4.6899999999999997E-2</v>
      </c>
      <c r="P140" s="3" t="s">
        <v>2185</v>
      </c>
      <c r="Q140" s="3" t="s">
        <v>2186</v>
      </c>
      <c r="R140" s="3" t="s">
        <v>2187</v>
      </c>
      <c r="S140" s="3" t="s">
        <v>2188</v>
      </c>
      <c r="T140" s="3" t="s">
        <v>2189</v>
      </c>
      <c r="U140" s="3" t="s">
        <v>2190</v>
      </c>
      <c r="V140" s="3" t="s">
        <v>2191</v>
      </c>
      <c r="W140" s="3" t="s">
        <v>2192</v>
      </c>
      <c r="X140" s="3" t="s">
        <v>2193</v>
      </c>
      <c r="Y140" s="3" t="s">
        <v>2194</v>
      </c>
      <c r="Z140" s="3" t="s">
        <v>2195</v>
      </c>
      <c r="AA140" s="3">
        <v>76</v>
      </c>
      <c r="AB140" s="3">
        <v>6</v>
      </c>
      <c r="AC140" s="14">
        <v>46097</v>
      </c>
      <c r="AD140" s="3" t="s">
        <v>235</v>
      </c>
      <c r="AE140" s="3" t="s">
        <v>236</v>
      </c>
      <c r="AF140" s="12" t="s">
        <v>2196</v>
      </c>
    </row>
    <row r="141" spans="1:32" ht="12.5" x14ac:dyDescent="0.25">
      <c r="A141" s="3" t="s">
        <v>2197</v>
      </c>
      <c r="B141" s="3" t="s">
        <v>224</v>
      </c>
      <c r="C141" s="3" t="s">
        <v>2198</v>
      </c>
      <c r="D141" s="3" t="s">
        <v>2199</v>
      </c>
      <c r="E141" s="3">
        <v>926</v>
      </c>
      <c r="F141" s="3">
        <v>3651</v>
      </c>
      <c r="G141" s="3">
        <v>383</v>
      </c>
      <c r="H141" s="3" t="b">
        <v>0</v>
      </c>
      <c r="I141" s="3" t="b">
        <v>0</v>
      </c>
      <c r="J141" s="3" t="s">
        <v>2200</v>
      </c>
      <c r="K141" s="12" t="s">
        <v>2201</v>
      </c>
      <c r="L141" s="12" t="s">
        <v>2202</v>
      </c>
      <c r="O141" s="13">
        <v>2.75E-2</v>
      </c>
      <c r="P141" s="3" t="s">
        <v>2203</v>
      </c>
      <c r="Q141" s="3" t="s">
        <v>2204</v>
      </c>
      <c r="S141" s="3" t="s">
        <v>2205</v>
      </c>
      <c r="T141" s="3" t="s">
        <v>2206</v>
      </c>
      <c r="U141" s="3" t="s">
        <v>2207</v>
      </c>
      <c r="V141" s="3" t="s">
        <v>2208</v>
      </c>
      <c r="W141" s="3" t="s">
        <v>2209</v>
      </c>
      <c r="X141" s="3" t="s">
        <v>2210</v>
      </c>
      <c r="Y141" s="3" t="s">
        <v>2211</v>
      </c>
      <c r="Z141" s="3" t="s">
        <v>2212</v>
      </c>
      <c r="AA141" s="3">
        <v>25</v>
      </c>
      <c r="AB141" s="3">
        <v>0</v>
      </c>
      <c r="AC141" s="14">
        <v>46097</v>
      </c>
      <c r="AD141" s="3" t="s">
        <v>235</v>
      </c>
      <c r="AE141" s="3" t="s">
        <v>236</v>
      </c>
      <c r="AF141" s="12" t="s">
        <v>2213</v>
      </c>
    </row>
    <row r="142" spans="1:32" ht="12.5" x14ac:dyDescent="0.25">
      <c r="A142" s="3" t="s">
        <v>2214</v>
      </c>
      <c r="B142" s="3" t="s">
        <v>224</v>
      </c>
      <c r="C142" s="3" t="s">
        <v>2215</v>
      </c>
      <c r="E142" s="3">
        <v>838</v>
      </c>
      <c r="F142" s="3">
        <v>804</v>
      </c>
      <c r="G142" s="3">
        <v>1682</v>
      </c>
      <c r="H142" s="3" t="b">
        <v>0</v>
      </c>
      <c r="I142" s="3" t="b">
        <v>1</v>
      </c>
      <c r="J142" s="3" t="s">
        <v>2216</v>
      </c>
      <c r="L142" s="12" t="s">
        <v>2217</v>
      </c>
      <c r="O142" s="13">
        <v>4.0000000000000002E-4</v>
      </c>
      <c r="P142" s="3" t="s">
        <v>2218</v>
      </c>
      <c r="S142" s="3" t="s">
        <v>2219</v>
      </c>
      <c r="T142" s="3" t="s">
        <v>2220</v>
      </c>
      <c r="U142" s="3" t="s">
        <v>348</v>
      </c>
      <c r="V142" s="3" t="s">
        <v>2221</v>
      </c>
      <c r="X142" s="3" t="s">
        <v>2222</v>
      </c>
      <c r="Y142" s="3" t="s">
        <v>2223</v>
      </c>
      <c r="Z142" s="3" t="s">
        <v>2224</v>
      </c>
      <c r="AA142" s="3">
        <v>0</v>
      </c>
      <c r="AB142" s="3">
        <v>0</v>
      </c>
      <c r="AC142" s="14">
        <v>46097</v>
      </c>
      <c r="AD142" s="3" t="s">
        <v>235</v>
      </c>
      <c r="AE142" s="3" t="s">
        <v>236</v>
      </c>
      <c r="AF142" s="12" t="s">
        <v>2225</v>
      </c>
    </row>
    <row r="143" spans="1:32" ht="12.5" x14ac:dyDescent="0.25">
      <c r="A143" s="3" t="s">
        <v>2226</v>
      </c>
      <c r="B143" s="3" t="s">
        <v>224</v>
      </c>
      <c r="C143" s="3" t="s">
        <v>2227</v>
      </c>
      <c r="D143" s="3" t="s">
        <v>2228</v>
      </c>
      <c r="E143" s="3">
        <v>416</v>
      </c>
      <c r="F143" s="3">
        <v>4275</v>
      </c>
      <c r="G143" s="3">
        <v>89</v>
      </c>
      <c r="H143" s="3" t="b">
        <v>0</v>
      </c>
      <c r="I143" s="3" t="b">
        <v>0</v>
      </c>
      <c r="K143" s="12" t="s">
        <v>2229</v>
      </c>
      <c r="L143" s="12" t="s">
        <v>2230</v>
      </c>
      <c r="O143" s="13">
        <v>6.2899999999999998E-2</v>
      </c>
      <c r="P143" s="3" t="s">
        <v>2231</v>
      </c>
      <c r="S143" s="3" t="s">
        <v>2232</v>
      </c>
      <c r="T143" s="3" t="s">
        <v>2233</v>
      </c>
      <c r="U143" s="3" t="s">
        <v>2234</v>
      </c>
      <c r="V143" s="3" t="s">
        <v>2235</v>
      </c>
      <c r="W143" s="3" t="s">
        <v>2236</v>
      </c>
      <c r="X143" s="3" t="s">
        <v>2237</v>
      </c>
      <c r="Y143" s="3" t="s">
        <v>2238</v>
      </c>
      <c r="AA143" s="3">
        <v>26</v>
      </c>
      <c r="AB143" s="3">
        <v>0</v>
      </c>
      <c r="AC143" s="14">
        <v>46097</v>
      </c>
      <c r="AD143" s="3" t="s">
        <v>235</v>
      </c>
      <c r="AE143" s="3" t="s">
        <v>236</v>
      </c>
      <c r="AF143" s="12" t="s">
        <v>2239</v>
      </c>
    </row>
    <row r="144" spans="1:32" ht="12.5" x14ac:dyDescent="0.25">
      <c r="A144" s="3" t="s">
        <v>2240</v>
      </c>
      <c r="B144" s="3" t="s">
        <v>224</v>
      </c>
      <c r="C144" s="3" t="s">
        <v>2241</v>
      </c>
      <c r="D144" s="3" t="s">
        <v>2242</v>
      </c>
      <c r="E144" s="3">
        <v>15935</v>
      </c>
      <c r="F144" s="3">
        <v>6646</v>
      </c>
      <c r="G144" s="3">
        <v>504</v>
      </c>
      <c r="H144" s="3" t="b">
        <v>0</v>
      </c>
      <c r="I144" s="3" t="b">
        <v>1</v>
      </c>
      <c r="J144" s="3" t="s">
        <v>503</v>
      </c>
      <c r="L144" s="12" t="s">
        <v>2243</v>
      </c>
      <c r="O144" s="13">
        <v>1.17E-2</v>
      </c>
      <c r="P144" s="3" t="s">
        <v>2244</v>
      </c>
      <c r="Q144" s="3" t="s">
        <v>2245</v>
      </c>
      <c r="R144" s="3" t="s">
        <v>2246</v>
      </c>
      <c r="S144" s="3" t="s">
        <v>2247</v>
      </c>
      <c r="T144" s="3" t="s">
        <v>2248</v>
      </c>
      <c r="U144" s="3" t="s">
        <v>2249</v>
      </c>
      <c r="V144" s="3" t="s">
        <v>2250</v>
      </c>
      <c r="W144" s="3" t="s">
        <v>2251</v>
      </c>
      <c r="X144" s="3" t="s">
        <v>2252</v>
      </c>
      <c r="Y144" s="3" t="s">
        <v>2253</v>
      </c>
      <c r="Z144" s="3" t="s">
        <v>2254</v>
      </c>
      <c r="AA144" s="3">
        <v>177</v>
      </c>
      <c r="AB144" s="3">
        <v>10</v>
      </c>
      <c r="AC144" s="14">
        <v>46097</v>
      </c>
      <c r="AD144" s="3" t="s">
        <v>235</v>
      </c>
      <c r="AE144" s="3" t="s">
        <v>236</v>
      </c>
      <c r="AF144" s="12" t="s">
        <v>2255</v>
      </c>
    </row>
    <row r="145" spans="1:32" ht="12.5" x14ac:dyDescent="0.25">
      <c r="A145" s="3" t="s">
        <v>2256</v>
      </c>
      <c r="B145" s="3" t="s">
        <v>224</v>
      </c>
      <c r="C145" s="3" t="s">
        <v>2257</v>
      </c>
      <c r="D145" s="3" t="s">
        <v>2258</v>
      </c>
      <c r="E145" s="3">
        <v>440</v>
      </c>
      <c r="F145" s="3">
        <v>1350</v>
      </c>
      <c r="G145" s="3">
        <v>35</v>
      </c>
      <c r="H145" s="3" t="b">
        <v>0</v>
      </c>
      <c r="I145" s="3" t="b">
        <v>0</v>
      </c>
      <c r="J145" s="3" t="s">
        <v>790</v>
      </c>
      <c r="K145" s="12" t="s">
        <v>2259</v>
      </c>
      <c r="L145" s="12" t="s">
        <v>2260</v>
      </c>
      <c r="O145" s="13">
        <v>0.40150000000000002</v>
      </c>
      <c r="P145" s="3" t="s">
        <v>2261</v>
      </c>
      <c r="Q145" s="3" t="s">
        <v>2262</v>
      </c>
      <c r="R145" s="3" t="s">
        <v>2263</v>
      </c>
      <c r="S145" s="3" t="s">
        <v>2264</v>
      </c>
      <c r="T145" s="3" t="s">
        <v>2265</v>
      </c>
      <c r="U145" s="3" t="s">
        <v>2266</v>
      </c>
      <c r="V145" s="3" t="s">
        <v>2267</v>
      </c>
      <c r="W145" s="3" t="s">
        <v>2268</v>
      </c>
      <c r="X145" s="3" t="s">
        <v>2269</v>
      </c>
      <c r="Y145" s="3" t="s">
        <v>2270</v>
      </c>
      <c r="Z145" s="3" t="s">
        <v>2271</v>
      </c>
      <c r="AA145" s="3">
        <v>171</v>
      </c>
      <c r="AB145" s="3">
        <v>6</v>
      </c>
      <c r="AC145" s="14">
        <v>46097</v>
      </c>
      <c r="AD145" s="3" t="s">
        <v>235</v>
      </c>
      <c r="AE145" s="3" t="s">
        <v>236</v>
      </c>
      <c r="AF145" s="12" t="s">
        <v>2272</v>
      </c>
    </row>
    <row r="146" spans="1:32" ht="12.5" x14ac:dyDescent="0.25">
      <c r="A146" s="12" t="s">
        <v>2273</v>
      </c>
      <c r="B146" s="3" t="s">
        <v>224</v>
      </c>
      <c r="C146" s="3" t="s">
        <v>2274</v>
      </c>
      <c r="D146" s="3" t="s">
        <v>2275</v>
      </c>
      <c r="E146" s="3">
        <v>1101</v>
      </c>
      <c r="F146" s="3">
        <v>4569</v>
      </c>
      <c r="G146" s="3">
        <v>30</v>
      </c>
      <c r="H146" s="3" t="b">
        <v>0</v>
      </c>
      <c r="I146" s="3" t="b">
        <v>1</v>
      </c>
      <c r="J146" s="3" t="s">
        <v>2276</v>
      </c>
      <c r="K146" s="12" t="s">
        <v>2277</v>
      </c>
      <c r="L146" s="12" t="s">
        <v>2278</v>
      </c>
      <c r="O146" s="13">
        <v>2.5999999999999999E-2</v>
      </c>
      <c r="P146" s="3" t="s">
        <v>2279</v>
      </c>
      <c r="Q146" s="3" t="s">
        <v>2280</v>
      </c>
      <c r="R146" s="3" t="s">
        <v>2281</v>
      </c>
      <c r="S146" s="3" t="s">
        <v>2282</v>
      </c>
      <c r="T146" s="3" t="s">
        <v>2283</v>
      </c>
      <c r="U146" s="3" t="s">
        <v>2284</v>
      </c>
      <c r="V146" s="3" t="s">
        <v>2285</v>
      </c>
      <c r="W146" s="3" t="s">
        <v>2286</v>
      </c>
      <c r="X146" s="3" t="s">
        <v>2287</v>
      </c>
      <c r="Y146" s="12" t="s">
        <v>2288</v>
      </c>
      <c r="Z146" s="3" t="s">
        <v>2289</v>
      </c>
      <c r="AA146" s="3">
        <v>28</v>
      </c>
      <c r="AB146" s="3">
        <v>0</v>
      </c>
      <c r="AC146" s="14">
        <v>46097</v>
      </c>
      <c r="AD146" s="3" t="s">
        <v>235</v>
      </c>
      <c r="AE146" s="3" t="s">
        <v>236</v>
      </c>
      <c r="AF146" s="12" t="s">
        <v>2290</v>
      </c>
    </row>
    <row r="147" spans="1:32" ht="12.5" x14ac:dyDescent="0.25">
      <c r="A147" s="3" t="s">
        <v>2291</v>
      </c>
      <c r="B147" s="3" t="s">
        <v>224</v>
      </c>
      <c r="C147" s="3" t="s">
        <v>2292</v>
      </c>
      <c r="D147" s="3" t="s">
        <v>2293</v>
      </c>
      <c r="E147" s="3">
        <v>2388</v>
      </c>
      <c r="F147" s="3">
        <v>977</v>
      </c>
      <c r="G147" s="3">
        <v>243</v>
      </c>
      <c r="H147" s="3" t="b">
        <v>1</v>
      </c>
      <c r="I147" s="3" t="b">
        <v>0</v>
      </c>
      <c r="K147" s="12" t="s">
        <v>2294</v>
      </c>
      <c r="L147" s="12" t="s">
        <v>2295</v>
      </c>
      <c r="O147" s="13">
        <v>3.7400000000000003E-2</v>
      </c>
      <c r="P147" s="3" t="s">
        <v>2296</v>
      </c>
      <c r="Q147" s="3" t="s">
        <v>2297</v>
      </c>
      <c r="R147" s="3" t="s">
        <v>2298</v>
      </c>
      <c r="S147" s="3" t="s">
        <v>2299</v>
      </c>
      <c r="T147" s="3" t="s">
        <v>2300</v>
      </c>
      <c r="U147" s="3" t="s">
        <v>2301</v>
      </c>
      <c r="V147" s="3" t="s">
        <v>2302</v>
      </c>
      <c r="W147" s="3" t="s">
        <v>2303</v>
      </c>
      <c r="X147" s="3" t="s">
        <v>2304</v>
      </c>
      <c r="Y147" s="3" t="s">
        <v>2305</v>
      </c>
      <c r="Z147" s="3" t="s">
        <v>2306</v>
      </c>
      <c r="AA147" s="3">
        <v>88</v>
      </c>
      <c r="AB147" s="3">
        <v>1</v>
      </c>
      <c r="AC147" s="14">
        <v>46097</v>
      </c>
      <c r="AD147" s="3" t="s">
        <v>235</v>
      </c>
      <c r="AE147" s="3" t="s">
        <v>236</v>
      </c>
      <c r="AF147" s="12" t="s">
        <v>2307</v>
      </c>
    </row>
    <row r="148" spans="1:32" ht="12.5" x14ac:dyDescent="0.25">
      <c r="A148" s="3" t="s">
        <v>2308</v>
      </c>
      <c r="B148" s="3" t="s">
        <v>224</v>
      </c>
      <c r="D148" s="3" t="s">
        <v>2309</v>
      </c>
      <c r="E148" s="3">
        <v>108</v>
      </c>
      <c r="F148" s="3">
        <v>677</v>
      </c>
      <c r="G148" s="3">
        <v>73</v>
      </c>
      <c r="H148" s="3" t="b">
        <v>0</v>
      </c>
      <c r="I148" s="3" t="b">
        <v>1</v>
      </c>
      <c r="J148" s="3" t="s">
        <v>2310</v>
      </c>
      <c r="L148" s="12" t="s">
        <v>2311</v>
      </c>
      <c r="O148" s="13">
        <v>6.4000000000000001E-2</v>
      </c>
      <c r="P148" s="3" t="s">
        <v>2312</v>
      </c>
      <c r="Q148" s="3" t="s">
        <v>2313</v>
      </c>
      <c r="S148" s="3" t="s">
        <v>2314</v>
      </c>
      <c r="T148" s="3" t="s">
        <v>2315</v>
      </c>
      <c r="U148" s="3" t="s">
        <v>2316</v>
      </c>
      <c r="V148" s="3" t="s">
        <v>2317</v>
      </c>
      <c r="X148" s="3" t="s">
        <v>321</v>
      </c>
      <c r="Y148" s="3" t="s">
        <v>2318</v>
      </c>
      <c r="AA148" s="3">
        <v>5</v>
      </c>
      <c r="AB148" s="3">
        <v>2</v>
      </c>
      <c r="AC148" s="14">
        <v>46097</v>
      </c>
      <c r="AD148" s="3" t="s">
        <v>235</v>
      </c>
      <c r="AE148" s="3" t="s">
        <v>236</v>
      </c>
      <c r="AF148" s="12" t="s">
        <v>2319</v>
      </c>
    </row>
    <row r="149" spans="1:32" ht="12.5" x14ac:dyDescent="0.25">
      <c r="A149" s="3" t="s">
        <v>2320</v>
      </c>
      <c r="B149" s="3" t="s">
        <v>224</v>
      </c>
      <c r="C149" s="3" t="s">
        <v>2321</v>
      </c>
      <c r="E149" s="3">
        <v>51343</v>
      </c>
      <c r="F149" s="3">
        <v>1139</v>
      </c>
      <c r="G149" s="3">
        <v>1117</v>
      </c>
      <c r="H149" s="3" t="b">
        <v>0</v>
      </c>
      <c r="I149" s="3" t="b">
        <v>0</v>
      </c>
      <c r="L149" s="12" t="s">
        <v>2322</v>
      </c>
      <c r="O149" s="13">
        <v>2.2000000000000001E-3</v>
      </c>
      <c r="P149" s="3" t="s">
        <v>2323</v>
      </c>
      <c r="R149" s="3" t="s">
        <v>2324</v>
      </c>
      <c r="S149" s="3" t="s">
        <v>2325</v>
      </c>
      <c r="T149" s="3" t="s">
        <v>2326</v>
      </c>
      <c r="U149" s="3" t="s">
        <v>2327</v>
      </c>
      <c r="V149" s="3" t="s">
        <v>2328</v>
      </c>
      <c r="W149" s="3" t="s">
        <v>2329</v>
      </c>
      <c r="X149" s="3" t="s">
        <v>321</v>
      </c>
      <c r="Y149" s="3" t="s">
        <v>2330</v>
      </c>
      <c r="Z149" s="3" t="s">
        <v>2331</v>
      </c>
      <c r="AA149" s="3">
        <v>108</v>
      </c>
      <c r="AB149" s="3">
        <v>4</v>
      </c>
      <c r="AC149" s="14">
        <v>46097</v>
      </c>
      <c r="AD149" s="3" t="s">
        <v>235</v>
      </c>
      <c r="AE149" s="3" t="s">
        <v>236</v>
      </c>
      <c r="AF149" s="12" t="s">
        <v>2332</v>
      </c>
    </row>
    <row r="150" spans="1:32" ht="12.5" x14ac:dyDescent="0.25">
      <c r="A150" s="3" t="s">
        <v>2333</v>
      </c>
      <c r="B150" s="3" t="s">
        <v>224</v>
      </c>
      <c r="E150" s="3">
        <v>1744</v>
      </c>
      <c r="F150" s="3">
        <v>4110</v>
      </c>
      <c r="G150" s="3">
        <v>22</v>
      </c>
      <c r="H150" s="3" t="b">
        <v>0</v>
      </c>
      <c r="I150" s="3" t="b">
        <v>0</v>
      </c>
      <c r="K150" s="12" t="s">
        <v>2334</v>
      </c>
      <c r="L150" s="12" t="s">
        <v>2335</v>
      </c>
      <c r="O150" s="13">
        <v>9.5500000000000002E-2</v>
      </c>
      <c r="P150" s="3" t="s">
        <v>2336</v>
      </c>
      <c r="R150" s="3" t="s">
        <v>2337</v>
      </c>
      <c r="S150" s="3" t="s">
        <v>2338</v>
      </c>
      <c r="T150" s="3" t="s">
        <v>2339</v>
      </c>
      <c r="U150" s="3" t="s">
        <v>2340</v>
      </c>
      <c r="V150" s="3" t="s">
        <v>2341</v>
      </c>
      <c r="W150" s="3" t="s">
        <v>2342</v>
      </c>
      <c r="X150" s="3" t="s">
        <v>2343</v>
      </c>
      <c r="Y150" s="3" t="s">
        <v>2344</v>
      </c>
      <c r="Z150" s="3" t="s">
        <v>2345</v>
      </c>
      <c r="AA150" s="3">
        <v>164</v>
      </c>
      <c r="AB150" s="3">
        <v>3</v>
      </c>
      <c r="AC150" s="14">
        <v>46097</v>
      </c>
      <c r="AD150" s="3" t="s">
        <v>235</v>
      </c>
      <c r="AE150" s="3" t="s">
        <v>236</v>
      </c>
      <c r="AF150" s="12" t="s">
        <v>2346</v>
      </c>
    </row>
    <row r="151" spans="1:32" ht="12.5" x14ac:dyDescent="0.25">
      <c r="A151" s="3" t="s">
        <v>2347</v>
      </c>
      <c r="B151" s="3" t="s">
        <v>224</v>
      </c>
      <c r="C151" s="3" t="s">
        <v>2348</v>
      </c>
      <c r="D151" s="3" t="s">
        <v>2349</v>
      </c>
      <c r="E151" s="3">
        <v>637</v>
      </c>
      <c r="F151" s="3">
        <v>1342</v>
      </c>
      <c r="G151" s="3">
        <v>410</v>
      </c>
      <c r="H151" s="3" t="b">
        <v>0</v>
      </c>
      <c r="I151" s="3" t="b">
        <v>1</v>
      </c>
      <c r="J151" s="3" t="s">
        <v>503</v>
      </c>
      <c r="K151" s="12" t="s">
        <v>2350</v>
      </c>
      <c r="L151" s="12" t="s">
        <v>2351</v>
      </c>
      <c r="O151" s="13">
        <v>1.3100000000000001E-2</v>
      </c>
      <c r="P151" s="3" t="s">
        <v>2352</v>
      </c>
      <c r="Q151" s="3" t="s">
        <v>2353</v>
      </c>
      <c r="S151" s="3" t="s">
        <v>2354</v>
      </c>
      <c r="T151" s="3" t="s">
        <v>2355</v>
      </c>
      <c r="U151" s="3" t="s">
        <v>2356</v>
      </c>
      <c r="V151" s="3" t="s">
        <v>2357</v>
      </c>
      <c r="X151" s="3" t="s">
        <v>615</v>
      </c>
      <c r="Y151" s="3" t="s">
        <v>2358</v>
      </c>
      <c r="AA151" s="3">
        <v>8</v>
      </c>
      <c r="AB151" s="3">
        <v>1</v>
      </c>
      <c r="AC151" s="14">
        <v>46097</v>
      </c>
      <c r="AD151" s="3" t="s">
        <v>235</v>
      </c>
      <c r="AE151" s="3" t="s">
        <v>236</v>
      </c>
      <c r="AF151" s="12" t="s">
        <v>2359</v>
      </c>
    </row>
    <row r="152" spans="1:32" ht="12.5" x14ac:dyDescent="0.25">
      <c r="A152" s="3" t="s">
        <v>2360</v>
      </c>
      <c r="B152" s="3" t="s">
        <v>224</v>
      </c>
      <c r="C152" s="3" t="s">
        <v>2361</v>
      </c>
      <c r="E152" s="3">
        <v>322</v>
      </c>
      <c r="F152" s="3">
        <v>1023</v>
      </c>
      <c r="G152" s="3">
        <v>279</v>
      </c>
      <c r="H152" s="3" t="b">
        <v>0</v>
      </c>
      <c r="I152" s="3" t="b">
        <v>0</v>
      </c>
      <c r="K152" s="12" t="s">
        <v>2362</v>
      </c>
      <c r="L152" s="12" t="s">
        <v>2363</v>
      </c>
      <c r="O152" s="13">
        <v>0.1167</v>
      </c>
      <c r="P152" s="3" t="s">
        <v>2364</v>
      </c>
      <c r="Q152" s="3" t="s">
        <v>2365</v>
      </c>
      <c r="R152" s="3" t="s">
        <v>2366</v>
      </c>
      <c r="S152" s="3" t="s">
        <v>2367</v>
      </c>
      <c r="T152" s="3" t="s">
        <v>2368</v>
      </c>
      <c r="U152" s="3" t="s">
        <v>2369</v>
      </c>
      <c r="V152" s="3" t="s">
        <v>2370</v>
      </c>
      <c r="W152" s="3" t="s">
        <v>2371</v>
      </c>
      <c r="X152" s="3" t="s">
        <v>615</v>
      </c>
      <c r="Y152" s="3" t="s">
        <v>2372</v>
      </c>
      <c r="AA152" s="3">
        <v>36</v>
      </c>
      <c r="AB152" s="3">
        <v>2</v>
      </c>
      <c r="AC152" s="14">
        <v>46097</v>
      </c>
      <c r="AD152" s="3" t="s">
        <v>235</v>
      </c>
      <c r="AE152" s="3" t="s">
        <v>236</v>
      </c>
      <c r="AF152" s="12" t="s">
        <v>2373</v>
      </c>
    </row>
    <row r="153" spans="1:32" ht="12.5" x14ac:dyDescent="0.25">
      <c r="A153" s="3" t="s">
        <v>2374</v>
      </c>
      <c r="B153" s="3" t="s">
        <v>224</v>
      </c>
      <c r="C153" s="3" t="s">
        <v>2375</v>
      </c>
      <c r="E153" s="3">
        <v>186</v>
      </c>
      <c r="F153" s="3">
        <v>774</v>
      </c>
      <c r="G153" s="3">
        <v>861</v>
      </c>
      <c r="H153" s="3" t="b">
        <v>0</v>
      </c>
      <c r="I153" s="3" t="b">
        <v>0</v>
      </c>
      <c r="L153" s="12" t="s">
        <v>2376</v>
      </c>
      <c r="O153" s="13">
        <v>2.7000000000000001E-3</v>
      </c>
      <c r="P153" s="3" t="s">
        <v>2377</v>
      </c>
      <c r="R153" s="3" t="s">
        <v>2378</v>
      </c>
      <c r="S153" s="3" t="s">
        <v>2379</v>
      </c>
      <c r="T153" s="3" t="s">
        <v>2380</v>
      </c>
      <c r="U153" s="3" t="s">
        <v>348</v>
      </c>
      <c r="V153" s="3" t="s">
        <v>2381</v>
      </c>
      <c r="W153" s="3" t="s">
        <v>2382</v>
      </c>
      <c r="X153" s="3" t="s">
        <v>615</v>
      </c>
      <c r="Y153" s="3" t="s">
        <v>2383</v>
      </c>
      <c r="AA153" s="3">
        <v>1</v>
      </c>
      <c r="AB153" s="3">
        <v>0</v>
      </c>
      <c r="AC153" s="14">
        <v>46097</v>
      </c>
      <c r="AD153" s="3" t="s">
        <v>235</v>
      </c>
      <c r="AE153" s="3" t="s">
        <v>236</v>
      </c>
      <c r="AF153" s="12" t="s">
        <v>2384</v>
      </c>
    </row>
    <row r="154" spans="1:32" ht="12.5" x14ac:dyDescent="0.25">
      <c r="A154" s="3" t="s">
        <v>2385</v>
      </c>
      <c r="B154" s="3" t="s">
        <v>224</v>
      </c>
      <c r="D154" s="3" t="s">
        <v>2386</v>
      </c>
      <c r="E154" s="3">
        <v>1808</v>
      </c>
      <c r="F154" s="3">
        <v>5908</v>
      </c>
      <c r="G154" s="3">
        <v>40</v>
      </c>
      <c r="H154" s="3" t="b">
        <v>0</v>
      </c>
      <c r="I154" s="3" t="b">
        <v>0</v>
      </c>
      <c r="K154" s="12" t="s">
        <v>2387</v>
      </c>
      <c r="L154" s="12" t="s">
        <v>2388</v>
      </c>
      <c r="O154" s="13">
        <v>1.89E-2</v>
      </c>
      <c r="P154" s="3" t="s">
        <v>2389</v>
      </c>
      <c r="Q154" s="3" t="s">
        <v>2390</v>
      </c>
      <c r="R154" s="3" t="s">
        <v>2391</v>
      </c>
      <c r="S154" s="3" t="s">
        <v>2392</v>
      </c>
      <c r="T154" s="3" t="s">
        <v>2393</v>
      </c>
      <c r="U154" s="3" t="s">
        <v>2394</v>
      </c>
      <c r="V154" s="3" t="s">
        <v>2395</v>
      </c>
      <c r="X154" s="3" t="s">
        <v>2396</v>
      </c>
      <c r="Y154" s="3" t="s">
        <v>2397</v>
      </c>
      <c r="Z154" s="3" t="s">
        <v>2398</v>
      </c>
      <c r="AA154" s="3">
        <v>34</v>
      </c>
      <c r="AB154" s="3">
        <v>0</v>
      </c>
      <c r="AC154" s="14">
        <v>46097</v>
      </c>
      <c r="AD154" s="3" t="s">
        <v>235</v>
      </c>
      <c r="AE154" s="3" t="s">
        <v>236</v>
      </c>
      <c r="AF154" s="12" t="s">
        <v>2399</v>
      </c>
    </row>
    <row r="155" spans="1:32" ht="12.5" x14ac:dyDescent="0.25">
      <c r="A155" s="3" t="s">
        <v>2400</v>
      </c>
      <c r="B155" s="3" t="s">
        <v>224</v>
      </c>
      <c r="C155" s="3" t="s">
        <v>2401</v>
      </c>
      <c r="E155" s="3">
        <v>700</v>
      </c>
      <c r="F155" s="3">
        <v>7427</v>
      </c>
      <c r="G155" s="3">
        <v>23</v>
      </c>
      <c r="H155" s="3" t="b">
        <v>0</v>
      </c>
      <c r="I155" s="3" t="b">
        <v>0</v>
      </c>
      <c r="L155" s="12" t="s">
        <v>2402</v>
      </c>
      <c r="O155" s="13">
        <v>0.10440000000000001</v>
      </c>
      <c r="P155" s="3" t="s">
        <v>2403</v>
      </c>
      <c r="S155" s="3" t="s">
        <v>2404</v>
      </c>
      <c r="T155" s="3" t="s">
        <v>2405</v>
      </c>
      <c r="U155" s="3" t="s">
        <v>2406</v>
      </c>
      <c r="V155" s="3" t="s">
        <v>2407</v>
      </c>
      <c r="X155" s="3" t="s">
        <v>2408</v>
      </c>
      <c r="Y155" s="3" t="s">
        <v>2409</v>
      </c>
      <c r="Z155" s="3" t="s">
        <v>2410</v>
      </c>
      <c r="AA155" s="3">
        <v>70</v>
      </c>
      <c r="AB155" s="3">
        <v>4</v>
      </c>
      <c r="AC155" s="14">
        <v>46097</v>
      </c>
      <c r="AD155" s="3" t="s">
        <v>235</v>
      </c>
      <c r="AE155" s="3" t="s">
        <v>236</v>
      </c>
      <c r="AF155" s="12" t="s">
        <v>2411</v>
      </c>
    </row>
    <row r="156" spans="1:32" ht="12.5" x14ac:dyDescent="0.25">
      <c r="A156" s="3" t="s">
        <v>2412</v>
      </c>
      <c r="B156" s="3" t="s">
        <v>224</v>
      </c>
      <c r="C156" s="3" t="s">
        <v>2413</v>
      </c>
      <c r="D156" s="3" t="s">
        <v>2414</v>
      </c>
      <c r="E156" s="3">
        <v>138</v>
      </c>
      <c r="F156" s="3">
        <v>276</v>
      </c>
      <c r="G156" s="3">
        <v>68</v>
      </c>
      <c r="H156" s="3" t="b">
        <v>0</v>
      </c>
      <c r="I156" s="3" t="b">
        <v>0</v>
      </c>
      <c r="L156" s="12" t="s">
        <v>2415</v>
      </c>
      <c r="O156" s="13">
        <v>0.1993</v>
      </c>
      <c r="P156" s="3" t="s">
        <v>2416</v>
      </c>
      <c r="Q156" s="3" t="s">
        <v>2417</v>
      </c>
      <c r="R156" s="3" t="s">
        <v>2418</v>
      </c>
      <c r="S156" s="3" t="s">
        <v>2419</v>
      </c>
      <c r="T156" s="3" t="s">
        <v>2420</v>
      </c>
      <c r="U156" s="3" t="s">
        <v>2421</v>
      </c>
      <c r="V156" s="3" t="s">
        <v>2422</v>
      </c>
      <c r="W156" s="3" t="s">
        <v>2423</v>
      </c>
      <c r="X156" s="3" t="s">
        <v>2424</v>
      </c>
      <c r="Y156" s="3" t="s">
        <v>2425</v>
      </c>
      <c r="Z156" s="3" t="s">
        <v>2426</v>
      </c>
      <c r="AA156" s="3">
        <v>26</v>
      </c>
      <c r="AB156" s="3">
        <v>2</v>
      </c>
      <c r="AC156" s="14">
        <v>46097</v>
      </c>
      <c r="AD156" s="3" t="s">
        <v>235</v>
      </c>
      <c r="AE156" s="3" t="s">
        <v>236</v>
      </c>
      <c r="AF156" s="12" t="s">
        <v>2427</v>
      </c>
    </row>
    <row r="157" spans="1:32" ht="12.5" x14ac:dyDescent="0.25">
      <c r="A157" s="3" t="s">
        <v>2428</v>
      </c>
      <c r="B157" s="3" t="s">
        <v>224</v>
      </c>
      <c r="C157" s="3" t="s">
        <v>2429</v>
      </c>
      <c r="D157" s="3" t="s">
        <v>2430</v>
      </c>
      <c r="E157" s="3">
        <v>5863</v>
      </c>
      <c r="F157" s="3">
        <v>2597</v>
      </c>
      <c r="G157" s="3">
        <v>268</v>
      </c>
      <c r="H157" s="3" t="b">
        <v>0</v>
      </c>
      <c r="I157" s="3" t="b">
        <v>1</v>
      </c>
      <c r="J157" s="3" t="s">
        <v>2431</v>
      </c>
      <c r="K157" s="12" t="s">
        <v>2432</v>
      </c>
      <c r="L157" s="12" t="s">
        <v>2433</v>
      </c>
      <c r="O157" s="13">
        <v>3.7699999999999997E-2</v>
      </c>
      <c r="P157" s="3" t="s">
        <v>2434</v>
      </c>
      <c r="R157" s="3" t="s">
        <v>2435</v>
      </c>
      <c r="S157" s="3" t="s">
        <v>2436</v>
      </c>
      <c r="T157" s="3" t="s">
        <v>2437</v>
      </c>
      <c r="U157" s="3" t="s">
        <v>2438</v>
      </c>
      <c r="V157" s="3" t="s">
        <v>2439</v>
      </c>
      <c r="W157" s="3" t="s">
        <v>2440</v>
      </c>
      <c r="X157" s="3" t="s">
        <v>2441</v>
      </c>
      <c r="Y157" s="3" t="s">
        <v>2442</v>
      </c>
      <c r="AA157" s="3">
        <v>215</v>
      </c>
      <c r="AB157" s="3">
        <v>6</v>
      </c>
      <c r="AC157" s="14">
        <v>46097</v>
      </c>
      <c r="AD157" s="3" t="s">
        <v>235</v>
      </c>
      <c r="AE157" s="3" t="s">
        <v>236</v>
      </c>
      <c r="AF157" s="12" t="s">
        <v>2443</v>
      </c>
    </row>
    <row r="158" spans="1:32" ht="12.5" x14ac:dyDescent="0.25">
      <c r="A158" s="3" t="s">
        <v>2444</v>
      </c>
      <c r="B158" s="3" t="s">
        <v>224</v>
      </c>
      <c r="C158" s="3" t="s">
        <v>2445</v>
      </c>
      <c r="E158" s="3">
        <v>2327</v>
      </c>
      <c r="F158" s="3">
        <v>4581</v>
      </c>
      <c r="G158" s="3">
        <v>234</v>
      </c>
      <c r="H158" s="3" t="b">
        <v>0</v>
      </c>
      <c r="I158" s="3" t="b">
        <v>0</v>
      </c>
      <c r="L158" s="12" t="s">
        <v>2446</v>
      </c>
      <c r="O158" s="13">
        <v>2.2200000000000001E-2</v>
      </c>
      <c r="S158" s="3" t="s">
        <v>2447</v>
      </c>
      <c r="T158" s="3" t="s">
        <v>2448</v>
      </c>
      <c r="U158" s="3" t="s">
        <v>2449</v>
      </c>
      <c r="V158" s="3" t="s">
        <v>2450</v>
      </c>
      <c r="X158" s="3" t="s">
        <v>2451</v>
      </c>
      <c r="Y158" s="3" t="s">
        <v>2452</v>
      </c>
      <c r="Z158" s="3" t="s">
        <v>2453</v>
      </c>
      <c r="AA158" s="3">
        <v>51</v>
      </c>
      <c r="AB158" s="3">
        <v>1</v>
      </c>
      <c r="AC158" s="14">
        <v>46097</v>
      </c>
      <c r="AD158" s="3" t="s">
        <v>235</v>
      </c>
      <c r="AE158" s="3" t="s">
        <v>236</v>
      </c>
      <c r="AF158" s="12" t="s">
        <v>2454</v>
      </c>
    </row>
    <row r="159" spans="1:32" ht="12.5" x14ac:dyDescent="0.25">
      <c r="A159" s="3" t="s">
        <v>2455</v>
      </c>
      <c r="B159" s="3" t="s">
        <v>224</v>
      </c>
      <c r="C159" s="3" t="s">
        <v>2456</v>
      </c>
      <c r="D159" s="3" t="s">
        <v>2457</v>
      </c>
      <c r="E159" s="3">
        <v>2741</v>
      </c>
      <c r="F159" s="3">
        <v>7396</v>
      </c>
      <c r="G159" s="3">
        <v>259</v>
      </c>
      <c r="H159" s="3" t="b">
        <v>0</v>
      </c>
      <c r="I159" s="3" t="b">
        <v>1</v>
      </c>
      <c r="J159" s="3" t="s">
        <v>561</v>
      </c>
      <c r="K159" s="12" t="s">
        <v>2458</v>
      </c>
      <c r="L159" s="12" t="s">
        <v>2459</v>
      </c>
      <c r="O159" s="13">
        <v>7.3000000000000001E-3</v>
      </c>
      <c r="P159" s="3" t="s">
        <v>2460</v>
      </c>
      <c r="Q159" s="3" t="s">
        <v>2461</v>
      </c>
      <c r="S159" s="3" t="s">
        <v>2462</v>
      </c>
      <c r="T159" s="3" t="s">
        <v>2463</v>
      </c>
      <c r="U159" s="3" t="s">
        <v>2464</v>
      </c>
      <c r="V159" s="3" t="s">
        <v>2465</v>
      </c>
      <c r="W159" s="3" t="s">
        <v>2466</v>
      </c>
      <c r="X159" s="3" t="s">
        <v>615</v>
      </c>
      <c r="Y159" s="3" t="s">
        <v>2467</v>
      </c>
      <c r="AA159" s="3">
        <v>19</v>
      </c>
      <c r="AB159" s="3">
        <v>1</v>
      </c>
      <c r="AC159" s="14">
        <v>46097</v>
      </c>
      <c r="AD159" s="3" t="s">
        <v>235</v>
      </c>
      <c r="AE159" s="3" t="s">
        <v>236</v>
      </c>
      <c r="AF159" s="12" t="s">
        <v>2468</v>
      </c>
    </row>
    <row r="160" spans="1:32" ht="12.5" x14ac:dyDescent="0.25">
      <c r="A160" s="3" t="s">
        <v>2469</v>
      </c>
      <c r="B160" s="3" t="s">
        <v>224</v>
      </c>
      <c r="C160" s="3" t="s">
        <v>2470</v>
      </c>
      <c r="D160" s="3" t="s">
        <v>2471</v>
      </c>
      <c r="E160" s="3">
        <v>1755</v>
      </c>
      <c r="F160" s="3">
        <v>5284</v>
      </c>
      <c r="G160" s="3">
        <v>55</v>
      </c>
      <c r="H160" s="3" t="b">
        <v>0</v>
      </c>
      <c r="I160" s="3" t="b">
        <v>0</v>
      </c>
      <c r="K160" s="12" t="s">
        <v>2472</v>
      </c>
      <c r="L160" s="12" t="s">
        <v>2473</v>
      </c>
      <c r="O160" s="13">
        <v>9.4999999999999998E-3</v>
      </c>
      <c r="P160" s="3" t="s">
        <v>2474</v>
      </c>
      <c r="Q160" s="3" t="s">
        <v>2475</v>
      </c>
      <c r="S160" s="3" t="s">
        <v>2476</v>
      </c>
      <c r="T160" s="3" t="s">
        <v>2477</v>
      </c>
      <c r="U160" s="3" t="s">
        <v>2478</v>
      </c>
      <c r="V160" s="3" t="s">
        <v>2479</v>
      </c>
      <c r="X160" s="3" t="s">
        <v>439</v>
      </c>
      <c r="Z160" s="3" t="s">
        <v>2480</v>
      </c>
      <c r="AA160" s="3">
        <v>16</v>
      </c>
      <c r="AB160" s="3">
        <v>0</v>
      </c>
      <c r="AC160" s="14">
        <v>46097</v>
      </c>
      <c r="AD160" s="3" t="s">
        <v>235</v>
      </c>
      <c r="AE160" s="3" t="s">
        <v>236</v>
      </c>
      <c r="AF160" s="12" t="s">
        <v>2481</v>
      </c>
    </row>
    <row r="161" spans="1:32" ht="12.5" x14ac:dyDescent="0.25">
      <c r="A161" s="3" t="s">
        <v>2482</v>
      </c>
      <c r="B161" s="3" t="s">
        <v>224</v>
      </c>
      <c r="C161" s="3" t="s">
        <v>2483</v>
      </c>
      <c r="E161" s="3">
        <v>491</v>
      </c>
      <c r="F161" s="3">
        <v>2345</v>
      </c>
      <c r="G161" s="3">
        <v>23</v>
      </c>
      <c r="H161" s="3" t="b">
        <v>0</v>
      </c>
      <c r="I161" s="3" t="b">
        <v>0</v>
      </c>
      <c r="L161" s="12" t="s">
        <v>2484</v>
      </c>
      <c r="O161" s="13">
        <v>4.1799999999999997E-2</v>
      </c>
      <c r="P161" s="3" t="s">
        <v>2485</v>
      </c>
      <c r="S161" s="3" t="s">
        <v>2486</v>
      </c>
      <c r="T161" s="3" t="s">
        <v>2487</v>
      </c>
      <c r="U161" s="3" t="s">
        <v>2488</v>
      </c>
      <c r="V161" s="3" t="s">
        <v>2489</v>
      </c>
      <c r="W161" s="3" t="s">
        <v>2490</v>
      </c>
      <c r="X161" s="3" t="s">
        <v>456</v>
      </c>
      <c r="Y161" s="3" t="s">
        <v>2491</v>
      </c>
      <c r="Z161" s="12" t="s">
        <v>2492</v>
      </c>
      <c r="AA161" s="3">
        <v>20</v>
      </c>
      <c r="AB161" s="3">
        <v>1</v>
      </c>
      <c r="AC161" s="14">
        <v>46097</v>
      </c>
      <c r="AD161" s="3" t="s">
        <v>235</v>
      </c>
      <c r="AE161" s="3" t="s">
        <v>236</v>
      </c>
      <c r="AF161" s="12" t="s">
        <v>2493</v>
      </c>
    </row>
    <row r="162" spans="1:32" ht="12.5" x14ac:dyDescent="0.25">
      <c r="A162" s="3" t="s">
        <v>2494</v>
      </c>
      <c r="B162" s="3" t="s">
        <v>224</v>
      </c>
      <c r="C162" s="3" t="s">
        <v>2495</v>
      </c>
      <c r="D162" s="3" t="s">
        <v>2496</v>
      </c>
      <c r="E162" s="3">
        <v>1460</v>
      </c>
      <c r="F162" s="3">
        <v>2527</v>
      </c>
      <c r="G162" s="3">
        <v>35</v>
      </c>
      <c r="H162" s="3" t="b">
        <v>1</v>
      </c>
      <c r="I162" s="3" t="b">
        <v>1</v>
      </c>
      <c r="J162" s="3" t="s">
        <v>2497</v>
      </c>
      <c r="K162" s="12" t="s">
        <v>2498</v>
      </c>
      <c r="L162" s="12" t="s">
        <v>2499</v>
      </c>
      <c r="O162" s="13">
        <v>1.6E-2</v>
      </c>
      <c r="P162" s="3" t="s">
        <v>2500</v>
      </c>
      <c r="Q162" s="3" t="s">
        <v>2501</v>
      </c>
      <c r="S162" s="3" t="s">
        <v>2502</v>
      </c>
      <c r="T162" s="3" t="s">
        <v>2503</v>
      </c>
      <c r="U162" s="3" t="s">
        <v>2504</v>
      </c>
      <c r="V162" s="3" t="s">
        <v>2505</v>
      </c>
      <c r="W162" s="3" t="s">
        <v>2506</v>
      </c>
      <c r="X162" s="3" t="s">
        <v>2507</v>
      </c>
      <c r="Y162" s="3" t="s">
        <v>2508</v>
      </c>
      <c r="Z162" s="3" t="s">
        <v>2509</v>
      </c>
      <c r="AA162" s="3">
        <v>19</v>
      </c>
      <c r="AB162" s="3">
        <v>4</v>
      </c>
      <c r="AC162" s="14">
        <v>46097</v>
      </c>
      <c r="AD162" s="3" t="s">
        <v>235</v>
      </c>
      <c r="AE162" s="3" t="s">
        <v>236</v>
      </c>
      <c r="AF162" s="12" t="s">
        <v>2510</v>
      </c>
    </row>
    <row r="163" spans="1:32" ht="12.5" x14ac:dyDescent="0.25">
      <c r="A163" s="3" t="s">
        <v>2511</v>
      </c>
      <c r="B163" s="3" t="s">
        <v>224</v>
      </c>
      <c r="C163" s="3" t="s">
        <v>2512</v>
      </c>
      <c r="D163" s="3" t="s">
        <v>2513</v>
      </c>
      <c r="E163" s="3">
        <v>119</v>
      </c>
      <c r="F163" s="3">
        <v>1587</v>
      </c>
      <c r="G163" s="3">
        <v>102</v>
      </c>
      <c r="H163" s="3" t="b">
        <v>1</v>
      </c>
      <c r="I163" s="3" t="b">
        <v>0</v>
      </c>
      <c r="J163" s="3" t="s">
        <v>677</v>
      </c>
      <c r="K163" s="12" t="s">
        <v>2514</v>
      </c>
      <c r="L163" s="12" t="s">
        <v>2515</v>
      </c>
      <c r="O163" s="13">
        <v>5.6000000000000001E-2</v>
      </c>
      <c r="P163" s="3" t="s">
        <v>2516</v>
      </c>
      <c r="Q163" s="3" t="s">
        <v>2517</v>
      </c>
      <c r="R163" s="3" t="s">
        <v>2518</v>
      </c>
      <c r="S163" s="3" t="s">
        <v>2519</v>
      </c>
      <c r="T163" s="3" t="s">
        <v>2520</v>
      </c>
      <c r="U163" s="3" t="s">
        <v>2521</v>
      </c>
      <c r="V163" s="3" t="s">
        <v>2522</v>
      </c>
      <c r="X163" s="3" t="s">
        <v>439</v>
      </c>
      <c r="Z163" s="3" t="s">
        <v>2523</v>
      </c>
      <c r="AA163" s="3">
        <v>7</v>
      </c>
      <c r="AB163" s="3">
        <v>0</v>
      </c>
      <c r="AC163" s="14">
        <v>46097</v>
      </c>
      <c r="AD163" s="3" t="s">
        <v>235</v>
      </c>
      <c r="AE163" s="3" t="s">
        <v>236</v>
      </c>
      <c r="AF163" s="12" t="s">
        <v>2524</v>
      </c>
    </row>
    <row r="164" spans="1:32" ht="12.5" x14ac:dyDescent="0.25">
      <c r="A164" s="3" t="s">
        <v>2525</v>
      </c>
      <c r="B164" s="3" t="s">
        <v>224</v>
      </c>
      <c r="C164" s="3" t="s">
        <v>2526</v>
      </c>
      <c r="D164" s="3" t="s">
        <v>2527</v>
      </c>
      <c r="E164" s="3">
        <v>165</v>
      </c>
      <c r="F164" s="3">
        <v>751</v>
      </c>
      <c r="G164" s="3">
        <v>64</v>
      </c>
      <c r="H164" s="3" t="b">
        <v>0</v>
      </c>
      <c r="I164" s="3" t="b">
        <v>0</v>
      </c>
      <c r="J164" s="3" t="s">
        <v>473</v>
      </c>
      <c r="L164" s="12" t="s">
        <v>2528</v>
      </c>
      <c r="O164" s="13">
        <v>0.38690000000000002</v>
      </c>
      <c r="P164" s="3" t="s">
        <v>2529</v>
      </c>
      <c r="Q164" s="3" t="s">
        <v>2530</v>
      </c>
      <c r="S164" s="3" t="s">
        <v>2531</v>
      </c>
      <c r="T164" s="3" t="s">
        <v>2532</v>
      </c>
      <c r="U164" s="3" t="s">
        <v>2533</v>
      </c>
      <c r="V164" s="3" t="s">
        <v>2534</v>
      </c>
      <c r="X164" s="3" t="s">
        <v>2535</v>
      </c>
      <c r="Y164" s="3" t="s">
        <v>2536</v>
      </c>
      <c r="Z164" s="3" t="s">
        <v>2537</v>
      </c>
      <c r="AA164" s="3">
        <v>50</v>
      </c>
      <c r="AB164" s="3">
        <v>14</v>
      </c>
      <c r="AC164" s="14">
        <v>46097</v>
      </c>
      <c r="AD164" s="3" t="s">
        <v>235</v>
      </c>
      <c r="AE164" s="3" t="s">
        <v>236</v>
      </c>
      <c r="AF164" s="12" t="s">
        <v>2538</v>
      </c>
    </row>
    <row r="165" spans="1:32" ht="12.5" x14ac:dyDescent="0.25">
      <c r="A165" s="3" t="s">
        <v>2539</v>
      </c>
      <c r="B165" s="3" t="s">
        <v>224</v>
      </c>
      <c r="C165" s="3" t="s">
        <v>2540</v>
      </c>
      <c r="D165" s="3" t="s">
        <v>2541</v>
      </c>
      <c r="E165" s="3">
        <v>619</v>
      </c>
      <c r="F165" s="3">
        <v>1775</v>
      </c>
      <c r="G165" s="3">
        <v>58</v>
      </c>
      <c r="H165" s="3" t="b">
        <v>0</v>
      </c>
      <c r="I165" s="3" t="b">
        <v>0</v>
      </c>
      <c r="L165" s="12" t="s">
        <v>2542</v>
      </c>
      <c r="O165" s="13">
        <v>1.8599999999999998E-2</v>
      </c>
      <c r="S165" s="3" t="s">
        <v>2543</v>
      </c>
      <c r="T165" s="3" t="s">
        <v>2544</v>
      </c>
      <c r="U165" s="3" t="s">
        <v>2545</v>
      </c>
      <c r="V165" s="3" t="s">
        <v>2546</v>
      </c>
      <c r="W165" s="3" t="s">
        <v>2547</v>
      </c>
      <c r="X165" s="3" t="s">
        <v>2548</v>
      </c>
      <c r="Y165" s="3" t="s">
        <v>2549</v>
      </c>
      <c r="Z165" s="3" t="s">
        <v>2550</v>
      </c>
      <c r="AA165" s="3">
        <v>10</v>
      </c>
      <c r="AB165" s="3">
        <v>1</v>
      </c>
      <c r="AC165" s="14">
        <v>46097</v>
      </c>
      <c r="AD165" s="3" t="s">
        <v>235</v>
      </c>
      <c r="AE165" s="3" t="s">
        <v>236</v>
      </c>
      <c r="AF165" s="12" t="s">
        <v>2551</v>
      </c>
    </row>
    <row r="166" spans="1:32" ht="12.5" x14ac:dyDescent="0.25">
      <c r="A166" s="3" t="s">
        <v>2552</v>
      </c>
      <c r="B166" s="3" t="s">
        <v>224</v>
      </c>
      <c r="C166" s="3" t="s">
        <v>2553</v>
      </c>
      <c r="E166" s="3">
        <v>92</v>
      </c>
      <c r="F166" s="3">
        <v>1888</v>
      </c>
      <c r="G166" s="3">
        <v>29</v>
      </c>
      <c r="H166" s="3" t="b">
        <v>0</v>
      </c>
      <c r="I166" s="3" t="b">
        <v>0</v>
      </c>
      <c r="L166" s="12" t="s">
        <v>2554</v>
      </c>
      <c r="O166" s="13">
        <v>3.7999999999999999E-2</v>
      </c>
      <c r="S166" s="3" t="s">
        <v>2555</v>
      </c>
      <c r="T166" s="3" t="s">
        <v>2556</v>
      </c>
      <c r="U166" s="3" t="s">
        <v>348</v>
      </c>
      <c r="V166" s="3" t="s">
        <v>2557</v>
      </c>
      <c r="W166" s="3" t="s">
        <v>2558</v>
      </c>
      <c r="X166" s="3" t="s">
        <v>2559</v>
      </c>
      <c r="Y166" s="3" t="s">
        <v>2560</v>
      </c>
      <c r="Z166" s="3" t="s">
        <v>2561</v>
      </c>
      <c r="AA166" s="3">
        <v>4</v>
      </c>
      <c r="AB166" s="3">
        <v>0</v>
      </c>
      <c r="AC166" s="14">
        <v>46097</v>
      </c>
      <c r="AD166" s="3" t="s">
        <v>235</v>
      </c>
      <c r="AE166" s="3" t="s">
        <v>236</v>
      </c>
      <c r="AF166" s="12" t="s">
        <v>2562</v>
      </c>
    </row>
    <row r="167" spans="1:32" ht="12.5" x14ac:dyDescent="0.25">
      <c r="A167" s="3" t="s">
        <v>2563</v>
      </c>
      <c r="B167" s="3" t="s">
        <v>224</v>
      </c>
      <c r="C167" s="3" t="s">
        <v>2564</v>
      </c>
      <c r="D167" s="3" t="s">
        <v>2565</v>
      </c>
      <c r="E167" s="3">
        <v>3808</v>
      </c>
      <c r="F167" s="3">
        <v>7196</v>
      </c>
      <c r="G167" s="3">
        <v>44</v>
      </c>
      <c r="H167" s="3" t="b">
        <v>1</v>
      </c>
      <c r="I167" s="3" t="b">
        <v>0</v>
      </c>
      <c r="K167" s="12" t="s">
        <v>2566</v>
      </c>
      <c r="L167" s="12" t="s">
        <v>2567</v>
      </c>
      <c r="O167" s="13">
        <v>9.8799999999999999E-2</v>
      </c>
      <c r="P167" s="3" t="s">
        <v>2568</v>
      </c>
      <c r="R167" s="3" t="s">
        <v>2569</v>
      </c>
      <c r="S167" s="3" t="s">
        <v>2570</v>
      </c>
      <c r="T167" s="3" t="s">
        <v>2571</v>
      </c>
      <c r="U167" s="3" t="s">
        <v>2572</v>
      </c>
      <c r="V167" s="3" t="s">
        <v>2573</v>
      </c>
      <c r="W167" s="3" t="s">
        <v>2574</v>
      </c>
      <c r="X167" s="3" t="s">
        <v>2575</v>
      </c>
      <c r="Y167" s="3" t="s">
        <v>2576</v>
      </c>
      <c r="Z167" s="3" t="s">
        <v>2577</v>
      </c>
      <c r="AA167" s="3">
        <v>364</v>
      </c>
      <c r="AB167" s="3">
        <v>12</v>
      </c>
      <c r="AC167" s="14">
        <v>46097</v>
      </c>
      <c r="AD167" s="3" t="s">
        <v>235</v>
      </c>
      <c r="AE167" s="3" t="s">
        <v>236</v>
      </c>
      <c r="AF167" s="12" t="s">
        <v>2578</v>
      </c>
    </row>
    <row r="168" spans="1:32" ht="12.5" x14ac:dyDescent="0.25">
      <c r="A168" s="3" t="s">
        <v>2579</v>
      </c>
      <c r="B168" s="3" t="s">
        <v>224</v>
      </c>
      <c r="C168" s="3" t="s">
        <v>2580</v>
      </c>
      <c r="D168" s="3" t="s">
        <v>2581</v>
      </c>
      <c r="E168" s="3">
        <v>196</v>
      </c>
      <c r="F168" s="3">
        <v>1199</v>
      </c>
      <c r="G168" s="3">
        <v>173</v>
      </c>
      <c r="H168" s="3" t="b">
        <v>0</v>
      </c>
      <c r="I168" s="3" t="b">
        <v>0</v>
      </c>
      <c r="J168" s="3" t="s">
        <v>677</v>
      </c>
      <c r="K168" s="12" t="s">
        <v>2582</v>
      </c>
      <c r="L168" s="12" t="s">
        <v>2583</v>
      </c>
      <c r="O168" s="13">
        <v>7.0999999999999994E-2</v>
      </c>
      <c r="P168" s="3" t="s">
        <v>2584</v>
      </c>
      <c r="Q168" s="3" t="s">
        <v>2585</v>
      </c>
      <c r="S168" s="3" t="s">
        <v>2586</v>
      </c>
      <c r="T168" s="3" t="s">
        <v>2587</v>
      </c>
      <c r="U168" s="3" t="s">
        <v>2588</v>
      </c>
      <c r="V168" s="3" t="s">
        <v>2589</v>
      </c>
      <c r="W168" s="3" t="s">
        <v>2590</v>
      </c>
      <c r="X168" s="3" t="s">
        <v>439</v>
      </c>
      <c r="Z168" s="3" t="s">
        <v>2591</v>
      </c>
      <c r="AA168" s="3">
        <v>13</v>
      </c>
      <c r="AB168" s="3">
        <v>1</v>
      </c>
      <c r="AC168" s="14">
        <v>46097</v>
      </c>
      <c r="AD168" s="3" t="s">
        <v>235</v>
      </c>
      <c r="AE168" s="3" t="s">
        <v>236</v>
      </c>
      <c r="AF168" s="12" t="s">
        <v>2592</v>
      </c>
    </row>
    <row r="169" spans="1:32" ht="12.5" x14ac:dyDescent="0.25">
      <c r="A169" s="3" t="s">
        <v>2593</v>
      </c>
      <c r="B169" s="3" t="s">
        <v>224</v>
      </c>
      <c r="C169" s="3" t="s">
        <v>2594</v>
      </c>
      <c r="D169" s="3" t="s">
        <v>2595</v>
      </c>
      <c r="E169" s="3">
        <v>387</v>
      </c>
      <c r="F169" s="3">
        <v>851</v>
      </c>
      <c r="G169" s="3">
        <v>19</v>
      </c>
      <c r="H169" s="3" t="b">
        <v>0</v>
      </c>
      <c r="I169" s="3" t="b">
        <v>1</v>
      </c>
      <c r="J169" s="3" t="s">
        <v>503</v>
      </c>
      <c r="L169" s="12" t="s">
        <v>2596</v>
      </c>
      <c r="O169" s="13">
        <v>0.23710000000000001</v>
      </c>
      <c r="P169" s="3" t="s">
        <v>2597</v>
      </c>
      <c r="Q169" s="3" t="s">
        <v>2598</v>
      </c>
      <c r="R169" s="3" t="s">
        <v>2599</v>
      </c>
      <c r="S169" s="3" t="s">
        <v>2600</v>
      </c>
      <c r="T169" s="3" t="s">
        <v>2601</v>
      </c>
      <c r="U169" s="3" t="s">
        <v>2602</v>
      </c>
      <c r="V169" s="3" t="s">
        <v>2603</v>
      </c>
      <c r="W169" s="3" t="s">
        <v>2604</v>
      </c>
      <c r="X169" s="3" t="s">
        <v>2605</v>
      </c>
      <c r="Y169" s="3" t="s">
        <v>2606</v>
      </c>
      <c r="Z169" s="3" t="s">
        <v>2607</v>
      </c>
      <c r="AA169" s="3">
        <v>87</v>
      </c>
      <c r="AB169" s="3">
        <v>5</v>
      </c>
      <c r="AC169" s="14">
        <v>46097</v>
      </c>
      <c r="AD169" s="3" t="s">
        <v>235</v>
      </c>
      <c r="AE169" s="3" t="s">
        <v>236</v>
      </c>
      <c r="AF169" s="12" t="s">
        <v>2608</v>
      </c>
    </row>
    <row r="170" spans="1:32" ht="12.5" x14ac:dyDescent="0.25">
      <c r="A170" s="3" t="s">
        <v>2609</v>
      </c>
      <c r="B170" s="3" t="s">
        <v>224</v>
      </c>
      <c r="D170" s="3" t="s">
        <v>2610</v>
      </c>
      <c r="E170" s="3">
        <v>2040</v>
      </c>
      <c r="F170" s="3">
        <v>803</v>
      </c>
      <c r="G170" s="3">
        <v>159</v>
      </c>
      <c r="H170" s="3" t="b">
        <v>0</v>
      </c>
      <c r="I170" s="3" t="b">
        <v>0</v>
      </c>
      <c r="L170" s="12" t="s">
        <v>2611</v>
      </c>
      <c r="O170" s="13">
        <v>0.14649999999999999</v>
      </c>
      <c r="P170" s="3" t="s">
        <v>2612</v>
      </c>
      <c r="Q170" s="3" t="s">
        <v>2613</v>
      </c>
      <c r="S170" s="3" t="s">
        <v>2614</v>
      </c>
      <c r="T170" s="3" t="s">
        <v>2615</v>
      </c>
      <c r="U170" s="3" t="s">
        <v>2616</v>
      </c>
      <c r="V170" s="3" t="s">
        <v>2617</v>
      </c>
      <c r="W170" s="3" t="s">
        <v>2618</v>
      </c>
      <c r="X170" s="3" t="s">
        <v>615</v>
      </c>
      <c r="Y170" s="3" t="s">
        <v>2619</v>
      </c>
      <c r="AA170" s="3">
        <v>283</v>
      </c>
      <c r="AB170" s="3">
        <v>16</v>
      </c>
      <c r="AC170" s="14">
        <v>46097</v>
      </c>
      <c r="AD170" s="3" t="s">
        <v>235</v>
      </c>
      <c r="AE170" s="3" t="s">
        <v>236</v>
      </c>
      <c r="AF170" s="12" t="s">
        <v>2620</v>
      </c>
    </row>
    <row r="171" spans="1:32" ht="12.5" x14ac:dyDescent="0.25">
      <c r="A171" s="3" t="s">
        <v>2621</v>
      </c>
      <c r="B171" s="3" t="s">
        <v>224</v>
      </c>
      <c r="C171" s="3" t="s">
        <v>2622</v>
      </c>
      <c r="E171" s="3">
        <v>1703</v>
      </c>
      <c r="F171" s="3">
        <v>1734</v>
      </c>
      <c r="G171" s="3">
        <v>13742</v>
      </c>
      <c r="H171" s="3" t="b">
        <v>0</v>
      </c>
      <c r="I171" s="3" t="b">
        <v>0</v>
      </c>
      <c r="L171" s="12" t="s">
        <v>2623</v>
      </c>
      <c r="O171" s="13">
        <v>1.0800000000000001E-2</v>
      </c>
      <c r="P171" s="3" t="s">
        <v>2624</v>
      </c>
      <c r="R171" s="3" t="s">
        <v>2625</v>
      </c>
      <c r="S171" s="3" t="s">
        <v>2626</v>
      </c>
      <c r="T171" s="3" t="s">
        <v>2627</v>
      </c>
      <c r="U171" s="3" t="s">
        <v>2628</v>
      </c>
      <c r="V171" s="3" t="s">
        <v>2629</v>
      </c>
      <c r="X171" s="3" t="s">
        <v>2630</v>
      </c>
      <c r="Y171" s="3" t="s">
        <v>2631</v>
      </c>
      <c r="Z171" s="3" t="s">
        <v>2632</v>
      </c>
      <c r="AA171" s="3">
        <v>16</v>
      </c>
      <c r="AB171" s="3">
        <v>3</v>
      </c>
      <c r="AC171" s="14">
        <v>46097</v>
      </c>
      <c r="AD171" s="3" t="s">
        <v>235</v>
      </c>
      <c r="AE171" s="3" t="s">
        <v>236</v>
      </c>
      <c r="AF171" s="12" t="s">
        <v>2633</v>
      </c>
    </row>
    <row r="172" spans="1:32" ht="12.5" x14ac:dyDescent="0.25">
      <c r="A172" s="3" t="s">
        <v>2634</v>
      </c>
      <c r="B172" s="3" t="s">
        <v>224</v>
      </c>
      <c r="C172" s="3" t="s">
        <v>2635</v>
      </c>
      <c r="D172" s="3" t="s">
        <v>2636</v>
      </c>
      <c r="E172" s="3">
        <v>1134</v>
      </c>
      <c r="F172" s="3">
        <v>2220</v>
      </c>
      <c r="G172" s="3">
        <v>80</v>
      </c>
      <c r="H172" s="3" t="b">
        <v>0</v>
      </c>
      <c r="I172" s="3" t="b">
        <v>0</v>
      </c>
      <c r="J172" s="3" t="s">
        <v>473</v>
      </c>
      <c r="L172" s="12" t="s">
        <v>2637</v>
      </c>
      <c r="O172" s="13">
        <v>0.1013</v>
      </c>
      <c r="P172" s="3" t="s">
        <v>2638</v>
      </c>
      <c r="Q172" s="3" t="s">
        <v>2639</v>
      </c>
      <c r="R172" s="3" t="s">
        <v>2640</v>
      </c>
      <c r="S172" s="3" t="s">
        <v>2641</v>
      </c>
      <c r="T172" s="3" t="s">
        <v>2642</v>
      </c>
      <c r="U172" s="3" t="s">
        <v>2643</v>
      </c>
      <c r="V172" s="3" t="s">
        <v>2644</v>
      </c>
      <c r="W172" s="3" t="s">
        <v>2645</v>
      </c>
      <c r="X172" s="3" t="s">
        <v>2646</v>
      </c>
      <c r="Y172" s="3" t="s">
        <v>2647</v>
      </c>
      <c r="Z172" s="3" t="s">
        <v>2648</v>
      </c>
      <c r="AA172" s="3">
        <v>112</v>
      </c>
      <c r="AB172" s="3">
        <v>3</v>
      </c>
      <c r="AC172" s="14">
        <v>46097</v>
      </c>
      <c r="AD172" s="3" t="s">
        <v>235</v>
      </c>
      <c r="AE172" s="3" t="s">
        <v>236</v>
      </c>
      <c r="AF172" s="12" t="s">
        <v>2649</v>
      </c>
    </row>
    <row r="173" spans="1:32" ht="12.5" x14ac:dyDescent="0.25">
      <c r="A173" s="3" t="s">
        <v>2650</v>
      </c>
      <c r="B173" s="3" t="s">
        <v>224</v>
      </c>
      <c r="C173" s="3" t="s">
        <v>2651</v>
      </c>
      <c r="D173" s="3" t="s">
        <v>2652</v>
      </c>
      <c r="E173" s="3">
        <v>118</v>
      </c>
      <c r="F173" s="3">
        <v>486</v>
      </c>
      <c r="G173" s="3">
        <v>24</v>
      </c>
      <c r="H173" s="3" t="b">
        <v>0</v>
      </c>
      <c r="I173" s="3" t="b">
        <v>0</v>
      </c>
      <c r="L173" s="12" t="s">
        <v>2653</v>
      </c>
      <c r="O173" s="13">
        <v>0.20830000000000001</v>
      </c>
      <c r="P173" s="3" t="s">
        <v>2654</v>
      </c>
      <c r="Q173" s="3" t="s">
        <v>2655</v>
      </c>
      <c r="S173" s="3" t="s">
        <v>2656</v>
      </c>
      <c r="T173" s="3" t="s">
        <v>2657</v>
      </c>
      <c r="U173" s="3" t="s">
        <v>2658</v>
      </c>
      <c r="V173" s="3" t="s">
        <v>2659</v>
      </c>
      <c r="W173" s="3" t="s">
        <v>2660</v>
      </c>
      <c r="X173" s="3" t="s">
        <v>615</v>
      </c>
      <c r="Y173" s="3" t="s">
        <v>2661</v>
      </c>
      <c r="AA173" s="3">
        <v>23</v>
      </c>
      <c r="AB173" s="3">
        <v>1</v>
      </c>
      <c r="AC173" s="14">
        <v>46097</v>
      </c>
      <c r="AD173" s="3" t="s">
        <v>235</v>
      </c>
      <c r="AE173" s="3" t="s">
        <v>236</v>
      </c>
      <c r="AF173" s="12" t="s">
        <v>2662</v>
      </c>
    </row>
    <row r="174" spans="1:32" ht="12.5" x14ac:dyDescent="0.25">
      <c r="A174" s="3" t="s">
        <v>2663</v>
      </c>
      <c r="B174" s="3" t="s">
        <v>224</v>
      </c>
      <c r="C174" s="3" t="s">
        <v>2664</v>
      </c>
      <c r="D174" s="3" t="s">
        <v>2665</v>
      </c>
      <c r="E174" s="3">
        <v>594</v>
      </c>
      <c r="F174" s="3">
        <v>1414</v>
      </c>
      <c r="G174" s="3">
        <v>331</v>
      </c>
      <c r="H174" s="3" t="b">
        <v>0</v>
      </c>
      <c r="I174" s="3" t="b">
        <v>0</v>
      </c>
      <c r="L174" s="12" t="s">
        <v>2666</v>
      </c>
      <c r="O174" s="13">
        <v>6.7000000000000002E-3</v>
      </c>
      <c r="P174" s="3" t="s">
        <v>2667</v>
      </c>
      <c r="S174" s="3" t="s">
        <v>2668</v>
      </c>
      <c r="T174" s="3" t="s">
        <v>2669</v>
      </c>
      <c r="U174" s="3" t="s">
        <v>2670</v>
      </c>
      <c r="V174" s="3" t="s">
        <v>2671</v>
      </c>
      <c r="X174" s="3" t="s">
        <v>2672</v>
      </c>
      <c r="Y174" s="3" t="s">
        <v>2673</v>
      </c>
      <c r="Z174" s="3" t="s">
        <v>2674</v>
      </c>
      <c r="AA174" s="3">
        <v>4</v>
      </c>
      <c r="AB174" s="3">
        <v>0</v>
      </c>
      <c r="AC174" s="14">
        <v>46097</v>
      </c>
      <c r="AD174" s="3" t="s">
        <v>235</v>
      </c>
      <c r="AE174" s="3" t="s">
        <v>236</v>
      </c>
      <c r="AF174" s="12" t="s">
        <v>2675</v>
      </c>
    </row>
    <row r="175" spans="1:32" ht="12.5" x14ac:dyDescent="0.25">
      <c r="A175" s="3" t="s">
        <v>2676</v>
      </c>
      <c r="B175" s="3" t="s">
        <v>224</v>
      </c>
      <c r="C175" s="3" t="s">
        <v>2677</v>
      </c>
      <c r="D175" s="3" t="s">
        <v>2678</v>
      </c>
      <c r="E175" s="3">
        <v>1175</v>
      </c>
      <c r="F175" s="3">
        <v>7494</v>
      </c>
      <c r="G175" s="3">
        <v>36</v>
      </c>
      <c r="H175" s="3" t="b">
        <v>0</v>
      </c>
      <c r="I175" s="3" t="b">
        <v>0</v>
      </c>
      <c r="L175" s="12" t="s">
        <v>2679</v>
      </c>
      <c r="O175" s="13">
        <v>5.7999999999999996E-3</v>
      </c>
      <c r="S175" s="3" t="s">
        <v>2680</v>
      </c>
      <c r="T175" s="3" t="s">
        <v>2681</v>
      </c>
      <c r="U175" s="3" t="s">
        <v>2682</v>
      </c>
      <c r="V175" s="3" t="s">
        <v>2683</v>
      </c>
      <c r="X175" s="3" t="s">
        <v>2684</v>
      </c>
      <c r="Y175" s="3" t="s">
        <v>2685</v>
      </c>
      <c r="Z175" s="3" t="s">
        <v>2686</v>
      </c>
      <c r="AA175" s="3">
        <v>7</v>
      </c>
      <c r="AB175" s="3">
        <v>0</v>
      </c>
      <c r="AC175" s="14">
        <v>46097</v>
      </c>
      <c r="AD175" s="3" t="s">
        <v>235</v>
      </c>
      <c r="AE175" s="3" t="s">
        <v>236</v>
      </c>
      <c r="AF175" s="12" t="s">
        <v>2687</v>
      </c>
    </row>
    <row r="176" spans="1:32" ht="12.5" x14ac:dyDescent="0.25">
      <c r="A176" s="3" t="s">
        <v>2688</v>
      </c>
      <c r="B176" s="3" t="s">
        <v>224</v>
      </c>
      <c r="C176" s="3" t="s">
        <v>2689</v>
      </c>
      <c r="E176" s="3">
        <v>201</v>
      </c>
      <c r="F176" s="3">
        <v>4888</v>
      </c>
      <c r="G176" s="3">
        <v>11</v>
      </c>
      <c r="H176" s="3" t="b">
        <v>0</v>
      </c>
      <c r="I176" s="3" t="b">
        <v>1</v>
      </c>
      <c r="L176" s="12" t="s">
        <v>2690</v>
      </c>
      <c r="O176" s="13">
        <v>2.8000000000000001E-2</v>
      </c>
      <c r="P176" s="3" t="s">
        <v>2691</v>
      </c>
      <c r="S176" s="3" t="s">
        <v>2692</v>
      </c>
      <c r="T176" s="3" t="s">
        <v>2693</v>
      </c>
      <c r="U176" s="3" t="s">
        <v>2694</v>
      </c>
      <c r="V176" s="3" t="s">
        <v>2695</v>
      </c>
      <c r="X176" s="3" t="s">
        <v>2696</v>
      </c>
      <c r="Y176" s="3" t="s">
        <v>2697</v>
      </c>
      <c r="Z176" s="3" t="s">
        <v>2698</v>
      </c>
      <c r="AA176" s="3">
        <v>5</v>
      </c>
      <c r="AB176" s="3">
        <v>1</v>
      </c>
      <c r="AC176" s="14">
        <v>46097</v>
      </c>
      <c r="AD176" s="3" t="s">
        <v>235</v>
      </c>
      <c r="AE176" s="3" t="s">
        <v>236</v>
      </c>
      <c r="AF176" s="12" t="s">
        <v>2699</v>
      </c>
    </row>
    <row r="177" spans="1:32" ht="12.5" x14ac:dyDescent="0.25">
      <c r="A177" s="3" t="s">
        <v>2700</v>
      </c>
      <c r="B177" s="3" t="s">
        <v>224</v>
      </c>
      <c r="C177" s="3" t="s">
        <v>2701</v>
      </c>
      <c r="D177" s="3" t="s">
        <v>2702</v>
      </c>
      <c r="E177" s="3">
        <v>40332</v>
      </c>
      <c r="F177" s="3">
        <v>975</v>
      </c>
      <c r="G177" s="3">
        <v>680</v>
      </c>
      <c r="H177" s="3" t="b">
        <v>1</v>
      </c>
      <c r="I177" s="3" t="b">
        <v>1</v>
      </c>
      <c r="J177" s="3" t="s">
        <v>503</v>
      </c>
      <c r="K177" s="12" t="s">
        <v>2703</v>
      </c>
      <c r="L177" s="12" t="s">
        <v>2704</v>
      </c>
      <c r="O177" s="13">
        <v>1E-3</v>
      </c>
      <c r="P177" s="3" t="s">
        <v>2705</v>
      </c>
      <c r="Q177" s="3" t="s">
        <v>2706</v>
      </c>
      <c r="R177" s="3" t="s">
        <v>2707</v>
      </c>
      <c r="S177" s="3" t="s">
        <v>2708</v>
      </c>
      <c r="T177" s="3" t="s">
        <v>2709</v>
      </c>
      <c r="U177" s="3" t="s">
        <v>2710</v>
      </c>
      <c r="V177" s="3" t="s">
        <v>2711</v>
      </c>
      <c r="X177" s="3" t="s">
        <v>2712</v>
      </c>
      <c r="Y177" s="3" t="s">
        <v>2713</v>
      </c>
      <c r="Z177" s="3" t="s">
        <v>2714</v>
      </c>
      <c r="AA177" s="3">
        <v>40</v>
      </c>
      <c r="AB177" s="3">
        <v>2</v>
      </c>
      <c r="AC177" s="14">
        <v>46097</v>
      </c>
      <c r="AD177" s="3" t="s">
        <v>235</v>
      </c>
      <c r="AE177" s="3" t="s">
        <v>236</v>
      </c>
      <c r="AF177" s="12" t="s">
        <v>2715</v>
      </c>
    </row>
    <row r="178" spans="1:32" ht="12.5" x14ac:dyDescent="0.25">
      <c r="A178" s="3" t="s">
        <v>2716</v>
      </c>
      <c r="B178" s="3" t="s">
        <v>224</v>
      </c>
      <c r="C178" s="3" t="s">
        <v>2717</v>
      </c>
      <c r="D178" s="3" t="s">
        <v>2718</v>
      </c>
      <c r="E178" s="3">
        <v>1649</v>
      </c>
      <c r="F178" s="3">
        <v>2727</v>
      </c>
      <c r="G178" s="3">
        <v>293</v>
      </c>
      <c r="H178" s="3" t="b">
        <v>0</v>
      </c>
      <c r="I178" s="3" t="b">
        <v>0</v>
      </c>
      <c r="J178" s="3" t="s">
        <v>281</v>
      </c>
      <c r="L178" s="12" t="s">
        <v>2719</v>
      </c>
      <c r="O178" s="13">
        <v>4.58E-2</v>
      </c>
      <c r="P178" s="3" t="s">
        <v>2720</v>
      </c>
      <c r="Q178" s="3" t="s">
        <v>2721</v>
      </c>
      <c r="S178" s="3" t="s">
        <v>2722</v>
      </c>
      <c r="T178" s="3" t="s">
        <v>2723</v>
      </c>
      <c r="U178" s="3" t="s">
        <v>2724</v>
      </c>
      <c r="V178" s="3" t="s">
        <v>2725</v>
      </c>
      <c r="X178" s="3" t="s">
        <v>2726</v>
      </c>
      <c r="Y178" s="3" t="s">
        <v>2727</v>
      </c>
      <c r="Z178" s="3" t="s">
        <v>2728</v>
      </c>
      <c r="AA178" s="3">
        <v>73</v>
      </c>
      <c r="AB178" s="3">
        <v>2</v>
      </c>
      <c r="AC178" s="14">
        <v>46097</v>
      </c>
      <c r="AD178" s="3" t="s">
        <v>235</v>
      </c>
      <c r="AE178" s="3" t="s">
        <v>236</v>
      </c>
      <c r="AF178" s="12" t="s">
        <v>2729</v>
      </c>
    </row>
    <row r="179" spans="1:32" ht="12.5" x14ac:dyDescent="0.25">
      <c r="A179" s="12" t="s">
        <v>2730</v>
      </c>
      <c r="B179" s="3" t="s">
        <v>224</v>
      </c>
      <c r="C179" s="3" t="s">
        <v>2731</v>
      </c>
      <c r="D179" s="3" t="s">
        <v>2732</v>
      </c>
      <c r="E179" s="3">
        <v>931</v>
      </c>
      <c r="F179" s="3">
        <v>687</v>
      </c>
      <c r="G179" s="3">
        <v>44</v>
      </c>
      <c r="H179" s="3" t="b">
        <v>0</v>
      </c>
      <c r="I179" s="3" t="b">
        <v>1</v>
      </c>
      <c r="J179" s="3" t="s">
        <v>561</v>
      </c>
      <c r="K179" s="12" t="s">
        <v>2733</v>
      </c>
      <c r="L179" s="12" t="s">
        <v>2734</v>
      </c>
      <c r="M179" s="3" t="s">
        <v>2735</v>
      </c>
      <c r="O179" s="13">
        <v>0.15190000000000001</v>
      </c>
      <c r="P179" s="3" t="s">
        <v>2736</v>
      </c>
      <c r="Q179" s="3" t="s">
        <v>2737</v>
      </c>
      <c r="R179" s="3" t="s">
        <v>2738</v>
      </c>
      <c r="S179" s="3" t="s">
        <v>2739</v>
      </c>
      <c r="T179" s="3" t="s">
        <v>2740</v>
      </c>
      <c r="U179" s="3" t="s">
        <v>2741</v>
      </c>
      <c r="V179" s="3" t="s">
        <v>2742</v>
      </c>
      <c r="W179" s="3" t="s">
        <v>2743</v>
      </c>
      <c r="X179" s="3" t="s">
        <v>2744</v>
      </c>
      <c r="Y179" s="3" t="s">
        <v>2745</v>
      </c>
      <c r="Z179" s="3" t="s">
        <v>2746</v>
      </c>
      <c r="AA179" s="3">
        <v>139</v>
      </c>
      <c r="AB179" s="3">
        <v>3</v>
      </c>
      <c r="AC179" s="14">
        <v>46097</v>
      </c>
      <c r="AD179" s="3" t="s">
        <v>235</v>
      </c>
      <c r="AE179" s="3" t="s">
        <v>236</v>
      </c>
      <c r="AF179" s="12" t="s">
        <v>2747</v>
      </c>
    </row>
    <row r="180" spans="1:32" ht="12.5" x14ac:dyDescent="0.25">
      <c r="A180" s="3" t="s">
        <v>2748</v>
      </c>
      <c r="B180" s="3" t="s">
        <v>224</v>
      </c>
      <c r="C180" s="3" t="s">
        <v>2749</v>
      </c>
      <c r="E180" s="3">
        <v>512</v>
      </c>
      <c r="F180" s="3">
        <v>6429</v>
      </c>
      <c r="G180" s="3">
        <v>14</v>
      </c>
      <c r="H180" s="3" t="b">
        <v>0</v>
      </c>
      <c r="I180" s="3" t="b">
        <v>0</v>
      </c>
      <c r="L180" s="12" t="s">
        <v>2750</v>
      </c>
      <c r="O180" s="13">
        <v>4.1500000000000002E-2</v>
      </c>
      <c r="S180" s="3" t="s">
        <v>2751</v>
      </c>
      <c r="T180" s="3" t="s">
        <v>2752</v>
      </c>
      <c r="U180" s="3" t="s">
        <v>2753</v>
      </c>
      <c r="V180" s="3" t="s">
        <v>2754</v>
      </c>
      <c r="X180" s="3" t="s">
        <v>2755</v>
      </c>
      <c r="Y180" s="3" t="s">
        <v>2756</v>
      </c>
      <c r="AA180" s="3">
        <v>21</v>
      </c>
      <c r="AB180" s="3">
        <v>0</v>
      </c>
      <c r="AC180" s="14">
        <v>46097</v>
      </c>
      <c r="AD180" s="3" t="s">
        <v>235</v>
      </c>
      <c r="AE180" s="3" t="s">
        <v>236</v>
      </c>
      <c r="AF180" s="12" t="s">
        <v>2757</v>
      </c>
    </row>
    <row r="181" spans="1:32" ht="12.5" x14ac:dyDescent="0.25">
      <c r="A181" s="3" t="s">
        <v>2758</v>
      </c>
      <c r="B181" s="3" t="s">
        <v>224</v>
      </c>
      <c r="C181" s="3" t="s">
        <v>2759</v>
      </c>
      <c r="D181" s="3" t="s">
        <v>2760</v>
      </c>
      <c r="E181" s="3">
        <v>61904</v>
      </c>
      <c r="F181" s="3">
        <v>2353</v>
      </c>
      <c r="G181" s="3">
        <v>75</v>
      </c>
      <c r="H181" s="3" t="b">
        <v>1</v>
      </c>
      <c r="I181" s="3" t="b">
        <v>0</v>
      </c>
      <c r="J181" s="3" t="s">
        <v>1872</v>
      </c>
      <c r="K181" s="12" t="s">
        <v>2761</v>
      </c>
      <c r="L181" s="12" t="s">
        <v>2762</v>
      </c>
      <c r="O181" s="13">
        <v>3.7000000000000002E-3</v>
      </c>
      <c r="P181" s="3" t="s">
        <v>2763</v>
      </c>
      <c r="Q181" s="3" t="s">
        <v>2764</v>
      </c>
      <c r="S181" s="3" t="s">
        <v>2765</v>
      </c>
      <c r="T181" s="3" t="s">
        <v>2766</v>
      </c>
      <c r="U181" s="3" t="s">
        <v>2767</v>
      </c>
      <c r="V181" s="3" t="s">
        <v>2768</v>
      </c>
      <c r="W181" s="3" t="s">
        <v>2769</v>
      </c>
      <c r="X181" s="3" t="s">
        <v>2770</v>
      </c>
      <c r="Y181" s="3" t="s">
        <v>2771</v>
      </c>
      <c r="Z181" s="3" t="s">
        <v>2772</v>
      </c>
      <c r="AA181" s="3">
        <v>218</v>
      </c>
      <c r="AB181" s="3">
        <v>12</v>
      </c>
      <c r="AC181" s="14">
        <v>46097</v>
      </c>
      <c r="AD181" s="3" t="s">
        <v>235</v>
      </c>
      <c r="AE181" s="3" t="s">
        <v>236</v>
      </c>
      <c r="AF181" s="12" t="s">
        <v>2773</v>
      </c>
    </row>
    <row r="182" spans="1:32" ht="12.5" x14ac:dyDescent="0.25">
      <c r="A182" s="3" t="s">
        <v>2774</v>
      </c>
      <c r="B182" s="3" t="s">
        <v>224</v>
      </c>
      <c r="C182" s="3" t="s">
        <v>2775</v>
      </c>
      <c r="D182" s="3" t="s">
        <v>2776</v>
      </c>
      <c r="E182" s="3">
        <v>919</v>
      </c>
      <c r="F182" s="3">
        <v>2779</v>
      </c>
      <c r="G182" s="3">
        <v>46</v>
      </c>
      <c r="H182" s="3" t="b">
        <v>0</v>
      </c>
      <c r="I182" s="3" t="b">
        <v>0</v>
      </c>
      <c r="L182" s="12" t="s">
        <v>2777</v>
      </c>
      <c r="O182" s="13">
        <v>3.5099999999999999E-2</v>
      </c>
      <c r="P182" s="3" t="s">
        <v>2778</v>
      </c>
      <c r="Q182" s="3" t="s">
        <v>2779</v>
      </c>
      <c r="R182" s="3" t="s">
        <v>2780</v>
      </c>
      <c r="S182" s="3" t="s">
        <v>2781</v>
      </c>
      <c r="T182" s="3" t="s">
        <v>2782</v>
      </c>
      <c r="U182" s="3" t="s">
        <v>2783</v>
      </c>
      <c r="V182" s="3" t="s">
        <v>2784</v>
      </c>
      <c r="X182" s="3" t="s">
        <v>615</v>
      </c>
      <c r="Y182" s="3" t="s">
        <v>2785</v>
      </c>
      <c r="AA182" s="3">
        <v>31</v>
      </c>
      <c r="AB182" s="3">
        <v>2</v>
      </c>
      <c r="AC182" s="14">
        <v>46097</v>
      </c>
      <c r="AD182" s="3" t="s">
        <v>235</v>
      </c>
      <c r="AE182" s="3" t="s">
        <v>236</v>
      </c>
      <c r="AF182" s="12" t="s">
        <v>2786</v>
      </c>
    </row>
    <row r="183" spans="1:32" ht="12.5" x14ac:dyDescent="0.25">
      <c r="A183" s="3" t="s">
        <v>2787</v>
      </c>
      <c r="B183" s="3" t="s">
        <v>224</v>
      </c>
      <c r="C183" s="3" t="s">
        <v>2788</v>
      </c>
      <c r="D183" s="3" t="s">
        <v>2789</v>
      </c>
      <c r="E183" s="3">
        <v>2538</v>
      </c>
      <c r="F183" s="3">
        <v>3879</v>
      </c>
      <c r="G183" s="3">
        <v>1006</v>
      </c>
      <c r="H183" s="3" t="b">
        <v>0</v>
      </c>
      <c r="I183" s="3" t="b">
        <v>0</v>
      </c>
      <c r="L183" s="12" t="s">
        <v>2790</v>
      </c>
      <c r="O183" s="13">
        <v>1.95E-2</v>
      </c>
      <c r="P183" s="3" t="s">
        <v>2791</v>
      </c>
      <c r="Q183" s="3" t="s">
        <v>2792</v>
      </c>
      <c r="S183" s="3" t="s">
        <v>2793</v>
      </c>
      <c r="T183" s="3" t="s">
        <v>2794</v>
      </c>
      <c r="U183" s="3" t="s">
        <v>2795</v>
      </c>
      <c r="V183" s="3" t="s">
        <v>2796</v>
      </c>
      <c r="W183" s="3" t="s">
        <v>2797</v>
      </c>
      <c r="X183" s="3" t="s">
        <v>2798</v>
      </c>
      <c r="Y183" s="3" t="s">
        <v>2799</v>
      </c>
      <c r="Z183" s="3" t="s">
        <v>2800</v>
      </c>
      <c r="AA183" s="3">
        <v>49</v>
      </c>
      <c r="AB183" s="3">
        <v>0</v>
      </c>
      <c r="AC183" s="14">
        <v>46097</v>
      </c>
      <c r="AD183" s="3" t="s">
        <v>235</v>
      </c>
      <c r="AE183" s="3" t="s">
        <v>236</v>
      </c>
      <c r="AF183" s="12" t="s">
        <v>2801</v>
      </c>
    </row>
    <row r="184" spans="1:32" ht="12.5" x14ac:dyDescent="0.25">
      <c r="A184" s="3" t="s">
        <v>2802</v>
      </c>
      <c r="B184" s="3" t="s">
        <v>224</v>
      </c>
      <c r="C184" s="3" t="s">
        <v>2803</v>
      </c>
      <c r="D184" s="3" t="s">
        <v>2804</v>
      </c>
      <c r="E184" s="3">
        <v>275</v>
      </c>
      <c r="F184" s="3">
        <v>135</v>
      </c>
      <c r="G184" s="3">
        <v>113</v>
      </c>
      <c r="H184" s="3" t="b">
        <v>0</v>
      </c>
      <c r="I184" s="3" t="b">
        <v>1</v>
      </c>
      <c r="J184" s="3" t="s">
        <v>561</v>
      </c>
      <c r="L184" s="12" t="s">
        <v>2805</v>
      </c>
      <c r="O184" s="13">
        <v>1.52E-2</v>
      </c>
      <c r="P184" s="3" t="s">
        <v>2806</v>
      </c>
      <c r="Q184" s="3" t="s">
        <v>2807</v>
      </c>
      <c r="S184" s="3" t="s">
        <v>2808</v>
      </c>
      <c r="T184" s="3" t="s">
        <v>2809</v>
      </c>
      <c r="U184" s="3" t="s">
        <v>2810</v>
      </c>
      <c r="V184" s="3" t="s">
        <v>2811</v>
      </c>
      <c r="X184" s="3" t="s">
        <v>2812</v>
      </c>
      <c r="Y184" s="3" t="s">
        <v>2813</v>
      </c>
      <c r="Z184" s="3" t="s">
        <v>2814</v>
      </c>
      <c r="AA184" s="3">
        <v>4</v>
      </c>
      <c r="AB184" s="3">
        <v>0</v>
      </c>
      <c r="AC184" s="14">
        <v>46097</v>
      </c>
      <c r="AD184" s="3" t="s">
        <v>235</v>
      </c>
      <c r="AE184" s="3" t="s">
        <v>236</v>
      </c>
      <c r="AF184" s="12" t="s">
        <v>2815</v>
      </c>
    </row>
    <row r="185" spans="1:32" ht="12.5" x14ac:dyDescent="0.25">
      <c r="A185" s="3" t="s">
        <v>2816</v>
      </c>
      <c r="B185" s="3" t="s">
        <v>224</v>
      </c>
      <c r="C185" s="3" t="s">
        <v>2817</v>
      </c>
      <c r="D185" s="3" t="s">
        <v>2818</v>
      </c>
      <c r="E185" s="3">
        <v>505</v>
      </c>
      <c r="F185" s="3">
        <v>740</v>
      </c>
      <c r="G185" s="3">
        <v>75</v>
      </c>
      <c r="H185" s="3" t="b">
        <v>0</v>
      </c>
      <c r="I185" s="3" t="b">
        <v>0</v>
      </c>
      <c r="J185" s="3" t="s">
        <v>677</v>
      </c>
      <c r="L185" s="12" t="s">
        <v>2819</v>
      </c>
      <c r="O185" s="13">
        <v>3.15E-2</v>
      </c>
      <c r="P185" s="3" t="s">
        <v>2820</v>
      </c>
      <c r="Q185" s="3" t="s">
        <v>2821</v>
      </c>
      <c r="R185" s="3" t="s">
        <v>2822</v>
      </c>
      <c r="S185" s="3" t="s">
        <v>2823</v>
      </c>
      <c r="T185" s="3" t="s">
        <v>2824</v>
      </c>
      <c r="U185" s="3" t="s">
        <v>2825</v>
      </c>
      <c r="V185" s="3" t="s">
        <v>2826</v>
      </c>
      <c r="W185" s="3" t="s">
        <v>2827</v>
      </c>
      <c r="X185" s="3" t="s">
        <v>439</v>
      </c>
      <c r="Z185" s="3" t="s">
        <v>2828</v>
      </c>
      <c r="AA185" s="3">
        <v>12</v>
      </c>
      <c r="AB185" s="3">
        <v>4</v>
      </c>
      <c r="AC185" s="14">
        <v>46097</v>
      </c>
      <c r="AD185" s="3" t="s">
        <v>235</v>
      </c>
      <c r="AE185" s="3" t="s">
        <v>236</v>
      </c>
      <c r="AF185" s="12" t="s">
        <v>2829</v>
      </c>
    </row>
    <row r="186" spans="1:32" ht="12.5" x14ac:dyDescent="0.25">
      <c r="A186" s="3" t="s">
        <v>2830</v>
      </c>
      <c r="B186" s="3" t="s">
        <v>224</v>
      </c>
      <c r="C186" s="3" t="s">
        <v>2831</v>
      </c>
      <c r="D186" s="3" t="s">
        <v>2832</v>
      </c>
      <c r="E186" s="3">
        <v>270</v>
      </c>
      <c r="F186" s="3">
        <v>508</v>
      </c>
      <c r="G186" s="3">
        <v>11</v>
      </c>
      <c r="H186" s="3" t="b">
        <v>1</v>
      </c>
      <c r="I186" s="3" t="b">
        <v>1</v>
      </c>
      <c r="J186" s="3" t="s">
        <v>561</v>
      </c>
      <c r="L186" s="12" t="s">
        <v>2833</v>
      </c>
      <c r="O186" s="13">
        <v>3.6999999999999998E-2</v>
      </c>
      <c r="P186" s="3" t="s">
        <v>2834</v>
      </c>
      <c r="Q186" s="3" t="s">
        <v>2835</v>
      </c>
      <c r="S186" s="3" t="s">
        <v>2836</v>
      </c>
      <c r="T186" s="3" t="s">
        <v>2837</v>
      </c>
      <c r="U186" s="3" t="s">
        <v>2838</v>
      </c>
      <c r="V186" s="3" t="s">
        <v>2839</v>
      </c>
      <c r="W186" s="3" t="s">
        <v>2840</v>
      </c>
      <c r="X186" s="3" t="s">
        <v>2841</v>
      </c>
      <c r="Y186" s="3" t="s">
        <v>2842</v>
      </c>
      <c r="AA186" s="3">
        <v>9</v>
      </c>
      <c r="AB186" s="3">
        <v>1</v>
      </c>
      <c r="AC186" s="14">
        <v>46097</v>
      </c>
      <c r="AD186" s="3" t="s">
        <v>235</v>
      </c>
      <c r="AE186" s="3" t="s">
        <v>236</v>
      </c>
      <c r="AF186" s="12" t="s">
        <v>2843</v>
      </c>
    </row>
    <row r="187" spans="1:32" ht="12.5" x14ac:dyDescent="0.25">
      <c r="A187" s="3" t="s">
        <v>2844</v>
      </c>
      <c r="B187" s="3" t="s">
        <v>224</v>
      </c>
      <c r="C187" s="3" t="s">
        <v>2845</v>
      </c>
      <c r="D187" s="3" t="s">
        <v>2846</v>
      </c>
      <c r="E187" s="3">
        <v>1173</v>
      </c>
      <c r="F187" s="3">
        <v>6610</v>
      </c>
      <c r="G187" s="3">
        <v>972</v>
      </c>
      <c r="H187" s="3" t="b">
        <v>0</v>
      </c>
      <c r="I187" s="3" t="b">
        <v>0</v>
      </c>
      <c r="L187" s="12" t="s">
        <v>2847</v>
      </c>
      <c r="O187" s="13">
        <v>0.1709</v>
      </c>
      <c r="P187" s="3" t="s">
        <v>2848</v>
      </c>
      <c r="Q187" s="3" t="s">
        <v>2849</v>
      </c>
      <c r="R187" s="3" t="s">
        <v>2850</v>
      </c>
      <c r="S187" s="3" t="s">
        <v>2851</v>
      </c>
      <c r="T187" s="3" t="s">
        <v>2852</v>
      </c>
      <c r="U187" s="3" t="s">
        <v>2853</v>
      </c>
      <c r="V187" s="3" t="s">
        <v>2854</v>
      </c>
      <c r="W187" s="3" t="s">
        <v>2855</v>
      </c>
      <c r="X187" s="3" t="s">
        <v>2856</v>
      </c>
      <c r="Y187" s="3" t="s">
        <v>2857</v>
      </c>
      <c r="Z187" s="12" t="s">
        <v>2858</v>
      </c>
      <c r="AA187" s="3">
        <v>182</v>
      </c>
      <c r="AB187" s="3">
        <v>18</v>
      </c>
      <c r="AC187" s="14">
        <v>46097</v>
      </c>
      <c r="AD187" s="3" t="s">
        <v>235</v>
      </c>
      <c r="AE187" s="3" t="s">
        <v>236</v>
      </c>
      <c r="AF187" s="12" t="s">
        <v>2859</v>
      </c>
    </row>
    <row r="188" spans="1:32" ht="12.5" x14ac:dyDescent="0.25">
      <c r="A188" s="3" t="s">
        <v>2860</v>
      </c>
      <c r="B188" s="3" t="s">
        <v>224</v>
      </c>
      <c r="C188" s="3" t="s">
        <v>2861</v>
      </c>
      <c r="D188" s="3" t="s">
        <v>2862</v>
      </c>
      <c r="E188" s="3">
        <v>1279</v>
      </c>
      <c r="F188" s="3">
        <v>7490</v>
      </c>
      <c r="G188" s="3">
        <v>404</v>
      </c>
      <c r="H188" s="3" t="b">
        <v>0</v>
      </c>
      <c r="I188" s="3" t="b">
        <v>0</v>
      </c>
      <c r="K188" s="12" t="s">
        <v>2863</v>
      </c>
      <c r="L188" s="12" t="s">
        <v>2864</v>
      </c>
      <c r="O188" s="13">
        <v>2.29E-2</v>
      </c>
      <c r="P188" s="3" t="s">
        <v>2865</v>
      </c>
      <c r="Q188" s="3" t="s">
        <v>2866</v>
      </c>
      <c r="R188" s="3" t="s">
        <v>2867</v>
      </c>
      <c r="S188" s="3" t="s">
        <v>2868</v>
      </c>
      <c r="T188" s="3" t="s">
        <v>2869</v>
      </c>
      <c r="U188" s="3" t="s">
        <v>2870</v>
      </c>
      <c r="V188" s="3" t="s">
        <v>2871</v>
      </c>
      <c r="W188" s="3" t="s">
        <v>2872</v>
      </c>
      <c r="X188" s="3" t="s">
        <v>2873</v>
      </c>
      <c r="Y188" s="3" t="s">
        <v>2874</v>
      </c>
      <c r="Z188" s="3" t="s">
        <v>2875</v>
      </c>
      <c r="AA188" s="3">
        <v>28</v>
      </c>
      <c r="AB188" s="3">
        <v>2</v>
      </c>
      <c r="AC188" s="14">
        <v>46097</v>
      </c>
      <c r="AD188" s="3" t="s">
        <v>235</v>
      </c>
      <c r="AE188" s="3" t="s">
        <v>236</v>
      </c>
      <c r="AF188" s="12" t="s">
        <v>2876</v>
      </c>
    </row>
    <row r="189" spans="1:32" ht="12.5" x14ac:dyDescent="0.25">
      <c r="A189" s="3" t="s">
        <v>2877</v>
      </c>
      <c r="B189" s="3" t="s">
        <v>224</v>
      </c>
      <c r="C189" s="3" t="s">
        <v>2878</v>
      </c>
      <c r="D189" s="3" t="s">
        <v>2879</v>
      </c>
      <c r="E189" s="3">
        <v>848</v>
      </c>
      <c r="F189" s="3">
        <v>6315</v>
      </c>
      <c r="G189" s="3">
        <v>316</v>
      </c>
      <c r="H189" s="3" t="b">
        <v>0</v>
      </c>
      <c r="I189" s="3" t="b">
        <v>0</v>
      </c>
      <c r="L189" s="12" t="s">
        <v>2880</v>
      </c>
      <c r="O189" s="13">
        <v>4.7600000000000003E-2</v>
      </c>
      <c r="P189" s="3" t="s">
        <v>2881</v>
      </c>
      <c r="Q189" s="3" t="s">
        <v>2882</v>
      </c>
      <c r="S189" s="3" t="s">
        <v>2883</v>
      </c>
      <c r="T189" s="3" t="s">
        <v>2884</v>
      </c>
      <c r="U189" s="3" t="s">
        <v>2885</v>
      </c>
      <c r="V189" s="3" t="s">
        <v>2886</v>
      </c>
      <c r="W189" s="3" t="s">
        <v>2887</v>
      </c>
      <c r="X189" s="3" t="s">
        <v>2888</v>
      </c>
      <c r="Y189" s="3" t="s">
        <v>2889</v>
      </c>
      <c r="Z189" s="12" t="s">
        <v>2890</v>
      </c>
      <c r="AA189" s="3">
        <v>37</v>
      </c>
      <c r="AB189" s="3">
        <v>3</v>
      </c>
      <c r="AC189" s="14">
        <v>46097</v>
      </c>
      <c r="AD189" s="3" t="s">
        <v>235</v>
      </c>
      <c r="AE189" s="3" t="s">
        <v>236</v>
      </c>
      <c r="AF189" s="12" t="s">
        <v>2891</v>
      </c>
    </row>
    <row r="190" spans="1:32" ht="12.5" x14ac:dyDescent="0.25">
      <c r="A190" s="3" t="s">
        <v>2892</v>
      </c>
      <c r="B190" s="3" t="s">
        <v>224</v>
      </c>
      <c r="C190" s="3" t="s">
        <v>2893</v>
      </c>
      <c r="D190" s="3" t="s">
        <v>2894</v>
      </c>
      <c r="E190" s="3">
        <v>515</v>
      </c>
      <c r="F190" s="3">
        <v>2096</v>
      </c>
      <c r="G190" s="3">
        <v>284</v>
      </c>
      <c r="H190" s="3" t="b">
        <v>0</v>
      </c>
      <c r="I190" s="3" t="b">
        <v>0</v>
      </c>
      <c r="L190" s="12" t="s">
        <v>2895</v>
      </c>
      <c r="O190" s="13">
        <v>8.5000000000000006E-2</v>
      </c>
      <c r="P190" s="3" t="s">
        <v>2896</v>
      </c>
      <c r="Q190" s="3" t="s">
        <v>2897</v>
      </c>
      <c r="R190" s="3" t="s">
        <v>2898</v>
      </c>
      <c r="S190" s="3" t="s">
        <v>2899</v>
      </c>
      <c r="T190" s="3" t="s">
        <v>2900</v>
      </c>
      <c r="U190" s="3" t="s">
        <v>2901</v>
      </c>
      <c r="V190" s="3" t="s">
        <v>2902</v>
      </c>
      <c r="W190" s="3" t="s">
        <v>2903</v>
      </c>
      <c r="X190" s="3" t="s">
        <v>2904</v>
      </c>
      <c r="Y190" s="3" t="s">
        <v>2905</v>
      </c>
      <c r="Z190" s="3" t="s">
        <v>2906</v>
      </c>
      <c r="AA190" s="3">
        <v>41</v>
      </c>
      <c r="AB190" s="3">
        <v>3</v>
      </c>
      <c r="AC190" s="14">
        <v>46097</v>
      </c>
      <c r="AD190" s="3" t="s">
        <v>235</v>
      </c>
      <c r="AE190" s="3" t="s">
        <v>236</v>
      </c>
      <c r="AF190" s="12" t="s">
        <v>2907</v>
      </c>
    </row>
    <row r="191" spans="1:32" ht="12.5" x14ac:dyDescent="0.25">
      <c r="A191" s="3" t="s">
        <v>2908</v>
      </c>
      <c r="B191" s="3" t="s">
        <v>224</v>
      </c>
      <c r="C191" s="3" t="s">
        <v>2909</v>
      </c>
      <c r="E191" s="3">
        <v>149</v>
      </c>
      <c r="F191" s="3">
        <v>342</v>
      </c>
      <c r="G191" s="3">
        <v>75</v>
      </c>
      <c r="H191" s="3" t="b">
        <v>0</v>
      </c>
      <c r="I191" s="3" t="b">
        <v>0</v>
      </c>
      <c r="L191" s="12" t="s">
        <v>2910</v>
      </c>
      <c r="O191" s="13">
        <v>7.7200000000000005E-2</v>
      </c>
      <c r="P191" s="3" t="s">
        <v>2911</v>
      </c>
      <c r="S191" s="3" t="s">
        <v>2912</v>
      </c>
      <c r="T191" s="3" t="s">
        <v>2913</v>
      </c>
      <c r="U191" s="3" t="s">
        <v>2914</v>
      </c>
      <c r="V191" s="3" t="s">
        <v>2915</v>
      </c>
      <c r="X191" s="3" t="s">
        <v>2916</v>
      </c>
      <c r="Y191" s="3" t="s">
        <v>2917</v>
      </c>
      <c r="AA191" s="3">
        <v>11</v>
      </c>
      <c r="AB191" s="3">
        <v>0</v>
      </c>
      <c r="AC191" s="14">
        <v>46097</v>
      </c>
      <c r="AD191" s="3" t="s">
        <v>51</v>
      </c>
      <c r="AE191" s="3" t="s">
        <v>2918</v>
      </c>
      <c r="AF191" s="12" t="s">
        <v>2919</v>
      </c>
    </row>
    <row r="192" spans="1:32" ht="12.5" x14ac:dyDescent="0.25">
      <c r="A192" s="3" t="s">
        <v>2920</v>
      </c>
      <c r="B192" s="3" t="s">
        <v>224</v>
      </c>
      <c r="C192" s="3" t="s">
        <v>2921</v>
      </c>
      <c r="E192" s="3">
        <v>893</v>
      </c>
      <c r="F192" s="3">
        <v>1878</v>
      </c>
      <c r="G192" s="3">
        <v>266</v>
      </c>
      <c r="H192" s="3" t="b">
        <v>0</v>
      </c>
      <c r="I192" s="3" t="b">
        <v>0</v>
      </c>
      <c r="L192" s="12" t="s">
        <v>2922</v>
      </c>
      <c r="O192" s="13">
        <v>2.8999999999999998E-3</v>
      </c>
      <c r="P192" s="3" t="s">
        <v>2923</v>
      </c>
      <c r="Q192" s="3" t="s">
        <v>2924</v>
      </c>
      <c r="S192" s="3" t="s">
        <v>2925</v>
      </c>
      <c r="T192" s="3" t="s">
        <v>2926</v>
      </c>
      <c r="U192" s="3" t="s">
        <v>2927</v>
      </c>
      <c r="V192" s="3" t="s">
        <v>2928</v>
      </c>
      <c r="W192" s="3" t="s">
        <v>2929</v>
      </c>
      <c r="X192" s="3" t="s">
        <v>2930</v>
      </c>
      <c r="Y192" s="3" t="s">
        <v>2931</v>
      </c>
      <c r="Z192" s="3" t="s">
        <v>2932</v>
      </c>
      <c r="AA192" s="3">
        <v>2</v>
      </c>
      <c r="AB192" s="3">
        <v>0</v>
      </c>
      <c r="AC192" s="14">
        <v>46097</v>
      </c>
      <c r="AD192" s="3" t="s">
        <v>51</v>
      </c>
      <c r="AE192" s="3" t="s">
        <v>2918</v>
      </c>
      <c r="AF192" s="12" t="s">
        <v>2933</v>
      </c>
    </row>
    <row r="193" spans="1:32" ht="12.5" x14ac:dyDescent="0.25">
      <c r="A193" s="3" t="s">
        <v>2934</v>
      </c>
      <c r="B193" s="3" t="s">
        <v>224</v>
      </c>
      <c r="C193" s="3" t="s">
        <v>2935</v>
      </c>
      <c r="E193" s="3">
        <v>51</v>
      </c>
      <c r="F193" s="3">
        <v>57</v>
      </c>
      <c r="G193" s="3">
        <v>92</v>
      </c>
      <c r="H193" s="3" t="b">
        <v>0</v>
      </c>
      <c r="I193" s="3" t="b">
        <v>0</v>
      </c>
      <c r="L193" s="12" t="s">
        <v>2936</v>
      </c>
      <c r="O193" s="13">
        <v>0.1487</v>
      </c>
      <c r="P193" s="3" t="s">
        <v>2937</v>
      </c>
      <c r="S193" s="3" t="s">
        <v>2938</v>
      </c>
      <c r="T193" s="3" t="s">
        <v>2939</v>
      </c>
      <c r="U193" s="3" t="s">
        <v>348</v>
      </c>
      <c r="V193" s="3" t="s">
        <v>2940</v>
      </c>
      <c r="W193" s="3" t="s">
        <v>2941</v>
      </c>
      <c r="X193" s="3" t="s">
        <v>659</v>
      </c>
      <c r="Y193" s="3" t="s">
        <v>2942</v>
      </c>
      <c r="AA193" s="3">
        <v>8</v>
      </c>
      <c r="AB193" s="3">
        <v>0</v>
      </c>
      <c r="AC193" s="14">
        <v>46097</v>
      </c>
      <c r="AD193" s="3" t="s">
        <v>51</v>
      </c>
      <c r="AE193" s="3" t="s">
        <v>2918</v>
      </c>
      <c r="AF193" s="12" t="s">
        <v>2943</v>
      </c>
    </row>
    <row r="194" spans="1:32" ht="12.5" x14ac:dyDescent="0.25">
      <c r="A194" s="3" t="s">
        <v>2944</v>
      </c>
      <c r="B194" s="3" t="s">
        <v>224</v>
      </c>
      <c r="C194" s="3" t="s">
        <v>2945</v>
      </c>
      <c r="D194" s="3" t="s">
        <v>2946</v>
      </c>
      <c r="E194" s="3">
        <v>1060</v>
      </c>
      <c r="F194" s="3">
        <v>3052</v>
      </c>
      <c r="G194" s="3">
        <v>1216</v>
      </c>
      <c r="H194" s="3" t="b">
        <v>0</v>
      </c>
      <c r="I194" s="3" t="b">
        <v>0</v>
      </c>
      <c r="L194" s="12" t="s">
        <v>2947</v>
      </c>
      <c r="O194" s="13">
        <v>2.07E-2</v>
      </c>
      <c r="P194" s="3" t="s">
        <v>2948</v>
      </c>
      <c r="Q194" s="3" t="s">
        <v>2949</v>
      </c>
      <c r="S194" s="3" t="s">
        <v>2950</v>
      </c>
      <c r="T194" s="3" t="s">
        <v>2951</v>
      </c>
      <c r="U194" s="3" t="s">
        <v>348</v>
      </c>
      <c r="V194" s="3" t="s">
        <v>2952</v>
      </c>
      <c r="W194" s="3" t="s">
        <v>2953</v>
      </c>
      <c r="X194" s="3" t="s">
        <v>2954</v>
      </c>
      <c r="Y194" s="3" t="s">
        <v>2955</v>
      </c>
      <c r="Z194" s="3" t="s">
        <v>2956</v>
      </c>
      <c r="AA194" s="3">
        <v>22</v>
      </c>
      <c r="AB194" s="3">
        <v>0</v>
      </c>
      <c r="AC194" s="14">
        <v>46097</v>
      </c>
      <c r="AD194" s="3" t="s">
        <v>51</v>
      </c>
      <c r="AE194" s="3" t="s">
        <v>2918</v>
      </c>
      <c r="AF194" s="12" t="s">
        <v>2957</v>
      </c>
    </row>
    <row r="195" spans="1:32" ht="12.5" x14ac:dyDescent="0.25">
      <c r="A195" s="3" t="s">
        <v>2958</v>
      </c>
      <c r="B195" s="3" t="s">
        <v>224</v>
      </c>
      <c r="C195" s="3" t="s">
        <v>2959</v>
      </c>
      <c r="E195" s="3">
        <v>492</v>
      </c>
      <c r="F195" s="3">
        <v>963</v>
      </c>
      <c r="G195" s="3">
        <v>46</v>
      </c>
      <c r="H195" s="3" t="b">
        <v>0</v>
      </c>
      <c r="I195" s="3" t="b">
        <v>0</v>
      </c>
      <c r="L195" s="12" t="s">
        <v>2960</v>
      </c>
      <c r="O195" s="13">
        <v>9.0800000000000006E-2</v>
      </c>
      <c r="P195" s="3" t="s">
        <v>2961</v>
      </c>
      <c r="S195" s="3" t="s">
        <v>2962</v>
      </c>
      <c r="T195" s="3" t="s">
        <v>2963</v>
      </c>
      <c r="U195" s="3" t="s">
        <v>2964</v>
      </c>
      <c r="V195" s="3" t="s">
        <v>2965</v>
      </c>
      <c r="W195" s="3" t="s">
        <v>2966</v>
      </c>
      <c r="X195" s="3" t="s">
        <v>2967</v>
      </c>
      <c r="Y195" s="3" t="s">
        <v>2968</v>
      </c>
      <c r="Z195" s="3" t="s">
        <v>2969</v>
      </c>
      <c r="AA195" s="3">
        <v>44</v>
      </c>
      <c r="AB195" s="3">
        <v>1</v>
      </c>
      <c r="AC195" s="14">
        <v>46097</v>
      </c>
      <c r="AD195" s="3" t="s">
        <v>51</v>
      </c>
      <c r="AE195" s="3" t="s">
        <v>2918</v>
      </c>
      <c r="AF195" s="12" t="s">
        <v>2970</v>
      </c>
    </row>
    <row r="196" spans="1:32" ht="12.5" x14ac:dyDescent="0.25">
      <c r="A196" s="3" t="s">
        <v>2971</v>
      </c>
      <c r="B196" s="3" t="s">
        <v>224</v>
      </c>
      <c r="C196" s="3" t="s">
        <v>2972</v>
      </c>
      <c r="D196" s="3" t="s">
        <v>2973</v>
      </c>
      <c r="E196" s="3">
        <v>619972</v>
      </c>
      <c r="F196" s="3">
        <v>99</v>
      </c>
      <c r="G196" s="3">
        <v>184</v>
      </c>
      <c r="H196" s="3" t="b">
        <v>0</v>
      </c>
      <c r="I196" s="3" t="b">
        <v>0</v>
      </c>
      <c r="J196" s="3" t="s">
        <v>2974</v>
      </c>
      <c r="K196" s="12" t="s">
        <v>2975</v>
      </c>
      <c r="L196" s="12" t="s">
        <v>2976</v>
      </c>
      <c r="O196" s="13">
        <v>9.5999999999999992E-3</v>
      </c>
      <c r="P196" s="3" t="s">
        <v>2977</v>
      </c>
      <c r="R196" s="3" t="s">
        <v>2978</v>
      </c>
      <c r="S196" s="3" t="s">
        <v>2979</v>
      </c>
      <c r="T196" s="3" t="s">
        <v>2980</v>
      </c>
      <c r="U196" s="3" t="s">
        <v>2981</v>
      </c>
      <c r="V196" s="3" t="s">
        <v>2982</v>
      </c>
      <c r="W196" s="3" t="s">
        <v>2983</v>
      </c>
      <c r="X196" s="3" t="s">
        <v>2984</v>
      </c>
      <c r="Y196" s="3" t="s">
        <v>2985</v>
      </c>
      <c r="Z196" s="3" t="s">
        <v>2986</v>
      </c>
      <c r="AA196" s="3">
        <v>5786</v>
      </c>
      <c r="AB196" s="3">
        <v>163</v>
      </c>
      <c r="AC196" s="14">
        <v>46097</v>
      </c>
      <c r="AD196" s="3" t="s">
        <v>51</v>
      </c>
      <c r="AE196" s="3" t="s">
        <v>2918</v>
      </c>
      <c r="AF196" s="12" t="s">
        <v>2987</v>
      </c>
    </row>
    <row r="197" spans="1:32" ht="12.5" x14ac:dyDescent="0.25">
      <c r="A197" s="3" t="s">
        <v>2988</v>
      </c>
      <c r="B197" s="3" t="s">
        <v>224</v>
      </c>
      <c r="C197" s="3" t="s">
        <v>2989</v>
      </c>
      <c r="D197" s="3" t="s">
        <v>2990</v>
      </c>
      <c r="E197" s="3">
        <v>1273</v>
      </c>
      <c r="F197" s="3">
        <v>2537</v>
      </c>
      <c r="G197" s="3">
        <v>60</v>
      </c>
      <c r="H197" s="3" t="b">
        <v>0</v>
      </c>
      <c r="I197" s="3" t="b">
        <v>0</v>
      </c>
      <c r="L197" s="12" t="s">
        <v>2991</v>
      </c>
      <c r="O197" s="13">
        <v>8.9599999999999999E-2</v>
      </c>
      <c r="P197" s="3" t="s">
        <v>2992</v>
      </c>
      <c r="Q197" s="3" t="s">
        <v>2993</v>
      </c>
      <c r="S197" s="3" t="s">
        <v>2994</v>
      </c>
      <c r="T197" s="3" t="s">
        <v>2995</v>
      </c>
      <c r="U197" s="3" t="s">
        <v>2996</v>
      </c>
      <c r="V197" s="3" t="s">
        <v>2997</v>
      </c>
      <c r="W197" s="3" t="s">
        <v>2998</v>
      </c>
      <c r="X197" s="3" t="s">
        <v>2999</v>
      </c>
      <c r="Y197" s="3" t="s">
        <v>3000</v>
      </c>
      <c r="AA197" s="3">
        <v>113</v>
      </c>
      <c r="AB197" s="3">
        <v>1</v>
      </c>
      <c r="AC197" s="14">
        <v>46097</v>
      </c>
      <c r="AD197" s="3" t="s">
        <v>51</v>
      </c>
      <c r="AE197" s="3" t="s">
        <v>2918</v>
      </c>
      <c r="AF197" s="12" t="s">
        <v>3001</v>
      </c>
    </row>
    <row r="198" spans="1:32" ht="12.5" x14ac:dyDescent="0.25">
      <c r="A198" s="3" t="s">
        <v>3002</v>
      </c>
      <c r="B198" s="3" t="s">
        <v>224</v>
      </c>
      <c r="C198" s="3" t="s">
        <v>3003</v>
      </c>
      <c r="E198" s="3">
        <v>156</v>
      </c>
      <c r="F198" s="3">
        <v>671</v>
      </c>
      <c r="G198" s="3">
        <v>674</v>
      </c>
      <c r="H198" s="3" t="b">
        <v>0</v>
      </c>
      <c r="I198" s="3" t="b">
        <v>0</v>
      </c>
      <c r="L198" s="12" t="s">
        <v>3004</v>
      </c>
      <c r="O198" s="13">
        <v>2.7199999999999998E-2</v>
      </c>
      <c r="P198" s="3" t="s">
        <v>3005</v>
      </c>
      <c r="S198" s="3" t="s">
        <v>3006</v>
      </c>
      <c r="T198" s="3" t="s">
        <v>3007</v>
      </c>
      <c r="U198" s="3" t="s">
        <v>2521</v>
      </c>
      <c r="V198" s="3" t="s">
        <v>3008</v>
      </c>
      <c r="X198" s="3" t="s">
        <v>3009</v>
      </c>
      <c r="Y198" s="3" t="s">
        <v>3010</v>
      </c>
      <c r="Z198" s="3" t="s">
        <v>3011</v>
      </c>
      <c r="AA198" s="3">
        <v>4</v>
      </c>
      <c r="AB198" s="3">
        <v>0</v>
      </c>
      <c r="AC198" s="14">
        <v>46097</v>
      </c>
      <c r="AD198" s="3" t="s">
        <v>51</v>
      </c>
      <c r="AE198" s="3" t="s">
        <v>2918</v>
      </c>
      <c r="AF198" s="12" t="s">
        <v>3012</v>
      </c>
    </row>
    <row r="199" spans="1:32" ht="12.5" x14ac:dyDescent="0.25">
      <c r="A199" s="3" t="s">
        <v>3013</v>
      </c>
      <c r="B199" s="3" t="s">
        <v>224</v>
      </c>
      <c r="C199" s="3" t="s">
        <v>3014</v>
      </c>
      <c r="D199" s="3" t="s">
        <v>3015</v>
      </c>
      <c r="E199" s="3">
        <v>703</v>
      </c>
      <c r="F199" s="3">
        <v>4052</v>
      </c>
      <c r="G199" s="3">
        <v>1854</v>
      </c>
      <c r="H199" s="3" t="b">
        <v>0</v>
      </c>
      <c r="I199" s="3" t="b">
        <v>0</v>
      </c>
      <c r="L199" s="12" t="s">
        <v>3016</v>
      </c>
      <c r="O199" s="13">
        <v>1.8700000000000001E-2</v>
      </c>
      <c r="P199" s="3" t="s">
        <v>3017</v>
      </c>
      <c r="Q199" s="3" t="s">
        <v>3018</v>
      </c>
      <c r="S199" s="3" t="s">
        <v>3019</v>
      </c>
      <c r="T199" s="3" t="s">
        <v>3020</v>
      </c>
      <c r="U199" s="3" t="s">
        <v>3021</v>
      </c>
      <c r="V199" s="3" t="s">
        <v>3022</v>
      </c>
      <c r="W199" s="3" t="s">
        <v>3023</v>
      </c>
      <c r="X199" s="3" t="s">
        <v>3024</v>
      </c>
      <c r="Y199" s="3" t="s">
        <v>3025</v>
      </c>
      <c r="Z199" s="3" t="s">
        <v>3026</v>
      </c>
      <c r="AA199" s="3">
        <v>13</v>
      </c>
      <c r="AB199" s="3">
        <v>0</v>
      </c>
      <c r="AC199" s="14">
        <v>46097</v>
      </c>
      <c r="AD199" s="3" t="s">
        <v>51</v>
      </c>
      <c r="AE199" s="3" t="s">
        <v>2918</v>
      </c>
      <c r="AF199" s="12" t="s">
        <v>3027</v>
      </c>
    </row>
    <row r="200" spans="1:32" ht="12.5" x14ac:dyDescent="0.25">
      <c r="A200" s="3" t="s">
        <v>3028</v>
      </c>
      <c r="B200" s="3" t="s">
        <v>224</v>
      </c>
      <c r="C200" s="3" t="s">
        <v>3029</v>
      </c>
      <c r="D200" s="3" t="s">
        <v>3030</v>
      </c>
      <c r="E200" s="3">
        <v>80</v>
      </c>
      <c r="F200" s="3">
        <v>984</v>
      </c>
      <c r="G200" s="3">
        <v>15</v>
      </c>
      <c r="H200" s="3" t="b">
        <v>0</v>
      </c>
      <c r="I200" s="3" t="b">
        <v>0</v>
      </c>
      <c r="L200" s="12" t="s">
        <v>3031</v>
      </c>
      <c r="O200" s="13">
        <v>0.1615</v>
      </c>
      <c r="P200" s="3" t="s">
        <v>3032</v>
      </c>
      <c r="S200" s="3" t="s">
        <v>3033</v>
      </c>
      <c r="T200" s="3" t="s">
        <v>3034</v>
      </c>
      <c r="U200" s="3" t="s">
        <v>3035</v>
      </c>
      <c r="V200" s="3" t="s">
        <v>3036</v>
      </c>
      <c r="W200" s="3" t="s">
        <v>3037</v>
      </c>
      <c r="X200" s="3" t="s">
        <v>3038</v>
      </c>
      <c r="Y200" s="3" t="s">
        <v>3039</v>
      </c>
      <c r="Z200" s="3" t="s">
        <v>3040</v>
      </c>
      <c r="AA200" s="3">
        <v>13</v>
      </c>
      <c r="AB200" s="3">
        <v>0</v>
      </c>
      <c r="AC200" s="14">
        <v>46097</v>
      </c>
      <c r="AD200" s="3" t="s">
        <v>51</v>
      </c>
      <c r="AE200" s="3" t="s">
        <v>2918</v>
      </c>
      <c r="AF200" s="12" t="s">
        <v>3041</v>
      </c>
    </row>
    <row r="201" spans="1:32" ht="12.5" x14ac:dyDescent="0.25">
      <c r="A201" s="3" t="s">
        <v>3042</v>
      </c>
      <c r="B201" s="3" t="s">
        <v>224</v>
      </c>
      <c r="C201" s="3" t="s">
        <v>3043</v>
      </c>
      <c r="D201" s="3" t="s">
        <v>3044</v>
      </c>
      <c r="E201" s="3">
        <v>460</v>
      </c>
      <c r="F201" s="3">
        <v>1290</v>
      </c>
      <c r="G201" s="3">
        <v>26</v>
      </c>
      <c r="H201" s="3" t="b">
        <v>0</v>
      </c>
      <c r="I201" s="3" t="b">
        <v>1</v>
      </c>
      <c r="J201" s="3" t="s">
        <v>503</v>
      </c>
      <c r="L201" s="12" t="s">
        <v>3045</v>
      </c>
      <c r="O201" s="13">
        <v>0.1192</v>
      </c>
      <c r="P201" s="3" t="s">
        <v>3046</v>
      </c>
      <c r="S201" s="3" t="s">
        <v>3047</v>
      </c>
      <c r="T201" s="3" t="s">
        <v>3048</v>
      </c>
      <c r="U201" s="3" t="s">
        <v>3049</v>
      </c>
      <c r="V201" s="3" t="s">
        <v>3050</v>
      </c>
      <c r="X201" s="3" t="s">
        <v>3051</v>
      </c>
      <c r="Y201" s="3" t="s">
        <v>3052</v>
      </c>
      <c r="Z201" s="3" t="s">
        <v>3053</v>
      </c>
      <c r="AA201" s="3">
        <v>54</v>
      </c>
      <c r="AB201" s="3">
        <v>1</v>
      </c>
      <c r="AC201" s="14">
        <v>46097</v>
      </c>
      <c r="AD201" s="3" t="s">
        <v>51</v>
      </c>
      <c r="AE201" s="3" t="s">
        <v>2918</v>
      </c>
      <c r="AF201" s="12" t="s">
        <v>3054</v>
      </c>
    </row>
    <row r="202" spans="1:32" ht="12.5" x14ac:dyDescent="0.25">
      <c r="A202" s="3" t="s">
        <v>3055</v>
      </c>
      <c r="B202" s="3" t="s">
        <v>224</v>
      </c>
      <c r="C202" s="3" t="s">
        <v>3056</v>
      </c>
      <c r="D202" s="3" t="s">
        <v>3057</v>
      </c>
      <c r="E202" s="3">
        <v>3365</v>
      </c>
      <c r="F202" s="3">
        <v>521</v>
      </c>
      <c r="G202" s="3">
        <v>109</v>
      </c>
      <c r="H202" s="3" t="b">
        <v>0</v>
      </c>
      <c r="I202" s="3" t="b">
        <v>1</v>
      </c>
      <c r="L202" s="12" t="s">
        <v>3058</v>
      </c>
      <c r="O202" s="13">
        <v>3.0599999999999999E-2</v>
      </c>
      <c r="P202" s="3" t="s">
        <v>3059</v>
      </c>
      <c r="Q202" s="3" t="s">
        <v>3060</v>
      </c>
      <c r="R202" s="3" t="s">
        <v>3061</v>
      </c>
      <c r="S202" s="3" t="s">
        <v>3062</v>
      </c>
      <c r="T202" s="3" t="s">
        <v>3063</v>
      </c>
      <c r="U202" s="3" t="s">
        <v>3064</v>
      </c>
      <c r="V202" s="3" t="s">
        <v>3065</v>
      </c>
      <c r="W202" s="3" t="s">
        <v>3066</v>
      </c>
      <c r="X202" s="3" t="s">
        <v>3067</v>
      </c>
      <c r="Y202" s="3" t="s">
        <v>3068</v>
      </c>
      <c r="Z202" s="3" t="s">
        <v>3069</v>
      </c>
      <c r="AA202" s="3">
        <v>90</v>
      </c>
      <c r="AB202" s="3">
        <v>13</v>
      </c>
      <c r="AC202" s="14">
        <v>46097</v>
      </c>
      <c r="AD202" s="3" t="s">
        <v>51</v>
      </c>
      <c r="AE202" s="3" t="s">
        <v>2918</v>
      </c>
      <c r="AF202" s="12" t="s">
        <v>3070</v>
      </c>
    </row>
    <row r="203" spans="1:32" ht="12.5" x14ac:dyDescent="0.25">
      <c r="A203" s="3" t="s">
        <v>3071</v>
      </c>
      <c r="B203" s="3" t="s">
        <v>224</v>
      </c>
      <c r="C203" s="3" t="s">
        <v>3072</v>
      </c>
      <c r="D203" s="3" t="s">
        <v>3073</v>
      </c>
      <c r="E203" s="3">
        <v>724</v>
      </c>
      <c r="F203" s="3">
        <v>4595</v>
      </c>
      <c r="G203" s="3">
        <v>504</v>
      </c>
      <c r="H203" s="3" t="b">
        <v>0</v>
      </c>
      <c r="I203" s="3" t="b">
        <v>0</v>
      </c>
      <c r="L203" s="12" t="s">
        <v>3074</v>
      </c>
      <c r="O203" s="13">
        <v>1.3899999999999999E-2</v>
      </c>
      <c r="P203" s="3" t="s">
        <v>3075</v>
      </c>
      <c r="Q203" s="3" t="s">
        <v>3076</v>
      </c>
      <c r="S203" s="3" t="s">
        <v>3077</v>
      </c>
      <c r="T203" s="3" t="s">
        <v>3078</v>
      </c>
      <c r="U203" s="3" t="s">
        <v>3079</v>
      </c>
      <c r="V203" s="3" t="s">
        <v>3080</v>
      </c>
      <c r="W203" s="3" t="s">
        <v>3081</v>
      </c>
      <c r="X203" s="3" t="s">
        <v>3082</v>
      </c>
      <c r="Y203" s="3" t="s">
        <v>3083</v>
      </c>
      <c r="Z203" s="3" t="s">
        <v>3084</v>
      </c>
      <c r="AA203" s="3">
        <v>10</v>
      </c>
      <c r="AB203" s="3">
        <v>1</v>
      </c>
      <c r="AC203" s="14">
        <v>46097</v>
      </c>
      <c r="AD203" s="3" t="s">
        <v>51</v>
      </c>
      <c r="AE203" s="3" t="s">
        <v>2918</v>
      </c>
      <c r="AF203" s="12" t="s">
        <v>3085</v>
      </c>
    </row>
    <row r="204" spans="1:32" ht="12.5" x14ac:dyDescent="0.25">
      <c r="A204" s="3" t="s">
        <v>3086</v>
      </c>
      <c r="B204" s="3" t="s">
        <v>224</v>
      </c>
      <c r="C204" s="3" t="s">
        <v>3087</v>
      </c>
      <c r="D204" s="3" t="s">
        <v>3088</v>
      </c>
      <c r="E204" s="3">
        <v>4251</v>
      </c>
      <c r="F204" s="3">
        <v>3048</v>
      </c>
      <c r="G204" s="3">
        <v>573</v>
      </c>
      <c r="H204" s="3" t="b">
        <v>0</v>
      </c>
      <c r="I204" s="3" t="b">
        <v>0</v>
      </c>
      <c r="L204" s="12" t="s">
        <v>3089</v>
      </c>
      <c r="O204" s="13">
        <v>7.6499999999999999E-2</v>
      </c>
      <c r="P204" s="3" t="s">
        <v>3090</v>
      </c>
      <c r="S204" s="3" t="s">
        <v>3091</v>
      </c>
      <c r="T204" s="3" t="s">
        <v>3092</v>
      </c>
      <c r="U204" s="3" t="s">
        <v>3093</v>
      </c>
      <c r="V204" s="3" t="s">
        <v>3094</v>
      </c>
      <c r="W204" s="3" t="s">
        <v>3095</v>
      </c>
      <c r="X204" s="3" t="s">
        <v>615</v>
      </c>
      <c r="Y204" s="3" t="s">
        <v>3096</v>
      </c>
      <c r="AA204" s="3">
        <v>312</v>
      </c>
      <c r="AB204" s="3">
        <v>13</v>
      </c>
      <c r="AC204" s="14">
        <v>46097</v>
      </c>
      <c r="AD204" s="3" t="s">
        <v>51</v>
      </c>
      <c r="AE204" s="3" t="s">
        <v>2918</v>
      </c>
      <c r="AF204" s="12" t="s">
        <v>3097</v>
      </c>
    </row>
    <row r="205" spans="1:32" ht="12.5" x14ac:dyDescent="0.25">
      <c r="A205" s="3" t="s">
        <v>3098</v>
      </c>
      <c r="B205" s="3" t="s">
        <v>224</v>
      </c>
      <c r="C205" s="3" t="s">
        <v>3099</v>
      </c>
      <c r="E205" s="3">
        <v>1229</v>
      </c>
      <c r="F205" s="3">
        <v>7377</v>
      </c>
      <c r="G205" s="3">
        <v>65</v>
      </c>
      <c r="H205" s="3" t="b">
        <v>0</v>
      </c>
      <c r="I205" s="3" t="b">
        <v>0</v>
      </c>
      <c r="L205" s="12" t="s">
        <v>3100</v>
      </c>
      <c r="O205" s="13">
        <v>3.0700000000000002E-2</v>
      </c>
      <c r="P205" s="3" t="s">
        <v>3101</v>
      </c>
      <c r="S205" s="3" t="s">
        <v>3102</v>
      </c>
      <c r="T205" s="3" t="s">
        <v>3103</v>
      </c>
      <c r="U205" s="3" t="s">
        <v>3104</v>
      </c>
      <c r="V205" s="3" t="s">
        <v>3105</v>
      </c>
      <c r="X205" s="3" t="s">
        <v>3106</v>
      </c>
      <c r="Y205" s="3" t="s">
        <v>3107</v>
      </c>
      <c r="Z205" s="3" t="s">
        <v>3108</v>
      </c>
      <c r="AA205" s="3">
        <v>36</v>
      </c>
      <c r="AB205" s="3">
        <v>2</v>
      </c>
      <c r="AC205" s="14">
        <v>46097</v>
      </c>
      <c r="AD205" s="3" t="s">
        <v>51</v>
      </c>
      <c r="AE205" s="3" t="s">
        <v>2918</v>
      </c>
      <c r="AF205" s="12" t="s">
        <v>3109</v>
      </c>
    </row>
    <row r="206" spans="1:32" ht="12.5" x14ac:dyDescent="0.25">
      <c r="A206" s="3" t="s">
        <v>3110</v>
      </c>
      <c r="B206" s="3" t="s">
        <v>224</v>
      </c>
      <c r="C206" s="3" t="s">
        <v>3111</v>
      </c>
      <c r="E206" s="3">
        <v>755</v>
      </c>
      <c r="F206" s="3">
        <v>3349</v>
      </c>
      <c r="G206" s="3">
        <v>109</v>
      </c>
      <c r="H206" s="3" t="b">
        <v>0</v>
      </c>
      <c r="I206" s="3" t="b">
        <v>0</v>
      </c>
      <c r="L206" s="12" t="s">
        <v>3112</v>
      </c>
      <c r="O206" s="13">
        <v>8.8900000000000007E-2</v>
      </c>
      <c r="P206" s="3" t="s">
        <v>3113</v>
      </c>
      <c r="Q206" s="3" t="s">
        <v>3114</v>
      </c>
      <c r="R206" s="3" t="s">
        <v>3115</v>
      </c>
      <c r="S206" s="3" t="s">
        <v>3116</v>
      </c>
      <c r="T206" s="3" t="s">
        <v>3117</v>
      </c>
      <c r="U206" s="3" t="s">
        <v>3118</v>
      </c>
      <c r="V206" s="3" t="s">
        <v>3119</v>
      </c>
      <c r="X206" s="3" t="s">
        <v>3120</v>
      </c>
      <c r="Y206" s="3" t="s">
        <v>3121</v>
      </c>
      <c r="Z206" s="3" t="s">
        <v>3122</v>
      </c>
      <c r="AA206" s="3">
        <v>63</v>
      </c>
      <c r="AB206" s="3">
        <v>4</v>
      </c>
      <c r="AC206" s="14">
        <v>46097</v>
      </c>
      <c r="AD206" s="3" t="s">
        <v>51</v>
      </c>
      <c r="AE206" s="3" t="s">
        <v>2918</v>
      </c>
      <c r="AF206" s="12" t="s">
        <v>3123</v>
      </c>
    </row>
    <row r="207" spans="1:32" ht="12.5" x14ac:dyDescent="0.25">
      <c r="A207" s="3" t="s">
        <v>3124</v>
      </c>
      <c r="B207" s="3" t="s">
        <v>224</v>
      </c>
      <c r="C207" s="3" t="s">
        <v>3125</v>
      </c>
      <c r="D207" s="3" t="s">
        <v>3126</v>
      </c>
      <c r="E207" s="3">
        <v>748</v>
      </c>
      <c r="F207" s="3">
        <v>1477</v>
      </c>
      <c r="G207" s="3">
        <v>102</v>
      </c>
      <c r="H207" s="3" t="b">
        <v>0</v>
      </c>
      <c r="I207" s="3" t="b">
        <v>0</v>
      </c>
      <c r="L207" s="12" t="s">
        <v>3127</v>
      </c>
      <c r="O207" s="13">
        <v>0.11409999999999999</v>
      </c>
      <c r="P207" s="3" t="s">
        <v>3128</v>
      </c>
      <c r="R207" s="3" t="s">
        <v>3129</v>
      </c>
      <c r="S207" s="3" t="s">
        <v>3130</v>
      </c>
      <c r="T207" s="3" t="s">
        <v>3131</v>
      </c>
      <c r="U207" s="3" t="s">
        <v>3132</v>
      </c>
      <c r="V207" s="3" t="s">
        <v>3133</v>
      </c>
      <c r="W207" s="3" t="s">
        <v>3134</v>
      </c>
      <c r="X207" s="3" t="s">
        <v>3135</v>
      </c>
      <c r="Y207" s="3" t="s">
        <v>3136</v>
      </c>
      <c r="Z207" s="3" t="s">
        <v>3137</v>
      </c>
      <c r="AA207" s="3">
        <v>79</v>
      </c>
      <c r="AB207" s="3">
        <v>7</v>
      </c>
      <c r="AC207" s="14">
        <v>46097</v>
      </c>
      <c r="AD207" s="3" t="s">
        <v>51</v>
      </c>
      <c r="AE207" s="3" t="s">
        <v>2918</v>
      </c>
      <c r="AF207" s="12" t="s">
        <v>3138</v>
      </c>
    </row>
    <row r="208" spans="1:32" ht="12.5" x14ac:dyDescent="0.25">
      <c r="A208" s="3" t="s">
        <v>3139</v>
      </c>
      <c r="B208" s="3" t="s">
        <v>224</v>
      </c>
      <c r="E208" s="3">
        <v>606</v>
      </c>
      <c r="F208" s="3">
        <v>1479</v>
      </c>
      <c r="G208" s="3">
        <v>148</v>
      </c>
      <c r="H208" s="3" t="b">
        <v>0</v>
      </c>
      <c r="I208" s="3" t="b">
        <v>0</v>
      </c>
      <c r="L208" s="12" t="s">
        <v>3140</v>
      </c>
      <c r="O208" s="13">
        <v>9.5000000000000001E-2</v>
      </c>
      <c r="P208" s="3" t="s">
        <v>3141</v>
      </c>
      <c r="Q208" s="3" t="s">
        <v>3142</v>
      </c>
      <c r="S208" s="3" t="s">
        <v>3143</v>
      </c>
      <c r="T208" s="3" t="s">
        <v>3144</v>
      </c>
      <c r="U208" s="3" t="s">
        <v>3145</v>
      </c>
      <c r="V208" s="3" t="s">
        <v>3146</v>
      </c>
      <c r="W208" s="3" t="s">
        <v>3147</v>
      </c>
      <c r="X208" s="3" t="s">
        <v>3148</v>
      </c>
      <c r="Y208" s="3" t="s">
        <v>3149</v>
      </c>
      <c r="Z208" s="3" t="s">
        <v>3150</v>
      </c>
      <c r="AA208" s="3">
        <v>55</v>
      </c>
      <c r="AB208" s="3">
        <v>2</v>
      </c>
      <c r="AC208" s="14">
        <v>46097</v>
      </c>
      <c r="AD208" s="3" t="s">
        <v>51</v>
      </c>
      <c r="AE208" s="3" t="s">
        <v>2918</v>
      </c>
      <c r="AF208" s="12" t="s">
        <v>3151</v>
      </c>
    </row>
    <row r="209" spans="1:32" ht="12.5" x14ac:dyDescent="0.25">
      <c r="A209" s="3" t="s">
        <v>3152</v>
      </c>
      <c r="B209" s="3" t="s">
        <v>224</v>
      </c>
      <c r="C209" s="3" t="s">
        <v>3153</v>
      </c>
      <c r="D209" s="3" t="s">
        <v>3154</v>
      </c>
      <c r="E209" s="3">
        <v>2853</v>
      </c>
      <c r="F209" s="3">
        <v>140</v>
      </c>
      <c r="G209" s="3">
        <v>121</v>
      </c>
      <c r="H209" s="3" t="b">
        <v>0</v>
      </c>
      <c r="I209" s="3" t="b">
        <v>1</v>
      </c>
      <c r="J209" s="3" t="s">
        <v>503</v>
      </c>
      <c r="K209" s="12" t="s">
        <v>3155</v>
      </c>
      <c r="L209" s="12" t="s">
        <v>3156</v>
      </c>
      <c r="O209" s="13">
        <v>1.5599999999999999E-2</v>
      </c>
      <c r="P209" s="3" t="s">
        <v>3157</v>
      </c>
      <c r="S209" s="3" t="s">
        <v>3158</v>
      </c>
      <c r="T209" s="3" t="s">
        <v>3159</v>
      </c>
      <c r="U209" s="3" t="s">
        <v>3160</v>
      </c>
      <c r="V209" s="3" t="s">
        <v>3161</v>
      </c>
      <c r="W209" s="3" t="s">
        <v>3162</v>
      </c>
      <c r="X209" s="3" t="s">
        <v>3163</v>
      </c>
      <c r="Y209" s="3" t="s">
        <v>3164</v>
      </c>
      <c r="Z209" s="3" t="s">
        <v>3165</v>
      </c>
      <c r="AA209" s="3">
        <v>41</v>
      </c>
      <c r="AB209" s="3">
        <v>3</v>
      </c>
      <c r="AC209" s="14">
        <v>46097</v>
      </c>
      <c r="AD209" s="3" t="s">
        <v>51</v>
      </c>
      <c r="AE209" s="3" t="s">
        <v>2918</v>
      </c>
      <c r="AF209" s="12" t="s">
        <v>3166</v>
      </c>
    </row>
    <row r="210" spans="1:32" ht="12.5" x14ac:dyDescent="0.25">
      <c r="A210" s="3" t="s">
        <v>3167</v>
      </c>
      <c r="B210" s="3" t="s">
        <v>224</v>
      </c>
      <c r="C210" s="3" t="s">
        <v>3168</v>
      </c>
      <c r="E210" s="3">
        <v>538</v>
      </c>
      <c r="F210" s="3">
        <v>3506</v>
      </c>
      <c r="G210" s="3">
        <v>19</v>
      </c>
      <c r="H210" s="3" t="b">
        <v>0</v>
      </c>
      <c r="I210" s="3" t="b">
        <v>1</v>
      </c>
      <c r="J210" s="3" t="s">
        <v>503</v>
      </c>
      <c r="L210" s="12" t="s">
        <v>3169</v>
      </c>
      <c r="O210" s="13">
        <v>0.1056</v>
      </c>
      <c r="P210" s="3" t="s">
        <v>3170</v>
      </c>
      <c r="Q210" s="3" t="s">
        <v>3171</v>
      </c>
      <c r="S210" s="3" t="s">
        <v>3172</v>
      </c>
      <c r="T210" s="3" t="s">
        <v>3173</v>
      </c>
      <c r="U210" s="3" t="s">
        <v>3174</v>
      </c>
      <c r="V210" s="3" t="s">
        <v>3175</v>
      </c>
      <c r="X210" s="3" t="s">
        <v>3176</v>
      </c>
      <c r="Y210" s="3" t="s">
        <v>3177</v>
      </c>
      <c r="Z210" s="3" t="s">
        <v>3178</v>
      </c>
      <c r="AA210" s="3">
        <v>55</v>
      </c>
      <c r="AB210" s="3">
        <v>2</v>
      </c>
      <c r="AC210" s="14">
        <v>46097</v>
      </c>
      <c r="AD210" s="3" t="s">
        <v>51</v>
      </c>
      <c r="AE210" s="3" t="s">
        <v>2918</v>
      </c>
      <c r="AF210" s="12" t="s">
        <v>3179</v>
      </c>
    </row>
    <row r="211" spans="1:32" ht="12.5" x14ac:dyDescent="0.25">
      <c r="A211" s="3" t="s">
        <v>3180</v>
      </c>
      <c r="B211" s="3" t="s">
        <v>224</v>
      </c>
      <c r="C211" s="3" t="s">
        <v>3181</v>
      </c>
      <c r="D211" s="3" t="s">
        <v>3182</v>
      </c>
      <c r="E211" s="3">
        <v>3968</v>
      </c>
      <c r="F211" s="3">
        <v>1701</v>
      </c>
      <c r="G211" s="3">
        <v>483</v>
      </c>
      <c r="H211" s="3" t="b">
        <v>1</v>
      </c>
      <c r="I211" s="3" t="b">
        <v>0</v>
      </c>
      <c r="J211" s="3" t="s">
        <v>473</v>
      </c>
      <c r="L211" s="12" t="s">
        <v>3183</v>
      </c>
      <c r="O211" s="13">
        <v>1.7399999999999999E-2</v>
      </c>
      <c r="P211" s="3" t="s">
        <v>3184</v>
      </c>
      <c r="Q211" s="3" t="s">
        <v>3185</v>
      </c>
      <c r="R211" s="3" t="s">
        <v>3186</v>
      </c>
      <c r="S211" s="3" t="s">
        <v>3187</v>
      </c>
      <c r="T211" s="3" t="s">
        <v>3188</v>
      </c>
      <c r="U211" s="3" t="s">
        <v>3189</v>
      </c>
      <c r="V211" s="3" t="s">
        <v>3190</v>
      </c>
      <c r="X211" s="3" t="s">
        <v>3191</v>
      </c>
      <c r="Y211" s="3" t="s">
        <v>3192</v>
      </c>
      <c r="Z211" s="3" t="s">
        <v>3193</v>
      </c>
      <c r="AA211" s="3">
        <v>65</v>
      </c>
      <c r="AB211" s="3">
        <v>4</v>
      </c>
      <c r="AC211" s="14">
        <v>46097</v>
      </c>
      <c r="AD211" s="3" t="s">
        <v>51</v>
      </c>
      <c r="AE211" s="3" t="s">
        <v>2918</v>
      </c>
      <c r="AF211" s="12" t="s">
        <v>3194</v>
      </c>
    </row>
    <row r="212" spans="1:32" ht="12.5" x14ac:dyDescent="0.25">
      <c r="A212" s="3" t="s">
        <v>3195</v>
      </c>
      <c r="B212" s="3" t="s">
        <v>224</v>
      </c>
      <c r="C212" s="3" t="s">
        <v>3196</v>
      </c>
      <c r="D212" s="3" t="s">
        <v>3197</v>
      </c>
      <c r="E212" s="3">
        <v>5594</v>
      </c>
      <c r="F212" s="3">
        <v>5224</v>
      </c>
      <c r="G212" s="3">
        <v>1648</v>
      </c>
      <c r="H212" s="3" t="b">
        <v>0</v>
      </c>
      <c r="I212" s="3" t="b">
        <v>0</v>
      </c>
      <c r="K212" s="12" t="s">
        <v>3198</v>
      </c>
      <c r="L212" s="12" t="s">
        <v>3199</v>
      </c>
      <c r="O212" s="13">
        <v>2.7400000000000001E-2</v>
      </c>
      <c r="P212" s="3" t="s">
        <v>3200</v>
      </c>
      <c r="Q212" s="3" t="s">
        <v>3201</v>
      </c>
      <c r="R212" s="3" t="s">
        <v>3202</v>
      </c>
      <c r="S212" s="3" t="s">
        <v>3203</v>
      </c>
      <c r="T212" s="3" t="s">
        <v>3204</v>
      </c>
      <c r="U212" s="3" t="s">
        <v>3205</v>
      </c>
      <c r="V212" s="3" t="s">
        <v>3206</v>
      </c>
      <c r="W212" s="3" t="s">
        <v>3207</v>
      </c>
      <c r="X212" s="3" t="s">
        <v>3208</v>
      </c>
      <c r="Y212" s="3" t="s">
        <v>3209</v>
      </c>
      <c r="Z212" s="3" t="s">
        <v>3210</v>
      </c>
      <c r="AA212" s="3">
        <v>139</v>
      </c>
      <c r="AB212" s="3">
        <v>14</v>
      </c>
      <c r="AC212" s="14">
        <v>46097</v>
      </c>
      <c r="AD212" s="3" t="s">
        <v>51</v>
      </c>
      <c r="AE212" s="3" t="s">
        <v>2918</v>
      </c>
      <c r="AF212" s="12" t="s">
        <v>3211</v>
      </c>
    </row>
    <row r="213" spans="1:32" ht="12.5" x14ac:dyDescent="0.25">
      <c r="A213" s="3" t="s">
        <v>3212</v>
      </c>
      <c r="B213" s="3" t="s">
        <v>224</v>
      </c>
      <c r="C213" s="3" t="s">
        <v>3213</v>
      </c>
      <c r="E213" s="3">
        <v>311</v>
      </c>
      <c r="F213" s="3">
        <v>1705</v>
      </c>
      <c r="G213" s="3">
        <v>105</v>
      </c>
      <c r="H213" s="3" t="b">
        <v>0</v>
      </c>
      <c r="I213" s="3" t="b">
        <v>0</v>
      </c>
      <c r="L213" s="12" t="s">
        <v>3214</v>
      </c>
      <c r="O213" s="13">
        <v>2.1974999999999998</v>
      </c>
      <c r="P213" s="3" t="s">
        <v>3215</v>
      </c>
      <c r="Q213" s="3" t="s">
        <v>3216</v>
      </c>
      <c r="R213" s="3" t="s">
        <v>3217</v>
      </c>
      <c r="S213" s="3" t="s">
        <v>3218</v>
      </c>
      <c r="T213" s="3" t="s">
        <v>3219</v>
      </c>
      <c r="U213" s="3" t="s">
        <v>3220</v>
      </c>
      <c r="V213" s="3" t="s">
        <v>3221</v>
      </c>
      <c r="W213" s="3" t="s">
        <v>3222</v>
      </c>
      <c r="X213" s="3" t="s">
        <v>3223</v>
      </c>
      <c r="Y213" s="3" t="s">
        <v>3224</v>
      </c>
      <c r="Z213" s="3" t="s">
        <v>3225</v>
      </c>
      <c r="AA213" s="3">
        <v>667</v>
      </c>
      <c r="AB213" s="3">
        <v>17</v>
      </c>
      <c r="AC213" s="14">
        <v>46097</v>
      </c>
      <c r="AD213" s="3" t="s">
        <v>51</v>
      </c>
      <c r="AE213" s="3" t="s">
        <v>2918</v>
      </c>
      <c r="AF213" s="12" t="s">
        <v>3226</v>
      </c>
    </row>
    <row r="214" spans="1:32" ht="12.5" x14ac:dyDescent="0.25">
      <c r="A214" s="3" t="s">
        <v>3227</v>
      </c>
      <c r="B214" s="3" t="s">
        <v>224</v>
      </c>
      <c r="C214" s="3" t="s">
        <v>3228</v>
      </c>
      <c r="E214" s="3">
        <v>130</v>
      </c>
      <c r="F214" s="3">
        <v>732</v>
      </c>
      <c r="G214" s="3">
        <v>21</v>
      </c>
      <c r="H214" s="3" t="b">
        <v>0</v>
      </c>
      <c r="I214" s="3" t="b">
        <v>0</v>
      </c>
      <c r="L214" s="12" t="s">
        <v>3229</v>
      </c>
      <c r="O214" s="13">
        <v>0.16089999999999999</v>
      </c>
      <c r="P214" s="3" t="s">
        <v>3230</v>
      </c>
      <c r="S214" s="3" t="s">
        <v>3231</v>
      </c>
      <c r="T214" s="3" t="s">
        <v>3232</v>
      </c>
      <c r="U214" s="3" t="s">
        <v>3233</v>
      </c>
      <c r="V214" s="3" t="s">
        <v>3234</v>
      </c>
      <c r="X214" s="3" t="s">
        <v>3235</v>
      </c>
      <c r="Y214" s="3" t="s">
        <v>3236</v>
      </c>
      <c r="AA214" s="3">
        <v>19</v>
      </c>
      <c r="AB214" s="3">
        <v>2</v>
      </c>
      <c r="AC214" s="14">
        <v>46097</v>
      </c>
      <c r="AD214" s="3" t="s">
        <v>51</v>
      </c>
      <c r="AE214" s="3" t="s">
        <v>2918</v>
      </c>
      <c r="AF214" s="12" t="s">
        <v>3237</v>
      </c>
    </row>
    <row r="215" spans="1:32" ht="12.5" x14ac:dyDescent="0.25">
      <c r="A215" s="3" t="s">
        <v>3238</v>
      </c>
      <c r="B215" s="3" t="s">
        <v>224</v>
      </c>
      <c r="C215" s="3" t="s">
        <v>3239</v>
      </c>
      <c r="D215" s="3" t="s">
        <v>3240</v>
      </c>
      <c r="E215" s="3">
        <v>333</v>
      </c>
      <c r="F215" s="3">
        <v>1877</v>
      </c>
      <c r="G215" s="3">
        <v>40</v>
      </c>
      <c r="H215" s="3" t="b">
        <v>0</v>
      </c>
      <c r="I215" s="3" t="b">
        <v>0</v>
      </c>
      <c r="J215" s="3" t="s">
        <v>3241</v>
      </c>
      <c r="K215" s="12" t="s">
        <v>3242</v>
      </c>
      <c r="L215" s="12" t="s">
        <v>3243</v>
      </c>
      <c r="O215" s="13">
        <v>0.1166</v>
      </c>
      <c r="P215" s="3" t="s">
        <v>3244</v>
      </c>
      <c r="S215" s="3" t="s">
        <v>3245</v>
      </c>
      <c r="T215" s="3" t="s">
        <v>3246</v>
      </c>
      <c r="U215" s="3" t="s">
        <v>3247</v>
      </c>
      <c r="V215" s="3" t="s">
        <v>3248</v>
      </c>
      <c r="W215" s="3" t="s">
        <v>3249</v>
      </c>
      <c r="X215" s="3" t="s">
        <v>3250</v>
      </c>
      <c r="Y215" s="3" t="s">
        <v>3251</v>
      </c>
      <c r="Z215" s="3" t="s">
        <v>3252</v>
      </c>
      <c r="AA215" s="3">
        <v>36</v>
      </c>
      <c r="AB215" s="3">
        <v>2</v>
      </c>
      <c r="AC215" s="14">
        <v>46097</v>
      </c>
      <c r="AD215" s="3" t="s">
        <v>51</v>
      </c>
      <c r="AE215" s="3" t="s">
        <v>2918</v>
      </c>
      <c r="AF215" s="12" t="s">
        <v>3253</v>
      </c>
    </row>
    <row r="216" spans="1:32" ht="12.5" x14ac:dyDescent="0.25">
      <c r="A216" s="3" t="s">
        <v>3254</v>
      </c>
      <c r="B216" s="3" t="s">
        <v>224</v>
      </c>
      <c r="C216" s="3" t="s">
        <v>3255</v>
      </c>
      <c r="D216" s="3" t="s">
        <v>3256</v>
      </c>
      <c r="E216" s="3">
        <v>8550</v>
      </c>
      <c r="F216" s="3">
        <v>611</v>
      </c>
      <c r="G216" s="3">
        <v>367</v>
      </c>
      <c r="H216" s="3" t="b">
        <v>0</v>
      </c>
      <c r="I216" s="3" t="b">
        <v>0</v>
      </c>
      <c r="J216" s="3" t="s">
        <v>3257</v>
      </c>
      <c r="K216" s="12" t="s">
        <v>3258</v>
      </c>
      <c r="L216" s="12" t="s">
        <v>3259</v>
      </c>
      <c r="O216" s="13">
        <v>2.0400000000000001E-2</v>
      </c>
      <c r="P216" s="3" t="s">
        <v>3260</v>
      </c>
      <c r="Q216" s="3" t="s">
        <v>3261</v>
      </c>
      <c r="R216" s="3" t="s">
        <v>3262</v>
      </c>
      <c r="S216" s="3" t="s">
        <v>3263</v>
      </c>
      <c r="T216" s="3" t="s">
        <v>3264</v>
      </c>
      <c r="U216" s="3" t="s">
        <v>3265</v>
      </c>
      <c r="V216" s="3" t="s">
        <v>3266</v>
      </c>
      <c r="W216" s="3" t="s">
        <v>3267</v>
      </c>
      <c r="X216" s="3" t="s">
        <v>3268</v>
      </c>
      <c r="Y216" s="3" t="s">
        <v>3269</v>
      </c>
      <c r="Z216" s="3" t="s">
        <v>3270</v>
      </c>
      <c r="AA216" s="3">
        <v>167</v>
      </c>
      <c r="AB216" s="3">
        <v>7</v>
      </c>
      <c r="AC216" s="14">
        <v>46097</v>
      </c>
      <c r="AD216" s="3" t="s">
        <v>51</v>
      </c>
      <c r="AE216" s="3" t="s">
        <v>2918</v>
      </c>
      <c r="AF216" s="12" t="s">
        <v>3271</v>
      </c>
    </row>
    <row r="217" spans="1:32" ht="12.5" x14ac:dyDescent="0.25">
      <c r="A217" s="3" t="s">
        <v>3272</v>
      </c>
      <c r="B217" s="3" t="s">
        <v>224</v>
      </c>
      <c r="C217" s="3" t="s">
        <v>3273</v>
      </c>
      <c r="E217" s="3">
        <v>419</v>
      </c>
      <c r="F217" s="3">
        <v>843</v>
      </c>
      <c r="G217" s="3">
        <v>85</v>
      </c>
      <c r="H217" s="3" t="b">
        <v>0</v>
      </c>
      <c r="I217" s="3" t="b">
        <v>0</v>
      </c>
      <c r="L217" s="12" t="s">
        <v>3274</v>
      </c>
      <c r="O217" s="13">
        <v>0.19070000000000001</v>
      </c>
      <c r="S217" s="3" t="s">
        <v>3275</v>
      </c>
      <c r="T217" s="3" t="s">
        <v>3276</v>
      </c>
      <c r="U217" s="3" t="s">
        <v>3277</v>
      </c>
      <c r="V217" s="3" t="s">
        <v>3278</v>
      </c>
      <c r="W217" s="3" t="s">
        <v>3279</v>
      </c>
      <c r="X217" s="3" t="s">
        <v>3280</v>
      </c>
      <c r="Y217" s="3" t="s">
        <v>3281</v>
      </c>
      <c r="Z217" s="3" t="s">
        <v>3282</v>
      </c>
      <c r="AA217" s="3">
        <v>79</v>
      </c>
      <c r="AB217" s="3">
        <v>1</v>
      </c>
      <c r="AC217" s="14">
        <v>46097</v>
      </c>
      <c r="AD217" s="3" t="s">
        <v>51</v>
      </c>
      <c r="AE217" s="3" t="s">
        <v>2918</v>
      </c>
      <c r="AF217" s="12" t="s">
        <v>3283</v>
      </c>
    </row>
    <row r="218" spans="1:32" ht="12.5" x14ac:dyDescent="0.25">
      <c r="A218" s="3" t="s">
        <v>3284</v>
      </c>
      <c r="B218" s="3" t="s">
        <v>224</v>
      </c>
      <c r="C218" s="3" t="s">
        <v>3285</v>
      </c>
      <c r="D218" s="3" t="s">
        <v>3286</v>
      </c>
      <c r="E218" s="3">
        <v>713</v>
      </c>
      <c r="F218" s="3">
        <v>4460</v>
      </c>
      <c r="G218" s="3">
        <v>12</v>
      </c>
      <c r="H218" s="3" t="b">
        <v>0</v>
      </c>
      <c r="I218" s="3" t="b">
        <v>0</v>
      </c>
      <c r="L218" s="12" t="s">
        <v>3287</v>
      </c>
      <c r="O218" s="13">
        <v>3.09E-2</v>
      </c>
      <c r="S218" s="3" t="s">
        <v>3288</v>
      </c>
      <c r="T218" s="3" t="s">
        <v>3289</v>
      </c>
      <c r="U218" s="3" t="s">
        <v>3290</v>
      </c>
      <c r="V218" s="3" t="s">
        <v>3291</v>
      </c>
      <c r="W218" s="3" t="s">
        <v>3292</v>
      </c>
      <c r="X218" s="3" t="s">
        <v>615</v>
      </c>
      <c r="Y218" s="3" t="s">
        <v>3293</v>
      </c>
      <c r="AA218" s="3">
        <v>21</v>
      </c>
      <c r="AB218" s="3">
        <v>1</v>
      </c>
      <c r="AC218" s="14">
        <v>46097</v>
      </c>
      <c r="AD218" s="3" t="s">
        <v>51</v>
      </c>
      <c r="AE218" s="3" t="s">
        <v>2918</v>
      </c>
      <c r="AF218" s="12" t="s">
        <v>3294</v>
      </c>
    </row>
    <row r="219" spans="1:32" ht="12.5" x14ac:dyDescent="0.25">
      <c r="A219" s="3" t="s">
        <v>3295</v>
      </c>
      <c r="B219" s="3" t="s">
        <v>224</v>
      </c>
      <c r="C219" s="3" t="s">
        <v>3296</v>
      </c>
      <c r="E219" s="3">
        <v>823</v>
      </c>
      <c r="F219" s="3">
        <v>2226</v>
      </c>
      <c r="G219" s="3">
        <v>818</v>
      </c>
      <c r="H219" s="3" t="b">
        <v>0</v>
      </c>
      <c r="I219" s="3" t="b">
        <v>1</v>
      </c>
      <c r="J219" s="3" t="s">
        <v>3297</v>
      </c>
      <c r="L219" s="12" t="s">
        <v>3298</v>
      </c>
      <c r="O219" s="13">
        <v>8.1299999999999997E-2</v>
      </c>
      <c r="P219" s="3" t="s">
        <v>3299</v>
      </c>
      <c r="S219" s="3" t="s">
        <v>3300</v>
      </c>
      <c r="T219" s="3" t="s">
        <v>3301</v>
      </c>
      <c r="U219" s="3" t="s">
        <v>3302</v>
      </c>
      <c r="V219" s="3" t="s">
        <v>3303</v>
      </c>
      <c r="W219" s="3" t="s">
        <v>3304</v>
      </c>
      <c r="X219" s="3" t="s">
        <v>3305</v>
      </c>
      <c r="Y219" s="3" t="s">
        <v>3306</v>
      </c>
      <c r="Z219" s="3" t="s">
        <v>3307</v>
      </c>
      <c r="AA219" s="3">
        <v>65</v>
      </c>
      <c r="AB219" s="3">
        <v>2</v>
      </c>
      <c r="AC219" s="14">
        <v>46097</v>
      </c>
      <c r="AD219" s="3" t="s">
        <v>51</v>
      </c>
      <c r="AE219" s="3" t="s">
        <v>2918</v>
      </c>
      <c r="AF219" s="12" t="s">
        <v>3308</v>
      </c>
    </row>
    <row r="220" spans="1:32" ht="12.5" x14ac:dyDescent="0.25">
      <c r="A220" s="3" t="s">
        <v>3309</v>
      </c>
      <c r="B220" s="3" t="s">
        <v>224</v>
      </c>
      <c r="C220" s="3" t="s">
        <v>3310</v>
      </c>
      <c r="D220" s="3" t="s">
        <v>3311</v>
      </c>
      <c r="E220" s="3">
        <v>502</v>
      </c>
      <c r="F220" s="3">
        <v>566</v>
      </c>
      <c r="G220" s="3">
        <v>22</v>
      </c>
      <c r="H220" s="3" t="b">
        <v>0</v>
      </c>
      <c r="I220" s="3" t="b">
        <v>0</v>
      </c>
      <c r="J220" s="3" t="s">
        <v>473</v>
      </c>
      <c r="L220" s="12" t="s">
        <v>3312</v>
      </c>
      <c r="O220" s="13">
        <v>0.15290000000000001</v>
      </c>
      <c r="P220" s="3" t="s">
        <v>3313</v>
      </c>
      <c r="S220" s="3" t="s">
        <v>3314</v>
      </c>
      <c r="T220" s="3" t="s">
        <v>3315</v>
      </c>
      <c r="U220" s="3" t="s">
        <v>3316</v>
      </c>
      <c r="V220" s="3" t="s">
        <v>3317</v>
      </c>
      <c r="W220" s="3" t="s">
        <v>3318</v>
      </c>
      <c r="X220" s="3" t="s">
        <v>3319</v>
      </c>
      <c r="Y220" s="3" t="s">
        <v>3320</v>
      </c>
      <c r="Z220" s="3" t="s">
        <v>3321</v>
      </c>
      <c r="AA220" s="3">
        <v>75</v>
      </c>
      <c r="AB220" s="3">
        <v>2</v>
      </c>
      <c r="AC220" s="14">
        <v>46097</v>
      </c>
      <c r="AD220" s="3" t="s">
        <v>51</v>
      </c>
      <c r="AE220" s="3" t="s">
        <v>2918</v>
      </c>
      <c r="AF220" s="12" t="s">
        <v>3322</v>
      </c>
    </row>
    <row r="221" spans="1:32" ht="12.5" x14ac:dyDescent="0.25">
      <c r="A221" s="3" t="s">
        <v>3323</v>
      </c>
      <c r="B221" s="3" t="s">
        <v>224</v>
      </c>
      <c r="C221" s="3" t="s">
        <v>3324</v>
      </c>
      <c r="E221" s="3">
        <v>456</v>
      </c>
      <c r="F221" s="3">
        <v>5223</v>
      </c>
      <c r="G221" s="3">
        <v>52</v>
      </c>
      <c r="H221" s="3" t="b">
        <v>0</v>
      </c>
      <c r="I221" s="3" t="b">
        <v>0</v>
      </c>
      <c r="L221" s="12" t="s">
        <v>3325</v>
      </c>
      <c r="O221" s="13">
        <v>0.1036</v>
      </c>
      <c r="P221" s="3" t="s">
        <v>3326</v>
      </c>
      <c r="S221" s="3" t="s">
        <v>3327</v>
      </c>
      <c r="T221" s="3" t="s">
        <v>3328</v>
      </c>
      <c r="U221" s="3" t="s">
        <v>3329</v>
      </c>
      <c r="V221" s="3" t="s">
        <v>3330</v>
      </c>
      <c r="W221" s="3" t="s">
        <v>3331</v>
      </c>
      <c r="X221" s="3" t="s">
        <v>3332</v>
      </c>
      <c r="Y221" s="3" t="s">
        <v>3333</v>
      </c>
      <c r="AA221" s="3">
        <v>47</v>
      </c>
      <c r="AB221" s="3">
        <v>0</v>
      </c>
      <c r="AC221" s="14">
        <v>46097</v>
      </c>
      <c r="AD221" s="3" t="s">
        <v>51</v>
      </c>
      <c r="AE221" s="3" t="s">
        <v>2918</v>
      </c>
      <c r="AF221" s="12" t="s">
        <v>3334</v>
      </c>
    </row>
    <row r="222" spans="1:32" ht="12.5" x14ac:dyDescent="0.25">
      <c r="A222" s="3" t="s">
        <v>3335</v>
      </c>
      <c r="B222" s="3" t="s">
        <v>224</v>
      </c>
      <c r="C222" s="3" t="s">
        <v>3336</v>
      </c>
      <c r="D222" s="3" t="s">
        <v>3337</v>
      </c>
      <c r="E222" s="3">
        <v>992</v>
      </c>
      <c r="F222" s="3">
        <v>690</v>
      </c>
      <c r="G222" s="3">
        <v>112</v>
      </c>
      <c r="H222" s="3" t="b">
        <v>0</v>
      </c>
      <c r="I222" s="3" t="b">
        <v>0</v>
      </c>
      <c r="L222" s="12" t="s">
        <v>3338</v>
      </c>
      <c r="O222" s="13">
        <v>0.14910000000000001</v>
      </c>
      <c r="P222" s="3" t="s">
        <v>3339</v>
      </c>
      <c r="R222" s="3" t="s">
        <v>3340</v>
      </c>
      <c r="S222" s="3" t="s">
        <v>3341</v>
      </c>
      <c r="T222" s="3" t="s">
        <v>3342</v>
      </c>
      <c r="U222" s="3" t="s">
        <v>3343</v>
      </c>
      <c r="V222" s="3" t="s">
        <v>3344</v>
      </c>
      <c r="W222" s="3" t="s">
        <v>3345</v>
      </c>
      <c r="X222" s="3" t="s">
        <v>3346</v>
      </c>
      <c r="Y222" s="3" t="s">
        <v>3347</v>
      </c>
      <c r="Z222" s="3" t="s">
        <v>3348</v>
      </c>
      <c r="AA222" s="3">
        <v>138</v>
      </c>
      <c r="AB222" s="3">
        <v>10</v>
      </c>
      <c r="AC222" s="14">
        <v>46097</v>
      </c>
      <c r="AD222" s="3" t="s">
        <v>51</v>
      </c>
      <c r="AE222" s="3" t="s">
        <v>2918</v>
      </c>
      <c r="AF222" s="12" t="s">
        <v>3349</v>
      </c>
    </row>
    <row r="223" spans="1:32" ht="12.5" x14ac:dyDescent="0.25">
      <c r="A223" s="3" t="s">
        <v>3350</v>
      </c>
      <c r="B223" s="3" t="s">
        <v>224</v>
      </c>
      <c r="C223" s="3" t="s">
        <v>3351</v>
      </c>
      <c r="D223" s="3" t="s">
        <v>3352</v>
      </c>
      <c r="E223" s="3">
        <v>494</v>
      </c>
      <c r="F223" s="3">
        <v>375</v>
      </c>
      <c r="G223" s="3">
        <v>19</v>
      </c>
      <c r="H223" s="3" t="b">
        <v>0</v>
      </c>
      <c r="I223" s="3" t="b">
        <v>0</v>
      </c>
      <c r="L223" s="12" t="s">
        <v>3353</v>
      </c>
      <c r="O223" s="13">
        <v>0.2097</v>
      </c>
      <c r="P223" s="3" t="s">
        <v>3354</v>
      </c>
      <c r="S223" s="3" t="s">
        <v>3355</v>
      </c>
      <c r="T223" s="3" t="s">
        <v>3356</v>
      </c>
      <c r="U223" s="3" t="s">
        <v>3357</v>
      </c>
      <c r="V223" s="3" t="s">
        <v>3358</v>
      </c>
      <c r="W223" s="3" t="s">
        <v>3359</v>
      </c>
      <c r="X223" s="3" t="s">
        <v>3360</v>
      </c>
      <c r="Y223" s="3" t="s">
        <v>3361</v>
      </c>
      <c r="Z223" s="3" t="s">
        <v>3362</v>
      </c>
      <c r="AA223" s="3">
        <v>101</v>
      </c>
      <c r="AB223" s="3">
        <v>3</v>
      </c>
      <c r="AC223" s="14">
        <v>46097</v>
      </c>
      <c r="AD223" s="3" t="s">
        <v>51</v>
      </c>
      <c r="AE223" s="3" t="s">
        <v>2918</v>
      </c>
      <c r="AF223" s="12" t="s">
        <v>3363</v>
      </c>
    </row>
    <row r="224" spans="1:32" ht="12.5" x14ac:dyDescent="0.25">
      <c r="A224" s="3" t="s">
        <v>3364</v>
      </c>
      <c r="B224" s="3" t="s">
        <v>224</v>
      </c>
      <c r="C224" s="3" t="s">
        <v>3365</v>
      </c>
      <c r="E224" s="3">
        <v>61</v>
      </c>
      <c r="F224" s="3">
        <v>6562</v>
      </c>
      <c r="G224" s="3">
        <v>15</v>
      </c>
      <c r="H224" s="3" t="b">
        <v>0</v>
      </c>
      <c r="I224" s="3" t="b">
        <v>0</v>
      </c>
      <c r="L224" s="12" t="s">
        <v>3366</v>
      </c>
      <c r="O224" s="13">
        <v>0.1066</v>
      </c>
      <c r="P224" s="3" t="s">
        <v>3367</v>
      </c>
      <c r="S224" s="3" t="s">
        <v>3368</v>
      </c>
      <c r="T224" s="3" t="s">
        <v>3369</v>
      </c>
      <c r="U224" s="3" t="s">
        <v>3329</v>
      </c>
      <c r="V224" s="3" t="s">
        <v>3370</v>
      </c>
      <c r="X224" s="3" t="s">
        <v>3371</v>
      </c>
      <c r="Y224" s="3" t="s">
        <v>3372</v>
      </c>
      <c r="Z224" s="3" t="s">
        <v>3373</v>
      </c>
      <c r="AA224" s="3">
        <v>6</v>
      </c>
      <c r="AB224" s="3">
        <v>0</v>
      </c>
      <c r="AC224" s="14">
        <v>46097</v>
      </c>
      <c r="AD224" s="3" t="s">
        <v>51</v>
      </c>
      <c r="AE224" s="3" t="s">
        <v>2918</v>
      </c>
      <c r="AF224" s="12" t="s">
        <v>3374</v>
      </c>
    </row>
    <row r="225" spans="1:32" ht="12.5" x14ac:dyDescent="0.25">
      <c r="A225" s="3" t="s">
        <v>3375</v>
      </c>
      <c r="B225" s="3" t="s">
        <v>224</v>
      </c>
      <c r="C225" s="3" t="s">
        <v>3376</v>
      </c>
      <c r="E225" s="3">
        <v>206</v>
      </c>
      <c r="F225" s="3">
        <v>113</v>
      </c>
      <c r="G225" s="3">
        <v>30</v>
      </c>
      <c r="H225" s="3" t="b">
        <v>0</v>
      </c>
      <c r="I225" s="3" t="b">
        <v>0</v>
      </c>
      <c r="L225" s="12" t="s">
        <v>3377</v>
      </c>
      <c r="O225" s="13">
        <v>0.1036</v>
      </c>
      <c r="P225" s="3" t="s">
        <v>3378</v>
      </c>
      <c r="S225" s="3" t="s">
        <v>3379</v>
      </c>
      <c r="T225" s="3" t="s">
        <v>3380</v>
      </c>
      <c r="U225" s="3" t="s">
        <v>3381</v>
      </c>
      <c r="V225" s="3" t="s">
        <v>3382</v>
      </c>
      <c r="W225" s="3" t="s">
        <v>3383</v>
      </c>
      <c r="X225" s="3" t="s">
        <v>3384</v>
      </c>
      <c r="Y225" s="3" t="s">
        <v>3385</v>
      </c>
      <c r="Z225" s="3" t="s">
        <v>3386</v>
      </c>
      <c r="AA225" s="3">
        <v>21</v>
      </c>
      <c r="AB225" s="3">
        <v>1</v>
      </c>
      <c r="AC225" s="14">
        <v>46097</v>
      </c>
      <c r="AD225" s="3" t="s">
        <v>51</v>
      </c>
      <c r="AE225" s="3" t="s">
        <v>2918</v>
      </c>
      <c r="AF225" s="12" t="s">
        <v>3387</v>
      </c>
    </row>
    <row r="226" spans="1:32" ht="12.5" x14ac:dyDescent="0.25">
      <c r="A226" s="3" t="s">
        <v>3388</v>
      </c>
      <c r="B226" s="3" t="s">
        <v>224</v>
      </c>
      <c r="C226" s="3" t="s">
        <v>3389</v>
      </c>
      <c r="D226" s="3" t="s">
        <v>3390</v>
      </c>
      <c r="E226" s="3">
        <v>394</v>
      </c>
      <c r="F226" s="3">
        <v>362</v>
      </c>
      <c r="G226" s="3">
        <v>10</v>
      </c>
      <c r="H226" s="3" t="b">
        <v>0</v>
      </c>
      <c r="I226" s="3" t="b">
        <v>1</v>
      </c>
      <c r="J226" s="3" t="s">
        <v>3391</v>
      </c>
      <c r="L226" s="12" t="s">
        <v>3392</v>
      </c>
      <c r="O226" s="13">
        <v>0.48299999999999998</v>
      </c>
      <c r="P226" s="3" t="s">
        <v>3393</v>
      </c>
      <c r="R226" s="3" t="s">
        <v>3394</v>
      </c>
      <c r="S226" s="3" t="s">
        <v>3395</v>
      </c>
      <c r="T226" s="3" t="s">
        <v>3396</v>
      </c>
      <c r="U226" s="3" t="s">
        <v>3397</v>
      </c>
      <c r="V226" s="3" t="s">
        <v>3398</v>
      </c>
      <c r="W226" s="3" t="s">
        <v>3399</v>
      </c>
      <c r="X226" s="3" t="s">
        <v>3400</v>
      </c>
      <c r="Y226" s="3" t="s">
        <v>3401</v>
      </c>
      <c r="Z226" s="3" t="s">
        <v>3402</v>
      </c>
      <c r="AA226" s="3">
        <v>177</v>
      </c>
      <c r="AB226" s="3">
        <v>13</v>
      </c>
      <c r="AC226" s="14">
        <v>46097</v>
      </c>
      <c r="AD226" s="3" t="s">
        <v>51</v>
      </c>
      <c r="AE226" s="3" t="s">
        <v>2918</v>
      </c>
      <c r="AF226" s="12" t="s">
        <v>3403</v>
      </c>
    </row>
    <row r="227" spans="1:32" ht="12.5" x14ac:dyDescent="0.25">
      <c r="A227" s="3" t="s">
        <v>3404</v>
      </c>
      <c r="B227" s="3" t="s">
        <v>224</v>
      </c>
      <c r="C227" s="3" t="s">
        <v>3405</v>
      </c>
      <c r="D227" s="3" t="s">
        <v>3406</v>
      </c>
      <c r="E227" s="3">
        <v>5683</v>
      </c>
      <c r="F227" s="3">
        <v>1069</v>
      </c>
      <c r="G227" s="3">
        <v>496</v>
      </c>
      <c r="H227" s="3" t="b">
        <v>0</v>
      </c>
      <c r="I227" s="3" t="b">
        <v>0</v>
      </c>
      <c r="K227" s="12" t="s">
        <v>3407</v>
      </c>
      <c r="L227" s="12" t="s">
        <v>3408</v>
      </c>
      <c r="O227" s="13">
        <v>8.3000000000000001E-3</v>
      </c>
      <c r="P227" s="3" t="s">
        <v>3409</v>
      </c>
      <c r="Q227" s="3" t="s">
        <v>3410</v>
      </c>
      <c r="S227" s="3" t="s">
        <v>3411</v>
      </c>
      <c r="T227" s="3" t="s">
        <v>3412</v>
      </c>
      <c r="U227" s="3" t="s">
        <v>3413</v>
      </c>
      <c r="V227" s="3" t="s">
        <v>3414</v>
      </c>
      <c r="W227" s="3" t="s">
        <v>3415</v>
      </c>
      <c r="X227" s="3" t="s">
        <v>3416</v>
      </c>
      <c r="Y227" s="3" t="s">
        <v>3417</v>
      </c>
      <c r="Z227" s="3" t="s">
        <v>3418</v>
      </c>
      <c r="AA227" s="3">
        <v>42</v>
      </c>
      <c r="AB227" s="3">
        <v>5</v>
      </c>
      <c r="AC227" s="14">
        <v>46097</v>
      </c>
      <c r="AD227" s="3" t="s">
        <v>51</v>
      </c>
      <c r="AE227" s="3" t="s">
        <v>2918</v>
      </c>
      <c r="AF227" s="12" t="s">
        <v>3419</v>
      </c>
    </row>
    <row r="228" spans="1:32" ht="12.5" x14ac:dyDescent="0.25">
      <c r="A228" s="3" t="s">
        <v>3420</v>
      </c>
      <c r="B228" s="3" t="s">
        <v>224</v>
      </c>
      <c r="C228" s="3" t="s">
        <v>3421</v>
      </c>
      <c r="D228" s="3" t="s">
        <v>3422</v>
      </c>
      <c r="E228" s="3">
        <v>28661</v>
      </c>
      <c r="F228" s="3">
        <v>2419</v>
      </c>
      <c r="G228" s="3">
        <v>4567</v>
      </c>
      <c r="H228" s="3" t="b">
        <v>0</v>
      </c>
      <c r="I228" s="3" t="b">
        <v>0</v>
      </c>
      <c r="J228" s="3" t="s">
        <v>3423</v>
      </c>
      <c r="K228" s="12" t="s">
        <v>3424</v>
      </c>
      <c r="L228" s="12" t="s">
        <v>3425</v>
      </c>
      <c r="N228" s="3">
        <v>902163846385</v>
      </c>
      <c r="O228" s="13">
        <v>5.9999999999999995E-4</v>
      </c>
      <c r="P228" s="3" t="s">
        <v>3426</v>
      </c>
      <c r="Q228" s="3" t="s">
        <v>3427</v>
      </c>
      <c r="S228" s="3" t="s">
        <v>3428</v>
      </c>
      <c r="T228" s="3" t="s">
        <v>3429</v>
      </c>
      <c r="U228" s="3" t="s">
        <v>3430</v>
      </c>
      <c r="V228" s="3" t="s">
        <v>3431</v>
      </c>
      <c r="X228" s="3" t="s">
        <v>439</v>
      </c>
      <c r="Z228" s="3" t="s">
        <v>3432</v>
      </c>
      <c r="AA228" s="3">
        <v>17</v>
      </c>
      <c r="AB228" s="3">
        <v>0</v>
      </c>
      <c r="AC228" s="14">
        <v>46097</v>
      </c>
      <c r="AD228" s="3" t="s">
        <v>51</v>
      </c>
      <c r="AE228" s="3" t="s">
        <v>2918</v>
      </c>
      <c r="AF228" s="12" t="s">
        <v>3433</v>
      </c>
    </row>
    <row r="229" spans="1:32" ht="12.5" x14ac:dyDescent="0.25">
      <c r="A229" s="3" t="s">
        <v>3434</v>
      </c>
      <c r="B229" s="3" t="s">
        <v>224</v>
      </c>
      <c r="C229" s="3" t="s">
        <v>3435</v>
      </c>
      <c r="D229" s="3" t="s">
        <v>3436</v>
      </c>
      <c r="E229" s="3">
        <v>13819</v>
      </c>
      <c r="F229" s="3">
        <v>1097</v>
      </c>
      <c r="G229" s="3">
        <v>1945</v>
      </c>
      <c r="H229" s="3" t="b">
        <v>0</v>
      </c>
      <c r="I229" s="3" t="b">
        <v>1</v>
      </c>
      <c r="J229" s="3" t="s">
        <v>2431</v>
      </c>
      <c r="L229" s="12" t="s">
        <v>3437</v>
      </c>
      <c r="O229" s="13">
        <v>8.9999999999999998E-4</v>
      </c>
      <c r="P229" s="3" t="s">
        <v>3438</v>
      </c>
      <c r="Q229" s="3" t="s">
        <v>3439</v>
      </c>
      <c r="S229" s="3" t="s">
        <v>3440</v>
      </c>
      <c r="T229" s="3" t="s">
        <v>3441</v>
      </c>
      <c r="U229" s="3" t="s">
        <v>3442</v>
      </c>
      <c r="V229" s="3" t="s">
        <v>3443</v>
      </c>
      <c r="W229" s="3" t="s">
        <v>3444</v>
      </c>
      <c r="X229" s="3" t="s">
        <v>3445</v>
      </c>
      <c r="Y229" s="3" t="s">
        <v>3446</v>
      </c>
      <c r="Z229" s="3" t="s">
        <v>3447</v>
      </c>
      <c r="AA229" s="3">
        <v>12</v>
      </c>
      <c r="AB229" s="3">
        <v>0</v>
      </c>
      <c r="AC229" s="14">
        <v>46097</v>
      </c>
      <c r="AD229" s="3" t="s">
        <v>51</v>
      </c>
      <c r="AE229" s="3" t="s">
        <v>2918</v>
      </c>
      <c r="AF229" s="12" t="s">
        <v>3448</v>
      </c>
    </row>
    <row r="230" spans="1:32" ht="12.5" x14ac:dyDescent="0.25">
      <c r="A230" s="3" t="s">
        <v>3449</v>
      </c>
      <c r="B230" s="3" t="s">
        <v>224</v>
      </c>
      <c r="C230" s="3" t="s">
        <v>3450</v>
      </c>
      <c r="D230" s="3" t="s">
        <v>3451</v>
      </c>
      <c r="E230" s="3">
        <v>524</v>
      </c>
      <c r="F230" s="3">
        <v>1532</v>
      </c>
      <c r="G230" s="3">
        <v>658</v>
      </c>
      <c r="H230" s="3" t="b">
        <v>0</v>
      </c>
      <c r="I230" s="3" t="b">
        <v>0</v>
      </c>
      <c r="K230" s="12" t="s">
        <v>3452</v>
      </c>
      <c r="L230" s="12" t="s">
        <v>3453</v>
      </c>
      <c r="O230" s="13">
        <v>7.5999999999999998E-2</v>
      </c>
      <c r="P230" s="3" t="s">
        <v>3454</v>
      </c>
      <c r="Q230" s="3" t="s">
        <v>3455</v>
      </c>
      <c r="S230" s="3" t="s">
        <v>3456</v>
      </c>
      <c r="T230" s="3" t="s">
        <v>3457</v>
      </c>
      <c r="U230" s="3" t="s">
        <v>3458</v>
      </c>
      <c r="V230" s="3" t="s">
        <v>3459</v>
      </c>
      <c r="W230" s="3" t="s">
        <v>3460</v>
      </c>
      <c r="X230" s="3" t="s">
        <v>3461</v>
      </c>
      <c r="Y230" s="3" t="s">
        <v>3462</v>
      </c>
      <c r="Z230" s="3" t="s">
        <v>3463</v>
      </c>
      <c r="AA230" s="3">
        <v>38</v>
      </c>
      <c r="AB230" s="3">
        <v>2</v>
      </c>
      <c r="AC230" s="14">
        <v>46097</v>
      </c>
      <c r="AD230" s="3" t="s">
        <v>51</v>
      </c>
      <c r="AE230" s="3" t="s">
        <v>2918</v>
      </c>
      <c r="AF230" s="12" t="s">
        <v>3464</v>
      </c>
    </row>
    <row r="231" spans="1:32" ht="12.5" x14ac:dyDescent="0.25">
      <c r="A231" s="3" t="s">
        <v>3465</v>
      </c>
      <c r="B231" s="3" t="s">
        <v>224</v>
      </c>
      <c r="C231" s="3" t="s">
        <v>3466</v>
      </c>
      <c r="E231" s="3">
        <v>318</v>
      </c>
      <c r="F231" s="3">
        <v>685</v>
      </c>
      <c r="G231" s="3">
        <v>12</v>
      </c>
      <c r="H231" s="3" t="b">
        <v>0</v>
      </c>
      <c r="I231" s="3" t="b">
        <v>0</v>
      </c>
      <c r="K231" s="12" t="s">
        <v>3467</v>
      </c>
      <c r="L231" s="12" t="s">
        <v>3468</v>
      </c>
      <c r="O231" s="13">
        <v>0.20549999999999999</v>
      </c>
      <c r="P231" s="3" t="s">
        <v>3469</v>
      </c>
      <c r="S231" s="3" t="s">
        <v>3470</v>
      </c>
      <c r="T231" s="3" t="s">
        <v>3471</v>
      </c>
      <c r="U231" s="3" t="s">
        <v>3472</v>
      </c>
      <c r="V231" s="3" t="s">
        <v>3473</v>
      </c>
      <c r="W231" s="3" t="s">
        <v>3474</v>
      </c>
      <c r="X231" s="3" t="s">
        <v>615</v>
      </c>
      <c r="Y231" s="3" t="s">
        <v>3475</v>
      </c>
      <c r="AA231" s="3">
        <v>62</v>
      </c>
      <c r="AB231" s="3">
        <v>3</v>
      </c>
      <c r="AC231" s="14">
        <v>46097</v>
      </c>
      <c r="AD231" s="3" t="s">
        <v>51</v>
      </c>
      <c r="AE231" s="3" t="s">
        <v>2918</v>
      </c>
      <c r="AF231" s="12" t="s">
        <v>3476</v>
      </c>
    </row>
    <row r="232" spans="1:32" ht="12.5" x14ac:dyDescent="0.25">
      <c r="A232" s="3" t="s">
        <v>3477</v>
      </c>
      <c r="B232" s="3" t="s">
        <v>224</v>
      </c>
      <c r="C232" s="3" t="s">
        <v>3478</v>
      </c>
      <c r="E232" s="3">
        <v>776</v>
      </c>
      <c r="F232" s="3">
        <v>914</v>
      </c>
      <c r="G232" s="3">
        <v>126</v>
      </c>
      <c r="H232" s="3" t="b">
        <v>0</v>
      </c>
      <c r="I232" s="3" t="b">
        <v>0</v>
      </c>
      <c r="K232" s="12" t="s">
        <v>3479</v>
      </c>
      <c r="L232" s="12" t="s">
        <v>3480</v>
      </c>
      <c r="O232" s="13">
        <v>5.91E-2</v>
      </c>
      <c r="P232" s="3" t="s">
        <v>3481</v>
      </c>
      <c r="Q232" s="3" t="s">
        <v>3482</v>
      </c>
      <c r="S232" s="3" t="s">
        <v>3483</v>
      </c>
      <c r="T232" s="3" t="s">
        <v>3484</v>
      </c>
      <c r="U232" s="3" t="s">
        <v>3485</v>
      </c>
      <c r="V232" s="3" t="s">
        <v>3486</v>
      </c>
      <c r="W232" s="3" t="s">
        <v>3487</v>
      </c>
      <c r="X232" s="3" t="s">
        <v>3488</v>
      </c>
      <c r="Y232" s="3" t="s">
        <v>3489</v>
      </c>
      <c r="Z232" s="3" t="s">
        <v>3490</v>
      </c>
      <c r="AA232" s="3">
        <v>45</v>
      </c>
      <c r="AB232" s="3">
        <v>1</v>
      </c>
      <c r="AC232" s="14">
        <v>46097</v>
      </c>
      <c r="AD232" s="3" t="s">
        <v>51</v>
      </c>
      <c r="AE232" s="3" t="s">
        <v>2918</v>
      </c>
      <c r="AF232" s="12" t="s">
        <v>3491</v>
      </c>
    </row>
    <row r="233" spans="1:32" ht="12.5" x14ac:dyDescent="0.25">
      <c r="A233" s="3" t="s">
        <v>3492</v>
      </c>
      <c r="B233" s="3" t="s">
        <v>224</v>
      </c>
      <c r="C233" s="3" t="s">
        <v>3493</v>
      </c>
      <c r="D233" s="3" t="s">
        <v>3494</v>
      </c>
      <c r="E233" s="3">
        <v>631</v>
      </c>
      <c r="F233" s="3">
        <v>2960</v>
      </c>
      <c r="G233" s="3">
        <v>960</v>
      </c>
      <c r="H233" s="3" t="b">
        <v>0</v>
      </c>
      <c r="I233" s="3" t="b">
        <v>0</v>
      </c>
      <c r="J233" s="3" t="s">
        <v>473</v>
      </c>
      <c r="K233" s="12" t="s">
        <v>3495</v>
      </c>
      <c r="L233" s="12" t="s">
        <v>3496</v>
      </c>
      <c r="O233" s="13">
        <v>2.4199999999999999E-2</v>
      </c>
      <c r="P233" s="3" t="s">
        <v>3497</v>
      </c>
      <c r="S233" s="3" t="s">
        <v>3498</v>
      </c>
      <c r="T233" s="3" t="s">
        <v>3499</v>
      </c>
      <c r="U233" s="3" t="s">
        <v>3500</v>
      </c>
      <c r="V233" s="3" t="s">
        <v>3501</v>
      </c>
      <c r="W233" s="3" t="s">
        <v>3502</v>
      </c>
      <c r="X233" s="3" t="s">
        <v>3503</v>
      </c>
      <c r="Y233" s="3" t="s">
        <v>3504</v>
      </c>
      <c r="Z233" s="3" t="s">
        <v>3505</v>
      </c>
      <c r="AA233" s="3">
        <v>15</v>
      </c>
      <c r="AB233" s="3">
        <v>1</v>
      </c>
      <c r="AC233" s="14">
        <v>46097</v>
      </c>
      <c r="AD233" s="3" t="s">
        <v>51</v>
      </c>
      <c r="AE233" s="3" t="s">
        <v>2918</v>
      </c>
      <c r="AF233" s="12" t="s">
        <v>3506</v>
      </c>
    </row>
    <row r="234" spans="1:32" ht="12.5" x14ac:dyDescent="0.25">
      <c r="A234" s="3" t="s">
        <v>3507</v>
      </c>
      <c r="B234" s="3" t="s">
        <v>224</v>
      </c>
      <c r="C234" s="3" t="s">
        <v>3508</v>
      </c>
      <c r="D234" s="3" t="s">
        <v>3509</v>
      </c>
      <c r="E234" s="3">
        <v>243</v>
      </c>
      <c r="F234" s="3">
        <v>464</v>
      </c>
      <c r="G234" s="3">
        <v>394</v>
      </c>
      <c r="H234" s="3" t="b">
        <v>0</v>
      </c>
      <c r="I234" s="3" t="b">
        <v>0</v>
      </c>
      <c r="L234" s="12" t="s">
        <v>3510</v>
      </c>
      <c r="O234" s="13">
        <v>0.19270000000000001</v>
      </c>
      <c r="P234" s="3" t="s">
        <v>3511</v>
      </c>
      <c r="Q234" s="3" t="s">
        <v>3512</v>
      </c>
      <c r="S234" s="3" t="s">
        <v>3513</v>
      </c>
      <c r="T234" s="3" t="s">
        <v>3514</v>
      </c>
      <c r="U234" s="3" t="s">
        <v>3515</v>
      </c>
      <c r="V234" s="3" t="s">
        <v>3516</v>
      </c>
      <c r="W234" s="3" t="s">
        <v>3517</v>
      </c>
      <c r="X234" s="3" t="s">
        <v>3518</v>
      </c>
      <c r="Y234" s="3" t="s">
        <v>3519</v>
      </c>
      <c r="Z234" s="3" t="s">
        <v>3520</v>
      </c>
      <c r="AA234" s="3">
        <v>46</v>
      </c>
      <c r="AB234" s="3">
        <v>1</v>
      </c>
      <c r="AC234" s="14">
        <v>46097</v>
      </c>
      <c r="AD234" s="3" t="s">
        <v>51</v>
      </c>
      <c r="AE234" s="3" t="s">
        <v>2918</v>
      </c>
      <c r="AF234" s="12" t="s">
        <v>3521</v>
      </c>
    </row>
    <row r="235" spans="1:32" ht="12.5" x14ac:dyDescent="0.25">
      <c r="A235" s="3" t="s">
        <v>3522</v>
      </c>
      <c r="B235" s="3" t="s">
        <v>224</v>
      </c>
      <c r="C235" s="3" t="s">
        <v>3523</v>
      </c>
      <c r="D235" s="3" t="s">
        <v>3524</v>
      </c>
      <c r="E235" s="3">
        <v>1873</v>
      </c>
      <c r="F235" s="3">
        <v>1452</v>
      </c>
      <c r="G235" s="3">
        <v>219</v>
      </c>
      <c r="H235" s="3" t="b">
        <v>0</v>
      </c>
      <c r="I235" s="3" t="b">
        <v>0</v>
      </c>
      <c r="J235" s="3" t="s">
        <v>3257</v>
      </c>
      <c r="K235" s="12" t="s">
        <v>3525</v>
      </c>
      <c r="L235" s="12" t="s">
        <v>3526</v>
      </c>
      <c r="O235" s="13">
        <v>0.1147</v>
      </c>
      <c r="P235" s="3" t="s">
        <v>3527</v>
      </c>
      <c r="Q235" s="3" t="s">
        <v>3528</v>
      </c>
      <c r="R235" s="3" t="s">
        <v>3529</v>
      </c>
      <c r="S235" s="3" t="s">
        <v>3530</v>
      </c>
      <c r="T235" s="3" t="s">
        <v>3531</v>
      </c>
      <c r="U235" s="3" t="s">
        <v>3532</v>
      </c>
      <c r="V235" s="3" t="s">
        <v>3533</v>
      </c>
      <c r="W235" s="3" t="s">
        <v>3534</v>
      </c>
      <c r="X235" s="3" t="s">
        <v>3535</v>
      </c>
      <c r="Y235" s="3" t="s">
        <v>3536</v>
      </c>
      <c r="Z235" s="3" t="s">
        <v>3537</v>
      </c>
      <c r="AA235" s="3">
        <v>196</v>
      </c>
      <c r="AB235" s="3">
        <v>19</v>
      </c>
      <c r="AC235" s="14">
        <v>46097</v>
      </c>
      <c r="AD235" s="3" t="s">
        <v>51</v>
      </c>
      <c r="AE235" s="3" t="s">
        <v>2918</v>
      </c>
      <c r="AF235" s="12" t="s">
        <v>3538</v>
      </c>
    </row>
    <row r="236" spans="1:32" ht="12.5" x14ac:dyDescent="0.25">
      <c r="A236" s="3" t="s">
        <v>3539</v>
      </c>
      <c r="B236" s="3" t="s">
        <v>224</v>
      </c>
      <c r="C236" s="3" t="s">
        <v>3540</v>
      </c>
      <c r="E236" s="3">
        <v>183</v>
      </c>
      <c r="F236" s="3">
        <v>7462</v>
      </c>
      <c r="G236" s="3">
        <v>19</v>
      </c>
      <c r="H236" s="3" t="b">
        <v>0</v>
      </c>
      <c r="I236" s="3" t="b">
        <v>0</v>
      </c>
      <c r="L236" s="12" t="s">
        <v>3541</v>
      </c>
      <c r="O236" s="13">
        <v>0.15160000000000001</v>
      </c>
      <c r="S236" s="3" t="s">
        <v>3542</v>
      </c>
      <c r="T236" s="3" t="s">
        <v>3543</v>
      </c>
      <c r="U236" s="3" t="s">
        <v>3544</v>
      </c>
      <c r="V236" s="3" t="s">
        <v>3545</v>
      </c>
      <c r="X236" s="3" t="s">
        <v>615</v>
      </c>
      <c r="Y236" s="3" t="s">
        <v>3546</v>
      </c>
      <c r="AA236" s="3">
        <v>27</v>
      </c>
      <c r="AB236" s="3">
        <v>0</v>
      </c>
      <c r="AC236" s="14">
        <v>46097</v>
      </c>
      <c r="AD236" s="3" t="s">
        <v>51</v>
      </c>
      <c r="AE236" s="3" t="s">
        <v>2918</v>
      </c>
      <c r="AF236" s="12" t="s">
        <v>3547</v>
      </c>
    </row>
    <row r="237" spans="1:32" ht="12.5" x14ac:dyDescent="0.25">
      <c r="A237" s="3" t="s">
        <v>3548</v>
      </c>
      <c r="B237" s="3" t="s">
        <v>224</v>
      </c>
      <c r="C237" s="3" t="s">
        <v>3549</v>
      </c>
      <c r="D237" s="3" t="s">
        <v>3550</v>
      </c>
      <c r="E237" s="3">
        <v>321</v>
      </c>
      <c r="F237" s="3">
        <v>237</v>
      </c>
      <c r="G237" s="3">
        <v>14</v>
      </c>
      <c r="H237" s="3" t="b">
        <v>0</v>
      </c>
      <c r="I237" s="3" t="b">
        <v>0</v>
      </c>
      <c r="L237" s="12" t="s">
        <v>3551</v>
      </c>
      <c r="O237" s="13">
        <v>0.27310000000000001</v>
      </c>
      <c r="P237" s="3" t="s">
        <v>3552</v>
      </c>
      <c r="R237" s="3" t="s">
        <v>3553</v>
      </c>
      <c r="S237" s="3" t="s">
        <v>3554</v>
      </c>
      <c r="T237" s="3" t="s">
        <v>3555</v>
      </c>
      <c r="U237" s="3" t="s">
        <v>3556</v>
      </c>
      <c r="V237" s="3" t="s">
        <v>3557</v>
      </c>
      <c r="W237" s="3" t="s">
        <v>3558</v>
      </c>
      <c r="X237" s="3" t="s">
        <v>3559</v>
      </c>
      <c r="Y237" s="3" t="s">
        <v>3560</v>
      </c>
      <c r="Z237" s="3" t="s">
        <v>3561</v>
      </c>
      <c r="AA237" s="3">
        <v>83</v>
      </c>
      <c r="AB237" s="3">
        <v>5</v>
      </c>
      <c r="AC237" s="14">
        <v>46097</v>
      </c>
      <c r="AD237" s="3" t="s">
        <v>51</v>
      </c>
      <c r="AE237" s="3" t="s">
        <v>2918</v>
      </c>
      <c r="AF237" s="12" t="s">
        <v>3562</v>
      </c>
    </row>
    <row r="238" spans="1:32" ht="12.5" x14ac:dyDescent="0.25">
      <c r="A238" s="3" t="s">
        <v>3563</v>
      </c>
      <c r="B238" s="3" t="s">
        <v>224</v>
      </c>
      <c r="C238" s="3" t="s">
        <v>3564</v>
      </c>
      <c r="E238" s="3">
        <v>153</v>
      </c>
      <c r="F238" s="3">
        <v>705</v>
      </c>
      <c r="G238" s="3">
        <v>20</v>
      </c>
      <c r="H238" s="3" t="b">
        <v>0</v>
      </c>
      <c r="I238" s="3" t="b">
        <v>0</v>
      </c>
      <c r="L238" s="12" t="s">
        <v>3565</v>
      </c>
      <c r="O238" s="13">
        <v>0.12470000000000001</v>
      </c>
      <c r="P238" s="3" t="s">
        <v>3566</v>
      </c>
      <c r="S238" s="3" t="s">
        <v>3567</v>
      </c>
      <c r="T238" s="3" t="s">
        <v>3568</v>
      </c>
      <c r="U238" s="3" t="s">
        <v>3569</v>
      </c>
      <c r="V238" s="3" t="s">
        <v>3570</v>
      </c>
      <c r="W238" s="3" t="s">
        <v>3571</v>
      </c>
      <c r="X238" s="3" t="s">
        <v>3572</v>
      </c>
      <c r="Y238" s="3" t="s">
        <v>3573</v>
      </c>
      <c r="Z238" s="3" t="s">
        <v>3574</v>
      </c>
      <c r="AA238" s="3">
        <v>18</v>
      </c>
      <c r="AB238" s="3">
        <v>1</v>
      </c>
      <c r="AC238" s="14">
        <v>46097</v>
      </c>
      <c r="AD238" s="3" t="s">
        <v>51</v>
      </c>
      <c r="AE238" s="3" t="s">
        <v>2918</v>
      </c>
      <c r="AF238" s="12" t="s">
        <v>3575</v>
      </c>
    </row>
    <row r="239" spans="1:32" ht="12.5" x14ac:dyDescent="0.25">
      <c r="A239" s="3" t="s">
        <v>3576</v>
      </c>
      <c r="B239" s="3" t="s">
        <v>224</v>
      </c>
      <c r="C239" s="3" t="s">
        <v>3577</v>
      </c>
      <c r="E239" s="3">
        <v>432</v>
      </c>
      <c r="F239" s="3">
        <v>3850</v>
      </c>
      <c r="G239" s="3">
        <v>347</v>
      </c>
      <c r="H239" s="3" t="b">
        <v>0</v>
      </c>
      <c r="I239" s="3" t="b">
        <v>0</v>
      </c>
      <c r="L239" s="12" t="s">
        <v>3578</v>
      </c>
      <c r="O239" s="13">
        <v>6.1699999999999998E-2</v>
      </c>
      <c r="P239" s="3" t="s">
        <v>3579</v>
      </c>
      <c r="S239" s="3" t="s">
        <v>3580</v>
      </c>
      <c r="T239" s="3" t="s">
        <v>3581</v>
      </c>
      <c r="U239" s="3" t="s">
        <v>3582</v>
      </c>
      <c r="V239" s="3" t="s">
        <v>3583</v>
      </c>
      <c r="W239" s="3" t="s">
        <v>3584</v>
      </c>
      <c r="X239" s="3" t="s">
        <v>3585</v>
      </c>
      <c r="Y239" s="3" t="s">
        <v>3586</v>
      </c>
      <c r="Z239" s="3" t="s">
        <v>3587</v>
      </c>
      <c r="AA239" s="3">
        <v>25</v>
      </c>
      <c r="AB239" s="3">
        <v>2</v>
      </c>
      <c r="AC239" s="14">
        <v>46097</v>
      </c>
      <c r="AD239" s="3" t="s">
        <v>51</v>
      </c>
      <c r="AE239" s="3" t="s">
        <v>2918</v>
      </c>
      <c r="AF239" s="12" t="s">
        <v>3588</v>
      </c>
    </row>
    <row r="240" spans="1:32" ht="12.5" x14ac:dyDescent="0.25">
      <c r="A240" s="3" t="s">
        <v>3589</v>
      </c>
      <c r="B240" s="3" t="s">
        <v>224</v>
      </c>
      <c r="C240" s="3" t="s">
        <v>3590</v>
      </c>
      <c r="D240" s="3" t="s">
        <v>3591</v>
      </c>
      <c r="E240" s="3">
        <v>40941</v>
      </c>
      <c r="F240" s="3">
        <v>4205</v>
      </c>
      <c r="G240" s="3">
        <v>1012</v>
      </c>
      <c r="H240" s="3" t="b">
        <v>0</v>
      </c>
      <c r="I240" s="3" t="b">
        <v>0</v>
      </c>
      <c r="J240" s="3" t="s">
        <v>3257</v>
      </c>
      <c r="K240" s="12" t="s">
        <v>3592</v>
      </c>
      <c r="L240" s="12" t="s">
        <v>3593</v>
      </c>
      <c r="O240" s="13">
        <v>1E-3</v>
      </c>
      <c r="P240" s="3" t="s">
        <v>3594</v>
      </c>
      <c r="S240" s="3" t="s">
        <v>3595</v>
      </c>
      <c r="T240" s="3" t="s">
        <v>3596</v>
      </c>
      <c r="U240" s="3" t="s">
        <v>3597</v>
      </c>
      <c r="V240" s="3" t="s">
        <v>3598</v>
      </c>
      <c r="W240" s="3" t="s">
        <v>3599</v>
      </c>
      <c r="X240" s="3" t="s">
        <v>439</v>
      </c>
      <c r="Z240" s="3" t="s">
        <v>3600</v>
      </c>
      <c r="AA240" s="3">
        <v>39</v>
      </c>
      <c r="AB240" s="3">
        <v>3</v>
      </c>
      <c r="AC240" s="14">
        <v>46097</v>
      </c>
      <c r="AD240" s="3" t="s">
        <v>51</v>
      </c>
      <c r="AE240" s="3" t="s">
        <v>2918</v>
      </c>
      <c r="AF240" s="12" t="s">
        <v>3601</v>
      </c>
    </row>
    <row r="241" spans="1:32" ht="12.5" x14ac:dyDescent="0.25">
      <c r="A241" s="3" t="s">
        <v>3602</v>
      </c>
      <c r="B241" s="3" t="s">
        <v>224</v>
      </c>
      <c r="E241" s="3">
        <v>247</v>
      </c>
      <c r="F241" s="3">
        <v>318</v>
      </c>
      <c r="G241" s="3">
        <v>149</v>
      </c>
      <c r="H241" s="3" t="b">
        <v>0</v>
      </c>
      <c r="I241" s="3" t="b">
        <v>0</v>
      </c>
      <c r="L241" s="12" t="s">
        <v>3603</v>
      </c>
      <c r="O241" s="13">
        <v>0.30499999999999999</v>
      </c>
      <c r="P241" s="3" t="s">
        <v>3604</v>
      </c>
      <c r="S241" s="3" t="s">
        <v>3605</v>
      </c>
      <c r="T241" s="3" t="s">
        <v>3606</v>
      </c>
      <c r="U241" s="3" t="s">
        <v>3607</v>
      </c>
      <c r="V241" s="3" t="s">
        <v>3608</v>
      </c>
      <c r="W241" s="3" t="s">
        <v>3609</v>
      </c>
      <c r="X241" s="3" t="s">
        <v>3610</v>
      </c>
      <c r="Y241" s="3" t="s">
        <v>3611</v>
      </c>
      <c r="AA241" s="3">
        <v>73</v>
      </c>
      <c r="AB241" s="3">
        <v>2</v>
      </c>
      <c r="AC241" s="14">
        <v>46097</v>
      </c>
      <c r="AD241" s="3" t="s">
        <v>51</v>
      </c>
      <c r="AE241" s="3" t="s">
        <v>2918</v>
      </c>
      <c r="AF241" s="12" t="s">
        <v>3612</v>
      </c>
    </row>
    <row r="242" spans="1:32" ht="12.5" x14ac:dyDescent="0.25">
      <c r="A242" s="3" t="s">
        <v>3613</v>
      </c>
      <c r="B242" s="3" t="s">
        <v>224</v>
      </c>
      <c r="C242" s="3" t="s">
        <v>3614</v>
      </c>
      <c r="E242" s="3">
        <v>945</v>
      </c>
      <c r="F242" s="3">
        <v>2964</v>
      </c>
      <c r="G242" s="3">
        <v>589</v>
      </c>
      <c r="H242" s="3" t="b">
        <v>0</v>
      </c>
      <c r="I242" s="3" t="b">
        <v>1</v>
      </c>
      <c r="J242" s="3" t="s">
        <v>3615</v>
      </c>
      <c r="L242" s="12" t="s">
        <v>3616</v>
      </c>
      <c r="O242" s="13">
        <v>5.2699999999999997E-2</v>
      </c>
      <c r="P242" s="3" t="s">
        <v>3617</v>
      </c>
      <c r="Q242" s="3" t="s">
        <v>3618</v>
      </c>
      <c r="R242" s="3" t="s">
        <v>3619</v>
      </c>
      <c r="S242" s="3" t="s">
        <v>3620</v>
      </c>
      <c r="T242" s="3" t="s">
        <v>3621</v>
      </c>
      <c r="U242" s="3" t="s">
        <v>3622</v>
      </c>
      <c r="V242" s="3" t="s">
        <v>3623</v>
      </c>
      <c r="W242" s="3" t="s">
        <v>3624</v>
      </c>
      <c r="X242" s="3" t="s">
        <v>3625</v>
      </c>
      <c r="Y242" s="3" t="s">
        <v>3626</v>
      </c>
      <c r="Z242" s="3" t="s">
        <v>3627</v>
      </c>
      <c r="AA242" s="3">
        <v>48</v>
      </c>
      <c r="AB242" s="3">
        <v>2</v>
      </c>
      <c r="AC242" s="14">
        <v>46097</v>
      </c>
      <c r="AD242" s="3" t="s">
        <v>51</v>
      </c>
      <c r="AE242" s="3" t="s">
        <v>2918</v>
      </c>
      <c r="AF242" s="12" t="s">
        <v>3628</v>
      </c>
    </row>
    <row r="243" spans="1:32" ht="12.5" x14ac:dyDescent="0.25">
      <c r="A243" s="3" t="s">
        <v>3629</v>
      </c>
      <c r="B243" s="3" t="s">
        <v>224</v>
      </c>
      <c r="C243" s="3" t="s">
        <v>3630</v>
      </c>
      <c r="E243" s="3">
        <v>56</v>
      </c>
      <c r="F243" s="3">
        <v>580</v>
      </c>
      <c r="G243" s="3">
        <v>23</v>
      </c>
      <c r="H243" s="3" t="b">
        <v>0</v>
      </c>
      <c r="I243" s="3" t="b">
        <v>0</v>
      </c>
      <c r="L243" s="12" t="s">
        <v>3631</v>
      </c>
      <c r="O243" s="13">
        <v>0.1042</v>
      </c>
      <c r="P243" s="3" t="s">
        <v>3632</v>
      </c>
      <c r="Q243" s="3" t="s">
        <v>3633</v>
      </c>
      <c r="S243" s="3" t="s">
        <v>3634</v>
      </c>
      <c r="T243" s="3" t="s">
        <v>3635</v>
      </c>
      <c r="U243" s="3" t="s">
        <v>3636</v>
      </c>
      <c r="V243" s="3" t="s">
        <v>3637</v>
      </c>
      <c r="X243" s="3" t="s">
        <v>3638</v>
      </c>
      <c r="Y243" s="3" t="s">
        <v>3639</v>
      </c>
      <c r="Z243" s="3" t="s">
        <v>3640</v>
      </c>
      <c r="AA243" s="3">
        <v>5</v>
      </c>
      <c r="AB243" s="3">
        <v>1</v>
      </c>
      <c r="AC243" s="14">
        <v>46097</v>
      </c>
      <c r="AD243" s="3" t="s">
        <v>51</v>
      </c>
      <c r="AE243" s="3" t="s">
        <v>2918</v>
      </c>
      <c r="AF243" s="12" t="s">
        <v>3641</v>
      </c>
    </row>
    <row r="244" spans="1:32" ht="12.5" x14ac:dyDescent="0.25">
      <c r="A244" s="3" t="s">
        <v>3642</v>
      </c>
      <c r="B244" s="3" t="s">
        <v>224</v>
      </c>
      <c r="C244" s="3" t="s">
        <v>3643</v>
      </c>
      <c r="E244" s="3">
        <v>670</v>
      </c>
      <c r="F244" s="3">
        <v>406</v>
      </c>
      <c r="G244" s="3">
        <v>247</v>
      </c>
      <c r="H244" s="3" t="b">
        <v>0</v>
      </c>
      <c r="I244" s="3" t="b">
        <v>0</v>
      </c>
      <c r="L244" s="12" t="s">
        <v>3644</v>
      </c>
      <c r="O244" s="13">
        <v>6.4299999999999996E-2</v>
      </c>
      <c r="P244" s="3" t="s">
        <v>3645</v>
      </c>
      <c r="S244" s="3" t="s">
        <v>3646</v>
      </c>
      <c r="T244" s="3" t="s">
        <v>3647</v>
      </c>
      <c r="U244" s="3" t="s">
        <v>3648</v>
      </c>
      <c r="V244" s="3" t="s">
        <v>3649</v>
      </c>
      <c r="W244" s="3" t="s">
        <v>3650</v>
      </c>
      <c r="X244" s="3" t="s">
        <v>3651</v>
      </c>
      <c r="Y244" s="3" t="s">
        <v>3652</v>
      </c>
      <c r="Z244" s="3" t="s">
        <v>3653</v>
      </c>
      <c r="AA244" s="3">
        <v>42</v>
      </c>
      <c r="AB244" s="3">
        <v>1</v>
      </c>
      <c r="AC244" s="14">
        <v>46097</v>
      </c>
      <c r="AD244" s="3" t="s">
        <v>51</v>
      </c>
      <c r="AE244" s="3" t="s">
        <v>2918</v>
      </c>
      <c r="AF244" s="12" t="s">
        <v>3654</v>
      </c>
    </row>
    <row r="245" spans="1:32" ht="12.5" x14ac:dyDescent="0.25">
      <c r="A245" s="3" t="s">
        <v>3655</v>
      </c>
      <c r="B245" s="3" t="s">
        <v>224</v>
      </c>
      <c r="C245" s="3" t="s">
        <v>3656</v>
      </c>
      <c r="D245" s="3" t="s">
        <v>3657</v>
      </c>
      <c r="E245" s="3">
        <v>449</v>
      </c>
      <c r="F245" s="3">
        <v>1261</v>
      </c>
      <c r="G245" s="3">
        <v>16</v>
      </c>
      <c r="H245" s="3" t="b">
        <v>0</v>
      </c>
      <c r="I245" s="3" t="b">
        <v>0</v>
      </c>
      <c r="L245" s="12" t="s">
        <v>3658</v>
      </c>
      <c r="O245" s="13">
        <v>0.2979</v>
      </c>
      <c r="P245" s="3" t="s">
        <v>3659</v>
      </c>
      <c r="S245" s="3" t="s">
        <v>3660</v>
      </c>
      <c r="T245" s="3" t="s">
        <v>3661</v>
      </c>
      <c r="U245" s="3" t="s">
        <v>3662</v>
      </c>
      <c r="V245" s="3" t="s">
        <v>3663</v>
      </c>
      <c r="W245" s="3" t="s">
        <v>3664</v>
      </c>
      <c r="X245" s="3" t="s">
        <v>615</v>
      </c>
      <c r="Y245" s="3" t="s">
        <v>3665</v>
      </c>
      <c r="AA245" s="3">
        <v>130</v>
      </c>
      <c r="AB245" s="3">
        <v>4</v>
      </c>
      <c r="AC245" s="14">
        <v>46097</v>
      </c>
      <c r="AD245" s="3" t="s">
        <v>51</v>
      </c>
      <c r="AE245" s="3" t="s">
        <v>2918</v>
      </c>
      <c r="AF245" s="12" t="s">
        <v>3666</v>
      </c>
    </row>
    <row r="246" spans="1:32" ht="12.5" x14ac:dyDescent="0.25">
      <c r="A246" s="3" t="s">
        <v>3667</v>
      </c>
      <c r="B246" s="3" t="s">
        <v>224</v>
      </c>
      <c r="C246" s="3" t="s">
        <v>3668</v>
      </c>
      <c r="D246" s="3" t="s">
        <v>3669</v>
      </c>
      <c r="E246" s="3">
        <v>1026</v>
      </c>
      <c r="F246" s="3">
        <v>1163</v>
      </c>
      <c r="G246" s="3">
        <v>177</v>
      </c>
      <c r="H246" s="3" t="b">
        <v>0</v>
      </c>
      <c r="I246" s="3" t="b">
        <v>0</v>
      </c>
      <c r="K246" s="12" t="s">
        <v>3670</v>
      </c>
      <c r="L246" s="12" t="s">
        <v>3671</v>
      </c>
      <c r="O246" s="13">
        <v>2.07E-2</v>
      </c>
      <c r="P246" s="3" t="s">
        <v>3672</v>
      </c>
      <c r="Q246" s="3" t="s">
        <v>3673</v>
      </c>
      <c r="R246" s="3" t="s">
        <v>3674</v>
      </c>
      <c r="S246" s="3" t="s">
        <v>3675</v>
      </c>
      <c r="T246" s="3" t="s">
        <v>3676</v>
      </c>
      <c r="U246" s="3" t="s">
        <v>3677</v>
      </c>
      <c r="V246" s="3" t="s">
        <v>3678</v>
      </c>
      <c r="W246" s="3" t="s">
        <v>3679</v>
      </c>
      <c r="X246" s="3" t="s">
        <v>3680</v>
      </c>
      <c r="Y246" s="3" t="s">
        <v>3681</v>
      </c>
      <c r="Z246" s="3" t="s">
        <v>3682</v>
      </c>
      <c r="AA246" s="3">
        <v>21</v>
      </c>
      <c r="AB246" s="3">
        <v>0</v>
      </c>
      <c r="AC246" s="14">
        <v>46097</v>
      </c>
      <c r="AD246" s="3" t="s">
        <v>51</v>
      </c>
      <c r="AE246" s="3" t="s">
        <v>2918</v>
      </c>
      <c r="AF246" s="12" t="s">
        <v>3683</v>
      </c>
    </row>
    <row r="247" spans="1:32" ht="12.5" x14ac:dyDescent="0.25">
      <c r="A247" s="3" t="s">
        <v>3684</v>
      </c>
      <c r="B247" s="3" t="s">
        <v>224</v>
      </c>
      <c r="C247" s="3" t="s">
        <v>3685</v>
      </c>
      <c r="D247" s="3" t="s">
        <v>3686</v>
      </c>
      <c r="E247" s="3">
        <v>3122</v>
      </c>
      <c r="F247" s="3">
        <v>3960</v>
      </c>
      <c r="G247" s="3">
        <v>593</v>
      </c>
      <c r="H247" s="3" t="b">
        <v>0</v>
      </c>
      <c r="I247" s="3" t="b">
        <v>0</v>
      </c>
      <c r="K247" s="12" t="s">
        <v>3687</v>
      </c>
      <c r="L247" s="12" t="s">
        <v>3688</v>
      </c>
      <c r="O247" s="13">
        <v>1.2800000000000001E-2</v>
      </c>
      <c r="P247" s="3" t="s">
        <v>3689</v>
      </c>
      <c r="S247" s="3" t="s">
        <v>3690</v>
      </c>
      <c r="T247" s="3" t="s">
        <v>3691</v>
      </c>
      <c r="U247" s="3" t="s">
        <v>3692</v>
      </c>
      <c r="V247" s="3" t="s">
        <v>3693</v>
      </c>
      <c r="W247" s="3" t="s">
        <v>3694</v>
      </c>
      <c r="X247" s="3" t="s">
        <v>321</v>
      </c>
      <c r="Y247" s="3" t="s">
        <v>3695</v>
      </c>
      <c r="Z247" s="3" t="s">
        <v>3696</v>
      </c>
      <c r="AA247" s="3">
        <v>39</v>
      </c>
      <c r="AB247" s="3">
        <v>1</v>
      </c>
      <c r="AC247" s="14">
        <v>46097</v>
      </c>
      <c r="AD247" s="3" t="s">
        <v>51</v>
      </c>
      <c r="AE247" s="3" t="s">
        <v>2918</v>
      </c>
      <c r="AF247" s="12" t="s">
        <v>3697</v>
      </c>
    </row>
    <row r="248" spans="1:32" ht="12.5" x14ac:dyDescent="0.25">
      <c r="A248" s="3" t="s">
        <v>3698</v>
      </c>
      <c r="B248" s="3" t="s">
        <v>224</v>
      </c>
      <c r="C248" s="3" t="s">
        <v>3699</v>
      </c>
      <c r="D248" s="3" t="s">
        <v>3700</v>
      </c>
      <c r="E248" s="3">
        <v>4723</v>
      </c>
      <c r="F248" s="3">
        <v>492</v>
      </c>
      <c r="G248" s="3">
        <v>288</v>
      </c>
      <c r="H248" s="3" t="b">
        <v>0</v>
      </c>
      <c r="I248" s="3" t="b">
        <v>0</v>
      </c>
      <c r="L248" s="12" t="s">
        <v>3701</v>
      </c>
      <c r="O248" s="13">
        <v>1.6999999999999999E-3</v>
      </c>
      <c r="P248" s="3" t="s">
        <v>3702</v>
      </c>
      <c r="Q248" s="3" t="s">
        <v>3703</v>
      </c>
      <c r="S248" s="3" t="s">
        <v>3704</v>
      </c>
      <c r="T248" s="3" t="s">
        <v>3705</v>
      </c>
      <c r="U248" s="3" t="s">
        <v>3706</v>
      </c>
      <c r="V248" s="3" t="s">
        <v>3707</v>
      </c>
      <c r="W248" s="3" t="s">
        <v>3708</v>
      </c>
      <c r="X248" s="3" t="s">
        <v>3709</v>
      </c>
      <c r="Y248" s="3" t="s">
        <v>3710</v>
      </c>
      <c r="Z248" s="3" t="s">
        <v>3711</v>
      </c>
      <c r="AA248" s="3">
        <v>7</v>
      </c>
      <c r="AB248" s="3">
        <v>1</v>
      </c>
      <c r="AC248" s="14">
        <v>46097</v>
      </c>
      <c r="AD248" s="3" t="s">
        <v>51</v>
      </c>
      <c r="AE248" s="3" t="s">
        <v>2918</v>
      </c>
      <c r="AF248" s="12" t="s">
        <v>3712</v>
      </c>
    </row>
    <row r="249" spans="1:32" ht="12.5" x14ac:dyDescent="0.25">
      <c r="A249" s="3" t="s">
        <v>3713</v>
      </c>
      <c r="B249" s="3" t="s">
        <v>224</v>
      </c>
      <c r="C249" s="3" t="s">
        <v>3714</v>
      </c>
      <c r="E249" s="3">
        <v>301</v>
      </c>
      <c r="F249" s="3">
        <v>302</v>
      </c>
      <c r="G249" s="3">
        <v>21</v>
      </c>
      <c r="H249" s="3" t="b">
        <v>0</v>
      </c>
      <c r="I249" s="3" t="b">
        <v>0</v>
      </c>
      <c r="L249" s="12" t="s">
        <v>3715</v>
      </c>
      <c r="O249" s="13">
        <v>0.16109999999999999</v>
      </c>
      <c r="P249" s="3" t="s">
        <v>3716</v>
      </c>
      <c r="R249" s="3" t="s">
        <v>3717</v>
      </c>
      <c r="S249" s="3" t="s">
        <v>3718</v>
      </c>
      <c r="T249" s="3" t="s">
        <v>3719</v>
      </c>
      <c r="U249" s="3" t="s">
        <v>3720</v>
      </c>
      <c r="V249" s="3" t="s">
        <v>3721</v>
      </c>
      <c r="W249" s="3" t="s">
        <v>3722</v>
      </c>
      <c r="X249" s="3" t="s">
        <v>615</v>
      </c>
      <c r="Y249" s="3" t="s">
        <v>3723</v>
      </c>
      <c r="AA249" s="3">
        <v>47</v>
      </c>
      <c r="AB249" s="3">
        <v>1</v>
      </c>
      <c r="AC249" s="14">
        <v>46097</v>
      </c>
      <c r="AD249" s="3" t="s">
        <v>51</v>
      </c>
      <c r="AE249" s="3" t="s">
        <v>2918</v>
      </c>
      <c r="AF249" s="12" t="s">
        <v>3724</v>
      </c>
    </row>
    <row r="250" spans="1:32" ht="12.5" x14ac:dyDescent="0.25">
      <c r="A250" s="3" t="s">
        <v>3725</v>
      </c>
      <c r="B250" s="3" t="s">
        <v>224</v>
      </c>
      <c r="D250" s="3" t="s">
        <v>3726</v>
      </c>
      <c r="E250" s="3">
        <v>316</v>
      </c>
      <c r="F250" s="3">
        <v>1346</v>
      </c>
      <c r="G250" s="3">
        <v>37</v>
      </c>
      <c r="H250" s="3" t="b">
        <v>0</v>
      </c>
      <c r="I250" s="3" t="b">
        <v>0</v>
      </c>
      <c r="K250" s="12" t="s">
        <v>3727</v>
      </c>
      <c r="L250" s="12" t="s">
        <v>3728</v>
      </c>
      <c r="N250" s="3">
        <v>25000000</v>
      </c>
      <c r="O250" s="13">
        <v>0.98660000000000003</v>
      </c>
      <c r="P250" s="3" t="s">
        <v>3729</v>
      </c>
      <c r="Q250" s="3" t="s">
        <v>3730</v>
      </c>
      <c r="R250" s="3" t="s">
        <v>3731</v>
      </c>
      <c r="S250" s="3" t="s">
        <v>3732</v>
      </c>
      <c r="T250" s="3" t="s">
        <v>3733</v>
      </c>
      <c r="U250" s="3" t="s">
        <v>3734</v>
      </c>
      <c r="V250" s="3" t="s">
        <v>3735</v>
      </c>
      <c r="W250" s="3" t="s">
        <v>3736</v>
      </c>
      <c r="X250" s="3" t="s">
        <v>439</v>
      </c>
      <c r="Z250" s="3" t="s">
        <v>3737</v>
      </c>
      <c r="AA250" s="3">
        <v>135</v>
      </c>
      <c r="AB250" s="3">
        <v>177</v>
      </c>
      <c r="AC250" s="14">
        <v>46097</v>
      </c>
      <c r="AD250" s="3" t="s">
        <v>51</v>
      </c>
      <c r="AE250" s="3" t="s">
        <v>2918</v>
      </c>
      <c r="AF250" s="12" t="s">
        <v>3738</v>
      </c>
    </row>
    <row r="251" spans="1:32" ht="12.5" x14ac:dyDescent="0.25">
      <c r="A251" s="3" t="s">
        <v>3739</v>
      </c>
      <c r="B251" s="3" t="s">
        <v>224</v>
      </c>
      <c r="C251" s="3" t="s">
        <v>3740</v>
      </c>
      <c r="D251" s="3" t="s">
        <v>3741</v>
      </c>
      <c r="E251" s="3">
        <v>914</v>
      </c>
      <c r="F251" s="3">
        <v>3991</v>
      </c>
      <c r="G251" s="3">
        <v>26</v>
      </c>
      <c r="H251" s="3" t="b">
        <v>0</v>
      </c>
      <c r="I251" s="3" t="b">
        <v>0</v>
      </c>
      <c r="L251" s="12" t="s">
        <v>3742</v>
      </c>
      <c r="N251" s="3">
        <v>998993639999</v>
      </c>
      <c r="O251" s="13">
        <v>2.8199999999999999E-2</v>
      </c>
      <c r="S251" s="3" t="s">
        <v>3743</v>
      </c>
      <c r="T251" s="3" t="s">
        <v>3744</v>
      </c>
      <c r="U251" s="3" t="s">
        <v>3745</v>
      </c>
      <c r="V251" s="3" t="s">
        <v>3746</v>
      </c>
      <c r="X251" s="3" t="s">
        <v>3747</v>
      </c>
      <c r="Y251" s="3" t="s">
        <v>3748</v>
      </c>
      <c r="Z251" s="3" t="s">
        <v>3749</v>
      </c>
      <c r="AA251" s="3">
        <v>25</v>
      </c>
      <c r="AB251" s="3">
        <v>1</v>
      </c>
      <c r="AC251" s="14">
        <v>46097</v>
      </c>
      <c r="AD251" s="3" t="s">
        <v>51</v>
      </c>
      <c r="AE251" s="3" t="s">
        <v>2918</v>
      </c>
      <c r="AF251" s="12" t="s">
        <v>3750</v>
      </c>
    </row>
    <row r="252" spans="1:32" ht="12.5" x14ac:dyDescent="0.25">
      <c r="A252" s="3" t="s">
        <v>3751</v>
      </c>
      <c r="B252" s="3" t="s">
        <v>224</v>
      </c>
      <c r="C252" s="3" t="s">
        <v>3752</v>
      </c>
      <c r="D252" s="3" t="s">
        <v>3753</v>
      </c>
      <c r="E252" s="3">
        <v>157</v>
      </c>
      <c r="F252" s="3">
        <v>1472</v>
      </c>
      <c r="G252" s="3">
        <v>23</v>
      </c>
      <c r="H252" s="3" t="b">
        <v>0</v>
      </c>
      <c r="I252" s="3" t="b">
        <v>0</v>
      </c>
      <c r="K252" s="12" t="s">
        <v>3754</v>
      </c>
      <c r="L252" s="12" t="s">
        <v>3755</v>
      </c>
      <c r="O252" s="13">
        <v>0.13750000000000001</v>
      </c>
      <c r="S252" s="3" t="s">
        <v>3756</v>
      </c>
      <c r="T252" s="3" t="s">
        <v>3757</v>
      </c>
      <c r="U252" s="3" t="s">
        <v>3758</v>
      </c>
      <c r="V252" s="3" t="s">
        <v>3759</v>
      </c>
      <c r="X252" s="3" t="s">
        <v>615</v>
      </c>
      <c r="Y252" s="3" t="s">
        <v>3760</v>
      </c>
      <c r="AA252" s="3">
        <v>21</v>
      </c>
      <c r="AB252" s="3">
        <v>1</v>
      </c>
      <c r="AC252" s="14">
        <v>46097</v>
      </c>
      <c r="AD252" s="3" t="s">
        <v>51</v>
      </c>
      <c r="AE252" s="3" t="s">
        <v>2918</v>
      </c>
      <c r="AF252" s="12" t="s">
        <v>3761</v>
      </c>
    </row>
    <row r="253" spans="1:32" ht="12.5" x14ac:dyDescent="0.25">
      <c r="A253" s="3" t="s">
        <v>3762</v>
      </c>
      <c r="B253" s="3" t="s">
        <v>224</v>
      </c>
      <c r="C253" s="3" t="s">
        <v>3763</v>
      </c>
      <c r="D253" s="3" t="s">
        <v>3764</v>
      </c>
      <c r="E253" s="3">
        <v>1614</v>
      </c>
      <c r="F253" s="3">
        <v>2583</v>
      </c>
      <c r="G253" s="3">
        <v>170</v>
      </c>
      <c r="H253" s="3" t="b">
        <v>1</v>
      </c>
      <c r="I253" s="3" t="b">
        <v>1</v>
      </c>
      <c r="J253" s="3" t="s">
        <v>1341</v>
      </c>
      <c r="L253" s="12" t="s">
        <v>3765</v>
      </c>
      <c r="O253" s="13">
        <v>0.11409999999999999</v>
      </c>
      <c r="P253" s="3" t="s">
        <v>3766</v>
      </c>
      <c r="Q253" s="3" t="s">
        <v>3767</v>
      </c>
      <c r="S253" s="3" t="s">
        <v>3768</v>
      </c>
      <c r="T253" s="3" t="s">
        <v>3769</v>
      </c>
      <c r="U253" s="3" t="s">
        <v>3770</v>
      </c>
      <c r="V253" s="3" t="s">
        <v>3771</v>
      </c>
      <c r="W253" s="3" t="s">
        <v>3772</v>
      </c>
      <c r="X253" s="3" t="s">
        <v>3773</v>
      </c>
      <c r="Y253" s="3" t="s">
        <v>3774</v>
      </c>
      <c r="Z253" s="3" t="s">
        <v>3775</v>
      </c>
      <c r="AA253" s="3">
        <v>180</v>
      </c>
      <c r="AB253" s="3">
        <v>4</v>
      </c>
      <c r="AC253" s="14">
        <v>46097</v>
      </c>
      <c r="AD253" s="3" t="s">
        <v>51</v>
      </c>
      <c r="AE253" s="3" t="s">
        <v>2918</v>
      </c>
      <c r="AF253" s="12" t="s">
        <v>3776</v>
      </c>
    </row>
    <row r="254" spans="1:32" ht="12.5" x14ac:dyDescent="0.25">
      <c r="A254" s="3" t="s">
        <v>3777</v>
      </c>
      <c r="B254" s="3" t="s">
        <v>224</v>
      </c>
      <c r="C254" s="3" t="s">
        <v>3778</v>
      </c>
      <c r="D254" s="3" t="s">
        <v>3779</v>
      </c>
      <c r="E254" s="3">
        <v>44711</v>
      </c>
      <c r="F254" s="3">
        <v>1709</v>
      </c>
      <c r="G254" s="3">
        <v>213</v>
      </c>
      <c r="H254" s="3" t="b">
        <v>0</v>
      </c>
      <c r="I254" s="3" t="b">
        <v>0</v>
      </c>
      <c r="J254" s="3" t="s">
        <v>3241</v>
      </c>
      <c r="L254" s="12" t="s">
        <v>3780</v>
      </c>
      <c r="N254" s="3">
        <v>89296281288</v>
      </c>
      <c r="O254" s="13">
        <v>3.4000000000000002E-2</v>
      </c>
      <c r="P254" s="3" t="s">
        <v>3781</v>
      </c>
      <c r="Q254" s="3" t="s">
        <v>3782</v>
      </c>
      <c r="R254" s="3" t="s">
        <v>3783</v>
      </c>
      <c r="S254" s="3" t="s">
        <v>3784</v>
      </c>
      <c r="T254" s="3" t="s">
        <v>3785</v>
      </c>
      <c r="U254" s="3" t="s">
        <v>3786</v>
      </c>
      <c r="V254" s="3" t="s">
        <v>3787</v>
      </c>
      <c r="W254" s="3" t="s">
        <v>3788</v>
      </c>
      <c r="X254" s="3" t="s">
        <v>3789</v>
      </c>
      <c r="Y254" s="3" t="s">
        <v>3790</v>
      </c>
      <c r="Z254" s="3" t="s">
        <v>3791</v>
      </c>
      <c r="AA254" s="3">
        <v>1495</v>
      </c>
      <c r="AB254" s="3">
        <v>25</v>
      </c>
      <c r="AC254" s="14">
        <v>46097</v>
      </c>
      <c r="AD254" s="3" t="s">
        <v>51</v>
      </c>
      <c r="AE254" s="3" t="s">
        <v>2918</v>
      </c>
      <c r="AF254" s="12" t="s">
        <v>3792</v>
      </c>
    </row>
    <row r="255" spans="1:32" ht="12.5" x14ac:dyDescent="0.25">
      <c r="A255" s="3" t="s">
        <v>3793</v>
      </c>
      <c r="B255" s="3" t="s">
        <v>224</v>
      </c>
      <c r="C255" s="3" t="s">
        <v>3794</v>
      </c>
      <c r="D255" s="3" t="s">
        <v>3795</v>
      </c>
      <c r="E255" s="3">
        <v>722</v>
      </c>
      <c r="F255" s="3">
        <v>2481</v>
      </c>
      <c r="G255" s="3">
        <v>22</v>
      </c>
      <c r="H255" s="3" t="b">
        <v>0</v>
      </c>
      <c r="I255" s="3" t="b">
        <v>0</v>
      </c>
      <c r="K255" s="12" t="s">
        <v>3796</v>
      </c>
      <c r="L255" s="12" t="s">
        <v>3797</v>
      </c>
      <c r="O255" s="13">
        <v>0.15440000000000001</v>
      </c>
      <c r="P255" s="3" t="s">
        <v>3798</v>
      </c>
      <c r="R255" s="3" t="s">
        <v>3799</v>
      </c>
      <c r="S255" s="3" t="s">
        <v>3800</v>
      </c>
      <c r="T255" s="3" t="s">
        <v>3801</v>
      </c>
      <c r="U255" s="3" t="s">
        <v>3802</v>
      </c>
      <c r="V255" s="3" t="s">
        <v>3803</v>
      </c>
      <c r="W255" s="3" t="s">
        <v>3804</v>
      </c>
      <c r="X255" s="3" t="s">
        <v>3805</v>
      </c>
      <c r="Y255" s="3" t="s">
        <v>3806</v>
      </c>
      <c r="Z255" s="3" t="s">
        <v>3807</v>
      </c>
      <c r="AA255" s="3">
        <v>103</v>
      </c>
      <c r="AB255" s="3">
        <v>9</v>
      </c>
      <c r="AC255" s="14">
        <v>46097</v>
      </c>
      <c r="AD255" s="3" t="s">
        <v>51</v>
      </c>
      <c r="AE255" s="3" t="s">
        <v>2918</v>
      </c>
      <c r="AF255" s="12" t="s">
        <v>3808</v>
      </c>
    </row>
    <row r="256" spans="1:32" ht="12.5" x14ac:dyDescent="0.25">
      <c r="A256" s="3" t="s">
        <v>3809</v>
      </c>
      <c r="B256" s="3" t="s">
        <v>224</v>
      </c>
      <c r="C256" s="3" t="s">
        <v>3810</v>
      </c>
      <c r="D256" s="3" t="s">
        <v>3811</v>
      </c>
      <c r="E256" s="3">
        <v>80760</v>
      </c>
      <c r="F256" s="3">
        <v>833</v>
      </c>
      <c r="G256" s="3">
        <v>415</v>
      </c>
      <c r="H256" s="3" t="b">
        <v>0</v>
      </c>
      <c r="I256" s="3" t="b">
        <v>0</v>
      </c>
      <c r="J256" s="3" t="s">
        <v>1355</v>
      </c>
      <c r="L256" s="12" t="s">
        <v>3812</v>
      </c>
      <c r="O256" s="13">
        <v>2.0000000000000001E-4</v>
      </c>
      <c r="P256" s="3" t="s">
        <v>3813</v>
      </c>
      <c r="Q256" s="3" t="s">
        <v>3814</v>
      </c>
      <c r="R256" s="3" t="s">
        <v>3815</v>
      </c>
      <c r="S256" s="3" t="s">
        <v>3816</v>
      </c>
      <c r="T256" s="3" t="s">
        <v>3817</v>
      </c>
      <c r="U256" s="3" t="s">
        <v>3818</v>
      </c>
      <c r="V256" s="3" t="s">
        <v>3819</v>
      </c>
      <c r="X256" s="3" t="s">
        <v>439</v>
      </c>
      <c r="Z256" s="3" t="s">
        <v>3820</v>
      </c>
      <c r="AA256" s="3">
        <v>13</v>
      </c>
      <c r="AB256" s="3">
        <v>1</v>
      </c>
      <c r="AC256" s="14">
        <v>46097</v>
      </c>
      <c r="AD256" s="3" t="s">
        <v>51</v>
      </c>
      <c r="AE256" s="3" t="s">
        <v>2918</v>
      </c>
      <c r="AF256" s="12" t="s">
        <v>3821</v>
      </c>
    </row>
    <row r="257" spans="1:32" ht="12.5" x14ac:dyDescent="0.25">
      <c r="A257" s="3" t="s">
        <v>3822</v>
      </c>
      <c r="B257" s="3" t="s">
        <v>224</v>
      </c>
      <c r="C257" s="3" t="s">
        <v>3823</v>
      </c>
      <c r="E257" s="3">
        <v>1085</v>
      </c>
      <c r="F257" s="3">
        <v>6878</v>
      </c>
      <c r="G257" s="3">
        <v>35</v>
      </c>
      <c r="H257" s="3" t="b">
        <v>0</v>
      </c>
      <c r="I257" s="3" t="b">
        <v>0</v>
      </c>
      <c r="L257" s="12" t="s">
        <v>3824</v>
      </c>
      <c r="O257" s="13">
        <v>0.2681</v>
      </c>
      <c r="P257" s="3" t="s">
        <v>3825</v>
      </c>
      <c r="S257" s="3" t="s">
        <v>3826</v>
      </c>
      <c r="T257" s="3" t="s">
        <v>3827</v>
      </c>
      <c r="U257" s="3" t="s">
        <v>3828</v>
      </c>
      <c r="V257" s="3" t="s">
        <v>3829</v>
      </c>
      <c r="W257" s="3" t="s">
        <v>3830</v>
      </c>
      <c r="X257" s="3" t="s">
        <v>659</v>
      </c>
      <c r="Y257" s="3" t="s">
        <v>3831</v>
      </c>
      <c r="AA257" s="3">
        <v>286</v>
      </c>
      <c r="AB257" s="3">
        <v>5</v>
      </c>
      <c r="AC257" s="14">
        <v>46097</v>
      </c>
      <c r="AD257" s="3" t="s">
        <v>51</v>
      </c>
      <c r="AE257" s="3" t="s">
        <v>2918</v>
      </c>
      <c r="AF257" s="12" t="s">
        <v>3832</v>
      </c>
    </row>
    <row r="258" spans="1:32" ht="12.5" x14ac:dyDescent="0.25">
      <c r="A258" s="3" t="s">
        <v>3833</v>
      </c>
      <c r="B258" s="3" t="s">
        <v>224</v>
      </c>
      <c r="C258" s="3" t="s">
        <v>3834</v>
      </c>
      <c r="E258" s="3">
        <v>1217</v>
      </c>
      <c r="F258" s="3">
        <v>3500</v>
      </c>
      <c r="G258" s="3">
        <v>219</v>
      </c>
      <c r="H258" s="3" t="b">
        <v>0</v>
      </c>
      <c r="I258" s="3" t="b">
        <v>0</v>
      </c>
      <c r="L258" s="12" t="s">
        <v>3835</v>
      </c>
      <c r="O258" s="13">
        <v>4.8500000000000001E-2</v>
      </c>
      <c r="S258" s="3" t="s">
        <v>3836</v>
      </c>
      <c r="T258" s="3" t="s">
        <v>3837</v>
      </c>
      <c r="U258" s="3" t="s">
        <v>3838</v>
      </c>
      <c r="V258" s="3" t="s">
        <v>3839</v>
      </c>
      <c r="W258" s="3" t="s">
        <v>3840</v>
      </c>
      <c r="X258" s="3" t="s">
        <v>3841</v>
      </c>
      <c r="Y258" s="3" t="s">
        <v>3842</v>
      </c>
      <c r="Z258" s="3" t="s">
        <v>3843</v>
      </c>
      <c r="AA258" s="3">
        <v>58</v>
      </c>
      <c r="AB258" s="3">
        <v>1</v>
      </c>
      <c r="AC258" s="14">
        <v>46097</v>
      </c>
      <c r="AD258" s="3" t="s">
        <v>51</v>
      </c>
      <c r="AE258" s="3" t="s">
        <v>2918</v>
      </c>
      <c r="AF258" s="12" t="s">
        <v>3844</v>
      </c>
    </row>
    <row r="259" spans="1:32" ht="12.5" x14ac:dyDescent="0.25">
      <c r="A259" s="3" t="s">
        <v>3845</v>
      </c>
      <c r="B259" s="3" t="s">
        <v>224</v>
      </c>
      <c r="C259" s="3" t="s">
        <v>3846</v>
      </c>
      <c r="D259" s="3" t="s">
        <v>3847</v>
      </c>
      <c r="E259" s="3">
        <v>1894</v>
      </c>
      <c r="F259" s="3">
        <v>220</v>
      </c>
      <c r="G259" s="3">
        <v>25</v>
      </c>
      <c r="H259" s="3" t="b">
        <v>0</v>
      </c>
      <c r="I259" s="3" t="b">
        <v>0</v>
      </c>
      <c r="J259" s="3" t="s">
        <v>3257</v>
      </c>
      <c r="K259" s="12" t="s">
        <v>3848</v>
      </c>
      <c r="L259" s="12" t="s">
        <v>3849</v>
      </c>
      <c r="O259" s="13">
        <v>0.75249999999999995</v>
      </c>
      <c r="P259" s="3" t="s">
        <v>3850</v>
      </c>
      <c r="S259" s="3" t="s">
        <v>3851</v>
      </c>
      <c r="T259" s="3" t="s">
        <v>3852</v>
      </c>
      <c r="U259" s="3" t="s">
        <v>3853</v>
      </c>
      <c r="V259" s="3" t="s">
        <v>3854</v>
      </c>
      <c r="W259" s="3" t="s">
        <v>3855</v>
      </c>
      <c r="X259" s="3" t="s">
        <v>3856</v>
      </c>
      <c r="Y259" s="3" t="s">
        <v>3857</v>
      </c>
      <c r="Z259" s="3" t="s">
        <v>3858</v>
      </c>
      <c r="AA259" s="3">
        <v>1402</v>
      </c>
      <c r="AB259" s="3">
        <v>23</v>
      </c>
      <c r="AC259" s="14">
        <v>46097</v>
      </c>
      <c r="AD259" s="3" t="s">
        <v>51</v>
      </c>
      <c r="AE259" s="3" t="s">
        <v>2918</v>
      </c>
      <c r="AF259" s="12" t="s">
        <v>3859</v>
      </c>
    </row>
    <row r="260" spans="1:32" ht="12.5" x14ac:dyDescent="0.25">
      <c r="A260" s="3" t="s">
        <v>3860</v>
      </c>
      <c r="B260" s="3" t="s">
        <v>224</v>
      </c>
      <c r="C260" s="3" t="s">
        <v>3861</v>
      </c>
      <c r="D260" s="3" t="s">
        <v>3862</v>
      </c>
      <c r="E260" s="3">
        <v>2115</v>
      </c>
      <c r="F260" s="3">
        <v>965</v>
      </c>
      <c r="G260" s="3">
        <v>164</v>
      </c>
      <c r="H260" s="3" t="b">
        <v>0</v>
      </c>
      <c r="I260" s="3" t="b">
        <v>0</v>
      </c>
      <c r="J260" s="3" t="s">
        <v>3241</v>
      </c>
      <c r="L260" s="12" t="s">
        <v>3863</v>
      </c>
      <c r="O260" s="13">
        <v>0.1229</v>
      </c>
      <c r="P260" s="3" t="s">
        <v>3864</v>
      </c>
      <c r="Q260" s="3" t="s">
        <v>3865</v>
      </c>
      <c r="R260" s="3" t="s">
        <v>3866</v>
      </c>
      <c r="S260" s="3" t="s">
        <v>3867</v>
      </c>
      <c r="T260" s="3" t="s">
        <v>3868</v>
      </c>
      <c r="U260" s="3" t="s">
        <v>3869</v>
      </c>
      <c r="V260" s="3" t="s">
        <v>3870</v>
      </c>
      <c r="W260" s="3" t="s">
        <v>3871</v>
      </c>
      <c r="X260" s="3" t="s">
        <v>3872</v>
      </c>
      <c r="Y260" s="3" t="s">
        <v>3873</v>
      </c>
      <c r="Z260" s="3" t="s">
        <v>3874</v>
      </c>
      <c r="AA260" s="3">
        <v>252</v>
      </c>
      <c r="AB260" s="3">
        <v>8</v>
      </c>
      <c r="AC260" s="14">
        <v>46097</v>
      </c>
      <c r="AD260" s="3" t="s">
        <v>51</v>
      </c>
      <c r="AE260" s="3" t="s">
        <v>2918</v>
      </c>
      <c r="AF260" s="12" t="s">
        <v>3875</v>
      </c>
    </row>
    <row r="261" spans="1:32" ht="12.5" x14ac:dyDescent="0.25">
      <c r="A261" s="3" t="s">
        <v>3876</v>
      </c>
      <c r="B261" s="3" t="s">
        <v>224</v>
      </c>
      <c r="C261" s="3" t="s">
        <v>3877</v>
      </c>
      <c r="D261" s="3" t="s">
        <v>3878</v>
      </c>
      <c r="E261" s="3">
        <v>221</v>
      </c>
      <c r="F261" s="3">
        <v>694</v>
      </c>
      <c r="G261" s="3">
        <v>13</v>
      </c>
      <c r="H261" s="3" t="b">
        <v>0</v>
      </c>
      <c r="I261" s="3" t="b">
        <v>1</v>
      </c>
      <c r="J261" s="3" t="s">
        <v>503</v>
      </c>
      <c r="L261" s="12" t="s">
        <v>3879</v>
      </c>
      <c r="O261" s="13">
        <v>0.1512</v>
      </c>
      <c r="P261" s="3" t="s">
        <v>3880</v>
      </c>
      <c r="Q261" s="3" t="s">
        <v>3881</v>
      </c>
      <c r="S261" s="3" t="s">
        <v>3882</v>
      </c>
      <c r="T261" s="3" t="s">
        <v>3883</v>
      </c>
      <c r="U261" s="3" t="s">
        <v>3884</v>
      </c>
      <c r="V261" s="3" t="s">
        <v>3885</v>
      </c>
      <c r="W261" s="3" t="s">
        <v>3886</v>
      </c>
      <c r="X261" s="3" t="s">
        <v>3887</v>
      </c>
      <c r="Y261" s="3" t="s">
        <v>3888</v>
      </c>
      <c r="Z261" s="3" t="s">
        <v>3889</v>
      </c>
      <c r="AA261" s="3">
        <v>30</v>
      </c>
      <c r="AB261" s="3">
        <v>3</v>
      </c>
      <c r="AC261" s="14">
        <v>46097</v>
      </c>
      <c r="AD261" s="3" t="s">
        <v>51</v>
      </c>
      <c r="AE261" s="3" t="s">
        <v>2918</v>
      </c>
      <c r="AF261" s="12" t="s">
        <v>3890</v>
      </c>
    </row>
    <row r="262" spans="1:32" ht="12.5" x14ac:dyDescent="0.25">
      <c r="A262" s="3" t="s">
        <v>3891</v>
      </c>
      <c r="B262" s="3" t="s">
        <v>224</v>
      </c>
      <c r="C262" s="3" t="s">
        <v>3892</v>
      </c>
      <c r="D262" s="3" t="s">
        <v>3893</v>
      </c>
      <c r="E262" s="3">
        <v>99</v>
      </c>
      <c r="F262" s="3">
        <v>479</v>
      </c>
      <c r="G262" s="3">
        <v>52</v>
      </c>
      <c r="H262" s="3" t="b">
        <v>0</v>
      </c>
      <c r="I262" s="3" t="b">
        <v>0</v>
      </c>
      <c r="L262" s="12" t="s">
        <v>3894</v>
      </c>
      <c r="O262" s="13">
        <v>0.23400000000000001</v>
      </c>
      <c r="P262" s="3" t="s">
        <v>3895</v>
      </c>
      <c r="R262" s="3" t="s">
        <v>3896</v>
      </c>
      <c r="S262" s="3" t="s">
        <v>3897</v>
      </c>
      <c r="T262" s="3" t="s">
        <v>3898</v>
      </c>
      <c r="U262" s="3" t="s">
        <v>3899</v>
      </c>
      <c r="V262" s="3" t="s">
        <v>3900</v>
      </c>
      <c r="W262" s="3" t="s">
        <v>3901</v>
      </c>
      <c r="X262" s="3" t="s">
        <v>3902</v>
      </c>
      <c r="Y262" s="3" t="s">
        <v>3903</v>
      </c>
      <c r="Z262" s="3" t="s">
        <v>3904</v>
      </c>
      <c r="AA262" s="3">
        <v>21</v>
      </c>
      <c r="AB262" s="3">
        <v>2</v>
      </c>
      <c r="AC262" s="14">
        <v>46097</v>
      </c>
      <c r="AD262" s="3" t="s">
        <v>51</v>
      </c>
      <c r="AE262" s="3" t="s">
        <v>2918</v>
      </c>
      <c r="AF262" s="12" t="s">
        <v>3905</v>
      </c>
    </row>
    <row r="263" spans="1:32" ht="12.5" x14ac:dyDescent="0.25">
      <c r="A263" s="3" t="s">
        <v>3906</v>
      </c>
      <c r="B263" s="3" t="s">
        <v>224</v>
      </c>
      <c r="C263" s="3" t="s">
        <v>3907</v>
      </c>
      <c r="D263" s="3" t="s">
        <v>3908</v>
      </c>
      <c r="E263" s="3">
        <v>4509</v>
      </c>
      <c r="F263" s="3">
        <v>6325</v>
      </c>
      <c r="G263" s="3">
        <v>116</v>
      </c>
      <c r="H263" s="3" t="b">
        <v>0</v>
      </c>
      <c r="I263" s="3" t="b">
        <v>1</v>
      </c>
      <c r="J263" s="3" t="s">
        <v>3909</v>
      </c>
      <c r="L263" s="12" t="s">
        <v>3910</v>
      </c>
      <c r="O263" s="13">
        <v>1.03E-2</v>
      </c>
      <c r="P263" s="3" t="s">
        <v>3911</v>
      </c>
      <c r="S263" s="3" t="s">
        <v>3912</v>
      </c>
      <c r="T263" s="3" t="s">
        <v>3913</v>
      </c>
      <c r="U263" s="3" t="s">
        <v>3914</v>
      </c>
      <c r="V263" s="3" t="s">
        <v>3915</v>
      </c>
      <c r="X263" s="3" t="s">
        <v>439</v>
      </c>
      <c r="Z263" s="3" t="s">
        <v>3916</v>
      </c>
      <c r="AA263" s="3">
        <v>41</v>
      </c>
      <c r="AB263" s="3">
        <v>5</v>
      </c>
      <c r="AC263" s="14">
        <v>46097</v>
      </c>
      <c r="AD263" s="3" t="s">
        <v>51</v>
      </c>
      <c r="AE263" s="3" t="s">
        <v>2918</v>
      </c>
      <c r="AF263" s="12" t="s">
        <v>3917</v>
      </c>
    </row>
    <row r="264" spans="1:32" ht="12.5" x14ac:dyDescent="0.25">
      <c r="A264" s="3" t="s">
        <v>3918</v>
      </c>
      <c r="B264" s="3" t="s">
        <v>224</v>
      </c>
      <c r="C264" s="3" t="s">
        <v>3919</v>
      </c>
      <c r="D264" s="3" t="s">
        <v>3920</v>
      </c>
      <c r="E264" s="3">
        <v>3511</v>
      </c>
      <c r="F264" s="3">
        <v>145</v>
      </c>
      <c r="G264" s="3">
        <v>271</v>
      </c>
      <c r="H264" s="3" t="b">
        <v>0</v>
      </c>
      <c r="I264" s="3" t="b">
        <v>1</v>
      </c>
      <c r="J264" s="3" t="s">
        <v>1063</v>
      </c>
      <c r="L264" s="12" t="s">
        <v>3921</v>
      </c>
      <c r="N264" s="3">
        <v>79179005233</v>
      </c>
      <c r="O264" s="13">
        <v>2.9999999999999997E-4</v>
      </c>
      <c r="P264" s="3" t="s">
        <v>3922</v>
      </c>
      <c r="S264" s="3" t="s">
        <v>3923</v>
      </c>
      <c r="T264" s="3" t="s">
        <v>3924</v>
      </c>
      <c r="U264" s="3" t="s">
        <v>348</v>
      </c>
      <c r="V264" s="3" t="s">
        <v>3925</v>
      </c>
      <c r="X264" s="3" t="s">
        <v>615</v>
      </c>
      <c r="Y264" s="3" t="s">
        <v>3926</v>
      </c>
      <c r="AA264" s="3">
        <v>1</v>
      </c>
      <c r="AB264" s="3">
        <v>0</v>
      </c>
      <c r="AC264" s="14">
        <v>46097</v>
      </c>
      <c r="AD264" s="3" t="s">
        <v>51</v>
      </c>
      <c r="AE264" s="3" t="s">
        <v>2918</v>
      </c>
      <c r="AF264" s="12" t="s">
        <v>3927</v>
      </c>
    </row>
    <row r="265" spans="1:32" ht="12.5" x14ac:dyDescent="0.25">
      <c r="A265" s="3" t="s">
        <v>3928</v>
      </c>
      <c r="B265" s="3" t="s">
        <v>224</v>
      </c>
      <c r="C265" s="3" t="s">
        <v>3929</v>
      </c>
      <c r="E265" s="3">
        <v>183</v>
      </c>
      <c r="F265" s="3">
        <v>2076</v>
      </c>
      <c r="G265" s="3">
        <v>10</v>
      </c>
      <c r="H265" s="3" t="b">
        <v>0</v>
      </c>
      <c r="I265" s="3" t="b">
        <v>0</v>
      </c>
      <c r="L265" s="12" t="s">
        <v>3930</v>
      </c>
      <c r="O265" s="13">
        <v>0.25519999999999998</v>
      </c>
      <c r="P265" s="3" t="s">
        <v>3931</v>
      </c>
      <c r="Q265" s="3" t="s">
        <v>3932</v>
      </c>
      <c r="S265" s="3" t="s">
        <v>3933</v>
      </c>
      <c r="T265" s="3" t="s">
        <v>3934</v>
      </c>
      <c r="U265" s="3" t="s">
        <v>3935</v>
      </c>
      <c r="V265" s="3" t="s">
        <v>3936</v>
      </c>
      <c r="W265" s="3" t="s">
        <v>3937</v>
      </c>
      <c r="X265" s="3" t="s">
        <v>3938</v>
      </c>
      <c r="Y265" s="3" t="s">
        <v>3939</v>
      </c>
      <c r="Z265" s="3" t="s">
        <v>3940</v>
      </c>
      <c r="AA265" s="3">
        <v>45</v>
      </c>
      <c r="AB265" s="3">
        <v>2</v>
      </c>
      <c r="AC265" s="14">
        <v>46097</v>
      </c>
      <c r="AD265" s="3" t="s">
        <v>51</v>
      </c>
      <c r="AE265" s="3" t="s">
        <v>2918</v>
      </c>
      <c r="AF265" s="12" t="s">
        <v>3941</v>
      </c>
    </row>
    <row r="266" spans="1:32" ht="12.5" x14ac:dyDescent="0.25">
      <c r="A266" s="3" t="s">
        <v>3942</v>
      </c>
      <c r="B266" s="3" t="s">
        <v>224</v>
      </c>
      <c r="C266" s="3" t="s">
        <v>3943</v>
      </c>
      <c r="D266" s="3" t="s">
        <v>3944</v>
      </c>
      <c r="E266" s="3">
        <v>4626</v>
      </c>
      <c r="F266" s="3">
        <v>595</v>
      </c>
      <c r="G266" s="3">
        <v>324</v>
      </c>
      <c r="H266" s="3" t="b">
        <v>0</v>
      </c>
      <c r="I266" s="3" t="b">
        <v>1</v>
      </c>
      <c r="J266" s="3" t="s">
        <v>3945</v>
      </c>
      <c r="K266" s="12" t="s">
        <v>3946</v>
      </c>
      <c r="L266" s="12" t="s">
        <v>3947</v>
      </c>
      <c r="O266" s="13">
        <v>10.1198</v>
      </c>
      <c r="P266" s="3" t="s">
        <v>3948</v>
      </c>
      <c r="S266" s="3" t="s">
        <v>3949</v>
      </c>
      <c r="T266" s="3" t="s">
        <v>3950</v>
      </c>
      <c r="U266" s="3" t="s">
        <v>3951</v>
      </c>
      <c r="V266" s="3" t="s">
        <v>3952</v>
      </c>
      <c r="X266" s="3" t="s">
        <v>439</v>
      </c>
      <c r="Z266" s="3" t="s">
        <v>3953</v>
      </c>
      <c r="AA266" s="3">
        <v>46212</v>
      </c>
      <c r="AB266" s="3">
        <v>602</v>
      </c>
      <c r="AC266" s="14">
        <v>46097</v>
      </c>
      <c r="AD266" s="3" t="s">
        <v>51</v>
      </c>
      <c r="AE266" s="3" t="s">
        <v>2918</v>
      </c>
      <c r="AF266" s="12" t="s">
        <v>3954</v>
      </c>
    </row>
    <row r="267" spans="1:32" ht="12.5" x14ac:dyDescent="0.25">
      <c r="A267" s="3" t="s">
        <v>3955</v>
      </c>
      <c r="B267" s="3" t="s">
        <v>224</v>
      </c>
      <c r="C267" s="3" t="s">
        <v>3956</v>
      </c>
      <c r="D267" s="3" t="s">
        <v>3957</v>
      </c>
      <c r="E267" s="3">
        <v>5641</v>
      </c>
      <c r="F267" s="3">
        <v>584</v>
      </c>
      <c r="G267" s="3">
        <v>180</v>
      </c>
      <c r="H267" s="3" t="b">
        <v>1</v>
      </c>
      <c r="I267" s="3" t="b">
        <v>0</v>
      </c>
      <c r="J267" s="3" t="s">
        <v>3958</v>
      </c>
      <c r="K267" s="12" t="s">
        <v>3959</v>
      </c>
      <c r="L267" s="12" t="s">
        <v>3960</v>
      </c>
      <c r="O267" s="13">
        <v>1.43E-2</v>
      </c>
      <c r="P267" s="3" t="s">
        <v>3961</v>
      </c>
      <c r="Q267" s="3" t="s">
        <v>3962</v>
      </c>
      <c r="S267" s="3" t="s">
        <v>3963</v>
      </c>
      <c r="T267" s="3" t="s">
        <v>3964</v>
      </c>
      <c r="U267" s="3" t="s">
        <v>3965</v>
      </c>
      <c r="V267" s="3" t="s">
        <v>3966</v>
      </c>
      <c r="W267" s="3" t="s">
        <v>3967</v>
      </c>
      <c r="X267" s="3" t="s">
        <v>3968</v>
      </c>
      <c r="Y267" s="3" t="s">
        <v>3969</v>
      </c>
      <c r="Z267" s="3" t="s">
        <v>3970</v>
      </c>
      <c r="AA267" s="3">
        <v>79</v>
      </c>
      <c r="AB267" s="3">
        <v>2</v>
      </c>
      <c r="AC267" s="14">
        <v>46097</v>
      </c>
      <c r="AD267" s="3" t="s">
        <v>51</v>
      </c>
      <c r="AE267" s="3" t="s">
        <v>2918</v>
      </c>
      <c r="AF267" s="12" t="s">
        <v>3971</v>
      </c>
    </row>
    <row r="268" spans="1:32" ht="12.5" x14ac:dyDescent="0.25">
      <c r="A268" s="3" t="s">
        <v>3972</v>
      </c>
      <c r="B268" s="3" t="s">
        <v>224</v>
      </c>
      <c r="C268" s="3" t="s">
        <v>3973</v>
      </c>
      <c r="D268" s="3" t="s">
        <v>3974</v>
      </c>
      <c r="E268" s="3">
        <v>115</v>
      </c>
      <c r="F268" s="3">
        <v>75</v>
      </c>
      <c r="G268" s="3">
        <v>38</v>
      </c>
      <c r="H268" s="3" t="b">
        <v>0</v>
      </c>
      <c r="I268" s="3" t="b">
        <v>1</v>
      </c>
      <c r="J268" s="3" t="s">
        <v>1341</v>
      </c>
      <c r="L268" s="12" t="s">
        <v>3975</v>
      </c>
      <c r="O268" s="13">
        <v>0.10580000000000001</v>
      </c>
      <c r="P268" s="3" t="s">
        <v>3976</v>
      </c>
      <c r="S268" s="3" t="s">
        <v>3977</v>
      </c>
      <c r="T268" s="3" t="s">
        <v>3978</v>
      </c>
      <c r="U268" s="3" t="s">
        <v>3979</v>
      </c>
      <c r="V268" s="3" t="s">
        <v>3980</v>
      </c>
      <c r="W268" s="3" t="s">
        <v>3981</v>
      </c>
      <c r="X268" s="3" t="s">
        <v>3982</v>
      </c>
      <c r="Y268" s="3" t="s">
        <v>3983</v>
      </c>
      <c r="Z268" s="3" t="s">
        <v>3984</v>
      </c>
      <c r="AA268" s="3">
        <v>12</v>
      </c>
      <c r="AB268" s="3">
        <v>1</v>
      </c>
      <c r="AC268" s="14">
        <v>46097</v>
      </c>
      <c r="AD268" s="3" t="s">
        <v>51</v>
      </c>
      <c r="AE268" s="3" t="s">
        <v>2918</v>
      </c>
      <c r="AF268" s="12" t="s">
        <v>3985</v>
      </c>
    </row>
    <row r="269" spans="1:32" ht="12.5" x14ac:dyDescent="0.25">
      <c r="A269" s="3" t="s">
        <v>3986</v>
      </c>
      <c r="B269" s="3" t="s">
        <v>224</v>
      </c>
      <c r="C269" s="3" t="s">
        <v>3987</v>
      </c>
      <c r="D269" s="3" t="s">
        <v>3988</v>
      </c>
      <c r="E269" s="3">
        <v>1013</v>
      </c>
      <c r="F269" s="3">
        <v>1268</v>
      </c>
      <c r="G269" s="3">
        <v>179</v>
      </c>
      <c r="H269" s="3" t="b">
        <v>0</v>
      </c>
      <c r="I269" s="3" t="b">
        <v>0</v>
      </c>
      <c r="L269" s="12" t="s">
        <v>3989</v>
      </c>
      <c r="O269" s="13">
        <v>6.3299999999999995E-2</v>
      </c>
      <c r="P269" s="3" t="s">
        <v>3990</v>
      </c>
      <c r="S269" s="3" t="s">
        <v>3991</v>
      </c>
      <c r="T269" s="3" t="s">
        <v>3992</v>
      </c>
      <c r="U269" s="3" t="s">
        <v>3993</v>
      </c>
      <c r="V269" s="3" t="s">
        <v>3994</v>
      </c>
      <c r="W269" s="3" t="s">
        <v>3995</v>
      </c>
      <c r="X269" s="3" t="s">
        <v>3996</v>
      </c>
      <c r="Y269" s="3" t="s">
        <v>3997</v>
      </c>
      <c r="Z269" s="3" t="s">
        <v>3998</v>
      </c>
      <c r="AA269" s="3">
        <v>63</v>
      </c>
      <c r="AB269" s="3">
        <v>1</v>
      </c>
      <c r="AC269" s="14">
        <v>46097</v>
      </c>
      <c r="AD269" s="3" t="s">
        <v>51</v>
      </c>
      <c r="AE269" s="3" t="s">
        <v>2918</v>
      </c>
      <c r="AF269" s="12" t="s">
        <v>3999</v>
      </c>
    </row>
    <row r="270" spans="1:32" ht="12.5" x14ac:dyDescent="0.25">
      <c r="A270" s="3" t="s">
        <v>4000</v>
      </c>
      <c r="B270" s="3" t="s">
        <v>224</v>
      </c>
      <c r="C270" s="3" t="s">
        <v>4001</v>
      </c>
      <c r="D270" s="3" t="s">
        <v>4002</v>
      </c>
      <c r="E270" s="3">
        <v>17616</v>
      </c>
      <c r="F270" s="3">
        <v>7360</v>
      </c>
      <c r="G270" s="3">
        <v>419</v>
      </c>
      <c r="H270" s="3" t="b">
        <v>0</v>
      </c>
      <c r="I270" s="3" t="b">
        <v>1</v>
      </c>
      <c r="J270" s="3" t="s">
        <v>503</v>
      </c>
      <c r="L270" s="12" t="s">
        <v>4003</v>
      </c>
      <c r="O270" s="13">
        <v>2.0999999999999999E-3</v>
      </c>
      <c r="P270" s="3" t="s">
        <v>4004</v>
      </c>
      <c r="S270" s="3" t="s">
        <v>4005</v>
      </c>
      <c r="T270" s="3" t="s">
        <v>4006</v>
      </c>
      <c r="U270" s="3" t="s">
        <v>4007</v>
      </c>
      <c r="V270" s="3" t="s">
        <v>4008</v>
      </c>
      <c r="W270" s="3" t="s">
        <v>4009</v>
      </c>
      <c r="X270" s="3" t="s">
        <v>4010</v>
      </c>
      <c r="Y270" s="3" t="s">
        <v>4011</v>
      </c>
      <c r="Z270" s="3" t="s">
        <v>4012</v>
      </c>
      <c r="AA270" s="3">
        <v>35</v>
      </c>
      <c r="AB270" s="3">
        <v>3</v>
      </c>
      <c r="AC270" s="14">
        <v>46097</v>
      </c>
      <c r="AD270" s="3" t="s">
        <v>51</v>
      </c>
      <c r="AE270" s="3" t="s">
        <v>2918</v>
      </c>
      <c r="AF270" s="12" t="s">
        <v>4013</v>
      </c>
    </row>
    <row r="271" spans="1:32" ht="12.5" x14ac:dyDescent="0.25">
      <c r="A271" s="3" t="s">
        <v>4014</v>
      </c>
      <c r="B271" s="3" t="s">
        <v>224</v>
      </c>
      <c r="C271" s="3" t="s">
        <v>4015</v>
      </c>
      <c r="D271" s="3" t="s">
        <v>4016</v>
      </c>
      <c r="E271" s="3">
        <v>278</v>
      </c>
      <c r="F271" s="3">
        <v>803</v>
      </c>
      <c r="G271" s="3">
        <v>38</v>
      </c>
      <c r="H271" s="3" t="b">
        <v>0</v>
      </c>
      <c r="I271" s="3" t="b">
        <v>0</v>
      </c>
      <c r="J271" s="3" t="s">
        <v>3257</v>
      </c>
      <c r="L271" s="12" t="s">
        <v>4017</v>
      </c>
      <c r="O271" s="13">
        <v>6.1199999999999997E-2</v>
      </c>
      <c r="P271" s="3" t="s">
        <v>4018</v>
      </c>
      <c r="S271" s="3" t="s">
        <v>4019</v>
      </c>
      <c r="T271" s="3" t="s">
        <v>4020</v>
      </c>
      <c r="U271" s="3" t="s">
        <v>4021</v>
      </c>
      <c r="V271" s="3" t="s">
        <v>4022</v>
      </c>
      <c r="X271" s="3" t="s">
        <v>321</v>
      </c>
      <c r="Y271" s="3" t="s">
        <v>4023</v>
      </c>
      <c r="AA271" s="3">
        <v>15</v>
      </c>
      <c r="AB271" s="3">
        <v>2</v>
      </c>
      <c r="AC271" s="14">
        <v>46097</v>
      </c>
      <c r="AD271" s="3" t="s">
        <v>51</v>
      </c>
      <c r="AE271" s="3" t="s">
        <v>2918</v>
      </c>
      <c r="AF271" s="12" t="s">
        <v>4024</v>
      </c>
    </row>
    <row r="272" spans="1:32" ht="12.5" x14ac:dyDescent="0.25">
      <c r="A272" s="3" t="s">
        <v>4025</v>
      </c>
      <c r="B272" s="3" t="s">
        <v>224</v>
      </c>
      <c r="C272" s="3" t="s">
        <v>4026</v>
      </c>
      <c r="E272" s="3">
        <v>2312</v>
      </c>
      <c r="F272" s="3">
        <v>4634</v>
      </c>
      <c r="G272" s="3">
        <v>64</v>
      </c>
      <c r="H272" s="3" t="b">
        <v>0</v>
      </c>
      <c r="I272" s="3" t="b">
        <v>0</v>
      </c>
      <c r="L272" s="12" t="s">
        <v>4027</v>
      </c>
      <c r="O272" s="13">
        <v>2.4299999999999999E-2</v>
      </c>
      <c r="S272" s="3" t="s">
        <v>4028</v>
      </c>
      <c r="T272" s="3" t="s">
        <v>4029</v>
      </c>
      <c r="U272" s="3" t="s">
        <v>4030</v>
      </c>
      <c r="V272" s="3" t="s">
        <v>4031</v>
      </c>
      <c r="X272" s="3" t="s">
        <v>4032</v>
      </c>
      <c r="Y272" s="3" t="s">
        <v>4033</v>
      </c>
      <c r="Z272" s="3" t="s">
        <v>4034</v>
      </c>
      <c r="AA272" s="3">
        <v>55</v>
      </c>
      <c r="AB272" s="3">
        <v>1</v>
      </c>
      <c r="AC272" s="14">
        <v>46097</v>
      </c>
      <c r="AD272" s="3" t="s">
        <v>51</v>
      </c>
      <c r="AE272" s="3" t="s">
        <v>2918</v>
      </c>
      <c r="AF272" s="12" t="s">
        <v>4035</v>
      </c>
    </row>
    <row r="273" spans="1:32" ht="12.5" x14ac:dyDescent="0.25">
      <c r="A273" s="3" t="s">
        <v>4036</v>
      </c>
      <c r="B273" s="3" t="s">
        <v>224</v>
      </c>
      <c r="C273" s="3" t="s">
        <v>4037</v>
      </c>
      <c r="E273" s="3">
        <v>145</v>
      </c>
      <c r="F273" s="3">
        <v>146</v>
      </c>
      <c r="G273" s="3">
        <v>183</v>
      </c>
      <c r="H273" s="3" t="b">
        <v>0</v>
      </c>
      <c r="I273" s="3" t="b">
        <v>1</v>
      </c>
      <c r="J273" s="3" t="s">
        <v>1341</v>
      </c>
      <c r="L273" s="12" t="s">
        <v>4038</v>
      </c>
      <c r="O273" s="13">
        <v>0.35339999999999999</v>
      </c>
      <c r="P273" s="3" t="s">
        <v>4039</v>
      </c>
      <c r="S273" s="3" t="s">
        <v>4040</v>
      </c>
      <c r="T273" s="3" t="s">
        <v>4041</v>
      </c>
      <c r="U273" s="3" t="s">
        <v>4042</v>
      </c>
      <c r="V273" s="3" t="s">
        <v>4043</v>
      </c>
      <c r="X273" s="3" t="s">
        <v>4044</v>
      </c>
      <c r="Y273" s="3" t="s">
        <v>4045</v>
      </c>
      <c r="Z273" s="3" t="s">
        <v>4046</v>
      </c>
      <c r="AA273" s="3">
        <v>50</v>
      </c>
      <c r="AB273" s="3">
        <v>2</v>
      </c>
      <c r="AC273" s="14">
        <v>46097</v>
      </c>
      <c r="AD273" s="3" t="s">
        <v>51</v>
      </c>
      <c r="AE273" s="3" t="s">
        <v>2918</v>
      </c>
      <c r="AF273" s="12" t="s">
        <v>4047</v>
      </c>
    </row>
    <row r="274" spans="1:32" ht="12.5" x14ac:dyDescent="0.25">
      <c r="A274" s="3" t="s">
        <v>4048</v>
      </c>
      <c r="B274" s="3" t="s">
        <v>224</v>
      </c>
      <c r="C274" s="3" t="s">
        <v>4049</v>
      </c>
      <c r="D274" s="3" t="s">
        <v>4050</v>
      </c>
      <c r="E274" s="3">
        <v>691</v>
      </c>
      <c r="F274" s="3">
        <v>846</v>
      </c>
      <c r="G274" s="3">
        <v>39</v>
      </c>
      <c r="H274" s="3" t="b">
        <v>0</v>
      </c>
      <c r="I274" s="3" t="b">
        <v>0</v>
      </c>
      <c r="J274" s="3" t="s">
        <v>4051</v>
      </c>
      <c r="L274" s="12" t="s">
        <v>4052</v>
      </c>
      <c r="O274" s="13">
        <v>0.1908</v>
      </c>
      <c r="P274" s="3" t="s">
        <v>4053</v>
      </c>
      <c r="S274" s="3" t="s">
        <v>4054</v>
      </c>
      <c r="T274" s="3" t="s">
        <v>4055</v>
      </c>
      <c r="U274" s="3" t="s">
        <v>4056</v>
      </c>
      <c r="V274" s="3" t="s">
        <v>4057</v>
      </c>
      <c r="W274" s="3" t="s">
        <v>4058</v>
      </c>
      <c r="X274" s="3" t="s">
        <v>4059</v>
      </c>
      <c r="Y274" s="3" t="s">
        <v>4060</v>
      </c>
      <c r="Z274" s="3" t="s">
        <v>4061</v>
      </c>
      <c r="AA274" s="3">
        <v>130</v>
      </c>
      <c r="AB274" s="3">
        <v>2</v>
      </c>
      <c r="AC274" s="14">
        <v>46097</v>
      </c>
      <c r="AD274" s="3" t="s">
        <v>51</v>
      </c>
      <c r="AE274" s="3" t="s">
        <v>2918</v>
      </c>
      <c r="AF274" s="12" t="s">
        <v>4062</v>
      </c>
    </row>
    <row r="275" spans="1:32" ht="12.5" x14ac:dyDescent="0.25">
      <c r="A275" s="3" t="s">
        <v>4063</v>
      </c>
      <c r="B275" s="3" t="s">
        <v>224</v>
      </c>
      <c r="C275" s="3" t="s">
        <v>4064</v>
      </c>
      <c r="E275" s="3">
        <v>1024</v>
      </c>
      <c r="F275" s="3">
        <v>883</v>
      </c>
      <c r="G275" s="3">
        <v>106</v>
      </c>
      <c r="H275" s="3" t="b">
        <v>0</v>
      </c>
      <c r="I275" s="3" t="b">
        <v>0</v>
      </c>
      <c r="L275" s="12" t="s">
        <v>4065</v>
      </c>
      <c r="O275" s="13">
        <v>0.15190000000000001</v>
      </c>
      <c r="P275" s="3" t="s">
        <v>4066</v>
      </c>
      <c r="S275" s="3" t="s">
        <v>4067</v>
      </c>
      <c r="T275" s="3" t="s">
        <v>4068</v>
      </c>
      <c r="U275" s="3" t="s">
        <v>4069</v>
      </c>
      <c r="V275" s="3" t="s">
        <v>4070</v>
      </c>
      <c r="W275" s="3" t="s">
        <v>4071</v>
      </c>
      <c r="X275" s="3" t="s">
        <v>4072</v>
      </c>
      <c r="Y275" s="3" t="s">
        <v>4073</v>
      </c>
      <c r="Z275" s="12" t="s">
        <v>4074</v>
      </c>
      <c r="AA275" s="3">
        <v>147</v>
      </c>
      <c r="AB275" s="3">
        <v>8</v>
      </c>
      <c r="AC275" s="14">
        <v>46097</v>
      </c>
      <c r="AD275" s="3" t="s">
        <v>51</v>
      </c>
      <c r="AE275" s="3" t="s">
        <v>2918</v>
      </c>
      <c r="AF275" s="12" t="s">
        <v>4075</v>
      </c>
    </row>
    <row r="276" spans="1:32" ht="12.5" x14ac:dyDescent="0.25">
      <c r="A276" s="3" t="s">
        <v>4076</v>
      </c>
      <c r="B276" s="3" t="s">
        <v>224</v>
      </c>
      <c r="C276" s="3" t="s">
        <v>4077</v>
      </c>
      <c r="D276" s="3" t="s">
        <v>4078</v>
      </c>
      <c r="E276" s="3">
        <v>208886</v>
      </c>
      <c r="F276" s="3">
        <v>5250</v>
      </c>
      <c r="G276" s="3">
        <v>197</v>
      </c>
      <c r="H276" s="3" t="b">
        <v>0</v>
      </c>
      <c r="I276" s="3" t="b">
        <v>0</v>
      </c>
      <c r="L276" s="12" t="s">
        <v>4079</v>
      </c>
      <c r="O276" s="13">
        <v>3.1199999999999999E-2</v>
      </c>
      <c r="P276" s="3" t="s">
        <v>4080</v>
      </c>
      <c r="Q276" s="3" t="s">
        <v>4081</v>
      </c>
      <c r="R276" s="3" t="s">
        <v>4082</v>
      </c>
      <c r="S276" s="3" t="s">
        <v>4083</v>
      </c>
      <c r="T276" s="3" t="s">
        <v>4084</v>
      </c>
      <c r="U276" s="3" t="s">
        <v>4085</v>
      </c>
      <c r="V276" s="3" t="s">
        <v>4086</v>
      </c>
      <c r="W276" s="3" t="s">
        <v>4087</v>
      </c>
      <c r="X276" s="3" t="s">
        <v>4088</v>
      </c>
      <c r="Y276" s="3" t="s">
        <v>4089</v>
      </c>
      <c r="Z276" s="3" t="s">
        <v>4090</v>
      </c>
      <c r="AA276" s="3">
        <v>6507</v>
      </c>
      <c r="AB276" s="3">
        <v>10</v>
      </c>
      <c r="AC276" s="14">
        <v>46097</v>
      </c>
      <c r="AD276" s="3" t="s">
        <v>51</v>
      </c>
      <c r="AE276" s="3" t="s">
        <v>2918</v>
      </c>
      <c r="AF276" s="12" t="s">
        <v>4091</v>
      </c>
    </row>
    <row r="277" spans="1:32" ht="12.5" x14ac:dyDescent="0.25">
      <c r="A277" s="3" t="s">
        <v>4092</v>
      </c>
      <c r="B277" s="3" t="s">
        <v>224</v>
      </c>
      <c r="C277" s="3" t="s">
        <v>4093</v>
      </c>
      <c r="E277" s="3">
        <v>318</v>
      </c>
      <c r="F277" s="3">
        <v>1146</v>
      </c>
      <c r="G277" s="3">
        <v>146</v>
      </c>
      <c r="H277" s="3" t="b">
        <v>0</v>
      </c>
      <c r="I277" s="3" t="b">
        <v>0</v>
      </c>
      <c r="L277" s="12" t="s">
        <v>4094</v>
      </c>
      <c r="O277" s="13">
        <v>0.12239999999999999</v>
      </c>
      <c r="P277" s="3" t="s">
        <v>4095</v>
      </c>
      <c r="Q277" s="3" t="s">
        <v>4096</v>
      </c>
      <c r="R277" s="3" t="s">
        <v>4097</v>
      </c>
      <c r="S277" s="3" t="s">
        <v>4098</v>
      </c>
      <c r="T277" s="3" t="s">
        <v>4099</v>
      </c>
      <c r="U277" s="3" t="s">
        <v>4100</v>
      </c>
      <c r="V277" s="3" t="s">
        <v>4101</v>
      </c>
      <c r="W277" s="3" t="s">
        <v>4102</v>
      </c>
      <c r="X277" s="3" t="s">
        <v>4103</v>
      </c>
      <c r="Y277" s="3" t="s">
        <v>4104</v>
      </c>
      <c r="Z277" s="3" t="s">
        <v>4105</v>
      </c>
      <c r="AA277" s="3">
        <v>37</v>
      </c>
      <c r="AB277" s="3">
        <v>2</v>
      </c>
      <c r="AC277" s="14">
        <v>46097</v>
      </c>
      <c r="AD277" s="3" t="s">
        <v>51</v>
      </c>
      <c r="AE277" s="3" t="s">
        <v>2918</v>
      </c>
      <c r="AF277" s="12" t="s">
        <v>4106</v>
      </c>
    </row>
    <row r="278" spans="1:32" ht="12.5" x14ac:dyDescent="0.25">
      <c r="A278" s="3" t="s">
        <v>4107</v>
      </c>
      <c r="B278" s="3" t="s">
        <v>224</v>
      </c>
      <c r="C278" s="3" t="s">
        <v>4108</v>
      </c>
      <c r="D278" s="3" t="s">
        <v>4109</v>
      </c>
      <c r="E278" s="3">
        <v>2012</v>
      </c>
      <c r="F278" s="3">
        <v>794</v>
      </c>
      <c r="G278" s="3">
        <v>10</v>
      </c>
      <c r="H278" s="3" t="b">
        <v>0</v>
      </c>
      <c r="I278" s="3" t="b">
        <v>0</v>
      </c>
      <c r="K278" s="12" t="s">
        <v>4110</v>
      </c>
      <c r="L278" s="12" t="s">
        <v>4111</v>
      </c>
      <c r="O278" s="13">
        <v>0.1193</v>
      </c>
      <c r="P278" s="3" t="s">
        <v>4112</v>
      </c>
      <c r="Q278" s="3" t="s">
        <v>4113</v>
      </c>
      <c r="R278" s="3" t="s">
        <v>4114</v>
      </c>
      <c r="S278" s="3" t="s">
        <v>4115</v>
      </c>
      <c r="T278" s="3" t="s">
        <v>4116</v>
      </c>
      <c r="U278" s="3" t="s">
        <v>4117</v>
      </c>
      <c r="V278" s="3" t="s">
        <v>4118</v>
      </c>
      <c r="W278" s="3" t="s">
        <v>4119</v>
      </c>
      <c r="X278" s="3" t="s">
        <v>4120</v>
      </c>
      <c r="Y278" s="3" t="s">
        <v>4121</v>
      </c>
      <c r="Z278" s="3" t="s">
        <v>4122</v>
      </c>
      <c r="AA278" s="3">
        <v>231</v>
      </c>
      <c r="AB278" s="3">
        <v>9</v>
      </c>
      <c r="AC278" s="14">
        <v>46097</v>
      </c>
      <c r="AD278" s="3" t="s">
        <v>51</v>
      </c>
      <c r="AE278" s="3" t="s">
        <v>2918</v>
      </c>
      <c r="AF278" s="12" t="s">
        <v>4123</v>
      </c>
    </row>
    <row r="279" spans="1:32" ht="12.5" x14ac:dyDescent="0.25">
      <c r="A279" s="3" t="s">
        <v>4124</v>
      </c>
      <c r="B279" s="3" t="s">
        <v>224</v>
      </c>
      <c r="C279" s="3" t="s">
        <v>4125</v>
      </c>
      <c r="D279" s="3" t="s">
        <v>4126</v>
      </c>
      <c r="E279" s="3">
        <v>657</v>
      </c>
      <c r="F279" s="3">
        <v>351</v>
      </c>
      <c r="G279" s="3">
        <v>48</v>
      </c>
      <c r="H279" s="3" t="b">
        <v>0</v>
      </c>
      <c r="I279" s="3" t="b">
        <v>0</v>
      </c>
      <c r="J279" s="3" t="s">
        <v>281</v>
      </c>
      <c r="L279" s="12" t="s">
        <v>4127</v>
      </c>
      <c r="O279" s="13">
        <v>0.13370000000000001</v>
      </c>
      <c r="P279" s="3" t="s">
        <v>4128</v>
      </c>
      <c r="Q279" s="3" t="s">
        <v>4129</v>
      </c>
      <c r="S279" s="3" t="s">
        <v>4130</v>
      </c>
      <c r="T279" s="3" t="s">
        <v>4131</v>
      </c>
      <c r="U279" s="3" t="s">
        <v>4132</v>
      </c>
      <c r="V279" s="3" t="s">
        <v>4133</v>
      </c>
      <c r="W279" s="3" t="s">
        <v>4134</v>
      </c>
      <c r="X279" s="3" t="s">
        <v>4135</v>
      </c>
      <c r="Y279" s="3" t="s">
        <v>4136</v>
      </c>
      <c r="Z279" s="3" t="s">
        <v>4137</v>
      </c>
      <c r="AA279" s="3">
        <v>85</v>
      </c>
      <c r="AB279" s="3">
        <v>3</v>
      </c>
      <c r="AC279" s="14">
        <v>46097</v>
      </c>
      <c r="AD279" s="3" t="s">
        <v>51</v>
      </c>
      <c r="AE279" s="3" t="s">
        <v>2918</v>
      </c>
      <c r="AF279" s="12" t="s">
        <v>4138</v>
      </c>
    </row>
    <row r="280" spans="1:32" ht="12.5" x14ac:dyDescent="0.25">
      <c r="A280" s="3" t="s">
        <v>4139</v>
      </c>
      <c r="B280" s="3" t="s">
        <v>224</v>
      </c>
      <c r="C280" s="3" t="s">
        <v>4140</v>
      </c>
      <c r="E280" s="3">
        <v>938</v>
      </c>
      <c r="F280" s="3">
        <v>1111</v>
      </c>
      <c r="G280" s="3">
        <v>76</v>
      </c>
      <c r="H280" s="3" t="b">
        <v>0</v>
      </c>
      <c r="I280" s="3" t="b">
        <v>0</v>
      </c>
      <c r="L280" s="12" t="s">
        <v>4141</v>
      </c>
      <c r="O280" s="13">
        <v>0.20039999999999999</v>
      </c>
      <c r="P280" s="3" t="s">
        <v>4142</v>
      </c>
      <c r="R280" s="3" t="s">
        <v>4143</v>
      </c>
      <c r="S280" s="3" t="s">
        <v>4144</v>
      </c>
      <c r="T280" s="3" t="s">
        <v>4145</v>
      </c>
      <c r="U280" s="3" t="s">
        <v>4146</v>
      </c>
      <c r="V280" s="3" t="s">
        <v>4147</v>
      </c>
      <c r="W280" s="3" t="s">
        <v>4148</v>
      </c>
      <c r="X280" s="3" t="s">
        <v>4149</v>
      </c>
      <c r="Y280" s="3" t="s">
        <v>4150</v>
      </c>
      <c r="Z280" s="3" t="s">
        <v>4151</v>
      </c>
      <c r="AA280" s="3">
        <v>177</v>
      </c>
      <c r="AB280" s="3">
        <v>11</v>
      </c>
      <c r="AC280" s="14">
        <v>46097</v>
      </c>
      <c r="AD280" s="3" t="s">
        <v>51</v>
      </c>
      <c r="AE280" s="3" t="s">
        <v>2918</v>
      </c>
      <c r="AF280" s="12" t="s">
        <v>4152</v>
      </c>
    </row>
    <row r="281" spans="1:32" ht="12.5" x14ac:dyDescent="0.25">
      <c r="A281" s="3" t="s">
        <v>4153</v>
      </c>
      <c r="B281" s="3" t="s">
        <v>224</v>
      </c>
      <c r="C281" s="3" t="s">
        <v>4154</v>
      </c>
      <c r="D281" s="3" t="s">
        <v>4155</v>
      </c>
      <c r="E281" s="3">
        <v>236</v>
      </c>
      <c r="F281" s="3">
        <v>611</v>
      </c>
      <c r="G281" s="3">
        <v>24</v>
      </c>
      <c r="H281" s="3" t="b">
        <v>0</v>
      </c>
      <c r="I281" s="3" t="b">
        <v>0</v>
      </c>
      <c r="L281" s="12" t="s">
        <v>4156</v>
      </c>
      <c r="O281" s="13">
        <v>0.13589999999999999</v>
      </c>
      <c r="P281" s="3" t="s">
        <v>4157</v>
      </c>
      <c r="Q281" s="3" t="s">
        <v>4158</v>
      </c>
      <c r="R281" s="3" t="s">
        <v>4159</v>
      </c>
      <c r="S281" s="3" t="s">
        <v>4160</v>
      </c>
      <c r="T281" s="3" t="s">
        <v>4161</v>
      </c>
      <c r="U281" s="3" t="s">
        <v>4162</v>
      </c>
      <c r="V281" s="3" t="s">
        <v>4163</v>
      </c>
      <c r="W281" s="3" t="s">
        <v>4164</v>
      </c>
      <c r="X281" s="3" t="s">
        <v>4165</v>
      </c>
      <c r="Y281" s="3" t="s">
        <v>4166</v>
      </c>
      <c r="Z281" s="3" t="s">
        <v>4167</v>
      </c>
      <c r="AA281" s="3">
        <v>32</v>
      </c>
      <c r="AB281" s="3">
        <v>0</v>
      </c>
      <c r="AC281" s="14">
        <v>46097</v>
      </c>
      <c r="AD281" s="3" t="s">
        <v>51</v>
      </c>
      <c r="AE281" s="3" t="s">
        <v>2918</v>
      </c>
      <c r="AF281" s="12" t="s">
        <v>4168</v>
      </c>
    </row>
    <row r="282" spans="1:32" ht="12.5" x14ac:dyDescent="0.25">
      <c r="A282" s="3" t="s">
        <v>4169</v>
      </c>
      <c r="B282" s="3" t="s">
        <v>224</v>
      </c>
      <c r="C282" s="3" t="s">
        <v>4170</v>
      </c>
      <c r="D282" s="3" t="s">
        <v>4171</v>
      </c>
      <c r="E282" s="3">
        <v>541</v>
      </c>
      <c r="F282" s="3">
        <v>658</v>
      </c>
      <c r="G282" s="3">
        <v>96</v>
      </c>
      <c r="H282" s="3" t="b">
        <v>0</v>
      </c>
      <c r="I282" s="3" t="b">
        <v>0</v>
      </c>
      <c r="J282" s="3" t="s">
        <v>987</v>
      </c>
      <c r="K282" s="12" t="s">
        <v>4172</v>
      </c>
      <c r="L282" s="12" t="s">
        <v>4173</v>
      </c>
      <c r="O282" s="13">
        <v>0.1038</v>
      </c>
      <c r="P282" s="3" t="s">
        <v>4174</v>
      </c>
      <c r="Q282" s="3" t="s">
        <v>4175</v>
      </c>
      <c r="R282" s="3" t="s">
        <v>4176</v>
      </c>
      <c r="S282" s="3" t="s">
        <v>4177</v>
      </c>
      <c r="T282" s="3" t="s">
        <v>4178</v>
      </c>
      <c r="U282" s="3" t="s">
        <v>4179</v>
      </c>
      <c r="V282" s="3" t="s">
        <v>4180</v>
      </c>
      <c r="W282" s="3" t="s">
        <v>4181</v>
      </c>
      <c r="X282" s="3" t="s">
        <v>439</v>
      </c>
      <c r="Z282" s="3" t="s">
        <v>4182</v>
      </c>
      <c r="AA282" s="3">
        <v>52</v>
      </c>
      <c r="AB282" s="3">
        <v>4</v>
      </c>
      <c r="AC282" s="14">
        <v>46097</v>
      </c>
      <c r="AD282" s="3" t="s">
        <v>51</v>
      </c>
      <c r="AE282" s="3" t="s">
        <v>2918</v>
      </c>
      <c r="AF282" s="12" t="s">
        <v>4183</v>
      </c>
    </row>
    <row r="283" spans="1:32" ht="12.5" x14ac:dyDescent="0.25">
      <c r="A283" s="3" t="s">
        <v>4184</v>
      </c>
      <c r="B283" s="3" t="s">
        <v>224</v>
      </c>
      <c r="C283" s="3" t="s">
        <v>4185</v>
      </c>
      <c r="D283" s="3" t="s">
        <v>4186</v>
      </c>
      <c r="E283" s="3">
        <v>194</v>
      </c>
      <c r="F283" s="3">
        <v>5428</v>
      </c>
      <c r="G283" s="3">
        <v>27</v>
      </c>
      <c r="H283" s="3" t="b">
        <v>0</v>
      </c>
      <c r="I283" s="3" t="b">
        <v>1</v>
      </c>
      <c r="J283" s="3" t="s">
        <v>4187</v>
      </c>
      <c r="K283" s="12" t="s">
        <v>4188</v>
      </c>
      <c r="L283" s="12" t="s">
        <v>4189</v>
      </c>
      <c r="O283" s="13">
        <v>8.9300000000000004E-2</v>
      </c>
      <c r="P283" s="3" t="s">
        <v>4190</v>
      </c>
      <c r="R283" s="3" t="s">
        <v>4191</v>
      </c>
      <c r="S283" s="3" t="s">
        <v>4192</v>
      </c>
      <c r="T283" s="3" t="s">
        <v>4193</v>
      </c>
      <c r="U283" s="3" t="s">
        <v>4194</v>
      </c>
      <c r="V283" s="3" t="s">
        <v>4195</v>
      </c>
      <c r="W283" s="3" t="s">
        <v>4196</v>
      </c>
      <c r="X283" s="3" t="s">
        <v>4197</v>
      </c>
      <c r="Y283" s="3" t="s">
        <v>4198</v>
      </c>
      <c r="Z283" s="3" t="s">
        <v>4199</v>
      </c>
      <c r="AA283" s="3">
        <v>14</v>
      </c>
      <c r="AB283" s="3">
        <v>4</v>
      </c>
      <c r="AC283" s="14">
        <v>46097</v>
      </c>
      <c r="AD283" s="3" t="s">
        <v>51</v>
      </c>
      <c r="AE283" s="3" t="s">
        <v>2918</v>
      </c>
      <c r="AF283" s="12" t="s">
        <v>4200</v>
      </c>
    </row>
    <row r="284" spans="1:32" ht="12.5" x14ac:dyDescent="0.25">
      <c r="A284" s="3" t="s">
        <v>4201</v>
      </c>
      <c r="B284" s="3" t="s">
        <v>224</v>
      </c>
      <c r="C284" s="3" t="s">
        <v>4202</v>
      </c>
      <c r="D284" s="3" t="s">
        <v>4203</v>
      </c>
      <c r="E284" s="3">
        <v>317</v>
      </c>
      <c r="F284" s="3">
        <v>2188</v>
      </c>
      <c r="G284" s="3">
        <v>62</v>
      </c>
      <c r="H284" s="3" t="b">
        <v>0</v>
      </c>
      <c r="I284" s="3" t="b">
        <v>0</v>
      </c>
      <c r="K284" s="12" t="s">
        <v>4204</v>
      </c>
      <c r="L284" s="12" t="s">
        <v>4205</v>
      </c>
      <c r="O284" s="13">
        <v>3.6499999999999998E-2</v>
      </c>
      <c r="P284" s="3" t="s">
        <v>4206</v>
      </c>
      <c r="S284" s="3" t="s">
        <v>4207</v>
      </c>
      <c r="T284" s="3" t="s">
        <v>4208</v>
      </c>
      <c r="U284" s="3" t="s">
        <v>4209</v>
      </c>
      <c r="V284" s="3" t="s">
        <v>4210</v>
      </c>
      <c r="X284" s="3" t="s">
        <v>2117</v>
      </c>
      <c r="Y284" s="3" t="s">
        <v>4211</v>
      </c>
      <c r="AA284" s="3">
        <v>11</v>
      </c>
      <c r="AB284" s="3">
        <v>0</v>
      </c>
      <c r="AC284" s="14">
        <v>46097</v>
      </c>
      <c r="AD284" s="3" t="s">
        <v>51</v>
      </c>
      <c r="AE284" s="3" t="s">
        <v>2918</v>
      </c>
      <c r="AF284" s="12" t="s">
        <v>4212</v>
      </c>
    </row>
    <row r="285" spans="1:32" ht="12.5" x14ac:dyDescent="0.25">
      <c r="A285" s="3" t="s">
        <v>4213</v>
      </c>
      <c r="B285" s="3" t="s">
        <v>224</v>
      </c>
      <c r="C285" s="3" t="s">
        <v>4214</v>
      </c>
      <c r="D285" s="3" t="s">
        <v>4215</v>
      </c>
      <c r="E285" s="3">
        <v>88</v>
      </c>
      <c r="F285" s="3">
        <v>3701</v>
      </c>
      <c r="G285" s="3">
        <v>25</v>
      </c>
      <c r="H285" s="3" t="b">
        <v>0</v>
      </c>
      <c r="I285" s="3" t="b">
        <v>1</v>
      </c>
      <c r="J285" s="3" t="s">
        <v>561</v>
      </c>
      <c r="K285" s="12" t="s">
        <v>4216</v>
      </c>
      <c r="L285" s="12" t="s">
        <v>4217</v>
      </c>
      <c r="M285" s="3" t="s">
        <v>4215</v>
      </c>
      <c r="O285" s="13">
        <v>5.6800000000000003E-2</v>
      </c>
      <c r="P285" s="3" t="s">
        <v>4218</v>
      </c>
      <c r="S285" s="3" t="s">
        <v>4219</v>
      </c>
      <c r="T285" s="3" t="s">
        <v>4220</v>
      </c>
      <c r="U285" s="3" t="s">
        <v>348</v>
      </c>
      <c r="V285" s="3" t="s">
        <v>4221</v>
      </c>
      <c r="W285" s="3" t="s">
        <v>4222</v>
      </c>
      <c r="X285" s="3" t="s">
        <v>4223</v>
      </c>
      <c r="Y285" s="3" t="s">
        <v>4224</v>
      </c>
      <c r="Z285" s="3" t="s">
        <v>4225</v>
      </c>
      <c r="AA285" s="3">
        <v>5</v>
      </c>
      <c r="AB285" s="3">
        <v>0</v>
      </c>
      <c r="AC285" s="14">
        <v>46097</v>
      </c>
      <c r="AD285" s="3" t="s">
        <v>51</v>
      </c>
      <c r="AE285" s="3" t="s">
        <v>2918</v>
      </c>
      <c r="AF285" s="12" t="s">
        <v>4226</v>
      </c>
    </row>
    <row r="286" spans="1:32" ht="12.5" x14ac:dyDescent="0.25">
      <c r="A286" s="3" t="s">
        <v>4227</v>
      </c>
      <c r="B286" s="3" t="s">
        <v>224</v>
      </c>
      <c r="C286" s="3" t="s">
        <v>4228</v>
      </c>
      <c r="D286" s="3" t="s">
        <v>4229</v>
      </c>
      <c r="E286" s="3">
        <v>5970</v>
      </c>
      <c r="F286" s="3">
        <v>1546</v>
      </c>
      <c r="G286" s="3">
        <v>1570</v>
      </c>
      <c r="H286" s="3" t="b">
        <v>0</v>
      </c>
      <c r="I286" s="3" t="b">
        <v>0</v>
      </c>
      <c r="L286" s="12" t="s">
        <v>4230</v>
      </c>
      <c r="O286" s="13">
        <v>2.3E-3</v>
      </c>
      <c r="P286" s="3" t="s">
        <v>4231</v>
      </c>
      <c r="Q286" s="3" t="s">
        <v>4232</v>
      </c>
      <c r="S286" s="3" t="s">
        <v>4233</v>
      </c>
      <c r="T286" s="3" t="s">
        <v>4234</v>
      </c>
      <c r="U286" s="3" t="s">
        <v>755</v>
      </c>
      <c r="V286" s="3" t="s">
        <v>4235</v>
      </c>
      <c r="X286" s="3" t="s">
        <v>439</v>
      </c>
      <c r="Z286" s="3" t="s">
        <v>4236</v>
      </c>
      <c r="AA286" s="3">
        <v>14</v>
      </c>
      <c r="AB286" s="3">
        <v>0</v>
      </c>
      <c r="AC286" s="14">
        <v>46097</v>
      </c>
      <c r="AD286" s="3" t="s">
        <v>51</v>
      </c>
      <c r="AE286" s="3" t="s">
        <v>2918</v>
      </c>
      <c r="AF286" s="12" t="s">
        <v>4237</v>
      </c>
    </row>
    <row r="287" spans="1:32" ht="12.5" x14ac:dyDescent="0.25">
      <c r="A287" s="3" t="s">
        <v>4238</v>
      </c>
      <c r="B287" s="3" t="s">
        <v>224</v>
      </c>
      <c r="E287" s="3">
        <v>132</v>
      </c>
      <c r="F287" s="3">
        <v>228</v>
      </c>
      <c r="G287" s="3">
        <v>53</v>
      </c>
      <c r="H287" s="3" t="b">
        <v>0</v>
      </c>
      <c r="I287" s="3" t="b">
        <v>0</v>
      </c>
      <c r="L287" s="12" t="s">
        <v>4239</v>
      </c>
      <c r="O287" s="13">
        <v>0.20710000000000001</v>
      </c>
      <c r="P287" s="3" t="s">
        <v>4240</v>
      </c>
      <c r="S287" s="3" t="s">
        <v>4241</v>
      </c>
      <c r="T287" s="3" t="s">
        <v>4242</v>
      </c>
      <c r="U287" s="3" t="s">
        <v>4243</v>
      </c>
      <c r="V287" s="3" t="s">
        <v>4244</v>
      </c>
      <c r="W287" s="3" t="s">
        <v>4245</v>
      </c>
      <c r="X287" s="3" t="s">
        <v>4246</v>
      </c>
      <c r="Y287" s="3" t="s">
        <v>4247</v>
      </c>
      <c r="Z287" s="12" t="s">
        <v>4248</v>
      </c>
      <c r="AA287" s="3">
        <v>27</v>
      </c>
      <c r="AB287" s="3">
        <v>0</v>
      </c>
      <c r="AC287" s="14">
        <v>46097</v>
      </c>
      <c r="AD287" s="3" t="s">
        <v>51</v>
      </c>
      <c r="AE287" s="3" t="s">
        <v>2918</v>
      </c>
      <c r="AF287" s="12" t="s">
        <v>4249</v>
      </c>
    </row>
    <row r="288" spans="1:32" ht="12.5" x14ac:dyDescent="0.25">
      <c r="A288" s="3" t="s">
        <v>4250</v>
      </c>
      <c r="B288" s="3" t="s">
        <v>224</v>
      </c>
      <c r="E288" s="3">
        <v>556</v>
      </c>
      <c r="F288" s="3">
        <v>843</v>
      </c>
      <c r="G288" s="3">
        <v>419</v>
      </c>
      <c r="H288" s="3" t="b">
        <v>0</v>
      </c>
      <c r="I288" s="3" t="b">
        <v>0</v>
      </c>
      <c r="L288" s="12" t="s">
        <v>4251</v>
      </c>
      <c r="O288" s="13">
        <v>0.1169</v>
      </c>
      <c r="P288" s="3" t="s">
        <v>4252</v>
      </c>
      <c r="S288" s="3" t="s">
        <v>4253</v>
      </c>
      <c r="T288" s="3" t="s">
        <v>4254</v>
      </c>
      <c r="U288" s="3" t="s">
        <v>4255</v>
      </c>
      <c r="V288" s="3" t="s">
        <v>4256</v>
      </c>
      <c r="W288" s="3" t="s">
        <v>4257</v>
      </c>
      <c r="X288" s="3" t="s">
        <v>4258</v>
      </c>
      <c r="Y288" s="3" t="s">
        <v>4259</v>
      </c>
      <c r="Z288" s="3" t="s">
        <v>4260</v>
      </c>
      <c r="AA288" s="3">
        <v>60</v>
      </c>
      <c r="AB288" s="3">
        <v>5</v>
      </c>
      <c r="AC288" s="14">
        <v>46097</v>
      </c>
      <c r="AD288" s="3" t="s">
        <v>51</v>
      </c>
      <c r="AE288" s="3" t="s">
        <v>2918</v>
      </c>
      <c r="AF288" s="12" t="s">
        <v>4261</v>
      </c>
    </row>
    <row r="289" spans="1:32" ht="12.5" x14ac:dyDescent="0.25">
      <c r="A289" s="3" t="s">
        <v>4262</v>
      </c>
      <c r="B289" s="3" t="s">
        <v>224</v>
      </c>
      <c r="C289" s="3" t="s">
        <v>4263</v>
      </c>
      <c r="D289" s="3" t="s">
        <v>4264</v>
      </c>
      <c r="E289" s="3">
        <v>897</v>
      </c>
      <c r="F289" s="3">
        <v>1144</v>
      </c>
      <c r="G289" s="3">
        <v>114</v>
      </c>
      <c r="H289" s="3" t="b">
        <v>0</v>
      </c>
      <c r="I289" s="3" t="b">
        <v>0</v>
      </c>
      <c r="K289" s="12" t="s">
        <v>4265</v>
      </c>
      <c r="L289" s="12" t="s">
        <v>4266</v>
      </c>
      <c r="O289" s="13">
        <v>8.0299999999999996E-2</v>
      </c>
      <c r="P289" s="3" t="s">
        <v>4267</v>
      </c>
      <c r="Q289" s="3" t="s">
        <v>4268</v>
      </c>
      <c r="R289" s="3" t="s">
        <v>4269</v>
      </c>
      <c r="S289" s="3" t="s">
        <v>4270</v>
      </c>
      <c r="T289" s="3" t="s">
        <v>4271</v>
      </c>
      <c r="U289" s="3" t="s">
        <v>4272</v>
      </c>
      <c r="V289" s="3" t="s">
        <v>4273</v>
      </c>
      <c r="W289" s="3" t="s">
        <v>4274</v>
      </c>
      <c r="X289" s="3" t="s">
        <v>4275</v>
      </c>
      <c r="Y289" s="3" t="s">
        <v>4276</v>
      </c>
      <c r="Z289" s="3" t="s">
        <v>4277</v>
      </c>
      <c r="AA289" s="3">
        <v>69</v>
      </c>
      <c r="AB289" s="3">
        <v>3</v>
      </c>
      <c r="AC289" s="14">
        <v>46097</v>
      </c>
      <c r="AD289" s="3" t="s">
        <v>51</v>
      </c>
      <c r="AE289" s="3" t="s">
        <v>2918</v>
      </c>
      <c r="AF289" s="12" t="s">
        <v>4278</v>
      </c>
    </row>
    <row r="290" spans="1:32" ht="12.5" x14ac:dyDescent="0.25">
      <c r="A290" s="3" t="s">
        <v>4279</v>
      </c>
      <c r="B290" s="3" t="s">
        <v>224</v>
      </c>
      <c r="C290" s="3" t="s">
        <v>4280</v>
      </c>
      <c r="D290" s="3" t="s">
        <v>4281</v>
      </c>
      <c r="E290" s="3">
        <v>4898</v>
      </c>
      <c r="F290" s="3">
        <v>2299</v>
      </c>
      <c r="G290" s="3">
        <v>502</v>
      </c>
      <c r="H290" s="3" t="b">
        <v>0</v>
      </c>
      <c r="I290" s="3" t="b">
        <v>0</v>
      </c>
      <c r="K290" s="12" t="s">
        <v>4282</v>
      </c>
      <c r="L290" s="12" t="s">
        <v>4283</v>
      </c>
      <c r="O290" s="13">
        <v>2.3400000000000001E-2</v>
      </c>
      <c r="P290" s="3" t="s">
        <v>4284</v>
      </c>
      <c r="Q290" s="3" t="s">
        <v>4285</v>
      </c>
      <c r="R290" s="3" t="s">
        <v>4286</v>
      </c>
      <c r="S290" s="3" t="s">
        <v>4287</v>
      </c>
      <c r="T290" s="3" t="s">
        <v>4288</v>
      </c>
      <c r="U290" s="3" t="s">
        <v>4289</v>
      </c>
      <c r="V290" s="3" t="s">
        <v>4290</v>
      </c>
      <c r="W290" s="3" t="s">
        <v>4291</v>
      </c>
      <c r="X290" s="3" t="s">
        <v>4292</v>
      </c>
      <c r="Y290" s="3" t="s">
        <v>4293</v>
      </c>
      <c r="Z290" s="3" t="s">
        <v>4294</v>
      </c>
      <c r="AA290" s="3">
        <v>110</v>
      </c>
      <c r="AB290" s="3">
        <v>5</v>
      </c>
      <c r="AC290" s="14">
        <v>46097</v>
      </c>
      <c r="AD290" s="3" t="s">
        <v>51</v>
      </c>
      <c r="AE290" s="3" t="s">
        <v>2918</v>
      </c>
      <c r="AF290" s="12" t="s">
        <v>4295</v>
      </c>
    </row>
    <row r="291" spans="1:32" ht="12.5" x14ac:dyDescent="0.25">
      <c r="A291" s="3" t="s">
        <v>4296</v>
      </c>
      <c r="B291" s="3" t="s">
        <v>224</v>
      </c>
      <c r="C291" s="3" t="s">
        <v>4297</v>
      </c>
      <c r="D291" s="3" t="s">
        <v>4298</v>
      </c>
      <c r="E291" s="3">
        <v>1309</v>
      </c>
      <c r="F291" s="3">
        <v>810</v>
      </c>
      <c r="G291" s="3">
        <v>30</v>
      </c>
      <c r="H291" s="3" t="b">
        <v>0</v>
      </c>
      <c r="I291" s="3" t="b">
        <v>0</v>
      </c>
      <c r="L291" s="12" t="s">
        <v>4299</v>
      </c>
      <c r="O291" s="13">
        <v>7.1099999999999997E-2</v>
      </c>
      <c r="P291" s="3" t="s">
        <v>4300</v>
      </c>
      <c r="Q291" s="3" t="s">
        <v>4301</v>
      </c>
      <c r="R291" s="3" t="s">
        <v>4302</v>
      </c>
      <c r="S291" s="3" t="s">
        <v>4303</v>
      </c>
      <c r="T291" s="3" t="s">
        <v>4304</v>
      </c>
      <c r="U291" s="3" t="s">
        <v>4305</v>
      </c>
      <c r="V291" s="3" t="s">
        <v>4306</v>
      </c>
      <c r="W291" s="3" t="s">
        <v>4307</v>
      </c>
      <c r="X291" s="3" t="s">
        <v>439</v>
      </c>
      <c r="Z291" s="3" t="s">
        <v>4308</v>
      </c>
      <c r="AA291" s="3">
        <v>93</v>
      </c>
      <c r="AB291" s="3">
        <v>1</v>
      </c>
      <c r="AC291" s="14">
        <v>46097</v>
      </c>
      <c r="AD291" s="3" t="s">
        <v>51</v>
      </c>
      <c r="AE291" s="3" t="s">
        <v>2918</v>
      </c>
      <c r="AF291" s="12" t="s">
        <v>4309</v>
      </c>
    </row>
    <row r="292" spans="1:32" ht="12.5" x14ac:dyDescent="0.25">
      <c r="A292" s="3" t="s">
        <v>4310</v>
      </c>
      <c r="B292" s="3" t="s">
        <v>224</v>
      </c>
      <c r="C292" s="3" t="s">
        <v>4311</v>
      </c>
      <c r="E292" s="3">
        <v>103</v>
      </c>
      <c r="F292" s="3">
        <v>179</v>
      </c>
      <c r="G292" s="3">
        <v>124</v>
      </c>
      <c r="H292" s="3" t="b">
        <v>0</v>
      </c>
      <c r="I292" s="3" t="b">
        <v>0</v>
      </c>
      <c r="L292" s="12" t="s">
        <v>4312</v>
      </c>
      <c r="O292" s="13">
        <v>0.29449999999999998</v>
      </c>
      <c r="S292" s="3" t="s">
        <v>4313</v>
      </c>
      <c r="T292" s="3" t="s">
        <v>4314</v>
      </c>
      <c r="U292" s="3" t="s">
        <v>4315</v>
      </c>
      <c r="V292" s="3" t="s">
        <v>4316</v>
      </c>
      <c r="W292" s="3" t="s">
        <v>4317</v>
      </c>
      <c r="X292" s="3" t="s">
        <v>4318</v>
      </c>
      <c r="Y292" s="3" t="s">
        <v>4319</v>
      </c>
      <c r="AA292" s="3">
        <v>30</v>
      </c>
      <c r="AB292" s="3">
        <v>1</v>
      </c>
      <c r="AC292" s="14">
        <v>46097</v>
      </c>
      <c r="AD292" s="3" t="s">
        <v>51</v>
      </c>
      <c r="AE292" s="3" t="s">
        <v>2918</v>
      </c>
      <c r="AF292" s="12" t="s">
        <v>4320</v>
      </c>
    </row>
    <row r="293" spans="1:32" ht="12.5" x14ac:dyDescent="0.25">
      <c r="A293" s="3" t="s">
        <v>4321</v>
      </c>
      <c r="B293" s="3" t="s">
        <v>224</v>
      </c>
      <c r="C293" s="3" t="s">
        <v>4322</v>
      </c>
      <c r="D293" s="3" t="s">
        <v>4323</v>
      </c>
      <c r="E293" s="3">
        <v>452</v>
      </c>
      <c r="F293" s="3">
        <v>80</v>
      </c>
      <c r="G293" s="3">
        <v>43</v>
      </c>
      <c r="H293" s="3" t="b">
        <v>0</v>
      </c>
      <c r="I293" s="3" t="b">
        <v>0</v>
      </c>
      <c r="K293" s="12" t="s">
        <v>4324</v>
      </c>
      <c r="L293" s="12" t="s">
        <v>4325</v>
      </c>
      <c r="O293" s="13">
        <v>1.9E-2</v>
      </c>
      <c r="P293" s="3" t="s">
        <v>4326</v>
      </c>
      <c r="S293" s="3" t="s">
        <v>4327</v>
      </c>
      <c r="T293" s="3" t="s">
        <v>4328</v>
      </c>
      <c r="U293" s="3" t="s">
        <v>4329</v>
      </c>
      <c r="V293" s="3" t="s">
        <v>4330</v>
      </c>
      <c r="X293" s="3" t="s">
        <v>4331</v>
      </c>
      <c r="Y293" s="3" t="s">
        <v>4332</v>
      </c>
      <c r="Z293" s="3" t="s">
        <v>4333</v>
      </c>
      <c r="AA293" s="3">
        <v>8</v>
      </c>
      <c r="AB293" s="3">
        <v>1</v>
      </c>
      <c r="AC293" s="14">
        <v>46097</v>
      </c>
      <c r="AD293" s="3" t="s">
        <v>51</v>
      </c>
      <c r="AE293" s="3" t="s">
        <v>2918</v>
      </c>
      <c r="AF293" s="12" t="s">
        <v>4334</v>
      </c>
    </row>
    <row r="294" spans="1:32" ht="12.5" x14ac:dyDescent="0.25">
      <c r="A294" s="3" t="s">
        <v>4335</v>
      </c>
      <c r="B294" s="3" t="s">
        <v>224</v>
      </c>
      <c r="E294" s="3">
        <v>206</v>
      </c>
      <c r="F294" s="3">
        <v>860</v>
      </c>
      <c r="G294" s="3">
        <v>121</v>
      </c>
      <c r="H294" s="3" t="b">
        <v>0</v>
      </c>
      <c r="I294" s="3" t="b">
        <v>0</v>
      </c>
      <c r="L294" s="12" t="s">
        <v>4336</v>
      </c>
      <c r="O294" s="13">
        <v>0.32440000000000002</v>
      </c>
      <c r="P294" s="3" t="s">
        <v>4337</v>
      </c>
      <c r="Q294" s="3" t="s">
        <v>4338</v>
      </c>
      <c r="S294" s="3" t="s">
        <v>4339</v>
      </c>
      <c r="T294" s="3" t="s">
        <v>4340</v>
      </c>
      <c r="U294" s="3" t="s">
        <v>4341</v>
      </c>
      <c r="V294" s="3" t="s">
        <v>4342</v>
      </c>
      <c r="W294" s="3" t="s">
        <v>4343</v>
      </c>
      <c r="X294" s="3" t="s">
        <v>1635</v>
      </c>
      <c r="Y294" s="3" t="s">
        <v>4344</v>
      </c>
      <c r="Z294" s="3" t="s">
        <v>4345</v>
      </c>
      <c r="AA294" s="3">
        <v>61</v>
      </c>
      <c r="AB294" s="3">
        <v>6</v>
      </c>
      <c r="AC294" s="14">
        <v>46097</v>
      </c>
      <c r="AD294" s="3" t="s">
        <v>51</v>
      </c>
      <c r="AE294" s="3" t="s">
        <v>2918</v>
      </c>
      <c r="AF294" s="12" t="s">
        <v>4346</v>
      </c>
    </row>
    <row r="295" spans="1:32" ht="12.5" x14ac:dyDescent="0.25">
      <c r="A295" s="3" t="s">
        <v>4347</v>
      </c>
      <c r="B295" s="3" t="s">
        <v>224</v>
      </c>
      <c r="C295" s="3" t="s">
        <v>4348</v>
      </c>
      <c r="E295" s="3">
        <v>1127</v>
      </c>
      <c r="F295" s="3">
        <v>568</v>
      </c>
      <c r="G295" s="3">
        <v>386</v>
      </c>
      <c r="H295" s="3" t="b">
        <v>0</v>
      </c>
      <c r="I295" s="3" t="b">
        <v>0</v>
      </c>
      <c r="K295" s="12" t="s">
        <v>4349</v>
      </c>
      <c r="L295" s="12" t="s">
        <v>4350</v>
      </c>
      <c r="O295" s="13">
        <v>4.4900000000000002E-2</v>
      </c>
      <c r="P295" s="3" t="s">
        <v>4351</v>
      </c>
      <c r="S295" s="3" t="s">
        <v>4352</v>
      </c>
      <c r="T295" s="3" t="s">
        <v>4353</v>
      </c>
      <c r="U295" s="3" t="s">
        <v>4354</v>
      </c>
      <c r="V295" s="3" t="s">
        <v>4355</v>
      </c>
      <c r="W295" s="3" t="s">
        <v>4356</v>
      </c>
      <c r="X295" s="3" t="s">
        <v>4357</v>
      </c>
      <c r="Y295" s="3" t="s">
        <v>4358</v>
      </c>
      <c r="Z295" s="3" t="s">
        <v>4359</v>
      </c>
      <c r="AA295" s="3">
        <v>47</v>
      </c>
      <c r="AB295" s="3">
        <v>3</v>
      </c>
      <c r="AC295" s="14">
        <v>46097</v>
      </c>
      <c r="AD295" s="3" t="s">
        <v>51</v>
      </c>
      <c r="AE295" s="3" t="s">
        <v>2918</v>
      </c>
      <c r="AF295" s="12" t="s">
        <v>4360</v>
      </c>
    </row>
    <row r="296" spans="1:32" ht="12.5" x14ac:dyDescent="0.25">
      <c r="A296" s="3" t="s">
        <v>4361</v>
      </c>
      <c r="B296" s="3" t="s">
        <v>224</v>
      </c>
      <c r="C296" s="3" t="s">
        <v>4362</v>
      </c>
      <c r="D296" s="3" t="s">
        <v>4363</v>
      </c>
      <c r="E296" s="3">
        <v>55</v>
      </c>
      <c r="F296" s="3">
        <v>1036</v>
      </c>
      <c r="G296" s="3">
        <v>175</v>
      </c>
      <c r="H296" s="3" t="b">
        <v>0</v>
      </c>
      <c r="I296" s="3" t="b">
        <v>0</v>
      </c>
      <c r="L296" s="12" t="s">
        <v>4364</v>
      </c>
      <c r="O296" s="13">
        <v>5.1499999999999997E-2</v>
      </c>
      <c r="P296" s="3" t="s">
        <v>4365</v>
      </c>
      <c r="S296" s="3" t="s">
        <v>4366</v>
      </c>
      <c r="T296" s="3" t="s">
        <v>4367</v>
      </c>
      <c r="U296" s="3" t="s">
        <v>3329</v>
      </c>
      <c r="V296" s="3" t="s">
        <v>4368</v>
      </c>
      <c r="X296" s="3" t="s">
        <v>4369</v>
      </c>
      <c r="Y296" s="3" t="s">
        <v>4370</v>
      </c>
      <c r="Z296" s="3" t="s">
        <v>4371</v>
      </c>
      <c r="AA296" s="3">
        <v>3</v>
      </c>
      <c r="AB296" s="3">
        <v>0</v>
      </c>
      <c r="AC296" s="14">
        <v>46097</v>
      </c>
      <c r="AD296" s="3" t="s">
        <v>51</v>
      </c>
      <c r="AE296" s="3" t="s">
        <v>2918</v>
      </c>
      <c r="AF296" s="12" t="s">
        <v>4372</v>
      </c>
    </row>
    <row r="297" spans="1:32" ht="12.5" x14ac:dyDescent="0.25">
      <c r="A297" s="3" t="s">
        <v>4373</v>
      </c>
      <c r="B297" s="3" t="s">
        <v>224</v>
      </c>
      <c r="C297" s="3" t="s">
        <v>4374</v>
      </c>
      <c r="D297" s="3" t="s">
        <v>4375</v>
      </c>
      <c r="E297" s="3">
        <v>10643</v>
      </c>
      <c r="F297" s="3">
        <v>1575</v>
      </c>
      <c r="G297" s="3">
        <v>215</v>
      </c>
      <c r="H297" s="3" t="b">
        <v>1</v>
      </c>
      <c r="I297" s="3" t="b">
        <v>1</v>
      </c>
      <c r="J297" s="3" t="s">
        <v>561</v>
      </c>
      <c r="K297" s="12" t="s">
        <v>4376</v>
      </c>
      <c r="L297" s="12" t="s">
        <v>4377</v>
      </c>
      <c r="O297" s="13">
        <v>9.2299999999999993E-2</v>
      </c>
      <c r="P297" s="3" t="s">
        <v>4378</v>
      </c>
      <c r="S297" s="3" t="s">
        <v>4379</v>
      </c>
      <c r="T297" s="3" t="s">
        <v>4380</v>
      </c>
      <c r="U297" s="3" t="s">
        <v>4381</v>
      </c>
      <c r="V297" s="3" t="s">
        <v>4382</v>
      </c>
      <c r="W297" s="3" t="s">
        <v>4383</v>
      </c>
      <c r="X297" s="3" t="s">
        <v>439</v>
      </c>
      <c r="Z297" s="3" t="s">
        <v>4384</v>
      </c>
      <c r="AA297" s="3">
        <v>978</v>
      </c>
      <c r="AB297" s="3">
        <v>5</v>
      </c>
      <c r="AC297" s="14">
        <v>46097</v>
      </c>
      <c r="AD297" s="3" t="s">
        <v>51</v>
      </c>
      <c r="AE297" s="3" t="s">
        <v>2918</v>
      </c>
      <c r="AF297" s="12" t="s">
        <v>4385</v>
      </c>
    </row>
    <row r="298" spans="1:32" ht="12.5" x14ac:dyDescent="0.25">
      <c r="A298" s="3" t="s">
        <v>4386</v>
      </c>
      <c r="B298" s="3" t="s">
        <v>224</v>
      </c>
      <c r="C298" s="3" t="s">
        <v>4387</v>
      </c>
      <c r="E298" s="3">
        <v>723</v>
      </c>
      <c r="F298" s="3">
        <v>433</v>
      </c>
      <c r="G298" s="3">
        <v>280</v>
      </c>
      <c r="H298" s="3" t="b">
        <v>0</v>
      </c>
      <c r="I298" s="3" t="b">
        <v>0</v>
      </c>
      <c r="K298" s="12" t="s">
        <v>4388</v>
      </c>
      <c r="L298" s="12" t="s">
        <v>4389</v>
      </c>
      <c r="O298" s="13">
        <v>0.11509999999999999</v>
      </c>
      <c r="P298" s="3" t="s">
        <v>4390</v>
      </c>
      <c r="R298" s="3" t="s">
        <v>4391</v>
      </c>
      <c r="S298" s="3" t="s">
        <v>4392</v>
      </c>
      <c r="T298" s="3" t="s">
        <v>4393</v>
      </c>
      <c r="U298" s="3" t="s">
        <v>4394</v>
      </c>
      <c r="V298" s="3" t="s">
        <v>4395</v>
      </c>
      <c r="W298" s="3" t="s">
        <v>4396</v>
      </c>
      <c r="X298" s="3" t="s">
        <v>4397</v>
      </c>
      <c r="Y298" s="3" t="s">
        <v>4398</v>
      </c>
      <c r="Z298" s="3" t="s">
        <v>4399</v>
      </c>
      <c r="AA298" s="3">
        <v>81</v>
      </c>
      <c r="AB298" s="3">
        <v>2</v>
      </c>
      <c r="AC298" s="14">
        <v>46097</v>
      </c>
      <c r="AD298" s="3" t="s">
        <v>51</v>
      </c>
      <c r="AE298" s="3" t="s">
        <v>2918</v>
      </c>
      <c r="AF298" s="12" t="s">
        <v>4400</v>
      </c>
    </row>
    <row r="299" spans="1:32" ht="12.5" x14ac:dyDescent="0.25">
      <c r="A299" s="3" t="s">
        <v>4401</v>
      </c>
      <c r="B299" s="3" t="s">
        <v>224</v>
      </c>
      <c r="C299" s="3" t="s">
        <v>4402</v>
      </c>
      <c r="E299" s="3">
        <v>164</v>
      </c>
      <c r="F299" s="3">
        <v>1784</v>
      </c>
      <c r="G299" s="3">
        <v>135</v>
      </c>
      <c r="H299" s="3" t="b">
        <v>0</v>
      </c>
      <c r="I299" s="3" t="b">
        <v>0</v>
      </c>
      <c r="L299" s="12" t="s">
        <v>4403</v>
      </c>
      <c r="O299" s="13">
        <v>7.8799999999999995E-2</v>
      </c>
      <c r="S299" s="3" t="s">
        <v>4404</v>
      </c>
      <c r="T299" s="3" t="s">
        <v>4405</v>
      </c>
      <c r="U299" s="3" t="s">
        <v>4406</v>
      </c>
      <c r="V299" s="3" t="s">
        <v>4407</v>
      </c>
      <c r="W299" s="3" t="s">
        <v>4408</v>
      </c>
      <c r="X299" s="3" t="s">
        <v>4409</v>
      </c>
      <c r="Y299" s="3" t="s">
        <v>4410</v>
      </c>
      <c r="Z299" s="3" t="s">
        <v>4411</v>
      </c>
      <c r="AA299" s="3">
        <v>13</v>
      </c>
      <c r="AB299" s="3">
        <v>0</v>
      </c>
      <c r="AC299" s="14">
        <v>46097</v>
      </c>
      <c r="AD299" s="3" t="s">
        <v>51</v>
      </c>
      <c r="AE299" s="3" t="s">
        <v>2918</v>
      </c>
      <c r="AF299" s="12" t="s">
        <v>4412</v>
      </c>
    </row>
    <row r="300" spans="1:32" ht="12.5" x14ac:dyDescent="0.25">
      <c r="A300" s="3" t="s">
        <v>4413</v>
      </c>
      <c r="B300" s="3" t="s">
        <v>224</v>
      </c>
      <c r="C300" s="3" t="s">
        <v>4414</v>
      </c>
      <c r="E300" s="3">
        <v>439</v>
      </c>
      <c r="F300" s="3">
        <v>1237</v>
      </c>
      <c r="G300" s="3">
        <v>568</v>
      </c>
      <c r="H300" s="3" t="b">
        <v>0</v>
      </c>
      <c r="I300" s="3" t="b">
        <v>0</v>
      </c>
      <c r="K300" s="12" t="s">
        <v>4415</v>
      </c>
      <c r="L300" s="12" t="s">
        <v>4416</v>
      </c>
      <c r="O300" s="13">
        <v>0.1128</v>
      </c>
      <c r="P300" s="3" t="s">
        <v>4417</v>
      </c>
      <c r="S300" s="3" t="s">
        <v>4418</v>
      </c>
      <c r="T300" s="3" t="s">
        <v>4419</v>
      </c>
      <c r="U300" s="3" t="s">
        <v>4420</v>
      </c>
      <c r="V300" s="3" t="s">
        <v>4421</v>
      </c>
      <c r="W300" s="3" t="s">
        <v>4422</v>
      </c>
      <c r="X300" s="3" t="s">
        <v>4423</v>
      </c>
      <c r="Y300" s="3" t="s">
        <v>4424</v>
      </c>
      <c r="Z300" s="3" t="s">
        <v>4425</v>
      </c>
      <c r="AA300" s="3">
        <v>47</v>
      </c>
      <c r="AB300" s="3">
        <v>2</v>
      </c>
      <c r="AC300" s="14">
        <v>46097</v>
      </c>
      <c r="AD300" s="3" t="s">
        <v>51</v>
      </c>
      <c r="AE300" s="3" t="s">
        <v>2918</v>
      </c>
      <c r="AF300" s="12" t="s">
        <v>4426</v>
      </c>
    </row>
    <row r="301" spans="1:32" ht="12.5" x14ac:dyDescent="0.25">
      <c r="A301" s="3" t="s">
        <v>4427</v>
      </c>
      <c r="B301" s="3" t="s">
        <v>224</v>
      </c>
      <c r="C301" s="3" t="s">
        <v>4428</v>
      </c>
      <c r="D301" s="3" t="s">
        <v>4429</v>
      </c>
      <c r="E301" s="3">
        <v>1458</v>
      </c>
      <c r="F301" s="3">
        <v>971</v>
      </c>
      <c r="G301" s="3">
        <v>57</v>
      </c>
      <c r="H301" s="3" t="b">
        <v>0</v>
      </c>
      <c r="I301" s="3" t="b">
        <v>1</v>
      </c>
      <c r="J301" s="3" t="s">
        <v>503</v>
      </c>
      <c r="L301" s="12" t="s">
        <v>4430</v>
      </c>
      <c r="O301" s="13">
        <v>1.7100000000000001E-2</v>
      </c>
      <c r="P301" s="3" t="s">
        <v>4431</v>
      </c>
      <c r="Q301" s="3" t="s">
        <v>4432</v>
      </c>
      <c r="R301" s="3" t="s">
        <v>4433</v>
      </c>
      <c r="S301" s="3" t="s">
        <v>4434</v>
      </c>
      <c r="T301" s="3" t="s">
        <v>4435</v>
      </c>
      <c r="U301" s="3" t="s">
        <v>4436</v>
      </c>
      <c r="V301" s="3" t="s">
        <v>4437</v>
      </c>
      <c r="W301" s="3" t="s">
        <v>4438</v>
      </c>
      <c r="X301" s="3" t="s">
        <v>4439</v>
      </c>
      <c r="Y301" s="3" t="s">
        <v>4440</v>
      </c>
      <c r="Z301" s="3" t="s">
        <v>4441</v>
      </c>
      <c r="AA301" s="3">
        <v>24</v>
      </c>
      <c r="AB301" s="3">
        <v>1</v>
      </c>
      <c r="AC301" s="14">
        <v>46097</v>
      </c>
      <c r="AD301" s="3" t="s">
        <v>51</v>
      </c>
      <c r="AE301" s="3" t="s">
        <v>2918</v>
      </c>
      <c r="AF301" s="12" t="s">
        <v>4442</v>
      </c>
    </row>
    <row r="302" spans="1:32" ht="12.5" x14ac:dyDescent="0.25">
      <c r="A302" s="3" t="s">
        <v>4443</v>
      </c>
      <c r="B302" s="3" t="s">
        <v>224</v>
      </c>
      <c r="C302" s="3" t="s">
        <v>4444</v>
      </c>
      <c r="E302" s="3">
        <v>468</v>
      </c>
      <c r="F302" s="3">
        <v>956</v>
      </c>
      <c r="G302" s="3">
        <v>822</v>
      </c>
      <c r="H302" s="3" t="b">
        <v>0</v>
      </c>
      <c r="I302" s="3" t="b">
        <v>0</v>
      </c>
      <c r="L302" s="12" t="s">
        <v>4445</v>
      </c>
      <c r="O302" s="13">
        <v>9.1300000000000006E-2</v>
      </c>
      <c r="P302" s="3" t="s">
        <v>4446</v>
      </c>
      <c r="S302" s="3" t="s">
        <v>4447</v>
      </c>
      <c r="T302" s="3" t="s">
        <v>4448</v>
      </c>
      <c r="U302" s="3" t="s">
        <v>4449</v>
      </c>
      <c r="V302" s="3" t="s">
        <v>4450</v>
      </c>
      <c r="W302" s="3" t="s">
        <v>4451</v>
      </c>
      <c r="X302" s="3" t="s">
        <v>4452</v>
      </c>
      <c r="Y302" s="3" t="s">
        <v>4453</v>
      </c>
      <c r="Z302" s="3" t="s">
        <v>4454</v>
      </c>
      <c r="AA302" s="3">
        <v>40</v>
      </c>
      <c r="AB302" s="3">
        <v>3</v>
      </c>
      <c r="AC302" s="14">
        <v>46097</v>
      </c>
      <c r="AD302" s="3" t="s">
        <v>51</v>
      </c>
      <c r="AE302" s="3" t="s">
        <v>2918</v>
      </c>
      <c r="AF302" s="12" t="s">
        <v>4455</v>
      </c>
    </row>
    <row r="303" spans="1:32" ht="12.5" x14ac:dyDescent="0.25">
      <c r="A303" s="3" t="s">
        <v>4456</v>
      </c>
      <c r="B303" s="3" t="s">
        <v>224</v>
      </c>
      <c r="C303" s="3" t="s">
        <v>4457</v>
      </c>
      <c r="D303" s="3" t="s">
        <v>4458</v>
      </c>
      <c r="E303" s="3">
        <v>438</v>
      </c>
      <c r="F303" s="3">
        <v>441</v>
      </c>
      <c r="G303" s="3">
        <v>49</v>
      </c>
      <c r="H303" s="3" t="b">
        <v>0</v>
      </c>
      <c r="I303" s="3" t="b">
        <v>0</v>
      </c>
      <c r="L303" s="12" t="s">
        <v>4459</v>
      </c>
      <c r="O303" s="13">
        <v>0.35730000000000001</v>
      </c>
      <c r="P303" s="3" t="s">
        <v>4460</v>
      </c>
      <c r="Q303" s="3" t="s">
        <v>4461</v>
      </c>
      <c r="R303" s="3" t="s">
        <v>4462</v>
      </c>
      <c r="S303" s="3" t="s">
        <v>4463</v>
      </c>
      <c r="T303" s="3" t="s">
        <v>4464</v>
      </c>
      <c r="U303" s="3" t="s">
        <v>4465</v>
      </c>
      <c r="V303" s="3" t="s">
        <v>4466</v>
      </c>
      <c r="W303" s="3" t="s">
        <v>4467</v>
      </c>
      <c r="X303" s="3" t="s">
        <v>4468</v>
      </c>
      <c r="Y303" s="3" t="s">
        <v>4469</v>
      </c>
      <c r="Z303" s="12" t="s">
        <v>4470</v>
      </c>
      <c r="AA303" s="3">
        <v>132</v>
      </c>
      <c r="AB303" s="3">
        <v>25</v>
      </c>
      <c r="AC303" s="14">
        <v>46097</v>
      </c>
      <c r="AD303" s="3" t="s">
        <v>51</v>
      </c>
      <c r="AE303" s="3" t="s">
        <v>2918</v>
      </c>
      <c r="AF303" s="12" t="s">
        <v>4471</v>
      </c>
    </row>
    <row r="304" spans="1:32" ht="12.5" x14ac:dyDescent="0.25">
      <c r="A304" s="3" t="s">
        <v>4472</v>
      </c>
      <c r="B304" s="3" t="s">
        <v>224</v>
      </c>
      <c r="C304" s="3" t="s">
        <v>4473</v>
      </c>
      <c r="D304" s="3" t="s">
        <v>4474</v>
      </c>
      <c r="E304" s="3">
        <v>225</v>
      </c>
      <c r="F304" s="3">
        <v>1451</v>
      </c>
      <c r="G304" s="3">
        <v>40</v>
      </c>
      <c r="H304" s="3" t="b">
        <v>0</v>
      </c>
      <c r="I304" s="3" t="b">
        <v>0</v>
      </c>
      <c r="J304" s="3" t="s">
        <v>281</v>
      </c>
      <c r="K304" s="12" t="s">
        <v>4475</v>
      </c>
      <c r="L304" s="12" t="s">
        <v>4476</v>
      </c>
      <c r="O304" s="13">
        <v>0.26590000000000003</v>
      </c>
      <c r="P304" s="3" t="s">
        <v>4477</v>
      </c>
      <c r="Q304" s="3" t="s">
        <v>4478</v>
      </c>
      <c r="S304" s="3" t="s">
        <v>4479</v>
      </c>
      <c r="T304" s="3" t="s">
        <v>4480</v>
      </c>
      <c r="U304" s="3" t="s">
        <v>4481</v>
      </c>
      <c r="V304" s="3" t="s">
        <v>4482</v>
      </c>
      <c r="X304" s="3" t="s">
        <v>4483</v>
      </c>
      <c r="Y304" s="3" t="s">
        <v>4484</v>
      </c>
      <c r="Z304" s="3" t="s">
        <v>4485</v>
      </c>
      <c r="AA304" s="3">
        <v>55</v>
      </c>
      <c r="AB304" s="3">
        <v>5</v>
      </c>
      <c r="AC304" s="14">
        <v>46097</v>
      </c>
      <c r="AD304" s="3" t="s">
        <v>51</v>
      </c>
      <c r="AE304" s="3" t="s">
        <v>2918</v>
      </c>
      <c r="AF304" s="12" t="s">
        <v>4486</v>
      </c>
    </row>
    <row r="305" spans="1:32" ht="12.5" x14ac:dyDescent="0.25">
      <c r="A305" s="3" t="s">
        <v>4487</v>
      </c>
      <c r="B305" s="3" t="s">
        <v>224</v>
      </c>
      <c r="C305" s="3" t="s">
        <v>4488</v>
      </c>
      <c r="E305" s="3">
        <v>1102</v>
      </c>
      <c r="F305" s="3">
        <v>1465</v>
      </c>
      <c r="G305" s="3">
        <v>157</v>
      </c>
      <c r="H305" s="3" t="b">
        <v>0</v>
      </c>
      <c r="I305" s="3" t="b">
        <v>0</v>
      </c>
      <c r="L305" s="12" t="s">
        <v>4489</v>
      </c>
      <c r="O305" s="13">
        <v>0.17660000000000001</v>
      </c>
      <c r="P305" s="3" t="s">
        <v>4490</v>
      </c>
      <c r="S305" s="3" t="s">
        <v>4491</v>
      </c>
      <c r="T305" s="3" t="s">
        <v>4492</v>
      </c>
      <c r="U305" s="3" t="s">
        <v>4493</v>
      </c>
      <c r="V305" s="3" t="s">
        <v>4494</v>
      </c>
      <c r="W305" s="3" t="s">
        <v>4495</v>
      </c>
      <c r="X305" s="3" t="s">
        <v>4496</v>
      </c>
      <c r="Y305" s="3" t="s">
        <v>4497</v>
      </c>
      <c r="Z305" s="3" t="s">
        <v>4498</v>
      </c>
      <c r="AA305" s="3">
        <v>193</v>
      </c>
      <c r="AB305" s="3">
        <v>1</v>
      </c>
      <c r="AC305" s="14">
        <v>46097</v>
      </c>
      <c r="AD305" s="3" t="s">
        <v>51</v>
      </c>
      <c r="AE305" s="3" t="s">
        <v>2918</v>
      </c>
      <c r="AF305" s="12" t="s">
        <v>4499</v>
      </c>
    </row>
    <row r="306" spans="1:32" ht="12.5" x14ac:dyDescent="0.25">
      <c r="A306" s="3" t="s">
        <v>4500</v>
      </c>
      <c r="B306" s="3" t="s">
        <v>224</v>
      </c>
      <c r="C306" s="3" t="s">
        <v>1378</v>
      </c>
      <c r="D306" s="3" t="s">
        <v>4501</v>
      </c>
      <c r="E306" s="3">
        <v>675</v>
      </c>
      <c r="F306" s="3">
        <v>750</v>
      </c>
      <c r="G306" s="3">
        <v>79</v>
      </c>
      <c r="H306" s="3" t="b">
        <v>0</v>
      </c>
      <c r="I306" s="3" t="b">
        <v>0</v>
      </c>
      <c r="L306" s="12" t="s">
        <v>4502</v>
      </c>
      <c r="O306" s="15">
        <v>0.26</v>
      </c>
      <c r="P306" s="3" t="s">
        <v>4503</v>
      </c>
      <c r="S306" s="3" t="s">
        <v>4504</v>
      </c>
      <c r="T306" s="3" t="s">
        <v>4505</v>
      </c>
      <c r="U306" s="3" t="s">
        <v>4506</v>
      </c>
      <c r="V306" s="3" t="s">
        <v>4507</v>
      </c>
      <c r="W306" s="3" t="s">
        <v>4508</v>
      </c>
      <c r="X306" s="3" t="s">
        <v>4509</v>
      </c>
      <c r="Y306" s="3" t="s">
        <v>4510</v>
      </c>
      <c r="Z306" s="3" t="s">
        <v>4511</v>
      </c>
      <c r="AA306" s="3">
        <v>172</v>
      </c>
      <c r="AB306" s="3">
        <v>3</v>
      </c>
      <c r="AC306" s="14">
        <v>46097</v>
      </c>
      <c r="AD306" s="3" t="s">
        <v>51</v>
      </c>
      <c r="AE306" s="3" t="s">
        <v>2918</v>
      </c>
      <c r="AF306" s="12" t="s">
        <v>4512</v>
      </c>
    </row>
    <row r="307" spans="1:32" ht="12.5" x14ac:dyDescent="0.25">
      <c r="A307" s="3" t="s">
        <v>4513</v>
      </c>
      <c r="B307" s="3" t="s">
        <v>224</v>
      </c>
      <c r="C307" s="3" t="s">
        <v>4514</v>
      </c>
      <c r="E307" s="3">
        <v>352</v>
      </c>
      <c r="F307" s="3">
        <v>1444</v>
      </c>
      <c r="G307" s="3">
        <v>420</v>
      </c>
      <c r="H307" s="3" t="b">
        <v>0</v>
      </c>
      <c r="I307" s="3" t="b">
        <v>1</v>
      </c>
      <c r="J307" s="3" t="s">
        <v>503</v>
      </c>
      <c r="L307" s="12" t="s">
        <v>4515</v>
      </c>
      <c r="O307" s="13">
        <v>3.2000000000000001E-2</v>
      </c>
      <c r="P307" s="3" t="s">
        <v>4516</v>
      </c>
      <c r="S307" s="3" t="s">
        <v>4517</v>
      </c>
      <c r="T307" s="3" t="s">
        <v>4518</v>
      </c>
      <c r="U307" s="3" t="s">
        <v>4519</v>
      </c>
      <c r="V307" s="3" t="s">
        <v>4520</v>
      </c>
      <c r="X307" s="3" t="s">
        <v>4521</v>
      </c>
      <c r="Y307" s="3" t="s">
        <v>4522</v>
      </c>
      <c r="Z307" s="3" t="s">
        <v>4523</v>
      </c>
      <c r="AA307" s="3">
        <v>10</v>
      </c>
      <c r="AB307" s="3">
        <v>1</v>
      </c>
      <c r="AC307" s="14">
        <v>46097</v>
      </c>
      <c r="AD307" s="3" t="s">
        <v>51</v>
      </c>
      <c r="AE307" s="3" t="s">
        <v>2918</v>
      </c>
      <c r="AF307" s="12" t="s">
        <v>4524</v>
      </c>
    </row>
    <row r="308" spans="1:32" ht="12.5" x14ac:dyDescent="0.25">
      <c r="A308" s="3" t="s">
        <v>4525</v>
      </c>
      <c r="B308" s="3" t="s">
        <v>224</v>
      </c>
      <c r="C308" s="3" t="s">
        <v>4526</v>
      </c>
      <c r="D308" s="3" t="s">
        <v>4527</v>
      </c>
      <c r="E308" s="3">
        <v>4883</v>
      </c>
      <c r="F308" s="3">
        <v>1023</v>
      </c>
      <c r="G308" s="3">
        <v>295</v>
      </c>
      <c r="H308" s="3" t="b">
        <v>0</v>
      </c>
      <c r="I308" s="3" t="b">
        <v>0</v>
      </c>
      <c r="L308" s="12" t="s">
        <v>4528</v>
      </c>
      <c r="O308" s="15">
        <v>0.12</v>
      </c>
      <c r="P308" s="3" t="s">
        <v>4529</v>
      </c>
      <c r="Q308" s="3" t="s">
        <v>4530</v>
      </c>
      <c r="R308" s="3" t="s">
        <v>4531</v>
      </c>
      <c r="S308" s="3" t="s">
        <v>4532</v>
      </c>
      <c r="T308" s="3" t="s">
        <v>4533</v>
      </c>
      <c r="U308" s="3" t="s">
        <v>4534</v>
      </c>
      <c r="V308" s="3" t="s">
        <v>4535</v>
      </c>
      <c r="W308" s="3" t="s">
        <v>4536</v>
      </c>
      <c r="X308" s="3" t="s">
        <v>4537</v>
      </c>
      <c r="Y308" s="3" t="s">
        <v>4538</v>
      </c>
      <c r="AA308" s="3">
        <v>579</v>
      </c>
      <c r="AB308" s="3">
        <v>7</v>
      </c>
      <c r="AC308" s="14">
        <v>46097</v>
      </c>
      <c r="AD308" s="3" t="s">
        <v>51</v>
      </c>
      <c r="AE308" s="3" t="s">
        <v>2918</v>
      </c>
      <c r="AF308" s="12" t="s">
        <v>4539</v>
      </c>
    </row>
    <row r="309" spans="1:32" ht="12.5" x14ac:dyDescent="0.25">
      <c r="A309" s="3" t="s">
        <v>4540</v>
      </c>
      <c r="B309" s="3" t="s">
        <v>224</v>
      </c>
      <c r="C309" s="3" t="s">
        <v>4541</v>
      </c>
      <c r="D309" s="3" t="s">
        <v>4542</v>
      </c>
      <c r="E309" s="3">
        <v>1328</v>
      </c>
      <c r="F309" s="3">
        <v>15</v>
      </c>
      <c r="G309" s="3">
        <v>54</v>
      </c>
      <c r="H309" s="3" t="b">
        <v>0</v>
      </c>
      <c r="I309" s="3" t="b">
        <v>1</v>
      </c>
      <c r="J309" s="3" t="s">
        <v>503</v>
      </c>
      <c r="K309" s="12" t="s">
        <v>4543</v>
      </c>
      <c r="L309" s="12" t="s">
        <v>4544</v>
      </c>
      <c r="O309" s="13">
        <v>0.11799999999999999</v>
      </c>
      <c r="P309" s="3" t="s">
        <v>4545</v>
      </c>
      <c r="Q309" s="3" t="s">
        <v>4546</v>
      </c>
      <c r="S309" s="3" t="s">
        <v>4547</v>
      </c>
      <c r="T309" s="3" t="s">
        <v>4548</v>
      </c>
      <c r="U309" s="3" t="s">
        <v>4549</v>
      </c>
      <c r="V309" s="3" t="s">
        <v>4550</v>
      </c>
      <c r="X309" s="3" t="s">
        <v>439</v>
      </c>
      <c r="Z309" s="3" t="s">
        <v>4551</v>
      </c>
      <c r="AA309" s="3">
        <v>84</v>
      </c>
      <c r="AB309" s="3">
        <v>73</v>
      </c>
      <c r="AC309" s="14">
        <v>46097</v>
      </c>
      <c r="AD309" s="3" t="s">
        <v>51</v>
      </c>
      <c r="AE309" s="3" t="s">
        <v>2918</v>
      </c>
      <c r="AF309" s="12" t="s">
        <v>4552</v>
      </c>
    </row>
    <row r="310" spans="1:32" ht="12.5" x14ac:dyDescent="0.25">
      <c r="A310" s="3" t="s">
        <v>4553</v>
      </c>
      <c r="B310" s="3" t="s">
        <v>224</v>
      </c>
      <c r="C310" s="3" t="s">
        <v>4554</v>
      </c>
      <c r="D310" s="3" t="s">
        <v>4555</v>
      </c>
      <c r="E310" s="3">
        <v>890</v>
      </c>
      <c r="F310" s="3">
        <v>644</v>
      </c>
      <c r="G310" s="3">
        <v>28</v>
      </c>
      <c r="H310" s="3" t="b">
        <v>0</v>
      </c>
      <c r="I310" s="3" t="b">
        <v>0</v>
      </c>
      <c r="K310" s="12" t="s">
        <v>4556</v>
      </c>
      <c r="L310" s="12" t="s">
        <v>4557</v>
      </c>
      <c r="O310" s="13">
        <v>0.11990000000000001</v>
      </c>
      <c r="P310" s="3" t="s">
        <v>4558</v>
      </c>
      <c r="Q310" s="3" t="s">
        <v>4559</v>
      </c>
      <c r="S310" s="3" t="s">
        <v>4560</v>
      </c>
      <c r="T310" s="3" t="s">
        <v>4561</v>
      </c>
      <c r="U310" s="3" t="s">
        <v>4562</v>
      </c>
      <c r="V310" s="3" t="s">
        <v>4563</v>
      </c>
      <c r="W310" s="3" t="s">
        <v>4564</v>
      </c>
      <c r="X310" s="3" t="s">
        <v>4565</v>
      </c>
      <c r="Y310" s="3" t="s">
        <v>4566</v>
      </c>
      <c r="Z310" s="3" t="s">
        <v>4567</v>
      </c>
      <c r="AA310" s="3">
        <v>102</v>
      </c>
      <c r="AB310" s="3">
        <v>5</v>
      </c>
      <c r="AC310" s="14">
        <v>46097</v>
      </c>
      <c r="AD310" s="3" t="s">
        <v>51</v>
      </c>
      <c r="AE310" s="3" t="s">
        <v>2918</v>
      </c>
      <c r="AF310" s="12" t="s">
        <v>4568</v>
      </c>
    </row>
    <row r="311" spans="1:32" ht="12.5" x14ac:dyDescent="0.25">
      <c r="A311" s="3" t="s">
        <v>4569</v>
      </c>
      <c r="B311" s="3" t="s">
        <v>224</v>
      </c>
      <c r="C311" s="3" t="s">
        <v>4570</v>
      </c>
      <c r="E311" s="3">
        <v>684</v>
      </c>
      <c r="F311" s="3">
        <v>1476</v>
      </c>
      <c r="G311" s="3">
        <v>296</v>
      </c>
      <c r="H311" s="3" t="b">
        <v>0</v>
      </c>
      <c r="I311" s="3" t="b">
        <v>0</v>
      </c>
      <c r="L311" s="12" t="s">
        <v>4571</v>
      </c>
      <c r="O311" s="13">
        <v>3.61E-2</v>
      </c>
      <c r="P311" s="3" t="s">
        <v>4572</v>
      </c>
      <c r="Q311" s="3" t="s">
        <v>4573</v>
      </c>
      <c r="S311" s="3" t="s">
        <v>4574</v>
      </c>
      <c r="T311" s="3" t="s">
        <v>4575</v>
      </c>
      <c r="U311" s="3" t="s">
        <v>4576</v>
      </c>
      <c r="V311" s="3" t="s">
        <v>4577</v>
      </c>
      <c r="W311" s="3" t="s">
        <v>4578</v>
      </c>
      <c r="X311" s="3" t="s">
        <v>4579</v>
      </c>
      <c r="Y311" s="3" t="s">
        <v>4580</v>
      </c>
      <c r="Z311" s="3" t="s">
        <v>4581</v>
      </c>
      <c r="AA311" s="3">
        <v>24</v>
      </c>
      <c r="AB311" s="3">
        <v>1</v>
      </c>
      <c r="AC311" s="14">
        <v>46097</v>
      </c>
      <c r="AD311" s="3" t="s">
        <v>51</v>
      </c>
      <c r="AE311" s="3" t="s">
        <v>2918</v>
      </c>
      <c r="AF311" s="12" t="s">
        <v>4582</v>
      </c>
    </row>
    <row r="312" spans="1:32" ht="12.5" x14ac:dyDescent="0.25">
      <c r="A312" s="3" t="s">
        <v>4583</v>
      </c>
      <c r="B312" s="3" t="s">
        <v>224</v>
      </c>
      <c r="C312" s="3" t="s">
        <v>4584</v>
      </c>
      <c r="D312" s="3" t="s">
        <v>4585</v>
      </c>
      <c r="E312" s="3">
        <v>435</v>
      </c>
      <c r="F312" s="3">
        <v>381</v>
      </c>
      <c r="G312" s="3">
        <v>33</v>
      </c>
      <c r="H312" s="3" t="b">
        <v>0</v>
      </c>
      <c r="I312" s="3" t="b">
        <v>0</v>
      </c>
      <c r="J312" s="3" t="s">
        <v>790</v>
      </c>
      <c r="K312" s="12" t="s">
        <v>4586</v>
      </c>
      <c r="L312" s="12" t="s">
        <v>4587</v>
      </c>
      <c r="O312" s="15">
        <v>0.06</v>
      </c>
      <c r="P312" s="3" t="s">
        <v>4588</v>
      </c>
      <c r="Q312" s="3" t="s">
        <v>4589</v>
      </c>
      <c r="R312" s="3" t="s">
        <v>4590</v>
      </c>
      <c r="S312" s="3" t="s">
        <v>4591</v>
      </c>
      <c r="T312" s="3" t="s">
        <v>4592</v>
      </c>
      <c r="U312" s="3" t="s">
        <v>4593</v>
      </c>
      <c r="V312" s="3" t="s">
        <v>4594</v>
      </c>
      <c r="W312" s="3" t="s">
        <v>4595</v>
      </c>
      <c r="X312" s="3" t="s">
        <v>4596</v>
      </c>
      <c r="Y312" s="3" t="s">
        <v>4597</v>
      </c>
      <c r="Z312" s="3" t="s">
        <v>4598</v>
      </c>
      <c r="AA312" s="3">
        <v>25</v>
      </c>
      <c r="AB312" s="3">
        <v>1</v>
      </c>
      <c r="AC312" s="14">
        <v>46097</v>
      </c>
      <c r="AD312" s="3" t="s">
        <v>51</v>
      </c>
      <c r="AE312" s="3" t="s">
        <v>2918</v>
      </c>
      <c r="AF312" s="12" t="s">
        <v>4599</v>
      </c>
    </row>
    <row r="313" spans="1:32" ht="12.5" x14ac:dyDescent="0.25">
      <c r="A313" s="3" t="s">
        <v>4600</v>
      </c>
      <c r="B313" s="3" t="s">
        <v>224</v>
      </c>
      <c r="C313" s="3" t="s">
        <v>4601</v>
      </c>
      <c r="D313" s="3" t="s">
        <v>4602</v>
      </c>
      <c r="E313" s="3">
        <v>503</v>
      </c>
      <c r="F313" s="3">
        <v>2329</v>
      </c>
      <c r="G313" s="3">
        <v>598</v>
      </c>
      <c r="H313" s="3" t="b">
        <v>0</v>
      </c>
      <c r="I313" s="3" t="b">
        <v>1</v>
      </c>
      <c r="J313" s="3" t="s">
        <v>1572</v>
      </c>
      <c r="K313" s="12" t="s">
        <v>4603</v>
      </c>
      <c r="L313" s="12" t="s">
        <v>4604</v>
      </c>
      <c r="O313" s="13">
        <v>9.69E-2</v>
      </c>
      <c r="P313" s="3" t="s">
        <v>4605</v>
      </c>
      <c r="Q313" s="3" t="s">
        <v>4606</v>
      </c>
      <c r="S313" s="3" t="s">
        <v>4607</v>
      </c>
      <c r="T313" s="3" t="s">
        <v>4608</v>
      </c>
      <c r="U313" s="3" t="s">
        <v>4609</v>
      </c>
      <c r="V313" s="3" t="s">
        <v>4610</v>
      </c>
      <c r="W313" s="3" t="s">
        <v>4611</v>
      </c>
      <c r="X313" s="3" t="s">
        <v>4612</v>
      </c>
      <c r="Y313" s="3" t="s">
        <v>4613</v>
      </c>
      <c r="Z313" s="12" t="s">
        <v>4614</v>
      </c>
      <c r="AA313" s="3">
        <v>43</v>
      </c>
      <c r="AB313" s="3">
        <v>5</v>
      </c>
      <c r="AC313" s="14">
        <v>46097</v>
      </c>
      <c r="AD313" s="3" t="s">
        <v>51</v>
      </c>
      <c r="AE313" s="3" t="s">
        <v>2918</v>
      </c>
      <c r="AF313" s="12" t="s">
        <v>4615</v>
      </c>
    </row>
    <row r="314" spans="1:32" ht="12.5" x14ac:dyDescent="0.25">
      <c r="A314" s="3" t="s">
        <v>4616</v>
      </c>
      <c r="B314" s="3" t="s">
        <v>224</v>
      </c>
      <c r="C314" s="3" t="s">
        <v>4617</v>
      </c>
      <c r="D314" s="3" t="s">
        <v>4618</v>
      </c>
      <c r="E314" s="3">
        <v>763</v>
      </c>
      <c r="F314" s="3">
        <v>5245</v>
      </c>
      <c r="G314" s="3">
        <v>697</v>
      </c>
      <c r="H314" s="3" t="b">
        <v>0</v>
      </c>
      <c r="I314" s="3" t="b">
        <v>0</v>
      </c>
      <c r="L314" s="12" t="s">
        <v>4619</v>
      </c>
      <c r="O314" s="13">
        <v>0.24160000000000001</v>
      </c>
      <c r="P314" s="3" t="s">
        <v>4620</v>
      </c>
      <c r="R314" s="3" t="s">
        <v>4621</v>
      </c>
      <c r="S314" s="3" t="s">
        <v>4622</v>
      </c>
      <c r="T314" s="3" t="s">
        <v>4623</v>
      </c>
      <c r="U314" s="3" t="s">
        <v>4624</v>
      </c>
      <c r="V314" s="3" t="s">
        <v>4625</v>
      </c>
      <c r="W314" s="3" t="s">
        <v>4626</v>
      </c>
      <c r="X314" s="3" t="s">
        <v>439</v>
      </c>
      <c r="Z314" s="3" t="s">
        <v>4627</v>
      </c>
      <c r="AA314" s="3">
        <v>180</v>
      </c>
      <c r="AB314" s="3">
        <v>4</v>
      </c>
      <c r="AC314" s="14">
        <v>46097</v>
      </c>
      <c r="AD314" s="3" t="s">
        <v>51</v>
      </c>
      <c r="AE314" s="3" t="s">
        <v>2918</v>
      </c>
      <c r="AF314" s="12" t="s">
        <v>4628</v>
      </c>
    </row>
    <row r="315" spans="1:32" ht="12.5" x14ac:dyDescent="0.25">
      <c r="A315" s="3" t="s">
        <v>4629</v>
      </c>
      <c r="B315" s="3" t="s">
        <v>224</v>
      </c>
      <c r="C315" s="3" t="s">
        <v>4630</v>
      </c>
      <c r="E315" s="3">
        <v>11821</v>
      </c>
      <c r="F315" s="3">
        <v>911</v>
      </c>
      <c r="G315" s="3">
        <v>1808</v>
      </c>
      <c r="H315" s="3" t="b">
        <v>0</v>
      </c>
      <c r="I315" s="3" t="b">
        <v>1</v>
      </c>
      <c r="J315" s="3" t="s">
        <v>4187</v>
      </c>
      <c r="K315" s="12" t="s">
        <v>4631</v>
      </c>
      <c r="L315" s="12" t="s">
        <v>4632</v>
      </c>
      <c r="O315" s="13">
        <v>6.9999999999999999E-4</v>
      </c>
      <c r="P315" s="3" t="s">
        <v>4633</v>
      </c>
      <c r="Q315" s="3" t="s">
        <v>4634</v>
      </c>
      <c r="S315" s="3" t="s">
        <v>4635</v>
      </c>
      <c r="T315" s="3" t="s">
        <v>4636</v>
      </c>
      <c r="U315" s="3" t="s">
        <v>4637</v>
      </c>
      <c r="V315" s="3" t="s">
        <v>4638</v>
      </c>
      <c r="W315" s="3" t="s">
        <v>4639</v>
      </c>
      <c r="X315" s="3" t="s">
        <v>4640</v>
      </c>
      <c r="Y315" s="3" t="s">
        <v>4641</v>
      </c>
      <c r="Z315" s="3" t="s">
        <v>4642</v>
      </c>
      <c r="AA315" s="3">
        <v>7</v>
      </c>
      <c r="AB315" s="3">
        <v>1</v>
      </c>
      <c r="AC315" s="14">
        <v>46097</v>
      </c>
      <c r="AD315" s="3" t="s">
        <v>51</v>
      </c>
      <c r="AE315" s="3" t="s">
        <v>2918</v>
      </c>
      <c r="AF315" s="12" t="s">
        <v>4643</v>
      </c>
    </row>
    <row r="316" spans="1:32" ht="12.5" x14ac:dyDescent="0.25">
      <c r="A316" s="3" t="s">
        <v>4644</v>
      </c>
      <c r="B316" s="3" t="s">
        <v>224</v>
      </c>
      <c r="C316" s="3" t="s">
        <v>4645</v>
      </c>
      <c r="E316" s="3">
        <v>209</v>
      </c>
      <c r="F316" s="3">
        <v>7492</v>
      </c>
      <c r="G316" s="3">
        <v>26</v>
      </c>
      <c r="H316" s="3" t="b">
        <v>0</v>
      </c>
      <c r="I316" s="3" t="b">
        <v>0</v>
      </c>
      <c r="L316" s="12" t="s">
        <v>4646</v>
      </c>
      <c r="O316" s="13">
        <v>2.63E-2</v>
      </c>
      <c r="P316" s="3" t="s">
        <v>4647</v>
      </c>
      <c r="S316" s="3" t="s">
        <v>4648</v>
      </c>
      <c r="T316" s="3" t="s">
        <v>4649</v>
      </c>
      <c r="U316" s="3" t="s">
        <v>755</v>
      </c>
      <c r="V316" s="3" t="s">
        <v>4650</v>
      </c>
      <c r="X316" s="3" t="s">
        <v>4651</v>
      </c>
      <c r="Y316" s="3" t="s">
        <v>4652</v>
      </c>
      <c r="Z316" s="3" t="s">
        <v>4653</v>
      </c>
      <c r="AA316" s="3">
        <v>5</v>
      </c>
      <c r="AB316" s="3">
        <v>0</v>
      </c>
      <c r="AC316" s="14">
        <v>46097</v>
      </c>
      <c r="AD316" s="3" t="s">
        <v>51</v>
      </c>
      <c r="AE316" s="3" t="s">
        <v>2918</v>
      </c>
      <c r="AF316" s="12" t="s">
        <v>4654</v>
      </c>
    </row>
    <row r="317" spans="1:32" ht="12.5" x14ac:dyDescent="0.25">
      <c r="A317" s="3" t="s">
        <v>4655</v>
      </c>
      <c r="B317" s="3" t="s">
        <v>224</v>
      </c>
      <c r="C317" s="3" t="s">
        <v>4656</v>
      </c>
      <c r="D317" s="3" t="s">
        <v>4657</v>
      </c>
      <c r="E317" s="3">
        <v>2404</v>
      </c>
      <c r="F317" s="3">
        <v>5424</v>
      </c>
      <c r="G317" s="3">
        <v>203</v>
      </c>
      <c r="H317" s="3" t="b">
        <v>0</v>
      </c>
      <c r="I317" s="3" t="b">
        <v>1</v>
      </c>
      <c r="J317" s="3" t="s">
        <v>561</v>
      </c>
      <c r="K317" s="12" t="s">
        <v>4658</v>
      </c>
      <c r="L317" s="12" t="s">
        <v>4659</v>
      </c>
      <c r="O317" s="13">
        <v>2.3E-3</v>
      </c>
      <c r="P317" s="3" t="s">
        <v>4660</v>
      </c>
      <c r="Q317" s="3" t="s">
        <v>4661</v>
      </c>
      <c r="S317" s="3" t="s">
        <v>4662</v>
      </c>
      <c r="T317" s="3" t="s">
        <v>4663</v>
      </c>
      <c r="U317" s="3" t="s">
        <v>810</v>
      </c>
      <c r="V317" s="3" t="s">
        <v>4664</v>
      </c>
      <c r="X317" s="3" t="s">
        <v>4665</v>
      </c>
      <c r="Y317" s="3" t="s">
        <v>4666</v>
      </c>
      <c r="Z317" s="3" t="s">
        <v>4667</v>
      </c>
      <c r="AA317" s="3">
        <v>5</v>
      </c>
      <c r="AB317" s="3">
        <v>0</v>
      </c>
      <c r="AC317" s="14">
        <v>46097</v>
      </c>
      <c r="AD317" s="3" t="s">
        <v>51</v>
      </c>
      <c r="AE317" s="3" t="s">
        <v>2918</v>
      </c>
      <c r="AF317" s="12" t="s">
        <v>4668</v>
      </c>
    </row>
    <row r="318" spans="1:32" ht="12.5" x14ac:dyDescent="0.25">
      <c r="A318" s="3" t="s">
        <v>4669</v>
      </c>
      <c r="B318" s="3" t="s">
        <v>224</v>
      </c>
      <c r="C318" s="3" t="s">
        <v>4670</v>
      </c>
      <c r="D318" s="3" t="s">
        <v>4671</v>
      </c>
      <c r="E318" s="3">
        <v>15190</v>
      </c>
      <c r="F318" s="3">
        <v>1288</v>
      </c>
      <c r="G318" s="3">
        <v>93</v>
      </c>
      <c r="H318" s="3" t="b">
        <v>0</v>
      </c>
      <c r="I318" s="3" t="b">
        <v>0</v>
      </c>
      <c r="J318" s="3" t="s">
        <v>4672</v>
      </c>
      <c r="K318" s="12" t="s">
        <v>4673</v>
      </c>
      <c r="L318" s="12" t="s">
        <v>4674</v>
      </c>
      <c r="O318" s="13">
        <v>1.55E-2</v>
      </c>
      <c r="P318" s="3" t="s">
        <v>4675</v>
      </c>
      <c r="R318" s="3" t="s">
        <v>4676</v>
      </c>
      <c r="S318" s="3" t="s">
        <v>4677</v>
      </c>
      <c r="T318" s="3" t="s">
        <v>4678</v>
      </c>
      <c r="U318" s="3" t="s">
        <v>4679</v>
      </c>
      <c r="V318" s="3" t="s">
        <v>4680</v>
      </c>
      <c r="W318" s="3" t="s">
        <v>4681</v>
      </c>
      <c r="X318" s="3" t="s">
        <v>3856</v>
      </c>
      <c r="Y318" s="3" t="s">
        <v>4682</v>
      </c>
      <c r="Z318" s="3" t="s">
        <v>4683</v>
      </c>
      <c r="AA318" s="3">
        <v>227</v>
      </c>
      <c r="AB318" s="3">
        <v>7</v>
      </c>
      <c r="AC318" s="14">
        <v>46097</v>
      </c>
      <c r="AD318" s="3" t="s">
        <v>51</v>
      </c>
      <c r="AE318" s="3" t="s">
        <v>2918</v>
      </c>
      <c r="AF318" s="12" t="s">
        <v>4684</v>
      </c>
    </row>
    <row r="319" spans="1:32" ht="12.5" x14ac:dyDescent="0.25">
      <c r="A319" s="3" t="s">
        <v>4685</v>
      </c>
      <c r="B319" s="3" t="s">
        <v>224</v>
      </c>
      <c r="C319" s="3" t="s">
        <v>4686</v>
      </c>
      <c r="D319" s="3" t="s">
        <v>4687</v>
      </c>
      <c r="E319" s="3">
        <v>1763</v>
      </c>
      <c r="F319" s="3">
        <v>751</v>
      </c>
      <c r="G319" s="3">
        <v>13</v>
      </c>
      <c r="H319" s="3" t="b">
        <v>0</v>
      </c>
      <c r="I319" s="3" t="b">
        <v>1</v>
      </c>
      <c r="J319" s="3" t="s">
        <v>1341</v>
      </c>
      <c r="K319" s="12" t="s">
        <v>4688</v>
      </c>
      <c r="L319" s="12" t="s">
        <v>4689</v>
      </c>
      <c r="O319" s="13">
        <v>6.3100000000000003E-2</v>
      </c>
      <c r="P319" s="3" t="s">
        <v>4690</v>
      </c>
      <c r="S319" s="3" t="s">
        <v>4691</v>
      </c>
      <c r="T319" s="3" t="s">
        <v>4692</v>
      </c>
      <c r="U319" s="3" t="s">
        <v>4693</v>
      </c>
      <c r="V319" s="3" t="s">
        <v>4694</v>
      </c>
      <c r="W319" s="3" t="s">
        <v>4695</v>
      </c>
      <c r="X319" s="3" t="s">
        <v>4696</v>
      </c>
      <c r="Y319" s="3" t="s">
        <v>4697</v>
      </c>
      <c r="Z319" s="3" t="s">
        <v>4698</v>
      </c>
      <c r="AA319" s="3">
        <v>108</v>
      </c>
      <c r="AB319" s="3">
        <v>3</v>
      </c>
      <c r="AC319" s="14">
        <v>46097</v>
      </c>
      <c r="AD319" s="3" t="s">
        <v>51</v>
      </c>
      <c r="AE319" s="3" t="s">
        <v>2918</v>
      </c>
      <c r="AF319" s="12" t="s">
        <v>4699</v>
      </c>
    </row>
    <row r="320" spans="1:32" ht="12.5" x14ac:dyDescent="0.25">
      <c r="A320" s="3" t="s">
        <v>4700</v>
      </c>
      <c r="B320" s="3" t="s">
        <v>224</v>
      </c>
      <c r="C320" s="3" t="s">
        <v>4701</v>
      </c>
      <c r="D320" s="3" t="s">
        <v>4702</v>
      </c>
      <c r="E320" s="3">
        <v>698</v>
      </c>
      <c r="F320" s="3">
        <v>523</v>
      </c>
      <c r="G320" s="3">
        <v>149</v>
      </c>
      <c r="H320" s="3" t="b">
        <v>1</v>
      </c>
      <c r="I320" s="3" t="b">
        <v>0</v>
      </c>
      <c r="L320" s="12" t="s">
        <v>4703</v>
      </c>
      <c r="O320" s="13">
        <v>0.14269999999999999</v>
      </c>
      <c r="P320" s="3" t="s">
        <v>4704</v>
      </c>
      <c r="S320" s="3" t="s">
        <v>4705</v>
      </c>
      <c r="T320" s="3" t="s">
        <v>4706</v>
      </c>
      <c r="U320" s="3" t="s">
        <v>4707</v>
      </c>
      <c r="V320" s="3" t="s">
        <v>4708</v>
      </c>
      <c r="W320" s="3" t="s">
        <v>4709</v>
      </c>
      <c r="X320" s="3" t="s">
        <v>4710</v>
      </c>
      <c r="Y320" s="3" t="s">
        <v>4711</v>
      </c>
      <c r="Z320" s="3" t="s">
        <v>4712</v>
      </c>
      <c r="AA320" s="3">
        <v>98</v>
      </c>
      <c r="AB320" s="3">
        <v>1</v>
      </c>
      <c r="AC320" s="14">
        <v>46097</v>
      </c>
      <c r="AD320" s="3" t="s">
        <v>51</v>
      </c>
      <c r="AE320" s="3" t="s">
        <v>2918</v>
      </c>
      <c r="AF320" s="12" t="s">
        <v>4713</v>
      </c>
    </row>
    <row r="321" spans="1:32" ht="12.5" x14ac:dyDescent="0.25">
      <c r="A321" s="3" t="s">
        <v>4714</v>
      </c>
      <c r="B321" s="3" t="s">
        <v>224</v>
      </c>
      <c r="C321" s="3" t="s">
        <v>4715</v>
      </c>
      <c r="D321" s="3" t="s">
        <v>4716</v>
      </c>
      <c r="E321" s="3">
        <v>594</v>
      </c>
      <c r="F321" s="3">
        <v>1682</v>
      </c>
      <c r="G321" s="3">
        <v>55</v>
      </c>
      <c r="H321" s="3" t="b">
        <v>0</v>
      </c>
      <c r="I321" s="3" t="b">
        <v>1</v>
      </c>
      <c r="J321" s="3" t="s">
        <v>4717</v>
      </c>
      <c r="L321" s="12" t="s">
        <v>4718</v>
      </c>
      <c r="O321" s="13">
        <v>3.5099999999999999E-2</v>
      </c>
      <c r="P321" s="3" t="s">
        <v>4719</v>
      </c>
      <c r="S321" s="3" t="s">
        <v>4720</v>
      </c>
      <c r="T321" s="3" t="s">
        <v>4721</v>
      </c>
      <c r="U321" s="3" t="s">
        <v>4722</v>
      </c>
      <c r="V321" s="3" t="s">
        <v>4723</v>
      </c>
      <c r="W321" s="3" t="s">
        <v>4724</v>
      </c>
      <c r="X321" s="3" t="s">
        <v>4725</v>
      </c>
      <c r="Y321" s="3" t="s">
        <v>4726</v>
      </c>
      <c r="Z321" s="3" t="s">
        <v>4727</v>
      </c>
      <c r="AA321" s="3">
        <v>16</v>
      </c>
      <c r="AB321" s="3">
        <v>5</v>
      </c>
      <c r="AC321" s="14">
        <v>46097</v>
      </c>
      <c r="AD321" s="3" t="s">
        <v>51</v>
      </c>
      <c r="AE321" s="3" t="s">
        <v>2918</v>
      </c>
      <c r="AF321" s="12" t="s">
        <v>4728</v>
      </c>
    </row>
    <row r="322" spans="1:32" ht="12.5" x14ac:dyDescent="0.25">
      <c r="A322" s="3" t="s">
        <v>4729</v>
      </c>
      <c r="B322" s="3" t="s">
        <v>224</v>
      </c>
      <c r="C322" s="3" t="s">
        <v>4730</v>
      </c>
      <c r="D322" s="3" t="s">
        <v>4731</v>
      </c>
      <c r="E322" s="3">
        <v>1189</v>
      </c>
      <c r="F322" s="3">
        <v>494</v>
      </c>
      <c r="G322" s="3">
        <v>566</v>
      </c>
      <c r="H322" s="3" t="b">
        <v>0</v>
      </c>
      <c r="I322" s="3" t="b">
        <v>1</v>
      </c>
      <c r="J322" s="3" t="s">
        <v>1341</v>
      </c>
      <c r="L322" s="12" t="s">
        <v>4732</v>
      </c>
      <c r="O322" s="13">
        <v>9.1999999999999998E-2</v>
      </c>
      <c r="P322" s="3" t="s">
        <v>4733</v>
      </c>
      <c r="Q322" s="3" t="s">
        <v>4734</v>
      </c>
      <c r="S322" s="3" t="s">
        <v>4735</v>
      </c>
      <c r="T322" s="3" t="s">
        <v>4736</v>
      </c>
      <c r="U322" s="3" t="s">
        <v>4737</v>
      </c>
      <c r="V322" s="3" t="s">
        <v>4738</v>
      </c>
      <c r="W322" s="3" t="s">
        <v>4739</v>
      </c>
      <c r="X322" s="3" t="s">
        <v>4740</v>
      </c>
      <c r="Y322" s="3" t="s">
        <v>4741</v>
      </c>
      <c r="Z322" s="3" t="s">
        <v>4742</v>
      </c>
      <c r="AA322" s="3">
        <v>93</v>
      </c>
      <c r="AB322" s="3">
        <v>16</v>
      </c>
      <c r="AC322" s="14">
        <v>46097</v>
      </c>
      <c r="AD322" s="3" t="s">
        <v>51</v>
      </c>
      <c r="AE322" s="3" t="s">
        <v>2918</v>
      </c>
      <c r="AF322" s="12" t="s">
        <v>4743</v>
      </c>
    </row>
    <row r="323" spans="1:32" ht="12.5" x14ac:dyDescent="0.25">
      <c r="A323" s="3" t="s">
        <v>4744</v>
      </c>
      <c r="B323" s="3" t="s">
        <v>224</v>
      </c>
      <c r="C323" s="3" t="s">
        <v>4745</v>
      </c>
      <c r="E323" s="3">
        <v>106</v>
      </c>
      <c r="F323" s="3">
        <v>470</v>
      </c>
      <c r="G323" s="3">
        <v>22</v>
      </c>
      <c r="H323" s="3" t="b">
        <v>0</v>
      </c>
      <c r="I323" s="3" t="b">
        <v>0</v>
      </c>
      <c r="L323" s="12" t="s">
        <v>4746</v>
      </c>
      <c r="O323" s="13">
        <v>0.1124</v>
      </c>
      <c r="P323" s="3" t="s">
        <v>4747</v>
      </c>
      <c r="S323" s="3" t="s">
        <v>4748</v>
      </c>
      <c r="T323" s="3" t="s">
        <v>4749</v>
      </c>
      <c r="U323" s="3" t="s">
        <v>4750</v>
      </c>
      <c r="V323" s="3" t="s">
        <v>4751</v>
      </c>
      <c r="X323" s="3" t="s">
        <v>615</v>
      </c>
      <c r="Y323" s="3" t="s">
        <v>4752</v>
      </c>
      <c r="AA323" s="3">
        <v>12</v>
      </c>
      <c r="AB323" s="3">
        <v>0</v>
      </c>
      <c r="AC323" s="14">
        <v>46097</v>
      </c>
      <c r="AD323" s="3" t="s">
        <v>51</v>
      </c>
      <c r="AE323" s="3" t="s">
        <v>2918</v>
      </c>
      <c r="AF323" s="12" t="s">
        <v>4753</v>
      </c>
    </row>
    <row r="324" spans="1:32" ht="12.5" x14ac:dyDescent="0.25">
      <c r="A324" s="3" t="s">
        <v>4754</v>
      </c>
      <c r="B324" s="3" t="s">
        <v>224</v>
      </c>
      <c r="C324" s="3" t="s">
        <v>4755</v>
      </c>
      <c r="D324" s="3" t="s">
        <v>4756</v>
      </c>
      <c r="E324" s="3">
        <v>8334</v>
      </c>
      <c r="F324" s="3">
        <v>215</v>
      </c>
      <c r="G324" s="3">
        <v>136</v>
      </c>
      <c r="H324" s="3" t="b">
        <v>0</v>
      </c>
      <c r="I324" s="3" t="b">
        <v>0</v>
      </c>
      <c r="J324" s="3" t="s">
        <v>1872</v>
      </c>
      <c r="K324" s="12" t="s">
        <v>4757</v>
      </c>
      <c r="L324" s="12" t="s">
        <v>4758</v>
      </c>
      <c r="O324" s="13">
        <v>1E-3</v>
      </c>
      <c r="P324" s="3" t="s">
        <v>4759</v>
      </c>
      <c r="Q324" s="3" t="s">
        <v>4760</v>
      </c>
      <c r="R324" s="3" t="s">
        <v>4761</v>
      </c>
      <c r="S324" s="3" t="s">
        <v>4762</v>
      </c>
      <c r="T324" s="3" t="s">
        <v>4763</v>
      </c>
      <c r="U324" s="3" t="s">
        <v>258</v>
      </c>
      <c r="V324" s="3" t="s">
        <v>4764</v>
      </c>
      <c r="W324" s="3" t="s">
        <v>4765</v>
      </c>
      <c r="X324" s="3" t="s">
        <v>4766</v>
      </c>
      <c r="Y324" s="3" t="s">
        <v>4767</v>
      </c>
      <c r="Z324" s="3" t="s">
        <v>4768</v>
      </c>
      <c r="AA324" s="3">
        <v>8</v>
      </c>
      <c r="AB324" s="3">
        <v>0</v>
      </c>
      <c r="AC324" s="14">
        <v>46097</v>
      </c>
      <c r="AD324" s="3" t="s">
        <v>51</v>
      </c>
      <c r="AE324" s="3" t="s">
        <v>2918</v>
      </c>
      <c r="AF324" s="12" t="s">
        <v>4769</v>
      </c>
    </row>
    <row r="325" spans="1:32" ht="12.5" x14ac:dyDescent="0.25">
      <c r="A325" s="3" t="s">
        <v>4770</v>
      </c>
      <c r="B325" s="3" t="s">
        <v>224</v>
      </c>
      <c r="C325" s="3" t="s">
        <v>4771</v>
      </c>
      <c r="D325" s="3" t="s">
        <v>4772</v>
      </c>
      <c r="E325" s="3">
        <v>1452</v>
      </c>
      <c r="F325" s="3">
        <v>1469</v>
      </c>
      <c r="G325" s="3">
        <v>113</v>
      </c>
      <c r="H325" s="3" t="b">
        <v>0</v>
      </c>
      <c r="I325" s="3" t="b">
        <v>0</v>
      </c>
      <c r="L325" s="12" t="s">
        <v>4773</v>
      </c>
      <c r="O325" s="13">
        <v>3.32E-2</v>
      </c>
      <c r="P325" s="3" t="s">
        <v>4774</v>
      </c>
      <c r="R325" s="3" t="s">
        <v>4775</v>
      </c>
      <c r="S325" s="3" t="s">
        <v>4776</v>
      </c>
      <c r="T325" s="3" t="s">
        <v>4777</v>
      </c>
      <c r="U325" s="3" t="s">
        <v>4778</v>
      </c>
      <c r="V325" s="3" t="s">
        <v>4779</v>
      </c>
      <c r="W325" s="3" t="s">
        <v>4780</v>
      </c>
      <c r="X325" s="3" t="s">
        <v>439</v>
      </c>
      <c r="Z325" s="3" t="s">
        <v>4781</v>
      </c>
      <c r="AA325" s="3">
        <v>45</v>
      </c>
      <c r="AB325" s="3">
        <v>3</v>
      </c>
      <c r="AC325" s="14">
        <v>46097</v>
      </c>
      <c r="AD325" s="3" t="s">
        <v>51</v>
      </c>
      <c r="AE325" s="3" t="s">
        <v>2918</v>
      </c>
      <c r="AF325" s="12" t="s">
        <v>4782</v>
      </c>
    </row>
    <row r="326" spans="1:32" ht="12.5" x14ac:dyDescent="0.25">
      <c r="A326" s="3" t="s">
        <v>4783</v>
      </c>
      <c r="B326" s="3" t="s">
        <v>224</v>
      </c>
      <c r="C326" s="3" t="s">
        <v>4784</v>
      </c>
      <c r="E326" s="3">
        <v>278</v>
      </c>
      <c r="F326" s="3">
        <v>743</v>
      </c>
      <c r="G326" s="3">
        <v>28</v>
      </c>
      <c r="H326" s="3" t="b">
        <v>0</v>
      </c>
      <c r="I326" s="3" t="b">
        <v>0</v>
      </c>
      <c r="L326" s="12" t="s">
        <v>4785</v>
      </c>
      <c r="O326" s="13">
        <v>0.1193</v>
      </c>
      <c r="P326" s="3" t="s">
        <v>4786</v>
      </c>
      <c r="S326" s="3" t="s">
        <v>4787</v>
      </c>
      <c r="T326" s="3" t="s">
        <v>4788</v>
      </c>
      <c r="U326" s="3" t="s">
        <v>4789</v>
      </c>
      <c r="V326" s="3" t="s">
        <v>4790</v>
      </c>
      <c r="W326" s="3" t="s">
        <v>4791</v>
      </c>
      <c r="X326" s="3" t="s">
        <v>4792</v>
      </c>
      <c r="Y326" s="3" t="s">
        <v>4793</v>
      </c>
      <c r="Z326" s="3" t="s">
        <v>4794</v>
      </c>
      <c r="AA326" s="3">
        <v>33</v>
      </c>
      <c r="AB326" s="3">
        <v>1</v>
      </c>
      <c r="AC326" s="14">
        <v>46097</v>
      </c>
      <c r="AD326" s="3" t="s">
        <v>51</v>
      </c>
      <c r="AE326" s="3" t="s">
        <v>2918</v>
      </c>
      <c r="AF326" s="12" t="s">
        <v>4795</v>
      </c>
    </row>
    <row r="327" spans="1:32" ht="12.5" x14ac:dyDescent="0.25">
      <c r="A327" s="3" t="s">
        <v>4796</v>
      </c>
      <c r="B327" s="3" t="s">
        <v>224</v>
      </c>
      <c r="C327" s="3" t="s">
        <v>4797</v>
      </c>
      <c r="E327" s="3">
        <v>186</v>
      </c>
      <c r="F327" s="3">
        <v>1149</v>
      </c>
      <c r="G327" s="3">
        <v>29</v>
      </c>
      <c r="H327" s="3" t="b">
        <v>0</v>
      </c>
      <c r="I327" s="3" t="b">
        <v>0</v>
      </c>
      <c r="L327" s="12" t="s">
        <v>4798</v>
      </c>
      <c r="O327" s="13">
        <v>3.5799999999999998E-2</v>
      </c>
      <c r="P327" s="3" t="s">
        <v>4799</v>
      </c>
      <c r="Q327" s="3" t="s">
        <v>4800</v>
      </c>
      <c r="S327" s="3" t="s">
        <v>4801</v>
      </c>
      <c r="T327" s="3" t="s">
        <v>4802</v>
      </c>
      <c r="U327" s="3" t="s">
        <v>348</v>
      </c>
      <c r="V327" s="3" t="s">
        <v>4803</v>
      </c>
      <c r="X327" s="3" t="s">
        <v>4804</v>
      </c>
      <c r="Y327" s="3" t="s">
        <v>4805</v>
      </c>
      <c r="Z327" s="3" t="s">
        <v>4806</v>
      </c>
      <c r="AA327" s="3">
        <v>7</v>
      </c>
      <c r="AB327" s="3">
        <v>0</v>
      </c>
      <c r="AC327" s="14">
        <v>46097</v>
      </c>
      <c r="AD327" s="3" t="s">
        <v>51</v>
      </c>
      <c r="AE327" s="3" t="s">
        <v>2918</v>
      </c>
      <c r="AF327" s="12" t="s">
        <v>4807</v>
      </c>
    </row>
    <row r="328" spans="1:32" ht="12.5" x14ac:dyDescent="0.25">
      <c r="A328" s="3" t="s">
        <v>4808</v>
      </c>
      <c r="B328" s="3" t="s">
        <v>224</v>
      </c>
      <c r="C328" s="3" t="s">
        <v>4809</v>
      </c>
      <c r="E328" s="3">
        <v>1288</v>
      </c>
      <c r="F328" s="3">
        <v>772</v>
      </c>
      <c r="G328" s="3">
        <v>49</v>
      </c>
      <c r="H328" s="3" t="b">
        <v>0</v>
      </c>
      <c r="I328" s="3" t="b">
        <v>0</v>
      </c>
      <c r="J328" s="3" t="s">
        <v>3257</v>
      </c>
      <c r="L328" s="12" t="s">
        <v>4810</v>
      </c>
      <c r="O328" s="13">
        <v>0.14649999999999999</v>
      </c>
      <c r="P328" s="3" t="s">
        <v>4811</v>
      </c>
      <c r="S328" s="3" t="s">
        <v>4812</v>
      </c>
      <c r="T328" s="3" t="s">
        <v>4813</v>
      </c>
      <c r="U328" s="3" t="s">
        <v>4814</v>
      </c>
      <c r="V328" s="3" t="s">
        <v>4815</v>
      </c>
      <c r="W328" s="3" t="s">
        <v>4816</v>
      </c>
      <c r="X328" s="3" t="s">
        <v>4817</v>
      </c>
      <c r="Y328" s="3" t="s">
        <v>4818</v>
      </c>
      <c r="AA328" s="3">
        <v>182</v>
      </c>
      <c r="AB328" s="3">
        <v>7</v>
      </c>
      <c r="AC328" s="14">
        <v>46097</v>
      </c>
      <c r="AD328" s="3" t="s">
        <v>51</v>
      </c>
      <c r="AE328" s="3" t="s">
        <v>2918</v>
      </c>
      <c r="AF328" s="12" t="s">
        <v>4819</v>
      </c>
    </row>
    <row r="329" spans="1:32" ht="12.5" x14ac:dyDescent="0.25">
      <c r="A329" s="3" t="s">
        <v>4820</v>
      </c>
      <c r="B329" s="3" t="s">
        <v>224</v>
      </c>
      <c r="C329" s="3" t="s">
        <v>1378</v>
      </c>
      <c r="E329" s="3">
        <v>115</v>
      </c>
      <c r="F329" s="3">
        <v>597</v>
      </c>
      <c r="G329" s="3">
        <v>44</v>
      </c>
      <c r="H329" s="3" t="b">
        <v>0</v>
      </c>
      <c r="I329" s="3" t="b">
        <v>0</v>
      </c>
      <c r="L329" s="12" t="s">
        <v>4821</v>
      </c>
      <c r="O329" s="13">
        <v>0.24490000000000001</v>
      </c>
      <c r="P329" s="3" t="s">
        <v>4822</v>
      </c>
      <c r="S329" s="3" t="s">
        <v>4823</v>
      </c>
      <c r="T329" s="3" t="s">
        <v>4824</v>
      </c>
      <c r="U329" s="3" t="s">
        <v>4825</v>
      </c>
      <c r="V329" s="3" t="s">
        <v>4826</v>
      </c>
      <c r="X329" s="3" t="s">
        <v>321</v>
      </c>
      <c r="Y329" s="3" t="s">
        <v>4827</v>
      </c>
      <c r="AA329" s="3">
        <v>25</v>
      </c>
      <c r="AB329" s="3">
        <v>3</v>
      </c>
      <c r="AC329" s="14">
        <v>46097</v>
      </c>
      <c r="AD329" s="3" t="s">
        <v>51</v>
      </c>
      <c r="AE329" s="3" t="s">
        <v>2918</v>
      </c>
      <c r="AF329" s="12" t="s">
        <v>4828</v>
      </c>
    </row>
    <row r="330" spans="1:32" ht="12.5" x14ac:dyDescent="0.25">
      <c r="A330" s="3" t="s">
        <v>4829</v>
      </c>
      <c r="B330" s="3" t="s">
        <v>224</v>
      </c>
      <c r="C330" s="3" t="s">
        <v>4830</v>
      </c>
      <c r="E330" s="3">
        <v>335</v>
      </c>
      <c r="F330" s="3">
        <v>444</v>
      </c>
      <c r="G330" s="3">
        <v>17</v>
      </c>
      <c r="H330" s="3" t="b">
        <v>0</v>
      </c>
      <c r="I330" s="3" t="b">
        <v>0</v>
      </c>
      <c r="L330" s="12" t="s">
        <v>4831</v>
      </c>
      <c r="O330" s="13">
        <v>0.1353</v>
      </c>
      <c r="S330" s="3" t="s">
        <v>4832</v>
      </c>
      <c r="T330" s="3" t="s">
        <v>4833</v>
      </c>
      <c r="U330" s="3" t="s">
        <v>4834</v>
      </c>
      <c r="V330" s="3" t="s">
        <v>4835</v>
      </c>
      <c r="W330" s="3" t="s">
        <v>4836</v>
      </c>
      <c r="X330" s="3" t="s">
        <v>4837</v>
      </c>
      <c r="Y330" s="3" t="s">
        <v>4838</v>
      </c>
      <c r="AA330" s="3">
        <v>44</v>
      </c>
      <c r="AB330" s="3">
        <v>1</v>
      </c>
      <c r="AC330" s="14">
        <v>46097</v>
      </c>
      <c r="AD330" s="3" t="s">
        <v>51</v>
      </c>
      <c r="AE330" s="3" t="s">
        <v>2918</v>
      </c>
      <c r="AF330" s="12" t="s">
        <v>4839</v>
      </c>
    </row>
    <row r="331" spans="1:32" ht="12.5" x14ac:dyDescent="0.25">
      <c r="A331" s="3" t="s">
        <v>4840</v>
      </c>
      <c r="B331" s="3" t="s">
        <v>224</v>
      </c>
      <c r="C331" s="3" t="s">
        <v>4841</v>
      </c>
      <c r="E331" s="3">
        <v>90</v>
      </c>
      <c r="F331" s="3">
        <v>373</v>
      </c>
      <c r="G331" s="3">
        <v>39</v>
      </c>
      <c r="H331" s="3" t="b">
        <v>0</v>
      </c>
      <c r="I331" s="3" t="b">
        <v>0</v>
      </c>
      <c r="K331" s="12" t="s">
        <v>4842</v>
      </c>
      <c r="L331" s="12" t="s">
        <v>4843</v>
      </c>
      <c r="O331" s="13">
        <v>0.30830000000000002</v>
      </c>
      <c r="P331" s="3" t="s">
        <v>4844</v>
      </c>
      <c r="R331" s="3" t="s">
        <v>4845</v>
      </c>
      <c r="S331" s="3" t="s">
        <v>4846</v>
      </c>
      <c r="T331" s="3" t="s">
        <v>4847</v>
      </c>
      <c r="U331" s="3" t="s">
        <v>4848</v>
      </c>
      <c r="V331" s="3" t="s">
        <v>4849</v>
      </c>
      <c r="W331" s="3" t="s">
        <v>4850</v>
      </c>
      <c r="X331" s="3" t="s">
        <v>4851</v>
      </c>
      <c r="Y331" s="3" t="s">
        <v>4852</v>
      </c>
      <c r="Z331" s="3" t="s">
        <v>4853</v>
      </c>
      <c r="AA331" s="3">
        <v>26</v>
      </c>
      <c r="AB331" s="3">
        <v>1</v>
      </c>
      <c r="AC331" s="14">
        <v>46097</v>
      </c>
      <c r="AD331" s="3" t="s">
        <v>51</v>
      </c>
      <c r="AE331" s="3" t="s">
        <v>2918</v>
      </c>
      <c r="AF331" s="12" t="s">
        <v>4854</v>
      </c>
    </row>
    <row r="332" spans="1:32" ht="12.5" x14ac:dyDescent="0.25">
      <c r="A332" s="3" t="s">
        <v>4855</v>
      </c>
      <c r="B332" s="3" t="s">
        <v>224</v>
      </c>
      <c r="C332" s="3" t="s">
        <v>4856</v>
      </c>
      <c r="D332" s="3" t="s">
        <v>4857</v>
      </c>
      <c r="E332" s="3">
        <v>216</v>
      </c>
      <c r="F332" s="3">
        <v>1138</v>
      </c>
      <c r="G332" s="3">
        <v>21</v>
      </c>
      <c r="H332" s="3" t="b">
        <v>0</v>
      </c>
      <c r="I332" s="3" t="b">
        <v>1</v>
      </c>
      <c r="J332" s="3" t="s">
        <v>2431</v>
      </c>
      <c r="K332" s="12" t="s">
        <v>4858</v>
      </c>
      <c r="L332" s="12" t="s">
        <v>4859</v>
      </c>
      <c r="O332" s="13">
        <v>0.21299999999999999</v>
      </c>
      <c r="P332" s="3" t="s">
        <v>4860</v>
      </c>
      <c r="S332" s="3" t="s">
        <v>4861</v>
      </c>
      <c r="T332" s="3" t="s">
        <v>4862</v>
      </c>
      <c r="U332" s="3" t="s">
        <v>4863</v>
      </c>
      <c r="V332" s="3" t="s">
        <v>4864</v>
      </c>
      <c r="X332" s="3" t="s">
        <v>4865</v>
      </c>
      <c r="Y332" s="3" t="s">
        <v>4866</v>
      </c>
      <c r="Z332" s="3" t="s">
        <v>4867</v>
      </c>
      <c r="AA332" s="3">
        <v>45</v>
      </c>
      <c r="AB332" s="3">
        <v>1</v>
      </c>
      <c r="AC332" s="14">
        <v>46097</v>
      </c>
      <c r="AD332" s="3" t="s">
        <v>51</v>
      </c>
      <c r="AE332" s="3" t="s">
        <v>2918</v>
      </c>
      <c r="AF332" s="12" t="s">
        <v>4868</v>
      </c>
    </row>
    <row r="333" spans="1:32" ht="12.5" x14ac:dyDescent="0.25">
      <c r="A333" s="3" t="s">
        <v>4869</v>
      </c>
      <c r="B333" s="3" t="s">
        <v>224</v>
      </c>
      <c r="C333" s="3" t="s">
        <v>4870</v>
      </c>
      <c r="D333" s="3" t="s">
        <v>4871</v>
      </c>
      <c r="E333" s="3">
        <v>999</v>
      </c>
      <c r="F333" s="3">
        <v>5351</v>
      </c>
      <c r="G333" s="3">
        <v>35</v>
      </c>
      <c r="H333" s="3" t="b">
        <v>0</v>
      </c>
      <c r="I333" s="3" t="b">
        <v>1</v>
      </c>
      <c r="J333" s="3" t="s">
        <v>1572</v>
      </c>
      <c r="K333" s="12" t="s">
        <v>4872</v>
      </c>
      <c r="L333" s="12" t="s">
        <v>4873</v>
      </c>
      <c r="O333" s="13">
        <v>4.3E-3</v>
      </c>
      <c r="P333" s="3" t="s">
        <v>4874</v>
      </c>
      <c r="S333" s="3" t="s">
        <v>4875</v>
      </c>
      <c r="T333" s="3" t="s">
        <v>4876</v>
      </c>
      <c r="U333" s="3" t="s">
        <v>4877</v>
      </c>
      <c r="V333" s="3" t="s">
        <v>4878</v>
      </c>
      <c r="X333" s="3" t="s">
        <v>4879</v>
      </c>
      <c r="Y333" s="3" t="s">
        <v>4880</v>
      </c>
      <c r="Z333" s="3" t="s">
        <v>4881</v>
      </c>
      <c r="AA333" s="3">
        <v>4</v>
      </c>
      <c r="AB333" s="3">
        <v>0</v>
      </c>
      <c r="AC333" s="14">
        <v>46097</v>
      </c>
      <c r="AD333" s="3" t="s">
        <v>51</v>
      </c>
      <c r="AE333" s="3" t="s">
        <v>2918</v>
      </c>
      <c r="AF333" s="12" t="s">
        <v>4882</v>
      </c>
    </row>
    <row r="334" spans="1:32" ht="12.5" x14ac:dyDescent="0.25">
      <c r="A334" s="3" t="s">
        <v>4883</v>
      </c>
      <c r="B334" s="3" t="s">
        <v>224</v>
      </c>
      <c r="C334" s="3" t="s">
        <v>4884</v>
      </c>
      <c r="D334" s="3" t="s">
        <v>4885</v>
      </c>
      <c r="E334" s="3">
        <v>181</v>
      </c>
      <c r="F334" s="3">
        <v>715</v>
      </c>
      <c r="G334" s="3">
        <v>65</v>
      </c>
      <c r="H334" s="3" t="b">
        <v>0</v>
      </c>
      <c r="I334" s="3" t="b">
        <v>0</v>
      </c>
      <c r="K334" s="12" t="s">
        <v>4886</v>
      </c>
      <c r="L334" s="12" t="s">
        <v>4887</v>
      </c>
      <c r="O334" s="13">
        <v>6.1699999999999998E-2</v>
      </c>
      <c r="P334" s="3" t="s">
        <v>4888</v>
      </c>
      <c r="S334" s="3" t="s">
        <v>4889</v>
      </c>
      <c r="T334" s="3" t="s">
        <v>4890</v>
      </c>
      <c r="U334" s="3" t="s">
        <v>4891</v>
      </c>
      <c r="V334" s="3" t="s">
        <v>4892</v>
      </c>
      <c r="W334" s="3" t="s">
        <v>4893</v>
      </c>
      <c r="X334" s="3" t="s">
        <v>4894</v>
      </c>
      <c r="Y334" s="3" t="s">
        <v>4895</v>
      </c>
      <c r="Z334" s="3" t="s">
        <v>4896</v>
      </c>
      <c r="AA334" s="3">
        <v>10</v>
      </c>
      <c r="AB334" s="3">
        <v>2</v>
      </c>
      <c r="AC334" s="14">
        <v>46097</v>
      </c>
      <c r="AD334" s="3" t="s">
        <v>51</v>
      </c>
      <c r="AE334" s="3" t="s">
        <v>2918</v>
      </c>
      <c r="AF334" s="12" t="s">
        <v>4897</v>
      </c>
    </row>
    <row r="335" spans="1:32" ht="12.5" x14ac:dyDescent="0.25">
      <c r="A335" s="3" t="s">
        <v>4898</v>
      </c>
      <c r="B335" s="3" t="s">
        <v>224</v>
      </c>
      <c r="C335" s="3" t="s">
        <v>4899</v>
      </c>
      <c r="D335" s="3" t="s">
        <v>4900</v>
      </c>
      <c r="E335" s="3">
        <v>778</v>
      </c>
      <c r="F335" s="3">
        <v>999</v>
      </c>
      <c r="G335" s="3">
        <v>69</v>
      </c>
      <c r="H335" s="3" t="b">
        <v>0</v>
      </c>
      <c r="I335" s="3" t="b">
        <v>1</v>
      </c>
      <c r="J335" s="3" t="s">
        <v>1341</v>
      </c>
      <c r="K335" s="12" t="s">
        <v>4901</v>
      </c>
      <c r="L335" s="12" t="s">
        <v>4902</v>
      </c>
      <c r="O335" s="13">
        <v>0.16880000000000001</v>
      </c>
      <c r="P335" s="3" t="s">
        <v>4903</v>
      </c>
      <c r="R335" s="3" t="s">
        <v>4904</v>
      </c>
      <c r="S335" s="3" t="s">
        <v>4905</v>
      </c>
      <c r="T335" s="3" t="s">
        <v>4906</v>
      </c>
      <c r="U335" s="3" t="s">
        <v>4907</v>
      </c>
      <c r="V335" s="3" t="s">
        <v>4908</v>
      </c>
      <c r="W335" s="3" t="s">
        <v>4909</v>
      </c>
      <c r="X335" s="3" t="s">
        <v>2117</v>
      </c>
      <c r="Y335" s="3" t="s">
        <v>4910</v>
      </c>
      <c r="AA335" s="3">
        <v>125</v>
      </c>
      <c r="AB335" s="3">
        <v>6</v>
      </c>
      <c r="AC335" s="14">
        <v>46097</v>
      </c>
      <c r="AD335" s="3" t="s">
        <v>51</v>
      </c>
      <c r="AE335" s="3" t="s">
        <v>2918</v>
      </c>
      <c r="AF335" s="12" t="s">
        <v>4911</v>
      </c>
    </row>
    <row r="336" spans="1:32" ht="12.5" x14ac:dyDescent="0.25">
      <c r="A336" s="3" t="s">
        <v>4912</v>
      </c>
      <c r="B336" s="3" t="s">
        <v>224</v>
      </c>
      <c r="C336" s="3" t="s">
        <v>4913</v>
      </c>
      <c r="D336" s="3" t="s">
        <v>4914</v>
      </c>
      <c r="E336" s="3">
        <v>1041</v>
      </c>
      <c r="F336" s="3">
        <v>1621</v>
      </c>
      <c r="G336" s="3">
        <v>152</v>
      </c>
      <c r="H336" s="3" t="b">
        <v>0</v>
      </c>
      <c r="I336" s="3" t="b">
        <v>0</v>
      </c>
      <c r="J336" s="3" t="s">
        <v>3257</v>
      </c>
      <c r="K336" s="12" t="s">
        <v>4915</v>
      </c>
      <c r="L336" s="12" t="s">
        <v>4916</v>
      </c>
      <c r="O336" s="13">
        <v>2.3699999999999999E-2</v>
      </c>
      <c r="P336" s="3" t="s">
        <v>4917</v>
      </c>
      <c r="S336" s="3" t="s">
        <v>4918</v>
      </c>
      <c r="T336" s="3" t="s">
        <v>4919</v>
      </c>
      <c r="U336" s="3" t="s">
        <v>4920</v>
      </c>
      <c r="V336" s="3" t="s">
        <v>4921</v>
      </c>
      <c r="W336" s="3" t="s">
        <v>4922</v>
      </c>
      <c r="X336" s="3" t="s">
        <v>4923</v>
      </c>
      <c r="Y336" s="3" t="s">
        <v>4924</v>
      </c>
      <c r="Z336" s="3" t="s">
        <v>4925</v>
      </c>
      <c r="AA336" s="3">
        <v>23</v>
      </c>
      <c r="AB336" s="3">
        <v>1</v>
      </c>
      <c r="AC336" s="14">
        <v>46097</v>
      </c>
      <c r="AD336" s="3" t="s">
        <v>51</v>
      </c>
      <c r="AE336" s="3" t="s">
        <v>2918</v>
      </c>
      <c r="AF336" s="12" t="s">
        <v>4926</v>
      </c>
    </row>
    <row r="337" spans="1:32" ht="12.5" x14ac:dyDescent="0.25">
      <c r="A337" s="3" t="s">
        <v>4927</v>
      </c>
      <c r="B337" s="3" t="s">
        <v>224</v>
      </c>
      <c r="C337" s="3" t="s">
        <v>4928</v>
      </c>
      <c r="E337" s="3">
        <v>1360</v>
      </c>
      <c r="F337" s="3">
        <v>1637</v>
      </c>
      <c r="G337" s="3">
        <v>470</v>
      </c>
      <c r="H337" s="3" t="b">
        <v>0</v>
      </c>
      <c r="I337" s="3" t="b">
        <v>0</v>
      </c>
      <c r="L337" s="12" t="s">
        <v>4929</v>
      </c>
      <c r="O337" s="13">
        <v>0.1222</v>
      </c>
      <c r="P337" s="3" t="s">
        <v>4930</v>
      </c>
      <c r="S337" s="3" t="s">
        <v>4931</v>
      </c>
      <c r="T337" s="3" t="s">
        <v>4932</v>
      </c>
      <c r="U337" s="3" t="s">
        <v>4933</v>
      </c>
      <c r="V337" s="3" t="s">
        <v>4934</v>
      </c>
      <c r="W337" s="3" t="s">
        <v>4935</v>
      </c>
      <c r="X337" s="3" t="s">
        <v>4936</v>
      </c>
      <c r="Y337" s="3" t="s">
        <v>4937</v>
      </c>
      <c r="Z337" s="3" t="s">
        <v>4938</v>
      </c>
      <c r="AA337" s="3">
        <v>163</v>
      </c>
      <c r="AB337" s="3">
        <v>3</v>
      </c>
      <c r="AC337" s="14">
        <v>46097</v>
      </c>
      <c r="AD337" s="3" t="s">
        <v>51</v>
      </c>
      <c r="AE337" s="3" t="s">
        <v>2918</v>
      </c>
      <c r="AF337" s="12" t="s">
        <v>4939</v>
      </c>
    </row>
    <row r="338" spans="1:32" ht="12.5" x14ac:dyDescent="0.25">
      <c r="A338" s="3" t="s">
        <v>4940</v>
      </c>
      <c r="B338" s="3" t="s">
        <v>224</v>
      </c>
      <c r="C338" s="3" t="s">
        <v>4941</v>
      </c>
      <c r="D338" s="3" t="s">
        <v>4942</v>
      </c>
      <c r="E338" s="3">
        <v>363</v>
      </c>
      <c r="F338" s="3">
        <v>663</v>
      </c>
      <c r="G338" s="3">
        <v>89</v>
      </c>
      <c r="H338" s="3" t="b">
        <v>0</v>
      </c>
      <c r="I338" s="3" t="b">
        <v>0</v>
      </c>
      <c r="J338" s="3" t="s">
        <v>4943</v>
      </c>
      <c r="L338" s="12" t="s">
        <v>4944</v>
      </c>
      <c r="O338" s="13">
        <v>0.50109999999999999</v>
      </c>
      <c r="P338" s="3" t="s">
        <v>4945</v>
      </c>
      <c r="S338" s="3" t="s">
        <v>4946</v>
      </c>
      <c r="T338" s="3" t="s">
        <v>4947</v>
      </c>
      <c r="U338" s="3" t="s">
        <v>4948</v>
      </c>
      <c r="V338" s="3" t="s">
        <v>4949</v>
      </c>
      <c r="W338" s="3" t="s">
        <v>4950</v>
      </c>
      <c r="X338" s="3" t="s">
        <v>4951</v>
      </c>
      <c r="Y338" s="3" t="s">
        <v>4952</v>
      </c>
      <c r="Z338" s="3" t="s">
        <v>4953</v>
      </c>
      <c r="AA338" s="3">
        <v>180</v>
      </c>
      <c r="AB338" s="3">
        <v>2</v>
      </c>
      <c r="AC338" s="14">
        <v>46097</v>
      </c>
      <c r="AD338" s="3" t="s">
        <v>51</v>
      </c>
      <c r="AE338" s="3" t="s">
        <v>2918</v>
      </c>
      <c r="AF338" s="12" t="s">
        <v>4954</v>
      </c>
    </row>
    <row r="339" spans="1:32" ht="12.5" x14ac:dyDescent="0.25">
      <c r="A339" s="3" t="s">
        <v>4955</v>
      </c>
      <c r="B339" s="3" t="s">
        <v>224</v>
      </c>
      <c r="C339" s="3" t="s">
        <v>4956</v>
      </c>
      <c r="D339" s="3" t="s">
        <v>4957</v>
      </c>
      <c r="E339" s="3">
        <v>1046</v>
      </c>
      <c r="F339" s="3">
        <v>1177</v>
      </c>
      <c r="G339" s="3">
        <v>31</v>
      </c>
      <c r="H339" s="3" t="b">
        <v>0</v>
      </c>
      <c r="I339" s="3" t="b">
        <v>1</v>
      </c>
      <c r="J339" s="3" t="s">
        <v>4958</v>
      </c>
      <c r="L339" s="12" t="s">
        <v>4959</v>
      </c>
      <c r="O339" s="13">
        <v>3.1699999999999999E-2</v>
      </c>
      <c r="P339" s="3" t="s">
        <v>4960</v>
      </c>
      <c r="S339" s="3" t="s">
        <v>4961</v>
      </c>
      <c r="T339" s="3" t="s">
        <v>4962</v>
      </c>
      <c r="U339" s="3" t="s">
        <v>4963</v>
      </c>
      <c r="V339" s="3" t="s">
        <v>4964</v>
      </c>
      <c r="W339" s="3" t="s">
        <v>4965</v>
      </c>
      <c r="X339" s="3" t="s">
        <v>4966</v>
      </c>
      <c r="Y339" s="3" t="s">
        <v>4967</v>
      </c>
      <c r="Z339" s="12" t="s">
        <v>4968</v>
      </c>
      <c r="AA339" s="3">
        <v>32</v>
      </c>
      <c r="AB339" s="3">
        <v>1</v>
      </c>
      <c r="AC339" s="14">
        <v>46097</v>
      </c>
      <c r="AD339" s="3" t="s">
        <v>51</v>
      </c>
      <c r="AE339" s="3" t="s">
        <v>2918</v>
      </c>
      <c r="AF339" s="12" t="s">
        <v>4969</v>
      </c>
    </row>
    <row r="340" spans="1:32" ht="12.5" x14ac:dyDescent="0.25">
      <c r="A340" s="3" t="s">
        <v>4970</v>
      </c>
      <c r="B340" s="3" t="s">
        <v>224</v>
      </c>
      <c r="C340" s="3" t="s">
        <v>4971</v>
      </c>
      <c r="D340" s="3" t="s">
        <v>4972</v>
      </c>
      <c r="E340" s="3">
        <v>2679</v>
      </c>
      <c r="F340" s="3">
        <v>2304</v>
      </c>
      <c r="G340" s="3">
        <v>725</v>
      </c>
      <c r="H340" s="3" t="b">
        <v>0</v>
      </c>
      <c r="I340" s="3" t="b">
        <v>0</v>
      </c>
      <c r="L340" s="12" t="s">
        <v>4973</v>
      </c>
      <c r="O340" s="13">
        <v>5.7999999999999996E-3</v>
      </c>
      <c r="P340" s="3" t="s">
        <v>4974</v>
      </c>
      <c r="Q340" s="3" t="s">
        <v>4975</v>
      </c>
      <c r="R340" s="3" t="s">
        <v>4976</v>
      </c>
      <c r="S340" s="3" t="s">
        <v>4977</v>
      </c>
      <c r="T340" s="3" t="s">
        <v>4978</v>
      </c>
      <c r="U340" s="3" t="s">
        <v>4979</v>
      </c>
      <c r="V340" s="3" t="s">
        <v>4980</v>
      </c>
      <c r="W340" s="3" t="s">
        <v>4981</v>
      </c>
      <c r="X340" s="3" t="s">
        <v>4982</v>
      </c>
      <c r="Y340" s="3" t="s">
        <v>4983</v>
      </c>
      <c r="Z340" s="3" t="s">
        <v>4984</v>
      </c>
      <c r="AA340" s="3">
        <v>15</v>
      </c>
      <c r="AB340" s="3">
        <v>0</v>
      </c>
      <c r="AC340" s="14">
        <v>46097</v>
      </c>
      <c r="AD340" s="3" t="s">
        <v>51</v>
      </c>
      <c r="AE340" s="3" t="s">
        <v>2918</v>
      </c>
      <c r="AF340" s="12" t="s">
        <v>4985</v>
      </c>
    </row>
    <row r="341" spans="1:32" ht="12.5" x14ac:dyDescent="0.25">
      <c r="A341" s="3" t="s">
        <v>4986</v>
      </c>
      <c r="B341" s="3" t="s">
        <v>224</v>
      </c>
      <c r="C341" s="3" t="s">
        <v>4987</v>
      </c>
      <c r="E341" s="3">
        <v>287</v>
      </c>
      <c r="F341" s="3">
        <v>388</v>
      </c>
      <c r="G341" s="3">
        <v>152</v>
      </c>
      <c r="H341" s="3" t="b">
        <v>0</v>
      </c>
      <c r="I341" s="3" t="b">
        <v>0</v>
      </c>
      <c r="L341" s="12" t="s">
        <v>4988</v>
      </c>
      <c r="O341" s="13">
        <v>9.64E-2</v>
      </c>
      <c r="P341" s="3" t="s">
        <v>4989</v>
      </c>
      <c r="S341" s="3" t="s">
        <v>4990</v>
      </c>
      <c r="T341" s="3" t="s">
        <v>4991</v>
      </c>
      <c r="U341" s="3" t="s">
        <v>348</v>
      </c>
      <c r="V341" s="3" t="s">
        <v>4992</v>
      </c>
      <c r="W341" s="3" t="s">
        <v>4993</v>
      </c>
      <c r="X341" s="3" t="s">
        <v>321</v>
      </c>
      <c r="Y341" s="3" t="s">
        <v>4994</v>
      </c>
      <c r="Z341" s="12" t="s">
        <v>4995</v>
      </c>
      <c r="AA341" s="3">
        <v>28</v>
      </c>
      <c r="AB341" s="3">
        <v>0</v>
      </c>
      <c r="AC341" s="14">
        <v>46097</v>
      </c>
      <c r="AD341" s="3" t="s">
        <v>51</v>
      </c>
      <c r="AE341" s="3" t="s">
        <v>2918</v>
      </c>
      <c r="AF341" s="12" t="s">
        <v>4996</v>
      </c>
    </row>
    <row r="342" spans="1:32" ht="12.5" x14ac:dyDescent="0.25">
      <c r="A342" s="3" t="s">
        <v>4997</v>
      </c>
      <c r="B342" s="3" t="s">
        <v>224</v>
      </c>
      <c r="C342" s="3" t="s">
        <v>4998</v>
      </c>
      <c r="D342" s="3" t="s">
        <v>4999</v>
      </c>
      <c r="E342" s="3">
        <v>785</v>
      </c>
      <c r="F342" s="3">
        <v>557</v>
      </c>
      <c r="G342" s="3">
        <v>126</v>
      </c>
      <c r="H342" s="3" t="b">
        <v>0</v>
      </c>
      <c r="I342" s="3" t="b">
        <v>0</v>
      </c>
      <c r="K342" s="12" t="s">
        <v>5000</v>
      </c>
      <c r="L342" s="12" t="s">
        <v>5001</v>
      </c>
      <c r="O342" s="13">
        <v>7.8100000000000003E-2</v>
      </c>
      <c r="P342" s="3" t="s">
        <v>5002</v>
      </c>
      <c r="Q342" s="3" t="s">
        <v>5003</v>
      </c>
      <c r="R342" s="3" t="s">
        <v>5004</v>
      </c>
      <c r="S342" s="3" t="s">
        <v>5005</v>
      </c>
      <c r="T342" s="3" t="s">
        <v>5006</v>
      </c>
      <c r="U342" s="3" t="s">
        <v>5007</v>
      </c>
      <c r="V342" s="3" t="s">
        <v>5008</v>
      </c>
      <c r="W342" s="3" t="s">
        <v>4999</v>
      </c>
      <c r="X342" s="3" t="s">
        <v>615</v>
      </c>
      <c r="Y342" s="3" t="s">
        <v>5009</v>
      </c>
      <c r="AA342" s="3">
        <v>61</v>
      </c>
      <c r="AB342" s="3">
        <v>0</v>
      </c>
      <c r="AC342" s="14">
        <v>46097</v>
      </c>
      <c r="AD342" s="3" t="s">
        <v>49</v>
      </c>
      <c r="AE342" s="3" t="s">
        <v>5010</v>
      </c>
      <c r="AF342" s="12" t="s">
        <v>5011</v>
      </c>
    </row>
    <row r="343" spans="1:32" ht="12.5" x14ac:dyDescent="0.25">
      <c r="A343" s="3" t="s">
        <v>5012</v>
      </c>
      <c r="B343" s="3" t="s">
        <v>224</v>
      </c>
      <c r="C343" s="3" t="s">
        <v>5012</v>
      </c>
      <c r="E343" s="3">
        <v>205</v>
      </c>
      <c r="F343" s="3">
        <v>620</v>
      </c>
      <c r="G343" s="3">
        <v>487</v>
      </c>
      <c r="H343" s="3" t="b">
        <v>0</v>
      </c>
      <c r="I343" s="3" t="b">
        <v>0</v>
      </c>
      <c r="L343" s="12" t="s">
        <v>5013</v>
      </c>
      <c r="O343" s="13">
        <v>0.1077</v>
      </c>
      <c r="P343" s="3" t="s">
        <v>5014</v>
      </c>
      <c r="S343" s="3" t="s">
        <v>5015</v>
      </c>
      <c r="T343" s="3" t="s">
        <v>5016</v>
      </c>
      <c r="U343" s="3" t="s">
        <v>5017</v>
      </c>
      <c r="V343" s="3" t="s">
        <v>5018</v>
      </c>
      <c r="W343" s="3" t="s">
        <v>5019</v>
      </c>
      <c r="X343" s="3" t="s">
        <v>615</v>
      </c>
      <c r="Y343" s="3" t="s">
        <v>5020</v>
      </c>
      <c r="AA343" s="3">
        <v>22</v>
      </c>
      <c r="AB343" s="3">
        <v>0</v>
      </c>
      <c r="AC343" s="14">
        <v>46097</v>
      </c>
      <c r="AD343" s="3" t="s">
        <v>49</v>
      </c>
      <c r="AE343" s="3" t="s">
        <v>5010</v>
      </c>
      <c r="AF343" s="12" t="s">
        <v>5021</v>
      </c>
    </row>
    <row r="344" spans="1:32" ht="12.5" x14ac:dyDescent="0.25">
      <c r="A344" s="3" t="s">
        <v>5022</v>
      </c>
      <c r="B344" s="3" t="s">
        <v>224</v>
      </c>
      <c r="C344" s="3" t="s">
        <v>1402</v>
      </c>
      <c r="D344" s="3" t="s">
        <v>5023</v>
      </c>
      <c r="E344" s="3">
        <v>503</v>
      </c>
      <c r="F344" s="3">
        <v>1796</v>
      </c>
      <c r="G344" s="3">
        <v>167</v>
      </c>
      <c r="H344" s="3" t="b">
        <v>0</v>
      </c>
      <c r="I344" s="3" t="b">
        <v>0</v>
      </c>
      <c r="L344" s="12" t="s">
        <v>5024</v>
      </c>
      <c r="O344" s="13">
        <v>0.1229</v>
      </c>
      <c r="P344" s="3" t="s">
        <v>5025</v>
      </c>
      <c r="Q344" s="3" t="s">
        <v>5026</v>
      </c>
      <c r="R344" s="3" t="s">
        <v>5027</v>
      </c>
      <c r="S344" s="3" t="s">
        <v>5028</v>
      </c>
      <c r="T344" s="3" t="s">
        <v>5029</v>
      </c>
      <c r="U344" s="3" t="s">
        <v>5030</v>
      </c>
      <c r="V344" s="3" t="s">
        <v>5031</v>
      </c>
      <c r="W344" s="3" t="s">
        <v>5032</v>
      </c>
      <c r="X344" s="3" t="s">
        <v>5033</v>
      </c>
      <c r="Y344" s="3" t="s">
        <v>5034</v>
      </c>
      <c r="Z344" s="3" t="s">
        <v>5035</v>
      </c>
      <c r="AA344" s="3">
        <v>58</v>
      </c>
      <c r="AB344" s="3">
        <v>4</v>
      </c>
      <c r="AC344" s="14">
        <v>46097</v>
      </c>
      <c r="AD344" s="3" t="s">
        <v>49</v>
      </c>
      <c r="AE344" s="3" t="s">
        <v>5010</v>
      </c>
      <c r="AF344" s="12" t="s">
        <v>5036</v>
      </c>
    </row>
    <row r="345" spans="1:32" ht="12.5" x14ac:dyDescent="0.25">
      <c r="A345" s="3" t="s">
        <v>5037</v>
      </c>
      <c r="B345" s="3" t="s">
        <v>224</v>
      </c>
      <c r="C345" s="3" t="s">
        <v>5038</v>
      </c>
      <c r="D345" s="3" t="s">
        <v>5039</v>
      </c>
      <c r="E345" s="3">
        <v>1304</v>
      </c>
      <c r="F345" s="3">
        <v>2839</v>
      </c>
      <c r="G345" s="3">
        <v>714</v>
      </c>
      <c r="H345" s="3" t="b">
        <v>0</v>
      </c>
      <c r="I345" s="3" t="b">
        <v>0</v>
      </c>
      <c r="K345" s="12" t="s">
        <v>5040</v>
      </c>
      <c r="L345" s="12" t="s">
        <v>5041</v>
      </c>
      <c r="O345" s="13">
        <v>5.3999999999999999E-2</v>
      </c>
      <c r="P345" s="3" t="s">
        <v>5042</v>
      </c>
      <c r="Q345" s="3" t="s">
        <v>5043</v>
      </c>
      <c r="R345" s="3" t="s">
        <v>5044</v>
      </c>
      <c r="S345" s="3" t="s">
        <v>5045</v>
      </c>
      <c r="T345" s="3" t="s">
        <v>5046</v>
      </c>
      <c r="U345" s="3" t="s">
        <v>5047</v>
      </c>
      <c r="V345" s="3" t="s">
        <v>5048</v>
      </c>
      <c r="W345" s="3" t="s">
        <v>5049</v>
      </c>
      <c r="X345" s="3" t="s">
        <v>5050</v>
      </c>
      <c r="Y345" s="3" t="s">
        <v>5051</v>
      </c>
      <c r="Z345" s="3" t="s">
        <v>5052</v>
      </c>
      <c r="AA345" s="3">
        <v>65</v>
      </c>
      <c r="AB345" s="3">
        <v>5</v>
      </c>
      <c r="AC345" s="14">
        <v>46097</v>
      </c>
      <c r="AD345" s="3" t="s">
        <v>49</v>
      </c>
      <c r="AE345" s="3" t="s">
        <v>5010</v>
      </c>
      <c r="AF345" s="12" t="s">
        <v>5053</v>
      </c>
    </row>
    <row r="346" spans="1:32" ht="12.5" x14ac:dyDescent="0.25">
      <c r="A346" s="3" t="s">
        <v>5054</v>
      </c>
      <c r="B346" s="3" t="s">
        <v>224</v>
      </c>
      <c r="C346" s="3" t="s">
        <v>5055</v>
      </c>
      <c r="D346" s="3" t="s">
        <v>5056</v>
      </c>
      <c r="E346" s="3">
        <v>298</v>
      </c>
      <c r="F346" s="3">
        <v>323</v>
      </c>
      <c r="G346" s="3">
        <v>17</v>
      </c>
      <c r="H346" s="3" t="b">
        <v>0</v>
      </c>
      <c r="I346" s="3" t="b">
        <v>0</v>
      </c>
      <c r="L346" s="12" t="s">
        <v>5057</v>
      </c>
      <c r="O346" s="13">
        <v>5.5599999999999997E-2</v>
      </c>
      <c r="P346" s="3" t="s">
        <v>5058</v>
      </c>
      <c r="S346" s="3" t="s">
        <v>5059</v>
      </c>
      <c r="T346" s="3" t="s">
        <v>5060</v>
      </c>
      <c r="U346" s="3" t="s">
        <v>5061</v>
      </c>
      <c r="V346" s="3" t="s">
        <v>5062</v>
      </c>
      <c r="X346" s="3" t="s">
        <v>5063</v>
      </c>
      <c r="Y346" s="3" t="s">
        <v>5064</v>
      </c>
      <c r="Z346" s="3" t="s">
        <v>5065</v>
      </c>
      <c r="AA346" s="3">
        <v>16</v>
      </c>
      <c r="AB346" s="3">
        <v>0</v>
      </c>
      <c r="AC346" s="14">
        <v>46097</v>
      </c>
      <c r="AD346" s="3" t="s">
        <v>49</v>
      </c>
      <c r="AE346" s="3" t="s">
        <v>5010</v>
      </c>
      <c r="AF346" s="12" t="s">
        <v>5066</v>
      </c>
    </row>
    <row r="347" spans="1:32" ht="12.5" x14ac:dyDescent="0.25">
      <c r="A347" s="3" t="s">
        <v>5067</v>
      </c>
      <c r="B347" s="3" t="s">
        <v>224</v>
      </c>
      <c r="E347" s="3">
        <v>54</v>
      </c>
      <c r="F347" s="3">
        <v>836</v>
      </c>
      <c r="G347" s="3">
        <v>10</v>
      </c>
      <c r="H347" s="3" t="b">
        <v>0</v>
      </c>
      <c r="I347" s="3" t="b">
        <v>0</v>
      </c>
      <c r="L347" s="12" t="s">
        <v>5068</v>
      </c>
      <c r="O347" s="13">
        <v>0.50929999999999997</v>
      </c>
      <c r="P347" s="3" t="s">
        <v>5069</v>
      </c>
      <c r="Q347" s="3" t="s">
        <v>5070</v>
      </c>
      <c r="S347" s="3" t="s">
        <v>5071</v>
      </c>
      <c r="T347" s="3" t="s">
        <v>5072</v>
      </c>
      <c r="U347" s="3" t="s">
        <v>5073</v>
      </c>
      <c r="V347" s="3" t="s">
        <v>5074</v>
      </c>
      <c r="W347" s="3" t="s">
        <v>5075</v>
      </c>
      <c r="X347" s="3" t="s">
        <v>5076</v>
      </c>
      <c r="Y347" s="3" t="s">
        <v>5077</v>
      </c>
      <c r="AA347" s="3">
        <v>27</v>
      </c>
      <c r="AB347" s="3">
        <v>0</v>
      </c>
      <c r="AC347" s="14">
        <v>46097</v>
      </c>
      <c r="AD347" s="3" t="s">
        <v>49</v>
      </c>
      <c r="AE347" s="3" t="s">
        <v>5010</v>
      </c>
      <c r="AF347" s="12" t="s">
        <v>5078</v>
      </c>
    </row>
    <row r="348" spans="1:32" ht="12.5" x14ac:dyDescent="0.25">
      <c r="A348" s="3" t="s">
        <v>5079</v>
      </c>
      <c r="B348" s="3" t="s">
        <v>224</v>
      </c>
      <c r="C348" s="3" t="s">
        <v>5080</v>
      </c>
      <c r="E348" s="3">
        <v>164</v>
      </c>
      <c r="F348" s="3">
        <v>2561</v>
      </c>
      <c r="G348" s="3">
        <v>52</v>
      </c>
      <c r="H348" s="3" t="b">
        <v>0</v>
      </c>
      <c r="I348" s="3" t="b">
        <v>0</v>
      </c>
      <c r="L348" s="12" t="s">
        <v>5081</v>
      </c>
      <c r="O348" s="13">
        <v>3.5099999999999999E-2</v>
      </c>
      <c r="P348" s="3" t="s">
        <v>5082</v>
      </c>
      <c r="Q348" s="3" t="s">
        <v>5083</v>
      </c>
      <c r="S348" s="3" t="s">
        <v>5084</v>
      </c>
      <c r="T348" s="3" t="s">
        <v>5085</v>
      </c>
      <c r="U348" s="3" t="s">
        <v>5086</v>
      </c>
      <c r="V348" s="3" t="s">
        <v>5087</v>
      </c>
      <c r="W348" s="3" t="s">
        <v>5088</v>
      </c>
      <c r="X348" s="3" t="s">
        <v>5089</v>
      </c>
      <c r="Y348" s="3" t="s">
        <v>5090</v>
      </c>
      <c r="Z348" s="3" t="s">
        <v>5091</v>
      </c>
      <c r="AA348" s="3">
        <v>5</v>
      </c>
      <c r="AB348" s="3">
        <v>1</v>
      </c>
      <c r="AC348" s="14">
        <v>46097</v>
      </c>
      <c r="AD348" s="3" t="s">
        <v>49</v>
      </c>
      <c r="AE348" s="3" t="s">
        <v>5010</v>
      </c>
      <c r="AF348" s="12" t="s">
        <v>5092</v>
      </c>
    </row>
    <row r="349" spans="1:32" ht="12.5" x14ac:dyDescent="0.25">
      <c r="A349" s="3" t="s">
        <v>5093</v>
      </c>
      <c r="B349" s="3" t="s">
        <v>224</v>
      </c>
      <c r="C349" s="3" t="s">
        <v>5094</v>
      </c>
      <c r="D349" s="3" t="s">
        <v>5095</v>
      </c>
      <c r="E349" s="3">
        <v>170</v>
      </c>
      <c r="F349" s="3">
        <v>158</v>
      </c>
      <c r="G349" s="3">
        <v>38</v>
      </c>
      <c r="H349" s="3" t="b">
        <v>0</v>
      </c>
      <c r="I349" s="3" t="b">
        <v>0</v>
      </c>
      <c r="L349" s="12" t="s">
        <v>5096</v>
      </c>
      <c r="O349" s="13">
        <v>3.6299999999999999E-2</v>
      </c>
      <c r="P349" s="3" t="s">
        <v>5097</v>
      </c>
      <c r="Q349" s="3" t="s">
        <v>5098</v>
      </c>
      <c r="R349" s="3" t="s">
        <v>5099</v>
      </c>
      <c r="S349" s="3" t="s">
        <v>5100</v>
      </c>
      <c r="T349" s="3" t="s">
        <v>5101</v>
      </c>
      <c r="U349" s="3" t="s">
        <v>348</v>
      </c>
      <c r="V349" s="3" t="s">
        <v>5102</v>
      </c>
      <c r="X349" s="3" t="s">
        <v>5103</v>
      </c>
      <c r="Y349" s="3" t="s">
        <v>5104</v>
      </c>
      <c r="Z349" s="3" t="s">
        <v>5105</v>
      </c>
      <c r="AA349" s="3">
        <v>6</v>
      </c>
      <c r="AB349" s="3">
        <v>0</v>
      </c>
      <c r="AC349" s="14">
        <v>46097</v>
      </c>
      <c r="AD349" s="3" t="s">
        <v>49</v>
      </c>
      <c r="AE349" s="3" t="s">
        <v>5010</v>
      </c>
      <c r="AF349" s="12" t="s">
        <v>5106</v>
      </c>
    </row>
    <row r="350" spans="1:32" ht="12.5" x14ac:dyDescent="0.25">
      <c r="A350" s="3" t="s">
        <v>5107</v>
      </c>
      <c r="B350" s="3" t="s">
        <v>224</v>
      </c>
      <c r="C350" s="3" t="s">
        <v>5108</v>
      </c>
      <c r="D350" s="3" t="s">
        <v>5109</v>
      </c>
      <c r="E350" s="3">
        <v>2020</v>
      </c>
      <c r="F350" s="3">
        <v>2545</v>
      </c>
      <c r="G350" s="3">
        <v>355</v>
      </c>
      <c r="H350" s="3" t="b">
        <v>0</v>
      </c>
      <c r="I350" s="3" t="b">
        <v>0</v>
      </c>
      <c r="J350" s="3" t="s">
        <v>473</v>
      </c>
      <c r="L350" s="12" t="s">
        <v>5110</v>
      </c>
      <c r="O350" s="13">
        <v>9.7600000000000006E-2</v>
      </c>
      <c r="P350" s="3" t="s">
        <v>5111</v>
      </c>
      <c r="S350" s="3" t="s">
        <v>5112</v>
      </c>
      <c r="T350" s="3" t="s">
        <v>5113</v>
      </c>
      <c r="U350" s="3" t="s">
        <v>5114</v>
      </c>
      <c r="V350" s="3" t="s">
        <v>5115</v>
      </c>
      <c r="X350" s="3" t="s">
        <v>5116</v>
      </c>
      <c r="Y350" s="3" t="s">
        <v>5117</v>
      </c>
      <c r="AA350" s="3">
        <v>196</v>
      </c>
      <c r="AB350" s="3">
        <v>2</v>
      </c>
      <c r="AC350" s="14">
        <v>46097</v>
      </c>
      <c r="AD350" s="3" t="s">
        <v>49</v>
      </c>
      <c r="AE350" s="3" t="s">
        <v>5010</v>
      </c>
      <c r="AF350" s="12" t="s">
        <v>5118</v>
      </c>
    </row>
    <row r="351" spans="1:32" ht="12.5" x14ac:dyDescent="0.25">
      <c r="A351" s="3" t="s">
        <v>5119</v>
      </c>
      <c r="B351" s="3" t="s">
        <v>224</v>
      </c>
      <c r="C351" s="3" t="s">
        <v>5120</v>
      </c>
      <c r="D351" s="3" t="s">
        <v>5121</v>
      </c>
      <c r="E351" s="3">
        <v>636</v>
      </c>
      <c r="F351" s="3">
        <v>989</v>
      </c>
      <c r="G351" s="3">
        <v>833</v>
      </c>
      <c r="H351" s="3" t="b">
        <v>0</v>
      </c>
      <c r="I351" s="3" t="b">
        <v>0</v>
      </c>
      <c r="J351" s="3" t="s">
        <v>473</v>
      </c>
      <c r="L351" s="12" t="s">
        <v>5122</v>
      </c>
      <c r="O351" s="13">
        <v>0.14940000000000001</v>
      </c>
      <c r="P351" s="3" t="s">
        <v>5123</v>
      </c>
      <c r="Q351" s="3" t="s">
        <v>5124</v>
      </c>
      <c r="S351" s="3" t="s">
        <v>5125</v>
      </c>
      <c r="T351" s="3" t="s">
        <v>5126</v>
      </c>
      <c r="U351" s="3" t="s">
        <v>5127</v>
      </c>
      <c r="V351" s="3" t="s">
        <v>5128</v>
      </c>
      <c r="W351" s="3" t="s">
        <v>5129</v>
      </c>
      <c r="X351" s="3" t="s">
        <v>5130</v>
      </c>
      <c r="Y351" s="3" t="s">
        <v>5131</v>
      </c>
      <c r="Z351" s="3" t="s">
        <v>5132</v>
      </c>
      <c r="AA351" s="3">
        <v>94</v>
      </c>
      <c r="AB351" s="3">
        <v>1</v>
      </c>
      <c r="AC351" s="14">
        <v>46097</v>
      </c>
      <c r="AD351" s="3" t="s">
        <v>49</v>
      </c>
      <c r="AE351" s="3" t="s">
        <v>5010</v>
      </c>
      <c r="AF351" s="12" t="s">
        <v>5133</v>
      </c>
    </row>
    <row r="352" spans="1:32" ht="12.5" x14ac:dyDescent="0.25">
      <c r="A352" s="3" t="s">
        <v>5134</v>
      </c>
      <c r="B352" s="3" t="s">
        <v>224</v>
      </c>
      <c r="C352" s="3" t="s">
        <v>5135</v>
      </c>
      <c r="D352" s="3" t="s">
        <v>5136</v>
      </c>
      <c r="E352" s="3">
        <v>680</v>
      </c>
      <c r="F352" s="3">
        <v>824</v>
      </c>
      <c r="G352" s="3">
        <v>429</v>
      </c>
      <c r="H352" s="3" t="b">
        <v>0</v>
      </c>
      <c r="I352" s="3" t="b">
        <v>0</v>
      </c>
      <c r="L352" s="12" t="s">
        <v>5137</v>
      </c>
      <c r="O352" s="13">
        <v>0.1744</v>
      </c>
      <c r="P352" s="3" t="s">
        <v>5138</v>
      </c>
      <c r="Q352" s="3" t="s">
        <v>5139</v>
      </c>
      <c r="R352" s="3" t="s">
        <v>5140</v>
      </c>
      <c r="S352" s="3" t="s">
        <v>5141</v>
      </c>
      <c r="T352" s="3" t="s">
        <v>5142</v>
      </c>
      <c r="U352" s="3" t="s">
        <v>5143</v>
      </c>
      <c r="V352" s="3" t="s">
        <v>5144</v>
      </c>
      <c r="X352" s="3" t="s">
        <v>5145</v>
      </c>
      <c r="Y352" s="3" t="s">
        <v>5146</v>
      </c>
      <c r="Z352" s="3" t="s">
        <v>5147</v>
      </c>
      <c r="AA352" s="3">
        <v>117</v>
      </c>
      <c r="AB352" s="3">
        <v>1</v>
      </c>
      <c r="AC352" s="14">
        <v>46097</v>
      </c>
      <c r="AD352" s="3" t="s">
        <v>49</v>
      </c>
      <c r="AE352" s="3" t="s">
        <v>5010</v>
      </c>
      <c r="AF352" s="12" t="s">
        <v>5148</v>
      </c>
    </row>
    <row r="353" spans="1:32" ht="12.5" x14ac:dyDescent="0.25">
      <c r="A353" s="3" t="s">
        <v>5149</v>
      </c>
      <c r="B353" s="3" t="s">
        <v>224</v>
      </c>
      <c r="C353" s="3" t="s">
        <v>5150</v>
      </c>
      <c r="E353" s="3">
        <v>603</v>
      </c>
      <c r="F353" s="3">
        <v>1147</v>
      </c>
      <c r="G353" s="3">
        <v>371</v>
      </c>
      <c r="H353" s="3" t="b">
        <v>0</v>
      </c>
      <c r="I353" s="3" t="b">
        <v>0</v>
      </c>
      <c r="L353" s="12" t="s">
        <v>5151</v>
      </c>
      <c r="O353" s="13">
        <v>6.6600000000000006E-2</v>
      </c>
      <c r="P353" s="3" t="s">
        <v>5152</v>
      </c>
      <c r="Q353" s="3" t="s">
        <v>5153</v>
      </c>
      <c r="R353" s="3" t="s">
        <v>5154</v>
      </c>
      <c r="S353" s="3" t="s">
        <v>5155</v>
      </c>
      <c r="T353" s="3" t="s">
        <v>5156</v>
      </c>
      <c r="U353" s="3" t="s">
        <v>5157</v>
      </c>
      <c r="V353" s="3" t="s">
        <v>5158</v>
      </c>
      <c r="W353" s="3" t="s">
        <v>5159</v>
      </c>
      <c r="X353" s="3" t="s">
        <v>5160</v>
      </c>
      <c r="Y353" s="3" t="s">
        <v>5161</v>
      </c>
      <c r="Z353" s="12" t="s">
        <v>5162</v>
      </c>
      <c r="AA353" s="3">
        <v>39</v>
      </c>
      <c r="AB353" s="3">
        <v>1</v>
      </c>
      <c r="AC353" s="14">
        <v>46097</v>
      </c>
      <c r="AD353" s="3" t="s">
        <v>49</v>
      </c>
      <c r="AE353" s="3" t="s">
        <v>5010</v>
      </c>
      <c r="AF353" s="12" t="s">
        <v>5163</v>
      </c>
    </row>
    <row r="354" spans="1:32" ht="12.5" x14ac:dyDescent="0.25">
      <c r="A354" s="3" t="s">
        <v>5164</v>
      </c>
      <c r="B354" s="3" t="s">
        <v>224</v>
      </c>
      <c r="C354" s="3" t="s">
        <v>5165</v>
      </c>
      <c r="D354" s="3" t="s">
        <v>5166</v>
      </c>
      <c r="E354" s="3">
        <v>9275</v>
      </c>
      <c r="F354" s="3">
        <v>286</v>
      </c>
      <c r="G354" s="3">
        <v>242</v>
      </c>
      <c r="H354" s="3" t="b">
        <v>0</v>
      </c>
      <c r="I354" s="3" t="b">
        <v>1</v>
      </c>
      <c r="J354" s="3" t="s">
        <v>5167</v>
      </c>
      <c r="K354" s="12" t="s">
        <v>5168</v>
      </c>
      <c r="L354" s="12" t="s">
        <v>5169</v>
      </c>
      <c r="O354" s="13">
        <v>1.72E-2</v>
      </c>
      <c r="P354" s="3" t="s">
        <v>5170</v>
      </c>
      <c r="R354" s="3" t="s">
        <v>5171</v>
      </c>
      <c r="S354" s="3" t="s">
        <v>5172</v>
      </c>
      <c r="T354" s="3" t="s">
        <v>5173</v>
      </c>
      <c r="U354" s="3" t="s">
        <v>5174</v>
      </c>
      <c r="V354" s="3" t="s">
        <v>5175</v>
      </c>
      <c r="W354" s="3" t="s">
        <v>5176</v>
      </c>
      <c r="X354" s="3" t="s">
        <v>5177</v>
      </c>
      <c r="Y354" s="3" t="s">
        <v>5178</v>
      </c>
      <c r="Z354" s="3" t="s">
        <v>5179</v>
      </c>
      <c r="AA354" s="3">
        <v>148</v>
      </c>
      <c r="AB354" s="3">
        <v>12</v>
      </c>
      <c r="AC354" s="14">
        <v>46097</v>
      </c>
      <c r="AD354" s="3" t="s">
        <v>49</v>
      </c>
      <c r="AE354" s="3" t="s">
        <v>5010</v>
      </c>
      <c r="AF354" s="12" t="s">
        <v>5180</v>
      </c>
    </row>
    <row r="355" spans="1:32" ht="12.5" x14ac:dyDescent="0.25">
      <c r="A355" s="3" t="s">
        <v>5181</v>
      </c>
      <c r="B355" s="3" t="s">
        <v>224</v>
      </c>
      <c r="C355" s="3" t="s">
        <v>5182</v>
      </c>
      <c r="E355" s="3">
        <v>133</v>
      </c>
      <c r="F355" s="3">
        <v>974</v>
      </c>
      <c r="G355" s="3">
        <v>13</v>
      </c>
      <c r="H355" s="3" t="b">
        <v>0</v>
      </c>
      <c r="I355" s="3" t="b">
        <v>0</v>
      </c>
      <c r="L355" s="12" t="s">
        <v>5183</v>
      </c>
      <c r="O355" s="13">
        <v>0.1573</v>
      </c>
      <c r="P355" s="3" t="s">
        <v>5184</v>
      </c>
      <c r="Q355" s="3" t="s">
        <v>5185</v>
      </c>
      <c r="S355" s="3" t="s">
        <v>5186</v>
      </c>
      <c r="T355" s="3" t="s">
        <v>5187</v>
      </c>
      <c r="U355" s="3" t="s">
        <v>5188</v>
      </c>
      <c r="V355" s="3" t="s">
        <v>5189</v>
      </c>
      <c r="W355" s="3" t="s">
        <v>5190</v>
      </c>
      <c r="X355" s="3" t="s">
        <v>5191</v>
      </c>
      <c r="Y355" s="3" t="s">
        <v>5192</v>
      </c>
      <c r="Z355" s="3" t="s">
        <v>5193</v>
      </c>
      <c r="AA355" s="3">
        <v>20</v>
      </c>
      <c r="AB355" s="3">
        <v>1</v>
      </c>
      <c r="AC355" s="14">
        <v>46097</v>
      </c>
      <c r="AD355" s="3" t="s">
        <v>49</v>
      </c>
      <c r="AE355" s="3" t="s">
        <v>5010</v>
      </c>
      <c r="AF355" s="12" t="s">
        <v>5194</v>
      </c>
    </row>
    <row r="356" spans="1:32" ht="12.5" x14ac:dyDescent="0.25">
      <c r="A356" s="3" t="s">
        <v>5195</v>
      </c>
      <c r="B356" s="3" t="s">
        <v>224</v>
      </c>
      <c r="C356" s="3" t="s">
        <v>5196</v>
      </c>
      <c r="D356" s="3" t="s">
        <v>5197</v>
      </c>
      <c r="E356" s="3">
        <v>340</v>
      </c>
      <c r="F356" s="3">
        <v>1068</v>
      </c>
      <c r="G356" s="3">
        <v>422</v>
      </c>
      <c r="H356" s="3" t="b">
        <v>0</v>
      </c>
      <c r="I356" s="3" t="b">
        <v>0</v>
      </c>
      <c r="L356" s="12" t="s">
        <v>5198</v>
      </c>
      <c r="O356" s="13">
        <v>8.7999999999999995E-2</v>
      </c>
      <c r="P356" s="3" t="s">
        <v>5199</v>
      </c>
      <c r="Q356" s="3" t="s">
        <v>5200</v>
      </c>
      <c r="S356" s="3" t="s">
        <v>5201</v>
      </c>
      <c r="T356" s="3" t="s">
        <v>5202</v>
      </c>
      <c r="U356" s="3" t="s">
        <v>5203</v>
      </c>
      <c r="V356" s="3" t="s">
        <v>5204</v>
      </c>
      <c r="X356" s="3" t="s">
        <v>5205</v>
      </c>
      <c r="Y356" s="3" t="s">
        <v>5206</v>
      </c>
      <c r="Z356" s="3" t="s">
        <v>5207</v>
      </c>
      <c r="AA356" s="3">
        <v>30</v>
      </c>
      <c r="AB356" s="3">
        <v>0</v>
      </c>
      <c r="AC356" s="14">
        <v>46097</v>
      </c>
      <c r="AD356" s="3" t="s">
        <v>49</v>
      </c>
      <c r="AE356" s="3" t="s">
        <v>5010</v>
      </c>
      <c r="AF356" s="12" t="s">
        <v>5208</v>
      </c>
    </row>
    <row r="357" spans="1:32" ht="12.5" x14ac:dyDescent="0.25">
      <c r="A357" s="3" t="s">
        <v>5209</v>
      </c>
      <c r="B357" s="3" t="s">
        <v>224</v>
      </c>
      <c r="C357" s="3" t="s">
        <v>5210</v>
      </c>
      <c r="D357" s="3" t="s">
        <v>5211</v>
      </c>
      <c r="E357" s="3">
        <v>1279</v>
      </c>
      <c r="F357" s="3">
        <v>992</v>
      </c>
      <c r="G357" s="3">
        <v>27</v>
      </c>
      <c r="H357" s="3" t="b">
        <v>0</v>
      </c>
      <c r="I357" s="3" t="b">
        <v>1</v>
      </c>
      <c r="J357" s="3" t="s">
        <v>5212</v>
      </c>
      <c r="K357" s="12" t="s">
        <v>5213</v>
      </c>
      <c r="L357" s="12" t="s">
        <v>5214</v>
      </c>
      <c r="O357" s="13">
        <v>2.7400000000000001E-2</v>
      </c>
      <c r="P357" s="3" t="s">
        <v>5215</v>
      </c>
      <c r="Q357" s="3" t="s">
        <v>5216</v>
      </c>
      <c r="R357" s="3" t="s">
        <v>5217</v>
      </c>
      <c r="S357" s="3" t="s">
        <v>5218</v>
      </c>
      <c r="T357" s="3" t="s">
        <v>5219</v>
      </c>
      <c r="U357" s="3" t="s">
        <v>348</v>
      </c>
      <c r="V357" s="3" t="s">
        <v>5220</v>
      </c>
      <c r="X357" s="3" t="s">
        <v>5221</v>
      </c>
      <c r="Y357" s="3" t="s">
        <v>5222</v>
      </c>
      <c r="AA357" s="3">
        <v>35</v>
      </c>
      <c r="AB357" s="3">
        <v>0</v>
      </c>
      <c r="AC357" s="14">
        <v>46097</v>
      </c>
      <c r="AD357" s="3" t="s">
        <v>49</v>
      </c>
      <c r="AE357" s="3" t="s">
        <v>5010</v>
      </c>
      <c r="AF357" s="12" t="s">
        <v>5223</v>
      </c>
    </row>
    <row r="358" spans="1:32" ht="12.5" x14ac:dyDescent="0.25">
      <c r="A358" s="3" t="s">
        <v>5224</v>
      </c>
      <c r="B358" s="3" t="s">
        <v>224</v>
      </c>
      <c r="C358" s="3" t="s">
        <v>5225</v>
      </c>
      <c r="D358" s="3" t="s">
        <v>5226</v>
      </c>
      <c r="E358" s="3">
        <v>417</v>
      </c>
      <c r="F358" s="3">
        <v>1396</v>
      </c>
      <c r="G358" s="3">
        <v>54</v>
      </c>
      <c r="H358" s="3" t="b">
        <v>0</v>
      </c>
      <c r="I358" s="3" t="b">
        <v>0</v>
      </c>
      <c r="J358" s="3" t="s">
        <v>5227</v>
      </c>
      <c r="L358" s="12" t="s">
        <v>5228</v>
      </c>
      <c r="O358" s="15">
        <v>0.25</v>
      </c>
      <c r="P358" s="3" t="s">
        <v>5229</v>
      </c>
      <c r="Q358" s="3" t="s">
        <v>5230</v>
      </c>
      <c r="R358" s="3" t="s">
        <v>5231</v>
      </c>
      <c r="S358" s="3" t="s">
        <v>5232</v>
      </c>
      <c r="T358" s="3" t="s">
        <v>5233</v>
      </c>
      <c r="U358" s="3" t="s">
        <v>5234</v>
      </c>
      <c r="V358" s="3" t="s">
        <v>5235</v>
      </c>
      <c r="W358" s="3" t="s">
        <v>5236</v>
      </c>
      <c r="X358" s="3" t="s">
        <v>5237</v>
      </c>
      <c r="Y358" s="3" t="s">
        <v>5238</v>
      </c>
      <c r="Z358" s="3" t="s">
        <v>5239</v>
      </c>
      <c r="AA358" s="3">
        <v>93</v>
      </c>
      <c r="AB358" s="3">
        <v>11</v>
      </c>
      <c r="AC358" s="14">
        <v>46097</v>
      </c>
      <c r="AD358" s="3" t="s">
        <v>49</v>
      </c>
      <c r="AE358" s="3" t="s">
        <v>5010</v>
      </c>
      <c r="AF358" s="12" t="s">
        <v>5240</v>
      </c>
    </row>
    <row r="359" spans="1:32" ht="12.5" x14ac:dyDescent="0.25">
      <c r="A359" s="3" t="s">
        <v>5241</v>
      </c>
      <c r="B359" s="3" t="s">
        <v>224</v>
      </c>
      <c r="D359" s="3" t="s">
        <v>5242</v>
      </c>
      <c r="E359" s="3">
        <v>261</v>
      </c>
      <c r="F359" s="3">
        <v>637</v>
      </c>
      <c r="G359" s="3">
        <v>135</v>
      </c>
      <c r="H359" s="3" t="b">
        <v>0</v>
      </c>
      <c r="I359" s="3" t="b">
        <v>0</v>
      </c>
      <c r="L359" s="12" t="s">
        <v>5243</v>
      </c>
      <c r="O359" s="13">
        <v>1.3100000000000001E-2</v>
      </c>
      <c r="P359" s="3" t="s">
        <v>5244</v>
      </c>
      <c r="Q359" s="3" t="s">
        <v>5245</v>
      </c>
      <c r="S359" s="3" t="s">
        <v>5246</v>
      </c>
      <c r="T359" s="3" t="s">
        <v>5247</v>
      </c>
      <c r="U359" s="3" t="s">
        <v>5248</v>
      </c>
      <c r="V359" s="3" t="s">
        <v>5249</v>
      </c>
      <c r="X359" s="3" t="s">
        <v>5250</v>
      </c>
      <c r="Y359" s="3" t="s">
        <v>5251</v>
      </c>
      <c r="Z359" s="3" t="s">
        <v>5252</v>
      </c>
      <c r="AA359" s="3">
        <v>3</v>
      </c>
      <c r="AB359" s="3">
        <v>0</v>
      </c>
      <c r="AC359" s="14">
        <v>46097</v>
      </c>
      <c r="AD359" s="3" t="s">
        <v>49</v>
      </c>
      <c r="AE359" s="3" t="s">
        <v>5010</v>
      </c>
      <c r="AF359" s="12" t="s">
        <v>5253</v>
      </c>
    </row>
    <row r="360" spans="1:32" ht="12.5" x14ac:dyDescent="0.25">
      <c r="A360" s="3" t="s">
        <v>5254</v>
      </c>
      <c r="B360" s="3" t="s">
        <v>224</v>
      </c>
      <c r="C360" s="3" t="s">
        <v>5255</v>
      </c>
      <c r="D360" s="3" t="s">
        <v>5256</v>
      </c>
      <c r="E360" s="3">
        <v>2422</v>
      </c>
      <c r="F360" s="3">
        <v>1129</v>
      </c>
      <c r="G360" s="3">
        <v>437</v>
      </c>
      <c r="H360" s="3" t="b">
        <v>0</v>
      </c>
      <c r="I360" s="3" t="b">
        <v>1</v>
      </c>
      <c r="J360" s="3" t="s">
        <v>503</v>
      </c>
      <c r="K360" s="12" t="s">
        <v>5257</v>
      </c>
      <c r="L360" s="12" t="s">
        <v>5258</v>
      </c>
      <c r="O360" s="13">
        <v>0.62960000000000005</v>
      </c>
      <c r="P360" s="3" t="s">
        <v>5259</v>
      </c>
      <c r="Q360" s="3" t="s">
        <v>5260</v>
      </c>
      <c r="R360" s="3" t="s">
        <v>5261</v>
      </c>
      <c r="S360" s="3" t="s">
        <v>5262</v>
      </c>
      <c r="T360" s="3" t="s">
        <v>5263</v>
      </c>
      <c r="U360" s="3" t="s">
        <v>5264</v>
      </c>
      <c r="V360" s="3" t="s">
        <v>5265</v>
      </c>
      <c r="W360" s="3" t="s">
        <v>5266</v>
      </c>
      <c r="X360" s="3" t="s">
        <v>5267</v>
      </c>
      <c r="Y360" s="3" t="s">
        <v>5268</v>
      </c>
      <c r="Z360" s="3" t="s">
        <v>5269</v>
      </c>
      <c r="AA360" s="3">
        <v>1395</v>
      </c>
      <c r="AB360" s="3">
        <v>130</v>
      </c>
      <c r="AC360" s="14">
        <v>46097</v>
      </c>
      <c r="AD360" s="3" t="s">
        <v>49</v>
      </c>
      <c r="AE360" s="3" t="s">
        <v>5010</v>
      </c>
      <c r="AF360" s="12" t="s">
        <v>5270</v>
      </c>
    </row>
    <row r="361" spans="1:32" ht="12.5" x14ac:dyDescent="0.25">
      <c r="A361" s="3" t="s">
        <v>5271</v>
      </c>
      <c r="B361" s="3" t="s">
        <v>224</v>
      </c>
      <c r="C361" s="3" t="s">
        <v>5272</v>
      </c>
      <c r="D361" s="3" t="s">
        <v>5273</v>
      </c>
      <c r="E361" s="3">
        <v>339</v>
      </c>
      <c r="F361" s="3">
        <v>3043</v>
      </c>
      <c r="G361" s="3">
        <v>145</v>
      </c>
      <c r="H361" s="3" t="b">
        <v>0</v>
      </c>
      <c r="I361" s="3" t="b">
        <v>0</v>
      </c>
      <c r="L361" s="12" t="s">
        <v>5274</v>
      </c>
      <c r="O361" s="13">
        <v>9.7100000000000006E-2</v>
      </c>
      <c r="P361" s="3" t="s">
        <v>5275</v>
      </c>
      <c r="Q361" s="3" t="s">
        <v>5276</v>
      </c>
      <c r="R361" s="3" t="s">
        <v>5277</v>
      </c>
      <c r="S361" s="3" t="s">
        <v>5278</v>
      </c>
      <c r="T361" s="3" t="s">
        <v>5279</v>
      </c>
      <c r="U361" s="3" t="s">
        <v>5280</v>
      </c>
      <c r="V361" s="3" t="s">
        <v>5281</v>
      </c>
      <c r="W361" s="3" t="s">
        <v>5282</v>
      </c>
      <c r="X361" s="3" t="s">
        <v>5283</v>
      </c>
      <c r="Y361" s="3" t="s">
        <v>5284</v>
      </c>
      <c r="Z361" s="3" t="s">
        <v>5285</v>
      </c>
      <c r="AA361" s="3">
        <v>33</v>
      </c>
      <c r="AB361" s="3">
        <v>0</v>
      </c>
      <c r="AC361" s="14">
        <v>46097</v>
      </c>
      <c r="AD361" s="3" t="s">
        <v>49</v>
      </c>
      <c r="AE361" s="3" t="s">
        <v>5010</v>
      </c>
      <c r="AF361" s="12" t="s">
        <v>5286</v>
      </c>
    </row>
    <row r="362" spans="1:32" ht="12.5" x14ac:dyDescent="0.25">
      <c r="A362" s="3" t="s">
        <v>5287</v>
      </c>
      <c r="B362" s="3" t="s">
        <v>224</v>
      </c>
      <c r="C362" s="3" t="s">
        <v>5288</v>
      </c>
      <c r="D362" s="3" t="s">
        <v>5289</v>
      </c>
      <c r="E362" s="3">
        <v>6107</v>
      </c>
      <c r="F362" s="3">
        <v>3638</v>
      </c>
      <c r="G362" s="3">
        <v>491</v>
      </c>
      <c r="H362" s="3" t="b">
        <v>0</v>
      </c>
      <c r="I362" s="3" t="b">
        <v>1</v>
      </c>
      <c r="J362" s="3" t="s">
        <v>2431</v>
      </c>
      <c r="K362" s="12" t="s">
        <v>5290</v>
      </c>
      <c r="L362" s="12" t="s">
        <v>5291</v>
      </c>
      <c r="O362" s="13">
        <v>4.1399999999999999E-2</v>
      </c>
      <c r="P362" s="3" t="s">
        <v>5292</v>
      </c>
      <c r="Q362" s="3" t="s">
        <v>5293</v>
      </c>
      <c r="S362" s="3" t="s">
        <v>5294</v>
      </c>
      <c r="T362" s="3" t="s">
        <v>5295</v>
      </c>
      <c r="U362" s="3" t="s">
        <v>5296</v>
      </c>
      <c r="V362" s="3" t="s">
        <v>5297</v>
      </c>
      <c r="W362" s="3" t="s">
        <v>5298</v>
      </c>
      <c r="X362" s="3" t="s">
        <v>5299</v>
      </c>
      <c r="Y362" s="3" t="s">
        <v>5300</v>
      </c>
      <c r="Z362" s="3" t="s">
        <v>5301</v>
      </c>
      <c r="AA362" s="3">
        <v>248</v>
      </c>
      <c r="AB362" s="3">
        <v>5</v>
      </c>
      <c r="AC362" s="14">
        <v>46097</v>
      </c>
      <c r="AD362" s="3" t="s">
        <v>49</v>
      </c>
      <c r="AE362" s="3" t="s">
        <v>5010</v>
      </c>
      <c r="AF362" s="12" t="s">
        <v>5302</v>
      </c>
    </row>
    <row r="363" spans="1:32" ht="12.5" x14ac:dyDescent="0.25">
      <c r="A363" s="3" t="s">
        <v>5303</v>
      </c>
      <c r="B363" s="3" t="s">
        <v>224</v>
      </c>
      <c r="C363" s="3" t="s">
        <v>5304</v>
      </c>
      <c r="D363" s="3" t="s">
        <v>5305</v>
      </c>
      <c r="E363" s="3">
        <v>609</v>
      </c>
      <c r="F363" s="3">
        <v>853</v>
      </c>
      <c r="G363" s="3">
        <v>455</v>
      </c>
      <c r="H363" s="3" t="b">
        <v>0</v>
      </c>
      <c r="I363" s="3" t="b">
        <v>0</v>
      </c>
      <c r="J363" s="3" t="s">
        <v>60</v>
      </c>
      <c r="K363" s="12" t="s">
        <v>5306</v>
      </c>
      <c r="L363" s="12" t="s">
        <v>5307</v>
      </c>
      <c r="O363" s="13">
        <v>0.1535</v>
      </c>
      <c r="P363" s="3" t="s">
        <v>5308</v>
      </c>
      <c r="Q363" s="3" t="s">
        <v>5309</v>
      </c>
      <c r="R363" s="3" t="s">
        <v>5310</v>
      </c>
      <c r="S363" s="3" t="s">
        <v>5311</v>
      </c>
      <c r="T363" s="3" t="s">
        <v>5312</v>
      </c>
      <c r="U363" s="3" t="s">
        <v>5313</v>
      </c>
      <c r="V363" s="3" t="s">
        <v>5314</v>
      </c>
      <c r="W363" s="3" t="s">
        <v>5315</v>
      </c>
      <c r="X363" s="3" t="s">
        <v>5316</v>
      </c>
      <c r="Y363" s="3" t="s">
        <v>5317</v>
      </c>
      <c r="AA363" s="3">
        <v>92</v>
      </c>
      <c r="AB363" s="3">
        <v>2</v>
      </c>
      <c r="AC363" s="14">
        <v>46097</v>
      </c>
      <c r="AD363" s="3" t="s">
        <v>49</v>
      </c>
      <c r="AE363" s="3" t="s">
        <v>5010</v>
      </c>
      <c r="AF363" s="12" t="s">
        <v>5318</v>
      </c>
    </row>
    <row r="364" spans="1:32" ht="12.5" x14ac:dyDescent="0.25">
      <c r="A364" s="3" t="s">
        <v>5319</v>
      </c>
      <c r="B364" s="3" t="s">
        <v>224</v>
      </c>
      <c r="C364" s="3" t="s">
        <v>5320</v>
      </c>
      <c r="D364" s="3" t="s">
        <v>5321</v>
      </c>
      <c r="E364" s="3">
        <v>557</v>
      </c>
      <c r="F364" s="3">
        <v>569</v>
      </c>
      <c r="G364" s="3">
        <v>799</v>
      </c>
      <c r="H364" s="3" t="b">
        <v>0</v>
      </c>
      <c r="I364" s="3" t="b">
        <v>0</v>
      </c>
      <c r="L364" s="12" t="s">
        <v>5322</v>
      </c>
      <c r="O364" s="13">
        <v>5.5399999999999998E-2</v>
      </c>
      <c r="P364" s="3" t="s">
        <v>5323</v>
      </c>
      <c r="Q364" s="3" t="s">
        <v>5324</v>
      </c>
      <c r="R364" s="3" t="s">
        <v>5325</v>
      </c>
      <c r="S364" s="3" t="s">
        <v>5326</v>
      </c>
      <c r="T364" s="3" t="s">
        <v>5327</v>
      </c>
      <c r="U364" s="3" t="s">
        <v>5328</v>
      </c>
      <c r="V364" s="3" t="s">
        <v>5329</v>
      </c>
      <c r="W364" s="3" t="s">
        <v>5330</v>
      </c>
      <c r="X364" s="3" t="s">
        <v>5331</v>
      </c>
      <c r="Y364" s="3" t="s">
        <v>5332</v>
      </c>
      <c r="Z364" s="3" t="s">
        <v>5333</v>
      </c>
      <c r="AA364" s="3">
        <v>29</v>
      </c>
      <c r="AB364" s="3">
        <v>2</v>
      </c>
      <c r="AC364" s="14">
        <v>46097</v>
      </c>
      <c r="AD364" s="3" t="s">
        <v>49</v>
      </c>
      <c r="AE364" s="3" t="s">
        <v>5010</v>
      </c>
      <c r="AF364" s="12" t="s">
        <v>5334</v>
      </c>
    </row>
    <row r="365" spans="1:32" ht="12.5" x14ac:dyDescent="0.25">
      <c r="A365" s="3" t="s">
        <v>5335</v>
      </c>
      <c r="B365" s="3" t="s">
        <v>224</v>
      </c>
      <c r="C365" s="3" t="s">
        <v>5336</v>
      </c>
      <c r="E365" s="3">
        <v>510</v>
      </c>
      <c r="F365" s="3">
        <v>705</v>
      </c>
      <c r="G365" s="3">
        <v>71</v>
      </c>
      <c r="H365" s="3" t="b">
        <v>0</v>
      </c>
      <c r="I365" s="3" t="b">
        <v>0</v>
      </c>
      <c r="L365" s="12" t="s">
        <v>5337</v>
      </c>
      <c r="O365" s="13">
        <v>0.23630000000000001</v>
      </c>
      <c r="P365" s="3" t="s">
        <v>5338</v>
      </c>
      <c r="Q365" s="3" t="s">
        <v>5339</v>
      </c>
      <c r="R365" s="3" t="s">
        <v>5340</v>
      </c>
      <c r="S365" s="3" t="s">
        <v>5341</v>
      </c>
      <c r="T365" s="3" t="s">
        <v>5342</v>
      </c>
      <c r="U365" s="3" t="s">
        <v>5343</v>
      </c>
      <c r="V365" s="3" t="s">
        <v>5344</v>
      </c>
      <c r="W365" s="3" t="s">
        <v>5345</v>
      </c>
      <c r="X365" s="3" t="s">
        <v>5346</v>
      </c>
      <c r="Y365" s="3" t="s">
        <v>5347</v>
      </c>
      <c r="Z365" s="12" t="s">
        <v>5348</v>
      </c>
      <c r="AA365" s="3">
        <v>113</v>
      </c>
      <c r="AB365" s="3">
        <v>8</v>
      </c>
      <c r="AC365" s="14">
        <v>46097</v>
      </c>
      <c r="AD365" s="3" t="s">
        <v>49</v>
      </c>
      <c r="AE365" s="3" t="s">
        <v>5010</v>
      </c>
      <c r="AF365" s="12" t="s">
        <v>5349</v>
      </c>
    </row>
    <row r="366" spans="1:32" ht="12.5" x14ac:dyDescent="0.25">
      <c r="A366" s="3" t="s">
        <v>5350</v>
      </c>
      <c r="B366" s="3" t="s">
        <v>224</v>
      </c>
      <c r="C366" s="3" t="s">
        <v>5351</v>
      </c>
      <c r="E366" s="3">
        <v>272</v>
      </c>
      <c r="F366" s="3">
        <v>276</v>
      </c>
      <c r="G366" s="3">
        <v>16</v>
      </c>
      <c r="H366" s="3" t="b">
        <v>0</v>
      </c>
      <c r="I366" s="3" t="b">
        <v>0</v>
      </c>
      <c r="L366" s="12" t="s">
        <v>5352</v>
      </c>
      <c r="O366" s="13">
        <v>0.14680000000000001</v>
      </c>
      <c r="P366" s="3" t="s">
        <v>5353</v>
      </c>
      <c r="Q366" s="3" t="s">
        <v>5354</v>
      </c>
      <c r="R366" s="3" t="s">
        <v>5355</v>
      </c>
      <c r="S366" s="3" t="s">
        <v>5356</v>
      </c>
      <c r="T366" s="3" t="s">
        <v>5357</v>
      </c>
      <c r="U366" s="3" t="s">
        <v>258</v>
      </c>
      <c r="V366" s="3" t="s">
        <v>5358</v>
      </c>
      <c r="W366" s="3" t="s">
        <v>5359</v>
      </c>
      <c r="X366" s="3" t="s">
        <v>5360</v>
      </c>
      <c r="Y366" s="3" t="s">
        <v>5361</v>
      </c>
      <c r="Z366" s="3" t="s">
        <v>5362</v>
      </c>
      <c r="AA366" s="3">
        <v>40</v>
      </c>
      <c r="AB366" s="3">
        <v>0</v>
      </c>
      <c r="AC366" s="14">
        <v>46097</v>
      </c>
      <c r="AD366" s="3" t="s">
        <v>49</v>
      </c>
      <c r="AE366" s="3" t="s">
        <v>5010</v>
      </c>
      <c r="AF366" s="12" t="s">
        <v>5363</v>
      </c>
    </row>
    <row r="367" spans="1:32" ht="12.5" x14ac:dyDescent="0.25">
      <c r="A367" s="3" t="s">
        <v>5364</v>
      </c>
      <c r="B367" s="3" t="s">
        <v>224</v>
      </c>
      <c r="C367" s="3" t="s">
        <v>5365</v>
      </c>
      <c r="D367" s="3" t="s">
        <v>5366</v>
      </c>
      <c r="E367" s="3">
        <v>614</v>
      </c>
      <c r="F367" s="3">
        <v>689</v>
      </c>
      <c r="G367" s="3">
        <v>396</v>
      </c>
      <c r="H367" s="3" t="b">
        <v>0</v>
      </c>
      <c r="I367" s="3" t="b">
        <v>1</v>
      </c>
      <c r="J367" s="3" t="s">
        <v>2276</v>
      </c>
      <c r="L367" s="12" t="s">
        <v>5367</v>
      </c>
      <c r="O367" s="13">
        <v>6.3399999999999998E-2</v>
      </c>
      <c r="P367" s="3" t="s">
        <v>5368</v>
      </c>
      <c r="Q367" s="3" t="s">
        <v>5369</v>
      </c>
      <c r="S367" s="3" t="s">
        <v>5370</v>
      </c>
      <c r="T367" s="3" t="s">
        <v>5371</v>
      </c>
      <c r="U367" s="3" t="s">
        <v>5372</v>
      </c>
      <c r="V367" s="3" t="s">
        <v>5373</v>
      </c>
      <c r="W367" s="3" t="s">
        <v>5374</v>
      </c>
      <c r="X367" s="3" t="s">
        <v>5375</v>
      </c>
      <c r="Y367" s="3" t="s">
        <v>5376</v>
      </c>
      <c r="Z367" s="3" t="s">
        <v>5377</v>
      </c>
      <c r="AA367" s="3">
        <v>36</v>
      </c>
      <c r="AB367" s="3">
        <v>3</v>
      </c>
      <c r="AC367" s="14">
        <v>46097</v>
      </c>
      <c r="AD367" s="3" t="s">
        <v>49</v>
      </c>
      <c r="AE367" s="3" t="s">
        <v>5010</v>
      </c>
      <c r="AF367" s="12" t="s">
        <v>5378</v>
      </c>
    </row>
    <row r="368" spans="1:32" ht="12.5" x14ac:dyDescent="0.25">
      <c r="A368" s="3" t="s">
        <v>5379</v>
      </c>
      <c r="B368" s="3" t="s">
        <v>224</v>
      </c>
      <c r="C368" s="3" t="s">
        <v>5380</v>
      </c>
      <c r="D368" s="3" t="s">
        <v>5381</v>
      </c>
      <c r="E368" s="3">
        <v>543</v>
      </c>
      <c r="F368" s="3">
        <v>588</v>
      </c>
      <c r="G368" s="3">
        <v>132</v>
      </c>
      <c r="H368" s="3" t="b">
        <v>0</v>
      </c>
      <c r="I368" s="3" t="b">
        <v>0</v>
      </c>
      <c r="L368" s="12" t="s">
        <v>5382</v>
      </c>
      <c r="O368" s="13">
        <v>3.1800000000000002E-2</v>
      </c>
      <c r="P368" s="3" t="s">
        <v>5383</v>
      </c>
      <c r="Q368" s="3" t="s">
        <v>5384</v>
      </c>
      <c r="S368" s="3" t="s">
        <v>5385</v>
      </c>
      <c r="T368" s="3" t="s">
        <v>5386</v>
      </c>
      <c r="U368" s="3" t="s">
        <v>5387</v>
      </c>
      <c r="V368" s="3" t="s">
        <v>5388</v>
      </c>
      <c r="X368" s="3" t="s">
        <v>321</v>
      </c>
      <c r="Y368" s="3" t="s">
        <v>5389</v>
      </c>
      <c r="AA368" s="3">
        <v>17</v>
      </c>
      <c r="AB368" s="3">
        <v>0</v>
      </c>
      <c r="AC368" s="14">
        <v>46097</v>
      </c>
      <c r="AD368" s="3" t="s">
        <v>49</v>
      </c>
      <c r="AE368" s="3" t="s">
        <v>5010</v>
      </c>
      <c r="AF368" s="12" t="s">
        <v>5390</v>
      </c>
    </row>
    <row r="369" spans="1:32" ht="12.5" x14ac:dyDescent="0.25">
      <c r="A369" s="3" t="s">
        <v>5391</v>
      </c>
      <c r="B369" s="3" t="s">
        <v>224</v>
      </c>
      <c r="C369" s="3" t="s">
        <v>5391</v>
      </c>
      <c r="D369" s="16" t="s">
        <v>5392</v>
      </c>
      <c r="E369" s="3">
        <v>362</v>
      </c>
      <c r="F369" s="3">
        <v>1550</v>
      </c>
      <c r="G369" s="3">
        <v>477</v>
      </c>
      <c r="H369" s="3" t="b">
        <v>0</v>
      </c>
      <c r="I369" s="3" t="b">
        <v>0</v>
      </c>
      <c r="J369" s="3" t="s">
        <v>5393</v>
      </c>
      <c r="K369" s="12" t="s">
        <v>5394</v>
      </c>
      <c r="L369" s="12" t="s">
        <v>5395</v>
      </c>
      <c r="O369" s="13">
        <v>0.1172</v>
      </c>
      <c r="P369" s="3" t="s">
        <v>5396</v>
      </c>
      <c r="Q369" s="3" t="s">
        <v>5397</v>
      </c>
      <c r="S369" s="3" t="s">
        <v>5398</v>
      </c>
      <c r="T369" s="3" t="s">
        <v>5399</v>
      </c>
      <c r="U369" s="3" t="s">
        <v>5400</v>
      </c>
      <c r="V369" s="3" t="s">
        <v>5401</v>
      </c>
      <c r="W369" s="3" t="s">
        <v>5402</v>
      </c>
      <c r="X369" s="3" t="s">
        <v>5375</v>
      </c>
      <c r="Y369" s="3" t="s">
        <v>5403</v>
      </c>
      <c r="Z369" s="3" t="s">
        <v>5404</v>
      </c>
      <c r="AA369" s="3">
        <v>42</v>
      </c>
      <c r="AB369" s="3">
        <v>0</v>
      </c>
      <c r="AC369" s="14">
        <v>46097</v>
      </c>
      <c r="AD369" s="3" t="s">
        <v>49</v>
      </c>
      <c r="AE369" s="3" t="s">
        <v>5010</v>
      </c>
      <c r="AF369" s="12" t="s">
        <v>5405</v>
      </c>
    </row>
    <row r="370" spans="1:32" ht="12.5" x14ac:dyDescent="0.25">
      <c r="A370" s="3" t="s">
        <v>5406</v>
      </c>
      <c r="B370" s="3" t="s">
        <v>224</v>
      </c>
      <c r="C370" s="3" t="s">
        <v>5407</v>
      </c>
      <c r="E370" s="3">
        <v>243</v>
      </c>
      <c r="F370" s="3">
        <v>426</v>
      </c>
      <c r="G370" s="3">
        <v>50</v>
      </c>
      <c r="H370" s="3" t="b">
        <v>0</v>
      </c>
      <c r="I370" s="3" t="b">
        <v>0</v>
      </c>
      <c r="K370" s="12" t="s">
        <v>5408</v>
      </c>
      <c r="L370" s="12" t="s">
        <v>5409</v>
      </c>
      <c r="O370" s="13">
        <v>0.13789999999999999</v>
      </c>
      <c r="P370" s="3" t="s">
        <v>5410</v>
      </c>
      <c r="Q370" s="3" t="s">
        <v>5411</v>
      </c>
      <c r="R370" s="3" t="s">
        <v>5412</v>
      </c>
      <c r="S370" s="3" t="s">
        <v>5413</v>
      </c>
      <c r="T370" s="3" t="s">
        <v>5414</v>
      </c>
      <c r="U370" s="3" t="s">
        <v>5415</v>
      </c>
      <c r="V370" s="3" t="s">
        <v>5416</v>
      </c>
      <c r="W370" s="3" t="s">
        <v>5417</v>
      </c>
      <c r="X370" s="3" t="s">
        <v>5418</v>
      </c>
      <c r="Y370" s="3" t="s">
        <v>5419</v>
      </c>
      <c r="AA370" s="3">
        <v>33</v>
      </c>
      <c r="AB370" s="3">
        <v>0</v>
      </c>
      <c r="AC370" s="14">
        <v>46097</v>
      </c>
      <c r="AD370" s="3" t="s">
        <v>49</v>
      </c>
      <c r="AE370" s="3" t="s">
        <v>5010</v>
      </c>
      <c r="AF370" s="12" t="s">
        <v>5420</v>
      </c>
    </row>
    <row r="371" spans="1:32" ht="12.5" x14ac:dyDescent="0.25">
      <c r="A371" s="3" t="s">
        <v>5421</v>
      </c>
      <c r="B371" s="3" t="s">
        <v>224</v>
      </c>
      <c r="C371" s="3" t="s">
        <v>5422</v>
      </c>
      <c r="D371" s="3" t="s">
        <v>5423</v>
      </c>
      <c r="E371" s="3">
        <v>513</v>
      </c>
      <c r="F371" s="3">
        <v>624</v>
      </c>
      <c r="G371" s="3">
        <v>115</v>
      </c>
      <c r="H371" s="3" t="b">
        <v>1</v>
      </c>
      <c r="I371" s="3" t="b">
        <v>1</v>
      </c>
      <c r="J371" s="3" t="s">
        <v>503</v>
      </c>
      <c r="L371" s="12" t="s">
        <v>5424</v>
      </c>
      <c r="O371" s="13">
        <v>6.5100000000000005E-2</v>
      </c>
      <c r="P371" s="3" t="s">
        <v>5425</v>
      </c>
      <c r="Q371" s="3" t="s">
        <v>5426</v>
      </c>
      <c r="R371" s="3" t="s">
        <v>5427</v>
      </c>
      <c r="S371" s="3" t="s">
        <v>5428</v>
      </c>
      <c r="T371" s="3" t="s">
        <v>5429</v>
      </c>
      <c r="U371" s="3" t="s">
        <v>5430</v>
      </c>
      <c r="V371" s="3" t="s">
        <v>5431</v>
      </c>
      <c r="X371" s="3" t="s">
        <v>5432</v>
      </c>
      <c r="Y371" s="3" t="s">
        <v>5433</v>
      </c>
      <c r="Z371" s="3" t="s">
        <v>5434</v>
      </c>
      <c r="AA371" s="3">
        <v>32</v>
      </c>
      <c r="AB371" s="3">
        <v>1</v>
      </c>
      <c r="AC371" s="14">
        <v>46097</v>
      </c>
      <c r="AD371" s="3" t="s">
        <v>49</v>
      </c>
      <c r="AE371" s="3" t="s">
        <v>5010</v>
      </c>
      <c r="AF371" s="12" t="s">
        <v>5435</v>
      </c>
    </row>
    <row r="372" spans="1:32" ht="12.5" x14ac:dyDescent="0.25">
      <c r="A372" s="3" t="s">
        <v>5436</v>
      </c>
      <c r="B372" s="3" t="s">
        <v>224</v>
      </c>
      <c r="C372" s="3" t="s">
        <v>5436</v>
      </c>
      <c r="D372" s="3" t="s">
        <v>5437</v>
      </c>
      <c r="E372" s="3">
        <v>1980</v>
      </c>
      <c r="F372" s="3">
        <v>1462</v>
      </c>
      <c r="G372" s="3">
        <v>684</v>
      </c>
      <c r="H372" s="3" t="b">
        <v>0</v>
      </c>
      <c r="I372" s="3" t="b">
        <v>0</v>
      </c>
      <c r="K372" s="12" t="s">
        <v>5438</v>
      </c>
      <c r="L372" s="12" t="s">
        <v>5439</v>
      </c>
      <c r="O372" s="13">
        <v>7.6200000000000004E-2</v>
      </c>
      <c r="P372" s="3" t="s">
        <v>5440</v>
      </c>
      <c r="Q372" s="3" t="s">
        <v>5441</v>
      </c>
      <c r="R372" s="3" t="s">
        <v>5442</v>
      </c>
      <c r="S372" s="3" t="s">
        <v>5443</v>
      </c>
      <c r="T372" s="3" t="s">
        <v>5444</v>
      </c>
      <c r="U372" s="3" t="s">
        <v>5445</v>
      </c>
      <c r="V372" s="3" t="s">
        <v>5446</v>
      </c>
      <c r="X372" s="3" t="s">
        <v>5447</v>
      </c>
      <c r="Y372" s="3" t="s">
        <v>5448</v>
      </c>
      <c r="Z372" s="3" t="s">
        <v>5449</v>
      </c>
      <c r="AA372" s="3">
        <v>150</v>
      </c>
      <c r="AB372" s="3">
        <v>1</v>
      </c>
      <c r="AC372" s="14">
        <v>46097</v>
      </c>
      <c r="AD372" s="3" t="s">
        <v>49</v>
      </c>
      <c r="AE372" s="3" t="s">
        <v>5010</v>
      </c>
      <c r="AF372" s="12" t="s">
        <v>5450</v>
      </c>
    </row>
    <row r="373" spans="1:32" ht="12.5" x14ac:dyDescent="0.25">
      <c r="A373" s="3" t="s">
        <v>5451</v>
      </c>
      <c r="B373" s="3" t="s">
        <v>224</v>
      </c>
      <c r="C373" s="3" t="s">
        <v>5452</v>
      </c>
      <c r="D373" s="3" t="s">
        <v>5453</v>
      </c>
      <c r="E373" s="3">
        <v>28103</v>
      </c>
      <c r="F373" s="3">
        <v>2498</v>
      </c>
      <c r="G373" s="3">
        <v>1613</v>
      </c>
      <c r="H373" s="3" t="b">
        <v>1</v>
      </c>
      <c r="I373" s="3" t="b">
        <v>0</v>
      </c>
      <c r="J373" s="3" t="s">
        <v>5454</v>
      </c>
      <c r="K373" s="12" t="s">
        <v>5455</v>
      </c>
      <c r="L373" s="12" t="s">
        <v>5456</v>
      </c>
      <c r="O373" s="13">
        <v>0.1613</v>
      </c>
      <c r="P373" s="3" t="s">
        <v>5457</v>
      </c>
      <c r="Q373" s="3" t="s">
        <v>5458</v>
      </c>
      <c r="R373" s="3" t="s">
        <v>5459</v>
      </c>
      <c r="S373" s="3" t="s">
        <v>5460</v>
      </c>
      <c r="T373" s="3" t="s">
        <v>5461</v>
      </c>
      <c r="U373" s="3" t="s">
        <v>5462</v>
      </c>
      <c r="V373" s="3" t="s">
        <v>5463</v>
      </c>
      <c r="W373" s="3" t="s">
        <v>5464</v>
      </c>
      <c r="X373" s="3" t="s">
        <v>321</v>
      </c>
      <c r="Y373" s="3" t="s">
        <v>5465</v>
      </c>
      <c r="AA373" s="3">
        <v>4502</v>
      </c>
      <c r="AB373" s="3">
        <v>31</v>
      </c>
      <c r="AC373" s="14">
        <v>46097</v>
      </c>
      <c r="AD373" s="3" t="s">
        <v>49</v>
      </c>
      <c r="AE373" s="3" t="s">
        <v>5010</v>
      </c>
      <c r="AF373" s="12" t="s">
        <v>5466</v>
      </c>
    </row>
    <row r="374" spans="1:32" ht="12.5" x14ac:dyDescent="0.25">
      <c r="A374" s="3" t="s">
        <v>5467</v>
      </c>
      <c r="B374" s="3" t="s">
        <v>224</v>
      </c>
      <c r="C374" s="3" t="s">
        <v>5468</v>
      </c>
      <c r="D374" s="3" t="s">
        <v>5469</v>
      </c>
      <c r="E374" s="3">
        <v>6201</v>
      </c>
      <c r="F374" s="3">
        <v>1542</v>
      </c>
      <c r="G374" s="3">
        <v>2042</v>
      </c>
      <c r="H374" s="3" t="b">
        <v>1</v>
      </c>
      <c r="I374" s="3" t="b">
        <v>0</v>
      </c>
      <c r="K374" s="12" t="s">
        <v>5470</v>
      </c>
      <c r="L374" s="12" t="s">
        <v>5471</v>
      </c>
      <c r="O374" s="13">
        <v>0.58479999999999999</v>
      </c>
      <c r="P374" s="3" t="s">
        <v>5472</v>
      </c>
      <c r="R374" s="3" t="s">
        <v>5473</v>
      </c>
      <c r="S374" s="3" t="s">
        <v>5474</v>
      </c>
      <c r="T374" s="3" t="s">
        <v>5475</v>
      </c>
      <c r="U374" s="3" t="s">
        <v>5476</v>
      </c>
      <c r="V374" s="3" t="s">
        <v>5477</v>
      </c>
      <c r="W374" s="3" t="s">
        <v>5478</v>
      </c>
      <c r="X374" s="3" t="s">
        <v>5479</v>
      </c>
      <c r="Y374" s="3" t="s">
        <v>5480</v>
      </c>
      <c r="Z374" s="3" t="s">
        <v>5481</v>
      </c>
      <c r="AA374" s="3">
        <v>3576</v>
      </c>
      <c r="AB374" s="3">
        <v>51</v>
      </c>
      <c r="AC374" s="14">
        <v>46097</v>
      </c>
      <c r="AD374" s="3" t="s">
        <v>49</v>
      </c>
      <c r="AE374" s="3" t="s">
        <v>5010</v>
      </c>
      <c r="AF374" s="12" t="s">
        <v>5482</v>
      </c>
    </row>
    <row r="375" spans="1:32" ht="12.5" x14ac:dyDescent="0.25">
      <c r="A375" s="3" t="s">
        <v>5483</v>
      </c>
      <c r="B375" s="3" t="s">
        <v>224</v>
      </c>
      <c r="C375" s="3" t="s">
        <v>5484</v>
      </c>
      <c r="D375" s="3" t="s">
        <v>5485</v>
      </c>
      <c r="E375" s="3">
        <v>1699</v>
      </c>
      <c r="F375" s="3">
        <v>1020</v>
      </c>
      <c r="G375" s="3">
        <v>57</v>
      </c>
      <c r="H375" s="3" t="b">
        <v>0</v>
      </c>
      <c r="I375" s="3" t="b">
        <v>0</v>
      </c>
      <c r="L375" s="12" t="s">
        <v>5486</v>
      </c>
      <c r="O375" s="13">
        <v>0.1951</v>
      </c>
      <c r="P375" s="3" t="s">
        <v>5487</v>
      </c>
      <c r="Q375" s="3" t="s">
        <v>5488</v>
      </c>
      <c r="R375" s="3" t="s">
        <v>5489</v>
      </c>
      <c r="S375" s="3" t="s">
        <v>5490</v>
      </c>
      <c r="T375" s="3" t="s">
        <v>5491</v>
      </c>
      <c r="U375" s="3" t="s">
        <v>5492</v>
      </c>
      <c r="V375" s="3" t="s">
        <v>5493</v>
      </c>
      <c r="X375" s="3" t="s">
        <v>439</v>
      </c>
      <c r="Z375" s="3" t="s">
        <v>5494</v>
      </c>
      <c r="AA375" s="3">
        <v>327</v>
      </c>
      <c r="AB375" s="3">
        <v>4</v>
      </c>
      <c r="AC375" s="14">
        <v>46097</v>
      </c>
      <c r="AD375" s="3" t="s">
        <v>49</v>
      </c>
      <c r="AE375" s="3" t="s">
        <v>5010</v>
      </c>
      <c r="AF375" s="12" t="s">
        <v>5495</v>
      </c>
    </row>
    <row r="376" spans="1:32" ht="12.5" x14ac:dyDescent="0.25">
      <c r="A376" s="3" t="s">
        <v>5496</v>
      </c>
      <c r="B376" s="3" t="s">
        <v>224</v>
      </c>
      <c r="C376" s="3" t="s">
        <v>5497</v>
      </c>
      <c r="D376" s="3" t="s">
        <v>5498</v>
      </c>
      <c r="E376" s="3">
        <v>77965</v>
      </c>
      <c r="F376" s="3">
        <v>4471</v>
      </c>
      <c r="G376" s="3">
        <v>1865</v>
      </c>
      <c r="H376" s="3" t="b">
        <v>1</v>
      </c>
      <c r="I376" s="3" t="b">
        <v>0</v>
      </c>
      <c r="J376" s="3" t="s">
        <v>281</v>
      </c>
      <c r="K376" s="12" t="s">
        <v>5499</v>
      </c>
      <c r="L376" s="12" t="s">
        <v>5500</v>
      </c>
      <c r="O376" s="13">
        <v>1.5299999999999999E-2</v>
      </c>
      <c r="P376" s="3" t="s">
        <v>5501</v>
      </c>
      <c r="Q376" s="3" t="s">
        <v>5502</v>
      </c>
      <c r="R376" s="3" t="s">
        <v>5503</v>
      </c>
      <c r="S376" s="3" t="s">
        <v>5504</v>
      </c>
      <c r="T376" s="3" t="s">
        <v>5505</v>
      </c>
      <c r="U376" s="3" t="s">
        <v>5506</v>
      </c>
      <c r="V376" s="3" t="s">
        <v>5507</v>
      </c>
      <c r="W376" s="3" t="s">
        <v>5508</v>
      </c>
      <c r="X376" s="3" t="s">
        <v>5509</v>
      </c>
      <c r="Y376" s="3" t="s">
        <v>5510</v>
      </c>
      <c r="Z376" s="3" t="s">
        <v>5511</v>
      </c>
      <c r="AA376" s="3">
        <v>1153</v>
      </c>
      <c r="AB376" s="3">
        <v>37</v>
      </c>
      <c r="AC376" s="14">
        <v>46097</v>
      </c>
      <c r="AD376" s="3" t="s">
        <v>49</v>
      </c>
      <c r="AE376" s="3" t="s">
        <v>5010</v>
      </c>
      <c r="AF376" s="12" t="s">
        <v>5512</v>
      </c>
    </row>
    <row r="377" spans="1:32" ht="12.5" x14ac:dyDescent="0.25">
      <c r="A377" s="3" t="s">
        <v>5513</v>
      </c>
      <c r="B377" s="3" t="s">
        <v>224</v>
      </c>
      <c r="C377" s="3" t="s">
        <v>5514</v>
      </c>
      <c r="D377" s="3" t="s">
        <v>5515</v>
      </c>
      <c r="E377" s="3">
        <v>993</v>
      </c>
      <c r="F377" s="3">
        <v>7226</v>
      </c>
      <c r="G377" s="3">
        <v>42</v>
      </c>
      <c r="H377" s="3" t="b">
        <v>0</v>
      </c>
      <c r="I377" s="3" t="b">
        <v>0</v>
      </c>
      <c r="L377" s="12" t="s">
        <v>5516</v>
      </c>
      <c r="O377" s="13">
        <v>2.2800000000000001E-2</v>
      </c>
      <c r="P377" s="3" t="s">
        <v>5517</v>
      </c>
      <c r="S377" s="3" t="s">
        <v>5518</v>
      </c>
      <c r="T377" s="3" t="s">
        <v>5519</v>
      </c>
      <c r="U377" s="3" t="s">
        <v>5520</v>
      </c>
      <c r="V377" s="3" t="s">
        <v>5521</v>
      </c>
      <c r="X377" s="3" t="s">
        <v>321</v>
      </c>
      <c r="Y377" s="3" t="s">
        <v>5522</v>
      </c>
      <c r="AA377" s="3">
        <v>22</v>
      </c>
      <c r="AB377" s="3">
        <v>1</v>
      </c>
      <c r="AC377" s="14">
        <v>46097</v>
      </c>
      <c r="AD377" s="3" t="s">
        <v>49</v>
      </c>
      <c r="AE377" s="3" t="s">
        <v>5010</v>
      </c>
      <c r="AF377" s="12" t="s">
        <v>5523</v>
      </c>
    </row>
    <row r="378" spans="1:32" ht="12.5" x14ac:dyDescent="0.25">
      <c r="A378" s="3" t="s">
        <v>5524</v>
      </c>
      <c r="B378" s="3" t="s">
        <v>224</v>
      </c>
      <c r="C378" s="3" t="s">
        <v>5525</v>
      </c>
      <c r="D378" s="3" t="s">
        <v>5526</v>
      </c>
      <c r="E378" s="3">
        <v>2116</v>
      </c>
      <c r="F378" s="3">
        <v>2377</v>
      </c>
      <c r="G378" s="3">
        <v>262</v>
      </c>
      <c r="H378" s="3" t="b">
        <v>0</v>
      </c>
      <c r="I378" s="3" t="b">
        <v>0</v>
      </c>
      <c r="L378" s="12" t="s">
        <v>5527</v>
      </c>
      <c r="O378" s="13">
        <v>7.3400000000000007E-2</v>
      </c>
      <c r="P378" s="3" t="s">
        <v>5528</v>
      </c>
      <c r="Q378" s="3" t="s">
        <v>5529</v>
      </c>
      <c r="S378" s="3" t="s">
        <v>5530</v>
      </c>
      <c r="T378" s="3" t="s">
        <v>5531</v>
      </c>
      <c r="U378" s="3" t="s">
        <v>5532</v>
      </c>
      <c r="V378" s="3" t="s">
        <v>5533</v>
      </c>
      <c r="W378" s="3" t="s">
        <v>5534</v>
      </c>
      <c r="X378" s="3" t="s">
        <v>5535</v>
      </c>
      <c r="Y378" s="3" t="s">
        <v>5536</v>
      </c>
      <c r="Z378" s="3" t="s">
        <v>5537</v>
      </c>
      <c r="AA378" s="3">
        <v>152</v>
      </c>
      <c r="AB378" s="3">
        <v>3</v>
      </c>
      <c r="AC378" s="14">
        <v>46097</v>
      </c>
      <c r="AD378" s="3" t="s">
        <v>49</v>
      </c>
      <c r="AE378" s="3" t="s">
        <v>5010</v>
      </c>
      <c r="AF378" s="12" t="s">
        <v>5538</v>
      </c>
    </row>
    <row r="379" spans="1:32" ht="12.5" x14ac:dyDescent="0.25">
      <c r="A379" s="3" t="s">
        <v>5539</v>
      </c>
      <c r="B379" s="3" t="s">
        <v>224</v>
      </c>
      <c r="C379" s="3" t="s">
        <v>5540</v>
      </c>
      <c r="D379" s="3" t="s">
        <v>5541</v>
      </c>
      <c r="E379" s="3">
        <v>19130</v>
      </c>
      <c r="F379" s="3">
        <v>3241</v>
      </c>
      <c r="G379" s="3">
        <v>294</v>
      </c>
      <c r="H379" s="3" t="b">
        <v>0</v>
      </c>
      <c r="I379" s="3" t="b">
        <v>1</v>
      </c>
      <c r="J379" s="3" t="s">
        <v>5542</v>
      </c>
      <c r="K379" s="12" t="s">
        <v>5543</v>
      </c>
      <c r="L379" s="12" t="s">
        <v>5544</v>
      </c>
      <c r="O379" s="13">
        <v>4.7999999999999996E-3</v>
      </c>
      <c r="P379" s="3" t="s">
        <v>5545</v>
      </c>
      <c r="Q379" s="3" t="s">
        <v>5546</v>
      </c>
      <c r="R379" s="3" t="s">
        <v>5547</v>
      </c>
      <c r="S379" s="3" t="s">
        <v>5548</v>
      </c>
      <c r="T379" s="3" t="s">
        <v>5549</v>
      </c>
      <c r="U379" s="3" t="s">
        <v>5550</v>
      </c>
      <c r="V379" s="3" t="s">
        <v>5551</v>
      </c>
      <c r="W379" s="3" t="s">
        <v>5552</v>
      </c>
      <c r="X379" s="3" t="s">
        <v>5553</v>
      </c>
      <c r="Y379" s="3" t="s">
        <v>5554</v>
      </c>
      <c r="Z379" s="3" t="s">
        <v>5555</v>
      </c>
      <c r="AA379" s="3">
        <v>90</v>
      </c>
      <c r="AB379" s="3">
        <v>2</v>
      </c>
      <c r="AC379" s="14">
        <v>46097</v>
      </c>
      <c r="AD379" s="3" t="s">
        <v>49</v>
      </c>
      <c r="AE379" s="3" t="s">
        <v>5010</v>
      </c>
      <c r="AF379" s="12" t="s">
        <v>5556</v>
      </c>
    </row>
    <row r="380" spans="1:32" ht="12.5" x14ac:dyDescent="0.25">
      <c r="A380" s="3" t="s">
        <v>5557</v>
      </c>
      <c r="B380" s="3" t="s">
        <v>224</v>
      </c>
      <c r="C380" s="3" t="s">
        <v>5558</v>
      </c>
      <c r="D380" s="3" t="s">
        <v>5559</v>
      </c>
      <c r="E380" s="3">
        <v>1989</v>
      </c>
      <c r="F380" s="3">
        <v>1856</v>
      </c>
      <c r="G380" s="3">
        <v>98</v>
      </c>
      <c r="H380" s="3" t="b">
        <v>0</v>
      </c>
      <c r="I380" s="3" t="b">
        <v>0</v>
      </c>
      <c r="J380" s="3" t="s">
        <v>5227</v>
      </c>
      <c r="K380" s="12" t="s">
        <v>5560</v>
      </c>
      <c r="L380" s="12" t="s">
        <v>5561</v>
      </c>
      <c r="O380" s="13">
        <v>8.4699999999999998E-2</v>
      </c>
      <c r="P380" s="3" t="s">
        <v>5562</v>
      </c>
      <c r="Q380" s="3" t="s">
        <v>5563</v>
      </c>
      <c r="R380" s="3" t="s">
        <v>5564</v>
      </c>
      <c r="S380" s="3" t="s">
        <v>5565</v>
      </c>
      <c r="T380" s="3" t="s">
        <v>5566</v>
      </c>
      <c r="U380" s="3" t="s">
        <v>5567</v>
      </c>
      <c r="V380" s="3" t="s">
        <v>5568</v>
      </c>
      <c r="W380" s="3" t="s">
        <v>5569</v>
      </c>
      <c r="X380" s="3" t="s">
        <v>5570</v>
      </c>
      <c r="Y380" s="3" t="s">
        <v>5571</v>
      </c>
      <c r="Z380" s="3" t="s">
        <v>5572</v>
      </c>
      <c r="AA380" s="3">
        <v>165</v>
      </c>
      <c r="AB380" s="3">
        <v>4</v>
      </c>
      <c r="AC380" s="14">
        <v>46097</v>
      </c>
      <c r="AD380" s="3" t="s">
        <v>49</v>
      </c>
      <c r="AE380" s="3" t="s">
        <v>5010</v>
      </c>
      <c r="AF380" s="12" t="s">
        <v>5573</v>
      </c>
    </row>
    <row r="381" spans="1:32" ht="12.5" x14ac:dyDescent="0.25">
      <c r="A381" s="3" t="s">
        <v>5574</v>
      </c>
      <c r="B381" s="3" t="s">
        <v>224</v>
      </c>
      <c r="C381" s="3" t="s">
        <v>5575</v>
      </c>
      <c r="D381" s="3" t="s">
        <v>5576</v>
      </c>
      <c r="E381" s="3">
        <v>151</v>
      </c>
      <c r="F381" s="3">
        <v>196</v>
      </c>
      <c r="G381" s="3">
        <v>103</v>
      </c>
      <c r="H381" s="3" t="b">
        <v>0</v>
      </c>
      <c r="I381" s="3" t="b">
        <v>0</v>
      </c>
      <c r="L381" s="12" t="s">
        <v>5577</v>
      </c>
      <c r="O381" s="13">
        <v>0.31019999999999998</v>
      </c>
      <c r="P381" s="3" t="s">
        <v>5578</v>
      </c>
      <c r="Q381" s="3" t="s">
        <v>5579</v>
      </c>
      <c r="R381" s="3" t="s">
        <v>5580</v>
      </c>
      <c r="S381" s="3" t="s">
        <v>5581</v>
      </c>
      <c r="T381" s="3" t="s">
        <v>5582</v>
      </c>
      <c r="U381" s="3" t="s">
        <v>5583</v>
      </c>
      <c r="V381" s="3" t="s">
        <v>5584</v>
      </c>
      <c r="W381" s="3" t="s">
        <v>5585</v>
      </c>
      <c r="X381" s="3" t="s">
        <v>321</v>
      </c>
      <c r="Y381" s="3" t="s">
        <v>5586</v>
      </c>
      <c r="Z381" s="3" t="s">
        <v>5587</v>
      </c>
      <c r="AA381" s="3">
        <v>40</v>
      </c>
      <c r="AB381" s="3">
        <v>7</v>
      </c>
      <c r="AC381" s="14">
        <v>46097</v>
      </c>
      <c r="AD381" s="3" t="s">
        <v>49</v>
      </c>
      <c r="AE381" s="3" t="s">
        <v>5010</v>
      </c>
      <c r="AF381" s="12" t="s">
        <v>5588</v>
      </c>
    </row>
    <row r="382" spans="1:32" ht="12.5" x14ac:dyDescent="0.25">
      <c r="A382" s="3" t="s">
        <v>5589</v>
      </c>
      <c r="B382" s="3" t="s">
        <v>224</v>
      </c>
      <c r="C382" s="3" t="s">
        <v>5590</v>
      </c>
      <c r="D382" s="3" t="s">
        <v>5591</v>
      </c>
      <c r="E382" s="3">
        <v>1586</v>
      </c>
      <c r="F382" s="3">
        <v>1751</v>
      </c>
      <c r="G382" s="3">
        <v>935</v>
      </c>
      <c r="H382" s="3" t="b">
        <v>0</v>
      </c>
      <c r="I382" s="3" t="b">
        <v>0</v>
      </c>
      <c r="K382" s="12" t="s">
        <v>5592</v>
      </c>
      <c r="L382" s="12" t="s">
        <v>5593</v>
      </c>
      <c r="O382" s="13">
        <v>5.1400000000000001E-2</v>
      </c>
      <c r="P382" s="3" t="s">
        <v>5594</v>
      </c>
      <c r="Q382" s="3" t="s">
        <v>5595</v>
      </c>
      <c r="R382" s="3" t="s">
        <v>5596</v>
      </c>
      <c r="S382" s="3" t="s">
        <v>5597</v>
      </c>
      <c r="T382" s="3" t="s">
        <v>5598</v>
      </c>
      <c r="U382" s="3" t="s">
        <v>5599</v>
      </c>
      <c r="V382" s="3" t="s">
        <v>5600</v>
      </c>
      <c r="W382" s="3" t="s">
        <v>5601</v>
      </c>
      <c r="X382" s="3" t="s">
        <v>5602</v>
      </c>
      <c r="Y382" s="3" t="s">
        <v>5603</v>
      </c>
      <c r="Z382" s="3" t="s">
        <v>5604</v>
      </c>
      <c r="AA382" s="3">
        <v>80</v>
      </c>
      <c r="AB382" s="3">
        <v>2</v>
      </c>
      <c r="AC382" s="14">
        <v>46097</v>
      </c>
      <c r="AD382" s="3" t="s">
        <v>49</v>
      </c>
      <c r="AE382" s="3" t="s">
        <v>5010</v>
      </c>
      <c r="AF382" s="12" t="s">
        <v>5605</v>
      </c>
    </row>
    <row r="383" spans="1:32" ht="12.5" x14ac:dyDescent="0.25">
      <c r="A383" s="3" t="s">
        <v>5606</v>
      </c>
      <c r="B383" s="3" t="s">
        <v>224</v>
      </c>
      <c r="C383" s="3" t="s">
        <v>5607</v>
      </c>
      <c r="D383" s="3" t="s">
        <v>60</v>
      </c>
      <c r="E383" s="3">
        <v>1013</v>
      </c>
      <c r="F383" s="3">
        <v>3278</v>
      </c>
      <c r="G383" s="3">
        <v>188</v>
      </c>
      <c r="H383" s="3" t="b">
        <v>0</v>
      </c>
      <c r="I383" s="3" t="b">
        <v>1</v>
      </c>
      <c r="J383" s="3" t="s">
        <v>5608</v>
      </c>
      <c r="L383" s="12" t="s">
        <v>5609</v>
      </c>
      <c r="O383" s="13">
        <v>0.1575</v>
      </c>
      <c r="P383" s="3" t="s">
        <v>5610</v>
      </c>
      <c r="Q383" s="3" t="s">
        <v>5611</v>
      </c>
      <c r="R383" s="3" t="s">
        <v>5612</v>
      </c>
      <c r="S383" s="3" t="s">
        <v>5613</v>
      </c>
      <c r="T383" s="3" t="s">
        <v>5614</v>
      </c>
      <c r="U383" s="3" t="s">
        <v>5615</v>
      </c>
      <c r="V383" s="3" t="s">
        <v>5616</v>
      </c>
      <c r="W383" s="3" t="s">
        <v>5617</v>
      </c>
      <c r="X383" s="3" t="s">
        <v>5618</v>
      </c>
      <c r="Y383" s="3" t="s">
        <v>5619</v>
      </c>
      <c r="Z383" s="3" t="s">
        <v>5620</v>
      </c>
      <c r="AA383" s="3">
        <v>150</v>
      </c>
      <c r="AB383" s="3">
        <v>10</v>
      </c>
      <c r="AC383" s="14">
        <v>46097</v>
      </c>
      <c r="AD383" s="3" t="s">
        <v>49</v>
      </c>
      <c r="AE383" s="3" t="s">
        <v>5010</v>
      </c>
      <c r="AF383" s="12" t="s">
        <v>5621</v>
      </c>
    </row>
    <row r="384" spans="1:32" ht="12.5" x14ac:dyDescent="0.25">
      <c r="A384" s="3" t="s">
        <v>5622</v>
      </c>
      <c r="B384" s="3" t="s">
        <v>224</v>
      </c>
      <c r="C384" s="3" t="s">
        <v>5623</v>
      </c>
      <c r="D384" s="3" t="s">
        <v>5624</v>
      </c>
      <c r="E384" s="3">
        <v>2096</v>
      </c>
      <c r="F384" s="3">
        <v>618</v>
      </c>
      <c r="G384" s="3">
        <v>167</v>
      </c>
      <c r="H384" s="3" t="b">
        <v>0</v>
      </c>
      <c r="I384" s="3" t="b">
        <v>0</v>
      </c>
      <c r="L384" s="12" t="s">
        <v>5625</v>
      </c>
      <c r="O384" s="13">
        <v>7.9200000000000007E-2</v>
      </c>
      <c r="P384" s="3" t="s">
        <v>5626</v>
      </c>
      <c r="Q384" s="3" t="s">
        <v>5627</v>
      </c>
      <c r="R384" s="3" t="s">
        <v>5628</v>
      </c>
      <c r="S384" s="3" t="s">
        <v>5629</v>
      </c>
      <c r="T384" s="3" t="s">
        <v>5630</v>
      </c>
      <c r="U384" s="3" t="s">
        <v>5631</v>
      </c>
      <c r="V384" s="3" t="s">
        <v>5632</v>
      </c>
      <c r="X384" s="3" t="s">
        <v>5633</v>
      </c>
      <c r="Y384" s="3" t="s">
        <v>5634</v>
      </c>
      <c r="AA384" s="3">
        <v>164</v>
      </c>
      <c r="AB384" s="3">
        <v>2</v>
      </c>
      <c r="AC384" s="14">
        <v>46097</v>
      </c>
      <c r="AD384" s="3" t="s">
        <v>49</v>
      </c>
      <c r="AE384" s="3" t="s">
        <v>5010</v>
      </c>
      <c r="AF384" s="12" t="s">
        <v>5635</v>
      </c>
    </row>
    <row r="385" spans="1:32" ht="12.5" x14ac:dyDescent="0.25">
      <c r="A385" s="3" t="s">
        <v>5636</v>
      </c>
      <c r="B385" s="3" t="s">
        <v>224</v>
      </c>
      <c r="C385" s="3" t="s">
        <v>5637</v>
      </c>
      <c r="D385" s="3" t="s">
        <v>5638</v>
      </c>
      <c r="E385" s="3">
        <v>1372</v>
      </c>
      <c r="F385" s="3">
        <v>2120</v>
      </c>
      <c r="G385" s="3">
        <v>572</v>
      </c>
      <c r="H385" s="3" t="b">
        <v>0</v>
      </c>
      <c r="I385" s="3" t="b">
        <v>0</v>
      </c>
      <c r="K385" s="12" t="s">
        <v>5639</v>
      </c>
      <c r="L385" s="12" t="s">
        <v>5640</v>
      </c>
      <c r="O385" s="13">
        <v>5.2900000000000003E-2</v>
      </c>
      <c r="P385" s="3" t="s">
        <v>5641</v>
      </c>
      <c r="Q385" s="3" t="s">
        <v>5642</v>
      </c>
      <c r="R385" s="3" t="s">
        <v>5643</v>
      </c>
      <c r="S385" s="3" t="s">
        <v>5644</v>
      </c>
      <c r="T385" s="3" t="s">
        <v>5645</v>
      </c>
      <c r="U385" s="3" t="s">
        <v>5646</v>
      </c>
      <c r="V385" s="3" t="s">
        <v>5647</v>
      </c>
      <c r="W385" s="3" t="s">
        <v>5648</v>
      </c>
      <c r="X385" s="3" t="s">
        <v>5649</v>
      </c>
      <c r="Y385" s="3" t="s">
        <v>5650</v>
      </c>
      <c r="Z385" s="3" t="s">
        <v>5651</v>
      </c>
      <c r="AA385" s="3">
        <v>72</v>
      </c>
      <c r="AB385" s="3">
        <v>0</v>
      </c>
      <c r="AC385" s="14">
        <v>46097</v>
      </c>
      <c r="AD385" s="3" t="s">
        <v>49</v>
      </c>
      <c r="AE385" s="3" t="s">
        <v>5010</v>
      </c>
      <c r="AF385" s="12" t="s">
        <v>5652</v>
      </c>
    </row>
    <row r="386" spans="1:32" ht="12.5" x14ac:dyDescent="0.25">
      <c r="A386" s="3" t="s">
        <v>5653</v>
      </c>
      <c r="B386" s="3" t="s">
        <v>224</v>
      </c>
      <c r="C386" s="3" t="s">
        <v>5654</v>
      </c>
      <c r="D386" s="3" t="s">
        <v>5655</v>
      </c>
      <c r="E386" s="3">
        <v>1186</v>
      </c>
      <c r="F386" s="3">
        <v>997</v>
      </c>
      <c r="G386" s="3">
        <v>488</v>
      </c>
      <c r="H386" s="3" t="b">
        <v>0</v>
      </c>
      <c r="I386" s="3" t="b">
        <v>0</v>
      </c>
      <c r="K386" s="12" t="s">
        <v>2201</v>
      </c>
      <c r="L386" s="12" t="s">
        <v>5656</v>
      </c>
      <c r="O386" s="13">
        <v>6.1800000000000001E-2</v>
      </c>
      <c r="P386" s="3" t="s">
        <v>5657</v>
      </c>
      <c r="Q386" s="3" t="s">
        <v>5658</v>
      </c>
      <c r="R386" s="3" t="s">
        <v>5659</v>
      </c>
      <c r="S386" s="3" t="s">
        <v>5660</v>
      </c>
      <c r="T386" s="3" t="s">
        <v>5661</v>
      </c>
      <c r="U386" s="3" t="s">
        <v>5662</v>
      </c>
      <c r="V386" s="3" t="s">
        <v>5663</v>
      </c>
      <c r="W386" s="3" t="s">
        <v>5664</v>
      </c>
      <c r="X386" s="3" t="s">
        <v>5665</v>
      </c>
      <c r="Y386" s="3" t="s">
        <v>5666</v>
      </c>
      <c r="Z386" s="3" t="s">
        <v>5667</v>
      </c>
      <c r="AA386" s="3">
        <v>73</v>
      </c>
      <c r="AB386" s="3">
        <v>1</v>
      </c>
      <c r="AC386" s="14">
        <v>46097</v>
      </c>
      <c r="AD386" s="3" t="s">
        <v>49</v>
      </c>
      <c r="AE386" s="3" t="s">
        <v>5010</v>
      </c>
      <c r="AF386" s="12" t="s">
        <v>5668</v>
      </c>
    </row>
    <row r="387" spans="1:32" ht="12.5" x14ac:dyDescent="0.25">
      <c r="A387" s="3" t="s">
        <v>5669</v>
      </c>
      <c r="B387" s="3" t="s">
        <v>224</v>
      </c>
      <c r="C387" s="3" t="s">
        <v>5670</v>
      </c>
      <c r="E387" s="3">
        <v>13563</v>
      </c>
      <c r="F387" s="3">
        <v>1498</v>
      </c>
      <c r="G387" s="3">
        <v>1436</v>
      </c>
      <c r="H387" s="3" t="b">
        <v>1</v>
      </c>
      <c r="I387" s="3" t="b">
        <v>0</v>
      </c>
      <c r="J387" s="3" t="s">
        <v>281</v>
      </c>
      <c r="K387" s="12" t="s">
        <v>5671</v>
      </c>
      <c r="L387" s="12" t="s">
        <v>5672</v>
      </c>
      <c r="O387" s="13">
        <v>2.1399999999999999E-2</v>
      </c>
      <c r="P387" s="3" t="s">
        <v>5673</v>
      </c>
      <c r="Q387" s="3" t="s">
        <v>5674</v>
      </c>
      <c r="R387" s="3" t="s">
        <v>5675</v>
      </c>
      <c r="S387" s="3" t="s">
        <v>5676</v>
      </c>
      <c r="T387" s="3" t="s">
        <v>5677</v>
      </c>
      <c r="U387" s="3" t="s">
        <v>5678</v>
      </c>
      <c r="V387" s="3" t="s">
        <v>5679</v>
      </c>
      <c r="W387" s="3" t="s">
        <v>5680</v>
      </c>
      <c r="X387" s="3" t="s">
        <v>5681</v>
      </c>
      <c r="Y387" s="3" t="s">
        <v>5682</v>
      </c>
      <c r="Z387" s="3" t="s">
        <v>5683</v>
      </c>
      <c r="AA387" s="3">
        <v>289</v>
      </c>
      <c r="AB387" s="3">
        <v>1</v>
      </c>
      <c r="AC387" s="14">
        <v>46097</v>
      </c>
      <c r="AD387" s="3" t="s">
        <v>49</v>
      </c>
      <c r="AE387" s="3" t="s">
        <v>5010</v>
      </c>
      <c r="AF387" s="12" t="s">
        <v>5684</v>
      </c>
    </row>
    <row r="388" spans="1:32" ht="12.5" x14ac:dyDescent="0.25">
      <c r="A388" s="3" t="s">
        <v>5685</v>
      </c>
      <c r="B388" s="3" t="s">
        <v>224</v>
      </c>
      <c r="C388" s="3" t="s">
        <v>5686</v>
      </c>
      <c r="D388" s="3" t="s">
        <v>5687</v>
      </c>
      <c r="E388" s="3">
        <v>64</v>
      </c>
      <c r="F388" s="3">
        <v>2028</v>
      </c>
      <c r="G388" s="3">
        <v>11</v>
      </c>
      <c r="H388" s="3" t="b">
        <v>0</v>
      </c>
      <c r="I388" s="3" t="b">
        <v>1</v>
      </c>
      <c r="J388" s="3" t="s">
        <v>5688</v>
      </c>
      <c r="K388" s="12" t="s">
        <v>5689</v>
      </c>
      <c r="L388" s="12" t="s">
        <v>5690</v>
      </c>
      <c r="O388" s="13">
        <v>5.6800000000000003E-2</v>
      </c>
      <c r="P388" s="3" t="s">
        <v>5691</v>
      </c>
      <c r="Q388" s="3" t="s">
        <v>5692</v>
      </c>
      <c r="S388" s="3" t="s">
        <v>5693</v>
      </c>
      <c r="T388" s="3" t="s">
        <v>5694</v>
      </c>
      <c r="U388" s="3" t="s">
        <v>5695</v>
      </c>
      <c r="V388" s="3" t="s">
        <v>5696</v>
      </c>
      <c r="X388" s="3" t="s">
        <v>5697</v>
      </c>
      <c r="Y388" s="3" t="s">
        <v>5698</v>
      </c>
      <c r="AA388" s="3">
        <v>4</v>
      </c>
      <c r="AB388" s="3">
        <v>0</v>
      </c>
      <c r="AC388" s="14">
        <v>46097</v>
      </c>
      <c r="AD388" s="3" t="s">
        <v>49</v>
      </c>
      <c r="AE388" s="3" t="s">
        <v>5010</v>
      </c>
      <c r="AF388" s="12" t="s">
        <v>5699</v>
      </c>
    </row>
    <row r="389" spans="1:32" ht="12.5" x14ac:dyDescent="0.25">
      <c r="A389" s="3" t="s">
        <v>5700</v>
      </c>
      <c r="B389" s="3" t="s">
        <v>224</v>
      </c>
      <c r="C389" s="3" t="s">
        <v>5700</v>
      </c>
      <c r="D389" s="3" t="s">
        <v>5701</v>
      </c>
      <c r="E389" s="3">
        <v>1655</v>
      </c>
      <c r="F389" s="3">
        <v>2977</v>
      </c>
      <c r="G389" s="3">
        <v>14774</v>
      </c>
      <c r="H389" s="3" t="b">
        <v>0</v>
      </c>
      <c r="I389" s="3" t="b">
        <v>0</v>
      </c>
      <c r="K389" s="12" t="s">
        <v>5702</v>
      </c>
      <c r="L389" s="12" t="s">
        <v>5703</v>
      </c>
      <c r="O389" s="13">
        <v>5.9900000000000002E-2</v>
      </c>
      <c r="P389" s="3" t="s">
        <v>5704</v>
      </c>
      <c r="Q389" s="3" t="s">
        <v>5705</v>
      </c>
      <c r="S389" s="3" t="s">
        <v>5706</v>
      </c>
      <c r="T389" s="3" t="s">
        <v>5707</v>
      </c>
      <c r="U389" s="3" t="s">
        <v>5708</v>
      </c>
      <c r="V389" s="3" t="s">
        <v>5709</v>
      </c>
      <c r="W389" s="3" t="s">
        <v>5710</v>
      </c>
      <c r="X389" s="3" t="s">
        <v>5711</v>
      </c>
      <c r="Y389" s="3" t="s">
        <v>5712</v>
      </c>
      <c r="Z389" s="3" t="s">
        <v>5713</v>
      </c>
      <c r="AA389" s="3">
        <v>98</v>
      </c>
      <c r="AB389" s="3">
        <v>1</v>
      </c>
      <c r="AC389" s="14">
        <v>46097</v>
      </c>
      <c r="AD389" s="3" t="s">
        <v>49</v>
      </c>
      <c r="AE389" s="3" t="s">
        <v>5010</v>
      </c>
      <c r="AF389" s="12" t="s">
        <v>5714</v>
      </c>
    </row>
    <row r="390" spans="1:32" ht="12.5" x14ac:dyDescent="0.25">
      <c r="A390" s="3" t="s">
        <v>5715</v>
      </c>
      <c r="B390" s="3" t="s">
        <v>224</v>
      </c>
      <c r="C390" s="3" t="s">
        <v>5716</v>
      </c>
      <c r="D390" s="3" t="s">
        <v>5717</v>
      </c>
      <c r="E390" s="3">
        <v>1998</v>
      </c>
      <c r="F390" s="3">
        <v>4008</v>
      </c>
      <c r="G390" s="3">
        <v>176</v>
      </c>
      <c r="H390" s="3" t="b">
        <v>0</v>
      </c>
      <c r="I390" s="3" t="b">
        <v>1</v>
      </c>
      <c r="J390" s="3" t="s">
        <v>5718</v>
      </c>
      <c r="K390" s="12" t="s">
        <v>5719</v>
      </c>
      <c r="L390" s="12" t="s">
        <v>5720</v>
      </c>
      <c r="O390" s="13">
        <v>5.11E-2</v>
      </c>
      <c r="P390" s="3" t="s">
        <v>5721</v>
      </c>
      <c r="Q390" s="3" t="s">
        <v>5722</v>
      </c>
      <c r="R390" s="3" t="s">
        <v>5723</v>
      </c>
      <c r="S390" s="3" t="s">
        <v>5724</v>
      </c>
      <c r="T390" s="3" t="s">
        <v>5725</v>
      </c>
      <c r="U390" s="3" t="s">
        <v>5726</v>
      </c>
      <c r="V390" s="3" t="s">
        <v>5727</v>
      </c>
      <c r="X390" s="3" t="s">
        <v>5728</v>
      </c>
      <c r="Y390" s="3" t="s">
        <v>5729</v>
      </c>
      <c r="Z390" s="3" t="s">
        <v>5730</v>
      </c>
      <c r="AA390" s="3">
        <v>102</v>
      </c>
      <c r="AB390" s="3">
        <v>0</v>
      </c>
      <c r="AC390" s="14">
        <v>46097</v>
      </c>
      <c r="AD390" s="3" t="s">
        <v>49</v>
      </c>
      <c r="AE390" s="3" t="s">
        <v>5010</v>
      </c>
      <c r="AF390" s="12" t="s">
        <v>5731</v>
      </c>
    </row>
    <row r="391" spans="1:32" ht="12.5" x14ac:dyDescent="0.25">
      <c r="A391" s="3" t="s">
        <v>5732</v>
      </c>
      <c r="B391" s="3" t="s">
        <v>224</v>
      </c>
      <c r="C391" s="3" t="s">
        <v>5733</v>
      </c>
      <c r="D391" s="3" t="s">
        <v>5734</v>
      </c>
      <c r="E391" s="3">
        <v>55</v>
      </c>
      <c r="F391" s="3">
        <v>6505</v>
      </c>
      <c r="G391" s="3">
        <v>54</v>
      </c>
      <c r="H391" s="3" t="b">
        <v>1</v>
      </c>
      <c r="I391" s="3" t="b">
        <v>0</v>
      </c>
      <c r="J391" s="3" t="s">
        <v>2200</v>
      </c>
      <c r="K391" s="12" t="s">
        <v>5735</v>
      </c>
      <c r="L391" s="12" t="s">
        <v>5736</v>
      </c>
      <c r="O391" s="13">
        <v>5.7599999999999998E-2</v>
      </c>
      <c r="P391" s="3" t="s">
        <v>5737</v>
      </c>
      <c r="S391" s="3" t="s">
        <v>5738</v>
      </c>
      <c r="T391" s="3" t="s">
        <v>5739</v>
      </c>
      <c r="U391" s="3" t="s">
        <v>348</v>
      </c>
      <c r="V391" s="3" t="s">
        <v>5740</v>
      </c>
      <c r="X391" s="3" t="s">
        <v>5741</v>
      </c>
      <c r="Y391" s="3" t="s">
        <v>5742</v>
      </c>
      <c r="Z391" s="3" t="s">
        <v>5743</v>
      </c>
      <c r="AA391" s="3">
        <v>3</v>
      </c>
      <c r="AB391" s="3">
        <v>0</v>
      </c>
      <c r="AC391" s="14">
        <v>46097</v>
      </c>
      <c r="AD391" s="3" t="s">
        <v>49</v>
      </c>
      <c r="AE391" s="3" t="s">
        <v>5010</v>
      </c>
      <c r="AF391" s="12" t="s">
        <v>5744</v>
      </c>
    </row>
    <row r="392" spans="1:32" ht="12.5" x14ac:dyDescent="0.25">
      <c r="A392" s="3" t="s">
        <v>5745</v>
      </c>
      <c r="B392" s="3" t="s">
        <v>224</v>
      </c>
      <c r="C392" s="3" t="s">
        <v>5746</v>
      </c>
      <c r="E392" s="3">
        <v>98</v>
      </c>
      <c r="F392" s="3">
        <v>3314</v>
      </c>
      <c r="G392" s="3">
        <v>11</v>
      </c>
      <c r="H392" s="3" t="b">
        <v>0</v>
      </c>
      <c r="I392" s="3" t="b">
        <v>0</v>
      </c>
      <c r="L392" s="12" t="s">
        <v>5747</v>
      </c>
      <c r="O392" s="13">
        <v>0.26069999999999999</v>
      </c>
      <c r="P392" s="3" t="s">
        <v>5748</v>
      </c>
      <c r="S392" s="3" t="s">
        <v>5749</v>
      </c>
      <c r="T392" s="3" t="s">
        <v>5750</v>
      </c>
      <c r="U392" s="3" t="s">
        <v>5751</v>
      </c>
      <c r="V392" s="3" t="s">
        <v>5752</v>
      </c>
      <c r="X392" s="3" t="s">
        <v>5753</v>
      </c>
      <c r="Y392" s="3" t="s">
        <v>5754</v>
      </c>
      <c r="Z392" s="3" t="s">
        <v>5755</v>
      </c>
      <c r="AA392" s="3">
        <v>25</v>
      </c>
      <c r="AB392" s="3">
        <v>0</v>
      </c>
      <c r="AC392" s="14">
        <v>46097</v>
      </c>
      <c r="AD392" s="3" t="s">
        <v>49</v>
      </c>
      <c r="AE392" s="3" t="s">
        <v>5010</v>
      </c>
      <c r="AF392" s="12" t="s">
        <v>5756</v>
      </c>
    </row>
    <row r="393" spans="1:32" ht="12.5" x14ac:dyDescent="0.25">
      <c r="A393" s="12" t="s">
        <v>5757</v>
      </c>
      <c r="B393" s="3" t="s">
        <v>224</v>
      </c>
      <c r="C393" s="3" t="s">
        <v>5758</v>
      </c>
      <c r="D393" s="3" t="s">
        <v>5759</v>
      </c>
      <c r="E393" s="3">
        <v>142</v>
      </c>
      <c r="F393" s="3">
        <v>228</v>
      </c>
      <c r="G393" s="3">
        <v>184</v>
      </c>
      <c r="H393" s="3" t="b">
        <v>0</v>
      </c>
      <c r="I393" s="3" t="b">
        <v>0</v>
      </c>
      <c r="L393" s="12" t="s">
        <v>5760</v>
      </c>
      <c r="O393" s="13">
        <v>7.3400000000000007E-2</v>
      </c>
      <c r="P393" s="3" t="s">
        <v>5761</v>
      </c>
      <c r="Q393" s="3" t="s">
        <v>5762</v>
      </c>
      <c r="S393" s="3" t="s">
        <v>5763</v>
      </c>
      <c r="T393" s="3" t="s">
        <v>5764</v>
      </c>
      <c r="U393" s="3" t="s">
        <v>5765</v>
      </c>
      <c r="V393" s="3" t="s">
        <v>5766</v>
      </c>
      <c r="W393" s="3" t="s">
        <v>5767</v>
      </c>
      <c r="X393" s="3" t="s">
        <v>615</v>
      </c>
      <c r="Y393" s="3" t="s">
        <v>5768</v>
      </c>
      <c r="AA393" s="3">
        <v>10</v>
      </c>
      <c r="AB393" s="3">
        <v>0</v>
      </c>
      <c r="AC393" s="14">
        <v>46097</v>
      </c>
      <c r="AD393" s="3" t="s">
        <v>49</v>
      </c>
      <c r="AE393" s="3" t="s">
        <v>5010</v>
      </c>
      <c r="AF393" s="12" t="s">
        <v>5769</v>
      </c>
    </row>
    <row r="394" spans="1:32" ht="12.5" x14ac:dyDescent="0.25">
      <c r="A394" s="3" t="s">
        <v>5770</v>
      </c>
      <c r="B394" s="3" t="s">
        <v>224</v>
      </c>
      <c r="C394" s="3" t="s">
        <v>5771</v>
      </c>
      <c r="D394" s="3" t="s">
        <v>5772</v>
      </c>
      <c r="E394" s="3">
        <v>497</v>
      </c>
      <c r="F394" s="3">
        <v>1589</v>
      </c>
      <c r="G394" s="3">
        <v>34</v>
      </c>
      <c r="H394" s="3" t="b">
        <v>0</v>
      </c>
      <c r="I394" s="3" t="b">
        <v>0</v>
      </c>
      <c r="L394" s="12" t="s">
        <v>5773</v>
      </c>
      <c r="O394" s="13">
        <v>0.16900000000000001</v>
      </c>
      <c r="P394" s="3" t="s">
        <v>5774</v>
      </c>
      <c r="Q394" s="3" t="s">
        <v>5775</v>
      </c>
      <c r="R394" s="3" t="s">
        <v>5776</v>
      </c>
      <c r="S394" s="3" t="s">
        <v>5777</v>
      </c>
      <c r="T394" s="3" t="s">
        <v>5778</v>
      </c>
      <c r="U394" s="3" t="s">
        <v>5779</v>
      </c>
      <c r="V394" s="3" t="s">
        <v>5780</v>
      </c>
      <c r="X394" s="3" t="s">
        <v>5781</v>
      </c>
      <c r="Y394" s="3" t="s">
        <v>5782</v>
      </c>
      <c r="Z394" s="3" t="s">
        <v>5783</v>
      </c>
      <c r="AA394" s="3">
        <v>83</v>
      </c>
      <c r="AB394" s="3">
        <v>1</v>
      </c>
      <c r="AC394" s="14">
        <v>46097</v>
      </c>
      <c r="AD394" s="3" t="s">
        <v>49</v>
      </c>
      <c r="AE394" s="3" t="s">
        <v>5010</v>
      </c>
      <c r="AF394" s="12" t="s">
        <v>5784</v>
      </c>
    </row>
    <row r="395" spans="1:32" ht="12.5" x14ac:dyDescent="0.25">
      <c r="A395" s="3" t="s">
        <v>5785</v>
      </c>
      <c r="B395" s="3" t="s">
        <v>224</v>
      </c>
      <c r="C395" s="3" t="s">
        <v>5786</v>
      </c>
      <c r="D395" s="3" t="s">
        <v>5787</v>
      </c>
      <c r="E395" s="3">
        <v>1679</v>
      </c>
      <c r="F395" s="3">
        <v>1617</v>
      </c>
      <c r="G395" s="3">
        <v>281</v>
      </c>
      <c r="H395" s="3" t="b">
        <v>0</v>
      </c>
      <c r="I395" s="3" t="b">
        <v>0</v>
      </c>
      <c r="J395" s="3" t="s">
        <v>5788</v>
      </c>
      <c r="K395" s="12" t="s">
        <v>5789</v>
      </c>
      <c r="L395" s="12" t="s">
        <v>5790</v>
      </c>
      <c r="O395" s="13">
        <v>0.21310000000000001</v>
      </c>
      <c r="P395" s="3" t="s">
        <v>5791</v>
      </c>
      <c r="Q395" s="3" t="s">
        <v>5792</v>
      </c>
      <c r="R395" s="3" t="s">
        <v>5793</v>
      </c>
      <c r="S395" s="3" t="s">
        <v>5794</v>
      </c>
      <c r="T395" s="3" t="s">
        <v>5795</v>
      </c>
      <c r="U395" s="3" t="s">
        <v>5796</v>
      </c>
      <c r="V395" s="3" t="s">
        <v>5797</v>
      </c>
      <c r="W395" s="3" t="s">
        <v>5798</v>
      </c>
      <c r="X395" s="3" t="s">
        <v>5799</v>
      </c>
      <c r="Y395" s="3" t="s">
        <v>5800</v>
      </c>
      <c r="Z395" s="3" t="s">
        <v>5801</v>
      </c>
      <c r="AA395" s="3">
        <v>341</v>
      </c>
      <c r="AB395" s="3">
        <v>16</v>
      </c>
      <c r="AC395" s="14">
        <v>46097</v>
      </c>
      <c r="AD395" s="3" t="s">
        <v>49</v>
      </c>
      <c r="AE395" s="3" t="s">
        <v>5010</v>
      </c>
      <c r="AF395" s="12" t="s">
        <v>5802</v>
      </c>
    </row>
    <row r="396" spans="1:32" ht="12.5" x14ac:dyDescent="0.25">
      <c r="A396" s="3" t="s">
        <v>5803</v>
      </c>
      <c r="B396" s="3" t="s">
        <v>224</v>
      </c>
      <c r="C396" s="3" t="s">
        <v>5804</v>
      </c>
      <c r="E396" s="3">
        <v>213</v>
      </c>
      <c r="F396" s="3">
        <v>3897</v>
      </c>
      <c r="G396" s="3">
        <v>110</v>
      </c>
      <c r="H396" s="3" t="b">
        <v>0</v>
      </c>
      <c r="I396" s="3" t="b">
        <v>1</v>
      </c>
      <c r="J396" s="3" t="s">
        <v>503</v>
      </c>
      <c r="L396" s="12" t="s">
        <v>5805</v>
      </c>
      <c r="O396" s="13">
        <v>6.0299999999999999E-2</v>
      </c>
      <c r="S396" s="3" t="s">
        <v>5806</v>
      </c>
      <c r="T396" s="3" t="s">
        <v>5807</v>
      </c>
      <c r="U396" s="3" t="s">
        <v>755</v>
      </c>
      <c r="V396" s="3" t="s">
        <v>5808</v>
      </c>
      <c r="W396" s="3" t="s">
        <v>5809</v>
      </c>
      <c r="X396" s="3" t="s">
        <v>615</v>
      </c>
      <c r="Y396" s="3" t="s">
        <v>5810</v>
      </c>
      <c r="AA396" s="3">
        <v>13</v>
      </c>
      <c r="AB396" s="3">
        <v>0</v>
      </c>
      <c r="AC396" s="14">
        <v>46097</v>
      </c>
      <c r="AD396" s="3" t="s">
        <v>49</v>
      </c>
      <c r="AE396" s="3" t="s">
        <v>5010</v>
      </c>
      <c r="AF396" s="12" t="s">
        <v>5811</v>
      </c>
    </row>
    <row r="397" spans="1:32" ht="12.5" x14ac:dyDescent="0.25">
      <c r="A397" s="3" t="s">
        <v>5812</v>
      </c>
      <c r="B397" s="3" t="s">
        <v>224</v>
      </c>
      <c r="C397" s="3" t="s">
        <v>5813</v>
      </c>
      <c r="E397" s="3">
        <v>260</v>
      </c>
      <c r="F397" s="3">
        <v>3088</v>
      </c>
      <c r="G397" s="3">
        <v>11</v>
      </c>
      <c r="H397" s="3" t="b">
        <v>0</v>
      </c>
      <c r="I397" s="3" t="b">
        <v>0</v>
      </c>
      <c r="L397" s="12" t="s">
        <v>5814</v>
      </c>
      <c r="O397" s="13">
        <v>0.13569999999999999</v>
      </c>
      <c r="P397" s="3" t="s">
        <v>5815</v>
      </c>
      <c r="S397" s="3" t="s">
        <v>5816</v>
      </c>
      <c r="T397" s="3" t="s">
        <v>5817</v>
      </c>
      <c r="U397" s="3" t="s">
        <v>5818</v>
      </c>
      <c r="V397" s="3" t="s">
        <v>5819</v>
      </c>
      <c r="X397" s="3" t="s">
        <v>5820</v>
      </c>
      <c r="Y397" s="3" t="s">
        <v>5821</v>
      </c>
      <c r="AA397" s="3">
        <v>35</v>
      </c>
      <c r="AB397" s="3">
        <v>0</v>
      </c>
      <c r="AC397" s="14">
        <v>46097</v>
      </c>
      <c r="AD397" s="3" t="s">
        <v>49</v>
      </c>
      <c r="AE397" s="3" t="s">
        <v>5010</v>
      </c>
      <c r="AF397" s="12" t="s">
        <v>5822</v>
      </c>
    </row>
    <row r="398" spans="1:32" ht="12.5" x14ac:dyDescent="0.25">
      <c r="A398" s="3" t="s">
        <v>5823</v>
      </c>
      <c r="B398" s="3" t="s">
        <v>224</v>
      </c>
      <c r="E398" s="3">
        <v>259</v>
      </c>
      <c r="F398" s="3">
        <v>817</v>
      </c>
      <c r="G398" s="3">
        <v>12</v>
      </c>
      <c r="H398" s="3" t="b">
        <v>0</v>
      </c>
      <c r="I398" s="3" t="b">
        <v>0</v>
      </c>
      <c r="L398" s="12" t="s">
        <v>5824</v>
      </c>
      <c r="O398" s="13">
        <v>8.6599999999999996E-2</v>
      </c>
      <c r="S398" s="3" t="s">
        <v>5825</v>
      </c>
      <c r="T398" s="3" t="s">
        <v>5826</v>
      </c>
      <c r="U398" s="3" t="s">
        <v>348</v>
      </c>
      <c r="V398" s="3" t="s">
        <v>5827</v>
      </c>
      <c r="X398" s="3" t="s">
        <v>5828</v>
      </c>
      <c r="Y398" s="3" t="s">
        <v>5829</v>
      </c>
      <c r="Z398" s="3" t="s">
        <v>5830</v>
      </c>
      <c r="AA398" s="3">
        <v>22</v>
      </c>
      <c r="AB398" s="3">
        <v>0</v>
      </c>
      <c r="AC398" s="14">
        <v>46097</v>
      </c>
      <c r="AD398" s="3" t="s">
        <v>49</v>
      </c>
      <c r="AE398" s="3" t="s">
        <v>5010</v>
      </c>
      <c r="AF398" s="12" t="s">
        <v>5831</v>
      </c>
    </row>
    <row r="399" spans="1:32" ht="12.5" x14ac:dyDescent="0.25">
      <c r="A399" s="3" t="s">
        <v>5832</v>
      </c>
      <c r="B399" s="3" t="s">
        <v>224</v>
      </c>
      <c r="C399" s="3" t="s">
        <v>5833</v>
      </c>
      <c r="D399" s="3" t="s">
        <v>5834</v>
      </c>
      <c r="E399" s="3">
        <v>5527</v>
      </c>
      <c r="F399" s="3">
        <v>3479</v>
      </c>
      <c r="G399" s="3">
        <v>576</v>
      </c>
      <c r="H399" s="3" t="b">
        <v>0</v>
      </c>
      <c r="I399" s="3" t="b">
        <v>0</v>
      </c>
      <c r="K399" s="12" t="s">
        <v>5835</v>
      </c>
      <c r="L399" s="12" t="s">
        <v>5836</v>
      </c>
      <c r="O399" s="13">
        <v>0.81630000000000003</v>
      </c>
      <c r="P399" s="3" t="s">
        <v>5837</v>
      </c>
      <c r="Q399" s="3" t="s">
        <v>5838</v>
      </c>
      <c r="R399" s="3" t="s">
        <v>5839</v>
      </c>
      <c r="S399" s="3" t="s">
        <v>5840</v>
      </c>
      <c r="T399" s="3" t="s">
        <v>5841</v>
      </c>
      <c r="U399" s="3" t="s">
        <v>5842</v>
      </c>
      <c r="V399" s="3" t="s">
        <v>5843</v>
      </c>
      <c r="W399" s="3" t="s">
        <v>5844</v>
      </c>
      <c r="X399" s="3" t="s">
        <v>5845</v>
      </c>
      <c r="Y399" s="3" t="s">
        <v>5846</v>
      </c>
      <c r="Z399" s="3" t="s">
        <v>5847</v>
      </c>
      <c r="AA399" s="3">
        <v>4473</v>
      </c>
      <c r="AB399" s="3">
        <v>38</v>
      </c>
      <c r="AC399" s="14">
        <v>46097</v>
      </c>
      <c r="AD399" s="3" t="s">
        <v>49</v>
      </c>
      <c r="AE399" s="3" t="s">
        <v>5010</v>
      </c>
      <c r="AF399" s="12" t="s">
        <v>5848</v>
      </c>
    </row>
    <row r="400" spans="1:32" ht="12.5" x14ac:dyDescent="0.25">
      <c r="A400" s="3" t="s">
        <v>5849</v>
      </c>
      <c r="B400" s="3" t="s">
        <v>224</v>
      </c>
      <c r="C400" s="3" t="s">
        <v>5850</v>
      </c>
      <c r="D400" s="3" t="s">
        <v>5851</v>
      </c>
      <c r="E400" s="3">
        <v>1906</v>
      </c>
      <c r="F400" s="3">
        <v>2137</v>
      </c>
      <c r="G400" s="3">
        <v>121</v>
      </c>
      <c r="H400" s="3" t="b">
        <v>0</v>
      </c>
      <c r="I400" s="3" t="b">
        <v>1</v>
      </c>
      <c r="J400" s="3" t="s">
        <v>503</v>
      </c>
      <c r="K400" s="12" t="s">
        <v>5852</v>
      </c>
      <c r="L400" s="12" t="s">
        <v>5853</v>
      </c>
      <c r="O400" s="15">
        <v>0.18</v>
      </c>
      <c r="P400" s="3" t="s">
        <v>5854</v>
      </c>
      <c r="Q400" s="3" t="s">
        <v>5855</v>
      </c>
      <c r="R400" s="3" t="s">
        <v>5856</v>
      </c>
      <c r="S400" s="3" t="s">
        <v>5857</v>
      </c>
      <c r="T400" s="3" t="s">
        <v>5858</v>
      </c>
      <c r="U400" s="3" t="s">
        <v>5859</v>
      </c>
      <c r="V400" s="3" t="s">
        <v>5860</v>
      </c>
      <c r="W400" s="3" t="s">
        <v>5861</v>
      </c>
      <c r="X400" s="3" t="s">
        <v>5862</v>
      </c>
      <c r="Y400" s="3" t="s">
        <v>5863</v>
      </c>
      <c r="Z400" s="3" t="s">
        <v>5864</v>
      </c>
      <c r="AA400" s="3">
        <v>340</v>
      </c>
      <c r="AB400" s="3">
        <v>3</v>
      </c>
      <c r="AC400" s="14">
        <v>46097</v>
      </c>
      <c r="AD400" s="3" t="s">
        <v>49</v>
      </c>
      <c r="AE400" s="3" t="s">
        <v>5010</v>
      </c>
      <c r="AF400" s="12" t="s">
        <v>5865</v>
      </c>
    </row>
    <row r="401" spans="1:32" ht="12.5" x14ac:dyDescent="0.25">
      <c r="A401" s="3" t="s">
        <v>5866</v>
      </c>
      <c r="B401" s="3" t="s">
        <v>224</v>
      </c>
      <c r="C401" s="3" t="s">
        <v>5867</v>
      </c>
      <c r="D401" s="3" t="s">
        <v>5868</v>
      </c>
      <c r="E401" s="3">
        <v>502</v>
      </c>
      <c r="F401" s="3">
        <v>2180</v>
      </c>
      <c r="G401" s="3">
        <v>571</v>
      </c>
      <c r="H401" s="3" t="b">
        <v>0</v>
      </c>
      <c r="I401" s="3" t="b">
        <v>0</v>
      </c>
      <c r="K401" s="12" t="s">
        <v>5869</v>
      </c>
      <c r="L401" s="12" t="s">
        <v>5870</v>
      </c>
      <c r="O401" s="13">
        <v>9.5799999999999996E-2</v>
      </c>
      <c r="P401" s="3" t="s">
        <v>5871</v>
      </c>
      <c r="Q401" s="3" t="s">
        <v>5872</v>
      </c>
      <c r="S401" s="3" t="s">
        <v>5873</v>
      </c>
      <c r="T401" s="3" t="s">
        <v>5874</v>
      </c>
      <c r="U401" s="3" t="s">
        <v>5875</v>
      </c>
      <c r="V401" s="3" t="s">
        <v>5876</v>
      </c>
      <c r="W401" s="3" t="s">
        <v>5877</v>
      </c>
      <c r="X401" s="3" t="s">
        <v>5878</v>
      </c>
      <c r="Y401" s="3" t="s">
        <v>5879</v>
      </c>
      <c r="Z401" s="3" t="s">
        <v>5880</v>
      </c>
      <c r="AA401" s="3">
        <v>47</v>
      </c>
      <c r="AB401" s="3">
        <v>1</v>
      </c>
      <c r="AC401" s="14">
        <v>46097</v>
      </c>
      <c r="AD401" s="3" t="s">
        <v>49</v>
      </c>
      <c r="AE401" s="3" t="s">
        <v>5010</v>
      </c>
      <c r="AF401" s="12" t="s">
        <v>5881</v>
      </c>
    </row>
    <row r="402" spans="1:32" ht="12.5" x14ac:dyDescent="0.25">
      <c r="A402" s="3" t="s">
        <v>5882</v>
      </c>
      <c r="B402" s="3" t="s">
        <v>224</v>
      </c>
      <c r="C402" s="3" t="s">
        <v>5883</v>
      </c>
      <c r="D402" s="3" t="s">
        <v>5884</v>
      </c>
      <c r="E402" s="3">
        <v>315</v>
      </c>
      <c r="F402" s="3">
        <v>263</v>
      </c>
      <c r="G402" s="3">
        <v>40</v>
      </c>
      <c r="H402" s="3" t="b">
        <v>0</v>
      </c>
      <c r="I402" s="3" t="b">
        <v>0</v>
      </c>
      <c r="K402" s="12" t="s">
        <v>5885</v>
      </c>
      <c r="L402" s="12" t="s">
        <v>5886</v>
      </c>
      <c r="O402" s="13">
        <v>0.127</v>
      </c>
      <c r="P402" s="3" t="s">
        <v>5887</v>
      </c>
      <c r="Q402" s="3" t="s">
        <v>5888</v>
      </c>
      <c r="R402" s="3" t="s">
        <v>5889</v>
      </c>
      <c r="S402" s="3" t="s">
        <v>5890</v>
      </c>
      <c r="T402" s="3" t="s">
        <v>5891</v>
      </c>
      <c r="U402" s="3" t="s">
        <v>5892</v>
      </c>
      <c r="V402" s="3" t="s">
        <v>5893</v>
      </c>
      <c r="X402" s="3" t="s">
        <v>5894</v>
      </c>
      <c r="Y402" s="3" t="s">
        <v>5895</v>
      </c>
      <c r="Z402" s="3" t="s">
        <v>5896</v>
      </c>
      <c r="AA402" s="3">
        <v>40</v>
      </c>
      <c r="AB402" s="3">
        <v>0</v>
      </c>
      <c r="AC402" s="14">
        <v>46097</v>
      </c>
      <c r="AD402" s="3" t="s">
        <v>49</v>
      </c>
      <c r="AE402" s="3" t="s">
        <v>5010</v>
      </c>
      <c r="AF402" s="12" t="s">
        <v>5897</v>
      </c>
    </row>
    <row r="403" spans="1:32" ht="12.5" x14ac:dyDescent="0.25">
      <c r="A403" s="3" t="s">
        <v>5898</v>
      </c>
      <c r="B403" s="3" t="s">
        <v>224</v>
      </c>
      <c r="C403" s="3" t="s">
        <v>5899</v>
      </c>
      <c r="D403" s="3" t="s">
        <v>5900</v>
      </c>
      <c r="E403" s="3">
        <v>770</v>
      </c>
      <c r="F403" s="3">
        <v>2859</v>
      </c>
      <c r="G403" s="3">
        <v>20</v>
      </c>
      <c r="H403" s="3" t="b">
        <v>0</v>
      </c>
      <c r="I403" s="3" t="b">
        <v>0</v>
      </c>
      <c r="L403" s="12" t="s">
        <v>5901</v>
      </c>
      <c r="O403" s="13">
        <v>6.1100000000000002E-2</v>
      </c>
      <c r="P403" s="3" t="s">
        <v>5902</v>
      </c>
      <c r="Q403" s="3" t="s">
        <v>5903</v>
      </c>
      <c r="S403" s="3" t="s">
        <v>5904</v>
      </c>
      <c r="T403" s="3" t="s">
        <v>5905</v>
      </c>
      <c r="U403" s="3" t="s">
        <v>5906</v>
      </c>
      <c r="V403" s="3" t="s">
        <v>5907</v>
      </c>
      <c r="W403" s="3" t="s">
        <v>5908</v>
      </c>
      <c r="X403" s="3" t="s">
        <v>5909</v>
      </c>
      <c r="Y403" s="3" t="s">
        <v>5910</v>
      </c>
      <c r="Z403" s="3" t="s">
        <v>5911</v>
      </c>
      <c r="AA403" s="3">
        <v>47</v>
      </c>
      <c r="AB403" s="3">
        <v>0</v>
      </c>
      <c r="AC403" s="14">
        <v>46097</v>
      </c>
      <c r="AD403" s="3" t="s">
        <v>49</v>
      </c>
      <c r="AE403" s="3" t="s">
        <v>5010</v>
      </c>
      <c r="AF403" s="12" t="s">
        <v>5912</v>
      </c>
    </row>
    <row r="404" spans="1:32" ht="12.5" x14ac:dyDescent="0.25">
      <c r="A404" s="3" t="s">
        <v>5913</v>
      </c>
      <c r="B404" s="3" t="s">
        <v>224</v>
      </c>
      <c r="C404" s="3" t="s">
        <v>5914</v>
      </c>
      <c r="D404" s="3" t="s">
        <v>5915</v>
      </c>
      <c r="E404" s="3">
        <v>2619</v>
      </c>
      <c r="F404" s="3">
        <v>5232</v>
      </c>
      <c r="G404" s="3">
        <v>172</v>
      </c>
      <c r="H404" s="3" t="b">
        <v>0</v>
      </c>
      <c r="I404" s="3" t="b">
        <v>0</v>
      </c>
      <c r="L404" s="12" t="s">
        <v>5916</v>
      </c>
      <c r="O404" s="13">
        <v>5.1000000000000004E-3</v>
      </c>
      <c r="S404" s="3" t="s">
        <v>5917</v>
      </c>
      <c r="T404" s="3" t="s">
        <v>5918</v>
      </c>
      <c r="U404" s="3" t="s">
        <v>5919</v>
      </c>
      <c r="V404" s="3" t="s">
        <v>5920</v>
      </c>
      <c r="X404" s="3" t="s">
        <v>439</v>
      </c>
      <c r="Z404" s="3" t="s">
        <v>5921</v>
      </c>
      <c r="AA404" s="3">
        <v>13</v>
      </c>
      <c r="AB404" s="3">
        <v>0</v>
      </c>
      <c r="AC404" s="14">
        <v>46097</v>
      </c>
      <c r="AD404" s="3" t="s">
        <v>49</v>
      </c>
      <c r="AE404" s="3" t="s">
        <v>5010</v>
      </c>
      <c r="AF404" s="12" t="s">
        <v>5922</v>
      </c>
    </row>
    <row r="405" spans="1:32" ht="12.5" x14ac:dyDescent="0.25">
      <c r="A405" s="3" t="s">
        <v>5923</v>
      </c>
      <c r="B405" s="3" t="s">
        <v>224</v>
      </c>
      <c r="C405" s="3" t="s">
        <v>5924</v>
      </c>
      <c r="D405" s="3" t="s">
        <v>5925</v>
      </c>
      <c r="E405" s="3">
        <v>2733</v>
      </c>
      <c r="F405" s="3">
        <v>3549</v>
      </c>
      <c r="G405" s="3">
        <v>547</v>
      </c>
      <c r="H405" s="3" t="b">
        <v>0</v>
      </c>
      <c r="I405" s="3" t="b">
        <v>0</v>
      </c>
      <c r="K405" s="12" t="s">
        <v>5926</v>
      </c>
      <c r="L405" s="12" t="s">
        <v>5927</v>
      </c>
      <c r="O405" s="13">
        <v>2.47E-2</v>
      </c>
      <c r="P405" s="3" t="s">
        <v>5928</v>
      </c>
      <c r="Q405" s="3" t="s">
        <v>5929</v>
      </c>
      <c r="R405" s="3" t="s">
        <v>5930</v>
      </c>
      <c r="S405" s="3" t="s">
        <v>5931</v>
      </c>
      <c r="T405" s="3" t="s">
        <v>5932</v>
      </c>
      <c r="U405" s="3" t="s">
        <v>5933</v>
      </c>
      <c r="V405" s="3" t="s">
        <v>5934</v>
      </c>
      <c r="X405" s="3" t="s">
        <v>5935</v>
      </c>
      <c r="Y405" s="3" t="s">
        <v>5936</v>
      </c>
      <c r="Z405" s="3" t="s">
        <v>5937</v>
      </c>
      <c r="AA405" s="3">
        <v>67</v>
      </c>
      <c r="AB405" s="3">
        <v>1</v>
      </c>
      <c r="AC405" s="14">
        <v>46097</v>
      </c>
      <c r="AD405" s="3" t="s">
        <v>49</v>
      </c>
      <c r="AE405" s="3" t="s">
        <v>5010</v>
      </c>
      <c r="AF405" s="12" t="s">
        <v>5938</v>
      </c>
    </row>
    <row r="406" spans="1:32" ht="12.5" x14ac:dyDescent="0.25">
      <c r="A406" s="3" t="s">
        <v>5939</v>
      </c>
      <c r="B406" s="3" t="s">
        <v>224</v>
      </c>
      <c r="C406" s="3" t="s">
        <v>5940</v>
      </c>
      <c r="E406" s="3">
        <v>590</v>
      </c>
      <c r="F406" s="3">
        <v>1659</v>
      </c>
      <c r="G406" s="3">
        <v>31</v>
      </c>
      <c r="H406" s="3" t="b">
        <v>0</v>
      </c>
      <c r="I406" s="3" t="b">
        <v>0</v>
      </c>
      <c r="L406" s="12" t="s">
        <v>5941</v>
      </c>
      <c r="O406" s="13">
        <v>9.35E-2</v>
      </c>
      <c r="P406" s="3" t="s">
        <v>5942</v>
      </c>
      <c r="Q406" s="3" t="s">
        <v>5943</v>
      </c>
      <c r="R406" s="3" t="s">
        <v>5944</v>
      </c>
      <c r="S406" s="3" t="s">
        <v>5945</v>
      </c>
      <c r="T406" s="3" t="s">
        <v>5946</v>
      </c>
      <c r="U406" s="3" t="s">
        <v>5947</v>
      </c>
      <c r="V406" s="3" t="s">
        <v>5948</v>
      </c>
      <c r="W406" s="3" t="s">
        <v>5949</v>
      </c>
      <c r="X406" s="3" t="s">
        <v>5950</v>
      </c>
      <c r="Y406" s="3" t="s">
        <v>5951</v>
      </c>
      <c r="Z406" s="3" t="s">
        <v>5952</v>
      </c>
      <c r="AA406" s="3">
        <v>54</v>
      </c>
      <c r="AB406" s="3">
        <v>2</v>
      </c>
      <c r="AC406" s="14">
        <v>46097</v>
      </c>
      <c r="AD406" s="3" t="s">
        <v>49</v>
      </c>
      <c r="AE406" s="3" t="s">
        <v>5010</v>
      </c>
      <c r="AF406" s="12" t="s">
        <v>5953</v>
      </c>
    </row>
    <row r="407" spans="1:32" ht="12.5" x14ac:dyDescent="0.25">
      <c r="A407" s="3" t="s">
        <v>5954</v>
      </c>
      <c r="B407" s="3" t="s">
        <v>224</v>
      </c>
      <c r="C407" s="3" t="s">
        <v>5955</v>
      </c>
      <c r="D407" s="3" t="s">
        <v>5956</v>
      </c>
      <c r="E407" s="3">
        <v>1163</v>
      </c>
      <c r="F407" s="3">
        <v>903</v>
      </c>
      <c r="G407" s="3">
        <v>3459</v>
      </c>
      <c r="H407" s="3" t="b">
        <v>0</v>
      </c>
      <c r="I407" s="3" t="b">
        <v>1</v>
      </c>
      <c r="J407" s="3" t="s">
        <v>5957</v>
      </c>
      <c r="K407" s="12" t="s">
        <v>5958</v>
      </c>
      <c r="L407" s="12" t="s">
        <v>5959</v>
      </c>
      <c r="O407" s="13">
        <v>3.9600000000000003E-2</v>
      </c>
      <c r="P407" s="3" t="s">
        <v>5960</v>
      </c>
      <c r="Q407" s="3" t="s">
        <v>5961</v>
      </c>
      <c r="R407" s="3" t="s">
        <v>5962</v>
      </c>
      <c r="S407" s="3" t="s">
        <v>5963</v>
      </c>
      <c r="T407" s="3" t="s">
        <v>5964</v>
      </c>
      <c r="U407" s="3" t="s">
        <v>5965</v>
      </c>
      <c r="V407" s="3" t="s">
        <v>5966</v>
      </c>
      <c r="W407" s="3" t="s">
        <v>5967</v>
      </c>
      <c r="X407" s="3" t="s">
        <v>5968</v>
      </c>
      <c r="Y407" s="3" t="s">
        <v>5969</v>
      </c>
      <c r="AA407" s="3">
        <v>45</v>
      </c>
      <c r="AB407" s="3">
        <v>1</v>
      </c>
      <c r="AC407" s="14">
        <v>46097</v>
      </c>
      <c r="AD407" s="3" t="s">
        <v>49</v>
      </c>
      <c r="AE407" s="3" t="s">
        <v>5010</v>
      </c>
      <c r="AF407" s="12" t="s">
        <v>5970</v>
      </c>
    </row>
    <row r="408" spans="1:32" ht="12.5" x14ac:dyDescent="0.25">
      <c r="A408" s="3" t="s">
        <v>5971</v>
      </c>
      <c r="B408" s="3" t="s">
        <v>224</v>
      </c>
      <c r="C408" s="3" t="s">
        <v>5972</v>
      </c>
      <c r="D408" s="3" t="s">
        <v>5973</v>
      </c>
      <c r="E408" s="3">
        <v>210</v>
      </c>
      <c r="F408" s="3">
        <v>1853</v>
      </c>
      <c r="G408" s="3">
        <v>21</v>
      </c>
      <c r="H408" s="3" t="b">
        <v>0</v>
      </c>
      <c r="I408" s="3" t="b">
        <v>0</v>
      </c>
      <c r="L408" s="12" t="s">
        <v>5974</v>
      </c>
      <c r="O408" s="13">
        <v>0.1206</v>
      </c>
      <c r="P408" s="3" t="s">
        <v>5975</v>
      </c>
      <c r="Q408" s="3" t="s">
        <v>5976</v>
      </c>
      <c r="R408" s="3" t="s">
        <v>5977</v>
      </c>
      <c r="S408" s="3" t="s">
        <v>5978</v>
      </c>
      <c r="T408" s="3" t="s">
        <v>5979</v>
      </c>
      <c r="U408" s="3" t="s">
        <v>5980</v>
      </c>
      <c r="V408" s="3" t="s">
        <v>5981</v>
      </c>
      <c r="W408" s="3" t="s">
        <v>5982</v>
      </c>
      <c r="X408" s="3" t="s">
        <v>5983</v>
      </c>
      <c r="Y408" s="3" t="s">
        <v>5984</v>
      </c>
      <c r="Z408" s="12" t="s">
        <v>5985</v>
      </c>
      <c r="AA408" s="3">
        <v>24</v>
      </c>
      <c r="AB408" s="3">
        <v>1</v>
      </c>
      <c r="AC408" s="14">
        <v>46097</v>
      </c>
      <c r="AD408" s="3" t="s">
        <v>49</v>
      </c>
      <c r="AE408" s="3" t="s">
        <v>5010</v>
      </c>
      <c r="AF408" s="12" t="s">
        <v>5986</v>
      </c>
    </row>
    <row r="409" spans="1:32" ht="12.5" x14ac:dyDescent="0.25">
      <c r="A409" s="3" t="s">
        <v>5987</v>
      </c>
      <c r="B409" s="3" t="s">
        <v>224</v>
      </c>
      <c r="D409" s="3" t="s">
        <v>5988</v>
      </c>
      <c r="E409" s="3">
        <v>318</v>
      </c>
      <c r="F409" s="3">
        <v>492</v>
      </c>
      <c r="G409" s="3">
        <v>28</v>
      </c>
      <c r="H409" s="3" t="b">
        <v>0</v>
      </c>
      <c r="I409" s="3" t="b">
        <v>0</v>
      </c>
      <c r="L409" s="12" t="s">
        <v>5989</v>
      </c>
      <c r="O409" s="13">
        <v>0.20200000000000001</v>
      </c>
      <c r="P409" s="3" t="s">
        <v>5990</v>
      </c>
      <c r="Q409" s="3" t="s">
        <v>5991</v>
      </c>
      <c r="S409" s="3" t="s">
        <v>5992</v>
      </c>
      <c r="T409" s="3" t="s">
        <v>5993</v>
      </c>
      <c r="U409" s="3" t="s">
        <v>755</v>
      </c>
      <c r="V409" s="3" t="s">
        <v>5994</v>
      </c>
      <c r="X409" s="3" t="s">
        <v>784</v>
      </c>
      <c r="Y409" s="3" t="s">
        <v>5995</v>
      </c>
      <c r="AA409" s="3">
        <v>64</v>
      </c>
      <c r="AB409" s="3">
        <v>0</v>
      </c>
      <c r="AC409" s="14">
        <v>46097</v>
      </c>
      <c r="AD409" s="3" t="s">
        <v>49</v>
      </c>
      <c r="AE409" s="3" t="s">
        <v>5010</v>
      </c>
      <c r="AF409" s="12" t="s">
        <v>5996</v>
      </c>
    </row>
    <row r="410" spans="1:32" ht="12.5" x14ac:dyDescent="0.25">
      <c r="A410" s="3" t="s">
        <v>5997</v>
      </c>
      <c r="B410" s="3" t="s">
        <v>224</v>
      </c>
      <c r="C410" s="3" t="s">
        <v>5998</v>
      </c>
      <c r="D410" s="3" t="s">
        <v>5999</v>
      </c>
      <c r="E410" s="3">
        <v>923</v>
      </c>
      <c r="F410" s="3">
        <v>1167</v>
      </c>
      <c r="G410" s="3">
        <v>645</v>
      </c>
      <c r="H410" s="3" t="b">
        <v>0</v>
      </c>
      <c r="I410" s="3" t="b">
        <v>0</v>
      </c>
      <c r="L410" s="12" t="s">
        <v>6000</v>
      </c>
      <c r="O410" s="13">
        <v>0.17849999999999999</v>
      </c>
      <c r="P410" s="3" t="s">
        <v>6001</v>
      </c>
      <c r="Q410" s="3" t="s">
        <v>6002</v>
      </c>
      <c r="R410" s="3" t="s">
        <v>6003</v>
      </c>
      <c r="S410" s="3" t="s">
        <v>6004</v>
      </c>
      <c r="T410" s="3" t="s">
        <v>6005</v>
      </c>
      <c r="U410" s="3" t="s">
        <v>6006</v>
      </c>
      <c r="V410" s="3" t="s">
        <v>6007</v>
      </c>
      <c r="W410" s="3" t="s">
        <v>6008</v>
      </c>
      <c r="X410" s="3" t="s">
        <v>1635</v>
      </c>
      <c r="Y410" s="3" t="s">
        <v>6009</v>
      </c>
      <c r="Z410" s="3" t="s">
        <v>6010</v>
      </c>
      <c r="AA410" s="3">
        <v>159</v>
      </c>
      <c r="AB410" s="3">
        <v>5</v>
      </c>
      <c r="AC410" s="14">
        <v>46097</v>
      </c>
      <c r="AD410" s="3" t="s">
        <v>49</v>
      </c>
      <c r="AE410" s="3" t="s">
        <v>5010</v>
      </c>
      <c r="AF410" s="12" t="s">
        <v>6011</v>
      </c>
    </row>
    <row r="411" spans="1:32" ht="12.5" x14ac:dyDescent="0.25">
      <c r="A411" s="3" t="s">
        <v>6012</v>
      </c>
      <c r="B411" s="3" t="s">
        <v>224</v>
      </c>
      <c r="C411" s="3" t="s">
        <v>6013</v>
      </c>
      <c r="D411" s="3" t="s">
        <v>6014</v>
      </c>
      <c r="E411" s="3">
        <v>205</v>
      </c>
      <c r="F411" s="3">
        <v>475</v>
      </c>
      <c r="G411" s="3">
        <v>33</v>
      </c>
      <c r="H411" s="3" t="b">
        <v>0</v>
      </c>
      <c r="I411" s="3" t="b">
        <v>0</v>
      </c>
      <c r="L411" s="12" t="s">
        <v>6015</v>
      </c>
      <c r="O411" s="13">
        <v>9.5899999999999999E-2</v>
      </c>
      <c r="P411" s="3" t="s">
        <v>6016</v>
      </c>
      <c r="Q411" s="3" t="s">
        <v>6017</v>
      </c>
      <c r="S411" s="3" t="s">
        <v>6018</v>
      </c>
      <c r="T411" s="3" t="s">
        <v>6019</v>
      </c>
      <c r="U411" s="3" t="s">
        <v>6020</v>
      </c>
      <c r="V411" s="3" t="s">
        <v>6021</v>
      </c>
      <c r="W411" s="3" t="s">
        <v>6022</v>
      </c>
      <c r="X411" s="3" t="s">
        <v>6023</v>
      </c>
      <c r="Y411" s="3" t="s">
        <v>6024</v>
      </c>
      <c r="Z411" s="3" t="s">
        <v>6025</v>
      </c>
      <c r="AA411" s="3">
        <v>19</v>
      </c>
      <c r="AB411" s="3">
        <v>0</v>
      </c>
      <c r="AC411" s="14">
        <v>46097</v>
      </c>
      <c r="AD411" s="3" t="s">
        <v>49</v>
      </c>
      <c r="AE411" s="3" t="s">
        <v>5010</v>
      </c>
      <c r="AF411" s="12" t="s">
        <v>6026</v>
      </c>
    </row>
    <row r="412" spans="1:32" ht="12.5" x14ac:dyDescent="0.25">
      <c r="A412" s="3" t="s">
        <v>6027</v>
      </c>
      <c r="B412" s="3" t="s">
        <v>224</v>
      </c>
      <c r="C412" s="3" t="s">
        <v>6028</v>
      </c>
      <c r="D412" s="3" t="s">
        <v>6029</v>
      </c>
      <c r="E412" s="3">
        <v>36111</v>
      </c>
      <c r="F412" s="3">
        <v>671</v>
      </c>
      <c r="G412" s="3">
        <v>103</v>
      </c>
      <c r="H412" s="3" t="b">
        <v>1</v>
      </c>
      <c r="I412" s="3" t="b">
        <v>0</v>
      </c>
      <c r="J412" s="3" t="s">
        <v>790</v>
      </c>
      <c r="L412" s="12" t="s">
        <v>6030</v>
      </c>
      <c r="O412" s="13">
        <v>7.3999999999999996E-2</v>
      </c>
      <c r="P412" s="3" t="s">
        <v>6031</v>
      </c>
      <c r="Q412" s="3" t="s">
        <v>6032</v>
      </c>
      <c r="S412" s="3" t="s">
        <v>6033</v>
      </c>
      <c r="T412" s="3" t="s">
        <v>6034</v>
      </c>
      <c r="U412" s="3" t="s">
        <v>6035</v>
      </c>
      <c r="V412" s="3" t="s">
        <v>6036</v>
      </c>
      <c r="X412" s="3" t="s">
        <v>6037</v>
      </c>
      <c r="Y412" s="3" t="s">
        <v>6038</v>
      </c>
      <c r="Z412" s="3" t="s">
        <v>6039</v>
      </c>
      <c r="AA412" s="3">
        <v>2661</v>
      </c>
      <c r="AB412" s="3">
        <v>11</v>
      </c>
      <c r="AC412" s="14">
        <v>46097</v>
      </c>
      <c r="AD412" s="3" t="s">
        <v>49</v>
      </c>
      <c r="AE412" s="3" t="s">
        <v>5010</v>
      </c>
      <c r="AF412" s="12" t="s">
        <v>6040</v>
      </c>
    </row>
    <row r="413" spans="1:32" ht="12.5" x14ac:dyDescent="0.25">
      <c r="A413" s="3" t="s">
        <v>6041</v>
      </c>
      <c r="B413" s="3" t="s">
        <v>224</v>
      </c>
      <c r="D413" s="3" t="s">
        <v>6042</v>
      </c>
      <c r="E413" s="3">
        <v>1432</v>
      </c>
      <c r="F413" s="3">
        <v>1416</v>
      </c>
      <c r="G413" s="3">
        <v>57</v>
      </c>
      <c r="H413" s="3" t="b">
        <v>0</v>
      </c>
      <c r="I413" s="3" t="b">
        <v>0</v>
      </c>
      <c r="L413" s="12" t="s">
        <v>6043</v>
      </c>
      <c r="O413" s="13">
        <v>4.7699999999999999E-2</v>
      </c>
      <c r="P413" s="3" t="s">
        <v>6044</v>
      </c>
      <c r="R413" s="3" t="s">
        <v>6045</v>
      </c>
      <c r="S413" s="3" t="s">
        <v>6046</v>
      </c>
      <c r="T413" s="3" t="s">
        <v>6047</v>
      </c>
      <c r="U413" s="3" t="s">
        <v>6048</v>
      </c>
      <c r="V413" s="3" t="s">
        <v>6049</v>
      </c>
      <c r="X413" s="3" t="s">
        <v>321</v>
      </c>
      <c r="Y413" s="3" t="s">
        <v>6050</v>
      </c>
      <c r="Z413" s="3" t="s">
        <v>6051</v>
      </c>
      <c r="AA413" s="3">
        <v>66</v>
      </c>
      <c r="AB413" s="3">
        <v>3</v>
      </c>
      <c r="AC413" s="14">
        <v>46097</v>
      </c>
      <c r="AD413" s="3" t="s">
        <v>49</v>
      </c>
      <c r="AE413" s="3" t="s">
        <v>5010</v>
      </c>
      <c r="AF413" s="12" t="s">
        <v>6052</v>
      </c>
    </row>
    <row r="414" spans="1:32" ht="12.5" x14ac:dyDescent="0.25">
      <c r="A414" s="3" t="s">
        <v>6053</v>
      </c>
      <c r="B414" s="3" t="s">
        <v>224</v>
      </c>
      <c r="C414" s="3" t="s">
        <v>6054</v>
      </c>
      <c r="D414" s="3" t="s">
        <v>6055</v>
      </c>
      <c r="E414" s="3">
        <v>508</v>
      </c>
      <c r="F414" s="3">
        <v>1349</v>
      </c>
      <c r="G414" s="3">
        <v>51</v>
      </c>
      <c r="H414" s="3" t="b">
        <v>0</v>
      </c>
      <c r="I414" s="3" t="b">
        <v>0</v>
      </c>
      <c r="L414" s="12" t="s">
        <v>6056</v>
      </c>
      <c r="O414" s="13">
        <v>6.4000000000000001E-2</v>
      </c>
      <c r="P414" s="3" t="s">
        <v>6057</v>
      </c>
      <c r="S414" s="3" t="s">
        <v>6058</v>
      </c>
      <c r="T414" s="3" t="s">
        <v>6059</v>
      </c>
      <c r="U414" s="3" t="s">
        <v>6060</v>
      </c>
      <c r="V414" s="3" t="s">
        <v>6061</v>
      </c>
      <c r="X414" s="3" t="s">
        <v>3360</v>
      </c>
      <c r="Y414" s="3" t="s">
        <v>6062</v>
      </c>
      <c r="Z414" s="12" t="s">
        <v>6063</v>
      </c>
      <c r="AA414" s="3">
        <v>32</v>
      </c>
      <c r="AB414" s="3">
        <v>1</v>
      </c>
      <c r="AC414" s="14">
        <v>46097</v>
      </c>
      <c r="AD414" s="3" t="s">
        <v>49</v>
      </c>
      <c r="AE414" s="3" t="s">
        <v>5010</v>
      </c>
      <c r="AF414" s="12" t="s">
        <v>6064</v>
      </c>
    </row>
    <row r="415" spans="1:32" ht="12.5" x14ac:dyDescent="0.25">
      <c r="A415" s="3" t="s">
        <v>6065</v>
      </c>
      <c r="B415" s="3" t="s">
        <v>224</v>
      </c>
      <c r="C415" s="3" t="s">
        <v>6066</v>
      </c>
      <c r="D415" s="3" t="s">
        <v>6067</v>
      </c>
      <c r="E415" s="3">
        <v>61</v>
      </c>
      <c r="F415" s="3">
        <v>602</v>
      </c>
      <c r="G415" s="3">
        <v>41</v>
      </c>
      <c r="H415" s="3" t="b">
        <v>0</v>
      </c>
      <c r="I415" s="3" t="b">
        <v>0</v>
      </c>
      <c r="L415" s="12" t="s">
        <v>6068</v>
      </c>
      <c r="O415" s="13">
        <v>0.15160000000000001</v>
      </c>
      <c r="P415" s="3" t="s">
        <v>6069</v>
      </c>
      <c r="Q415" s="3" t="s">
        <v>6070</v>
      </c>
      <c r="R415" s="3" t="s">
        <v>6071</v>
      </c>
      <c r="S415" s="3" t="s">
        <v>6072</v>
      </c>
      <c r="T415" s="3" t="s">
        <v>6073</v>
      </c>
      <c r="U415" s="3" t="s">
        <v>348</v>
      </c>
      <c r="V415" s="3" t="s">
        <v>6074</v>
      </c>
      <c r="W415" s="3" t="s">
        <v>6075</v>
      </c>
      <c r="X415" s="3" t="s">
        <v>6076</v>
      </c>
      <c r="Y415" s="3" t="s">
        <v>6077</v>
      </c>
      <c r="Z415" s="3" t="s">
        <v>6078</v>
      </c>
      <c r="AA415" s="3">
        <v>9</v>
      </c>
      <c r="AB415" s="3">
        <v>0</v>
      </c>
      <c r="AC415" s="14">
        <v>46097</v>
      </c>
      <c r="AD415" s="3" t="s">
        <v>49</v>
      </c>
      <c r="AE415" s="3" t="s">
        <v>5010</v>
      </c>
      <c r="AF415" s="12" t="s">
        <v>6079</v>
      </c>
    </row>
    <row r="416" spans="1:32" ht="12.5" x14ac:dyDescent="0.25">
      <c r="A416" s="3" t="s">
        <v>6080</v>
      </c>
      <c r="B416" s="3" t="s">
        <v>224</v>
      </c>
      <c r="C416" s="3" t="s">
        <v>6081</v>
      </c>
      <c r="D416" s="3" t="s">
        <v>6082</v>
      </c>
      <c r="E416" s="3">
        <v>1319</v>
      </c>
      <c r="F416" s="3">
        <v>945</v>
      </c>
      <c r="G416" s="3">
        <v>2429</v>
      </c>
      <c r="H416" s="3" t="b">
        <v>0</v>
      </c>
      <c r="I416" s="3" t="b">
        <v>0</v>
      </c>
      <c r="L416" s="12" t="s">
        <v>6083</v>
      </c>
      <c r="O416" s="13">
        <v>0.10100000000000001</v>
      </c>
      <c r="P416" s="3" t="s">
        <v>6084</v>
      </c>
      <c r="Q416" s="3" t="s">
        <v>6085</v>
      </c>
      <c r="R416" s="3" t="s">
        <v>6086</v>
      </c>
      <c r="S416" s="3" t="s">
        <v>6087</v>
      </c>
      <c r="T416" s="3" t="s">
        <v>6088</v>
      </c>
      <c r="U416" s="3" t="s">
        <v>6089</v>
      </c>
      <c r="V416" s="3" t="s">
        <v>6090</v>
      </c>
      <c r="W416" s="3" t="s">
        <v>6091</v>
      </c>
      <c r="X416" s="3" t="s">
        <v>321</v>
      </c>
      <c r="Y416" s="3" t="s">
        <v>6092</v>
      </c>
      <c r="Z416" s="3" t="s">
        <v>6093</v>
      </c>
      <c r="AA416" s="3">
        <v>120</v>
      </c>
      <c r="AB416" s="3">
        <v>13</v>
      </c>
      <c r="AC416" s="14">
        <v>46097</v>
      </c>
      <c r="AD416" s="3" t="s">
        <v>49</v>
      </c>
      <c r="AE416" s="3" t="s">
        <v>5010</v>
      </c>
      <c r="AF416" s="12" t="s">
        <v>6094</v>
      </c>
    </row>
    <row r="417" spans="1:32" ht="12.5" x14ac:dyDescent="0.25">
      <c r="A417" s="3" t="s">
        <v>6095</v>
      </c>
      <c r="B417" s="3" t="s">
        <v>224</v>
      </c>
      <c r="C417" s="3" t="s">
        <v>6096</v>
      </c>
      <c r="D417" s="3" t="s">
        <v>6097</v>
      </c>
      <c r="E417" s="3">
        <v>736</v>
      </c>
      <c r="F417" s="3">
        <v>680</v>
      </c>
      <c r="G417" s="3">
        <v>28</v>
      </c>
      <c r="H417" s="3" t="b">
        <v>0</v>
      </c>
      <c r="I417" s="3" t="b">
        <v>0</v>
      </c>
      <c r="L417" s="12" t="s">
        <v>6098</v>
      </c>
      <c r="O417" s="13">
        <v>0.12570000000000001</v>
      </c>
      <c r="P417" s="3" t="s">
        <v>6099</v>
      </c>
      <c r="Q417" s="3" t="s">
        <v>6100</v>
      </c>
      <c r="S417" s="3" t="s">
        <v>6101</v>
      </c>
      <c r="T417" s="3" t="s">
        <v>6102</v>
      </c>
      <c r="U417" s="3" t="s">
        <v>6103</v>
      </c>
      <c r="V417" s="3" t="s">
        <v>6104</v>
      </c>
      <c r="W417" s="3" t="s">
        <v>6105</v>
      </c>
      <c r="X417" s="3" t="s">
        <v>1761</v>
      </c>
      <c r="Y417" s="3" t="s">
        <v>6106</v>
      </c>
      <c r="Z417" s="3" t="s">
        <v>6107</v>
      </c>
      <c r="AA417" s="3">
        <v>91</v>
      </c>
      <c r="AB417" s="3">
        <v>2</v>
      </c>
      <c r="AC417" s="14">
        <v>46097</v>
      </c>
      <c r="AD417" s="3" t="s">
        <v>49</v>
      </c>
      <c r="AE417" s="3" t="s">
        <v>5010</v>
      </c>
      <c r="AF417" s="12" t="s">
        <v>6108</v>
      </c>
    </row>
    <row r="418" spans="1:32" ht="12.5" x14ac:dyDescent="0.25">
      <c r="A418" s="3" t="s">
        <v>6109</v>
      </c>
      <c r="B418" s="3" t="s">
        <v>224</v>
      </c>
      <c r="C418" s="3" t="s">
        <v>6110</v>
      </c>
      <c r="D418" s="3" t="s">
        <v>6111</v>
      </c>
      <c r="E418" s="3">
        <v>28470</v>
      </c>
      <c r="F418" s="3">
        <v>1066</v>
      </c>
      <c r="G418" s="3">
        <v>969</v>
      </c>
      <c r="H418" s="3" t="b">
        <v>1</v>
      </c>
      <c r="I418" s="3" t="b">
        <v>1</v>
      </c>
      <c r="J418" s="3" t="s">
        <v>2310</v>
      </c>
      <c r="L418" s="12" t="s">
        <v>6112</v>
      </c>
      <c r="O418" s="13">
        <v>0.16200000000000001</v>
      </c>
      <c r="P418" s="3" t="s">
        <v>6113</v>
      </c>
      <c r="Q418" s="3" t="s">
        <v>6114</v>
      </c>
      <c r="R418" s="3" t="s">
        <v>6115</v>
      </c>
      <c r="S418" s="3" t="s">
        <v>6116</v>
      </c>
      <c r="T418" s="3" t="s">
        <v>6117</v>
      </c>
      <c r="U418" s="3" t="s">
        <v>6118</v>
      </c>
      <c r="V418" s="3" t="s">
        <v>6119</v>
      </c>
      <c r="W418" s="3" t="s">
        <v>6120</v>
      </c>
      <c r="X418" s="3" t="s">
        <v>6121</v>
      </c>
      <c r="Y418" s="3" t="s">
        <v>6122</v>
      </c>
      <c r="Z418" s="3" t="s">
        <v>6123</v>
      </c>
      <c r="AA418" s="3">
        <v>4538</v>
      </c>
      <c r="AB418" s="3">
        <v>73</v>
      </c>
      <c r="AC418" s="14">
        <v>46097</v>
      </c>
      <c r="AD418" s="3" t="s">
        <v>49</v>
      </c>
      <c r="AE418" s="3" t="s">
        <v>5010</v>
      </c>
      <c r="AF418" s="12" t="s">
        <v>6124</v>
      </c>
    </row>
    <row r="419" spans="1:32" ht="12.5" x14ac:dyDescent="0.25">
      <c r="A419" s="3" t="s">
        <v>6125</v>
      </c>
      <c r="B419" s="3" t="s">
        <v>224</v>
      </c>
      <c r="C419" s="3" t="s">
        <v>6126</v>
      </c>
      <c r="D419" s="3" t="s">
        <v>6127</v>
      </c>
      <c r="E419" s="3">
        <v>509</v>
      </c>
      <c r="F419" s="3">
        <v>683</v>
      </c>
      <c r="G419" s="3">
        <v>14</v>
      </c>
      <c r="H419" s="3" t="b">
        <v>0</v>
      </c>
      <c r="I419" s="3" t="b">
        <v>0</v>
      </c>
      <c r="L419" s="12" t="s">
        <v>6128</v>
      </c>
      <c r="O419" s="13">
        <v>0.15640000000000001</v>
      </c>
      <c r="P419" s="3" t="s">
        <v>6129</v>
      </c>
      <c r="Q419" s="3" t="s">
        <v>6130</v>
      </c>
      <c r="S419" s="3" t="s">
        <v>6131</v>
      </c>
      <c r="T419" s="3" t="s">
        <v>6132</v>
      </c>
      <c r="U419" s="3" t="s">
        <v>6133</v>
      </c>
      <c r="V419" s="3" t="s">
        <v>6134</v>
      </c>
      <c r="W419" s="3" t="s">
        <v>6135</v>
      </c>
      <c r="X419" s="3" t="s">
        <v>6136</v>
      </c>
      <c r="Y419" s="3" t="s">
        <v>6137</v>
      </c>
      <c r="Z419" s="12" t="s">
        <v>6138</v>
      </c>
      <c r="AA419" s="3">
        <v>70</v>
      </c>
      <c r="AB419" s="3">
        <v>10</v>
      </c>
      <c r="AC419" s="14">
        <v>46097</v>
      </c>
      <c r="AD419" s="3" t="s">
        <v>49</v>
      </c>
      <c r="AE419" s="3" t="s">
        <v>5010</v>
      </c>
      <c r="AF419" s="12" t="s">
        <v>6139</v>
      </c>
    </row>
    <row r="420" spans="1:32" ht="12.5" x14ac:dyDescent="0.25">
      <c r="A420" s="3" t="s">
        <v>6140</v>
      </c>
      <c r="B420" s="3" t="s">
        <v>224</v>
      </c>
      <c r="C420" s="3" t="s">
        <v>6141</v>
      </c>
      <c r="E420" s="3">
        <v>137</v>
      </c>
      <c r="F420" s="3">
        <v>758</v>
      </c>
      <c r="G420" s="3">
        <v>67</v>
      </c>
      <c r="H420" s="3" t="b">
        <v>0</v>
      </c>
      <c r="I420" s="3" t="b">
        <v>0</v>
      </c>
      <c r="L420" s="12" t="s">
        <v>6142</v>
      </c>
      <c r="O420" s="13">
        <v>0.27250000000000002</v>
      </c>
      <c r="P420" s="3" t="s">
        <v>6143</v>
      </c>
      <c r="Q420" s="3" t="s">
        <v>6144</v>
      </c>
      <c r="S420" s="3" t="s">
        <v>6145</v>
      </c>
      <c r="T420" s="3" t="s">
        <v>6146</v>
      </c>
      <c r="U420" s="3" t="s">
        <v>6147</v>
      </c>
      <c r="V420" s="3" t="s">
        <v>6148</v>
      </c>
      <c r="W420" s="3" t="s">
        <v>6149</v>
      </c>
      <c r="X420" s="3" t="s">
        <v>615</v>
      </c>
      <c r="Y420" s="3" t="s">
        <v>6150</v>
      </c>
      <c r="AA420" s="3">
        <v>35</v>
      </c>
      <c r="AB420" s="3">
        <v>2</v>
      </c>
      <c r="AC420" s="14">
        <v>46097</v>
      </c>
      <c r="AD420" s="3" t="s">
        <v>49</v>
      </c>
      <c r="AE420" s="3" t="s">
        <v>5010</v>
      </c>
      <c r="AF420" s="12" t="s">
        <v>6151</v>
      </c>
    </row>
    <row r="421" spans="1:32" ht="12.5" x14ac:dyDescent="0.25">
      <c r="A421" s="3" t="s">
        <v>6152</v>
      </c>
      <c r="B421" s="3" t="s">
        <v>224</v>
      </c>
      <c r="C421" s="3" t="s">
        <v>6152</v>
      </c>
      <c r="D421" s="3" t="s">
        <v>6153</v>
      </c>
      <c r="E421" s="3">
        <v>119</v>
      </c>
      <c r="F421" s="3">
        <v>301</v>
      </c>
      <c r="G421" s="3">
        <v>38</v>
      </c>
      <c r="H421" s="3" t="b">
        <v>0</v>
      </c>
      <c r="I421" s="3" t="b">
        <v>1</v>
      </c>
      <c r="J421" s="3" t="s">
        <v>1341</v>
      </c>
      <c r="L421" s="12" t="s">
        <v>6154</v>
      </c>
      <c r="O421" s="13">
        <v>0.2661</v>
      </c>
      <c r="P421" s="3" t="s">
        <v>6155</v>
      </c>
      <c r="Q421" s="3" t="s">
        <v>6156</v>
      </c>
      <c r="R421" s="3" t="s">
        <v>6157</v>
      </c>
      <c r="S421" s="3" t="s">
        <v>6158</v>
      </c>
      <c r="T421" s="3" t="s">
        <v>6159</v>
      </c>
      <c r="U421" s="3" t="s">
        <v>6160</v>
      </c>
      <c r="V421" s="3" t="s">
        <v>6161</v>
      </c>
      <c r="W421" s="3" t="s">
        <v>6162</v>
      </c>
      <c r="X421" s="3" t="s">
        <v>6163</v>
      </c>
      <c r="Y421" s="3" t="s">
        <v>6164</v>
      </c>
      <c r="Z421" s="3" t="s">
        <v>6165</v>
      </c>
      <c r="AA421" s="3">
        <v>28</v>
      </c>
      <c r="AB421" s="3">
        <v>3</v>
      </c>
      <c r="AC421" s="14">
        <v>46097</v>
      </c>
      <c r="AD421" s="3" t="s">
        <v>49</v>
      </c>
      <c r="AE421" s="3" t="s">
        <v>5010</v>
      </c>
      <c r="AF421" s="12" t="s">
        <v>6166</v>
      </c>
    </row>
    <row r="422" spans="1:32" ht="12.5" x14ac:dyDescent="0.25">
      <c r="A422" s="3" t="s">
        <v>6167</v>
      </c>
      <c r="B422" s="3" t="s">
        <v>224</v>
      </c>
      <c r="C422" s="3" t="s">
        <v>6168</v>
      </c>
      <c r="E422" s="3">
        <v>313</v>
      </c>
      <c r="F422" s="3">
        <v>423</v>
      </c>
      <c r="G422" s="3">
        <v>184</v>
      </c>
      <c r="H422" s="3" t="b">
        <v>0</v>
      </c>
      <c r="I422" s="3" t="b">
        <v>0</v>
      </c>
      <c r="L422" s="12" t="s">
        <v>6169</v>
      </c>
      <c r="O422" s="13">
        <v>4.1799999999999997E-2</v>
      </c>
      <c r="P422" s="3" t="s">
        <v>6170</v>
      </c>
      <c r="Q422" s="3" t="s">
        <v>6171</v>
      </c>
      <c r="S422" s="3" t="s">
        <v>6172</v>
      </c>
      <c r="T422" s="3" t="s">
        <v>6173</v>
      </c>
      <c r="U422" s="3" t="s">
        <v>6174</v>
      </c>
      <c r="V422" s="3" t="s">
        <v>6175</v>
      </c>
      <c r="W422" s="3" t="s">
        <v>6176</v>
      </c>
      <c r="X422" s="3" t="s">
        <v>6177</v>
      </c>
      <c r="Y422" s="3" t="s">
        <v>6178</v>
      </c>
      <c r="AA422" s="3">
        <v>13</v>
      </c>
      <c r="AB422" s="3">
        <v>0</v>
      </c>
      <c r="AC422" s="14">
        <v>46097</v>
      </c>
      <c r="AD422" s="3" t="s">
        <v>49</v>
      </c>
      <c r="AE422" s="3" t="s">
        <v>5010</v>
      </c>
      <c r="AF422" s="12" t="s">
        <v>6179</v>
      </c>
    </row>
    <row r="423" spans="1:32" ht="12.5" x14ac:dyDescent="0.25">
      <c r="A423" s="3" t="s">
        <v>6180</v>
      </c>
      <c r="B423" s="3" t="s">
        <v>224</v>
      </c>
      <c r="C423" s="3" t="s">
        <v>6181</v>
      </c>
      <c r="D423" s="3" t="s">
        <v>6182</v>
      </c>
      <c r="E423" s="3">
        <v>404</v>
      </c>
      <c r="F423" s="3">
        <v>758</v>
      </c>
      <c r="G423" s="3">
        <v>26</v>
      </c>
      <c r="H423" s="3" t="b">
        <v>0</v>
      </c>
      <c r="I423" s="3" t="b">
        <v>0</v>
      </c>
      <c r="K423" s="12" t="s">
        <v>6183</v>
      </c>
      <c r="L423" s="12" t="s">
        <v>6184</v>
      </c>
      <c r="O423" s="13">
        <v>7.7399999999999997E-2</v>
      </c>
      <c r="P423" s="3" t="s">
        <v>6185</v>
      </c>
      <c r="Q423" s="3" t="s">
        <v>6186</v>
      </c>
      <c r="S423" s="3" t="s">
        <v>6187</v>
      </c>
      <c r="T423" s="3" t="s">
        <v>6188</v>
      </c>
      <c r="U423" s="3" t="s">
        <v>6189</v>
      </c>
      <c r="V423" s="3" t="s">
        <v>6190</v>
      </c>
      <c r="X423" s="3" t="s">
        <v>6191</v>
      </c>
      <c r="Y423" s="3" t="s">
        <v>6192</v>
      </c>
      <c r="AA423" s="3">
        <v>31</v>
      </c>
      <c r="AB423" s="3">
        <v>1</v>
      </c>
      <c r="AC423" s="14">
        <v>46097</v>
      </c>
      <c r="AD423" s="3" t="s">
        <v>49</v>
      </c>
      <c r="AE423" s="3" t="s">
        <v>5010</v>
      </c>
      <c r="AF423" s="12" t="s">
        <v>6193</v>
      </c>
    </row>
    <row r="424" spans="1:32" ht="12.5" x14ac:dyDescent="0.25">
      <c r="A424" s="3" t="s">
        <v>6194</v>
      </c>
      <c r="B424" s="3" t="s">
        <v>224</v>
      </c>
      <c r="C424" s="3" t="s">
        <v>6195</v>
      </c>
      <c r="D424" s="3" t="s">
        <v>6196</v>
      </c>
      <c r="E424" s="3">
        <v>13508</v>
      </c>
      <c r="F424" s="3">
        <v>4031</v>
      </c>
      <c r="G424" s="3">
        <v>55</v>
      </c>
      <c r="H424" s="3" t="b">
        <v>0</v>
      </c>
      <c r="I424" s="3" t="b">
        <v>0</v>
      </c>
      <c r="K424" s="12" t="s">
        <v>6197</v>
      </c>
      <c r="L424" s="12" t="s">
        <v>6198</v>
      </c>
      <c r="O424" s="13">
        <v>2.7099999999999999E-2</v>
      </c>
      <c r="P424" s="3" t="s">
        <v>6199</v>
      </c>
      <c r="Q424" s="3" t="s">
        <v>6200</v>
      </c>
      <c r="S424" s="3" t="s">
        <v>6201</v>
      </c>
      <c r="T424" s="3" t="s">
        <v>6202</v>
      </c>
      <c r="U424" s="3" t="s">
        <v>6203</v>
      </c>
      <c r="V424" s="3" t="s">
        <v>6204</v>
      </c>
      <c r="W424" s="3" t="s">
        <v>6205</v>
      </c>
      <c r="X424" s="3" t="s">
        <v>6206</v>
      </c>
      <c r="Y424" s="3" t="s">
        <v>6207</v>
      </c>
      <c r="Z424" s="3" t="s">
        <v>6208</v>
      </c>
      <c r="AA424" s="3">
        <v>363</v>
      </c>
      <c r="AB424" s="3">
        <v>3</v>
      </c>
      <c r="AC424" s="14">
        <v>46097</v>
      </c>
      <c r="AD424" s="3" t="s">
        <v>49</v>
      </c>
      <c r="AE424" s="3" t="s">
        <v>5010</v>
      </c>
      <c r="AF424" s="12" t="s">
        <v>6209</v>
      </c>
    </row>
    <row r="425" spans="1:32" ht="12.5" x14ac:dyDescent="0.25">
      <c r="A425" s="3" t="s">
        <v>6210</v>
      </c>
      <c r="B425" s="3" t="s">
        <v>224</v>
      </c>
      <c r="C425" s="3" t="s">
        <v>6211</v>
      </c>
      <c r="D425" s="3" t="s">
        <v>6212</v>
      </c>
      <c r="E425" s="3">
        <v>2491</v>
      </c>
      <c r="F425" s="3">
        <v>3582</v>
      </c>
      <c r="G425" s="3">
        <v>1915</v>
      </c>
      <c r="H425" s="3" t="b">
        <v>0</v>
      </c>
      <c r="I425" s="3" t="b">
        <v>0</v>
      </c>
      <c r="L425" s="12" t="s">
        <v>6213</v>
      </c>
      <c r="O425" s="13">
        <v>1.7600000000000001E-2</v>
      </c>
      <c r="P425" s="3" t="s">
        <v>6214</v>
      </c>
      <c r="R425" s="3" t="s">
        <v>6215</v>
      </c>
      <c r="S425" s="3" t="s">
        <v>6216</v>
      </c>
      <c r="T425" s="3" t="s">
        <v>6217</v>
      </c>
      <c r="U425" s="3" t="s">
        <v>6218</v>
      </c>
      <c r="V425" s="3" t="s">
        <v>6219</v>
      </c>
      <c r="X425" s="3" t="s">
        <v>659</v>
      </c>
      <c r="Y425" s="3" t="s">
        <v>6220</v>
      </c>
      <c r="AA425" s="3">
        <v>39</v>
      </c>
      <c r="AB425" s="3">
        <v>5</v>
      </c>
      <c r="AC425" s="14">
        <v>46097</v>
      </c>
      <c r="AD425" s="3" t="s">
        <v>49</v>
      </c>
      <c r="AE425" s="3" t="s">
        <v>5010</v>
      </c>
      <c r="AF425" s="12" t="s">
        <v>6221</v>
      </c>
    </row>
    <row r="426" spans="1:32" ht="12.5" x14ac:dyDescent="0.25">
      <c r="A426" s="3" t="s">
        <v>6222</v>
      </c>
      <c r="B426" s="3" t="s">
        <v>224</v>
      </c>
      <c r="C426" s="3" t="s">
        <v>6223</v>
      </c>
      <c r="D426" s="3" t="s">
        <v>6224</v>
      </c>
      <c r="E426" s="3">
        <v>936</v>
      </c>
      <c r="F426" s="3">
        <v>1067</v>
      </c>
      <c r="G426" s="3">
        <v>810</v>
      </c>
      <c r="H426" s="3" t="b">
        <v>0</v>
      </c>
      <c r="I426" s="3" t="b">
        <v>0</v>
      </c>
      <c r="J426" s="3" t="s">
        <v>6225</v>
      </c>
      <c r="K426" s="12" t="s">
        <v>6226</v>
      </c>
      <c r="L426" s="12" t="s">
        <v>6227</v>
      </c>
      <c r="O426" s="13">
        <v>3.6499999999999998E-2</v>
      </c>
      <c r="P426" s="3" t="s">
        <v>6228</v>
      </c>
      <c r="Q426" s="3" t="s">
        <v>6229</v>
      </c>
      <c r="R426" s="3" t="s">
        <v>6230</v>
      </c>
      <c r="S426" s="3" t="s">
        <v>6231</v>
      </c>
      <c r="T426" s="3" t="s">
        <v>6232</v>
      </c>
      <c r="U426" s="3" t="s">
        <v>810</v>
      </c>
      <c r="V426" s="3" t="s">
        <v>6233</v>
      </c>
      <c r="W426" s="3" t="s">
        <v>6234</v>
      </c>
      <c r="X426" s="3" t="s">
        <v>6235</v>
      </c>
      <c r="Y426" s="3" t="s">
        <v>6236</v>
      </c>
      <c r="Z426" s="3" t="s">
        <v>6237</v>
      </c>
      <c r="AA426" s="3">
        <v>34</v>
      </c>
      <c r="AB426" s="3">
        <v>0</v>
      </c>
      <c r="AC426" s="14">
        <v>46097</v>
      </c>
      <c r="AD426" s="3" t="s">
        <v>49</v>
      </c>
      <c r="AE426" s="3" t="s">
        <v>5010</v>
      </c>
      <c r="AF426" s="12" t="s">
        <v>6238</v>
      </c>
    </row>
    <row r="427" spans="1:32" ht="12.5" x14ac:dyDescent="0.25">
      <c r="A427" s="3" t="s">
        <v>6239</v>
      </c>
      <c r="B427" s="3" t="s">
        <v>224</v>
      </c>
      <c r="C427" s="3" t="s">
        <v>6240</v>
      </c>
      <c r="D427" s="3" t="s">
        <v>6241</v>
      </c>
      <c r="E427" s="3">
        <v>39124</v>
      </c>
      <c r="F427" s="3">
        <v>4912</v>
      </c>
      <c r="G427" s="3">
        <v>1020</v>
      </c>
      <c r="H427" s="3" t="b">
        <v>1</v>
      </c>
      <c r="I427" s="3" t="b">
        <v>0</v>
      </c>
      <c r="J427" s="3" t="s">
        <v>677</v>
      </c>
      <c r="K427" s="12" t="s">
        <v>6242</v>
      </c>
      <c r="L427" s="12" t="s">
        <v>6243</v>
      </c>
      <c r="O427" s="13">
        <v>8.9999999999999993E-3</v>
      </c>
      <c r="P427" s="3" t="s">
        <v>6244</v>
      </c>
      <c r="Q427" s="3" t="s">
        <v>6245</v>
      </c>
      <c r="R427" s="3" t="s">
        <v>6246</v>
      </c>
      <c r="S427" s="3" t="s">
        <v>6247</v>
      </c>
      <c r="T427" s="3" t="s">
        <v>6248</v>
      </c>
      <c r="U427" s="3" t="s">
        <v>6249</v>
      </c>
      <c r="V427" s="3" t="s">
        <v>6250</v>
      </c>
      <c r="W427" s="3" t="s">
        <v>6251</v>
      </c>
      <c r="X427" s="3" t="s">
        <v>6252</v>
      </c>
      <c r="Y427" s="3" t="s">
        <v>6253</v>
      </c>
      <c r="Z427" s="3" t="s">
        <v>6254</v>
      </c>
      <c r="AA427" s="3">
        <v>345</v>
      </c>
      <c r="AB427" s="3">
        <v>8</v>
      </c>
      <c r="AC427" s="14">
        <v>46097</v>
      </c>
      <c r="AD427" s="3" t="s">
        <v>49</v>
      </c>
      <c r="AE427" s="3" t="s">
        <v>5010</v>
      </c>
      <c r="AF427" s="12" t="s">
        <v>6255</v>
      </c>
    </row>
    <row r="428" spans="1:32" ht="12.5" x14ac:dyDescent="0.25">
      <c r="A428" s="3" t="s">
        <v>6256</v>
      </c>
      <c r="B428" s="3" t="s">
        <v>224</v>
      </c>
      <c r="C428" s="3" t="s">
        <v>6257</v>
      </c>
      <c r="D428" s="3" t="s">
        <v>6258</v>
      </c>
      <c r="E428" s="3">
        <v>76</v>
      </c>
      <c r="F428" s="3">
        <v>896</v>
      </c>
      <c r="G428" s="3">
        <v>108</v>
      </c>
      <c r="H428" s="3" t="b">
        <v>1</v>
      </c>
      <c r="I428" s="3" t="b">
        <v>0</v>
      </c>
      <c r="L428" s="12" t="s">
        <v>6259</v>
      </c>
      <c r="O428" s="13">
        <v>0.26750000000000002</v>
      </c>
      <c r="P428" s="3" t="s">
        <v>6260</v>
      </c>
      <c r="Q428" s="3" t="s">
        <v>6261</v>
      </c>
      <c r="S428" s="3" t="s">
        <v>6262</v>
      </c>
      <c r="T428" s="3" t="s">
        <v>6263</v>
      </c>
      <c r="U428" s="3" t="s">
        <v>6264</v>
      </c>
      <c r="V428" s="3" t="s">
        <v>6265</v>
      </c>
      <c r="W428" s="3" t="s">
        <v>6266</v>
      </c>
      <c r="X428" s="3" t="s">
        <v>6267</v>
      </c>
      <c r="Y428" s="3" t="s">
        <v>6268</v>
      </c>
      <c r="AA428" s="3">
        <v>13</v>
      </c>
      <c r="AB428" s="3">
        <v>8</v>
      </c>
      <c r="AC428" s="14">
        <v>46097</v>
      </c>
      <c r="AD428" s="3" t="s">
        <v>49</v>
      </c>
      <c r="AE428" s="3" t="s">
        <v>5010</v>
      </c>
      <c r="AF428" s="12" t="s">
        <v>6269</v>
      </c>
    </row>
    <row r="429" spans="1:32" ht="12.5" x14ac:dyDescent="0.25">
      <c r="A429" s="3" t="s">
        <v>6270</v>
      </c>
      <c r="B429" s="3" t="s">
        <v>224</v>
      </c>
      <c r="C429" s="3" t="s">
        <v>6271</v>
      </c>
      <c r="D429" s="3" t="s">
        <v>6272</v>
      </c>
      <c r="E429" s="3">
        <v>347</v>
      </c>
      <c r="F429" s="3">
        <v>453</v>
      </c>
      <c r="G429" s="3">
        <v>20</v>
      </c>
      <c r="H429" s="3" t="b">
        <v>0</v>
      </c>
      <c r="I429" s="3" t="b">
        <v>1</v>
      </c>
      <c r="J429" s="3" t="s">
        <v>6273</v>
      </c>
      <c r="L429" s="12" t="s">
        <v>6274</v>
      </c>
      <c r="M429" s="3" t="s">
        <v>6275</v>
      </c>
      <c r="O429" s="13">
        <v>0.43180000000000002</v>
      </c>
      <c r="P429" s="3" t="s">
        <v>6276</v>
      </c>
      <c r="Q429" s="3" t="s">
        <v>6277</v>
      </c>
      <c r="R429" s="3" t="s">
        <v>6278</v>
      </c>
      <c r="S429" s="3" t="s">
        <v>6279</v>
      </c>
      <c r="T429" s="3" t="s">
        <v>6280</v>
      </c>
      <c r="U429" s="3" t="s">
        <v>6281</v>
      </c>
      <c r="V429" s="3" t="s">
        <v>6282</v>
      </c>
      <c r="W429" s="3" t="s">
        <v>6283</v>
      </c>
      <c r="X429" s="3" t="s">
        <v>6284</v>
      </c>
      <c r="Y429" s="3" t="s">
        <v>6285</v>
      </c>
      <c r="Z429" s="3" t="s">
        <v>6286</v>
      </c>
      <c r="AA429" s="3">
        <v>135</v>
      </c>
      <c r="AB429" s="3">
        <v>15</v>
      </c>
      <c r="AC429" s="14">
        <v>46097</v>
      </c>
      <c r="AD429" s="3" t="s">
        <v>49</v>
      </c>
      <c r="AE429" s="3" t="s">
        <v>5010</v>
      </c>
      <c r="AF429" s="12" t="s">
        <v>6287</v>
      </c>
    </row>
    <row r="430" spans="1:32" ht="12.5" x14ac:dyDescent="0.25">
      <c r="A430" s="3" t="s">
        <v>6288</v>
      </c>
      <c r="B430" s="3" t="s">
        <v>224</v>
      </c>
      <c r="C430" s="3" t="s">
        <v>6289</v>
      </c>
      <c r="D430" s="3" t="s">
        <v>6290</v>
      </c>
      <c r="E430" s="3">
        <v>257</v>
      </c>
      <c r="F430" s="3">
        <v>272</v>
      </c>
      <c r="G430" s="3">
        <v>23</v>
      </c>
      <c r="H430" s="3" t="b">
        <v>0</v>
      </c>
      <c r="I430" s="3" t="b">
        <v>1</v>
      </c>
      <c r="J430" s="3" t="s">
        <v>6291</v>
      </c>
      <c r="L430" s="12" t="s">
        <v>6292</v>
      </c>
      <c r="O430" s="13">
        <v>0.15820000000000001</v>
      </c>
      <c r="P430" s="3" t="s">
        <v>6293</v>
      </c>
      <c r="Q430" s="3" t="s">
        <v>6294</v>
      </c>
      <c r="S430" s="3" t="s">
        <v>6295</v>
      </c>
      <c r="T430" s="3" t="s">
        <v>6296</v>
      </c>
      <c r="U430" s="3" t="s">
        <v>6297</v>
      </c>
      <c r="V430" s="3" t="s">
        <v>6298</v>
      </c>
      <c r="W430" s="3" t="s">
        <v>6299</v>
      </c>
      <c r="X430" s="3" t="s">
        <v>6300</v>
      </c>
      <c r="Y430" s="3" t="s">
        <v>6301</v>
      </c>
      <c r="Z430" s="3" t="s">
        <v>6302</v>
      </c>
      <c r="AA430" s="3">
        <v>39</v>
      </c>
      <c r="AB430" s="3">
        <v>2</v>
      </c>
      <c r="AC430" s="14">
        <v>46097</v>
      </c>
      <c r="AD430" s="3" t="s">
        <v>49</v>
      </c>
      <c r="AE430" s="3" t="s">
        <v>5010</v>
      </c>
      <c r="AF430" s="12" t="s">
        <v>6303</v>
      </c>
    </row>
    <row r="431" spans="1:32" ht="12.5" x14ac:dyDescent="0.25">
      <c r="A431" s="3" t="s">
        <v>6304</v>
      </c>
      <c r="B431" s="3" t="s">
        <v>224</v>
      </c>
      <c r="C431" s="3" t="s">
        <v>6305</v>
      </c>
      <c r="D431" s="3" t="s">
        <v>6306</v>
      </c>
      <c r="E431" s="3">
        <v>3217</v>
      </c>
      <c r="F431" s="3">
        <v>3664</v>
      </c>
      <c r="G431" s="3">
        <v>2599</v>
      </c>
      <c r="H431" s="3" t="b">
        <v>0</v>
      </c>
      <c r="I431" s="3" t="b">
        <v>0</v>
      </c>
      <c r="K431" s="12" t="s">
        <v>6307</v>
      </c>
      <c r="L431" s="12" t="s">
        <v>6308</v>
      </c>
      <c r="O431" s="13">
        <v>5.4899999999999997E-2</v>
      </c>
      <c r="P431" s="3" t="s">
        <v>6309</v>
      </c>
      <c r="Q431" s="3" t="s">
        <v>6310</v>
      </c>
      <c r="R431" s="3" t="s">
        <v>6311</v>
      </c>
      <c r="S431" s="3" t="s">
        <v>6312</v>
      </c>
      <c r="T431" s="3" t="s">
        <v>6313</v>
      </c>
      <c r="U431" s="3" t="s">
        <v>6314</v>
      </c>
      <c r="V431" s="3" t="s">
        <v>6315</v>
      </c>
      <c r="W431" s="3" t="s">
        <v>6316</v>
      </c>
      <c r="X431" s="3" t="s">
        <v>6317</v>
      </c>
      <c r="Y431" s="3" t="s">
        <v>6318</v>
      </c>
      <c r="Z431" s="3" t="s">
        <v>6319</v>
      </c>
      <c r="AA431" s="3">
        <v>170</v>
      </c>
      <c r="AB431" s="3">
        <v>6</v>
      </c>
      <c r="AC431" s="14">
        <v>46097</v>
      </c>
      <c r="AD431" s="3" t="s">
        <v>49</v>
      </c>
      <c r="AE431" s="3" t="s">
        <v>5010</v>
      </c>
      <c r="AF431" s="12" t="s">
        <v>6320</v>
      </c>
    </row>
    <row r="432" spans="1:32" ht="12.5" x14ac:dyDescent="0.25">
      <c r="A432" s="3" t="s">
        <v>6321</v>
      </c>
      <c r="B432" s="3" t="s">
        <v>224</v>
      </c>
      <c r="C432" s="3" t="s">
        <v>6322</v>
      </c>
      <c r="D432" s="3" t="s">
        <v>6323</v>
      </c>
      <c r="E432" s="3">
        <v>2422</v>
      </c>
      <c r="F432" s="3">
        <v>2075</v>
      </c>
      <c r="G432" s="3">
        <v>302</v>
      </c>
      <c r="H432" s="3" t="b">
        <v>0</v>
      </c>
      <c r="I432" s="3" t="b">
        <v>0</v>
      </c>
      <c r="L432" s="12" t="s">
        <v>6324</v>
      </c>
      <c r="O432" s="13">
        <v>0.1011</v>
      </c>
      <c r="P432" s="3" t="s">
        <v>6325</v>
      </c>
      <c r="R432" s="3" t="s">
        <v>6326</v>
      </c>
      <c r="S432" s="3" t="s">
        <v>6327</v>
      </c>
      <c r="T432" s="3" t="s">
        <v>6328</v>
      </c>
      <c r="U432" s="3" t="s">
        <v>6329</v>
      </c>
      <c r="V432" s="3" t="s">
        <v>6330</v>
      </c>
      <c r="W432" s="3" t="s">
        <v>6331</v>
      </c>
      <c r="X432" s="3" t="s">
        <v>6332</v>
      </c>
      <c r="Y432" s="3" t="s">
        <v>6333</v>
      </c>
      <c r="Z432" s="3" t="s">
        <v>6334</v>
      </c>
      <c r="AA432" s="3">
        <v>233</v>
      </c>
      <c r="AB432" s="3">
        <v>12</v>
      </c>
      <c r="AC432" s="14">
        <v>46097</v>
      </c>
      <c r="AD432" s="3" t="s">
        <v>49</v>
      </c>
      <c r="AE432" s="3" t="s">
        <v>5010</v>
      </c>
      <c r="AF432" s="12" t="s">
        <v>6335</v>
      </c>
    </row>
    <row r="433" spans="1:32" ht="12.5" x14ac:dyDescent="0.25">
      <c r="A433" s="3" t="s">
        <v>6336</v>
      </c>
      <c r="B433" s="3" t="s">
        <v>224</v>
      </c>
      <c r="C433" s="3" t="s">
        <v>6337</v>
      </c>
      <c r="D433" s="3" t="s">
        <v>6338</v>
      </c>
      <c r="E433" s="3">
        <v>6506</v>
      </c>
      <c r="F433" s="3">
        <v>1761</v>
      </c>
      <c r="G433" s="3">
        <v>239</v>
      </c>
      <c r="H433" s="3" t="b">
        <v>1</v>
      </c>
      <c r="I433" s="3" t="b">
        <v>0</v>
      </c>
      <c r="J433" s="3" t="s">
        <v>473</v>
      </c>
      <c r="K433" s="12" t="s">
        <v>6339</v>
      </c>
      <c r="L433" s="12" t="s">
        <v>6340</v>
      </c>
      <c r="O433" s="13">
        <v>0.31740000000000002</v>
      </c>
      <c r="P433" s="3" t="s">
        <v>6341</v>
      </c>
      <c r="Q433" s="3" t="s">
        <v>6342</v>
      </c>
      <c r="R433" s="3" t="s">
        <v>6343</v>
      </c>
      <c r="S433" s="3" t="s">
        <v>6344</v>
      </c>
      <c r="T433" s="3" t="s">
        <v>6345</v>
      </c>
      <c r="U433" s="3" t="s">
        <v>6346</v>
      </c>
      <c r="V433" s="3" t="s">
        <v>6347</v>
      </c>
      <c r="W433" s="3" t="s">
        <v>6348</v>
      </c>
      <c r="X433" s="3" t="s">
        <v>6349</v>
      </c>
      <c r="Y433" s="3" t="s">
        <v>6350</v>
      </c>
      <c r="Z433" s="3" t="s">
        <v>6351</v>
      </c>
      <c r="AA433" s="3">
        <v>2048</v>
      </c>
      <c r="AB433" s="3">
        <v>18</v>
      </c>
      <c r="AC433" s="14">
        <v>46097</v>
      </c>
      <c r="AD433" s="3" t="s">
        <v>49</v>
      </c>
      <c r="AE433" s="3" t="s">
        <v>5010</v>
      </c>
      <c r="AF433" s="12" t="s">
        <v>6352</v>
      </c>
    </row>
    <row r="434" spans="1:32" ht="12.5" x14ac:dyDescent="0.25">
      <c r="A434" s="3" t="s">
        <v>6353</v>
      </c>
      <c r="B434" s="3" t="s">
        <v>224</v>
      </c>
      <c r="C434" s="3" t="s">
        <v>6354</v>
      </c>
      <c r="D434" s="3" t="s">
        <v>6355</v>
      </c>
      <c r="E434" s="3">
        <v>880</v>
      </c>
      <c r="F434" s="3">
        <v>528</v>
      </c>
      <c r="G434" s="3">
        <v>320</v>
      </c>
      <c r="H434" s="3" t="b">
        <v>0</v>
      </c>
      <c r="I434" s="3" t="b">
        <v>1</v>
      </c>
      <c r="J434" s="3" t="s">
        <v>6356</v>
      </c>
      <c r="K434" s="12" t="s">
        <v>6357</v>
      </c>
      <c r="L434" s="12" t="s">
        <v>6358</v>
      </c>
      <c r="O434" s="13">
        <v>5.8799999999999998E-2</v>
      </c>
      <c r="P434" s="3" t="s">
        <v>6359</v>
      </c>
      <c r="Q434" s="3" t="s">
        <v>6360</v>
      </c>
      <c r="S434" s="3" t="s">
        <v>6361</v>
      </c>
      <c r="T434" s="3" t="s">
        <v>6362</v>
      </c>
      <c r="U434" s="3" t="s">
        <v>6363</v>
      </c>
      <c r="V434" s="3" t="s">
        <v>6364</v>
      </c>
      <c r="X434" s="3" t="s">
        <v>6365</v>
      </c>
      <c r="Y434" s="3" t="s">
        <v>6366</v>
      </c>
      <c r="Z434" s="3" t="s">
        <v>6367</v>
      </c>
      <c r="AA434" s="3">
        <v>49</v>
      </c>
      <c r="AB434" s="3">
        <v>2</v>
      </c>
      <c r="AC434" s="14">
        <v>46097</v>
      </c>
      <c r="AD434" s="3" t="s">
        <v>49</v>
      </c>
      <c r="AE434" s="3" t="s">
        <v>5010</v>
      </c>
      <c r="AF434" s="12" t="s">
        <v>6368</v>
      </c>
    </row>
    <row r="435" spans="1:32" ht="12.5" x14ac:dyDescent="0.25">
      <c r="A435" s="3" t="s">
        <v>6369</v>
      </c>
      <c r="B435" s="3" t="s">
        <v>224</v>
      </c>
      <c r="C435" s="3" t="s">
        <v>6370</v>
      </c>
      <c r="D435" s="3" t="s">
        <v>6371</v>
      </c>
      <c r="E435" s="3">
        <v>2368</v>
      </c>
      <c r="F435" s="3">
        <v>1335</v>
      </c>
      <c r="G435" s="3">
        <v>704</v>
      </c>
      <c r="H435" s="3" t="b">
        <v>0</v>
      </c>
      <c r="I435" s="3" t="b">
        <v>0</v>
      </c>
      <c r="J435" s="3" t="s">
        <v>6372</v>
      </c>
      <c r="K435" s="12" t="s">
        <v>6373</v>
      </c>
      <c r="L435" s="12" t="s">
        <v>6374</v>
      </c>
      <c r="O435" s="13">
        <v>0.1275</v>
      </c>
      <c r="P435" s="3" t="s">
        <v>6375</v>
      </c>
      <c r="Q435" s="3" t="s">
        <v>6376</v>
      </c>
      <c r="R435" s="3" t="s">
        <v>6377</v>
      </c>
      <c r="S435" s="3" t="s">
        <v>6378</v>
      </c>
      <c r="T435" s="3" t="s">
        <v>6379</v>
      </c>
      <c r="U435" s="3" t="s">
        <v>6380</v>
      </c>
      <c r="V435" s="3" t="s">
        <v>6381</v>
      </c>
      <c r="W435" s="3" t="s">
        <v>6382</v>
      </c>
      <c r="X435" s="3" t="s">
        <v>6383</v>
      </c>
      <c r="Y435" s="3" t="s">
        <v>6384</v>
      </c>
      <c r="AA435" s="3">
        <v>288</v>
      </c>
      <c r="AB435" s="3">
        <v>14</v>
      </c>
      <c r="AC435" s="14">
        <v>46097</v>
      </c>
      <c r="AD435" s="3" t="s">
        <v>49</v>
      </c>
      <c r="AE435" s="3" t="s">
        <v>5010</v>
      </c>
      <c r="AF435" s="12" t="s">
        <v>6385</v>
      </c>
    </row>
    <row r="436" spans="1:32" ht="12.5" x14ac:dyDescent="0.25">
      <c r="A436" s="3" t="s">
        <v>6386</v>
      </c>
      <c r="B436" s="3" t="s">
        <v>224</v>
      </c>
      <c r="C436" s="3" t="s">
        <v>6387</v>
      </c>
      <c r="D436" s="3" t="s">
        <v>6388</v>
      </c>
      <c r="E436" s="3">
        <v>41177</v>
      </c>
      <c r="F436" s="3">
        <v>2839</v>
      </c>
      <c r="G436" s="3">
        <v>1094</v>
      </c>
      <c r="H436" s="3" t="b">
        <v>0</v>
      </c>
      <c r="I436" s="3" t="b">
        <v>0</v>
      </c>
      <c r="J436" s="3" t="s">
        <v>5454</v>
      </c>
      <c r="K436" s="12" t="s">
        <v>6389</v>
      </c>
      <c r="L436" s="12" t="s">
        <v>6390</v>
      </c>
      <c r="O436" s="13">
        <v>3.0700000000000002E-2</v>
      </c>
      <c r="P436" s="3" t="s">
        <v>6391</v>
      </c>
      <c r="Q436" s="3" t="s">
        <v>6392</v>
      </c>
      <c r="R436" s="3" t="s">
        <v>6393</v>
      </c>
      <c r="S436" s="3" t="s">
        <v>6394</v>
      </c>
      <c r="T436" s="3" t="s">
        <v>6395</v>
      </c>
      <c r="U436" s="3" t="s">
        <v>6396</v>
      </c>
      <c r="V436" s="3" t="s">
        <v>6397</v>
      </c>
      <c r="W436" s="3" t="s">
        <v>6398</v>
      </c>
      <c r="X436" s="3" t="s">
        <v>6399</v>
      </c>
      <c r="Y436" s="3" t="s">
        <v>6400</v>
      </c>
      <c r="Z436" s="3" t="s">
        <v>6401</v>
      </c>
      <c r="AA436" s="3">
        <v>1230</v>
      </c>
      <c r="AB436" s="3">
        <v>35</v>
      </c>
      <c r="AC436" s="14">
        <v>46097</v>
      </c>
      <c r="AD436" s="3" t="s">
        <v>49</v>
      </c>
      <c r="AE436" s="3" t="s">
        <v>5010</v>
      </c>
      <c r="AF436" s="12" t="s">
        <v>6402</v>
      </c>
    </row>
    <row r="437" spans="1:32" ht="12.5" x14ac:dyDescent="0.25">
      <c r="A437" s="3" t="s">
        <v>6403</v>
      </c>
      <c r="B437" s="3" t="s">
        <v>224</v>
      </c>
      <c r="C437" s="3" t="s">
        <v>6404</v>
      </c>
      <c r="E437" s="3">
        <v>149</v>
      </c>
      <c r="F437" s="3">
        <v>1979</v>
      </c>
      <c r="G437" s="3">
        <v>13</v>
      </c>
      <c r="H437" s="3" t="b">
        <v>0</v>
      </c>
      <c r="I437" s="3" t="b">
        <v>0</v>
      </c>
      <c r="L437" s="12" t="s">
        <v>6405</v>
      </c>
      <c r="O437" s="13">
        <v>4.4699999999999997E-2</v>
      </c>
      <c r="P437" s="3" t="s">
        <v>6406</v>
      </c>
      <c r="Q437" s="3" t="s">
        <v>6407</v>
      </c>
      <c r="S437" s="3" t="s">
        <v>6408</v>
      </c>
      <c r="T437" s="3" t="s">
        <v>6409</v>
      </c>
      <c r="U437" s="3" t="s">
        <v>348</v>
      </c>
      <c r="V437" s="3" t="s">
        <v>6410</v>
      </c>
      <c r="X437" s="3" t="s">
        <v>6411</v>
      </c>
      <c r="Y437" s="3" t="s">
        <v>6412</v>
      </c>
      <c r="Z437" s="3" t="s">
        <v>6413</v>
      </c>
      <c r="AA437" s="3">
        <v>7</v>
      </c>
      <c r="AB437" s="3">
        <v>0</v>
      </c>
      <c r="AC437" s="14">
        <v>46097</v>
      </c>
      <c r="AD437" s="3" t="s">
        <v>49</v>
      </c>
      <c r="AE437" s="3" t="s">
        <v>5010</v>
      </c>
      <c r="AF437" s="12" t="s">
        <v>6414</v>
      </c>
    </row>
    <row r="438" spans="1:32" ht="12.5" x14ac:dyDescent="0.25">
      <c r="A438" s="3" t="s">
        <v>6415</v>
      </c>
      <c r="B438" s="3" t="s">
        <v>224</v>
      </c>
      <c r="C438" s="3" t="s">
        <v>6416</v>
      </c>
      <c r="D438" s="3" t="s">
        <v>6417</v>
      </c>
      <c r="E438" s="3">
        <v>6532</v>
      </c>
      <c r="F438" s="3">
        <v>554</v>
      </c>
      <c r="G438" s="3">
        <v>1509</v>
      </c>
      <c r="H438" s="3" t="b">
        <v>0</v>
      </c>
      <c r="I438" s="3" t="b">
        <v>1</v>
      </c>
      <c r="J438" s="3" t="s">
        <v>6418</v>
      </c>
      <c r="K438" s="12" t="s">
        <v>6419</v>
      </c>
      <c r="L438" s="12" t="s">
        <v>6420</v>
      </c>
      <c r="O438" s="15">
        <v>0.04</v>
      </c>
      <c r="P438" s="3" t="s">
        <v>6421</v>
      </c>
      <c r="Q438" s="3" t="s">
        <v>6422</v>
      </c>
      <c r="R438" s="3" t="s">
        <v>6423</v>
      </c>
      <c r="S438" s="3" t="s">
        <v>6424</v>
      </c>
      <c r="T438" s="3" t="s">
        <v>6425</v>
      </c>
      <c r="U438" s="3" t="s">
        <v>6426</v>
      </c>
      <c r="V438" s="3" t="s">
        <v>6427</v>
      </c>
      <c r="W438" s="3" t="s">
        <v>6428</v>
      </c>
      <c r="X438" s="3" t="s">
        <v>6429</v>
      </c>
      <c r="Y438" s="3" t="s">
        <v>6430</v>
      </c>
      <c r="Z438" s="3" t="s">
        <v>6431</v>
      </c>
      <c r="AA438" s="3">
        <v>259</v>
      </c>
      <c r="AB438" s="3">
        <v>2</v>
      </c>
      <c r="AC438" s="14">
        <v>46097</v>
      </c>
      <c r="AD438" s="3" t="s">
        <v>49</v>
      </c>
      <c r="AE438" s="3" t="s">
        <v>5010</v>
      </c>
      <c r="AF438" s="12" t="s">
        <v>6432</v>
      </c>
    </row>
    <row r="439" spans="1:32" ht="12.5" x14ac:dyDescent="0.25">
      <c r="A439" s="3" t="s">
        <v>6433</v>
      </c>
      <c r="B439" s="3" t="s">
        <v>224</v>
      </c>
      <c r="C439" s="3" t="s">
        <v>6434</v>
      </c>
      <c r="D439" s="3" t="s">
        <v>6435</v>
      </c>
      <c r="E439" s="3">
        <v>3336</v>
      </c>
      <c r="F439" s="3">
        <v>3757</v>
      </c>
      <c r="G439" s="3">
        <v>439</v>
      </c>
      <c r="H439" s="3" t="b">
        <v>0</v>
      </c>
      <c r="I439" s="3" t="b">
        <v>0</v>
      </c>
      <c r="K439" s="12" t="s">
        <v>6436</v>
      </c>
      <c r="L439" s="12" t="s">
        <v>6437</v>
      </c>
      <c r="O439" s="13">
        <v>3.9199999999999999E-2</v>
      </c>
      <c r="P439" s="3" t="s">
        <v>6438</v>
      </c>
      <c r="Q439" s="3" t="s">
        <v>6439</v>
      </c>
      <c r="R439" s="3" t="s">
        <v>6440</v>
      </c>
      <c r="S439" s="3" t="s">
        <v>6441</v>
      </c>
      <c r="T439" s="3" t="s">
        <v>6442</v>
      </c>
      <c r="U439" s="3" t="s">
        <v>6443</v>
      </c>
      <c r="V439" s="3" t="s">
        <v>6444</v>
      </c>
      <c r="W439" s="3" t="s">
        <v>6445</v>
      </c>
      <c r="X439" s="3" t="s">
        <v>6446</v>
      </c>
      <c r="Y439" s="3" t="s">
        <v>6447</v>
      </c>
      <c r="Z439" s="3" t="s">
        <v>6448</v>
      </c>
      <c r="AA439" s="3">
        <v>118</v>
      </c>
      <c r="AB439" s="3">
        <v>13</v>
      </c>
      <c r="AC439" s="14">
        <v>46097</v>
      </c>
      <c r="AD439" s="3" t="s">
        <v>49</v>
      </c>
      <c r="AE439" s="3" t="s">
        <v>5010</v>
      </c>
      <c r="AF439" s="12" t="s">
        <v>6449</v>
      </c>
    </row>
    <row r="440" spans="1:32" ht="12.5" x14ac:dyDescent="0.25">
      <c r="A440" s="3" t="s">
        <v>6450</v>
      </c>
      <c r="B440" s="3" t="s">
        <v>224</v>
      </c>
      <c r="C440" s="3" t="s">
        <v>6451</v>
      </c>
      <c r="D440" s="3" t="s">
        <v>6452</v>
      </c>
      <c r="E440" s="3">
        <v>138</v>
      </c>
      <c r="F440" s="3">
        <v>161</v>
      </c>
      <c r="G440" s="3">
        <v>61</v>
      </c>
      <c r="H440" s="3" t="b">
        <v>0</v>
      </c>
      <c r="I440" s="3" t="b">
        <v>0</v>
      </c>
      <c r="L440" s="12" t="s">
        <v>6453</v>
      </c>
      <c r="O440" s="13">
        <v>0.13289999999999999</v>
      </c>
      <c r="P440" s="3" t="s">
        <v>6454</v>
      </c>
      <c r="Q440" s="3" t="s">
        <v>6455</v>
      </c>
      <c r="S440" s="3" t="s">
        <v>6456</v>
      </c>
      <c r="T440" s="3" t="s">
        <v>6457</v>
      </c>
      <c r="U440" s="3" t="s">
        <v>6458</v>
      </c>
      <c r="V440" s="3" t="s">
        <v>6459</v>
      </c>
      <c r="W440" s="3" t="s">
        <v>6460</v>
      </c>
      <c r="X440" s="3" t="s">
        <v>6461</v>
      </c>
      <c r="Y440" s="3" t="s">
        <v>6462</v>
      </c>
      <c r="Z440" s="3" t="s">
        <v>6463</v>
      </c>
      <c r="AA440" s="3">
        <v>18</v>
      </c>
      <c r="AB440" s="3">
        <v>1</v>
      </c>
      <c r="AC440" s="14">
        <v>46097</v>
      </c>
      <c r="AD440" s="3" t="s">
        <v>49</v>
      </c>
      <c r="AE440" s="3" t="s">
        <v>5010</v>
      </c>
      <c r="AF440" s="12" t="s">
        <v>6464</v>
      </c>
    </row>
    <row r="441" spans="1:32" ht="12.5" x14ac:dyDescent="0.25">
      <c r="A441" s="3" t="s">
        <v>6465</v>
      </c>
      <c r="B441" s="3" t="s">
        <v>224</v>
      </c>
      <c r="C441" s="3" t="s">
        <v>6466</v>
      </c>
      <c r="D441" s="3" t="s">
        <v>6467</v>
      </c>
      <c r="E441" s="3">
        <v>1252</v>
      </c>
      <c r="F441" s="3">
        <v>550</v>
      </c>
      <c r="G441" s="3">
        <v>257</v>
      </c>
      <c r="H441" s="3" t="b">
        <v>0</v>
      </c>
      <c r="I441" s="3" t="b">
        <v>0</v>
      </c>
      <c r="L441" s="12" t="s">
        <v>6468</v>
      </c>
      <c r="O441" s="13">
        <v>4.0300000000000002E-2</v>
      </c>
      <c r="P441" s="3" t="s">
        <v>6469</v>
      </c>
      <c r="Q441" s="3" t="s">
        <v>6470</v>
      </c>
      <c r="R441" s="3" t="s">
        <v>6471</v>
      </c>
      <c r="S441" s="3" t="s">
        <v>6472</v>
      </c>
      <c r="T441" s="3" t="s">
        <v>6473</v>
      </c>
      <c r="U441" s="3" t="s">
        <v>6474</v>
      </c>
      <c r="V441" s="3" t="s">
        <v>6475</v>
      </c>
      <c r="X441" s="3" t="s">
        <v>6476</v>
      </c>
      <c r="Y441" s="3" t="s">
        <v>6477</v>
      </c>
      <c r="Z441" s="3" t="s">
        <v>6478</v>
      </c>
      <c r="AA441" s="3">
        <v>50</v>
      </c>
      <c r="AB441" s="3">
        <v>1</v>
      </c>
      <c r="AC441" s="14">
        <v>46097</v>
      </c>
      <c r="AD441" s="3" t="s">
        <v>49</v>
      </c>
      <c r="AE441" s="3" t="s">
        <v>5010</v>
      </c>
      <c r="AF441" s="12" t="s">
        <v>6479</v>
      </c>
    </row>
    <row r="442" spans="1:32" ht="12.5" x14ac:dyDescent="0.25">
      <c r="A442" s="3" t="s">
        <v>6480</v>
      </c>
      <c r="B442" s="3" t="s">
        <v>224</v>
      </c>
      <c r="C442" s="3" t="s">
        <v>6481</v>
      </c>
      <c r="D442" s="3" t="s">
        <v>6482</v>
      </c>
      <c r="E442" s="3">
        <v>1033</v>
      </c>
      <c r="F442" s="3">
        <v>2332</v>
      </c>
      <c r="G442" s="3">
        <v>24</v>
      </c>
      <c r="H442" s="3" t="b">
        <v>0</v>
      </c>
      <c r="I442" s="3" t="b">
        <v>0</v>
      </c>
      <c r="L442" s="12" t="s">
        <v>6483</v>
      </c>
      <c r="O442" s="13">
        <v>0.13930000000000001</v>
      </c>
      <c r="P442" s="3" t="s">
        <v>6484</v>
      </c>
      <c r="Q442" s="3" t="s">
        <v>6485</v>
      </c>
      <c r="R442" s="3" t="s">
        <v>6486</v>
      </c>
      <c r="S442" s="3" t="s">
        <v>6487</v>
      </c>
      <c r="T442" s="3" t="s">
        <v>6488</v>
      </c>
      <c r="U442" s="3" t="s">
        <v>6489</v>
      </c>
      <c r="V442" s="3" t="s">
        <v>6490</v>
      </c>
      <c r="W442" s="3" t="s">
        <v>6491</v>
      </c>
      <c r="X442" s="3" t="s">
        <v>6492</v>
      </c>
      <c r="Y442" s="3" t="s">
        <v>6493</v>
      </c>
      <c r="Z442" s="3" t="s">
        <v>6494</v>
      </c>
      <c r="AA442" s="3">
        <v>142</v>
      </c>
      <c r="AB442" s="3">
        <v>2</v>
      </c>
      <c r="AC442" s="14">
        <v>46097</v>
      </c>
      <c r="AD442" s="3" t="s">
        <v>49</v>
      </c>
      <c r="AE442" s="3" t="s">
        <v>5010</v>
      </c>
      <c r="AF442" s="12" t="s">
        <v>6495</v>
      </c>
    </row>
    <row r="443" spans="1:32" ht="12.5" x14ac:dyDescent="0.25">
      <c r="A443" s="3" t="s">
        <v>6496</v>
      </c>
      <c r="B443" s="3" t="s">
        <v>224</v>
      </c>
      <c r="C443" s="3" t="s">
        <v>6497</v>
      </c>
      <c r="D443" s="3" t="s">
        <v>6498</v>
      </c>
      <c r="E443" s="3">
        <v>885</v>
      </c>
      <c r="F443" s="3">
        <v>1132</v>
      </c>
      <c r="G443" s="3">
        <v>284</v>
      </c>
      <c r="H443" s="3" t="b">
        <v>0</v>
      </c>
      <c r="I443" s="3" t="b">
        <v>0</v>
      </c>
      <c r="K443" s="12" t="s">
        <v>6499</v>
      </c>
      <c r="L443" s="12" t="s">
        <v>6500</v>
      </c>
      <c r="O443" s="13">
        <v>6.3399999999999998E-2</v>
      </c>
      <c r="P443" s="3" t="s">
        <v>6501</v>
      </c>
      <c r="Q443" s="3" t="s">
        <v>6502</v>
      </c>
      <c r="R443" s="3" t="s">
        <v>6503</v>
      </c>
      <c r="S443" s="3" t="s">
        <v>6504</v>
      </c>
      <c r="T443" s="3" t="s">
        <v>6505</v>
      </c>
      <c r="U443" s="3" t="s">
        <v>6506</v>
      </c>
      <c r="V443" s="3" t="s">
        <v>6507</v>
      </c>
      <c r="W443" s="3" t="s">
        <v>6508</v>
      </c>
      <c r="X443" s="3" t="s">
        <v>6509</v>
      </c>
      <c r="Y443" s="3" t="s">
        <v>6510</v>
      </c>
      <c r="Z443" s="3" t="s">
        <v>6511</v>
      </c>
      <c r="AA443" s="3">
        <v>53</v>
      </c>
      <c r="AB443" s="3">
        <v>3</v>
      </c>
      <c r="AC443" s="14">
        <v>46097</v>
      </c>
      <c r="AD443" s="3" t="s">
        <v>49</v>
      </c>
      <c r="AE443" s="3" t="s">
        <v>5010</v>
      </c>
      <c r="AF443" s="12" t="s">
        <v>6512</v>
      </c>
    </row>
    <row r="444" spans="1:32" ht="12.5" x14ac:dyDescent="0.25">
      <c r="A444" s="3" t="s">
        <v>6513</v>
      </c>
      <c r="B444" s="3" t="s">
        <v>224</v>
      </c>
      <c r="C444" s="3" t="s">
        <v>6514</v>
      </c>
      <c r="D444" s="3" t="s">
        <v>6515</v>
      </c>
      <c r="E444" s="3">
        <v>1072</v>
      </c>
      <c r="F444" s="3">
        <v>986</v>
      </c>
      <c r="G444" s="3">
        <v>38</v>
      </c>
      <c r="H444" s="3" t="b">
        <v>0</v>
      </c>
      <c r="I444" s="3" t="b">
        <v>0</v>
      </c>
      <c r="L444" s="12" t="s">
        <v>6516</v>
      </c>
      <c r="O444" s="13">
        <v>0.33119999999999999</v>
      </c>
      <c r="P444" s="3" t="s">
        <v>6517</v>
      </c>
      <c r="Q444" s="3" t="s">
        <v>6518</v>
      </c>
      <c r="S444" s="3" t="s">
        <v>6519</v>
      </c>
      <c r="T444" s="3" t="s">
        <v>6520</v>
      </c>
      <c r="U444" s="3" t="s">
        <v>6521</v>
      </c>
      <c r="V444" s="3" t="s">
        <v>6522</v>
      </c>
      <c r="W444" s="3" t="s">
        <v>6523</v>
      </c>
      <c r="X444" s="3" t="s">
        <v>321</v>
      </c>
      <c r="Y444" s="3" t="s">
        <v>6524</v>
      </c>
      <c r="Z444" s="3" t="s">
        <v>6525</v>
      </c>
      <c r="AA444" s="3">
        <v>350</v>
      </c>
      <c r="AB444" s="3">
        <v>5</v>
      </c>
      <c r="AC444" s="14">
        <v>46097</v>
      </c>
      <c r="AD444" s="3" t="s">
        <v>49</v>
      </c>
      <c r="AE444" s="3" t="s">
        <v>5010</v>
      </c>
      <c r="AF444" s="12" t="s">
        <v>6526</v>
      </c>
    </row>
    <row r="445" spans="1:32" ht="12.5" x14ac:dyDescent="0.25">
      <c r="A445" s="3" t="s">
        <v>6527</v>
      </c>
      <c r="B445" s="3" t="s">
        <v>224</v>
      </c>
      <c r="C445" s="3" t="s">
        <v>6528</v>
      </c>
      <c r="D445" s="3" t="s">
        <v>6529</v>
      </c>
      <c r="E445" s="3">
        <v>230</v>
      </c>
      <c r="F445" s="3">
        <v>590</v>
      </c>
      <c r="G445" s="3">
        <v>59</v>
      </c>
      <c r="H445" s="3" t="b">
        <v>0</v>
      </c>
      <c r="I445" s="3" t="b">
        <v>0</v>
      </c>
      <c r="K445" s="12" t="s">
        <v>6530</v>
      </c>
      <c r="L445" s="12" t="s">
        <v>6531</v>
      </c>
      <c r="O445" s="13">
        <v>6.9599999999999995E-2</v>
      </c>
      <c r="P445" s="3" t="s">
        <v>6532</v>
      </c>
      <c r="S445" s="3" t="s">
        <v>6533</v>
      </c>
      <c r="T445" s="3" t="s">
        <v>6534</v>
      </c>
      <c r="U445" s="3" t="s">
        <v>348</v>
      </c>
      <c r="V445" s="3" t="s">
        <v>6535</v>
      </c>
      <c r="W445" s="3" t="s">
        <v>6536</v>
      </c>
      <c r="X445" s="3" t="s">
        <v>615</v>
      </c>
      <c r="Y445" s="3" t="s">
        <v>6537</v>
      </c>
      <c r="AA445" s="3">
        <v>16</v>
      </c>
      <c r="AB445" s="3">
        <v>0</v>
      </c>
      <c r="AC445" s="14">
        <v>46097</v>
      </c>
      <c r="AD445" s="3" t="s">
        <v>49</v>
      </c>
      <c r="AE445" s="3" t="s">
        <v>5010</v>
      </c>
      <c r="AF445" s="12" t="s">
        <v>6538</v>
      </c>
    </row>
    <row r="446" spans="1:32" ht="12.5" x14ac:dyDescent="0.25">
      <c r="A446" s="3" t="s">
        <v>6539</v>
      </c>
      <c r="B446" s="3" t="s">
        <v>224</v>
      </c>
      <c r="C446" s="3" t="s">
        <v>6540</v>
      </c>
      <c r="E446" s="3">
        <v>503</v>
      </c>
      <c r="F446" s="3">
        <v>433</v>
      </c>
      <c r="G446" s="3">
        <v>35</v>
      </c>
      <c r="H446" s="3" t="b">
        <v>0</v>
      </c>
      <c r="I446" s="3" t="b">
        <v>0</v>
      </c>
      <c r="L446" s="12" t="s">
        <v>6541</v>
      </c>
      <c r="O446" s="13">
        <v>5.0700000000000002E-2</v>
      </c>
      <c r="P446" s="3" t="s">
        <v>6542</v>
      </c>
      <c r="S446" s="3" t="s">
        <v>6543</v>
      </c>
      <c r="T446" s="3" t="s">
        <v>6544</v>
      </c>
      <c r="U446" s="3" t="s">
        <v>6545</v>
      </c>
      <c r="V446" s="3" t="s">
        <v>6546</v>
      </c>
      <c r="X446" s="3" t="s">
        <v>6547</v>
      </c>
      <c r="Y446" s="3" t="s">
        <v>6548</v>
      </c>
      <c r="Z446" s="3" t="s">
        <v>6549</v>
      </c>
      <c r="AA446" s="3">
        <v>25</v>
      </c>
      <c r="AB446" s="3">
        <v>1</v>
      </c>
      <c r="AC446" s="14">
        <v>46097</v>
      </c>
      <c r="AD446" s="3" t="s">
        <v>49</v>
      </c>
      <c r="AE446" s="3" t="s">
        <v>5010</v>
      </c>
      <c r="AF446" s="12" t="s">
        <v>6550</v>
      </c>
    </row>
    <row r="447" spans="1:32" ht="12.5" x14ac:dyDescent="0.25">
      <c r="A447" s="3" t="s">
        <v>6551</v>
      </c>
      <c r="B447" s="3" t="s">
        <v>224</v>
      </c>
      <c r="C447" s="3" t="s">
        <v>6552</v>
      </c>
      <c r="E447" s="3">
        <v>464</v>
      </c>
      <c r="F447" s="3">
        <v>2102</v>
      </c>
      <c r="G447" s="3">
        <v>134</v>
      </c>
      <c r="H447" s="3" t="b">
        <v>0</v>
      </c>
      <c r="I447" s="3" t="b">
        <v>0</v>
      </c>
      <c r="L447" s="12" t="s">
        <v>6553</v>
      </c>
      <c r="O447" s="13">
        <v>4.2700000000000002E-2</v>
      </c>
      <c r="P447" s="3" t="s">
        <v>6554</v>
      </c>
      <c r="Q447" s="3" t="s">
        <v>6555</v>
      </c>
      <c r="R447" s="3" t="s">
        <v>6556</v>
      </c>
      <c r="S447" s="3" t="s">
        <v>6557</v>
      </c>
      <c r="T447" s="3" t="s">
        <v>6558</v>
      </c>
      <c r="U447" s="3" t="s">
        <v>6559</v>
      </c>
      <c r="V447" s="3" t="s">
        <v>6560</v>
      </c>
      <c r="W447" s="3" t="s">
        <v>6561</v>
      </c>
      <c r="X447" s="3" t="s">
        <v>6562</v>
      </c>
      <c r="Y447" s="3" t="s">
        <v>6563</v>
      </c>
      <c r="Z447" s="3" t="s">
        <v>6564</v>
      </c>
      <c r="AA447" s="3">
        <v>20</v>
      </c>
      <c r="AB447" s="3">
        <v>0</v>
      </c>
      <c r="AC447" s="14">
        <v>46097</v>
      </c>
      <c r="AD447" s="3" t="s">
        <v>49</v>
      </c>
      <c r="AE447" s="3" t="s">
        <v>5010</v>
      </c>
      <c r="AF447" s="12" t="s">
        <v>6565</v>
      </c>
    </row>
    <row r="448" spans="1:32" ht="12.5" x14ac:dyDescent="0.25">
      <c r="A448" s="3" t="s">
        <v>6566</v>
      </c>
      <c r="B448" s="3" t="s">
        <v>224</v>
      </c>
      <c r="C448" s="3" t="s">
        <v>6567</v>
      </c>
      <c r="D448" s="3" t="s">
        <v>6568</v>
      </c>
      <c r="E448" s="3">
        <v>2063</v>
      </c>
      <c r="F448" s="3">
        <v>3062</v>
      </c>
      <c r="G448" s="3">
        <v>793</v>
      </c>
      <c r="H448" s="3" t="b">
        <v>0</v>
      </c>
      <c r="I448" s="3" t="b">
        <v>0</v>
      </c>
      <c r="L448" s="12" t="s">
        <v>6569</v>
      </c>
      <c r="O448" s="13">
        <v>2.8799999999999999E-2</v>
      </c>
      <c r="P448" s="3" t="s">
        <v>6570</v>
      </c>
      <c r="Q448" s="3" t="s">
        <v>6571</v>
      </c>
      <c r="R448" s="3" t="s">
        <v>6572</v>
      </c>
      <c r="S448" s="3" t="s">
        <v>6573</v>
      </c>
      <c r="T448" s="3" t="s">
        <v>6574</v>
      </c>
      <c r="U448" s="3" t="s">
        <v>6575</v>
      </c>
      <c r="V448" s="3" t="s">
        <v>6576</v>
      </c>
      <c r="W448" s="3" t="s">
        <v>6577</v>
      </c>
      <c r="X448" s="3" t="s">
        <v>6578</v>
      </c>
      <c r="Y448" s="3" t="s">
        <v>6579</v>
      </c>
      <c r="Z448" s="3" t="s">
        <v>6580</v>
      </c>
      <c r="AA448" s="3">
        <v>55</v>
      </c>
      <c r="AB448" s="3">
        <v>5</v>
      </c>
      <c r="AC448" s="14">
        <v>46097</v>
      </c>
      <c r="AD448" s="3" t="s">
        <v>49</v>
      </c>
      <c r="AE448" s="3" t="s">
        <v>5010</v>
      </c>
      <c r="AF448" s="12" t="s">
        <v>6581</v>
      </c>
    </row>
    <row r="449" spans="1:32" ht="12.5" x14ac:dyDescent="0.25">
      <c r="A449" s="3" t="s">
        <v>6582</v>
      </c>
      <c r="B449" s="3" t="s">
        <v>224</v>
      </c>
      <c r="C449" s="3" t="s">
        <v>6583</v>
      </c>
      <c r="E449" s="3">
        <v>354</v>
      </c>
      <c r="F449" s="3">
        <v>655</v>
      </c>
      <c r="G449" s="3">
        <v>72</v>
      </c>
      <c r="H449" s="3" t="b">
        <v>0</v>
      </c>
      <c r="I449" s="3" t="b">
        <v>0</v>
      </c>
      <c r="L449" s="12" t="s">
        <v>6584</v>
      </c>
      <c r="O449" s="13">
        <v>9.5100000000000004E-2</v>
      </c>
      <c r="P449" s="3" t="s">
        <v>6585</v>
      </c>
      <c r="Q449" s="3" t="s">
        <v>6586</v>
      </c>
      <c r="R449" s="3" t="s">
        <v>6587</v>
      </c>
      <c r="S449" s="3" t="s">
        <v>6588</v>
      </c>
      <c r="T449" s="3" t="s">
        <v>6589</v>
      </c>
      <c r="U449" s="3" t="s">
        <v>6590</v>
      </c>
      <c r="V449" s="3" t="s">
        <v>6591</v>
      </c>
      <c r="W449" s="3" t="s">
        <v>6592</v>
      </c>
      <c r="X449" s="3" t="s">
        <v>6593</v>
      </c>
      <c r="Y449" s="3" t="s">
        <v>6594</v>
      </c>
      <c r="Z449" s="3" t="s">
        <v>6595</v>
      </c>
      <c r="AA449" s="3">
        <v>33</v>
      </c>
      <c r="AB449" s="3">
        <v>1</v>
      </c>
      <c r="AC449" s="14">
        <v>46097</v>
      </c>
      <c r="AD449" s="3" t="s">
        <v>49</v>
      </c>
      <c r="AE449" s="3" t="s">
        <v>5010</v>
      </c>
      <c r="AF449" s="12" t="s">
        <v>6596</v>
      </c>
    </row>
    <row r="450" spans="1:32" ht="12.5" x14ac:dyDescent="0.25">
      <c r="A450" s="3" t="s">
        <v>6597</v>
      </c>
      <c r="B450" s="3" t="s">
        <v>224</v>
      </c>
      <c r="C450" s="3" t="s">
        <v>6598</v>
      </c>
      <c r="D450" s="3" t="s">
        <v>6599</v>
      </c>
      <c r="E450" s="3">
        <v>489</v>
      </c>
      <c r="F450" s="3">
        <v>1360</v>
      </c>
      <c r="G450" s="3">
        <v>66</v>
      </c>
      <c r="H450" s="3" t="b">
        <v>0</v>
      </c>
      <c r="I450" s="3" t="b">
        <v>0</v>
      </c>
      <c r="J450" s="3" t="s">
        <v>6600</v>
      </c>
      <c r="K450" s="12" t="s">
        <v>6601</v>
      </c>
      <c r="L450" s="12" t="s">
        <v>6602</v>
      </c>
      <c r="O450" s="13">
        <v>0.22489999999999999</v>
      </c>
      <c r="P450" s="3" t="s">
        <v>6603</v>
      </c>
      <c r="R450" s="3" t="s">
        <v>6604</v>
      </c>
      <c r="S450" s="3" t="s">
        <v>6605</v>
      </c>
      <c r="T450" s="3" t="s">
        <v>6606</v>
      </c>
      <c r="U450" s="3" t="s">
        <v>6607</v>
      </c>
      <c r="V450" s="3" t="s">
        <v>6608</v>
      </c>
      <c r="W450" s="3" t="s">
        <v>6609</v>
      </c>
      <c r="X450" s="3" t="s">
        <v>6610</v>
      </c>
      <c r="Y450" s="3" t="s">
        <v>6611</v>
      </c>
      <c r="Z450" s="3" t="s">
        <v>6612</v>
      </c>
      <c r="AA450" s="3">
        <v>107</v>
      </c>
      <c r="AB450" s="3">
        <v>3</v>
      </c>
      <c r="AC450" s="14">
        <v>46097</v>
      </c>
      <c r="AD450" s="3" t="s">
        <v>49</v>
      </c>
      <c r="AE450" s="3" t="s">
        <v>5010</v>
      </c>
      <c r="AF450" s="12" t="s">
        <v>6613</v>
      </c>
    </row>
    <row r="451" spans="1:32" ht="12.5" x14ac:dyDescent="0.25">
      <c r="A451" s="3" t="s">
        <v>6614</v>
      </c>
      <c r="B451" s="3" t="s">
        <v>224</v>
      </c>
      <c r="C451" s="3" t="s">
        <v>6615</v>
      </c>
      <c r="E451" s="3">
        <v>786</v>
      </c>
      <c r="F451" s="3">
        <v>824</v>
      </c>
      <c r="G451" s="3">
        <v>63</v>
      </c>
      <c r="H451" s="3" t="b">
        <v>0</v>
      </c>
      <c r="I451" s="3" t="b">
        <v>0</v>
      </c>
      <c r="L451" s="12" t="s">
        <v>6616</v>
      </c>
      <c r="O451" s="13">
        <v>6.4699999999999994E-2</v>
      </c>
      <c r="P451" s="3" t="s">
        <v>6617</v>
      </c>
      <c r="Q451" s="3" t="s">
        <v>6618</v>
      </c>
      <c r="R451" s="3" t="s">
        <v>6619</v>
      </c>
      <c r="S451" s="3" t="s">
        <v>6620</v>
      </c>
      <c r="T451" s="3" t="s">
        <v>6621</v>
      </c>
      <c r="U451" s="3" t="s">
        <v>5061</v>
      </c>
      <c r="V451" s="3" t="s">
        <v>6622</v>
      </c>
      <c r="W451" s="3" t="s">
        <v>6623</v>
      </c>
      <c r="X451" s="3" t="s">
        <v>6547</v>
      </c>
      <c r="Y451" s="3" t="s">
        <v>6624</v>
      </c>
      <c r="Z451" s="3" t="s">
        <v>6625</v>
      </c>
      <c r="AA451" s="3">
        <v>51</v>
      </c>
      <c r="AB451" s="3">
        <v>0</v>
      </c>
      <c r="AC451" s="14">
        <v>46097</v>
      </c>
      <c r="AD451" s="3" t="s">
        <v>49</v>
      </c>
      <c r="AE451" s="3" t="s">
        <v>5010</v>
      </c>
      <c r="AF451" s="12" t="s">
        <v>6626</v>
      </c>
    </row>
    <row r="452" spans="1:32" ht="12.5" x14ac:dyDescent="0.25">
      <c r="A452" s="3" t="s">
        <v>6627</v>
      </c>
      <c r="B452" s="3" t="s">
        <v>224</v>
      </c>
      <c r="C452" s="3" t="s">
        <v>6628</v>
      </c>
      <c r="D452" s="3" t="s">
        <v>6629</v>
      </c>
      <c r="E452" s="3">
        <v>1795</v>
      </c>
      <c r="F452" s="3">
        <v>1679</v>
      </c>
      <c r="G452" s="3">
        <v>147</v>
      </c>
      <c r="H452" s="3" t="b">
        <v>0</v>
      </c>
      <c r="I452" s="3" t="b">
        <v>0</v>
      </c>
      <c r="L452" s="12" t="s">
        <v>6630</v>
      </c>
      <c r="O452" s="13">
        <v>0.1401</v>
      </c>
      <c r="P452" s="3" t="s">
        <v>6631</v>
      </c>
      <c r="R452" s="3" t="s">
        <v>6632</v>
      </c>
      <c r="S452" s="3" t="s">
        <v>6633</v>
      </c>
      <c r="T452" s="3" t="s">
        <v>6634</v>
      </c>
      <c r="U452" s="3" t="s">
        <v>6635</v>
      </c>
      <c r="V452" s="3" t="s">
        <v>6636</v>
      </c>
      <c r="W452" s="3" t="s">
        <v>6637</v>
      </c>
      <c r="X452" s="3" t="s">
        <v>6638</v>
      </c>
      <c r="Y452" s="3" t="s">
        <v>6639</v>
      </c>
      <c r="Z452" s="3" t="s">
        <v>6640</v>
      </c>
      <c r="AA452" s="3">
        <v>251</v>
      </c>
      <c r="AB452" s="3">
        <v>0</v>
      </c>
      <c r="AC452" s="14">
        <v>46097</v>
      </c>
      <c r="AD452" s="3" t="s">
        <v>49</v>
      </c>
      <c r="AE452" s="3" t="s">
        <v>5010</v>
      </c>
      <c r="AF452" s="12" t="s">
        <v>6641</v>
      </c>
    </row>
    <row r="453" spans="1:32" ht="12.5" x14ac:dyDescent="0.25">
      <c r="A453" s="3" t="s">
        <v>6642</v>
      </c>
      <c r="B453" s="3" t="s">
        <v>224</v>
      </c>
      <c r="C453" s="3" t="s">
        <v>6643</v>
      </c>
      <c r="D453" s="3" t="s">
        <v>6644</v>
      </c>
      <c r="E453" s="3">
        <v>4969</v>
      </c>
      <c r="F453" s="3">
        <v>524</v>
      </c>
      <c r="G453" s="3">
        <v>254</v>
      </c>
      <c r="H453" s="3" t="b">
        <v>0</v>
      </c>
      <c r="I453" s="3" t="b">
        <v>1</v>
      </c>
      <c r="J453" s="3" t="s">
        <v>6645</v>
      </c>
      <c r="K453" s="12" t="s">
        <v>6646</v>
      </c>
      <c r="L453" s="12" t="s">
        <v>6647</v>
      </c>
      <c r="O453" s="13">
        <v>6.4000000000000001E-2</v>
      </c>
      <c r="P453" s="3" t="s">
        <v>6648</v>
      </c>
      <c r="S453" s="3" t="s">
        <v>6649</v>
      </c>
      <c r="T453" s="3" t="s">
        <v>6650</v>
      </c>
      <c r="U453" s="3" t="s">
        <v>6651</v>
      </c>
      <c r="V453" s="3" t="s">
        <v>6652</v>
      </c>
      <c r="X453" s="3" t="s">
        <v>6653</v>
      </c>
      <c r="Y453" s="3" t="s">
        <v>6654</v>
      </c>
      <c r="AA453" s="3">
        <v>316</v>
      </c>
      <c r="AB453" s="3">
        <v>2</v>
      </c>
      <c r="AC453" s="14">
        <v>46097</v>
      </c>
      <c r="AD453" s="3" t="s">
        <v>49</v>
      </c>
      <c r="AE453" s="3" t="s">
        <v>5010</v>
      </c>
      <c r="AF453" s="12" t="s">
        <v>6655</v>
      </c>
    </row>
    <row r="454" spans="1:32" ht="12.5" x14ac:dyDescent="0.25">
      <c r="A454" s="3" t="s">
        <v>6656</v>
      </c>
      <c r="B454" s="3" t="s">
        <v>224</v>
      </c>
      <c r="C454" s="3" t="s">
        <v>6657</v>
      </c>
      <c r="E454" s="3">
        <v>1084</v>
      </c>
      <c r="F454" s="3">
        <v>2248</v>
      </c>
      <c r="G454" s="3">
        <v>1535</v>
      </c>
      <c r="H454" s="3" t="b">
        <v>0</v>
      </c>
      <c r="I454" s="3" t="b">
        <v>0</v>
      </c>
      <c r="L454" s="12" t="s">
        <v>6658</v>
      </c>
      <c r="O454" s="13">
        <v>1.01E-2</v>
      </c>
      <c r="P454" s="3" t="s">
        <v>6659</v>
      </c>
      <c r="S454" s="3" t="s">
        <v>6660</v>
      </c>
      <c r="T454" s="3" t="s">
        <v>6661</v>
      </c>
      <c r="U454" s="3" t="s">
        <v>348</v>
      </c>
      <c r="V454" s="3" t="s">
        <v>6662</v>
      </c>
      <c r="X454" s="3" t="s">
        <v>6663</v>
      </c>
      <c r="Y454" s="3" t="s">
        <v>6664</v>
      </c>
      <c r="Z454" s="3" t="s">
        <v>6665</v>
      </c>
      <c r="AA454" s="3">
        <v>11</v>
      </c>
      <c r="AB454" s="3">
        <v>0</v>
      </c>
      <c r="AC454" s="14">
        <v>46097</v>
      </c>
      <c r="AD454" s="3" t="s">
        <v>49</v>
      </c>
      <c r="AE454" s="3" t="s">
        <v>5010</v>
      </c>
      <c r="AF454" s="12" t="s">
        <v>6666</v>
      </c>
    </row>
    <row r="455" spans="1:32" ht="12.5" x14ac:dyDescent="0.25">
      <c r="A455" s="3" t="s">
        <v>6667</v>
      </c>
      <c r="B455" s="3" t="s">
        <v>224</v>
      </c>
      <c r="C455" s="3" t="s">
        <v>6668</v>
      </c>
      <c r="E455" s="3">
        <v>250</v>
      </c>
      <c r="F455" s="3">
        <v>383</v>
      </c>
      <c r="G455" s="3">
        <v>146</v>
      </c>
      <c r="H455" s="3" t="b">
        <v>0</v>
      </c>
      <c r="I455" s="3" t="b">
        <v>0</v>
      </c>
      <c r="L455" s="12" t="s">
        <v>6669</v>
      </c>
      <c r="O455" s="13">
        <v>0.1613</v>
      </c>
      <c r="P455" s="3" t="s">
        <v>6670</v>
      </c>
      <c r="Q455" s="3" t="s">
        <v>6671</v>
      </c>
      <c r="S455" s="3" t="s">
        <v>6672</v>
      </c>
      <c r="T455" s="3" t="s">
        <v>6673</v>
      </c>
      <c r="U455" s="3" t="s">
        <v>6674</v>
      </c>
      <c r="V455" s="3" t="s">
        <v>6675</v>
      </c>
      <c r="X455" s="3" t="s">
        <v>6676</v>
      </c>
      <c r="Y455" s="3" t="s">
        <v>6677</v>
      </c>
      <c r="AA455" s="3">
        <v>38</v>
      </c>
      <c r="AB455" s="3">
        <v>3</v>
      </c>
      <c r="AC455" s="14">
        <v>46097</v>
      </c>
      <c r="AD455" s="3" t="s">
        <v>49</v>
      </c>
      <c r="AE455" s="3" t="s">
        <v>5010</v>
      </c>
      <c r="AF455" s="12" t="s">
        <v>6678</v>
      </c>
    </row>
    <row r="456" spans="1:32" ht="12.5" x14ac:dyDescent="0.25">
      <c r="A456" s="3" t="s">
        <v>6679</v>
      </c>
      <c r="B456" s="3" t="s">
        <v>224</v>
      </c>
      <c r="C456" s="3" t="s">
        <v>6680</v>
      </c>
      <c r="D456" s="3" t="s">
        <v>6681</v>
      </c>
      <c r="E456" s="3">
        <v>32797</v>
      </c>
      <c r="F456" s="3">
        <v>1753</v>
      </c>
      <c r="G456" s="3">
        <v>2290</v>
      </c>
      <c r="H456" s="3" t="b">
        <v>1</v>
      </c>
      <c r="I456" s="3" t="b">
        <v>0</v>
      </c>
      <c r="J456" s="3" t="s">
        <v>677</v>
      </c>
      <c r="K456" s="12" t="s">
        <v>6682</v>
      </c>
      <c r="L456" s="12" t="s">
        <v>6683</v>
      </c>
      <c r="O456" s="13">
        <v>6.25E-2</v>
      </c>
      <c r="P456" s="3" t="s">
        <v>6684</v>
      </c>
      <c r="Q456" s="3" t="s">
        <v>6685</v>
      </c>
      <c r="R456" s="3" t="s">
        <v>6686</v>
      </c>
      <c r="S456" s="3" t="s">
        <v>6687</v>
      </c>
      <c r="T456" s="3" t="s">
        <v>6688</v>
      </c>
      <c r="U456" s="3" t="s">
        <v>6689</v>
      </c>
      <c r="V456" s="3" t="s">
        <v>6690</v>
      </c>
      <c r="W456" s="3" t="s">
        <v>6691</v>
      </c>
      <c r="X456" s="3" t="s">
        <v>6692</v>
      </c>
      <c r="Y456" s="3" t="s">
        <v>6693</v>
      </c>
      <c r="Z456" s="3" t="s">
        <v>6694</v>
      </c>
      <c r="AA456" s="3">
        <v>2008</v>
      </c>
      <c r="AB456" s="3">
        <v>41</v>
      </c>
      <c r="AC456" s="14">
        <v>46097</v>
      </c>
      <c r="AD456" s="3" t="s">
        <v>49</v>
      </c>
      <c r="AE456" s="3" t="s">
        <v>5010</v>
      </c>
      <c r="AF456" s="12" t="s">
        <v>6695</v>
      </c>
    </row>
    <row r="457" spans="1:32" ht="12.5" x14ac:dyDescent="0.25">
      <c r="A457" s="3" t="s">
        <v>6696</v>
      </c>
      <c r="B457" s="3" t="s">
        <v>224</v>
      </c>
      <c r="C457" s="3" t="s">
        <v>6697</v>
      </c>
      <c r="D457" s="3" t="s">
        <v>6698</v>
      </c>
      <c r="E457" s="3">
        <v>173</v>
      </c>
      <c r="F457" s="3">
        <v>335</v>
      </c>
      <c r="G457" s="3">
        <v>30</v>
      </c>
      <c r="H457" s="3" t="b">
        <v>0</v>
      </c>
      <c r="I457" s="3" t="b">
        <v>0</v>
      </c>
      <c r="J457" s="3" t="s">
        <v>473</v>
      </c>
      <c r="L457" s="12" t="s">
        <v>6699</v>
      </c>
      <c r="O457" s="13">
        <v>0.2225</v>
      </c>
      <c r="P457" s="3" t="s">
        <v>6700</v>
      </c>
      <c r="Q457" s="3" t="s">
        <v>6701</v>
      </c>
      <c r="R457" s="3" t="s">
        <v>6702</v>
      </c>
      <c r="S457" s="3" t="s">
        <v>6703</v>
      </c>
      <c r="T457" s="3" t="s">
        <v>6704</v>
      </c>
      <c r="U457" s="3" t="s">
        <v>5061</v>
      </c>
      <c r="V457" s="3" t="s">
        <v>6705</v>
      </c>
      <c r="W457" s="3" t="s">
        <v>6706</v>
      </c>
      <c r="X457" s="3" t="s">
        <v>6707</v>
      </c>
      <c r="Y457" s="3" t="s">
        <v>6708</v>
      </c>
      <c r="Z457" s="3" t="s">
        <v>6709</v>
      </c>
      <c r="AA457" s="3">
        <v>38</v>
      </c>
      <c r="AB457" s="3">
        <v>0</v>
      </c>
      <c r="AC457" s="14">
        <v>46097</v>
      </c>
      <c r="AD457" s="3" t="s">
        <v>49</v>
      </c>
      <c r="AE457" s="3" t="s">
        <v>5010</v>
      </c>
      <c r="AF457" s="12" t="s">
        <v>6710</v>
      </c>
    </row>
    <row r="458" spans="1:32" ht="12.5" x14ac:dyDescent="0.25">
      <c r="A458" s="3" t="s">
        <v>6711</v>
      </c>
      <c r="B458" s="3" t="s">
        <v>224</v>
      </c>
      <c r="C458" s="3" t="s">
        <v>6712</v>
      </c>
      <c r="D458" s="3" t="s">
        <v>6713</v>
      </c>
      <c r="E458" s="3">
        <v>3158</v>
      </c>
      <c r="F458" s="3">
        <v>1414</v>
      </c>
      <c r="G458" s="3">
        <v>1075</v>
      </c>
      <c r="H458" s="3" t="b">
        <v>0</v>
      </c>
      <c r="I458" s="3" t="b">
        <v>0</v>
      </c>
      <c r="J458" s="3" t="s">
        <v>6714</v>
      </c>
      <c r="K458" s="12" t="s">
        <v>6715</v>
      </c>
      <c r="L458" s="12" t="s">
        <v>6716</v>
      </c>
      <c r="O458" s="13">
        <v>2.7799999999999998E-2</v>
      </c>
      <c r="P458" s="3" t="s">
        <v>6717</v>
      </c>
      <c r="Q458" s="3" t="s">
        <v>6718</v>
      </c>
      <c r="R458" s="3" t="s">
        <v>6719</v>
      </c>
      <c r="S458" s="3" t="s">
        <v>6720</v>
      </c>
      <c r="T458" s="3" t="s">
        <v>6721</v>
      </c>
      <c r="U458" s="3" t="s">
        <v>6722</v>
      </c>
      <c r="V458" s="3" t="s">
        <v>6723</v>
      </c>
      <c r="W458" s="3" t="s">
        <v>6724</v>
      </c>
      <c r="X458" s="3" t="s">
        <v>1761</v>
      </c>
      <c r="Y458" s="3" t="s">
        <v>6725</v>
      </c>
      <c r="Z458" s="3" t="s">
        <v>6726</v>
      </c>
      <c r="AA458" s="3">
        <v>81</v>
      </c>
      <c r="AB458" s="3">
        <v>7</v>
      </c>
      <c r="AC458" s="14">
        <v>46097</v>
      </c>
      <c r="AD458" s="3" t="s">
        <v>49</v>
      </c>
      <c r="AE458" s="3" t="s">
        <v>5010</v>
      </c>
      <c r="AF458" s="12" t="s">
        <v>6727</v>
      </c>
    </row>
    <row r="459" spans="1:32" ht="12.5" x14ac:dyDescent="0.25">
      <c r="A459" s="3" t="s">
        <v>6728</v>
      </c>
      <c r="B459" s="3" t="s">
        <v>224</v>
      </c>
      <c r="C459" s="3" t="s">
        <v>6729</v>
      </c>
      <c r="D459" s="3" t="s">
        <v>6730</v>
      </c>
      <c r="E459" s="3">
        <v>35284</v>
      </c>
      <c r="F459" s="3">
        <v>3372</v>
      </c>
      <c r="G459" s="3">
        <v>1540</v>
      </c>
      <c r="H459" s="3" t="b">
        <v>1</v>
      </c>
      <c r="I459" s="3" t="b">
        <v>0</v>
      </c>
      <c r="J459" s="3" t="s">
        <v>6372</v>
      </c>
      <c r="L459" s="12" t="s">
        <v>6731</v>
      </c>
      <c r="O459" s="13">
        <v>4.2299999999999997E-2</v>
      </c>
      <c r="P459" s="3" t="s">
        <v>6732</v>
      </c>
      <c r="Q459" s="3" t="s">
        <v>6733</v>
      </c>
      <c r="R459" s="3" t="s">
        <v>6734</v>
      </c>
      <c r="S459" s="3" t="s">
        <v>6735</v>
      </c>
      <c r="T459" s="3" t="s">
        <v>6736</v>
      </c>
      <c r="U459" s="3" t="s">
        <v>6737</v>
      </c>
      <c r="V459" s="3" t="s">
        <v>6738</v>
      </c>
      <c r="W459" s="3" t="s">
        <v>6739</v>
      </c>
      <c r="X459" s="3" t="s">
        <v>6740</v>
      </c>
      <c r="Y459" s="3" t="s">
        <v>6741</v>
      </c>
      <c r="Z459" s="3" t="s">
        <v>6742</v>
      </c>
      <c r="AA459" s="3">
        <v>1476</v>
      </c>
      <c r="AB459" s="3">
        <v>17</v>
      </c>
      <c r="AC459" s="14">
        <v>46097</v>
      </c>
      <c r="AD459" s="3" t="s">
        <v>49</v>
      </c>
      <c r="AE459" s="3" t="s">
        <v>5010</v>
      </c>
      <c r="AF459" s="12" t="s">
        <v>6743</v>
      </c>
    </row>
    <row r="460" spans="1:32" ht="12.5" x14ac:dyDescent="0.25">
      <c r="A460" s="3" t="s">
        <v>6744</v>
      </c>
      <c r="B460" s="3" t="s">
        <v>224</v>
      </c>
      <c r="C460" s="3" t="s">
        <v>6745</v>
      </c>
      <c r="D460" s="3" t="s">
        <v>6746</v>
      </c>
      <c r="E460" s="3">
        <v>807</v>
      </c>
      <c r="F460" s="3">
        <v>1125</v>
      </c>
      <c r="G460" s="3">
        <v>53</v>
      </c>
      <c r="H460" s="3" t="b">
        <v>0</v>
      </c>
      <c r="I460" s="3" t="b">
        <v>1</v>
      </c>
      <c r="J460" s="3" t="s">
        <v>6747</v>
      </c>
      <c r="L460" s="12" t="s">
        <v>6748</v>
      </c>
      <c r="O460" s="13">
        <v>3.3799999999999997E-2</v>
      </c>
      <c r="P460" s="3" t="s">
        <v>6749</v>
      </c>
      <c r="R460" s="3" t="s">
        <v>6750</v>
      </c>
      <c r="S460" s="3" t="s">
        <v>6751</v>
      </c>
      <c r="T460" s="3" t="s">
        <v>6752</v>
      </c>
      <c r="U460" s="3" t="s">
        <v>6753</v>
      </c>
      <c r="V460" s="3" t="s">
        <v>6754</v>
      </c>
      <c r="W460" s="3" t="s">
        <v>6755</v>
      </c>
      <c r="X460" s="3" t="s">
        <v>6756</v>
      </c>
      <c r="Y460" s="3" t="s">
        <v>6757</v>
      </c>
      <c r="Z460" s="3" t="s">
        <v>6758</v>
      </c>
      <c r="AA460" s="3">
        <v>26</v>
      </c>
      <c r="AB460" s="3">
        <v>2</v>
      </c>
      <c r="AC460" s="14">
        <v>46097</v>
      </c>
      <c r="AD460" s="3" t="s">
        <v>49</v>
      </c>
      <c r="AE460" s="3" t="s">
        <v>5010</v>
      </c>
      <c r="AF460" s="12" t="s">
        <v>6759</v>
      </c>
    </row>
    <row r="461" spans="1:32" ht="12.5" x14ac:dyDescent="0.25">
      <c r="A461" s="3" t="s">
        <v>6760</v>
      </c>
      <c r="B461" s="3" t="s">
        <v>224</v>
      </c>
      <c r="C461" s="3" t="s">
        <v>6761</v>
      </c>
      <c r="D461" s="3" t="s">
        <v>6762</v>
      </c>
      <c r="E461" s="3">
        <v>1668</v>
      </c>
      <c r="F461" s="3">
        <v>1466</v>
      </c>
      <c r="G461" s="3">
        <v>427</v>
      </c>
      <c r="H461" s="3" t="b">
        <v>0</v>
      </c>
      <c r="I461" s="3" t="b">
        <v>0</v>
      </c>
      <c r="K461" s="12" t="s">
        <v>6763</v>
      </c>
      <c r="L461" s="12" t="s">
        <v>6764</v>
      </c>
      <c r="O461" s="13">
        <v>6.7400000000000002E-2</v>
      </c>
      <c r="P461" s="3" t="s">
        <v>6765</v>
      </c>
      <c r="Q461" s="3" t="s">
        <v>6766</v>
      </c>
      <c r="R461" s="3" t="s">
        <v>6767</v>
      </c>
      <c r="S461" s="3" t="s">
        <v>6768</v>
      </c>
      <c r="T461" s="3" t="s">
        <v>6769</v>
      </c>
      <c r="U461" s="3" t="s">
        <v>6770</v>
      </c>
      <c r="V461" s="3" t="s">
        <v>6771</v>
      </c>
      <c r="W461" s="3" t="s">
        <v>6772</v>
      </c>
      <c r="X461" s="3" t="s">
        <v>6773</v>
      </c>
      <c r="Y461" s="3" t="s">
        <v>6774</v>
      </c>
      <c r="Z461" s="3" t="s">
        <v>6775</v>
      </c>
      <c r="AA461" s="3">
        <v>112</v>
      </c>
      <c r="AB461" s="3">
        <v>0</v>
      </c>
      <c r="AC461" s="14">
        <v>46097</v>
      </c>
      <c r="AD461" s="3" t="s">
        <v>49</v>
      </c>
      <c r="AE461" s="3" t="s">
        <v>5010</v>
      </c>
      <c r="AF461" s="12" t="s">
        <v>6776</v>
      </c>
    </row>
    <row r="462" spans="1:32" ht="12.5" x14ac:dyDescent="0.25">
      <c r="A462" s="3" t="s">
        <v>6777</v>
      </c>
      <c r="B462" s="3" t="s">
        <v>224</v>
      </c>
      <c r="C462" s="3" t="s">
        <v>6778</v>
      </c>
      <c r="D462" s="3" t="s">
        <v>6779</v>
      </c>
      <c r="E462" s="3">
        <v>465</v>
      </c>
      <c r="F462" s="3">
        <v>3168</v>
      </c>
      <c r="G462" s="3">
        <v>47</v>
      </c>
      <c r="H462" s="3" t="b">
        <v>0</v>
      </c>
      <c r="I462" s="3" t="b">
        <v>0</v>
      </c>
      <c r="J462" s="3" t="s">
        <v>473</v>
      </c>
      <c r="L462" s="12" t="s">
        <v>6780</v>
      </c>
      <c r="O462" s="13">
        <v>6.3E-3</v>
      </c>
      <c r="P462" s="3" t="s">
        <v>6781</v>
      </c>
      <c r="Q462" s="3" t="s">
        <v>6782</v>
      </c>
      <c r="R462" s="3" t="s">
        <v>6783</v>
      </c>
      <c r="S462" s="3" t="s">
        <v>6784</v>
      </c>
      <c r="T462" s="3" t="s">
        <v>6785</v>
      </c>
      <c r="U462" s="3" t="s">
        <v>348</v>
      </c>
      <c r="V462" s="3" t="s">
        <v>6786</v>
      </c>
      <c r="X462" s="3" t="s">
        <v>6787</v>
      </c>
      <c r="Y462" s="3" t="s">
        <v>6788</v>
      </c>
      <c r="Z462" s="3" t="s">
        <v>6789</v>
      </c>
      <c r="AA462" s="3">
        <v>3</v>
      </c>
      <c r="AB462" s="3">
        <v>0</v>
      </c>
      <c r="AC462" s="14">
        <v>46097</v>
      </c>
      <c r="AD462" s="3" t="s">
        <v>49</v>
      </c>
      <c r="AE462" s="3" t="s">
        <v>5010</v>
      </c>
      <c r="AF462" s="12" t="s">
        <v>6790</v>
      </c>
    </row>
    <row r="463" spans="1:32" ht="12.5" x14ac:dyDescent="0.25">
      <c r="A463" s="3" t="s">
        <v>6791</v>
      </c>
      <c r="B463" s="3" t="s">
        <v>224</v>
      </c>
      <c r="C463" s="3" t="s">
        <v>6792</v>
      </c>
      <c r="D463" s="3" t="s">
        <v>6793</v>
      </c>
      <c r="E463" s="3">
        <v>14801</v>
      </c>
      <c r="F463" s="3">
        <v>2848</v>
      </c>
      <c r="G463" s="3">
        <v>2897</v>
      </c>
      <c r="H463" s="3" t="b">
        <v>0</v>
      </c>
      <c r="I463" s="3" t="b">
        <v>1</v>
      </c>
      <c r="J463" s="3" t="s">
        <v>1572</v>
      </c>
      <c r="K463" s="12" t="s">
        <v>6794</v>
      </c>
      <c r="L463" s="12" t="s">
        <v>6795</v>
      </c>
      <c r="O463" s="13">
        <v>2.6200000000000001E-2</v>
      </c>
      <c r="P463" s="3" t="s">
        <v>6796</v>
      </c>
      <c r="R463" s="3" t="s">
        <v>6797</v>
      </c>
      <c r="S463" s="3" t="s">
        <v>6798</v>
      </c>
      <c r="T463" s="3" t="s">
        <v>6799</v>
      </c>
      <c r="U463" s="3" t="s">
        <v>6800</v>
      </c>
      <c r="V463" s="3" t="s">
        <v>6801</v>
      </c>
      <c r="W463" s="3" t="s">
        <v>6802</v>
      </c>
      <c r="X463" s="3" t="s">
        <v>321</v>
      </c>
      <c r="Y463" s="3" t="s">
        <v>6803</v>
      </c>
      <c r="Z463" s="3" t="s">
        <v>6804</v>
      </c>
      <c r="AA463" s="3">
        <v>381</v>
      </c>
      <c r="AB463" s="3">
        <v>7</v>
      </c>
      <c r="AC463" s="14">
        <v>46097</v>
      </c>
      <c r="AD463" s="3" t="s">
        <v>49</v>
      </c>
      <c r="AE463" s="3" t="s">
        <v>5010</v>
      </c>
      <c r="AF463" s="12" t="s">
        <v>6805</v>
      </c>
    </row>
    <row r="464" spans="1:32" ht="12.5" x14ac:dyDescent="0.25">
      <c r="A464" s="3" t="s">
        <v>6806</v>
      </c>
      <c r="B464" s="3" t="s">
        <v>224</v>
      </c>
      <c r="C464" s="3" t="s">
        <v>6807</v>
      </c>
      <c r="E464" s="3">
        <v>2122</v>
      </c>
      <c r="F464" s="3">
        <v>3606</v>
      </c>
      <c r="G464" s="3">
        <v>75</v>
      </c>
      <c r="H464" s="3" t="b">
        <v>0</v>
      </c>
      <c r="I464" s="3" t="b">
        <v>0</v>
      </c>
      <c r="L464" s="12" t="s">
        <v>6808</v>
      </c>
      <c r="O464" s="13">
        <v>5.7700000000000001E-2</v>
      </c>
      <c r="P464" s="3" t="s">
        <v>6809</v>
      </c>
      <c r="Q464" s="3" t="s">
        <v>6810</v>
      </c>
      <c r="S464" s="3" t="s">
        <v>6811</v>
      </c>
      <c r="T464" s="3" t="s">
        <v>6812</v>
      </c>
      <c r="U464" s="3" t="s">
        <v>6813</v>
      </c>
      <c r="V464" s="3" t="s">
        <v>6814</v>
      </c>
      <c r="W464" s="3" t="s">
        <v>6815</v>
      </c>
      <c r="X464" s="3" t="s">
        <v>1775</v>
      </c>
      <c r="Y464" s="3" t="s">
        <v>6816</v>
      </c>
      <c r="Z464" s="3" t="s">
        <v>6817</v>
      </c>
      <c r="AA464" s="3">
        <v>121</v>
      </c>
      <c r="AB464" s="3">
        <v>1</v>
      </c>
      <c r="AC464" s="14">
        <v>46097</v>
      </c>
      <c r="AD464" s="3" t="s">
        <v>49</v>
      </c>
      <c r="AE464" s="3" t="s">
        <v>5010</v>
      </c>
      <c r="AF464" s="12" t="s">
        <v>6818</v>
      </c>
    </row>
    <row r="465" spans="1:32" ht="12.5" x14ac:dyDescent="0.25">
      <c r="A465" s="3" t="s">
        <v>6819</v>
      </c>
      <c r="B465" s="3" t="s">
        <v>224</v>
      </c>
      <c r="C465" s="3" t="s">
        <v>6820</v>
      </c>
      <c r="D465" s="3" t="s">
        <v>6821</v>
      </c>
      <c r="E465" s="3">
        <v>19210</v>
      </c>
      <c r="F465" s="3">
        <v>3375</v>
      </c>
      <c r="G465" s="3">
        <v>386</v>
      </c>
      <c r="H465" s="3" t="b">
        <v>0</v>
      </c>
      <c r="I465" s="3" t="b">
        <v>1</v>
      </c>
      <c r="J465" s="3" t="s">
        <v>5957</v>
      </c>
      <c r="K465" s="12" t="s">
        <v>6822</v>
      </c>
      <c r="L465" s="12" t="s">
        <v>6823</v>
      </c>
      <c r="O465" s="13">
        <v>2.8199999999999999E-2</v>
      </c>
      <c r="P465" s="3" t="s">
        <v>6824</v>
      </c>
      <c r="Q465" s="3" t="s">
        <v>6825</v>
      </c>
      <c r="R465" s="3" t="s">
        <v>6826</v>
      </c>
      <c r="S465" s="3" t="s">
        <v>6827</v>
      </c>
      <c r="T465" s="3" t="s">
        <v>6828</v>
      </c>
      <c r="U465" s="3" t="s">
        <v>6829</v>
      </c>
      <c r="V465" s="3" t="s">
        <v>6830</v>
      </c>
      <c r="X465" s="3" t="s">
        <v>6831</v>
      </c>
      <c r="Y465" s="3" t="s">
        <v>6832</v>
      </c>
      <c r="Z465" s="3" t="s">
        <v>6833</v>
      </c>
      <c r="AA465" s="3">
        <v>538</v>
      </c>
      <c r="AB465" s="3">
        <v>5</v>
      </c>
      <c r="AC465" s="14">
        <v>46097</v>
      </c>
      <c r="AD465" s="3" t="s">
        <v>49</v>
      </c>
      <c r="AE465" s="3" t="s">
        <v>5010</v>
      </c>
      <c r="AF465" s="12" t="s">
        <v>6834</v>
      </c>
    </row>
    <row r="466" spans="1:32" ht="12.5" x14ac:dyDescent="0.25">
      <c r="A466" s="3" t="s">
        <v>6835</v>
      </c>
      <c r="B466" s="3" t="s">
        <v>224</v>
      </c>
      <c r="C466" s="3" t="s">
        <v>6836</v>
      </c>
      <c r="D466" s="3" t="s">
        <v>6837</v>
      </c>
      <c r="E466" s="3">
        <v>2900</v>
      </c>
      <c r="F466" s="3">
        <v>992</v>
      </c>
      <c r="G466" s="3">
        <v>28</v>
      </c>
      <c r="H466" s="3" t="b">
        <v>0</v>
      </c>
      <c r="I466" s="3" t="b">
        <v>1</v>
      </c>
      <c r="J466" s="3" t="s">
        <v>4958</v>
      </c>
      <c r="K466" s="12" t="s">
        <v>6838</v>
      </c>
      <c r="L466" s="12" t="s">
        <v>6839</v>
      </c>
      <c r="O466" s="13">
        <v>0.17519999999999999</v>
      </c>
      <c r="P466" s="3" t="s">
        <v>6840</v>
      </c>
      <c r="Q466" s="3" t="s">
        <v>6841</v>
      </c>
      <c r="R466" s="3" t="s">
        <v>6842</v>
      </c>
      <c r="S466" s="3" t="s">
        <v>6843</v>
      </c>
      <c r="T466" s="3" t="s">
        <v>6844</v>
      </c>
      <c r="U466" s="3" t="s">
        <v>6845</v>
      </c>
      <c r="V466" s="3" t="s">
        <v>6846</v>
      </c>
      <c r="W466" s="3" t="s">
        <v>6847</v>
      </c>
      <c r="X466" s="3" t="s">
        <v>321</v>
      </c>
      <c r="Y466" s="3" t="s">
        <v>6848</v>
      </c>
      <c r="Z466" s="3" t="s">
        <v>6849</v>
      </c>
      <c r="AA466" s="3">
        <v>478</v>
      </c>
      <c r="AB466" s="3">
        <v>30</v>
      </c>
      <c r="AC466" s="14">
        <v>46097</v>
      </c>
      <c r="AD466" s="3" t="s">
        <v>49</v>
      </c>
      <c r="AE466" s="3" t="s">
        <v>5010</v>
      </c>
      <c r="AF466" s="12" t="s">
        <v>6850</v>
      </c>
    </row>
    <row r="467" spans="1:32" ht="12.5" x14ac:dyDescent="0.25">
      <c r="A467" s="3" t="s">
        <v>6851</v>
      </c>
      <c r="B467" s="3" t="s">
        <v>224</v>
      </c>
      <c r="C467" s="3" t="s">
        <v>6852</v>
      </c>
      <c r="E467" s="3">
        <v>638</v>
      </c>
      <c r="F467" s="3">
        <v>746</v>
      </c>
      <c r="G467" s="3">
        <v>400</v>
      </c>
      <c r="H467" s="3" t="b">
        <v>0</v>
      </c>
      <c r="I467" s="3" t="b">
        <v>0</v>
      </c>
      <c r="L467" s="12" t="s">
        <v>6853</v>
      </c>
      <c r="O467" s="13">
        <v>0.13109999999999999</v>
      </c>
      <c r="P467" s="3" t="s">
        <v>6854</v>
      </c>
      <c r="S467" s="3" t="s">
        <v>6855</v>
      </c>
      <c r="T467" s="3" t="s">
        <v>6856</v>
      </c>
      <c r="U467" s="3" t="s">
        <v>6857</v>
      </c>
      <c r="V467" s="3" t="s">
        <v>6858</v>
      </c>
      <c r="W467" s="3" t="s">
        <v>6859</v>
      </c>
      <c r="X467" s="3" t="s">
        <v>6860</v>
      </c>
      <c r="Y467" s="3" t="s">
        <v>6861</v>
      </c>
      <c r="Z467" s="3" t="s">
        <v>6862</v>
      </c>
      <c r="AA467" s="3">
        <v>77</v>
      </c>
      <c r="AB467" s="3">
        <v>7</v>
      </c>
      <c r="AC467" s="14">
        <v>46097</v>
      </c>
      <c r="AD467" s="3" t="s">
        <v>49</v>
      </c>
      <c r="AE467" s="3" t="s">
        <v>5010</v>
      </c>
      <c r="AF467" s="12" t="s">
        <v>6863</v>
      </c>
    </row>
    <row r="468" spans="1:32" ht="12.5" x14ac:dyDescent="0.25">
      <c r="A468" s="3" t="s">
        <v>6864</v>
      </c>
      <c r="B468" s="3" t="s">
        <v>224</v>
      </c>
      <c r="C468" s="3" t="s">
        <v>6865</v>
      </c>
      <c r="D468" s="3" t="s">
        <v>6866</v>
      </c>
      <c r="E468" s="3">
        <v>1066</v>
      </c>
      <c r="F468" s="3">
        <v>1542</v>
      </c>
      <c r="G468" s="3">
        <v>28</v>
      </c>
      <c r="H468" s="3" t="b">
        <v>0</v>
      </c>
      <c r="I468" s="3" t="b">
        <v>1</v>
      </c>
      <c r="J468" s="3" t="s">
        <v>2431</v>
      </c>
      <c r="L468" s="12" t="s">
        <v>6867</v>
      </c>
      <c r="O468" s="13">
        <v>8.6599999999999996E-2</v>
      </c>
      <c r="P468" s="3" t="s">
        <v>6868</v>
      </c>
      <c r="Q468" s="3" t="s">
        <v>6869</v>
      </c>
      <c r="R468" s="3" t="s">
        <v>6870</v>
      </c>
      <c r="S468" s="3" t="s">
        <v>6871</v>
      </c>
      <c r="T468" s="3" t="s">
        <v>6872</v>
      </c>
      <c r="U468" s="3" t="s">
        <v>6873</v>
      </c>
      <c r="V468" s="3" t="s">
        <v>6874</v>
      </c>
      <c r="W468" s="3" t="s">
        <v>6875</v>
      </c>
      <c r="X468" s="3" t="s">
        <v>4951</v>
      </c>
      <c r="Y468" s="3" t="s">
        <v>6876</v>
      </c>
      <c r="Z468" s="3" t="s">
        <v>6877</v>
      </c>
      <c r="AA468" s="3">
        <v>90</v>
      </c>
      <c r="AB468" s="3">
        <v>3</v>
      </c>
      <c r="AC468" s="14">
        <v>46097</v>
      </c>
      <c r="AD468" s="3" t="s">
        <v>49</v>
      </c>
      <c r="AE468" s="3" t="s">
        <v>5010</v>
      </c>
      <c r="AF468" s="12" t="s">
        <v>6878</v>
      </c>
    </row>
    <row r="469" spans="1:32" ht="12.5" x14ac:dyDescent="0.25">
      <c r="A469" s="3" t="s">
        <v>6879</v>
      </c>
      <c r="B469" s="3" t="s">
        <v>224</v>
      </c>
      <c r="C469" s="3" t="s">
        <v>6880</v>
      </c>
      <c r="D469" s="3" t="s">
        <v>6881</v>
      </c>
      <c r="E469" s="3">
        <v>20469</v>
      </c>
      <c r="F469" s="3">
        <v>1627</v>
      </c>
      <c r="G469" s="3">
        <v>460</v>
      </c>
      <c r="H469" s="3" t="b">
        <v>1</v>
      </c>
      <c r="I469" s="3" t="b">
        <v>1</v>
      </c>
      <c r="J469" s="3" t="s">
        <v>1572</v>
      </c>
      <c r="K469" s="12" t="s">
        <v>6882</v>
      </c>
      <c r="L469" s="12" t="s">
        <v>6883</v>
      </c>
      <c r="O469" s="13">
        <v>0.505</v>
      </c>
      <c r="P469" s="3" t="s">
        <v>6884</v>
      </c>
      <c r="Q469" s="3" t="s">
        <v>6885</v>
      </c>
      <c r="R469" s="3" t="s">
        <v>6886</v>
      </c>
      <c r="S469" s="3" t="s">
        <v>6887</v>
      </c>
      <c r="T469" s="3" t="s">
        <v>6888</v>
      </c>
      <c r="U469" s="3" t="s">
        <v>6889</v>
      </c>
      <c r="V469" s="3" t="s">
        <v>6890</v>
      </c>
      <c r="W469" s="3" t="s">
        <v>6891</v>
      </c>
      <c r="X469" s="3" t="s">
        <v>6892</v>
      </c>
      <c r="Y469" s="3" t="s">
        <v>6893</v>
      </c>
      <c r="Z469" s="3" t="s">
        <v>6894</v>
      </c>
      <c r="AA469" s="3">
        <v>10297</v>
      </c>
      <c r="AB469" s="3">
        <v>40</v>
      </c>
      <c r="AC469" s="14">
        <v>46097</v>
      </c>
      <c r="AD469" s="3" t="s">
        <v>49</v>
      </c>
      <c r="AE469" s="3" t="s">
        <v>5010</v>
      </c>
      <c r="AF469" s="12" t="s">
        <v>6895</v>
      </c>
    </row>
    <row r="470" spans="1:32" ht="12.5" x14ac:dyDescent="0.25">
      <c r="A470" s="3" t="s">
        <v>6896</v>
      </c>
      <c r="B470" s="3" t="s">
        <v>224</v>
      </c>
      <c r="C470" s="3" t="s">
        <v>6897</v>
      </c>
      <c r="D470" s="3" t="s">
        <v>6898</v>
      </c>
      <c r="E470" s="3">
        <v>3002</v>
      </c>
      <c r="F470" s="3">
        <v>342</v>
      </c>
      <c r="G470" s="3">
        <v>3330</v>
      </c>
      <c r="H470" s="3" t="b">
        <v>1</v>
      </c>
      <c r="I470" s="3" t="b">
        <v>1</v>
      </c>
      <c r="J470" s="3" t="s">
        <v>503</v>
      </c>
      <c r="K470" s="12" t="s">
        <v>6899</v>
      </c>
      <c r="L470" s="12" t="s">
        <v>6900</v>
      </c>
      <c r="O470" s="13">
        <v>5.7000000000000002E-3</v>
      </c>
      <c r="P470" s="3" t="s">
        <v>6901</v>
      </c>
      <c r="Q470" s="3" t="s">
        <v>6902</v>
      </c>
      <c r="S470" s="3" t="s">
        <v>6903</v>
      </c>
      <c r="T470" s="3" t="s">
        <v>6904</v>
      </c>
      <c r="U470" s="3" t="s">
        <v>348</v>
      </c>
      <c r="V470" s="3" t="s">
        <v>6905</v>
      </c>
      <c r="W470" s="3" t="s">
        <v>6906</v>
      </c>
      <c r="X470" s="3" t="s">
        <v>321</v>
      </c>
      <c r="Y470" s="3" t="s">
        <v>6907</v>
      </c>
      <c r="AA470" s="3">
        <v>17</v>
      </c>
      <c r="AB470" s="3">
        <v>0</v>
      </c>
      <c r="AC470" s="14">
        <v>46097</v>
      </c>
      <c r="AD470" s="3" t="s">
        <v>49</v>
      </c>
      <c r="AE470" s="3" t="s">
        <v>5010</v>
      </c>
      <c r="AF470" s="12" t="s">
        <v>6908</v>
      </c>
    </row>
    <row r="471" spans="1:32" ht="12.5" x14ac:dyDescent="0.25">
      <c r="A471" s="3" t="s">
        <v>6909</v>
      </c>
      <c r="B471" s="3" t="s">
        <v>224</v>
      </c>
      <c r="C471" s="3" t="s">
        <v>6910</v>
      </c>
      <c r="D471" s="3" t="s">
        <v>6911</v>
      </c>
      <c r="E471" s="3">
        <v>3421</v>
      </c>
      <c r="F471" s="3">
        <v>1521</v>
      </c>
      <c r="G471" s="3">
        <v>34</v>
      </c>
      <c r="H471" s="3" t="b">
        <v>0</v>
      </c>
      <c r="I471" s="3" t="b">
        <v>0</v>
      </c>
      <c r="K471" s="12" t="s">
        <v>6912</v>
      </c>
      <c r="L471" s="12" t="s">
        <v>6913</v>
      </c>
      <c r="N471" s="3">
        <v>2256990760</v>
      </c>
      <c r="O471" s="13">
        <v>1.7299999999999999E-2</v>
      </c>
      <c r="P471" s="3" t="s">
        <v>6914</v>
      </c>
      <c r="Q471" s="3" t="s">
        <v>6915</v>
      </c>
      <c r="R471" s="3" t="s">
        <v>6916</v>
      </c>
      <c r="S471" s="3" t="s">
        <v>6917</v>
      </c>
      <c r="T471" s="3" t="s">
        <v>6918</v>
      </c>
      <c r="U471" s="3" t="s">
        <v>348</v>
      </c>
      <c r="V471" s="3" t="s">
        <v>6919</v>
      </c>
      <c r="W471" s="3" t="s">
        <v>6920</v>
      </c>
      <c r="X471" s="3" t="s">
        <v>439</v>
      </c>
      <c r="Z471" s="3" t="s">
        <v>6921</v>
      </c>
      <c r="AA471" s="3">
        <v>59</v>
      </c>
      <c r="AB471" s="3">
        <v>0</v>
      </c>
      <c r="AC471" s="14">
        <v>46097</v>
      </c>
      <c r="AD471" s="3" t="s">
        <v>49</v>
      </c>
      <c r="AE471" s="3" t="s">
        <v>5010</v>
      </c>
      <c r="AF471" s="12" t="s">
        <v>6922</v>
      </c>
    </row>
    <row r="472" spans="1:32" ht="12.5" x14ac:dyDescent="0.25">
      <c r="A472" s="3" t="s">
        <v>6923</v>
      </c>
      <c r="B472" s="3" t="s">
        <v>224</v>
      </c>
      <c r="D472" s="3" t="s">
        <v>6924</v>
      </c>
      <c r="E472" s="3">
        <v>56</v>
      </c>
      <c r="F472" s="3">
        <v>82</v>
      </c>
      <c r="G472" s="3">
        <v>80</v>
      </c>
      <c r="H472" s="3" t="b">
        <v>0</v>
      </c>
      <c r="I472" s="3" t="b">
        <v>0</v>
      </c>
      <c r="J472" s="3" t="s">
        <v>2200</v>
      </c>
      <c r="L472" s="12" t="s">
        <v>6925</v>
      </c>
      <c r="O472" s="13">
        <v>6.25E-2</v>
      </c>
      <c r="P472" s="3" t="s">
        <v>6926</v>
      </c>
      <c r="Q472" s="3" t="s">
        <v>6927</v>
      </c>
      <c r="R472" s="3" t="s">
        <v>6928</v>
      </c>
      <c r="S472" s="3" t="s">
        <v>6929</v>
      </c>
      <c r="T472" s="3" t="s">
        <v>6930</v>
      </c>
      <c r="U472" s="3" t="s">
        <v>348</v>
      </c>
      <c r="V472" s="3" t="s">
        <v>6931</v>
      </c>
      <c r="X472" s="3" t="s">
        <v>6932</v>
      </c>
      <c r="Y472" s="3" t="s">
        <v>6933</v>
      </c>
      <c r="Z472" s="3" t="s">
        <v>6934</v>
      </c>
      <c r="AA472" s="3">
        <v>4</v>
      </c>
      <c r="AB472" s="3">
        <v>0</v>
      </c>
      <c r="AC472" s="14">
        <v>46097</v>
      </c>
      <c r="AD472" s="3" t="s">
        <v>49</v>
      </c>
      <c r="AE472" s="3" t="s">
        <v>5010</v>
      </c>
      <c r="AF472" s="12" t="s">
        <v>6935</v>
      </c>
    </row>
    <row r="473" spans="1:32" ht="12.5" x14ac:dyDescent="0.25">
      <c r="A473" s="3" t="s">
        <v>6936</v>
      </c>
      <c r="B473" s="3" t="s">
        <v>224</v>
      </c>
      <c r="C473" s="3" t="s">
        <v>6937</v>
      </c>
      <c r="E473" s="3">
        <v>26906</v>
      </c>
      <c r="F473" s="3">
        <v>4803</v>
      </c>
      <c r="G473" s="3">
        <v>1512</v>
      </c>
      <c r="H473" s="3" t="b">
        <v>1</v>
      </c>
      <c r="I473" s="3" t="b">
        <v>0</v>
      </c>
      <c r="L473" s="12" t="s">
        <v>6938</v>
      </c>
      <c r="O473" s="13">
        <v>9.4000000000000004E-3</v>
      </c>
      <c r="P473" s="3" t="s">
        <v>6939</v>
      </c>
      <c r="S473" s="3" t="s">
        <v>6940</v>
      </c>
      <c r="T473" s="3" t="s">
        <v>6941</v>
      </c>
      <c r="U473" s="3" t="s">
        <v>6942</v>
      </c>
      <c r="V473" s="3" t="s">
        <v>6943</v>
      </c>
      <c r="W473" s="3" t="s">
        <v>6944</v>
      </c>
      <c r="X473" s="3" t="s">
        <v>2605</v>
      </c>
      <c r="Y473" s="3" t="s">
        <v>6945</v>
      </c>
      <c r="Z473" s="3" t="s">
        <v>6946</v>
      </c>
      <c r="AA473" s="3">
        <v>235</v>
      </c>
      <c r="AB473" s="3">
        <v>17</v>
      </c>
      <c r="AC473" s="14">
        <v>46097</v>
      </c>
      <c r="AD473" s="3" t="s">
        <v>49</v>
      </c>
      <c r="AE473" s="3" t="s">
        <v>5010</v>
      </c>
      <c r="AF473" s="12" t="s">
        <v>6947</v>
      </c>
    </row>
    <row r="474" spans="1:32" ht="12.5" x14ac:dyDescent="0.25">
      <c r="A474" s="3" t="s">
        <v>6948</v>
      </c>
      <c r="B474" s="3" t="s">
        <v>224</v>
      </c>
      <c r="C474" s="3" t="s">
        <v>6949</v>
      </c>
      <c r="D474" s="3" t="s">
        <v>6950</v>
      </c>
      <c r="E474" s="3">
        <v>2022</v>
      </c>
      <c r="F474" s="3">
        <v>5718</v>
      </c>
      <c r="G474" s="3">
        <v>1781</v>
      </c>
      <c r="H474" s="3" t="b">
        <v>0</v>
      </c>
      <c r="I474" s="3" t="b">
        <v>0</v>
      </c>
      <c r="L474" s="12" t="s">
        <v>6951</v>
      </c>
      <c r="M474" s="3" t="s">
        <v>6952</v>
      </c>
      <c r="N474" s="3">
        <v>107042109</v>
      </c>
      <c r="O474" s="13">
        <v>3.0700000000000002E-2</v>
      </c>
      <c r="P474" s="3" t="s">
        <v>6953</v>
      </c>
      <c r="Q474" s="3" t="s">
        <v>6954</v>
      </c>
      <c r="S474" s="3" t="s">
        <v>6955</v>
      </c>
      <c r="T474" s="3" t="s">
        <v>6956</v>
      </c>
      <c r="U474" s="3" t="s">
        <v>6957</v>
      </c>
      <c r="V474" s="3" t="s">
        <v>6958</v>
      </c>
      <c r="X474" s="3" t="s">
        <v>615</v>
      </c>
      <c r="Y474" s="3" t="s">
        <v>6959</v>
      </c>
      <c r="AA474" s="3">
        <v>62</v>
      </c>
      <c r="AB474" s="3">
        <v>0</v>
      </c>
      <c r="AC474" s="14">
        <v>46097</v>
      </c>
      <c r="AD474" s="3" t="s">
        <v>49</v>
      </c>
      <c r="AE474" s="3" t="s">
        <v>5010</v>
      </c>
      <c r="AF474" s="12" t="s">
        <v>6960</v>
      </c>
    </row>
    <row r="475" spans="1:32" ht="12.5" x14ac:dyDescent="0.25">
      <c r="A475" s="3" t="s">
        <v>6961</v>
      </c>
      <c r="B475" s="3" t="s">
        <v>224</v>
      </c>
      <c r="C475" s="3" t="s">
        <v>6962</v>
      </c>
      <c r="D475" s="3" t="s">
        <v>6963</v>
      </c>
      <c r="E475" s="3">
        <v>125</v>
      </c>
      <c r="F475" s="3">
        <v>391</v>
      </c>
      <c r="G475" s="3">
        <v>1924</v>
      </c>
      <c r="H475" s="3" t="b">
        <v>0</v>
      </c>
      <c r="I475" s="3" t="b">
        <v>0</v>
      </c>
      <c r="L475" s="12" t="s">
        <v>6964</v>
      </c>
      <c r="O475" s="13">
        <v>3.4700000000000002E-2</v>
      </c>
      <c r="P475" s="3" t="s">
        <v>6965</v>
      </c>
      <c r="Q475" s="3" t="s">
        <v>6966</v>
      </c>
      <c r="S475" s="3" t="s">
        <v>6967</v>
      </c>
      <c r="T475" s="3" t="s">
        <v>6968</v>
      </c>
      <c r="U475" s="3" t="s">
        <v>348</v>
      </c>
      <c r="V475" s="3" t="s">
        <v>6969</v>
      </c>
      <c r="W475" s="3" t="s">
        <v>6970</v>
      </c>
      <c r="X475" s="3" t="s">
        <v>6971</v>
      </c>
      <c r="Y475" s="3" t="s">
        <v>6972</v>
      </c>
      <c r="AA475" s="3">
        <v>4</v>
      </c>
      <c r="AB475" s="3">
        <v>0</v>
      </c>
      <c r="AC475" s="14">
        <v>46097</v>
      </c>
      <c r="AD475" s="3" t="s">
        <v>49</v>
      </c>
      <c r="AE475" s="3" t="s">
        <v>5010</v>
      </c>
      <c r="AF475" s="12" t="s">
        <v>6973</v>
      </c>
    </row>
    <row r="476" spans="1:32" ht="12.5" x14ac:dyDescent="0.25">
      <c r="A476" s="3" t="s">
        <v>6974</v>
      </c>
      <c r="B476" s="3" t="s">
        <v>224</v>
      </c>
      <c r="C476" s="3" t="s">
        <v>6975</v>
      </c>
      <c r="D476" s="3" t="s">
        <v>6976</v>
      </c>
      <c r="E476" s="3">
        <v>654</v>
      </c>
      <c r="F476" s="3">
        <v>1598</v>
      </c>
      <c r="G476" s="3">
        <v>186</v>
      </c>
      <c r="H476" s="3" t="b">
        <v>0</v>
      </c>
      <c r="I476" s="3" t="b">
        <v>0</v>
      </c>
      <c r="K476" s="12" t="s">
        <v>6977</v>
      </c>
      <c r="L476" s="12" t="s">
        <v>6978</v>
      </c>
      <c r="O476" s="13">
        <v>0.15409999999999999</v>
      </c>
      <c r="P476" s="3" t="s">
        <v>6979</v>
      </c>
      <c r="Q476" s="3" t="s">
        <v>6980</v>
      </c>
      <c r="R476" s="3" t="s">
        <v>6981</v>
      </c>
      <c r="S476" s="3" t="s">
        <v>6982</v>
      </c>
      <c r="T476" s="3" t="s">
        <v>6983</v>
      </c>
      <c r="U476" s="3" t="s">
        <v>6984</v>
      </c>
      <c r="V476" s="3" t="s">
        <v>6985</v>
      </c>
      <c r="X476" s="3" t="s">
        <v>6986</v>
      </c>
      <c r="Y476" s="3" t="s">
        <v>6987</v>
      </c>
      <c r="Z476" s="3" t="s">
        <v>6988</v>
      </c>
      <c r="AA476" s="3">
        <v>100</v>
      </c>
      <c r="AB476" s="3">
        <v>1</v>
      </c>
      <c r="AC476" s="14">
        <v>46097</v>
      </c>
      <c r="AD476" s="3" t="s">
        <v>49</v>
      </c>
      <c r="AE476" s="3" t="s">
        <v>5010</v>
      </c>
      <c r="AF476" s="12" t="s">
        <v>6989</v>
      </c>
    </row>
    <row r="477" spans="1:32" ht="12.5" x14ac:dyDescent="0.25">
      <c r="A477" s="3" t="s">
        <v>6990</v>
      </c>
      <c r="B477" s="3" t="s">
        <v>224</v>
      </c>
      <c r="C477" s="3" t="s">
        <v>6990</v>
      </c>
      <c r="D477" s="3" t="s">
        <v>6991</v>
      </c>
      <c r="E477" s="3">
        <v>1383</v>
      </c>
      <c r="F477" s="3">
        <v>560</v>
      </c>
      <c r="G477" s="3">
        <v>38</v>
      </c>
      <c r="H477" s="3" t="b">
        <v>0</v>
      </c>
      <c r="I477" s="3" t="b">
        <v>0</v>
      </c>
      <c r="L477" s="12" t="s">
        <v>6992</v>
      </c>
      <c r="O477" s="13">
        <v>0.21010000000000001</v>
      </c>
      <c r="P477" s="3" t="s">
        <v>6993</v>
      </c>
      <c r="Q477" s="3" t="s">
        <v>6994</v>
      </c>
      <c r="R477" s="3" t="s">
        <v>6995</v>
      </c>
      <c r="S477" s="3" t="s">
        <v>6996</v>
      </c>
      <c r="T477" s="3" t="s">
        <v>6997</v>
      </c>
      <c r="U477" s="3" t="s">
        <v>6998</v>
      </c>
      <c r="V477" s="3" t="s">
        <v>6999</v>
      </c>
      <c r="W477" s="3" t="s">
        <v>7000</v>
      </c>
      <c r="X477" s="3" t="s">
        <v>7001</v>
      </c>
      <c r="Y477" s="3" t="s">
        <v>7002</v>
      </c>
      <c r="Z477" s="3" t="s">
        <v>7003</v>
      </c>
      <c r="AA477" s="3">
        <v>290</v>
      </c>
      <c r="AB477" s="3">
        <v>1</v>
      </c>
      <c r="AC477" s="14">
        <v>46097</v>
      </c>
      <c r="AD477" s="3" t="s">
        <v>49</v>
      </c>
      <c r="AE477" s="3" t="s">
        <v>5010</v>
      </c>
      <c r="AF477" s="12" t="s">
        <v>7004</v>
      </c>
    </row>
    <row r="478" spans="1:32" ht="12.5" x14ac:dyDescent="0.25">
      <c r="A478" s="3" t="s">
        <v>7005</v>
      </c>
      <c r="B478" s="3" t="s">
        <v>224</v>
      </c>
      <c r="C478" s="3" t="s">
        <v>7006</v>
      </c>
      <c r="D478" s="3" t="s">
        <v>7007</v>
      </c>
      <c r="E478" s="3">
        <v>1076</v>
      </c>
      <c r="F478" s="3">
        <v>3958</v>
      </c>
      <c r="G478" s="3">
        <v>89</v>
      </c>
      <c r="H478" s="3" t="b">
        <v>0</v>
      </c>
      <c r="I478" s="3" t="b">
        <v>0</v>
      </c>
      <c r="J478" s="3" t="s">
        <v>281</v>
      </c>
      <c r="L478" s="12" t="s">
        <v>7008</v>
      </c>
      <c r="O478" s="13">
        <v>8.4500000000000006E-2</v>
      </c>
      <c r="P478" s="3" t="s">
        <v>7009</v>
      </c>
      <c r="Q478" s="3" t="s">
        <v>7010</v>
      </c>
      <c r="S478" s="3" t="s">
        <v>7011</v>
      </c>
      <c r="T478" s="3" t="s">
        <v>7012</v>
      </c>
      <c r="U478" s="3" t="s">
        <v>7013</v>
      </c>
      <c r="V478" s="3" t="s">
        <v>7014</v>
      </c>
      <c r="W478" s="3" t="s">
        <v>7015</v>
      </c>
      <c r="X478" s="3" t="s">
        <v>7016</v>
      </c>
      <c r="Y478" s="3" t="s">
        <v>7017</v>
      </c>
      <c r="Z478" s="3" t="s">
        <v>7018</v>
      </c>
      <c r="AA478" s="3">
        <v>89</v>
      </c>
      <c r="AB478" s="3">
        <v>2</v>
      </c>
      <c r="AC478" s="14">
        <v>46097</v>
      </c>
      <c r="AD478" s="3" t="s">
        <v>49</v>
      </c>
      <c r="AE478" s="3" t="s">
        <v>5010</v>
      </c>
      <c r="AF478" s="12" t="s">
        <v>7019</v>
      </c>
    </row>
    <row r="479" spans="1:32" ht="12.5" x14ac:dyDescent="0.25">
      <c r="A479" s="3" t="s">
        <v>7020</v>
      </c>
      <c r="B479" s="3" t="s">
        <v>224</v>
      </c>
      <c r="C479" s="3" t="s">
        <v>7021</v>
      </c>
      <c r="D479" s="3" t="s">
        <v>7022</v>
      </c>
      <c r="E479" s="3">
        <v>531</v>
      </c>
      <c r="F479" s="3">
        <v>444</v>
      </c>
      <c r="G479" s="3">
        <v>27</v>
      </c>
      <c r="H479" s="3" t="b">
        <v>0</v>
      </c>
      <c r="I479" s="3" t="b">
        <v>0</v>
      </c>
      <c r="L479" s="12" t="s">
        <v>7023</v>
      </c>
      <c r="O479" s="13">
        <v>0.12570000000000001</v>
      </c>
      <c r="P479" s="3" t="s">
        <v>7024</v>
      </c>
      <c r="Q479" s="3" t="s">
        <v>7025</v>
      </c>
      <c r="S479" s="3" t="s">
        <v>7026</v>
      </c>
      <c r="T479" s="3" t="s">
        <v>7027</v>
      </c>
      <c r="U479" s="3" t="s">
        <v>7028</v>
      </c>
      <c r="V479" s="3" t="s">
        <v>7029</v>
      </c>
      <c r="W479" s="3" t="s">
        <v>7030</v>
      </c>
      <c r="X479" s="3" t="s">
        <v>7031</v>
      </c>
      <c r="Y479" s="3" t="s">
        <v>7032</v>
      </c>
      <c r="Z479" s="3" t="s">
        <v>7033</v>
      </c>
      <c r="AA479" s="3">
        <v>59</v>
      </c>
      <c r="AB479" s="3">
        <v>8</v>
      </c>
      <c r="AC479" s="14">
        <v>46097</v>
      </c>
      <c r="AD479" s="3" t="s">
        <v>49</v>
      </c>
      <c r="AE479" s="3" t="s">
        <v>5010</v>
      </c>
      <c r="AF479" s="12" t="s">
        <v>7034</v>
      </c>
    </row>
    <row r="480" spans="1:32" ht="12.5" x14ac:dyDescent="0.25">
      <c r="A480" s="3" t="s">
        <v>7035</v>
      </c>
      <c r="B480" s="3" t="s">
        <v>224</v>
      </c>
      <c r="C480" s="3" t="s">
        <v>7036</v>
      </c>
      <c r="D480" s="3" t="s">
        <v>7037</v>
      </c>
      <c r="E480" s="3">
        <v>1515</v>
      </c>
      <c r="F480" s="3">
        <v>618</v>
      </c>
      <c r="G480" s="3">
        <v>38</v>
      </c>
      <c r="H480" s="3" t="b">
        <v>0</v>
      </c>
      <c r="I480" s="3" t="b">
        <v>0</v>
      </c>
      <c r="L480" s="12" t="s">
        <v>7038</v>
      </c>
      <c r="O480" s="13">
        <v>5.4800000000000001E-2</v>
      </c>
      <c r="P480" s="3" t="s">
        <v>7039</v>
      </c>
      <c r="Q480" s="3" t="s">
        <v>7040</v>
      </c>
      <c r="S480" s="3" t="s">
        <v>7041</v>
      </c>
      <c r="T480" s="3" t="s">
        <v>7042</v>
      </c>
      <c r="U480" s="3" t="s">
        <v>7043</v>
      </c>
      <c r="V480" s="3" t="s">
        <v>7044</v>
      </c>
      <c r="W480" s="3" t="s">
        <v>7045</v>
      </c>
      <c r="X480" s="3" t="s">
        <v>7046</v>
      </c>
      <c r="Y480" s="3" t="s">
        <v>7047</v>
      </c>
      <c r="Z480" s="3" t="s">
        <v>7048</v>
      </c>
      <c r="AA480" s="3">
        <v>81</v>
      </c>
      <c r="AB480" s="3">
        <v>2</v>
      </c>
      <c r="AC480" s="14">
        <v>46097</v>
      </c>
      <c r="AD480" s="3" t="s">
        <v>49</v>
      </c>
      <c r="AE480" s="3" t="s">
        <v>5010</v>
      </c>
      <c r="AF480" s="12" t="s">
        <v>7049</v>
      </c>
    </row>
    <row r="481" spans="1:32" ht="12.5" x14ac:dyDescent="0.25">
      <c r="A481" s="3" t="s">
        <v>7050</v>
      </c>
      <c r="B481" s="3" t="s">
        <v>224</v>
      </c>
      <c r="E481" s="3">
        <v>90</v>
      </c>
      <c r="F481" s="3">
        <v>242</v>
      </c>
      <c r="G481" s="3">
        <v>12</v>
      </c>
      <c r="H481" s="3" t="b">
        <v>0</v>
      </c>
      <c r="I481" s="3" t="b">
        <v>0</v>
      </c>
      <c r="L481" s="12" t="s">
        <v>7051</v>
      </c>
      <c r="O481" s="13">
        <v>0.37219999999999998</v>
      </c>
      <c r="P481" s="3" t="s">
        <v>7052</v>
      </c>
      <c r="Q481" s="3" t="s">
        <v>7053</v>
      </c>
      <c r="S481" s="3" t="s">
        <v>7054</v>
      </c>
      <c r="T481" s="3" t="s">
        <v>7055</v>
      </c>
      <c r="U481" s="3" t="s">
        <v>7056</v>
      </c>
      <c r="V481" s="3" t="s">
        <v>7057</v>
      </c>
      <c r="W481" s="3" t="s">
        <v>7058</v>
      </c>
      <c r="X481" s="3" t="s">
        <v>7059</v>
      </c>
      <c r="Y481" s="3" t="s">
        <v>7060</v>
      </c>
      <c r="AA481" s="3">
        <v>32</v>
      </c>
      <c r="AB481" s="3">
        <v>1</v>
      </c>
      <c r="AC481" s="14">
        <v>46097</v>
      </c>
      <c r="AD481" s="3" t="s">
        <v>49</v>
      </c>
      <c r="AE481" s="3" t="s">
        <v>5010</v>
      </c>
      <c r="AF481" s="12" t="s">
        <v>7061</v>
      </c>
    </row>
    <row r="482" spans="1:32" ht="12.5" x14ac:dyDescent="0.25">
      <c r="A482" s="3" t="s">
        <v>7062</v>
      </c>
      <c r="B482" s="3" t="s">
        <v>224</v>
      </c>
      <c r="C482" s="3" t="s">
        <v>7063</v>
      </c>
      <c r="D482" s="3" t="s">
        <v>7064</v>
      </c>
      <c r="E482" s="3">
        <v>113</v>
      </c>
      <c r="F482" s="3">
        <v>544</v>
      </c>
      <c r="G482" s="3">
        <v>48</v>
      </c>
      <c r="H482" s="3" t="b">
        <v>0</v>
      </c>
      <c r="I482" s="3" t="b">
        <v>1</v>
      </c>
      <c r="K482" s="12" t="s">
        <v>7065</v>
      </c>
      <c r="L482" s="12" t="s">
        <v>7066</v>
      </c>
      <c r="N482" s="3" t="s">
        <v>7067</v>
      </c>
      <c r="O482" s="13">
        <v>0.15409999999999999</v>
      </c>
      <c r="P482" s="3" t="s">
        <v>7068</v>
      </c>
      <c r="Q482" s="3" t="s">
        <v>7069</v>
      </c>
      <c r="S482" s="3" t="s">
        <v>7070</v>
      </c>
      <c r="T482" s="3" t="s">
        <v>7071</v>
      </c>
      <c r="U482" s="3" t="s">
        <v>7072</v>
      </c>
      <c r="V482" s="3" t="s">
        <v>7073</v>
      </c>
      <c r="W482" s="3" t="s">
        <v>7074</v>
      </c>
      <c r="X482" s="3" t="s">
        <v>615</v>
      </c>
      <c r="Y482" s="3" t="s">
        <v>7075</v>
      </c>
      <c r="AA482" s="3">
        <v>17</v>
      </c>
      <c r="AB482" s="3">
        <v>1</v>
      </c>
      <c r="AC482" s="14">
        <v>46097</v>
      </c>
      <c r="AD482" s="3" t="s">
        <v>49</v>
      </c>
      <c r="AE482" s="3" t="s">
        <v>5010</v>
      </c>
      <c r="AF482" s="12" t="s">
        <v>7076</v>
      </c>
    </row>
    <row r="483" spans="1:32" ht="12.5" x14ac:dyDescent="0.25">
      <c r="A483" s="3" t="s">
        <v>7077</v>
      </c>
      <c r="B483" s="3" t="s">
        <v>224</v>
      </c>
      <c r="C483" s="3" t="s">
        <v>7078</v>
      </c>
      <c r="D483" s="3" t="s">
        <v>7079</v>
      </c>
      <c r="E483" s="3">
        <v>573</v>
      </c>
      <c r="F483" s="3">
        <v>851</v>
      </c>
      <c r="G483" s="3">
        <v>17</v>
      </c>
      <c r="H483" s="3" t="b">
        <v>0</v>
      </c>
      <c r="I483" s="3" t="b">
        <v>0</v>
      </c>
      <c r="K483" s="12" t="s">
        <v>7080</v>
      </c>
      <c r="L483" s="12" t="s">
        <v>7081</v>
      </c>
      <c r="O483" s="13">
        <v>0.35210000000000002</v>
      </c>
      <c r="P483" s="3" t="s">
        <v>7082</v>
      </c>
      <c r="Q483" s="3" t="s">
        <v>7083</v>
      </c>
      <c r="R483" s="3" t="s">
        <v>7084</v>
      </c>
      <c r="S483" s="3" t="s">
        <v>7085</v>
      </c>
      <c r="T483" s="3" t="s">
        <v>7086</v>
      </c>
      <c r="U483" s="3" t="s">
        <v>7087</v>
      </c>
      <c r="V483" s="3" t="s">
        <v>7088</v>
      </c>
      <c r="X483" s="3" t="s">
        <v>7089</v>
      </c>
      <c r="Y483" s="3" t="s">
        <v>7090</v>
      </c>
      <c r="Z483" s="3" t="s">
        <v>7091</v>
      </c>
      <c r="AA483" s="3">
        <v>196</v>
      </c>
      <c r="AB483" s="3">
        <v>6</v>
      </c>
      <c r="AC483" s="14">
        <v>46097</v>
      </c>
      <c r="AD483" s="3" t="s">
        <v>49</v>
      </c>
      <c r="AE483" s="3" t="s">
        <v>5010</v>
      </c>
      <c r="AF483" s="12" t="s">
        <v>7092</v>
      </c>
    </row>
    <row r="484" spans="1:32" ht="12.5" x14ac:dyDescent="0.25">
      <c r="A484" s="3" t="s">
        <v>7093</v>
      </c>
      <c r="B484" s="3" t="s">
        <v>224</v>
      </c>
      <c r="C484" s="3" t="s">
        <v>7094</v>
      </c>
      <c r="D484" s="3" t="s">
        <v>7095</v>
      </c>
      <c r="E484" s="3">
        <v>75851</v>
      </c>
      <c r="F484" s="3">
        <v>493</v>
      </c>
      <c r="G484" s="3">
        <v>307</v>
      </c>
      <c r="H484" s="3" t="b">
        <v>0</v>
      </c>
      <c r="I484" s="3" t="b">
        <v>0</v>
      </c>
      <c r="K484" s="12" t="s">
        <v>7096</v>
      </c>
      <c r="L484" s="12" t="s">
        <v>7097</v>
      </c>
      <c r="O484" s="13">
        <v>0.1658</v>
      </c>
      <c r="P484" s="3" t="s">
        <v>7098</v>
      </c>
      <c r="Q484" s="3" t="s">
        <v>7099</v>
      </c>
      <c r="R484" s="3" t="s">
        <v>7100</v>
      </c>
      <c r="S484" s="3" t="s">
        <v>7101</v>
      </c>
      <c r="T484" s="3" t="s">
        <v>7102</v>
      </c>
      <c r="U484" s="3" t="s">
        <v>7103</v>
      </c>
      <c r="V484" s="3" t="s">
        <v>7104</v>
      </c>
      <c r="W484" s="3" t="s">
        <v>7105</v>
      </c>
      <c r="X484" s="3" t="s">
        <v>7106</v>
      </c>
      <c r="Y484" s="3" t="s">
        <v>7107</v>
      </c>
      <c r="Z484" s="3" t="s">
        <v>7108</v>
      </c>
      <c r="AA484" s="3">
        <v>12537</v>
      </c>
      <c r="AB484" s="3">
        <v>41</v>
      </c>
      <c r="AC484" s="14">
        <v>46097</v>
      </c>
      <c r="AD484" s="3" t="s">
        <v>49</v>
      </c>
      <c r="AE484" s="3" t="s">
        <v>5010</v>
      </c>
      <c r="AF484" s="12" t="s">
        <v>7109</v>
      </c>
    </row>
    <row r="485" spans="1:32" ht="12.5" x14ac:dyDescent="0.25">
      <c r="A485" s="3" t="s">
        <v>7110</v>
      </c>
      <c r="B485" s="3" t="s">
        <v>224</v>
      </c>
      <c r="C485" s="3" t="s">
        <v>7111</v>
      </c>
      <c r="D485" s="3" t="s">
        <v>7112</v>
      </c>
      <c r="E485" s="3">
        <v>3270</v>
      </c>
      <c r="F485" s="3">
        <v>1278</v>
      </c>
      <c r="G485" s="3">
        <v>729</v>
      </c>
      <c r="H485" s="3" t="b">
        <v>1</v>
      </c>
      <c r="I485" s="3" t="b">
        <v>0</v>
      </c>
      <c r="J485" s="3" t="s">
        <v>3423</v>
      </c>
      <c r="K485" s="12" t="s">
        <v>7113</v>
      </c>
      <c r="L485" s="12" t="s">
        <v>7114</v>
      </c>
      <c r="O485" s="13">
        <v>3.56E-2</v>
      </c>
      <c r="P485" s="3" t="s">
        <v>7115</v>
      </c>
      <c r="Q485" s="3" t="s">
        <v>7116</v>
      </c>
      <c r="R485" s="3" t="s">
        <v>7117</v>
      </c>
      <c r="S485" s="3" t="s">
        <v>7118</v>
      </c>
      <c r="T485" s="3" t="s">
        <v>7119</v>
      </c>
      <c r="U485" s="3" t="s">
        <v>7120</v>
      </c>
      <c r="V485" s="3" t="s">
        <v>7121</v>
      </c>
      <c r="W485" s="3" t="s">
        <v>7122</v>
      </c>
      <c r="X485" s="3" t="s">
        <v>6399</v>
      </c>
      <c r="Y485" s="3" t="s">
        <v>7123</v>
      </c>
      <c r="AA485" s="3">
        <v>116</v>
      </c>
      <c r="AB485" s="3">
        <v>0</v>
      </c>
      <c r="AC485" s="14">
        <v>46097</v>
      </c>
      <c r="AD485" s="3" t="s">
        <v>49</v>
      </c>
      <c r="AE485" s="3" t="s">
        <v>5010</v>
      </c>
      <c r="AF485" s="12" t="s">
        <v>7124</v>
      </c>
    </row>
    <row r="486" spans="1:32" ht="12.5" x14ac:dyDescent="0.25">
      <c r="A486" s="3" t="s">
        <v>7125</v>
      </c>
      <c r="B486" s="3" t="s">
        <v>224</v>
      </c>
      <c r="C486" s="3" t="s">
        <v>7126</v>
      </c>
      <c r="E486" s="3">
        <v>397</v>
      </c>
      <c r="F486" s="3">
        <v>2394</v>
      </c>
      <c r="G486" s="3">
        <v>16</v>
      </c>
      <c r="H486" s="3" t="b">
        <v>0</v>
      </c>
      <c r="I486" s="3" t="b">
        <v>0</v>
      </c>
      <c r="L486" s="12" t="s">
        <v>7127</v>
      </c>
      <c r="O486" s="13">
        <v>3.5999999999999999E-3</v>
      </c>
      <c r="P486" s="3" t="s">
        <v>7128</v>
      </c>
      <c r="Q486" s="3" t="s">
        <v>7129</v>
      </c>
      <c r="S486" s="3" t="s">
        <v>7130</v>
      </c>
      <c r="T486" s="3" t="s">
        <v>7131</v>
      </c>
      <c r="U486" s="3" t="s">
        <v>348</v>
      </c>
      <c r="V486" s="3" t="s">
        <v>7132</v>
      </c>
      <c r="X486" s="3" t="s">
        <v>321</v>
      </c>
      <c r="Y486" s="3" t="s">
        <v>7133</v>
      </c>
      <c r="AA486" s="3">
        <v>1</v>
      </c>
      <c r="AB486" s="3">
        <v>0</v>
      </c>
      <c r="AC486" s="14">
        <v>46097</v>
      </c>
      <c r="AD486" s="3" t="s">
        <v>49</v>
      </c>
      <c r="AE486" s="3" t="s">
        <v>5010</v>
      </c>
      <c r="AF486" s="12" t="s">
        <v>7134</v>
      </c>
    </row>
    <row r="487" spans="1:32" ht="12.5" x14ac:dyDescent="0.25">
      <c r="A487" s="3" t="s">
        <v>7135</v>
      </c>
      <c r="B487" s="3" t="s">
        <v>224</v>
      </c>
      <c r="C487" s="3" t="s">
        <v>7136</v>
      </c>
      <c r="D487" s="3" t="s">
        <v>7137</v>
      </c>
      <c r="E487" s="3">
        <v>1082</v>
      </c>
      <c r="F487" s="3">
        <v>2095</v>
      </c>
      <c r="G487" s="3">
        <v>95</v>
      </c>
      <c r="H487" s="3" t="b">
        <v>0</v>
      </c>
      <c r="I487" s="3" t="b">
        <v>0</v>
      </c>
      <c r="L487" s="12" t="s">
        <v>7138</v>
      </c>
      <c r="O487" s="13">
        <v>0.1181</v>
      </c>
      <c r="P487" s="3" t="s">
        <v>7139</v>
      </c>
      <c r="Q487" s="3" t="s">
        <v>7140</v>
      </c>
      <c r="R487" s="3" t="s">
        <v>7141</v>
      </c>
      <c r="S487" s="3" t="s">
        <v>7142</v>
      </c>
      <c r="T487" s="3" t="s">
        <v>7143</v>
      </c>
      <c r="U487" s="3" t="s">
        <v>7144</v>
      </c>
      <c r="V487" s="3" t="s">
        <v>7145</v>
      </c>
      <c r="W487" s="3" t="s">
        <v>7146</v>
      </c>
      <c r="X487" s="3" t="s">
        <v>7147</v>
      </c>
      <c r="Y487" s="3" t="s">
        <v>7148</v>
      </c>
      <c r="Z487" s="3" t="s">
        <v>7149</v>
      </c>
      <c r="AA487" s="3">
        <v>125</v>
      </c>
      <c r="AB487" s="3">
        <v>3</v>
      </c>
      <c r="AC487" s="14">
        <v>46097</v>
      </c>
      <c r="AD487" s="3" t="s">
        <v>49</v>
      </c>
      <c r="AE487" s="3" t="s">
        <v>5010</v>
      </c>
      <c r="AF487" s="12" t="s">
        <v>7150</v>
      </c>
    </row>
    <row r="488" spans="1:32" ht="12.5" x14ac:dyDescent="0.25">
      <c r="A488" s="3" t="s">
        <v>7151</v>
      </c>
      <c r="B488" s="3" t="s">
        <v>224</v>
      </c>
      <c r="C488" s="3" t="s">
        <v>7152</v>
      </c>
      <c r="D488" s="3" t="s">
        <v>7153</v>
      </c>
      <c r="E488" s="3">
        <v>20601</v>
      </c>
      <c r="F488" s="3">
        <v>7117</v>
      </c>
      <c r="G488" s="3">
        <v>20529</v>
      </c>
      <c r="H488" s="3" t="b">
        <v>0</v>
      </c>
      <c r="I488" s="3" t="b">
        <v>0</v>
      </c>
      <c r="J488" s="3" t="s">
        <v>281</v>
      </c>
      <c r="K488" s="12" t="s">
        <v>7154</v>
      </c>
      <c r="L488" s="12" t="s">
        <v>7155</v>
      </c>
      <c r="O488" s="13">
        <v>1.7899999999999999E-2</v>
      </c>
      <c r="P488" s="3" t="s">
        <v>7156</v>
      </c>
      <c r="Q488" s="3" t="s">
        <v>7157</v>
      </c>
      <c r="R488" s="3" t="s">
        <v>7158</v>
      </c>
      <c r="S488" s="3" t="s">
        <v>7159</v>
      </c>
      <c r="T488" s="3" t="s">
        <v>7160</v>
      </c>
      <c r="U488" s="3" t="s">
        <v>7161</v>
      </c>
      <c r="V488" s="3" t="s">
        <v>7162</v>
      </c>
      <c r="X488" s="3" t="s">
        <v>1635</v>
      </c>
      <c r="Y488" s="3" t="s">
        <v>7163</v>
      </c>
      <c r="Z488" s="3" t="s">
        <v>7164</v>
      </c>
      <c r="AA488" s="3">
        <v>367</v>
      </c>
      <c r="AB488" s="3">
        <v>2</v>
      </c>
      <c r="AC488" s="14">
        <v>46097</v>
      </c>
      <c r="AD488" s="3" t="s">
        <v>49</v>
      </c>
      <c r="AE488" s="3" t="s">
        <v>5010</v>
      </c>
      <c r="AF488" s="12" t="s">
        <v>7165</v>
      </c>
    </row>
    <row r="489" spans="1:32" ht="12.5" x14ac:dyDescent="0.25">
      <c r="A489" s="3" t="s">
        <v>7166</v>
      </c>
      <c r="B489" s="3" t="s">
        <v>224</v>
      </c>
      <c r="C489" s="3" t="s">
        <v>7167</v>
      </c>
      <c r="D489" s="3" t="s">
        <v>7168</v>
      </c>
      <c r="E489" s="3">
        <v>26317</v>
      </c>
      <c r="F489" s="3">
        <v>2302</v>
      </c>
      <c r="G489" s="3">
        <v>589</v>
      </c>
      <c r="H489" s="3" t="b">
        <v>0</v>
      </c>
      <c r="I489" s="3" t="b">
        <v>1</v>
      </c>
      <c r="J489" s="3" t="s">
        <v>503</v>
      </c>
      <c r="L489" s="12" t="s">
        <v>7169</v>
      </c>
      <c r="O489" s="13">
        <v>3.27E-2</v>
      </c>
      <c r="P489" s="3" t="s">
        <v>7170</v>
      </c>
      <c r="Q489" s="3" t="s">
        <v>7171</v>
      </c>
      <c r="R489" s="3" t="s">
        <v>7172</v>
      </c>
      <c r="S489" s="3" t="s">
        <v>7173</v>
      </c>
      <c r="T489" s="3" t="s">
        <v>7174</v>
      </c>
      <c r="U489" s="3" t="s">
        <v>7175</v>
      </c>
      <c r="V489" s="3" t="s">
        <v>7176</v>
      </c>
      <c r="X489" s="3" t="s">
        <v>7177</v>
      </c>
      <c r="Y489" s="3" t="s">
        <v>7178</v>
      </c>
      <c r="Z489" s="3" t="s">
        <v>7179</v>
      </c>
      <c r="AA489" s="3">
        <v>856</v>
      </c>
      <c r="AB489" s="3">
        <v>5</v>
      </c>
      <c r="AC489" s="14">
        <v>46097</v>
      </c>
      <c r="AD489" s="3" t="s">
        <v>49</v>
      </c>
      <c r="AE489" s="3" t="s">
        <v>5010</v>
      </c>
      <c r="AF489" s="12" t="s">
        <v>7180</v>
      </c>
    </row>
    <row r="490" spans="1:32" ht="12.5" x14ac:dyDescent="0.25">
      <c r="A490" s="3" t="s">
        <v>7181</v>
      </c>
      <c r="B490" s="3" t="s">
        <v>224</v>
      </c>
      <c r="C490" s="3" t="s">
        <v>7182</v>
      </c>
      <c r="D490" s="3" t="s">
        <v>7183</v>
      </c>
      <c r="E490" s="3">
        <v>1249</v>
      </c>
      <c r="F490" s="3">
        <v>533</v>
      </c>
      <c r="G490" s="3">
        <v>680</v>
      </c>
      <c r="H490" s="3" t="b">
        <v>1</v>
      </c>
      <c r="I490" s="3" t="b">
        <v>0</v>
      </c>
      <c r="K490" s="12" t="s">
        <v>7184</v>
      </c>
      <c r="L490" s="12" t="s">
        <v>7185</v>
      </c>
      <c r="O490" s="13">
        <v>3.6941000000000002</v>
      </c>
      <c r="P490" s="3" t="s">
        <v>7186</v>
      </c>
      <c r="R490" s="3" t="s">
        <v>7187</v>
      </c>
      <c r="S490" s="3" t="s">
        <v>7188</v>
      </c>
      <c r="T490" s="3" t="s">
        <v>7189</v>
      </c>
      <c r="U490" s="3" t="s">
        <v>7190</v>
      </c>
      <c r="V490" s="3" t="s">
        <v>7191</v>
      </c>
      <c r="W490" s="3" t="s">
        <v>7192</v>
      </c>
      <c r="X490" s="3" t="s">
        <v>7193</v>
      </c>
      <c r="Y490" s="3" t="s">
        <v>7194</v>
      </c>
      <c r="Z490" s="3" t="s">
        <v>7195</v>
      </c>
      <c r="AA490" s="3">
        <v>4566</v>
      </c>
      <c r="AB490" s="3">
        <v>48</v>
      </c>
      <c r="AC490" s="14">
        <v>46097</v>
      </c>
      <c r="AD490" s="3" t="s">
        <v>49</v>
      </c>
      <c r="AE490" s="3" t="s">
        <v>5010</v>
      </c>
      <c r="AF490" s="12" t="s">
        <v>7196</v>
      </c>
    </row>
    <row r="491" spans="1:32" ht="12.5" x14ac:dyDescent="0.25">
      <c r="A491" s="3" t="s">
        <v>7197</v>
      </c>
      <c r="B491" s="3" t="s">
        <v>224</v>
      </c>
      <c r="C491" s="3" t="s">
        <v>7198</v>
      </c>
      <c r="D491" s="3" t="s">
        <v>7199</v>
      </c>
      <c r="E491" s="3">
        <v>484</v>
      </c>
      <c r="F491" s="3">
        <v>623</v>
      </c>
      <c r="G491" s="3">
        <v>667</v>
      </c>
      <c r="H491" s="3" t="b">
        <v>0</v>
      </c>
      <c r="I491" s="3" t="b">
        <v>0</v>
      </c>
      <c r="L491" s="12" t="s">
        <v>7200</v>
      </c>
      <c r="O491" s="13">
        <v>2.98E-2</v>
      </c>
      <c r="P491" s="3" t="s">
        <v>7201</v>
      </c>
      <c r="Q491" s="3" t="s">
        <v>7202</v>
      </c>
      <c r="S491" s="3" t="s">
        <v>7203</v>
      </c>
      <c r="T491" s="3" t="s">
        <v>7204</v>
      </c>
      <c r="U491" s="3" t="s">
        <v>5203</v>
      </c>
      <c r="V491" s="3" t="s">
        <v>7205</v>
      </c>
      <c r="W491" s="3" t="s">
        <v>7206</v>
      </c>
      <c r="X491" s="3" t="s">
        <v>439</v>
      </c>
      <c r="Z491" s="3" t="s">
        <v>7207</v>
      </c>
      <c r="AA491" s="3">
        <v>14</v>
      </c>
      <c r="AB491" s="3">
        <v>0</v>
      </c>
      <c r="AC491" s="14">
        <v>46097</v>
      </c>
      <c r="AD491" s="3" t="s">
        <v>49</v>
      </c>
      <c r="AE491" s="3" t="s">
        <v>5010</v>
      </c>
      <c r="AF491" s="12" t="s">
        <v>7208</v>
      </c>
    </row>
    <row r="492" spans="1:32" ht="12.5" x14ac:dyDescent="0.25">
      <c r="A492" s="3" t="s">
        <v>7209</v>
      </c>
      <c r="B492" s="3" t="s">
        <v>224</v>
      </c>
      <c r="C492" s="3" t="s">
        <v>7210</v>
      </c>
      <c r="D492" s="3" t="s">
        <v>7211</v>
      </c>
      <c r="E492" s="3">
        <v>599</v>
      </c>
      <c r="F492" s="3">
        <v>2314</v>
      </c>
      <c r="G492" s="3">
        <v>46</v>
      </c>
      <c r="H492" s="3" t="b">
        <v>0</v>
      </c>
      <c r="I492" s="3" t="b">
        <v>0</v>
      </c>
      <c r="K492" s="12" t="s">
        <v>7212</v>
      </c>
      <c r="L492" s="12" t="s">
        <v>7213</v>
      </c>
      <c r="O492" s="13">
        <v>1.4500000000000001E-2</v>
      </c>
      <c r="P492" s="3" t="s">
        <v>7214</v>
      </c>
      <c r="Q492" s="3" t="s">
        <v>7215</v>
      </c>
      <c r="S492" s="3" t="s">
        <v>7216</v>
      </c>
      <c r="T492" s="3" t="s">
        <v>7217</v>
      </c>
      <c r="U492" s="3" t="s">
        <v>3329</v>
      </c>
      <c r="V492" s="3" t="s">
        <v>7218</v>
      </c>
      <c r="X492" s="3" t="s">
        <v>7219</v>
      </c>
      <c r="Y492" s="3" t="s">
        <v>7220</v>
      </c>
      <c r="Z492" s="3" t="s">
        <v>7221</v>
      </c>
      <c r="AA492" s="3">
        <v>9</v>
      </c>
      <c r="AB492" s="3">
        <v>0</v>
      </c>
      <c r="AC492" s="14">
        <v>46097</v>
      </c>
      <c r="AD492" s="3" t="s">
        <v>49</v>
      </c>
      <c r="AE492" s="3" t="s">
        <v>5010</v>
      </c>
      <c r="AF492" s="12" t="s">
        <v>7222</v>
      </c>
    </row>
    <row r="493" spans="1:32" ht="12.5" x14ac:dyDescent="0.25">
      <c r="A493" s="3" t="s">
        <v>7223</v>
      </c>
      <c r="B493" s="3" t="s">
        <v>224</v>
      </c>
      <c r="C493" s="3" t="s">
        <v>7224</v>
      </c>
      <c r="D493" s="3" t="s">
        <v>7225</v>
      </c>
      <c r="E493" s="3">
        <v>1108</v>
      </c>
      <c r="F493" s="3">
        <v>1035</v>
      </c>
      <c r="G493" s="3">
        <v>347</v>
      </c>
      <c r="H493" s="3" t="b">
        <v>0</v>
      </c>
      <c r="I493" s="3" t="b">
        <v>1</v>
      </c>
      <c r="J493" s="3" t="s">
        <v>1063</v>
      </c>
      <c r="K493" s="12" t="s">
        <v>7226</v>
      </c>
      <c r="L493" s="12" t="s">
        <v>7227</v>
      </c>
      <c r="O493" s="13">
        <v>4.3400000000000001E-2</v>
      </c>
      <c r="P493" s="3" t="s">
        <v>7228</v>
      </c>
      <c r="Q493" s="3" t="s">
        <v>7229</v>
      </c>
      <c r="S493" s="3" t="s">
        <v>7230</v>
      </c>
      <c r="T493" s="3" t="s">
        <v>7231</v>
      </c>
      <c r="U493" s="3" t="s">
        <v>7232</v>
      </c>
      <c r="V493" s="3" t="s">
        <v>7233</v>
      </c>
      <c r="W493" s="3" t="s">
        <v>7234</v>
      </c>
      <c r="X493" s="3" t="s">
        <v>7235</v>
      </c>
      <c r="Y493" s="3" t="s">
        <v>7236</v>
      </c>
      <c r="Z493" s="3" t="s">
        <v>7237</v>
      </c>
      <c r="AA493" s="3">
        <v>48</v>
      </c>
      <c r="AB493" s="3">
        <v>0</v>
      </c>
      <c r="AC493" s="14">
        <v>46097</v>
      </c>
      <c r="AD493" s="3" t="s">
        <v>49</v>
      </c>
      <c r="AE493" s="3" t="s">
        <v>5010</v>
      </c>
      <c r="AF493" s="12" t="s">
        <v>7238</v>
      </c>
    </row>
    <row r="494" spans="1:32" ht="12.5" x14ac:dyDescent="0.25">
      <c r="A494" s="3" t="s">
        <v>7239</v>
      </c>
      <c r="B494" s="3" t="s">
        <v>224</v>
      </c>
      <c r="C494" s="3" t="s">
        <v>7240</v>
      </c>
      <c r="D494" s="3" t="s">
        <v>7241</v>
      </c>
      <c r="E494" s="3">
        <v>10735</v>
      </c>
      <c r="F494" s="3">
        <v>232</v>
      </c>
      <c r="G494" s="3">
        <v>535</v>
      </c>
      <c r="H494" s="3" t="b">
        <v>1</v>
      </c>
      <c r="I494" s="3" t="b">
        <v>0</v>
      </c>
      <c r="K494" s="12" t="s">
        <v>7242</v>
      </c>
      <c r="L494" s="12" t="s">
        <v>7243</v>
      </c>
      <c r="O494" s="13">
        <v>0.18140000000000001</v>
      </c>
      <c r="P494" s="3" t="s">
        <v>7244</v>
      </c>
      <c r="Q494" s="3" t="s">
        <v>7245</v>
      </c>
      <c r="R494" s="3" t="s">
        <v>7246</v>
      </c>
      <c r="S494" s="3" t="s">
        <v>7247</v>
      </c>
      <c r="T494" s="3" t="s">
        <v>7248</v>
      </c>
      <c r="U494" s="3" t="s">
        <v>7249</v>
      </c>
      <c r="V494" s="3" t="s">
        <v>7250</v>
      </c>
      <c r="X494" s="3" t="s">
        <v>7251</v>
      </c>
      <c r="Y494" s="3" t="s">
        <v>7252</v>
      </c>
      <c r="Z494" s="3" t="s">
        <v>7253</v>
      </c>
      <c r="AA494" s="3">
        <v>1934</v>
      </c>
      <c r="AB494" s="3">
        <v>14</v>
      </c>
      <c r="AC494" s="14">
        <v>46097</v>
      </c>
      <c r="AD494" s="3" t="s">
        <v>49</v>
      </c>
      <c r="AE494" s="3" t="s">
        <v>5010</v>
      </c>
      <c r="AF494" s="12" t="s">
        <v>7254</v>
      </c>
    </row>
    <row r="495" spans="1:32" ht="12.5" x14ac:dyDescent="0.25">
      <c r="A495" s="3" t="s">
        <v>7255</v>
      </c>
      <c r="B495" s="3" t="s">
        <v>224</v>
      </c>
      <c r="C495" s="3" t="s">
        <v>7256</v>
      </c>
      <c r="D495" s="3" t="s">
        <v>7257</v>
      </c>
      <c r="E495" s="3">
        <v>2388</v>
      </c>
      <c r="F495" s="3">
        <v>2376</v>
      </c>
      <c r="G495" s="3">
        <v>53</v>
      </c>
      <c r="H495" s="3" t="b">
        <v>0</v>
      </c>
      <c r="I495" s="3" t="b">
        <v>0</v>
      </c>
      <c r="L495" s="12" t="s">
        <v>7258</v>
      </c>
      <c r="O495" s="13">
        <v>0.16339999999999999</v>
      </c>
      <c r="P495" s="3" t="s">
        <v>10048</v>
      </c>
      <c r="Q495" s="3" t="s">
        <v>7259</v>
      </c>
      <c r="R495" s="3" t="s">
        <v>7260</v>
      </c>
      <c r="S495" s="3" t="s">
        <v>7261</v>
      </c>
      <c r="T495" s="3" t="s">
        <v>7262</v>
      </c>
      <c r="U495" s="3" t="s">
        <v>7263</v>
      </c>
      <c r="V495" s="3" t="s">
        <v>7264</v>
      </c>
      <c r="W495" s="3" t="s">
        <v>7265</v>
      </c>
      <c r="X495" s="3" t="s">
        <v>321</v>
      </c>
      <c r="Y495" s="3" t="s">
        <v>7266</v>
      </c>
      <c r="Z495" s="3" t="s">
        <v>7267</v>
      </c>
      <c r="AA495" s="3">
        <v>369</v>
      </c>
      <c r="AB495" s="3">
        <v>21</v>
      </c>
      <c r="AC495" s="14">
        <v>46097</v>
      </c>
      <c r="AD495" s="3" t="s">
        <v>49</v>
      </c>
      <c r="AE495" s="3" t="s">
        <v>5010</v>
      </c>
      <c r="AF495" s="12" t="s">
        <v>7268</v>
      </c>
    </row>
    <row r="496" spans="1:32" ht="12.5" x14ac:dyDescent="0.25">
      <c r="A496" s="3" t="s">
        <v>7269</v>
      </c>
      <c r="B496" s="3" t="s">
        <v>224</v>
      </c>
      <c r="C496" s="3" t="s">
        <v>7270</v>
      </c>
      <c r="D496" s="3" t="s">
        <v>7271</v>
      </c>
      <c r="E496" s="3">
        <v>1687</v>
      </c>
      <c r="F496" s="3">
        <v>2409</v>
      </c>
      <c r="G496" s="3">
        <v>326</v>
      </c>
      <c r="H496" s="3" t="b">
        <v>0</v>
      </c>
      <c r="I496" s="3" t="b">
        <v>0</v>
      </c>
      <c r="J496" s="3" t="s">
        <v>987</v>
      </c>
      <c r="L496" s="12" t="s">
        <v>7272</v>
      </c>
      <c r="O496" s="13">
        <v>2.4E-2</v>
      </c>
      <c r="P496" s="3" t="s">
        <v>7273</v>
      </c>
      <c r="Q496" s="3" t="s">
        <v>7274</v>
      </c>
      <c r="R496" s="3" t="s">
        <v>7275</v>
      </c>
      <c r="S496" s="3" t="s">
        <v>7276</v>
      </c>
      <c r="T496" s="3" t="s">
        <v>7277</v>
      </c>
      <c r="U496" s="3" t="s">
        <v>7278</v>
      </c>
      <c r="V496" s="3" t="s">
        <v>7279</v>
      </c>
      <c r="W496" s="3" t="s">
        <v>7280</v>
      </c>
      <c r="X496" s="3" t="s">
        <v>7281</v>
      </c>
      <c r="Y496" s="3" t="s">
        <v>7282</v>
      </c>
      <c r="Z496" s="3" t="s">
        <v>7283</v>
      </c>
      <c r="AA496" s="3">
        <v>40</v>
      </c>
      <c r="AB496" s="3">
        <v>0</v>
      </c>
      <c r="AC496" s="14">
        <v>46097</v>
      </c>
      <c r="AD496" s="3" t="s">
        <v>49</v>
      </c>
      <c r="AE496" s="3" t="s">
        <v>5010</v>
      </c>
      <c r="AF496" s="12" t="s">
        <v>7284</v>
      </c>
    </row>
    <row r="497" spans="1:32" ht="12.5" x14ac:dyDescent="0.25">
      <c r="A497" s="3" t="s">
        <v>7285</v>
      </c>
      <c r="B497" s="3" t="s">
        <v>224</v>
      </c>
      <c r="C497" s="3" t="s">
        <v>7286</v>
      </c>
      <c r="E497" s="3">
        <v>1100</v>
      </c>
      <c r="F497" s="3">
        <v>2580</v>
      </c>
      <c r="G497" s="3">
        <v>70</v>
      </c>
      <c r="H497" s="3" t="b">
        <v>0</v>
      </c>
      <c r="I497" s="3" t="b">
        <v>0</v>
      </c>
      <c r="L497" s="12" t="s">
        <v>7287</v>
      </c>
      <c r="O497" s="13">
        <v>7.3499999999999996E-2</v>
      </c>
      <c r="P497" s="3" t="s">
        <v>7288</v>
      </c>
      <c r="Q497" s="3" t="s">
        <v>7289</v>
      </c>
      <c r="R497" s="3" t="s">
        <v>7290</v>
      </c>
      <c r="S497" s="3" t="s">
        <v>7291</v>
      </c>
      <c r="T497" s="3" t="s">
        <v>7292</v>
      </c>
      <c r="U497" s="3" t="s">
        <v>7293</v>
      </c>
      <c r="V497" s="3" t="s">
        <v>7294</v>
      </c>
      <c r="W497" s="3" t="s">
        <v>7295</v>
      </c>
      <c r="X497" s="3" t="s">
        <v>7296</v>
      </c>
      <c r="Y497" s="3" t="s">
        <v>7297</v>
      </c>
      <c r="Z497" s="3" t="s">
        <v>7298</v>
      </c>
      <c r="AA497" s="3">
        <v>76</v>
      </c>
      <c r="AB497" s="3">
        <v>5</v>
      </c>
      <c r="AC497" s="14">
        <v>46097</v>
      </c>
      <c r="AD497" s="3" t="s">
        <v>49</v>
      </c>
      <c r="AE497" s="3" t="s">
        <v>5010</v>
      </c>
      <c r="AF497" s="12" t="s">
        <v>7299</v>
      </c>
    </row>
    <row r="498" spans="1:32" ht="12.5" x14ac:dyDescent="0.25">
      <c r="A498" s="3" t="s">
        <v>7300</v>
      </c>
      <c r="B498" s="3" t="s">
        <v>224</v>
      </c>
      <c r="C498" s="3" t="s">
        <v>7301</v>
      </c>
      <c r="D498" s="3" t="s">
        <v>7302</v>
      </c>
      <c r="E498" s="3">
        <v>1218</v>
      </c>
      <c r="F498" s="3">
        <v>1321</v>
      </c>
      <c r="G498" s="3">
        <v>119</v>
      </c>
      <c r="H498" s="3" t="b">
        <v>0</v>
      </c>
      <c r="I498" s="3" t="b">
        <v>0</v>
      </c>
      <c r="K498" s="12" t="s">
        <v>7303</v>
      </c>
      <c r="L498" s="12" t="s">
        <v>7304</v>
      </c>
      <c r="O498" s="13">
        <v>6.2899999999999998E-2</v>
      </c>
      <c r="P498" s="3" t="s">
        <v>7305</v>
      </c>
      <c r="Q498" s="3" t="s">
        <v>7306</v>
      </c>
      <c r="R498" s="3" t="s">
        <v>7307</v>
      </c>
      <c r="S498" s="3" t="s">
        <v>7308</v>
      </c>
      <c r="T498" s="3" t="s">
        <v>7309</v>
      </c>
      <c r="U498" s="3" t="s">
        <v>7310</v>
      </c>
      <c r="V498" s="3" t="s">
        <v>7311</v>
      </c>
      <c r="W498" s="3" t="s">
        <v>7312</v>
      </c>
      <c r="X498" s="3" t="s">
        <v>7313</v>
      </c>
      <c r="Y498" s="3" t="s">
        <v>7314</v>
      </c>
      <c r="Z498" s="3" t="s">
        <v>7315</v>
      </c>
      <c r="AA498" s="3">
        <v>76</v>
      </c>
      <c r="AB498" s="3">
        <v>1</v>
      </c>
      <c r="AC498" s="14">
        <v>46097</v>
      </c>
      <c r="AD498" s="3" t="s">
        <v>49</v>
      </c>
      <c r="AE498" s="3" t="s">
        <v>5010</v>
      </c>
      <c r="AF498" s="12" t="s">
        <v>7316</v>
      </c>
    </row>
    <row r="499" spans="1:32" ht="12.5" x14ac:dyDescent="0.25">
      <c r="A499" s="3" t="s">
        <v>7317</v>
      </c>
      <c r="B499" s="3" t="s">
        <v>224</v>
      </c>
      <c r="C499" s="3" t="s">
        <v>7318</v>
      </c>
      <c r="D499" s="3" t="s">
        <v>7319</v>
      </c>
      <c r="E499" s="3">
        <v>1276</v>
      </c>
      <c r="F499" s="3">
        <v>1677</v>
      </c>
      <c r="G499" s="3">
        <v>235</v>
      </c>
      <c r="H499" s="3" t="b">
        <v>0</v>
      </c>
      <c r="I499" s="3" t="b">
        <v>1</v>
      </c>
      <c r="J499" s="3" t="s">
        <v>7320</v>
      </c>
      <c r="L499" s="12" t="s">
        <v>7321</v>
      </c>
      <c r="O499" s="13">
        <v>2.53E-2</v>
      </c>
      <c r="P499" s="3" t="s">
        <v>7322</v>
      </c>
      <c r="Q499" s="3" t="s">
        <v>7323</v>
      </c>
      <c r="R499" s="3" t="s">
        <v>7324</v>
      </c>
      <c r="S499" s="3" t="s">
        <v>7325</v>
      </c>
      <c r="T499" s="3" t="s">
        <v>7326</v>
      </c>
      <c r="U499" s="3" t="s">
        <v>7327</v>
      </c>
      <c r="V499" s="3" t="s">
        <v>7328</v>
      </c>
      <c r="W499" s="3" t="s">
        <v>7329</v>
      </c>
      <c r="X499" s="3" t="s">
        <v>7330</v>
      </c>
      <c r="Y499" s="3" t="s">
        <v>7331</v>
      </c>
      <c r="AA499" s="3">
        <v>31</v>
      </c>
      <c r="AB499" s="3">
        <v>2</v>
      </c>
      <c r="AC499" s="14">
        <v>46097</v>
      </c>
      <c r="AD499" s="3" t="s">
        <v>49</v>
      </c>
      <c r="AE499" s="3" t="s">
        <v>5010</v>
      </c>
      <c r="AF499" s="12" t="s">
        <v>7332</v>
      </c>
    </row>
    <row r="500" spans="1:32" ht="12.5" x14ac:dyDescent="0.25">
      <c r="A500" s="3" t="s">
        <v>7333</v>
      </c>
      <c r="B500" s="3" t="s">
        <v>224</v>
      </c>
      <c r="C500" s="3" t="s">
        <v>7334</v>
      </c>
      <c r="D500" s="3" t="s">
        <v>7335</v>
      </c>
      <c r="E500" s="3">
        <v>53</v>
      </c>
      <c r="F500" s="3">
        <v>59</v>
      </c>
      <c r="G500" s="3">
        <v>82</v>
      </c>
      <c r="H500" s="3" t="b">
        <v>0</v>
      </c>
      <c r="I500" s="3" t="b">
        <v>0</v>
      </c>
      <c r="L500" s="12" t="s">
        <v>7336</v>
      </c>
      <c r="O500" s="13">
        <v>0.26569999999999999</v>
      </c>
      <c r="P500" s="3" t="s">
        <v>7337</v>
      </c>
      <c r="Q500" s="3" t="s">
        <v>7338</v>
      </c>
      <c r="R500" s="3" t="s">
        <v>7339</v>
      </c>
      <c r="S500" s="3" t="s">
        <v>7340</v>
      </c>
      <c r="T500" s="3" t="s">
        <v>7341</v>
      </c>
      <c r="U500" s="3" t="s">
        <v>7342</v>
      </c>
      <c r="V500" s="3" t="s">
        <v>7343</v>
      </c>
      <c r="W500" s="3" t="s">
        <v>2618</v>
      </c>
      <c r="X500" s="3" t="s">
        <v>7344</v>
      </c>
      <c r="Y500" s="3" t="s">
        <v>7345</v>
      </c>
      <c r="Z500" s="3" t="s">
        <v>7346</v>
      </c>
      <c r="AA500" s="3">
        <v>12</v>
      </c>
      <c r="AB500" s="3">
        <v>2</v>
      </c>
      <c r="AC500" s="14">
        <v>46097</v>
      </c>
      <c r="AD500" s="3" t="s">
        <v>49</v>
      </c>
      <c r="AE500" s="3" t="s">
        <v>5010</v>
      </c>
      <c r="AF500" s="12" t="s">
        <v>7347</v>
      </c>
    </row>
    <row r="501" spans="1:32" ht="12.5" x14ac:dyDescent="0.25">
      <c r="A501" s="3" t="s">
        <v>7348</v>
      </c>
      <c r="B501" s="3" t="s">
        <v>224</v>
      </c>
      <c r="C501" s="3" t="s">
        <v>7349</v>
      </c>
      <c r="D501" s="3" t="s">
        <v>7350</v>
      </c>
      <c r="E501" s="3">
        <v>376</v>
      </c>
      <c r="F501" s="3">
        <v>1020</v>
      </c>
      <c r="G501" s="3">
        <v>484</v>
      </c>
      <c r="H501" s="3" t="b">
        <v>0</v>
      </c>
      <c r="I501" s="3" t="b">
        <v>0</v>
      </c>
      <c r="K501" s="12" t="s">
        <v>7351</v>
      </c>
      <c r="L501" s="12" t="s">
        <v>7352</v>
      </c>
      <c r="O501" s="13">
        <v>0.11020000000000001</v>
      </c>
      <c r="P501" s="3" t="s">
        <v>7353</v>
      </c>
      <c r="Q501" s="3" t="s">
        <v>7354</v>
      </c>
      <c r="S501" s="3" t="s">
        <v>7355</v>
      </c>
      <c r="T501" s="3" t="s">
        <v>7356</v>
      </c>
      <c r="U501" s="3" t="s">
        <v>7357</v>
      </c>
      <c r="V501" s="3" t="s">
        <v>7358</v>
      </c>
      <c r="W501" s="3" t="s">
        <v>7359</v>
      </c>
      <c r="X501" s="3" t="s">
        <v>6399</v>
      </c>
      <c r="Y501" s="3" t="s">
        <v>7360</v>
      </c>
      <c r="Z501" s="3" t="s">
        <v>7361</v>
      </c>
      <c r="AA501" s="3">
        <v>40</v>
      </c>
      <c r="AB501" s="3">
        <v>1</v>
      </c>
      <c r="AC501" s="14">
        <v>46097</v>
      </c>
      <c r="AD501" s="3" t="s">
        <v>49</v>
      </c>
      <c r="AE501" s="3" t="s">
        <v>5010</v>
      </c>
      <c r="AF501" s="12" t="s">
        <v>7362</v>
      </c>
    </row>
    <row r="502" spans="1:32" ht="12.5" x14ac:dyDescent="0.25">
      <c r="A502" s="3" t="s">
        <v>7363</v>
      </c>
      <c r="B502" s="3" t="s">
        <v>224</v>
      </c>
      <c r="C502" s="3" t="s">
        <v>7363</v>
      </c>
      <c r="D502" s="3" t="s">
        <v>7364</v>
      </c>
      <c r="E502" s="3">
        <v>415</v>
      </c>
      <c r="F502" s="3">
        <v>934</v>
      </c>
      <c r="G502" s="3">
        <v>53</v>
      </c>
      <c r="H502" s="3" t="b">
        <v>0</v>
      </c>
      <c r="I502" s="3" t="b">
        <v>0</v>
      </c>
      <c r="L502" s="12" t="s">
        <v>7365</v>
      </c>
      <c r="O502" s="13">
        <v>0.16470000000000001</v>
      </c>
      <c r="P502" s="3" t="s">
        <v>7366</v>
      </c>
      <c r="Q502" s="3" t="s">
        <v>7367</v>
      </c>
      <c r="S502" s="3" t="s">
        <v>7368</v>
      </c>
      <c r="T502" s="3" t="s">
        <v>7369</v>
      </c>
      <c r="U502" s="3" t="s">
        <v>7370</v>
      </c>
      <c r="V502" s="3" t="s">
        <v>7371</v>
      </c>
      <c r="W502" s="3" t="s">
        <v>7372</v>
      </c>
      <c r="X502" s="3" t="s">
        <v>615</v>
      </c>
      <c r="Y502" s="3" t="s">
        <v>7373</v>
      </c>
      <c r="AA502" s="3">
        <v>62</v>
      </c>
      <c r="AB502" s="3">
        <v>7</v>
      </c>
      <c r="AC502" s="14">
        <v>46097</v>
      </c>
      <c r="AD502" s="3" t="s">
        <v>49</v>
      </c>
      <c r="AE502" s="3" t="s">
        <v>5010</v>
      </c>
      <c r="AF502" s="12" t="s">
        <v>7374</v>
      </c>
    </row>
    <row r="503" spans="1:32" ht="12.5" x14ac:dyDescent="0.25">
      <c r="A503" s="3" t="s">
        <v>7375</v>
      </c>
      <c r="B503" s="3" t="s">
        <v>224</v>
      </c>
      <c r="C503" s="3" t="s">
        <v>7376</v>
      </c>
      <c r="D503" s="3" t="s">
        <v>7377</v>
      </c>
      <c r="E503" s="3">
        <v>93</v>
      </c>
      <c r="F503" s="3">
        <v>81</v>
      </c>
      <c r="G503" s="3">
        <v>33</v>
      </c>
      <c r="H503" s="3" t="b">
        <v>0</v>
      </c>
      <c r="I503" s="3" t="b">
        <v>0</v>
      </c>
      <c r="L503" s="12" t="s">
        <v>7378</v>
      </c>
      <c r="O503" s="13">
        <v>0.36649999999999999</v>
      </c>
      <c r="P503" s="3" t="s">
        <v>7379</v>
      </c>
      <c r="Q503" s="3" t="s">
        <v>7380</v>
      </c>
      <c r="S503" s="3" t="s">
        <v>7381</v>
      </c>
      <c r="T503" s="3" t="s">
        <v>7382</v>
      </c>
      <c r="U503" s="3" t="s">
        <v>7383</v>
      </c>
      <c r="V503" s="3" t="s">
        <v>7384</v>
      </c>
      <c r="X503" s="3" t="s">
        <v>7385</v>
      </c>
      <c r="Y503" s="3" t="s">
        <v>7386</v>
      </c>
      <c r="AA503" s="3">
        <v>32</v>
      </c>
      <c r="AB503" s="3">
        <v>2</v>
      </c>
      <c r="AC503" s="14">
        <v>46097</v>
      </c>
      <c r="AD503" s="3" t="s">
        <v>49</v>
      </c>
      <c r="AE503" s="3" t="s">
        <v>5010</v>
      </c>
      <c r="AF503" s="12" t="s">
        <v>7387</v>
      </c>
    </row>
    <row r="504" spans="1:32" ht="12.5" x14ac:dyDescent="0.25">
      <c r="A504" s="3" t="s">
        <v>7388</v>
      </c>
      <c r="B504" s="3" t="s">
        <v>224</v>
      </c>
      <c r="D504" s="3" t="s">
        <v>7389</v>
      </c>
      <c r="E504" s="3">
        <v>104</v>
      </c>
      <c r="F504" s="3">
        <v>68</v>
      </c>
      <c r="G504" s="3">
        <v>240</v>
      </c>
      <c r="H504" s="3" t="b">
        <v>0</v>
      </c>
      <c r="I504" s="3" t="b">
        <v>0</v>
      </c>
      <c r="L504" s="12" t="s">
        <v>7390</v>
      </c>
      <c r="O504" s="13">
        <v>8.8000000000000005E-3</v>
      </c>
      <c r="P504" s="3" t="s">
        <v>7391</v>
      </c>
      <c r="S504" s="3" t="s">
        <v>7392</v>
      </c>
      <c r="T504" s="3" t="s">
        <v>7393</v>
      </c>
      <c r="U504" s="3" t="s">
        <v>7394</v>
      </c>
      <c r="V504" s="3" t="s">
        <v>7395</v>
      </c>
      <c r="W504" s="3" t="s">
        <v>7396</v>
      </c>
      <c r="X504" s="3" t="s">
        <v>5968</v>
      </c>
      <c r="Y504" s="3" t="s">
        <v>7397</v>
      </c>
      <c r="AA504" s="3">
        <v>1</v>
      </c>
      <c r="AB504" s="3">
        <v>0</v>
      </c>
      <c r="AC504" s="14">
        <v>46097</v>
      </c>
      <c r="AD504" s="3" t="s">
        <v>49</v>
      </c>
      <c r="AE504" s="3" t="s">
        <v>5010</v>
      </c>
      <c r="AF504" s="12" t="s">
        <v>7398</v>
      </c>
    </row>
    <row r="505" spans="1:32" ht="12.5" x14ac:dyDescent="0.25">
      <c r="A505" s="3" t="s">
        <v>7399</v>
      </c>
      <c r="B505" s="3" t="s">
        <v>224</v>
      </c>
      <c r="C505" s="3" t="s">
        <v>7400</v>
      </c>
      <c r="D505" s="3" t="s">
        <v>7401</v>
      </c>
      <c r="E505" s="3">
        <v>143</v>
      </c>
      <c r="F505" s="3">
        <v>2380</v>
      </c>
      <c r="G505" s="3">
        <v>40</v>
      </c>
      <c r="H505" s="3" t="b">
        <v>0</v>
      </c>
      <c r="I505" s="3" t="b">
        <v>0</v>
      </c>
      <c r="L505" s="12" t="s">
        <v>7402</v>
      </c>
      <c r="O505" s="13">
        <v>7.8700000000000006E-2</v>
      </c>
      <c r="P505" s="3" t="s">
        <v>7403</v>
      </c>
      <c r="S505" s="3" t="s">
        <v>7404</v>
      </c>
      <c r="T505" s="3" t="s">
        <v>7405</v>
      </c>
      <c r="U505" s="3" t="s">
        <v>7406</v>
      </c>
      <c r="V505" s="3" t="s">
        <v>7407</v>
      </c>
      <c r="X505" s="3" t="s">
        <v>7408</v>
      </c>
      <c r="Y505" s="3" t="s">
        <v>7409</v>
      </c>
      <c r="AA505" s="3">
        <v>10</v>
      </c>
      <c r="AB505" s="3">
        <v>1</v>
      </c>
      <c r="AC505" s="14">
        <v>46097</v>
      </c>
      <c r="AD505" s="3" t="s">
        <v>49</v>
      </c>
      <c r="AE505" s="3" t="s">
        <v>5010</v>
      </c>
      <c r="AF505" s="12" t="s">
        <v>7410</v>
      </c>
    </row>
    <row r="506" spans="1:32" ht="12.5" x14ac:dyDescent="0.25">
      <c r="A506" s="3" t="s">
        <v>7411</v>
      </c>
      <c r="B506" s="3" t="s">
        <v>224</v>
      </c>
      <c r="C506" s="3" t="s">
        <v>7412</v>
      </c>
      <c r="D506" s="3" t="s">
        <v>7413</v>
      </c>
      <c r="E506" s="3">
        <v>1376</v>
      </c>
      <c r="F506" s="3">
        <v>822</v>
      </c>
      <c r="G506" s="3">
        <v>38</v>
      </c>
      <c r="H506" s="3" t="b">
        <v>0</v>
      </c>
      <c r="I506" s="3" t="b">
        <v>1</v>
      </c>
      <c r="J506" s="3" t="s">
        <v>503</v>
      </c>
      <c r="K506" s="12" t="s">
        <v>7414</v>
      </c>
      <c r="L506" s="12" t="s">
        <v>7415</v>
      </c>
      <c r="O506" s="13">
        <v>5.33E-2</v>
      </c>
      <c r="P506" s="3" t="s">
        <v>7416</v>
      </c>
      <c r="Q506" s="3" t="s">
        <v>7417</v>
      </c>
      <c r="R506" s="3" t="s">
        <v>7418</v>
      </c>
      <c r="S506" s="3" t="s">
        <v>7419</v>
      </c>
      <c r="T506" s="3" t="s">
        <v>7420</v>
      </c>
      <c r="U506" s="3" t="s">
        <v>7421</v>
      </c>
      <c r="V506" s="3" t="s">
        <v>7422</v>
      </c>
      <c r="W506" s="3" t="s">
        <v>7423</v>
      </c>
      <c r="X506" s="3" t="s">
        <v>7424</v>
      </c>
      <c r="Y506" s="3" t="s">
        <v>7425</v>
      </c>
      <c r="Z506" s="3" t="s">
        <v>7426</v>
      </c>
      <c r="AA506" s="3">
        <v>69</v>
      </c>
      <c r="AB506" s="3">
        <v>4</v>
      </c>
      <c r="AC506" s="14">
        <v>46097</v>
      </c>
      <c r="AD506" s="3" t="s">
        <v>49</v>
      </c>
      <c r="AE506" s="3" t="s">
        <v>5010</v>
      </c>
      <c r="AF506" s="12" t="s">
        <v>7427</v>
      </c>
    </row>
    <row r="507" spans="1:32" ht="12.5" x14ac:dyDescent="0.25">
      <c r="A507" s="3" t="s">
        <v>7428</v>
      </c>
      <c r="B507" s="3" t="s">
        <v>224</v>
      </c>
      <c r="C507" s="3" t="s">
        <v>7429</v>
      </c>
      <c r="D507" s="3" t="s">
        <v>7430</v>
      </c>
      <c r="E507" s="3">
        <v>1763</v>
      </c>
      <c r="F507" s="3">
        <v>901</v>
      </c>
      <c r="G507" s="3">
        <v>71</v>
      </c>
      <c r="H507" s="3" t="b">
        <v>0</v>
      </c>
      <c r="I507" s="3" t="b">
        <v>0</v>
      </c>
      <c r="L507" s="12" t="s">
        <v>7431</v>
      </c>
      <c r="O507" s="13">
        <v>0.1216</v>
      </c>
      <c r="P507" s="3" t="s">
        <v>7432</v>
      </c>
      <c r="Q507" s="3" t="s">
        <v>7433</v>
      </c>
      <c r="S507" s="3" t="s">
        <v>7434</v>
      </c>
      <c r="T507" s="3" t="s">
        <v>7435</v>
      </c>
      <c r="U507" s="3" t="s">
        <v>7436</v>
      </c>
      <c r="V507" s="3" t="s">
        <v>7437</v>
      </c>
      <c r="W507" s="3" t="s">
        <v>7438</v>
      </c>
      <c r="X507" s="3" t="s">
        <v>7439</v>
      </c>
      <c r="Y507" s="3" t="s">
        <v>7440</v>
      </c>
      <c r="AA507" s="3">
        <v>212</v>
      </c>
      <c r="AB507" s="3">
        <v>2</v>
      </c>
      <c r="AC507" s="14">
        <v>46097</v>
      </c>
      <c r="AD507" s="3" t="s">
        <v>49</v>
      </c>
      <c r="AE507" s="3" t="s">
        <v>5010</v>
      </c>
      <c r="AF507" s="12" t="s">
        <v>7441</v>
      </c>
    </row>
    <row r="508" spans="1:32" ht="12.5" x14ac:dyDescent="0.25">
      <c r="A508" s="3" t="s">
        <v>7442</v>
      </c>
      <c r="B508" s="3" t="s">
        <v>224</v>
      </c>
      <c r="C508" s="3" t="s">
        <v>7443</v>
      </c>
      <c r="E508" s="3">
        <v>6231</v>
      </c>
      <c r="F508" s="3">
        <v>3792</v>
      </c>
      <c r="G508" s="3">
        <v>889</v>
      </c>
      <c r="H508" s="3" t="b">
        <v>0</v>
      </c>
      <c r="I508" s="3" t="b">
        <v>0</v>
      </c>
      <c r="K508" s="12" t="s">
        <v>7444</v>
      </c>
      <c r="L508" s="12" t="s">
        <v>7445</v>
      </c>
      <c r="O508" s="13">
        <v>2.9999999999999997E-4</v>
      </c>
      <c r="P508" s="3" t="s">
        <v>7446</v>
      </c>
      <c r="Q508" s="3" t="s">
        <v>7447</v>
      </c>
      <c r="S508" s="3" t="s">
        <v>7448</v>
      </c>
      <c r="T508" s="3" t="s">
        <v>7449</v>
      </c>
      <c r="U508" s="3" t="s">
        <v>348</v>
      </c>
      <c r="V508" s="3" t="s">
        <v>7450</v>
      </c>
      <c r="X508" s="3" t="s">
        <v>321</v>
      </c>
      <c r="Y508" s="3" t="s">
        <v>7451</v>
      </c>
      <c r="AA508" s="3">
        <v>2</v>
      </c>
      <c r="AB508" s="3">
        <v>0</v>
      </c>
      <c r="AC508" s="14">
        <v>46097</v>
      </c>
      <c r="AD508" s="3" t="s">
        <v>49</v>
      </c>
      <c r="AE508" s="3" t="s">
        <v>5010</v>
      </c>
      <c r="AF508" s="12" t="s">
        <v>7452</v>
      </c>
    </row>
    <row r="509" spans="1:32" ht="12.5" x14ac:dyDescent="0.25">
      <c r="A509" s="3" t="s">
        <v>7453</v>
      </c>
      <c r="B509" s="3" t="s">
        <v>224</v>
      </c>
      <c r="C509" s="3" t="s">
        <v>7454</v>
      </c>
      <c r="D509" s="3" t="s">
        <v>7455</v>
      </c>
      <c r="E509" s="3">
        <v>420</v>
      </c>
      <c r="F509" s="3">
        <v>7232</v>
      </c>
      <c r="G509" s="3">
        <v>464</v>
      </c>
      <c r="H509" s="3" t="b">
        <v>0</v>
      </c>
      <c r="I509" s="3" t="b">
        <v>1</v>
      </c>
      <c r="J509" s="3" t="s">
        <v>389</v>
      </c>
      <c r="L509" s="12" t="s">
        <v>7456</v>
      </c>
      <c r="O509" s="13">
        <v>5.1999999999999998E-3</v>
      </c>
      <c r="P509" s="3" t="s">
        <v>7457</v>
      </c>
      <c r="Q509" s="3" t="s">
        <v>7458</v>
      </c>
      <c r="S509" s="3" t="s">
        <v>7459</v>
      </c>
      <c r="T509" s="3" t="s">
        <v>7460</v>
      </c>
      <c r="U509" s="3" t="s">
        <v>1431</v>
      </c>
      <c r="V509" s="3" t="s">
        <v>7461</v>
      </c>
      <c r="X509" s="3" t="s">
        <v>7462</v>
      </c>
      <c r="Y509" s="3" t="s">
        <v>7463</v>
      </c>
      <c r="Z509" s="3" t="s">
        <v>7464</v>
      </c>
      <c r="AA509" s="3">
        <v>2</v>
      </c>
      <c r="AB509" s="3">
        <v>0</v>
      </c>
      <c r="AC509" s="14">
        <v>46097</v>
      </c>
      <c r="AD509" s="3" t="s">
        <v>49</v>
      </c>
      <c r="AE509" s="3" t="s">
        <v>5010</v>
      </c>
      <c r="AF509" s="12" t="s">
        <v>7465</v>
      </c>
    </row>
    <row r="510" spans="1:32" ht="12.5" x14ac:dyDescent="0.25">
      <c r="A510" s="3" t="s">
        <v>7466</v>
      </c>
      <c r="B510" s="3" t="s">
        <v>224</v>
      </c>
      <c r="C510" s="3" t="s">
        <v>7467</v>
      </c>
      <c r="D510" s="3" t="s">
        <v>7468</v>
      </c>
      <c r="E510" s="3">
        <v>80</v>
      </c>
      <c r="F510" s="3">
        <v>190</v>
      </c>
      <c r="G510" s="3">
        <v>124</v>
      </c>
      <c r="H510" s="3" t="b">
        <v>0</v>
      </c>
      <c r="I510" s="3" t="b">
        <v>0</v>
      </c>
      <c r="L510" s="12" t="s">
        <v>7469</v>
      </c>
      <c r="O510" s="13">
        <v>0.19789999999999999</v>
      </c>
      <c r="P510" s="3" t="s">
        <v>7470</v>
      </c>
      <c r="Q510" s="3" t="s">
        <v>7471</v>
      </c>
      <c r="S510" s="3" t="s">
        <v>7472</v>
      </c>
      <c r="T510" s="3" t="s">
        <v>7473</v>
      </c>
      <c r="U510" s="3" t="s">
        <v>348</v>
      </c>
      <c r="V510" s="3" t="s">
        <v>7474</v>
      </c>
      <c r="W510" s="3" t="s">
        <v>7475</v>
      </c>
      <c r="X510" s="3" t="s">
        <v>7476</v>
      </c>
      <c r="Y510" s="3" t="s">
        <v>7477</v>
      </c>
      <c r="Z510" s="3" t="s">
        <v>7478</v>
      </c>
      <c r="AA510" s="3">
        <v>16</v>
      </c>
      <c r="AB510" s="3">
        <v>0</v>
      </c>
      <c r="AC510" s="14">
        <v>46097</v>
      </c>
      <c r="AD510" s="3" t="s">
        <v>49</v>
      </c>
      <c r="AE510" s="3" t="s">
        <v>5010</v>
      </c>
      <c r="AF510" s="12" t="s">
        <v>7479</v>
      </c>
    </row>
    <row r="511" spans="1:32" ht="12.5" x14ac:dyDescent="0.25">
      <c r="A511" s="3" t="s">
        <v>7480</v>
      </c>
      <c r="B511" s="3" t="s">
        <v>224</v>
      </c>
      <c r="C511" s="3" t="s">
        <v>7481</v>
      </c>
      <c r="D511" s="3" t="s">
        <v>7482</v>
      </c>
      <c r="E511" s="3">
        <v>1044</v>
      </c>
      <c r="F511" s="3">
        <v>1138</v>
      </c>
      <c r="G511" s="3">
        <v>427</v>
      </c>
      <c r="H511" s="3" t="b">
        <v>0</v>
      </c>
      <c r="I511" s="3" t="b">
        <v>0</v>
      </c>
      <c r="L511" s="12" t="s">
        <v>7483</v>
      </c>
      <c r="O511" s="13">
        <v>6.9400000000000003E-2</v>
      </c>
      <c r="P511" s="3" t="s">
        <v>7484</v>
      </c>
      <c r="R511" s="3" t="s">
        <v>7485</v>
      </c>
      <c r="S511" s="3" t="s">
        <v>7486</v>
      </c>
      <c r="T511" s="3" t="s">
        <v>7487</v>
      </c>
      <c r="U511" s="3" t="s">
        <v>7488</v>
      </c>
      <c r="V511" s="3" t="s">
        <v>7489</v>
      </c>
      <c r="X511" s="3" t="s">
        <v>7490</v>
      </c>
      <c r="Y511" s="3" t="s">
        <v>7491</v>
      </c>
      <c r="Z511" s="3" t="s">
        <v>7492</v>
      </c>
      <c r="AA511" s="3">
        <v>72</v>
      </c>
      <c r="AB511" s="3">
        <v>1</v>
      </c>
      <c r="AC511" s="14">
        <v>46097</v>
      </c>
      <c r="AD511" s="3" t="s">
        <v>49</v>
      </c>
      <c r="AE511" s="3" t="s">
        <v>5010</v>
      </c>
      <c r="AF511" s="12" t="s">
        <v>7493</v>
      </c>
    </row>
    <row r="512" spans="1:32" ht="12.5" x14ac:dyDescent="0.25">
      <c r="A512" s="3" t="s">
        <v>7494</v>
      </c>
      <c r="B512" s="3" t="s">
        <v>224</v>
      </c>
      <c r="C512" s="3" t="s">
        <v>7495</v>
      </c>
      <c r="D512" s="3" t="s">
        <v>7496</v>
      </c>
      <c r="E512" s="3">
        <v>477</v>
      </c>
      <c r="F512" s="3">
        <v>427</v>
      </c>
      <c r="G512" s="3">
        <v>39</v>
      </c>
      <c r="H512" s="3" t="b">
        <v>0</v>
      </c>
      <c r="I512" s="3" t="b">
        <v>0</v>
      </c>
      <c r="L512" s="12" t="s">
        <v>7497</v>
      </c>
      <c r="O512" s="13">
        <v>0.20069999999999999</v>
      </c>
      <c r="P512" s="3" t="s">
        <v>7498</v>
      </c>
      <c r="Q512" s="3" t="s">
        <v>7499</v>
      </c>
      <c r="S512" s="3" t="s">
        <v>7500</v>
      </c>
      <c r="T512" s="3" t="s">
        <v>7501</v>
      </c>
      <c r="U512" s="3" t="s">
        <v>7502</v>
      </c>
      <c r="V512" s="3" t="s">
        <v>7503</v>
      </c>
      <c r="W512" s="3" t="s">
        <v>7504</v>
      </c>
      <c r="X512" s="3" t="s">
        <v>7505</v>
      </c>
      <c r="Y512" s="3" t="s">
        <v>7506</v>
      </c>
      <c r="AA512" s="3">
        <v>90</v>
      </c>
      <c r="AB512" s="3">
        <v>5</v>
      </c>
      <c r="AC512" s="14">
        <v>46097</v>
      </c>
      <c r="AD512" s="3" t="s">
        <v>49</v>
      </c>
      <c r="AE512" s="3" t="s">
        <v>5010</v>
      </c>
      <c r="AF512" s="12" t="s">
        <v>7507</v>
      </c>
    </row>
    <row r="513" spans="1:32" ht="12.5" x14ac:dyDescent="0.25">
      <c r="A513" s="3" t="s">
        <v>7508</v>
      </c>
      <c r="B513" s="3" t="s">
        <v>224</v>
      </c>
      <c r="C513" s="3" t="s">
        <v>7509</v>
      </c>
      <c r="D513" s="3" t="s">
        <v>7510</v>
      </c>
      <c r="E513" s="3">
        <v>146159</v>
      </c>
      <c r="F513" s="3">
        <v>1043</v>
      </c>
      <c r="G513" s="3">
        <v>1007</v>
      </c>
      <c r="H513" s="3" t="b">
        <v>1</v>
      </c>
      <c r="I513" s="3" t="b">
        <v>0</v>
      </c>
      <c r="J513" s="3" t="s">
        <v>473</v>
      </c>
      <c r="K513" s="12" t="s">
        <v>7511</v>
      </c>
      <c r="L513" s="12" t="s">
        <v>7512</v>
      </c>
      <c r="O513" s="13">
        <v>3.0099999999999998E-2</v>
      </c>
      <c r="P513" s="3" t="s">
        <v>7513</v>
      </c>
      <c r="Q513" s="3" t="s">
        <v>7514</v>
      </c>
      <c r="R513" s="3" t="s">
        <v>7515</v>
      </c>
      <c r="S513" s="3" t="s">
        <v>7516</v>
      </c>
      <c r="T513" s="3" t="s">
        <v>7517</v>
      </c>
      <c r="U513" s="3" t="s">
        <v>7518</v>
      </c>
      <c r="V513" s="3" t="s">
        <v>7519</v>
      </c>
      <c r="X513" s="3" t="s">
        <v>7520</v>
      </c>
      <c r="Y513" s="3" t="s">
        <v>7521</v>
      </c>
      <c r="Z513" s="3" t="s">
        <v>7522</v>
      </c>
      <c r="AA513" s="3">
        <v>4384</v>
      </c>
      <c r="AB513" s="3">
        <v>21</v>
      </c>
      <c r="AC513" s="14">
        <v>46097</v>
      </c>
      <c r="AD513" s="3" t="s">
        <v>49</v>
      </c>
      <c r="AE513" s="3" t="s">
        <v>5010</v>
      </c>
      <c r="AF513" s="12" t="s">
        <v>7523</v>
      </c>
    </row>
    <row r="514" spans="1:32" ht="12.5" x14ac:dyDescent="0.25">
      <c r="A514" s="3" t="s">
        <v>7524</v>
      </c>
      <c r="B514" s="3" t="s">
        <v>224</v>
      </c>
      <c r="C514" s="3" t="s">
        <v>7525</v>
      </c>
      <c r="E514" s="3">
        <v>113</v>
      </c>
      <c r="F514" s="3">
        <v>199</v>
      </c>
      <c r="G514" s="3">
        <v>59</v>
      </c>
      <c r="H514" s="3" t="b">
        <v>0</v>
      </c>
      <c r="I514" s="3" t="b">
        <v>0</v>
      </c>
      <c r="L514" s="12" t="s">
        <v>7526</v>
      </c>
      <c r="O514" s="13">
        <v>0.16370000000000001</v>
      </c>
      <c r="P514" s="3" t="s">
        <v>7527</v>
      </c>
      <c r="S514" s="3" t="s">
        <v>7528</v>
      </c>
      <c r="T514" s="3" t="s">
        <v>7529</v>
      </c>
      <c r="U514" s="3" t="s">
        <v>2670</v>
      </c>
      <c r="V514" s="3" t="s">
        <v>7530</v>
      </c>
      <c r="X514" s="3" t="s">
        <v>7531</v>
      </c>
      <c r="Y514" s="3" t="s">
        <v>7532</v>
      </c>
      <c r="Z514" s="3" t="s">
        <v>7533</v>
      </c>
      <c r="AA514" s="3">
        <v>18</v>
      </c>
      <c r="AB514" s="3">
        <v>0</v>
      </c>
      <c r="AC514" s="14">
        <v>46097</v>
      </c>
      <c r="AD514" s="3" t="s">
        <v>49</v>
      </c>
      <c r="AE514" s="3" t="s">
        <v>5010</v>
      </c>
      <c r="AF514" s="12" t="s">
        <v>7534</v>
      </c>
    </row>
    <row r="515" spans="1:32" ht="12.5" x14ac:dyDescent="0.25">
      <c r="A515" s="3" t="s">
        <v>7535</v>
      </c>
      <c r="B515" s="3" t="s">
        <v>224</v>
      </c>
      <c r="C515" s="3" t="s">
        <v>7536</v>
      </c>
      <c r="D515" s="3" t="s">
        <v>7537</v>
      </c>
      <c r="E515" s="3">
        <v>12202</v>
      </c>
      <c r="F515" s="3">
        <v>2857</v>
      </c>
      <c r="G515" s="3">
        <v>1575</v>
      </c>
      <c r="H515" s="3" t="b">
        <v>0</v>
      </c>
      <c r="I515" s="3" t="b">
        <v>0</v>
      </c>
      <c r="J515" s="3" t="s">
        <v>5454</v>
      </c>
      <c r="K515" s="12" t="s">
        <v>7538</v>
      </c>
      <c r="L515" s="12" t="s">
        <v>7539</v>
      </c>
      <c r="M515" s="3" t="s">
        <v>7540</v>
      </c>
      <c r="O515" s="13">
        <v>0.28149999999999997</v>
      </c>
      <c r="P515" s="3" t="s">
        <v>7541</v>
      </c>
      <c r="Q515" s="3" t="s">
        <v>7542</v>
      </c>
      <c r="R515" s="3" t="s">
        <v>7543</v>
      </c>
      <c r="S515" s="3" t="s">
        <v>7544</v>
      </c>
      <c r="T515" s="3" t="s">
        <v>7545</v>
      </c>
      <c r="U515" s="3" t="s">
        <v>7546</v>
      </c>
      <c r="V515" s="3" t="s">
        <v>7547</v>
      </c>
      <c r="W515" s="3" t="s">
        <v>7548</v>
      </c>
      <c r="X515" s="3" t="s">
        <v>7549</v>
      </c>
      <c r="Y515" s="3" t="s">
        <v>7550</v>
      </c>
      <c r="Z515" s="3" t="s">
        <v>7551</v>
      </c>
      <c r="AA515" s="3">
        <v>3404</v>
      </c>
      <c r="AB515" s="3">
        <v>31</v>
      </c>
      <c r="AC515" s="14">
        <v>46097</v>
      </c>
      <c r="AD515" s="3" t="s">
        <v>49</v>
      </c>
      <c r="AE515" s="3" t="s">
        <v>5010</v>
      </c>
      <c r="AF515" s="12" t="s">
        <v>7552</v>
      </c>
    </row>
    <row r="516" spans="1:32" ht="12.5" x14ac:dyDescent="0.25">
      <c r="A516" s="3" t="s">
        <v>7553</v>
      </c>
      <c r="B516" s="3" t="s">
        <v>224</v>
      </c>
      <c r="C516" s="3" t="s">
        <v>7554</v>
      </c>
      <c r="E516" s="3">
        <v>1120</v>
      </c>
      <c r="F516" s="3">
        <v>797</v>
      </c>
      <c r="G516" s="3">
        <v>38</v>
      </c>
      <c r="H516" s="3" t="b">
        <v>0</v>
      </c>
      <c r="I516" s="3" t="b">
        <v>0</v>
      </c>
      <c r="L516" s="12" t="s">
        <v>7555</v>
      </c>
      <c r="O516" s="13">
        <v>6.0100000000000001E-2</v>
      </c>
      <c r="P516" s="3" t="s">
        <v>7556</v>
      </c>
      <c r="Q516" s="3" t="s">
        <v>7557</v>
      </c>
      <c r="R516" s="3" t="s">
        <v>7558</v>
      </c>
      <c r="S516" s="3" t="s">
        <v>7559</v>
      </c>
      <c r="T516" s="3" t="s">
        <v>7560</v>
      </c>
      <c r="U516" s="3" t="s">
        <v>7561</v>
      </c>
      <c r="V516" s="3" t="s">
        <v>7562</v>
      </c>
      <c r="W516" s="3" t="s">
        <v>7563</v>
      </c>
      <c r="X516" s="3" t="s">
        <v>7564</v>
      </c>
      <c r="Y516" s="3" t="s">
        <v>7565</v>
      </c>
      <c r="AA516" s="3">
        <v>67</v>
      </c>
      <c r="AB516" s="3">
        <v>1</v>
      </c>
      <c r="AC516" s="14">
        <v>46097</v>
      </c>
      <c r="AD516" s="3" t="s">
        <v>49</v>
      </c>
      <c r="AE516" s="3" t="s">
        <v>5010</v>
      </c>
      <c r="AF516" s="12" t="s">
        <v>7566</v>
      </c>
    </row>
    <row r="517" spans="1:32" ht="12.5" x14ac:dyDescent="0.25">
      <c r="A517" s="3" t="s">
        <v>7567</v>
      </c>
      <c r="B517" s="3" t="s">
        <v>224</v>
      </c>
      <c r="C517" s="3" t="s">
        <v>7568</v>
      </c>
      <c r="D517" s="3" t="s">
        <v>7569</v>
      </c>
      <c r="E517" s="3">
        <v>128</v>
      </c>
      <c r="F517" s="3">
        <v>162</v>
      </c>
      <c r="G517" s="3">
        <v>75</v>
      </c>
      <c r="H517" s="3" t="b">
        <v>0</v>
      </c>
      <c r="I517" s="3" t="b">
        <v>0</v>
      </c>
      <c r="L517" s="12" t="s">
        <v>7570</v>
      </c>
      <c r="O517" s="13">
        <v>0.30270000000000002</v>
      </c>
      <c r="P517" s="3" t="s">
        <v>7571</v>
      </c>
      <c r="Q517" s="3" t="s">
        <v>7572</v>
      </c>
      <c r="S517" s="3" t="s">
        <v>7573</v>
      </c>
      <c r="T517" s="3" t="s">
        <v>7574</v>
      </c>
      <c r="U517" s="3" t="s">
        <v>7575</v>
      </c>
      <c r="V517" s="3" t="s">
        <v>7576</v>
      </c>
      <c r="X517" s="3" t="s">
        <v>321</v>
      </c>
      <c r="Y517" s="3" t="s">
        <v>7577</v>
      </c>
      <c r="AA517" s="3">
        <v>38</v>
      </c>
      <c r="AB517" s="3">
        <v>1</v>
      </c>
      <c r="AC517" s="14">
        <v>46097</v>
      </c>
      <c r="AD517" s="3" t="s">
        <v>49</v>
      </c>
      <c r="AE517" s="3" t="s">
        <v>5010</v>
      </c>
      <c r="AF517" s="12" t="s">
        <v>7578</v>
      </c>
    </row>
    <row r="518" spans="1:32" ht="12.5" x14ac:dyDescent="0.25">
      <c r="A518" s="12" t="s">
        <v>7579</v>
      </c>
      <c r="B518" s="3" t="s">
        <v>224</v>
      </c>
      <c r="C518" s="3" t="s">
        <v>7580</v>
      </c>
      <c r="D518" s="3" t="s">
        <v>7581</v>
      </c>
      <c r="E518" s="3">
        <v>544</v>
      </c>
      <c r="F518" s="3">
        <v>69</v>
      </c>
      <c r="G518" s="3">
        <v>27</v>
      </c>
      <c r="H518" s="3" t="b">
        <v>0</v>
      </c>
      <c r="I518" s="3" t="b">
        <v>1</v>
      </c>
      <c r="J518" s="3" t="s">
        <v>7582</v>
      </c>
      <c r="L518" s="12" t="s">
        <v>7583</v>
      </c>
      <c r="O518" s="13">
        <v>8.8999999999999999E-3</v>
      </c>
      <c r="P518" s="3" t="s">
        <v>7584</v>
      </c>
      <c r="Q518" s="3" t="s">
        <v>7585</v>
      </c>
      <c r="S518" s="3" t="s">
        <v>7586</v>
      </c>
      <c r="T518" s="3" t="s">
        <v>7587</v>
      </c>
      <c r="U518" s="3" t="s">
        <v>810</v>
      </c>
      <c r="V518" s="3" t="s">
        <v>7588</v>
      </c>
      <c r="W518" s="3" t="s">
        <v>7589</v>
      </c>
      <c r="X518" s="3" t="s">
        <v>7590</v>
      </c>
      <c r="Y518" s="3" t="s">
        <v>7591</v>
      </c>
      <c r="Z518" s="3" t="s">
        <v>7592</v>
      </c>
      <c r="AA518" s="3">
        <v>5</v>
      </c>
      <c r="AB518" s="3">
        <v>0</v>
      </c>
      <c r="AC518" s="14">
        <v>46097</v>
      </c>
      <c r="AD518" s="3" t="s">
        <v>49</v>
      </c>
      <c r="AE518" s="3" t="s">
        <v>5010</v>
      </c>
      <c r="AF518" s="12" t="s">
        <v>7593</v>
      </c>
    </row>
    <row r="519" spans="1:32" ht="12.5" x14ac:dyDescent="0.25">
      <c r="A519" s="3" t="s">
        <v>7594</v>
      </c>
      <c r="B519" s="3" t="s">
        <v>224</v>
      </c>
      <c r="C519" s="3" t="s">
        <v>7595</v>
      </c>
      <c r="D519" s="3" t="s">
        <v>7596</v>
      </c>
      <c r="E519" s="3">
        <v>10421</v>
      </c>
      <c r="F519" s="3">
        <v>6635</v>
      </c>
      <c r="G519" s="3">
        <v>1913</v>
      </c>
      <c r="H519" s="3" t="b">
        <v>0</v>
      </c>
      <c r="I519" s="3" t="b">
        <v>1</v>
      </c>
      <c r="J519" s="3" t="s">
        <v>503</v>
      </c>
      <c r="K519" s="12" t="s">
        <v>7597</v>
      </c>
      <c r="L519" s="12" t="s">
        <v>7598</v>
      </c>
      <c r="O519" s="13">
        <v>2.5999999999999999E-2</v>
      </c>
      <c r="P519" s="3" t="s">
        <v>7599</v>
      </c>
      <c r="Q519" s="3" t="s">
        <v>7600</v>
      </c>
      <c r="S519" s="3" t="s">
        <v>7601</v>
      </c>
      <c r="T519" s="3" t="s">
        <v>7602</v>
      </c>
      <c r="U519" s="3" t="s">
        <v>7603</v>
      </c>
      <c r="V519" s="3" t="s">
        <v>7604</v>
      </c>
      <c r="W519" s="3" t="s">
        <v>7605</v>
      </c>
      <c r="X519" s="3" t="s">
        <v>4923</v>
      </c>
      <c r="Y519" s="3" t="s">
        <v>7606</v>
      </c>
      <c r="Z519" s="3" t="s">
        <v>7607</v>
      </c>
      <c r="AA519" s="3">
        <v>268</v>
      </c>
      <c r="AB519" s="3">
        <v>3</v>
      </c>
      <c r="AC519" s="14">
        <v>46097</v>
      </c>
      <c r="AD519" s="3" t="s">
        <v>49</v>
      </c>
      <c r="AE519" s="3" t="s">
        <v>5010</v>
      </c>
      <c r="AF519" s="12" t="s">
        <v>7608</v>
      </c>
    </row>
    <row r="520" spans="1:32" ht="12.5" x14ac:dyDescent="0.25">
      <c r="A520" s="3" t="s">
        <v>7609</v>
      </c>
      <c r="B520" s="3" t="s">
        <v>224</v>
      </c>
      <c r="C520" s="3" t="s">
        <v>7610</v>
      </c>
      <c r="D520" s="3" t="s">
        <v>7611</v>
      </c>
      <c r="E520" s="3">
        <v>262</v>
      </c>
      <c r="F520" s="3">
        <v>305</v>
      </c>
      <c r="G520" s="3">
        <v>113</v>
      </c>
      <c r="H520" s="3" t="b">
        <v>0</v>
      </c>
      <c r="I520" s="3" t="b">
        <v>0</v>
      </c>
      <c r="L520" s="12" t="s">
        <v>7612</v>
      </c>
      <c r="O520" s="13">
        <v>0.18859999999999999</v>
      </c>
      <c r="P520" s="3" t="s">
        <v>7613</v>
      </c>
      <c r="Q520" s="3" t="s">
        <v>7614</v>
      </c>
      <c r="R520" s="3" t="s">
        <v>7615</v>
      </c>
      <c r="S520" s="3" t="s">
        <v>7616</v>
      </c>
      <c r="T520" s="3" t="s">
        <v>7617</v>
      </c>
      <c r="U520" s="3" t="s">
        <v>7618</v>
      </c>
      <c r="V520" s="3" t="s">
        <v>7619</v>
      </c>
      <c r="X520" s="3" t="s">
        <v>5968</v>
      </c>
      <c r="Y520" s="3" t="s">
        <v>7620</v>
      </c>
      <c r="AA520" s="3">
        <v>49</v>
      </c>
      <c r="AB520" s="3">
        <v>1</v>
      </c>
      <c r="AC520" s="14">
        <v>46097</v>
      </c>
      <c r="AD520" s="3" t="s">
        <v>49</v>
      </c>
      <c r="AE520" s="3" t="s">
        <v>5010</v>
      </c>
      <c r="AF520" s="12" t="s">
        <v>7621</v>
      </c>
    </row>
    <row r="521" spans="1:32" ht="12.5" x14ac:dyDescent="0.25">
      <c r="A521" s="3" t="s">
        <v>7622</v>
      </c>
      <c r="B521" s="3" t="s">
        <v>224</v>
      </c>
      <c r="C521" s="3" t="s">
        <v>7623</v>
      </c>
      <c r="D521" s="3" t="s">
        <v>7624</v>
      </c>
      <c r="E521" s="3">
        <v>1835</v>
      </c>
      <c r="F521" s="3">
        <v>7501</v>
      </c>
      <c r="G521" s="3">
        <v>218</v>
      </c>
      <c r="H521" s="3" t="b">
        <v>0</v>
      </c>
      <c r="I521" s="3" t="b">
        <v>0</v>
      </c>
      <c r="L521" s="12" t="s">
        <v>7625</v>
      </c>
      <c r="O521" s="13">
        <v>0.39269999999999999</v>
      </c>
      <c r="P521" s="3" t="s">
        <v>7626</v>
      </c>
      <c r="Q521" s="3" t="s">
        <v>7627</v>
      </c>
      <c r="R521" s="3" t="s">
        <v>7628</v>
      </c>
      <c r="S521" s="3" t="s">
        <v>7629</v>
      </c>
      <c r="T521" s="3" t="s">
        <v>7630</v>
      </c>
      <c r="U521" s="3" t="s">
        <v>7631</v>
      </c>
      <c r="V521" s="3" t="s">
        <v>7632</v>
      </c>
      <c r="W521" s="3" t="s">
        <v>7633</v>
      </c>
      <c r="X521" s="3" t="s">
        <v>7193</v>
      </c>
      <c r="Y521" s="3" t="s">
        <v>7634</v>
      </c>
      <c r="Z521" s="3" t="s">
        <v>7635</v>
      </c>
      <c r="AA521" s="3">
        <v>714</v>
      </c>
      <c r="AB521" s="3">
        <v>6</v>
      </c>
      <c r="AC521" s="14">
        <v>46097</v>
      </c>
      <c r="AD521" s="3" t="s">
        <v>49</v>
      </c>
      <c r="AE521" s="3" t="s">
        <v>5010</v>
      </c>
      <c r="AF521" s="12" t="s">
        <v>7636</v>
      </c>
    </row>
    <row r="522" spans="1:32" ht="12.5" x14ac:dyDescent="0.25">
      <c r="A522" s="3" t="s">
        <v>7637</v>
      </c>
      <c r="B522" s="3" t="s">
        <v>224</v>
      </c>
      <c r="C522" s="3" t="s">
        <v>7638</v>
      </c>
      <c r="E522" s="3">
        <v>313</v>
      </c>
      <c r="F522" s="3">
        <v>7013</v>
      </c>
      <c r="G522" s="3">
        <v>47</v>
      </c>
      <c r="H522" s="3" t="b">
        <v>0</v>
      </c>
      <c r="I522" s="3" t="b">
        <v>0</v>
      </c>
      <c r="L522" s="12" t="s">
        <v>7639</v>
      </c>
      <c r="O522" s="13">
        <v>4.5499999999999999E-2</v>
      </c>
      <c r="P522" s="3" t="s">
        <v>7640</v>
      </c>
      <c r="S522" s="3" t="s">
        <v>7641</v>
      </c>
      <c r="T522" s="3" t="s">
        <v>7642</v>
      </c>
      <c r="U522" s="3" t="s">
        <v>3329</v>
      </c>
      <c r="V522" s="3" t="s">
        <v>7643</v>
      </c>
      <c r="W522" s="3" t="s">
        <v>7644</v>
      </c>
      <c r="X522" s="3" t="s">
        <v>1635</v>
      </c>
      <c r="Y522" s="3" t="s">
        <v>7645</v>
      </c>
      <c r="Z522" s="3" t="s">
        <v>7646</v>
      </c>
      <c r="AA522" s="3">
        <v>14</v>
      </c>
      <c r="AB522" s="3">
        <v>0</v>
      </c>
      <c r="AC522" s="14">
        <v>46097</v>
      </c>
      <c r="AD522" s="3" t="s">
        <v>50</v>
      </c>
      <c r="AE522" s="3" t="s">
        <v>7647</v>
      </c>
      <c r="AF522" s="12" t="s">
        <v>7648</v>
      </c>
    </row>
    <row r="523" spans="1:32" ht="12.5" x14ac:dyDescent="0.25">
      <c r="A523" s="3" t="s">
        <v>7649</v>
      </c>
      <c r="B523" s="3" t="s">
        <v>224</v>
      </c>
      <c r="C523" s="3" t="s">
        <v>7650</v>
      </c>
      <c r="D523" s="3" t="s">
        <v>7651</v>
      </c>
      <c r="E523" s="3">
        <v>374</v>
      </c>
      <c r="F523" s="3">
        <v>4690</v>
      </c>
      <c r="G523" s="3">
        <v>11</v>
      </c>
      <c r="H523" s="3" t="b">
        <v>0</v>
      </c>
      <c r="I523" s="3" t="b">
        <v>1</v>
      </c>
      <c r="J523" s="3" t="s">
        <v>6291</v>
      </c>
      <c r="L523" s="12" t="s">
        <v>7652</v>
      </c>
      <c r="O523" s="13">
        <v>8.0000000000000002E-3</v>
      </c>
      <c r="P523" s="3" t="s">
        <v>7653</v>
      </c>
      <c r="Q523" s="3" t="s">
        <v>7654</v>
      </c>
      <c r="S523" s="3" t="s">
        <v>7655</v>
      </c>
      <c r="T523" s="3" t="s">
        <v>7656</v>
      </c>
      <c r="U523" s="3" t="s">
        <v>7657</v>
      </c>
      <c r="V523" s="3" t="s">
        <v>7658</v>
      </c>
      <c r="X523" s="3" t="s">
        <v>7659</v>
      </c>
      <c r="Y523" s="3" t="s">
        <v>7660</v>
      </c>
      <c r="Z523" s="3" t="s">
        <v>7661</v>
      </c>
      <c r="AA523" s="3">
        <v>3</v>
      </c>
      <c r="AB523" s="3">
        <v>0</v>
      </c>
      <c r="AC523" s="14">
        <v>46097</v>
      </c>
      <c r="AD523" s="3" t="s">
        <v>50</v>
      </c>
      <c r="AE523" s="3" t="s">
        <v>7647</v>
      </c>
      <c r="AF523" s="12" t="s">
        <v>7662</v>
      </c>
    </row>
    <row r="524" spans="1:32" ht="12.5" x14ac:dyDescent="0.25">
      <c r="A524" s="12" t="s">
        <v>7663</v>
      </c>
      <c r="B524" s="3" t="s">
        <v>224</v>
      </c>
      <c r="C524" s="3" t="s">
        <v>7664</v>
      </c>
      <c r="D524" s="3" t="s">
        <v>7665</v>
      </c>
      <c r="E524" s="3">
        <v>173</v>
      </c>
      <c r="F524" s="3">
        <v>344</v>
      </c>
      <c r="G524" s="3">
        <v>393</v>
      </c>
      <c r="H524" s="3" t="b">
        <v>0</v>
      </c>
      <c r="I524" s="3" t="b">
        <v>0</v>
      </c>
      <c r="K524" s="12" t="s">
        <v>7666</v>
      </c>
      <c r="L524" s="12" t="s">
        <v>7667</v>
      </c>
      <c r="O524" s="13">
        <v>4.7699999999999999E-2</v>
      </c>
      <c r="P524" s="3" t="s">
        <v>7668</v>
      </c>
      <c r="Q524" s="3" t="s">
        <v>7669</v>
      </c>
      <c r="S524" s="3" t="s">
        <v>7670</v>
      </c>
      <c r="T524" s="3" t="s">
        <v>7671</v>
      </c>
      <c r="U524" s="3" t="s">
        <v>7672</v>
      </c>
      <c r="V524" s="3" t="s">
        <v>7673</v>
      </c>
      <c r="W524" s="3" t="s">
        <v>7674</v>
      </c>
      <c r="X524" s="3" t="s">
        <v>659</v>
      </c>
      <c r="Y524" s="3" t="s">
        <v>7675</v>
      </c>
      <c r="AA524" s="3">
        <v>8</v>
      </c>
      <c r="AB524" s="3">
        <v>0</v>
      </c>
      <c r="AC524" s="14">
        <v>46097</v>
      </c>
      <c r="AD524" s="3" t="s">
        <v>50</v>
      </c>
      <c r="AE524" s="3" t="s">
        <v>7647</v>
      </c>
      <c r="AF524" s="12" t="s">
        <v>7676</v>
      </c>
    </row>
    <row r="525" spans="1:32" ht="12.5" x14ac:dyDescent="0.25">
      <c r="A525" s="3" t="s">
        <v>7677</v>
      </c>
      <c r="B525" s="3" t="s">
        <v>224</v>
      </c>
      <c r="C525" s="3" t="s">
        <v>7678</v>
      </c>
      <c r="D525" s="3" t="s">
        <v>7679</v>
      </c>
      <c r="E525" s="3">
        <v>169</v>
      </c>
      <c r="F525" s="3">
        <v>586</v>
      </c>
      <c r="G525" s="3">
        <v>44</v>
      </c>
      <c r="H525" s="3" t="b">
        <v>0</v>
      </c>
      <c r="I525" s="3" t="b">
        <v>0</v>
      </c>
      <c r="L525" s="12" t="s">
        <v>7680</v>
      </c>
      <c r="O525" s="13">
        <v>2.81E-2</v>
      </c>
      <c r="P525" s="3" t="s">
        <v>7681</v>
      </c>
      <c r="S525" s="3" t="s">
        <v>7682</v>
      </c>
      <c r="T525" s="3" t="s">
        <v>7683</v>
      </c>
      <c r="U525" s="3" t="s">
        <v>7684</v>
      </c>
      <c r="V525" s="3" t="s">
        <v>7685</v>
      </c>
      <c r="W525" s="3" t="s">
        <v>7686</v>
      </c>
      <c r="X525" s="3" t="s">
        <v>7687</v>
      </c>
      <c r="Y525" s="3" t="s">
        <v>7688</v>
      </c>
      <c r="Z525" s="3" t="s">
        <v>7689</v>
      </c>
      <c r="AA525" s="3">
        <v>5</v>
      </c>
      <c r="AB525" s="3">
        <v>0</v>
      </c>
      <c r="AC525" s="14">
        <v>46097</v>
      </c>
      <c r="AD525" s="3" t="s">
        <v>50</v>
      </c>
      <c r="AE525" s="3" t="s">
        <v>7647</v>
      </c>
      <c r="AF525" s="12" t="s">
        <v>7690</v>
      </c>
    </row>
    <row r="526" spans="1:32" ht="12.5" x14ac:dyDescent="0.25">
      <c r="A526" s="3" t="s">
        <v>7691</v>
      </c>
      <c r="B526" s="3" t="s">
        <v>224</v>
      </c>
      <c r="C526" s="3" t="s">
        <v>7692</v>
      </c>
      <c r="D526" s="3" t="s">
        <v>7693</v>
      </c>
      <c r="E526" s="3">
        <v>64</v>
      </c>
      <c r="F526" s="3">
        <v>232</v>
      </c>
      <c r="G526" s="3">
        <v>143</v>
      </c>
      <c r="H526" s="3" t="b">
        <v>0</v>
      </c>
      <c r="I526" s="3" t="b">
        <v>0</v>
      </c>
      <c r="L526" s="12" t="s">
        <v>7694</v>
      </c>
      <c r="O526" s="13">
        <v>2.9899999999999999E-2</v>
      </c>
      <c r="P526" s="3" t="s">
        <v>7695</v>
      </c>
      <c r="S526" s="3" t="s">
        <v>7696</v>
      </c>
      <c r="T526" s="3" t="s">
        <v>7697</v>
      </c>
      <c r="U526" s="3" t="s">
        <v>7698</v>
      </c>
      <c r="V526" s="3" t="s">
        <v>7699</v>
      </c>
      <c r="W526" s="3" t="s">
        <v>7700</v>
      </c>
      <c r="X526" s="3" t="s">
        <v>7701</v>
      </c>
      <c r="Y526" s="3" t="s">
        <v>7702</v>
      </c>
      <c r="AA526" s="3">
        <v>2</v>
      </c>
      <c r="AB526" s="3">
        <v>0</v>
      </c>
      <c r="AC526" s="14">
        <v>46097</v>
      </c>
      <c r="AD526" s="3" t="s">
        <v>50</v>
      </c>
      <c r="AE526" s="3" t="s">
        <v>7647</v>
      </c>
      <c r="AF526" s="12" t="s">
        <v>7703</v>
      </c>
    </row>
    <row r="527" spans="1:32" ht="12.5" x14ac:dyDescent="0.25">
      <c r="A527" s="3" t="s">
        <v>7704</v>
      </c>
      <c r="B527" s="3" t="s">
        <v>224</v>
      </c>
      <c r="C527" s="3" t="s">
        <v>7705</v>
      </c>
      <c r="D527" s="3" t="s">
        <v>7706</v>
      </c>
      <c r="E527" s="3">
        <v>88</v>
      </c>
      <c r="F527" s="3">
        <v>395</v>
      </c>
      <c r="G527" s="3">
        <v>14</v>
      </c>
      <c r="H527" s="3" t="b">
        <v>0</v>
      </c>
      <c r="I527" s="3" t="b">
        <v>0</v>
      </c>
      <c r="L527" s="12" t="s">
        <v>7707</v>
      </c>
      <c r="O527" s="13">
        <v>0.12970000000000001</v>
      </c>
      <c r="P527" s="3" t="s">
        <v>7708</v>
      </c>
      <c r="Q527" s="3" t="s">
        <v>7709</v>
      </c>
      <c r="S527" s="3" t="s">
        <v>7710</v>
      </c>
      <c r="T527" s="3" t="s">
        <v>7711</v>
      </c>
      <c r="U527" s="3" t="s">
        <v>7712</v>
      </c>
      <c r="V527" s="3" t="s">
        <v>7713</v>
      </c>
      <c r="W527" s="3" t="s">
        <v>7714</v>
      </c>
      <c r="X527" s="3" t="s">
        <v>7715</v>
      </c>
      <c r="Y527" s="3" t="s">
        <v>7716</v>
      </c>
      <c r="Z527" s="3" t="s">
        <v>7717</v>
      </c>
      <c r="AA527" s="3">
        <v>11</v>
      </c>
      <c r="AB527" s="3">
        <v>1</v>
      </c>
      <c r="AC527" s="14">
        <v>46097</v>
      </c>
      <c r="AD527" s="3" t="s">
        <v>50</v>
      </c>
      <c r="AE527" s="3" t="s">
        <v>7647</v>
      </c>
      <c r="AF527" s="12" t="s">
        <v>7718</v>
      </c>
    </row>
    <row r="528" spans="1:32" ht="12.5" x14ac:dyDescent="0.25">
      <c r="A528" s="3" t="s">
        <v>7719</v>
      </c>
      <c r="B528" s="3" t="s">
        <v>224</v>
      </c>
      <c r="C528" s="3" t="s">
        <v>7720</v>
      </c>
      <c r="D528" s="3" t="s">
        <v>7721</v>
      </c>
      <c r="E528" s="3">
        <v>117</v>
      </c>
      <c r="F528" s="3">
        <v>71</v>
      </c>
      <c r="G528" s="3">
        <v>37</v>
      </c>
      <c r="H528" s="3" t="b">
        <v>0</v>
      </c>
      <c r="I528" s="3" t="b">
        <v>0</v>
      </c>
      <c r="L528" s="12" t="s">
        <v>7722</v>
      </c>
      <c r="O528" s="13">
        <v>0.183</v>
      </c>
      <c r="P528" s="3" t="s">
        <v>7723</v>
      </c>
      <c r="Q528" s="3" t="s">
        <v>7724</v>
      </c>
      <c r="S528" s="3" t="s">
        <v>7725</v>
      </c>
      <c r="T528" s="3" t="s">
        <v>7726</v>
      </c>
      <c r="U528" s="3" t="s">
        <v>7727</v>
      </c>
      <c r="V528" s="3" t="s">
        <v>7728</v>
      </c>
      <c r="W528" s="3" t="s">
        <v>7729</v>
      </c>
      <c r="X528" s="3" t="s">
        <v>7730</v>
      </c>
      <c r="Y528" s="3" t="s">
        <v>7731</v>
      </c>
      <c r="Z528" s="3" t="s">
        <v>7732</v>
      </c>
      <c r="AA528" s="3">
        <v>20</v>
      </c>
      <c r="AB528" s="3">
        <v>2</v>
      </c>
      <c r="AC528" s="14">
        <v>46097</v>
      </c>
      <c r="AD528" s="3" t="s">
        <v>50</v>
      </c>
      <c r="AE528" s="3" t="s">
        <v>7647</v>
      </c>
      <c r="AF528" s="12" t="s">
        <v>7733</v>
      </c>
    </row>
    <row r="529" spans="1:32" ht="12.5" x14ac:dyDescent="0.25">
      <c r="A529" s="3" t="s">
        <v>7734</v>
      </c>
      <c r="B529" s="3" t="s">
        <v>224</v>
      </c>
      <c r="C529" s="3" t="s">
        <v>7735</v>
      </c>
      <c r="D529" s="3" t="s">
        <v>7736</v>
      </c>
      <c r="E529" s="3">
        <v>274</v>
      </c>
      <c r="F529" s="3">
        <v>232</v>
      </c>
      <c r="G529" s="3">
        <v>102</v>
      </c>
      <c r="H529" s="3" t="b">
        <v>0</v>
      </c>
      <c r="I529" s="3" t="b">
        <v>0</v>
      </c>
      <c r="L529" s="12" t="s">
        <v>7737</v>
      </c>
      <c r="O529" s="13">
        <v>4.6199999999999998E-2</v>
      </c>
      <c r="P529" s="3" t="s">
        <v>7738</v>
      </c>
      <c r="S529" s="3" t="s">
        <v>7739</v>
      </c>
      <c r="T529" s="3" t="s">
        <v>7740</v>
      </c>
      <c r="U529" s="3" t="s">
        <v>7741</v>
      </c>
      <c r="V529" s="3" t="s">
        <v>7742</v>
      </c>
      <c r="X529" s="3" t="s">
        <v>538</v>
      </c>
      <c r="Y529" s="3" t="s">
        <v>7743</v>
      </c>
      <c r="AA529" s="3">
        <v>12</v>
      </c>
      <c r="AB529" s="3">
        <v>1</v>
      </c>
      <c r="AC529" s="14">
        <v>46097</v>
      </c>
      <c r="AD529" s="3" t="s">
        <v>50</v>
      </c>
      <c r="AE529" s="3" t="s">
        <v>7647</v>
      </c>
      <c r="AF529" s="12" t="s">
        <v>7744</v>
      </c>
    </row>
    <row r="530" spans="1:32" ht="12.5" x14ac:dyDescent="0.25">
      <c r="A530" s="3" t="s">
        <v>7745</v>
      </c>
      <c r="B530" s="3" t="s">
        <v>224</v>
      </c>
      <c r="D530" s="3" t="s">
        <v>7746</v>
      </c>
      <c r="E530" s="3">
        <v>488</v>
      </c>
      <c r="F530" s="3">
        <v>208</v>
      </c>
      <c r="G530" s="3">
        <v>39</v>
      </c>
      <c r="H530" s="3" t="b">
        <v>0</v>
      </c>
      <c r="I530" s="3" t="b">
        <v>0</v>
      </c>
      <c r="L530" s="12" t="s">
        <v>7747</v>
      </c>
      <c r="O530" s="13">
        <v>8.9999999999999998E-4</v>
      </c>
      <c r="P530" s="3" t="s">
        <v>7748</v>
      </c>
      <c r="S530" s="3" t="s">
        <v>7749</v>
      </c>
      <c r="T530" s="3" t="s">
        <v>7750</v>
      </c>
      <c r="U530" s="3" t="s">
        <v>348</v>
      </c>
      <c r="V530" s="3" t="s">
        <v>7751</v>
      </c>
      <c r="X530" s="3" t="s">
        <v>7752</v>
      </c>
      <c r="Y530" s="3" t="s">
        <v>7753</v>
      </c>
      <c r="Z530" s="3" t="s">
        <v>7754</v>
      </c>
      <c r="AA530" s="3">
        <v>0</v>
      </c>
      <c r="AB530" s="3">
        <v>0</v>
      </c>
      <c r="AC530" s="14">
        <v>46097</v>
      </c>
      <c r="AD530" s="3" t="s">
        <v>50</v>
      </c>
      <c r="AE530" s="3" t="s">
        <v>7647</v>
      </c>
      <c r="AF530" s="12" t="s">
        <v>7755</v>
      </c>
    </row>
    <row r="531" spans="1:32" ht="12.5" x14ac:dyDescent="0.25">
      <c r="A531" s="3" t="s">
        <v>7756</v>
      </c>
      <c r="B531" s="3" t="s">
        <v>224</v>
      </c>
      <c r="C531" s="3" t="s">
        <v>7757</v>
      </c>
      <c r="D531" s="3" t="s">
        <v>7758</v>
      </c>
      <c r="E531" s="3">
        <v>182</v>
      </c>
      <c r="F531" s="3">
        <v>1660</v>
      </c>
      <c r="G531" s="3">
        <v>252</v>
      </c>
      <c r="H531" s="3" t="b">
        <v>0</v>
      </c>
      <c r="I531" s="3" t="b">
        <v>0</v>
      </c>
      <c r="J531" s="3" t="s">
        <v>281</v>
      </c>
      <c r="L531" s="12" t="s">
        <v>7759</v>
      </c>
      <c r="O531" s="13">
        <v>5.1299999999999998E-2</v>
      </c>
      <c r="S531" s="3" t="s">
        <v>7760</v>
      </c>
      <c r="T531" s="3" t="s">
        <v>7761</v>
      </c>
      <c r="U531" s="3" t="s">
        <v>7762</v>
      </c>
      <c r="V531" s="3" t="s">
        <v>7763</v>
      </c>
      <c r="X531" s="3" t="s">
        <v>2287</v>
      </c>
      <c r="Y531" s="12" t="s">
        <v>7764</v>
      </c>
      <c r="Z531" s="3" t="s">
        <v>7765</v>
      </c>
      <c r="AA531" s="3">
        <v>8</v>
      </c>
      <c r="AB531" s="3">
        <v>1</v>
      </c>
      <c r="AC531" s="14">
        <v>46097</v>
      </c>
      <c r="AD531" s="3" t="s">
        <v>50</v>
      </c>
      <c r="AE531" s="3" t="s">
        <v>7647</v>
      </c>
      <c r="AF531" s="12" t="s">
        <v>7766</v>
      </c>
    </row>
    <row r="532" spans="1:32" ht="12.5" x14ac:dyDescent="0.25">
      <c r="A532" s="3" t="s">
        <v>7767</v>
      </c>
      <c r="B532" s="3" t="s">
        <v>224</v>
      </c>
      <c r="C532" s="3" t="s">
        <v>7768</v>
      </c>
      <c r="E532" s="3">
        <v>546</v>
      </c>
      <c r="F532" s="3">
        <v>1814</v>
      </c>
      <c r="G532" s="3">
        <v>1233</v>
      </c>
      <c r="H532" s="3" t="b">
        <v>0</v>
      </c>
      <c r="I532" s="3" t="b">
        <v>0</v>
      </c>
      <c r="L532" s="12" t="s">
        <v>7769</v>
      </c>
      <c r="O532" s="13">
        <v>8.0999999999999996E-3</v>
      </c>
      <c r="S532" s="3" t="s">
        <v>7770</v>
      </c>
      <c r="T532" s="3" t="s">
        <v>7771</v>
      </c>
      <c r="U532" s="3" t="s">
        <v>348</v>
      </c>
      <c r="V532" s="3" t="s">
        <v>7772</v>
      </c>
      <c r="X532" s="3" t="s">
        <v>7773</v>
      </c>
      <c r="Y532" s="12" t="s">
        <v>7774</v>
      </c>
      <c r="Z532" s="3" t="s">
        <v>7775</v>
      </c>
      <c r="AA532" s="3">
        <v>4</v>
      </c>
      <c r="AB532" s="3">
        <v>0</v>
      </c>
      <c r="AC532" s="14">
        <v>46097</v>
      </c>
      <c r="AD532" s="3" t="s">
        <v>50</v>
      </c>
      <c r="AE532" s="3" t="s">
        <v>7647</v>
      </c>
      <c r="AF532" s="12" t="s">
        <v>7776</v>
      </c>
    </row>
    <row r="533" spans="1:32" ht="12.5" x14ac:dyDescent="0.25">
      <c r="A533" s="3" t="s">
        <v>7777</v>
      </c>
      <c r="B533" s="3" t="s">
        <v>224</v>
      </c>
      <c r="C533" s="3" t="s">
        <v>7778</v>
      </c>
      <c r="D533" s="3" t="s">
        <v>7779</v>
      </c>
      <c r="E533" s="3">
        <v>54228</v>
      </c>
      <c r="F533" s="3">
        <v>2516</v>
      </c>
      <c r="G533" s="3">
        <v>158</v>
      </c>
      <c r="H533" s="3" t="b">
        <v>1</v>
      </c>
      <c r="I533" s="3" t="b">
        <v>0</v>
      </c>
      <c r="J533" s="3" t="s">
        <v>3958</v>
      </c>
      <c r="L533" s="12" t="s">
        <v>7780</v>
      </c>
      <c r="O533" s="13">
        <v>1.4999999999999999E-2</v>
      </c>
      <c r="P533" s="3" t="s">
        <v>7781</v>
      </c>
      <c r="R533" s="3" t="s">
        <v>7782</v>
      </c>
      <c r="S533" s="3" t="s">
        <v>7783</v>
      </c>
      <c r="T533" s="3" t="s">
        <v>7784</v>
      </c>
      <c r="U533" s="3" t="s">
        <v>7785</v>
      </c>
      <c r="V533" s="3" t="s">
        <v>7786</v>
      </c>
      <c r="W533" s="3" t="s">
        <v>7787</v>
      </c>
      <c r="X533" s="3" t="s">
        <v>7788</v>
      </c>
      <c r="Y533" s="3" t="s">
        <v>7789</v>
      </c>
      <c r="Z533" s="3" t="s">
        <v>7790</v>
      </c>
      <c r="AA533" s="3">
        <v>802</v>
      </c>
      <c r="AB533" s="3">
        <v>9</v>
      </c>
      <c r="AC533" s="14">
        <v>46097</v>
      </c>
      <c r="AD533" s="3" t="s">
        <v>50</v>
      </c>
      <c r="AE533" s="3" t="s">
        <v>7647</v>
      </c>
      <c r="AF533" s="12" t="s">
        <v>7791</v>
      </c>
    </row>
    <row r="534" spans="1:32" ht="12.5" x14ac:dyDescent="0.25">
      <c r="A534" s="3" t="s">
        <v>7792</v>
      </c>
      <c r="B534" s="3" t="s">
        <v>224</v>
      </c>
      <c r="C534" s="3" t="s">
        <v>7793</v>
      </c>
      <c r="D534" s="3" t="s">
        <v>7794</v>
      </c>
      <c r="E534" s="3">
        <v>192</v>
      </c>
      <c r="F534" s="3">
        <v>27</v>
      </c>
      <c r="G534" s="3">
        <v>11</v>
      </c>
      <c r="H534" s="3" t="b">
        <v>0</v>
      </c>
      <c r="I534" s="3" t="b">
        <v>0</v>
      </c>
      <c r="L534" s="12" t="s">
        <v>7795</v>
      </c>
      <c r="O534" s="13">
        <v>0.1094</v>
      </c>
      <c r="P534" s="3" t="s">
        <v>7796</v>
      </c>
      <c r="S534" s="3" t="s">
        <v>7797</v>
      </c>
      <c r="T534" s="3" t="s">
        <v>7798</v>
      </c>
      <c r="U534" s="3" t="s">
        <v>7799</v>
      </c>
      <c r="V534" s="3" t="s">
        <v>7800</v>
      </c>
      <c r="W534" s="3" t="s">
        <v>7801</v>
      </c>
      <c r="X534" s="3" t="s">
        <v>7802</v>
      </c>
      <c r="Y534" s="3" t="s">
        <v>7803</v>
      </c>
      <c r="Z534" s="12" t="s">
        <v>7804</v>
      </c>
      <c r="AA534" s="3">
        <v>21</v>
      </c>
      <c r="AB534" s="3">
        <v>0</v>
      </c>
      <c r="AC534" s="14">
        <v>46097</v>
      </c>
      <c r="AD534" s="3" t="s">
        <v>50</v>
      </c>
      <c r="AE534" s="3" t="s">
        <v>7647</v>
      </c>
      <c r="AF534" s="12" t="s">
        <v>7805</v>
      </c>
    </row>
    <row r="535" spans="1:32" ht="12.5" x14ac:dyDescent="0.25">
      <c r="A535" s="3" t="s">
        <v>7806</v>
      </c>
      <c r="B535" s="3" t="s">
        <v>224</v>
      </c>
      <c r="C535" s="3" t="s">
        <v>7807</v>
      </c>
      <c r="D535" s="3" t="s">
        <v>7808</v>
      </c>
      <c r="E535" s="3">
        <v>3929</v>
      </c>
      <c r="F535" s="3">
        <v>957</v>
      </c>
      <c r="G535" s="3">
        <v>25</v>
      </c>
      <c r="H535" s="3" t="b">
        <v>0</v>
      </c>
      <c r="I535" s="3" t="b">
        <v>0</v>
      </c>
      <c r="J535" s="3" t="s">
        <v>7809</v>
      </c>
      <c r="L535" s="12" t="s">
        <v>7810</v>
      </c>
      <c r="O535" s="13">
        <v>6.3899999999999998E-2</v>
      </c>
      <c r="P535" s="3" t="s">
        <v>7811</v>
      </c>
      <c r="Q535" s="3" t="s">
        <v>7812</v>
      </c>
      <c r="R535" s="3" t="s">
        <v>7813</v>
      </c>
      <c r="S535" s="3" t="s">
        <v>7814</v>
      </c>
      <c r="T535" s="3" t="s">
        <v>7815</v>
      </c>
      <c r="U535" s="3" t="s">
        <v>7816</v>
      </c>
      <c r="V535" s="3" t="s">
        <v>7817</v>
      </c>
      <c r="W535" s="3" t="s">
        <v>7818</v>
      </c>
      <c r="X535" s="3" t="s">
        <v>7819</v>
      </c>
      <c r="Y535" s="3" t="s">
        <v>7820</v>
      </c>
      <c r="Z535" s="3" t="s">
        <v>7821</v>
      </c>
      <c r="AA535" s="3">
        <v>247</v>
      </c>
      <c r="AB535" s="3">
        <v>4</v>
      </c>
      <c r="AC535" s="14">
        <v>46097</v>
      </c>
      <c r="AD535" s="3" t="s">
        <v>50</v>
      </c>
      <c r="AE535" s="3" t="s">
        <v>7647</v>
      </c>
      <c r="AF535" s="12" t="s">
        <v>7822</v>
      </c>
    </row>
    <row r="536" spans="1:32" ht="12.5" x14ac:dyDescent="0.25">
      <c r="A536" s="3" t="s">
        <v>7823</v>
      </c>
      <c r="B536" s="3" t="s">
        <v>224</v>
      </c>
      <c r="D536" s="3" t="s">
        <v>7824</v>
      </c>
      <c r="E536" s="3">
        <v>207</v>
      </c>
      <c r="F536" s="3">
        <v>342</v>
      </c>
      <c r="G536" s="3">
        <v>11</v>
      </c>
      <c r="H536" s="3" t="b">
        <v>0</v>
      </c>
      <c r="I536" s="3" t="b">
        <v>0</v>
      </c>
      <c r="L536" s="12" t="s">
        <v>7825</v>
      </c>
      <c r="O536" s="13">
        <v>0.24590000000000001</v>
      </c>
      <c r="P536" s="3" t="s">
        <v>7826</v>
      </c>
      <c r="R536" s="3" t="s">
        <v>7827</v>
      </c>
      <c r="S536" s="3" t="s">
        <v>7828</v>
      </c>
      <c r="T536" s="3" t="s">
        <v>7829</v>
      </c>
      <c r="U536" s="3" t="s">
        <v>7830</v>
      </c>
      <c r="V536" s="3" t="s">
        <v>7831</v>
      </c>
      <c r="W536" s="3" t="s">
        <v>7832</v>
      </c>
      <c r="X536" s="3" t="s">
        <v>7833</v>
      </c>
      <c r="Y536" s="3" t="s">
        <v>7834</v>
      </c>
      <c r="Z536" s="3" t="s">
        <v>7835</v>
      </c>
      <c r="AA536" s="3">
        <v>38</v>
      </c>
      <c r="AB536" s="3">
        <v>13</v>
      </c>
      <c r="AC536" s="14">
        <v>46097</v>
      </c>
      <c r="AD536" s="3" t="s">
        <v>50</v>
      </c>
      <c r="AE536" s="3" t="s">
        <v>7647</v>
      </c>
      <c r="AF536" s="12" t="s">
        <v>7836</v>
      </c>
    </row>
    <row r="537" spans="1:32" ht="12.5" x14ac:dyDescent="0.25">
      <c r="A537" s="3" t="s">
        <v>7837</v>
      </c>
      <c r="B537" s="3" t="s">
        <v>224</v>
      </c>
      <c r="C537" s="3" t="s">
        <v>7838</v>
      </c>
      <c r="D537" s="3" t="s">
        <v>7839</v>
      </c>
      <c r="E537" s="3">
        <v>1276</v>
      </c>
      <c r="F537" s="3">
        <v>2717</v>
      </c>
      <c r="G537" s="3">
        <v>32</v>
      </c>
      <c r="H537" s="3" t="b">
        <v>0</v>
      </c>
      <c r="I537" s="3" t="b">
        <v>0</v>
      </c>
      <c r="L537" s="12" t="s">
        <v>7840</v>
      </c>
      <c r="O537" s="13">
        <v>2.87E-2</v>
      </c>
      <c r="P537" s="3" t="s">
        <v>7841</v>
      </c>
      <c r="Q537" s="3" t="s">
        <v>7842</v>
      </c>
      <c r="S537" s="3" t="s">
        <v>7843</v>
      </c>
      <c r="T537" s="3" t="s">
        <v>7844</v>
      </c>
      <c r="U537" s="3" t="s">
        <v>7845</v>
      </c>
      <c r="V537" s="3" t="s">
        <v>7846</v>
      </c>
      <c r="W537" s="3" t="s">
        <v>7847</v>
      </c>
      <c r="X537" s="3" t="s">
        <v>7848</v>
      </c>
      <c r="Y537" s="3" t="s">
        <v>7849</v>
      </c>
      <c r="Z537" s="3" t="s">
        <v>7850</v>
      </c>
      <c r="AA537" s="3">
        <v>35</v>
      </c>
      <c r="AB537" s="3">
        <v>1</v>
      </c>
      <c r="AC537" s="14">
        <v>46097</v>
      </c>
      <c r="AD537" s="3" t="s">
        <v>50</v>
      </c>
      <c r="AE537" s="3" t="s">
        <v>7647</v>
      </c>
      <c r="AF537" s="12" t="s">
        <v>7851</v>
      </c>
    </row>
    <row r="538" spans="1:32" ht="12.5" x14ac:dyDescent="0.25">
      <c r="A538" s="3" t="s">
        <v>7852</v>
      </c>
      <c r="B538" s="3" t="s">
        <v>224</v>
      </c>
      <c r="C538" s="3" t="s">
        <v>7853</v>
      </c>
      <c r="D538" s="3" t="s">
        <v>7854</v>
      </c>
      <c r="E538" s="3">
        <v>224</v>
      </c>
      <c r="F538" s="3">
        <v>965</v>
      </c>
      <c r="G538" s="3">
        <v>18</v>
      </c>
      <c r="H538" s="3" t="b">
        <v>0</v>
      </c>
      <c r="I538" s="3" t="b">
        <v>0</v>
      </c>
      <c r="L538" s="12" t="s">
        <v>7855</v>
      </c>
      <c r="O538" s="13">
        <v>0.14660000000000001</v>
      </c>
      <c r="P538" s="3" t="s">
        <v>7856</v>
      </c>
      <c r="S538" s="3" t="s">
        <v>7857</v>
      </c>
      <c r="T538" s="3" t="s">
        <v>7858</v>
      </c>
      <c r="U538" s="3" t="s">
        <v>7859</v>
      </c>
      <c r="V538" s="3" t="s">
        <v>7860</v>
      </c>
      <c r="W538" s="3" t="s">
        <v>7861</v>
      </c>
      <c r="X538" s="3" t="s">
        <v>3360</v>
      </c>
      <c r="Y538" s="3" t="s">
        <v>7862</v>
      </c>
      <c r="Z538" s="3" t="s">
        <v>7863</v>
      </c>
      <c r="AA538" s="3">
        <v>30</v>
      </c>
      <c r="AB538" s="3">
        <v>3</v>
      </c>
      <c r="AC538" s="14">
        <v>46097</v>
      </c>
      <c r="AD538" s="3" t="s">
        <v>50</v>
      </c>
      <c r="AE538" s="3" t="s">
        <v>7647</v>
      </c>
      <c r="AF538" s="12" t="s">
        <v>7864</v>
      </c>
    </row>
    <row r="539" spans="1:32" ht="12.5" x14ac:dyDescent="0.25">
      <c r="A539" s="3" t="s">
        <v>7865</v>
      </c>
      <c r="B539" s="3" t="s">
        <v>224</v>
      </c>
      <c r="C539" s="3" t="s">
        <v>7866</v>
      </c>
      <c r="D539" s="3" t="s">
        <v>7867</v>
      </c>
      <c r="E539" s="3">
        <v>527</v>
      </c>
      <c r="F539" s="3">
        <v>752</v>
      </c>
      <c r="G539" s="3">
        <v>162</v>
      </c>
      <c r="H539" s="3" t="b">
        <v>0</v>
      </c>
      <c r="I539" s="3" t="b">
        <v>0</v>
      </c>
      <c r="L539" s="12" t="s">
        <v>7868</v>
      </c>
      <c r="O539" s="13">
        <v>6.1199999999999997E-2</v>
      </c>
      <c r="P539" s="3" t="s">
        <v>7869</v>
      </c>
      <c r="Q539" s="3" t="s">
        <v>7870</v>
      </c>
      <c r="S539" s="3" t="s">
        <v>7871</v>
      </c>
      <c r="T539" s="3" t="s">
        <v>7872</v>
      </c>
      <c r="U539" s="3" t="s">
        <v>7873</v>
      </c>
      <c r="V539" s="3" t="s">
        <v>7874</v>
      </c>
      <c r="W539" s="3" t="s">
        <v>7875</v>
      </c>
      <c r="X539" s="3" t="s">
        <v>7876</v>
      </c>
      <c r="Y539" s="3" t="s">
        <v>7877</v>
      </c>
      <c r="Z539" s="3" t="s">
        <v>7878</v>
      </c>
      <c r="AA539" s="3">
        <v>30</v>
      </c>
      <c r="AB539" s="3">
        <v>2</v>
      </c>
      <c r="AC539" s="14">
        <v>46097</v>
      </c>
      <c r="AD539" s="3" t="s">
        <v>50</v>
      </c>
      <c r="AE539" s="3" t="s">
        <v>7647</v>
      </c>
      <c r="AF539" s="12" t="s">
        <v>7879</v>
      </c>
    </row>
    <row r="540" spans="1:32" ht="12.5" x14ac:dyDescent="0.25">
      <c r="A540" s="3" t="s">
        <v>7880</v>
      </c>
      <c r="B540" s="3" t="s">
        <v>224</v>
      </c>
      <c r="C540" s="3" t="s">
        <v>7881</v>
      </c>
      <c r="D540" s="3" t="s">
        <v>7882</v>
      </c>
      <c r="E540" s="3">
        <v>184</v>
      </c>
      <c r="F540" s="3">
        <v>217</v>
      </c>
      <c r="G540" s="3">
        <v>14</v>
      </c>
      <c r="H540" s="3" t="b">
        <v>0</v>
      </c>
      <c r="I540" s="3" t="b">
        <v>1</v>
      </c>
      <c r="J540" s="3" t="s">
        <v>1341</v>
      </c>
      <c r="L540" s="12" t="s">
        <v>7883</v>
      </c>
      <c r="O540" s="13">
        <v>0.23910000000000001</v>
      </c>
      <c r="P540" s="3" t="s">
        <v>7884</v>
      </c>
      <c r="Q540" s="3" t="s">
        <v>7885</v>
      </c>
      <c r="R540" s="3" t="s">
        <v>7886</v>
      </c>
      <c r="S540" s="3" t="s">
        <v>7887</v>
      </c>
      <c r="T540" s="3" t="s">
        <v>7888</v>
      </c>
      <c r="U540" s="3" t="s">
        <v>7889</v>
      </c>
      <c r="V540" s="3" t="s">
        <v>7890</v>
      </c>
      <c r="W540" s="3" t="s">
        <v>7891</v>
      </c>
      <c r="X540" s="3" t="s">
        <v>7892</v>
      </c>
      <c r="Y540" s="3" t="s">
        <v>7893</v>
      </c>
      <c r="Z540" s="12" t="s">
        <v>7894</v>
      </c>
      <c r="AA540" s="3">
        <v>41</v>
      </c>
      <c r="AB540" s="3">
        <v>3</v>
      </c>
      <c r="AC540" s="14">
        <v>46097</v>
      </c>
      <c r="AD540" s="3" t="s">
        <v>50</v>
      </c>
      <c r="AE540" s="3" t="s">
        <v>7647</v>
      </c>
      <c r="AF540" s="12" t="s">
        <v>7895</v>
      </c>
    </row>
    <row r="541" spans="1:32" ht="12.5" x14ac:dyDescent="0.25">
      <c r="A541" s="3" t="s">
        <v>7896</v>
      </c>
      <c r="B541" s="3" t="s">
        <v>224</v>
      </c>
      <c r="C541" s="3" t="s">
        <v>7897</v>
      </c>
      <c r="D541" s="3" t="s">
        <v>7898</v>
      </c>
      <c r="E541" s="3">
        <v>1008</v>
      </c>
      <c r="F541" s="3">
        <v>2675</v>
      </c>
      <c r="G541" s="3">
        <v>772</v>
      </c>
      <c r="H541" s="3" t="b">
        <v>0</v>
      </c>
      <c r="I541" s="3" t="b">
        <v>1</v>
      </c>
      <c r="J541" s="3" t="s">
        <v>503</v>
      </c>
      <c r="K541" s="12" t="s">
        <v>7899</v>
      </c>
      <c r="L541" s="12" t="s">
        <v>7900</v>
      </c>
      <c r="O541" s="13">
        <v>1.14E-2</v>
      </c>
      <c r="P541" s="3" t="s">
        <v>7901</v>
      </c>
      <c r="Q541" s="3" t="s">
        <v>7902</v>
      </c>
      <c r="R541" s="3" t="s">
        <v>7903</v>
      </c>
      <c r="S541" s="3" t="s">
        <v>7904</v>
      </c>
      <c r="T541" s="3" t="s">
        <v>7905</v>
      </c>
      <c r="U541" s="3" t="s">
        <v>7906</v>
      </c>
      <c r="V541" s="3" t="s">
        <v>7907</v>
      </c>
      <c r="X541" s="3" t="s">
        <v>7908</v>
      </c>
      <c r="Y541" s="3" t="s">
        <v>7909</v>
      </c>
      <c r="Z541" s="3" t="s">
        <v>7910</v>
      </c>
      <c r="AA541" s="3">
        <v>11</v>
      </c>
      <c r="AB541" s="3">
        <v>1</v>
      </c>
      <c r="AC541" s="14">
        <v>46097</v>
      </c>
      <c r="AD541" s="3" t="s">
        <v>50</v>
      </c>
      <c r="AE541" s="3" t="s">
        <v>7647</v>
      </c>
      <c r="AF541" s="12" t="s">
        <v>7911</v>
      </c>
    </row>
    <row r="542" spans="1:32" ht="12.5" x14ac:dyDescent="0.25">
      <c r="A542" s="3" t="s">
        <v>7912</v>
      </c>
      <c r="B542" s="3" t="s">
        <v>224</v>
      </c>
      <c r="C542" s="3" t="s">
        <v>7913</v>
      </c>
      <c r="E542" s="3">
        <v>525</v>
      </c>
      <c r="F542" s="3">
        <v>5823</v>
      </c>
      <c r="G542" s="3">
        <v>2464</v>
      </c>
      <c r="H542" s="3" t="b">
        <v>0</v>
      </c>
      <c r="I542" s="3" t="b">
        <v>0</v>
      </c>
      <c r="L542" s="12" t="s">
        <v>7914</v>
      </c>
      <c r="O542" s="13">
        <v>5.9999999999999995E-4</v>
      </c>
      <c r="P542" s="3" t="s">
        <v>7915</v>
      </c>
      <c r="S542" s="3" t="s">
        <v>7916</v>
      </c>
      <c r="T542" s="3" t="s">
        <v>348</v>
      </c>
      <c r="U542" s="3" t="s">
        <v>7917</v>
      </c>
      <c r="V542" s="3" t="s">
        <v>7918</v>
      </c>
      <c r="X542" s="3" t="s">
        <v>7919</v>
      </c>
      <c r="Y542" s="3" t="s">
        <v>7920</v>
      </c>
      <c r="AA542" s="3">
        <v>0</v>
      </c>
      <c r="AB542" s="3">
        <v>0</v>
      </c>
      <c r="AC542" s="14">
        <v>46097</v>
      </c>
      <c r="AD542" s="3" t="s">
        <v>50</v>
      </c>
      <c r="AE542" s="3" t="s">
        <v>7647</v>
      </c>
      <c r="AF542" s="12" t="s">
        <v>7921</v>
      </c>
    </row>
    <row r="543" spans="1:32" ht="12.5" x14ac:dyDescent="0.25">
      <c r="A543" s="3" t="s">
        <v>7922</v>
      </c>
      <c r="B543" s="3" t="s">
        <v>224</v>
      </c>
      <c r="C543" s="3">
        <v>11</v>
      </c>
      <c r="D543" s="3" t="s">
        <v>7923</v>
      </c>
      <c r="E543" s="3">
        <v>653</v>
      </c>
      <c r="F543" s="3">
        <v>1372</v>
      </c>
      <c r="G543" s="3">
        <v>123</v>
      </c>
      <c r="H543" s="3" t="b">
        <v>0</v>
      </c>
      <c r="I543" s="3" t="b">
        <v>0</v>
      </c>
      <c r="L543" s="12" t="s">
        <v>7924</v>
      </c>
      <c r="O543" s="13">
        <v>0.13950000000000001</v>
      </c>
      <c r="P543" s="3" t="s">
        <v>7925</v>
      </c>
      <c r="S543" s="3" t="s">
        <v>7926</v>
      </c>
      <c r="T543" s="3" t="s">
        <v>7927</v>
      </c>
      <c r="U543" s="3" t="s">
        <v>7928</v>
      </c>
      <c r="V543" s="3" t="s">
        <v>7929</v>
      </c>
      <c r="W543" s="3" t="s">
        <v>7930</v>
      </c>
      <c r="X543" s="3" t="s">
        <v>7931</v>
      </c>
      <c r="Y543" s="3" t="s">
        <v>7932</v>
      </c>
      <c r="Z543" s="3" t="s">
        <v>7933</v>
      </c>
      <c r="AA543" s="3">
        <v>87</v>
      </c>
      <c r="AB543" s="3">
        <v>4</v>
      </c>
      <c r="AC543" s="14">
        <v>46097</v>
      </c>
      <c r="AD543" s="3" t="s">
        <v>50</v>
      </c>
      <c r="AE543" s="3" t="s">
        <v>7647</v>
      </c>
      <c r="AF543" s="12" t="s">
        <v>7934</v>
      </c>
    </row>
    <row r="544" spans="1:32" ht="12.5" x14ac:dyDescent="0.25">
      <c r="A544" s="3" t="s">
        <v>7935</v>
      </c>
      <c r="B544" s="3" t="s">
        <v>224</v>
      </c>
      <c r="C544" s="3" t="s">
        <v>7936</v>
      </c>
      <c r="D544" s="3" t="s">
        <v>7937</v>
      </c>
      <c r="E544" s="3">
        <v>72</v>
      </c>
      <c r="F544" s="3">
        <v>116</v>
      </c>
      <c r="G544" s="3">
        <v>39</v>
      </c>
      <c r="H544" s="3" t="b">
        <v>0</v>
      </c>
      <c r="I544" s="3" t="b">
        <v>0</v>
      </c>
      <c r="L544" s="12" t="s">
        <v>7938</v>
      </c>
      <c r="O544" s="13">
        <v>1.1599999999999999E-2</v>
      </c>
      <c r="P544" s="3" t="s">
        <v>7939</v>
      </c>
      <c r="S544" s="3" t="s">
        <v>7940</v>
      </c>
      <c r="T544" s="3" t="s">
        <v>7941</v>
      </c>
      <c r="U544" s="3" t="s">
        <v>348</v>
      </c>
      <c r="V544" s="3" t="s">
        <v>7942</v>
      </c>
      <c r="X544" s="3" t="s">
        <v>7943</v>
      </c>
      <c r="Y544" s="3" t="s">
        <v>7944</v>
      </c>
      <c r="AA544" s="3">
        <v>1</v>
      </c>
      <c r="AB544" s="3">
        <v>0</v>
      </c>
      <c r="AC544" s="14">
        <v>46097</v>
      </c>
      <c r="AD544" s="3" t="s">
        <v>50</v>
      </c>
      <c r="AE544" s="3" t="s">
        <v>7647</v>
      </c>
      <c r="AF544" s="12" t="s">
        <v>7945</v>
      </c>
    </row>
    <row r="545" spans="1:32" ht="12.5" x14ac:dyDescent="0.25">
      <c r="A545" s="3" t="s">
        <v>7946</v>
      </c>
      <c r="B545" s="3" t="s">
        <v>224</v>
      </c>
      <c r="C545" s="3" t="s">
        <v>7947</v>
      </c>
      <c r="D545" s="3" t="s">
        <v>7948</v>
      </c>
      <c r="E545" s="3">
        <v>280</v>
      </c>
      <c r="F545" s="3">
        <v>238</v>
      </c>
      <c r="G545" s="3">
        <v>38</v>
      </c>
      <c r="H545" s="3" t="b">
        <v>0</v>
      </c>
      <c r="I545" s="3" t="b">
        <v>0</v>
      </c>
      <c r="L545" s="12" t="s">
        <v>7949</v>
      </c>
      <c r="O545" s="13">
        <v>0.1777</v>
      </c>
      <c r="P545" s="3" t="s">
        <v>7950</v>
      </c>
      <c r="Q545" s="3" t="s">
        <v>7951</v>
      </c>
      <c r="S545" s="3" t="s">
        <v>7952</v>
      </c>
      <c r="T545" s="3" t="s">
        <v>7953</v>
      </c>
      <c r="U545" s="3" t="s">
        <v>7954</v>
      </c>
      <c r="V545" s="3" t="s">
        <v>7955</v>
      </c>
      <c r="W545" s="3" t="s">
        <v>7956</v>
      </c>
      <c r="X545" s="3" t="s">
        <v>7957</v>
      </c>
      <c r="Y545" s="12" t="s">
        <v>7958</v>
      </c>
      <c r="Z545" s="3" t="s">
        <v>7959</v>
      </c>
      <c r="AA545" s="3">
        <v>30</v>
      </c>
      <c r="AB545" s="3">
        <v>19</v>
      </c>
      <c r="AC545" s="14">
        <v>46097</v>
      </c>
      <c r="AD545" s="3" t="s">
        <v>50</v>
      </c>
      <c r="AE545" s="3" t="s">
        <v>7647</v>
      </c>
      <c r="AF545" s="12" t="s">
        <v>7960</v>
      </c>
    </row>
    <row r="546" spans="1:32" ht="12.5" x14ac:dyDescent="0.25">
      <c r="A546" s="3" t="s">
        <v>7961</v>
      </c>
      <c r="B546" s="3" t="s">
        <v>224</v>
      </c>
      <c r="C546" s="3" t="s">
        <v>7962</v>
      </c>
      <c r="D546" s="3" t="s">
        <v>7963</v>
      </c>
      <c r="E546" s="3">
        <v>402</v>
      </c>
      <c r="F546" s="3">
        <v>778</v>
      </c>
      <c r="G546" s="3">
        <v>70</v>
      </c>
      <c r="H546" s="3" t="b">
        <v>0</v>
      </c>
      <c r="I546" s="3" t="b">
        <v>0</v>
      </c>
      <c r="J546" s="3" t="s">
        <v>281</v>
      </c>
      <c r="L546" s="12" t="s">
        <v>7964</v>
      </c>
      <c r="O546" s="13">
        <v>1.0327999999999999</v>
      </c>
      <c r="P546" s="3" t="s">
        <v>7965</v>
      </c>
      <c r="Q546" s="3" t="s">
        <v>7966</v>
      </c>
      <c r="S546" s="3" t="s">
        <v>7967</v>
      </c>
      <c r="T546" s="3" t="s">
        <v>7968</v>
      </c>
      <c r="U546" s="3" t="s">
        <v>7969</v>
      </c>
      <c r="V546" s="3" t="s">
        <v>7970</v>
      </c>
      <c r="X546" s="3" t="s">
        <v>7971</v>
      </c>
      <c r="Y546" s="3" t="s">
        <v>7972</v>
      </c>
      <c r="Z546" s="3" t="s">
        <v>7973</v>
      </c>
      <c r="AA546" s="3">
        <v>405</v>
      </c>
      <c r="AB546" s="3">
        <v>10</v>
      </c>
      <c r="AC546" s="14">
        <v>46097</v>
      </c>
      <c r="AD546" s="3" t="s">
        <v>50</v>
      </c>
      <c r="AE546" s="3" t="s">
        <v>7647</v>
      </c>
      <c r="AF546" s="12" t="s">
        <v>7974</v>
      </c>
    </row>
    <row r="547" spans="1:32" ht="12.5" x14ac:dyDescent="0.25">
      <c r="A547" s="3" t="s">
        <v>7975</v>
      </c>
      <c r="B547" s="3" t="s">
        <v>224</v>
      </c>
      <c r="C547" s="3" t="s">
        <v>7976</v>
      </c>
      <c r="D547" s="3" t="s">
        <v>7977</v>
      </c>
      <c r="E547" s="3">
        <v>786</v>
      </c>
      <c r="F547" s="3">
        <v>1889</v>
      </c>
      <c r="G547" s="3">
        <v>395</v>
      </c>
      <c r="H547" s="3" t="b">
        <v>0</v>
      </c>
      <c r="I547" s="3" t="b">
        <v>0</v>
      </c>
      <c r="J547" s="3" t="s">
        <v>473</v>
      </c>
      <c r="K547" s="12" t="s">
        <v>7978</v>
      </c>
      <c r="L547" s="12" t="s">
        <v>7979</v>
      </c>
      <c r="O547" s="13">
        <v>3.5099999999999999E-2</v>
      </c>
      <c r="P547" s="3" t="s">
        <v>7980</v>
      </c>
      <c r="Q547" s="3" t="s">
        <v>7981</v>
      </c>
      <c r="S547" s="3" t="s">
        <v>7982</v>
      </c>
      <c r="T547" s="3" t="s">
        <v>7983</v>
      </c>
      <c r="U547" s="3" t="s">
        <v>7984</v>
      </c>
      <c r="V547" s="3" t="s">
        <v>7985</v>
      </c>
      <c r="W547" s="3" t="s">
        <v>7986</v>
      </c>
      <c r="X547" s="3" t="s">
        <v>3856</v>
      </c>
      <c r="Y547" s="3" t="s">
        <v>7987</v>
      </c>
      <c r="Z547" s="3" t="s">
        <v>7988</v>
      </c>
      <c r="AA547" s="3">
        <v>25</v>
      </c>
      <c r="AB547" s="3">
        <v>2</v>
      </c>
      <c r="AC547" s="14">
        <v>46097</v>
      </c>
      <c r="AD547" s="3" t="s">
        <v>50</v>
      </c>
      <c r="AE547" s="3" t="s">
        <v>7647</v>
      </c>
      <c r="AF547" s="12" t="s">
        <v>7989</v>
      </c>
    </row>
    <row r="548" spans="1:32" ht="12.5" x14ac:dyDescent="0.25">
      <c r="A548" s="3" t="s">
        <v>7990</v>
      </c>
      <c r="B548" s="3" t="s">
        <v>224</v>
      </c>
      <c r="C548" s="3" t="s">
        <v>7991</v>
      </c>
      <c r="E548" s="3">
        <v>844</v>
      </c>
      <c r="F548" s="3">
        <v>4178</v>
      </c>
      <c r="G548" s="3">
        <v>357</v>
      </c>
      <c r="H548" s="3" t="b">
        <v>0</v>
      </c>
      <c r="I548" s="3" t="b">
        <v>0</v>
      </c>
      <c r="L548" s="12" t="s">
        <v>7992</v>
      </c>
      <c r="O548" s="13">
        <v>4.2999999999999997E-2</v>
      </c>
      <c r="P548" s="3" t="s">
        <v>7993</v>
      </c>
      <c r="Q548" s="3" t="s">
        <v>7994</v>
      </c>
      <c r="R548" s="3" t="s">
        <v>7995</v>
      </c>
      <c r="S548" s="3" t="s">
        <v>7996</v>
      </c>
      <c r="T548" s="3" t="s">
        <v>7997</v>
      </c>
      <c r="U548" s="3" t="s">
        <v>7998</v>
      </c>
      <c r="V548" s="3" t="s">
        <v>7999</v>
      </c>
      <c r="W548" s="3" t="s">
        <v>8000</v>
      </c>
      <c r="X548" s="3" t="s">
        <v>439</v>
      </c>
      <c r="Z548" s="3" t="s">
        <v>8001</v>
      </c>
      <c r="AA548" s="3">
        <v>35</v>
      </c>
      <c r="AB548" s="3">
        <v>2</v>
      </c>
      <c r="AC548" s="14">
        <v>46097</v>
      </c>
      <c r="AD548" s="3" t="s">
        <v>50</v>
      </c>
      <c r="AE548" s="3" t="s">
        <v>7647</v>
      </c>
      <c r="AF548" s="12" t="s">
        <v>8002</v>
      </c>
    </row>
    <row r="549" spans="1:32" ht="12.5" x14ac:dyDescent="0.25">
      <c r="A549" s="3" t="s">
        <v>8003</v>
      </c>
      <c r="B549" s="3" t="s">
        <v>224</v>
      </c>
      <c r="C549" s="3" t="s">
        <v>8004</v>
      </c>
      <c r="D549" s="3" t="s">
        <v>8005</v>
      </c>
      <c r="E549" s="3">
        <v>1293</v>
      </c>
      <c r="F549" s="3">
        <v>1686</v>
      </c>
      <c r="G549" s="3">
        <v>1403</v>
      </c>
      <c r="H549" s="3" t="b">
        <v>0</v>
      </c>
      <c r="I549" s="3" t="b">
        <v>0</v>
      </c>
      <c r="L549" s="12" t="s">
        <v>8006</v>
      </c>
      <c r="N549" s="3">
        <v>344007155</v>
      </c>
      <c r="O549" s="13">
        <v>7.51E-2</v>
      </c>
      <c r="P549" s="3" t="s">
        <v>8007</v>
      </c>
      <c r="Q549" s="3" t="s">
        <v>8008</v>
      </c>
      <c r="S549" s="3" t="s">
        <v>8009</v>
      </c>
      <c r="T549" s="3" t="s">
        <v>8010</v>
      </c>
      <c r="U549" s="3" t="s">
        <v>8011</v>
      </c>
      <c r="V549" s="3" t="s">
        <v>8012</v>
      </c>
      <c r="X549" s="3" t="s">
        <v>8013</v>
      </c>
      <c r="Y549" s="3" t="s">
        <v>8014</v>
      </c>
      <c r="Z549" s="3" t="s">
        <v>8015</v>
      </c>
      <c r="AA549" s="3">
        <v>96</v>
      </c>
      <c r="AB549" s="3">
        <v>1</v>
      </c>
      <c r="AC549" s="14">
        <v>46097</v>
      </c>
      <c r="AD549" s="3" t="s">
        <v>50</v>
      </c>
      <c r="AE549" s="3" t="s">
        <v>7647</v>
      </c>
      <c r="AF549" s="12" t="s">
        <v>8016</v>
      </c>
    </row>
    <row r="550" spans="1:32" ht="12.5" x14ac:dyDescent="0.25">
      <c r="A550" s="3" t="s">
        <v>8017</v>
      </c>
      <c r="B550" s="3" t="s">
        <v>224</v>
      </c>
      <c r="C550" s="3" t="s">
        <v>8018</v>
      </c>
      <c r="E550" s="3">
        <v>2675</v>
      </c>
      <c r="F550" s="3">
        <v>1866</v>
      </c>
      <c r="G550" s="3">
        <v>2163</v>
      </c>
      <c r="H550" s="3" t="b">
        <v>0</v>
      </c>
      <c r="I550" s="3" t="b">
        <v>0</v>
      </c>
      <c r="L550" s="12" t="s">
        <v>8019</v>
      </c>
      <c r="O550" s="13">
        <v>4.3499999999999997E-2</v>
      </c>
      <c r="P550" s="3" t="s">
        <v>8020</v>
      </c>
      <c r="Q550" s="3" t="s">
        <v>8021</v>
      </c>
      <c r="R550" s="3" t="s">
        <v>8022</v>
      </c>
      <c r="S550" s="3" t="s">
        <v>8023</v>
      </c>
      <c r="T550" s="3" t="s">
        <v>8024</v>
      </c>
      <c r="U550" s="3" t="s">
        <v>8025</v>
      </c>
      <c r="V550" s="3" t="s">
        <v>8026</v>
      </c>
      <c r="W550" s="3" t="s">
        <v>8027</v>
      </c>
      <c r="X550" s="3" t="s">
        <v>8028</v>
      </c>
      <c r="Y550" s="3" t="s">
        <v>8029</v>
      </c>
      <c r="Z550" s="3" t="s">
        <v>8030</v>
      </c>
      <c r="AA550" s="3">
        <v>114</v>
      </c>
      <c r="AB550" s="3">
        <v>3</v>
      </c>
      <c r="AC550" s="14">
        <v>46097</v>
      </c>
      <c r="AD550" s="3" t="s">
        <v>50</v>
      </c>
      <c r="AE550" s="3" t="s">
        <v>7647</v>
      </c>
      <c r="AF550" s="12" t="s">
        <v>8031</v>
      </c>
    </row>
    <row r="551" spans="1:32" ht="12.5" x14ac:dyDescent="0.25">
      <c r="A551" s="3" t="s">
        <v>8032</v>
      </c>
      <c r="B551" s="3" t="s">
        <v>224</v>
      </c>
      <c r="C551" s="3" t="s">
        <v>8033</v>
      </c>
      <c r="D551" s="3" t="s">
        <v>8034</v>
      </c>
      <c r="E551" s="3">
        <v>2733</v>
      </c>
      <c r="F551" s="3">
        <v>1237</v>
      </c>
      <c r="G551" s="3">
        <v>209</v>
      </c>
      <c r="H551" s="3" t="b">
        <v>0</v>
      </c>
      <c r="I551" s="3" t="b">
        <v>1</v>
      </c>
      <c r="J551" s="3" t="s">
        <v>503</v>
      </c>
      <c r="L551" s="12" t="s">
        <v>8035</v>
      </c>
      <c r="O551" s="13">
        <v>3.7199999999999997E-2</v>
      </c>
      <c r="P551" s="3" t="s">
        <v>8036</v>
      </c>
      <c r="Q551" s="3" t="s">
        <v>8037</v>
      </c>
      <c r="R551" s="3" t="s">
        <v>8038</v>
      </c>
      <c r="S551" s="3" t="s">
        <v>8039</v>
      </c>
      <c r="T551" s="3" t="s">
        <v>8040</v>
      </c>
      <c r="U551" s="3" t="s">
        <v>8041</v>
      </c>
      <c r="V551" s="3" t="s">
        <v>8042</v>
      </c>
      <c r="W551" s="3" t="s">
        <v>8043</v>
      </c>
      <c r="X551" s="3" t="s">
        <v>8044</v>
      </c>
      <c r="Y551" s="3" t="s">
        <v>8045</v>
      </c>
      <c r="Z551" s="3" t="s">
        <v>8046</v>
      </c>
      <c r="AA551" s="3">
        <v>98</v>
      </c>
      <c r="AB551" s="3">
        <v>4</v>
      </c>
      <c r="AC551" s="14">
        <v>46097</v>
      </c>
      <c r="AD551" s="3" t="s">
        <v>50</v>
      </c>
      <c r="AE551" s="3" t="s">
        <v>7647</v>
      </c>
      <c r="AF551" s="12" t="s">
        <v>8047</v>
      </c>
    </row>
    <row r="552" spans="1:32" ht="12.5" x14ac:dyDescent="0.25">
      <c r="A552" s="3" t="s">
        <v>8048</v>
      </c>
      <c r="B552" s="3" t="s">
        <v>224</v>
      </c>
      <c r="C552" s="3" t="s">
        <v>8049</v>
      </c>
      <c r="D552" s="3" t="s">
        <v>8050</v>
      </c>
      <c r="E552" s="3">
        <v>304</v>
      </c>
      <c r="F552" s="3">
        <v>569</v>
      </c>
      <c r="G552" s="3">
        <v>13</v>
      </c>
      <c r="H552" s="3" t="b">
        <v>0</v>
      </c>
      <c r="I552" s="3" t="b">
        <v>0</v>
      </c>
      <c r="L552" s="12" t="s">
        <v>8051</v>
      </c>
      <c r="O552" s="13">
        <v>0.15490000000000001</v>
      </c>
      <c r="P552" s="3" t="s">
        <v>8052</v>
      </c>
      <c r="R552" s="3" t="s">
        <v>8053</v>
      </c>
      <c r="S552" s="3" t="s">
        <v>8054</v>
      </c>
      <c r="T552" s="3" t="s">
        <v>8055</v>
      </c>
      <c r="U552" s="3" t="s">
        <v>8056</v>
      </c>
      <c r="V552" s="3" t="s">
        <v>8057</v>
      </c>
      <c r="W552" s="3" t="s">
        <v>8058</v>
      </c>
      <c r="X552" s="3" t="s">
        <v>8059</v>
      </c>
      <c r="Y552" s="3" t="s">
        <v>8060</v>
      </c>
      <c r="Z552" s="3" t="s">
        <v>8061</v>
      </c>
      <c r="AA552" s="3">
        <v>47</v>
      </c>
      <c r="AB552" s="3">
        <v>0</v>
      </c>
      <c r="AC552" s="14">
        <v>46097</v>
      </c>
      <c r="AD552" s="3" t="s">
        <v>50</v>
      </c>
      <c r="AE552" s="3" t="s">
        <v>7647</v>
      </c>
      <c r="AF552" s="12" t="s">
        <v>8062</v>
      </c>
    </row>
    <row r="553" spans="1:32" ht="12.5" x14ac:dyDescent="0.25">
      <c r="A553" s="3" t="s">
        <v>8063</v>
      </c>
      <c r="B553" s="3" t="s">
        <v>224</v>
      </c>
      <c r="C553" s="3" t="s">
        <v>8064</v>
      </c>
      <c r="D553" s="3" t="s">
        <v>8065</v>
      </c>
      <c r="E553" s="3">
        <v>151</v>
      </c>
      <c r="F553" s="3">
        <v>853</v>
      </c>
      <c r="G553" s="3">
        <v>39</v>
      </c>
      <c r="H553" s="3" t="b">
        <v>0</v>
      </c>
      <c r="I553" s="3" t="b">
        <v>0</v>
      </c>
      <c r="L553" s="12" t="s">
        <v>8066</v>
      </c>
      <c r="O553" s="13">
        <v>0.29249999999999998</v>
      </c>
      <c r="P553" s="3" t="s">
        <v>8067</v>
      </c>
      <c r="Q553" s="3" t="s">
        <v>8068</v>
      </c>
      <c r="S553" s="3" t="s">
        <v>8069</v>
      </c>
      <c r="T553" s="3" t="s">
        <v>8070</v>
      </c>
      <c r="U553" s="3" t="s">
        <v>8071</v>
      </c>
      <c r="V553" s="3" t="s">
        <v>8072</v>
      </c>
      <c r="X553" s="3" t="s">
        <v>8073</v>
      </c>
      <c r="Y553" s="3" t="s">
        <v>8074</v>
      </c>
      <c r="Z553" s="3" t="s">
        <v>8075</v>
      </c>
      <c r="AA553" s="3">
        <v>43</v>
      </c>
      <c r="AB553" s="3">
        <v>1</v>
      </c>
      <c r="AC553" s="14">
        <v>46097</v>
      </c>
      <c r="AD553" s="3" t="s">
        <v>50</v>
      </c>
      <c r="AE553" s="3" t="s">
        <v>7647</v>
      </c>
      <c r="AF553" s="12" t="s">
        <v>8076</v>
      </c>
    </row>
    <row r="554" spans="1:32" ht="12.5" x14ac:dyDescent="0.25">
      <c r="A554" s="3" t="s">
        <v>8077</v>
      </c>
      <c r="B554" s="3" t="s">
        <v>224</v>
      </c>
      <c r="C554" s="3" t="s">
        <v>8078</v>
      </c>
      <c r="D554" s="3" t="s">
        <v>8079</v>
      </c>
      <c r="E554" s="3">
        <v>520</v>
      </c>
      <c r="F554" s="3">
        <v>1175</v>
      </c>
      <c r="G554" s="3">
        <v>195</v>
      </c>
      <c r="H554" s="3" t="b">
        <v>0</v>
      </c>
      <c r="I554" s="3" t="b">
        <v>0</v>
      </c>
      <c r="L554" s="12" t="s">
        <v>8080</v>
      </c>
      <c r="O554" s="13">
        <v>7.3400000000000007E-2</v>
      </c>
      <c r="P554" s="3" t="s">
        <v>8081</v>
      </c>
      <c r="R554" s="3" t="s">
        <v>8082</v>
      </c>
      <c r="S554" s="3" t="s">
        <v>8083</v>
      </c>
      <c r="T554" s="3" t="s">
        <v>8084</v>
      </c>
      <c r="U554" s="3" t="s">
        <v>8085</v>
      </c>
      <c r="V554" s="3" t="s">
        <v>8086</v>
      </c>
      <c r="W554" s="3" t="s">
        <v>8087</v>
      </c>
      <c r="X554" s="3" t="s">
        <v>321</v>
      </c>
      <c r="Y554" s="3" t="s">
        <v>8088</v>
      </c>
      <c r="AA554" s="3">
        <v>36</v>
      </c>
      <c r="AB554" s="3">
        <v>2</v>
      </c>
      <c r="AC554" s="14">
        <v>46097</v>
      </c>
      <c r="AD554" s="3" t="s">
        <v>50</v>
      </c>
      <c r="AE554" s="3" t="s">
        <v>7647</v>
      </c>
      <c r="AF554" s="12" t="s">
        <v>8089</v>
      </c>
    </row>
    <row r="555" spans="1:32" ht="12.5" x14ac:dyDescent="0.25">
      <c r="A555" s="3" t="s">
        <v>8090</v>
      </c>
      <c r="B555" s="3" t="s">
        <v>224</v>
      </c>
      <c r="C555" s="3" t="s">
        <v>8091</v>
      </c>
      <c r="D555" s="3" t="s">
        <v>8092</v>
      </c>
      <c r="E555" s="3">
        <v>74</v>
      </c>
      <c r="F555" s="3">
        <v>570</v>
      </c>
      <c r="G555" s="3">
        <v>113</v>
      </c>
      <c r="H555" s="3" t="b">
        <v>0</v>
      </c>
      <c r="I555" s="3" t="b">
        <v>0</v>
      </c>
      <c r="L555" s="12" t="s">
        <v>8093</v>
      </c>
      <c r="O555" s="13">
        <v>0.18579999999999999</v>
      </c>
      <c r="P555" s="3" t="s">
        <v>8094</v>
      </c>
      <c r="Q555" s="3" t="s">
        <v>8095</v>
      </c>
      <c r="S555" s="3" t="s">
        <v>8096</v>
      </c>
      <c r="T555" s="3" t="s">
        <v>8097</v>
      </c>
      <c r="U555" s="3" t="s">
        <v>8098</v>
      </c>
      <c r="V555" s="3" t="s">
        <v>8099</v>
      </c>
      <c r="W555" s="3" t="s">
        <v>8100</v>
      </c>
      <c r="X555" s="3" t="s">
        <v>439</v>
      </c>
      <c r="Z555" s="3" t="s">
        <v>8101</v>
      </c>
      <c r="AA555" s="3">
        <v>12</v>
      </c>
      <c r="AB555" s="3">
        <v>2</v>
      </c>
      <c r="AC555" s="14">
        <v>46097</v>
      </c>
      <c r="AD555" s="3" t="s">
        <v>50</v>
      </c>
      <c r="AE555" s="3" t="s">
        <v>7647</v>
      </c>
      <c r="AF555" s="12" t="s">
        <v>8102</v>
      </c>
    </row>
    <row r="556" spans="1:32" ht="12.5" x14ac:dyDescent="0.25">
      <c r="A556" s="3" t="s">
        <v>8103</v>
      </c>
      <c r="B556" s="3" t="s">
        <v>224</v>
      </c>
      <c r="C556" s="3" t="s">
        <v>8104</v>
      </c>
      <c r="D556" s="3" t="s">
        <v>8105</v>
      </c>
      <c r="E556" s="3">
        <v>74</v>
      </c>
      <c r="F556" s="3">
        <v>162</v>
      </c>
      <c r="G556" s="3">
        <v>23</v>
      </c>
      <c r="H556" s="3" t="b">
        <v>0</v>
      </c>
      <c r="I556" s="3" t="b">
        <v>0</v>
      </c>
      <c r="L556" s="12" t="s">
        <v>8106</v>
      </c>
      <c r="O556" s="13">
        <v>6.7599999999999993E-2</v>
      </c>
      <c r="P556" s="3" t="s">
        <v>8107</v>
      </c>
      <c r="S556" s="3" t="s">
        <v>8108</v>
      </c>
      <c r="T556" s="3" t="s">
        <v>8109</v>
      </c>
      <c r="U556" s="3" t="s">
        <v>8110</v>
      </c>
      <c r="V556" s="3" t="s">
        <v>8111</v>
      </c>
      <c r="W556" s="3" t="s">
        <v>8112</v>
      </c>
      <c r="X556" s="3" t="s">
        <v>615</v>
      </c>
      <c r="Y556" s="3" t="s">
        <v>8113</v>
      </c>
      <c r="AA556" s="3">
        <v>3</v>
      </c>
      <c r="AB556" s="3">
        <v>2</v>
      </c>
      <c r="AC556" s="14">
        <v>46097</v>
      </c>
      <c r="AD556" s="3" t="s">
        <v>50</v>
      </c>
      <c r="AE556" s="3" t="s">
        <v>7647</v>
      </c>
      <c r="AF556" s="12" t="s">
        <v>8114</v>
      </c>
    </row>
    <row r="557" spans="1:32" ht="12.5" x14ac:dyDescent="0.25">
      <c r="A557" s="3" t="s">
        <v>8115</v>
      </c>
      <c r="B557" s="3" t="s">
        <v>224</v>
      </c>
      <c r="C557" s="3" t="s">
        <v>8116</v>
      </c>
      <c r="E557" s="3">
        <v>59</v>
      </c>
      <c r="F557" s="3">
        <v>182</v>
      </c>
      <c r="G557" s="3">
        <v>163</v>
      </c>
      <c r="H557" s="3" t="b">
        <v>0</v>
      </c>
      <c r="I557" s="3" t="b">
        <v>0</v>
      </c>
      <c r="L557" s="12" t="s">
        <v>8117</v>
      </c>
      <c r="O557" s="13">
        <v>7.7700000000000005E-2</v>
      </c>
      <c r="P557" s="3" t="s">
        <v>8118</v>
      </c>
      <c r="Q557" s="3" t="s">
        <v>8119</v>
      </c>
      <c r="R557" s="3" t="s">
        <v>8120</v>
      </c>
      <c r="S557" s="3" t="s">
        <v>8121</v>
      </c>
      <c r="T557" s="3" t="s">
        <v>8122</v>
      </c>
      <c r="U557" s="3" t="s">
        <v>8123</v>
      </c>
      <c r="V557" s="3" t="s">
        <v>8124</v>
      </c>
      <c r="W557" s="3" t="s">
        <v>8125</v>
      </c>
      <c r="X557" s="3" t="s">
        <v>8126</v>
      </c>
      <c r="Y557" s="3" t="s">
        <v>8127</v>
      </c>
      <c r="Z557" s="3" t="s">
        <v>8128</v>
      </c>
      <c r="AA557" s="3">
        <v>4</v>
      </c>
      <c r="AB557" s="3">
        <v>1</v>
      </c>
      <c r="AC557" s="14">
        <v>46097</v>
      </c>
      <c r="AD557" s="3" t="s">
        <v>50</v>
      </c>
      <c r="AE557" s="3" t="s">
        <v>7647</v>
      </c>
      <c r="AF557" s="12" t="s">
        <v>8129</v>
      </c>
    </row>
    <row r="558" spans="1:32" ht="12.5" x14ac:dyDescent="0.25">
      <c r="A558" s="3" t="s">
        <v>8130</v>
      </c>
      <c r="B558" s="3" t="s">
        <v>224</v>
      </c>
      <c r="C558" s="3" t="s">
        <v>8131</v>
      </c>
      <c r="D558" s="3" t="s">
        <v>8132</v>
      </c>
      <c r="E558" s="3">
        <v>1287</v>
      </c>
      <c r="F558" s="3">
        <v>5696</v>
      </c>
      <c r="G558" s="3">
        <v>23</v>
      </c>
      <c r="H558" s="3" t="b">
        <v>0</v>
      </c>
      <c r="I558" s="3" t="b">
        <v>0</v>
      </c>
      <c r="J558" s="3" t="s">
        <v>473</v>
      </c>
      <c r="K558" s="12" t="s">
        <v>8133</v>
      </c>
      <c r="L558" s="12" t="s">
        <v>8134</v>
      </c>
      <c r="O558" s="13">
        <v>2.8E-3</v>
      </c>
      <c r="S558" s="3" t="s">
        <v>8135</v>
      </c>
      <c r="T558" s="3" t="s">
        <v>8136</v>
      </c>
      <c r="U558" s="3" t="s">
        <v>2753</v>
      </c>
      <c r="V558" s="3" t="s">
        <v>8137</v>
      </c>
      <c r="W558" s="3" t="s">
        <v>8138</v>
      </c>
      <c r="X558" s="3" t="s">
        <v>615</v>
      </c>
      <c r="Y558" s="3" t="s">
        <v>8139</v>
      </c>
      <c r="AA558" s="3">
        <v>4</v>
      </c>
      <c r="AB558" s="3">
        <v>0</v>
      </c>
      <c r="AC558" s="14">
        <v>46097</v>
      </c>
      <c r="AD558" s="3" t="s">
        <v>50</v>
      </c>
      <c r="AE558" s="3" t="s">
        <v>7647</v>
      </c>
      <c r="AF558" s="12" t="s">
        <v>8140</v>
      </c>
    </row>
    <row r="559" spans="1:32" ht="12.5" x14ac:dyDescent="0.25">
      <c r="A559" s="3" t="s">
        <v>8141</v>
      </c>
      <c r="B559" s="3" t="s">
        <v>224</v>
      </c>
      <c r="C559" s="3" t="s">
        <v>8142</v>
      </c>
      <c r="D559" s="3" t="s">
        <v>8143</v>
      </c>
      <c r="E559" s="3">
        <v>720</v>
      </c>
      <c r="F559" s="3">
        <v>5538</v>
      </c>
      <c r="G559" s="3">
        <v>1174</v>
      </c>
      <c r="H559" s="3" t="b">
        <v>0</v>
      </c>
      <c r="I559" s="3" t="b">
        <v>0</v>
      </c>
      <c r="L559" s="12" t="s">
        <v>8144</v>
      </c>
      <c r="O559" s="13">
        <v>2.06E-2</v>
      </c>
      <c r="P559" s="3" t="s">
        <v>8145</v>
      </c>
      <c r="Q559" s="3" t="s">
        <v>8146</v>
      </c>
      <c r="R559" s="3" t="s">
        <v>8147</v>
      </c>
      <c r="S559" s="3" t="s">
        <v>8148</v>
      </c>
      <c r="T559" s="3" t="s">
        <v>8149</v>
      </c>
      <c r="U559" s="3" t="s">
        <v>3329</v>
      </c>
      <c r="V559" s="3" t="s">
        <v>8150</v>
      </c>
      <c r="X559" s="3" t="s">
        <v>8151</v>
      </c>
      <c r="Y559" s="3" t="s">
        <v>8152</v>
      </c>
      <c r="Z559" s="3" t="s">
        <v>8153</v>
      </c>
      <c r="AA559" s="3">
        <v>15</v>
      </c>
      <c r="AB559" s="3">
        <v>0</v>
      </c>
      <c r="AC559" s="14">
        <v>46097</v>
      </c>
      <c r="AD559" s="3" t="s">
        <v>50</v>
      </c>
      <c r="AE559" s="3" t="s">
        <v>7647</v>
      </c>
      <c r="AF559" s="12" t="s">
        <v>8154</v>
      </c>
    </row>
    <row r="560" spans="1:32" ht="12.5" x14ac:dyDescent="0.25">
      <c r="A560" s="3" t="s">
        <v>8155</v>
      </c>
      <c r="B560" s="3" t="s">
        <v>224</v>
      </c>
      <c r="C560" s="3" t="s">
        <v>8156</v>
      </c>
      <c r="D560" s="3" t="s">
        <v>8157</v>
      </c>
      <c r="E560" s="3">
        <v>106</v>
      </c>
      <c r="F560" s="3">
        <v>49</v>
      </c>
      <c r="G560" s="3">
        <v>88</v>
      </c>
      <c r="H560" s="3" t="b">
        <v>0</v>
      </c>
      <c r="I560" s="3" t="b">
        <v>0</v>
      </c>
      <c r="L560" s="12" t="s">
        <v>8158</v>
      </c>
      <c r="O560" s="13">
        <v>9.5899999999999999E-2</v>
      </c>
      <c r="P560" s="3" t="s">
        <v>8159</v>
      </c>
      <c r="Q560" s="3" t="s">
        <v>8160</v>
      </c>
      <c r="R560" s="3" t="s">
        <v>8161</v>
      </c>
      <c r="S560" s="3" t="s">
        <v>8162</v>
      </c>
      <c r="T560" s="3" t="s">
        <v>8163</v>
      </c>
      <c r="U560" s="3" t="s">
        <v>8164</v>
      </c>
      <c r="V560" s="3" t="s">
        <v>8165</v>
      </c>
      <c r="W560" s="3" t="s">
        <v>8166</v>
      </c>
      <c r="X560" s="3" t="s">
        <v>2904</v>
      </c>
      <c r="Y560" s="3" t="s">
        <v>8167</v>
      </c>
      <c r="Z560" s="3" t="s">
        <v>8168</v>
      </c>
      <c r="AA560" s="3">
        <v>10</v>
      </c>
      <c r="AB560" s="3">
        <v>1</v>
      </c>
      <c r="AC560" s="14">
        <v>46097</v>
      </c>
      <c r="AD560" s="3" t="s">
        <v>50</v>
      </c>
      <c r="AE560" s="3" t="s">
        <v>7647</v>
      </c>
      <c r="AF560" s="12" t="s">
        <v>8169</v>
      </c>
    </row>
    <row r="561" spans="1:32" ht="12.5" x14ac:dyDescent="0.25">
      <c r="A561" s="3" t="s">
        <v>8170</v>
      </c>
      <c r="B561" s="3" t="s">
        <v>224</v>
      </c>
      <c r="C561" s="3" t="s">
        <v>8171</v>
      </c>
      <c r="D561" s="3" t="s">
        <v>8172</v>
      </c>
      <c r="E561" s="3">
        <v>648</v>
      </c>
      <c r="F561" s="3">
        <v>597</v>
      </c>
      <c r="G561" s="3">
        <v>12</v>
      </c>
      <c r="H561" s="3" t="b">
        <v>0</v>
      </c>
      <c r="I561" s="3" t="b">
        <v>0</v>
      </c>
      <c r="J561" s="3" t="s">
        <v>3958</v>
      </c>
      <c r="L561" s="12" t="s">
        <v>8173</v>
      </c>
      <c r="O561" s="13">
        <v>2.4299999999999999E-2</v>
      </c>
      <c r="P561" s="3" t="s">
        <v>8174</v>
      </c>
      <c r="S561" s="3" t="s">
        <v>8175</v>
      </c>
      <c r="T561" s="3" t="s">
        <v>8176</v>
      </c>
      <c r="U561" s="3" t="s">
        <v>348</v>
      </c>
      <c r="V561" s="3" t="s">
        <v>8177</v>
      </c>
      <c r="X561" s="3" t="s">
        <v>8178</v>
      </c>
      <c r="Y561" s="3" t="s">
        <v>8179</v>
      </c>
      <c r="AA561" s="3">
        <v>16</v>
      </c>
      <c r="AB561" s="3">
        <v>0</v>
      </c>
      <c r="AC561" s="14">
        <v>46097</v>
      </c>
      <c r="AD561" s="3" t="s">
        <v>50</v>
      </c>
      <c r="AE561" s="3" t="s">
        <v>7647</v>
      </c>
      <c r="AF561" s="12" t="s">
        <v>8180</v>
      </c>
    </row>
    <row r="562" spans="1:32" ht="12.5" x14ac:dyDescent="0.25">
      <c r="A562" s="3" t="s">
        <v>8181</v>
      </c>
      <c r="B562" s="3" t="s">
        <v>224</v>
      </c>
      <c r="C562" s="3" t="s">
        <v>8182</v>
      </c>
      <c r="E562" s="3">
        <v>450</v>
      </c>
      <c r="F562" s="3">
        <v>437</v>
      </c>
      <c r="G562" s="3">
        <v>261</v>
      </c>
      <c r="H562" s="3" t="b">
        <v>0</v>
      </c>
      <c r="I562" s="3" t="b">
        <v>0</v>
      </c>
      <c r="L562" s="12" t="s">
        <v>8183</v>
      </c>
      <c r="O562" s="13">
        <v>0.16980000000000001</v>
      </c>
      <c r="P562" s="3" t="s">
        <v>8184</v>
      </c>
      <c r="Q562" s="3" t="s">
        <v>8185</v>
      </c>
      <c r="S562" s="3" t="s">
        <v>8186</v>
      </c>
      <c r="T562" s="3" t="s">
        <v>8187</v>
      </c>
      <c r="U562" s="3" t="s">
        <v>8188</v>
      </c>
      <c r="V562" s="3" t="s">
        <v>8189</v>
      </c>
      <c r="W562" s="3" t="s">
        <v>8190</v>
      </c>
      <c r="X562" s="3" t="s">
        <v>8191</v>
      </c>
      <c r="Y562" s="3" t="s">
        <v>8192</v>
      </c>
      <c r="Z562" s="3" t="s">
        <v>8193</v>
      </c>
      <c r="AA562" s="3">
        <v>71</v>
      </c>
      <c r="AB562" s="3">
        <v>5</v>
      </c>
      <c r="AC562" s="14">
        <v>46097</v>
      </c>
      <c r="AD562" s="3" t="s">
        <v>50</v>
      </c>
      <c r="AE562" s="3" t="s">
        <v>7647</v>
      </c>
      <c r="AF562" s="12" t="s">
        <v>8194</v>
      </c>
    </row>
    <row r="563" spans="1:32" ht="12.5" x14ac:dyDescent="0.25">
      <c r="A563" s="3" t="s">
        <v>8195</v>
      </c>
      <c r="B563" s="3" t="s">
        <v>224</v>
      </c>
      <c r="C563" s="3" t="s">
        <v>8196</v>
      </c>
      <c r="D563" s="3" t="s">
        <v>8197</v>
      </c>
      <c r="E563" s="3">
        <v>1892</v>
      </c>
      <c r="F563" s="3">
        <v>1460</v>
      </c>
      <c r="G563" s="3">
        <v>24</v>
      </c>
      <c r="H563" s="3" t="b">
        <v>1</v>
      </c>
      <c r="I563" s="3" t="b">
        <v>0</v>
      </c>
      <c r="L563" s="12" t="s">
        <v>8198</v>
      </c>
      <c r="O563" s="13">
        <v>6.2600000000000003E-2</v>
      </c>
      <c r="P563" s="3" t="s">
        <v>8199</v>
      </c>
      <c r="Q563" s="3" t="s">
        <v>8200</v>
      </c>
      <c r="R563" s="3" t="s">
        <v>8201</v>
      </c>
      <c r="S563" s="3" t="s">
        <v>8202</v>
      </c>
      <c r="T563" s="3" t="s">
        <v>8203</v>
      </c>
      <c r="U563" s="3" t="s">
        <v>8204</v>
      </c>
      <c r="V563" s="3" t="s">
        <v>8205</v>
      </c>
      <c r="W563" s="3" t="s">
        <v>8206</v>
      </c>
      <c r="X563" s="3" t="s">
        <v>8207</v>
      </c>
      <c r="Y563" s="3" t="s">
        <v>8208</v>
      </c>
      <c r="Z563" s="3" t="s">
        <v>8209</v>
      </c>
      <c r="AA563" s="3">
        <v>113</v>
      </c>
      <c r="AB563" s="3">
        <v>5</v>
      </c>
      <c r="AC563" s="14">
        <v>46097</v>
      </c>
      <c r="AD563" s="3" t="s">
        <v>50</v>
      </c>
      <c r="AE563" s="3" t="s">
        <v>7647</v>
      </c>
      <c r="AF563" s="12" t="s">
        <v>8210</v>
      </c>
    </row>
    <row r="564" spans="1:32" ht="12.5" x14ac:dyDescent="0.25">
      <c r="A564" s="3" t="s">
        <v>8211</v>
      </c>
      <c r="B564" s="3" t="s">
        <v>224</v>
      </c>
      <c r="C564" s="3" t="s">
        <v>8212</v>
      </c>
      <c r="D564" s="3" t="s">
        <v>8213</v>
      </c>
      <c r="E564" s="3">
        <v>163</v>
      </c>
      <c r="F564" s="3">
        <v>79</v>
      </c>
      <c r="G564" s="3">
        <v>29</v>
      </c>
      <c r="H564" s="3" t="b">
        <v>0</v>
      </c>
      <c r="I564" s="3" t="b">
        <v>0</v>
      </c>
      <c r="L564" s="12" t="s">
        <v>8214</v>
      </c>
      <c r="O564" s="13">
        <v>6.1000000000000004E-3</v>
      </c>
      <c r="P564" s="3" t="s">
        <v>8215</v>
      </c>
      <c r="S564" s="3" t="s">
        <v>8216</v>
      </c>
      <c r="T564" s="3" t="s">
        <v>8217</v>
      </c>
      <c r="U564" s="3" t="s">
        <v>348</v>
      </c>
      <c r="V564" s="3" t="s">
        <v>8218</v>
      </c>
      <c r="X564" s="3" t="s">
        <v>8219</v>
      </c>
      <c r="Y564" s="3" t="s">
        <v>8220</v>
      </c>
      <c r="Z564" s="3" t="s">
        <v>8221</v>
      </c>
      <c r="AA564" s="3">
        <v>1</v>
      </c>
      <c r="AB564" s="3">
        <v>0</v>
      </c>
      <c r="AC564" s="14">
        <v>46097</v>
      </c>
      <c r="AD564" s="3" t="s">
        <v>50</v>
      </c>
      <c r="AE564" s="3" t="s">
        <v>7647</v>
      </c>
      <c r="AF564" s="12" t="s">
        <v>8222</v>
      </c>
    </row>
    <row r="565" spans="1:32" ht="12.5" x14ac:dyDescent="0.25">
      <c r="A565" s="3" t="s">
        <v>8223</v>
      </c>
      <c r="B565" s="3" t="s">
        <v>224</v>
      </c>
      <c r="C565" s="3" t="s">
        <v>8224</v>
      </c>
      <c r="D565" s="3" t="s">
        <v>8225</v>
      </c>
      <c r="E565" s="3">
        <v>319703</v>
      </c>
      <c r="F565" s="3">
        <v>5448</v>
      </c>
      <c r="G565" s="3">
        <v>1097</v>
      </c>
      <c r="H565" s="3" t="b">
        <v>0</v>
      </c>
      <c r="I565" s="3" t="b">
        <v>0</v>
      </c>
      <c r="J565" s="3" t="s">
        <v>3958</v>
      </c>
      <c r="L565" s="12" t="s">
        <v>8226</v>
      </c>
      <c r="M565" s="3" t="s">
        <v>8227</v>
      </c>
      <c r="O565" s="13">
        <v>1.7899999999999999E-2</v>
      </c>
      <c r="P565" s="3" t="s">
        <v>8228</v>
      </c>
      <c r="Q565" s="3" t="s">
        <v>8229</v>
      </c>
      <c r="R565" s="3" t="s">
        <v>8230</v>
      </c>
      <c r="S565" s="3" t="s">
        <v>8231</v>
      </c>
      <c r="T565" s="3" t="s">
        <v>8232</v>
      </c>
      <c r="U565" s="3" t="s">
        <v>8233</v>
      </c>
      <c r="V565" s="3" t="s">
        <v>8234</v>
      </c>
      <c r="W565" s="3" t="s">
        <v>8235</v>
      </c>
      <c r="X565" s="3" t="s">
        <v>8236</v>
      </c>
      <c r="Y565" s="3" t="s">
        <v>8237</v>
      </c>
      <c r="Z565" s="3" t="s">
        <v>8238</v>
      </c>
      <c r="AA565" s="3">
        <v>5581</v>
      </c>
      <c r="AB565" s="3">
        <v>154</v>
      </c>
      <c r="AC565" s="14">
        <v>46097</v>
      </c>
      <c r="AD565" s="3" t="s">
        <v>50</v>
      </c>
      <c r="AE565" s="3" t="s">
        <v>7647</v>
      </c>
      <c r="AF565" s="12" t="s">
        <v>8239</v>
      </c>
    </row>
    <row r="566" spans="1:32" ht="12.5" x14ac:dyDescent="0.25">
      <c r="A566" s="3" t="s">
        <v>8240</v>
      </c>
      <c r="B566" s="3" t="s">
        <v>224</v>
      </c>
      <c r="C566" s="3" t="s">
        <v>8241</v>
      </c>
      <c r="D566" s="3" t="s">
        <v>8242</v>
      </c>
      <c r="E566" s="3">
        <v>1885</v>
      </c>
      <c r="F566" s="3">
        <v>1748</v>
      </c>
      <c r="G566" s="3">
        <v>333</v>
      </c>
      <c r="H566" s="3" t="b">
        <v>0</v>
      </c>
      <c r="I566" s="3" t="b">
        <v>0</v>
      </c>
      <c r="J566" s="3" t="s">
        <v>473</v>
      </c>
      <c r="L566" s="12" t="s">
        <v>8243</v>
      </c>
      <c r="O566" s="13">
        <v>7.5499999999999998E-2</v>
      </c>
      <c r="P566" s="3" t="s">
        <v>8244</v>
      </c>
      <c r="R566" s="3" t="s">
        <v>8245</v>
      </c>
      <c r="S566" s="3" t="s">
        <v>8246</v>
      </c>
      <c r="T566" s="3" t="s">
        <v>8247</v>
      </c>
      <c r="U566" s="3" t="s">
        <v>8248</v>
      </c>
      <c r="V566" s="3" t="s">
        <v>8249</v>
      </c>
      <c r="W566" s="3" t="s">
        <v>8250</v>
      </c>
      <c r="X566" s="3" t="s">
        <v>8251</v>
      </c>
      <c r="Y566" s="3" t="s">
        <v>8252</v>
      </c>
      <c r="Z566" s="3" t="s">
        <v>8253</v>
      </c>
      <c r="AA566" s="3">
        <v>135</v>
      </c>
      <c r="AB566" s="3">
        <v>7</v>
      </c>
      <c r="AC566" s="14">
        <v>46097</v>
      </c>
      <c r="AD566" s="3" t="s">
        <v>50</v>
      </c>
      <c r="AE566" s="3" t="s">
        <v>7647</v>
      </c>
      <c r="AF566" s="12" t="s">
        <v>8254</v>
      </c>
    </row>
    <row r="567" spans="1:32" ht="12.5" x14ac:dyDescent="0.25">
      <c r="A567" s="3" t="s">
        <v>8255</v>
      </c>
      <c r="B567" s="3" t="s">
        <v>224</v>
      </c>
      <c r="C567" s="3" t="s">
        <v>8256</v>
      </c>
      <c r="D567" s="3" t="s">
        <v>8257</v>
      </c>
      <c r="E567" s="3">
        <v>9472</v>
      </c>
      <c r="F567" s="3">
        <v>1943</v>
      </c>
      <c r="G567" s="3">
        <v>222</v>
      </c>
      <c r="H567" s="3" t="b">
        <v>0</v>
      </c>
      <c r="I567" s="3" t="b">
        <v>0</v>
      </c>
      <c r="K567" s="12" t="s">
        <v>8258</v>
      </c>
      <c r="L567" s="12" t="s">
        <v>8259</v>
      </c>
      <c r="O567" s="13">
        <v>3.8800000000000001E-2</v>
      </c>
      <c r="P567" s="3" t="s">
        <v>8260</v>
      </c>
      <c r="Q567" s="3" t="s">
        <v>8261</v>
      </c>
      <c r="S567" s="3" t="s">
        <v>8262</v>
      </c>
      <c r="T567" s="3" t="s">
        <v>8263</v>
      </c>
      <c r="U567" s="3" t="s">
        <v>8264</v>
      </c>
      <c r="V567" s="3" t="s">
        <v>8265</v>
      </c>
      <c r="X567" s="3" t="s">
        <v>439</v>
      </c>
      <c r="Z567" s="3" t="s">
        <v>8266</v>
      </c>
      <c r="AA567" s="3">
        <v>365</v>
      </c>
      <c r="AB567" s="3">
        <v>3</v>
      </c>
      <c r="AC567" s="14">
        <v>46097</v>
      </c>
      <c r="AD567" s="3" t="s">
        <v>50</v>
      </c>
      <c r="AE567" s="3" t="s">
        <v>7647</v>
      </c>
      <c r="AF567" s="12" t="s">
        <v>8267</v>
      </c>
    </row>
    <row r="568" spans="1:32" ht="12.5" x14ac:dyDescent="0.25">
      <c r="A568" s="3" t="s">
        <v>8268</v>
      </c>
      <c r="B568" s="3" t="s">
        <v>224</v>
      </c>
      <c r="C568" s="3" t="s">
        <v>8269</v>
      </c>
      <c r="E568" s="3">
        <v>1444</v>
      </c>
      <c r="F568" s="3">
        <v>4350</v>
      </c>
      <c r="G568" s="3">
        <v>21</v>
      </c>
      <c r="H568" s="3" t="b">
        <v>0</v>
      </c>
      <c r="I568" s="3" t="b">
        <v>0</v>
      </c>
      <c r="L568" s="12" t="s">
        <v>8270</v>
      </c>
      <c r="O568" s="13">
        <v>4.9799999999999997E-2</v>
      </c>
      <c r="S568" s="3" t="s">
        <v>8271</v>
      </c>
      <c r="T568" s="3" t="s">
        <v>8272</v>
      </c>
      <c r="U568" s="3" t="s">
        <v>8273</v>
      </c>
      <c r="V568" s="3" t="s">
        <v>8274</v>
      </c>
      <c r="X568" s="3" t="s">
        <v>8275</v>
      </c>
      <c r="Y568" s="3" t="s">
        <v>8276</v>
      </c>
      <c r="Z568" s="3" t="s">
        <v>8277</v>
      </c>
      <c r="AA568" s="3">
        <v>71</v>
      </c>
      <c r="AB568" s="3">
        <v>1</v>
      </c>
      <c r="AC568" s="14">
        <v>46097</v>
      </c>
      <c r="AD568" s="3" t="s">
        <v>50</v>
      </c>
      <c r="AE568" s="3" t="s">
        <v>7647</v>
      </c>
      <c r="AF568" s="12" t="s">
        <v>8278</v>
      </c>
    </row>
    <row r="569" spans="1:32" ht="12.5" x14ac:dyDescent="0.25">
      <c r="A569" s="3" t="s">
        <v>8279</v>
      </c>
      <c r="B569" s="3" t="s">
        <v>224</v>
      </c>
      <c r="C569" s="3" t="s">
        <v>8280</v>
      </c>
      <c r="E569" s="3">
        <v>95</v>
      </c>
      <c r="F569" s="3">
        <v>5435</v>
      </c>
      <c r="G569" s="3">
        <v>12</v>
      </c>
      <c r="H569" s="3" t="b">
        <v>0</v>
      </c>
      <c r="I569" s="3" t="b">
        <v>0</v>
      </c>
      <c r="L569" s="12" t="s">
        <v>8281</v>
      </c>
      <c r="O569" s="13">
        <v>0.12809999999999999</v>
      </c>
      <c r="P569" s="3" t="s">
        <v>8282</v>
      </c>
      <c r="Q569" s="3" t="s">
        <v>8283</v>
      </c>
      <c r="S569" s="3" t="s">
        <v>8284</v>
      </c>
      <c r="T569" s="3" t="s">
        <v>8285</v>
      </c>
      <c r="U569" s="3" t="s">
        <v>8286</v>
      </c>
      <c r="V569" s="3" t="s">
        <v>8287</v>
      </c>
      <c r="W569" s="3" t="s">
        <v>8288</v>
      </c>
      <c r="X569" s="3" t="s">
        <v>8289</v>
      </c>
      <c r="Y569" s="3" t="s">
        <v>8290</v>
      </c>
      <c r="Z569" s="3" t="s">
        <v>8291</v>
      </c>
      <c r="AA569" s="3">
        <v>12</v>
      </c>
      <c r="AB569" s="3">
        <v>0</v>
      </c>
      <c r="AC569" s="14">
        <v>46097</v>
      </c>
      <c r="AD569" s="3" t="s">
        <v>50</v>
      </c>
      <c r="AE569" s="3" t="s">
        <v>7647</v>
      </c>
      <c r="AF569" s="12" t="s">
        <v>8292</v>
      </c>
    </row>
    <row r="570" spans="1:32" ht="12.5" x14ac:dyDescent="0.25">
      <c r="A570" s="3" t="s">
        <v>8293</v>
      </c>
      <c r="B570" s="3" t="s">
        <v>224</v>
      </c>
      <c r="C570" s="3" t="s">
        <v>8294</v>
      </c>
      <c r="E570" s="3">
        <v>163</v>
      </c>
      <c r="F570" s="3">
        <v>158</v>
      </c>
      <c r="G570" s="3">
        <v>11</v>
      </c>
      <c r="H570" s="3" t="b">
        <v>0</v>
      </c>
      <c r="I570" s="3" t="b">
        <v>0</v>
      </c>
      <c r="L570" s="12" t="s">
        <v>8295</v>
      </c>
      <c r="O570" s="13">
        <v>5.1900000000000002E-2</v>
      </c>
      <c r="P570" s="3" t="s">
        <v>8296</v>
      </c>
      <c r="Q570" s="3" t="s">
        <v>8297</v>
      </c>
      <c r="S570" s="3" t="s">
        <v>8298</v>
      </c>
      <c r="T570" s="3" t="s">
        <v>8299</v>
      </c>
      <c r="U570" s="3" t="s">
        <v>8300</v>
      </c>
      <c r="V570" s="3" t="s">
        <v>8301</v>
      </c>
      <c r="W570" s="3" t="s">
        <v>8302</v>
      </c>
      <c r="X570" s="3" t="s">
        <v>5697</v>
      </c>
      <c r="Y570" s="3" t="s">
        <v>8303</v>
      </c>
      <c r="AA570" s="3">
        <v>8</v>
      </c>
      <c r="AB570" s="3">
        <v>0</v>
      </c>
      <c r="AC570" s="14">
        <v>46097</v>
      </c>
      <c r="AD570" s="3" t="s">
        <v>50</v>
      </c>
      <c r="AE570" s="3" t="s">
        <v>7647</v>
      </c>
      <c r="AF570" s="12" t="s">
        <v>8304</v>
      </c>
    </row>
    <row r="571" spans="1:32" ht="12.5" x14ac:dyDescent="0.25">
      <c r="A571" s="3" t="s">
        <v>8305</v>
      </c>
      <c r="B571" s="3" t="s">
        <v>224</v>
      </c>
      <c r="D571" s="3" t="s">
        <v>8306</v>
      </c>
      <c r="E571" s="3">
        <v>135</v>
      </c>
      <c r="F571" s="3">
        <v>51</v>
      </c>
      <c r="G571" s="3">
        <v>32</v>
      </c>
      <c r="H571" s="3" t="b">
        <v>0</v>
      </c>
      <c r="I571" s="3" t="b">
        <v>0</v>
      </c>
      <c r="L571" s="12" t="s">
        <v>8307</v>
      </c>
      <c r="O571" s="13">
        <v>7.4000000000000003E-3</v>
      </c>
      <c r="P571" s="3" t="s">
        <v>8308</v>
      </c>
      <c r="Q571" s="3" t="s">
        <v>8309</v>
      </c>
      <c r="S571" s="3" t="s">
        <v>8310</v>
      </c>
      <c r="T571" s="3" t="s">
        <v>8311</v>
      </c>
      <c r="U571" s="3" t="s">
        <v>348</v>
      </c>
      <c r="V571" s="3" t="s">
        <v>8312</v>
      </c>
      <c r="X571" s="3" t="s">
        <v>8313</v>
      </c>
      <c r="Y571" s="3" t="s">
        <v>8314</v>
      </c>
      <c r="Z571" s="3" t="s">
        <v>8315</v>
      </c>
      <c r="AA571" s="3">
        <v>1</v>
      </c>
      <c r="AB571" s="3">
        <v>0</v>
      </c>
      <c r="AC571" s="14">
        <v>46097</v>
      </c>
      <c r="AD571" s="3" t="s">
        <v>50</v>
      </c>
      <c r="AE571" s="3" t="s">
        <v>7647</v>
      </c>
      <c r="AF571" s="12" t="s">
        <v>8316</v>
      </c>
    </row>
    <row r="572" spans="1:32" ht="12.5" x14ac:dyDescent="0.25">
      <c r="A572" s="3" t="s">
        <v>8317</v>
      </c>
      <c r="B572" s="3" t="s">
        <v>224</v>
      </c>
      <c r="C572" s="3" t="s">
        <v>8318</v>
      </c>
      <c r="E572" s="3">
        <v>364</v>
      </c>
      <c r="F572" s="3">
        <v>481</v>
      </c>
      <c r="G572" s="3">
        <v>269</v>
      </c>
      <c r="H572" s="3" t="b">
        <v>0</v>
      </c>
      <c r="I572" s="3" t="b">
        <v>0</v>
      </c>
      <c r="L572" s="12" t="s">
        <v>8319</v>
      </c>
      <c r="O572" s="13">
        <v>1.47E-2</v>
      </c>
      <c r="P572" s="3" t="s">
        <v>8320</v>
      </c>
      <c r="Q572" s="3" t="s">
        <v>8321</v>
      </c>
      <c r="S572" s="3" t="s">
        <v>8322</v>
      </c>
      <c r="T572" s="3" t="s">
        <v>8323</v>
      </c>
      <c r="U572" s="3" t="s">
        <v>8324</v>
      </c>
      <c r="V572" s="3" t="s">
        <v>8325</v>
      </c>
      <c r="X572" s="3" t="s">
        <v>8326</v>
      </c>
      <c r="Y572" s="3" t="s">
        <v>8327</v>
      </c>
      <c r="AA572" s="3">
        <v>5</v>
      </c>
      <c r="AB572" s="3">
        <v>0</v>
      </c>
      <c r="AC572" s="14">
        <v>46097</v>
      </c>
      <c r="AD572" s="3" t="s">
        <v>50</v>
      </c>
      <c r="AE572" s="3" t="s">
        <v>7647</v>
      </c>
      <c r="AF572" s="12" t="s">
        <v>8328</v>
      </c>
    </row>
    <row r="573" spans="1:32" ht="12.5" x14ac:dyDescent="0.25">
      <c r="A573" s="3" t="s">
        <v>8329</v>
      </c>
      <c r="B573" s="3" t="s">
        <v>224</v>
      </c>
      <c r="C573" s="3" t="s">
        <v>8330</v>
      </c>
      <c r="D573" s="3" t="s">
        <v>8331</v>
      </c>
      <c r="E573" s="3">
        <v>14571</v>
      </c>
      <c r="F573" s="3">
        <v>3294</v>
      </c>
      <c r="G573" s="3">
        <v>80</v>
      </c>
      <c r="H573" s="3" t="b">
        <v>0</v>
      </c>
      <c r="I573" s="3" t="b">
        <v>1</v>
      </c>
      <c r="J573" s="3" t="s">
        <v>8332</v>
      </c>
      <c r="K573" s="12" t="s">
        <v>8333</v>
      </c>
      <c r="L573" s="12" t="s">
        <v>8334</v>
      </c>
      <c r="O573" s="13">
        <v>1.1000000000000001E-3</v>
      </c>
      <c r="P573" s="3" t="s">
        <v>8335</v>
      </c>
      <c r="R573" s="3" t="s">
        <v>8336</v>
      </c>
      <c r="S573" s="3" t="s">
        <v>8337</v>
      </c>
      <c r="T573" s="3" t="s">
        <v>8338</v>
      </c>
      <c r="U573" s="3" t="s">
        <v>8339</v>
      </c>
      <c r="V573" s="3" t="s">
        <v>8340</v>
      </c>
      <c r="W573" s="3" t="s">
        <v>8341</v>
      </c>
      <c r="X573" s="3" t="s">
        <v>8342</v>
      </c>
      <c r="Y573" s="3" t="s">
        <v>8343</v>
      </c>
      <c r="Z573" s="3" t="s">
        <v>8344</v>
      </c>
      <c r="AA573" s="3">
        <v>15</v>
      </c>
      <c r="AB573" s="3">
        <v>1</v>
      </c>
      <c r="AC573" s="14">
        <v>46097</v>
      </c>
      <c r="AD573" s="3" t="s">
        <v>50</v>
      </c>
      <c r="AE573" s="3" t="s">
        <v>7647</v>
      </c>
      <c r="AF573" s="12" t="s">
        <v>8345</v>
      </c>
    </row>
    <row r="574" spans="1:32" ht="12.5" x14ac:dyDescent="0.25">
      <c r="A574" s="3" t="s">
        <v>8346</v>
      </c>
      <c r="B574" s="3" t="s">
        <v>224</v>
      </c>
      <c r="C574" s="3" t="s">
        <v>8347</v>
      </c>
      <c r="D574" s="3" t="s">
        <v>8348</v>
      </c>
      <c r="E574" s="3">
        <v>563</v>
      </c>
      <c r="F574" s="3">
        <v>1001</v>
      </c>
      <c r="G574" s="3">
        <v>475</v>
      </c>
      <c r="H574" s="3" t="b">
        <v>0</v>
      </c>
      <c r="I574" s="3" t="b">
        <v>1</v>
      </c>
      <c r="J574" s="3" t="s">
        <v>1063</v>
      </c>
      <c r="K574" s="12" t="s">
        <v>8349</v>
      </c>
      <c r="L574" s="12" t="s">
        <v>8350</v>
      </c>
      <c r="N574" s="3" t="s">
        <v>8351</v>
      </c>
      <c r="O574" s="13">
        <v>1.8200000000000001E-2</v>
      </c>
      <c r="P574" s="3" t="s">
        <v>8352</v>
      </c>
      <c r="Q574" s="3" t="s">
        <v>8353</v>
      </c>
      <c r="R574" s="3" t="s">
        <v>8354</v>
      </c>
      <c r="S574" s="3" t="s">
        <v>8355</v>
      </c>
      <c r="T574" s="3" t="s">
        <v>8356</v>
      </c>
      <c r="U574" s="3" t="s">
        <v>7672</v>
      </c>
      <c r="V574" s="3" t="s">
        <v>8357</v>
      </c>
      <c r="W574" s="3" t="s">
        <v>8358</v>
      </c>
      <c r="X574" s="3" t="s">
        <v>8359</v>
      </c>
      <c r="Y574" s="3" t="s">
        <v>8360</v>
      </c>
      <c r="Z574" s="3" t="s">
        <v>8361</v>
      </c>
      <c r="AA574" s="3">
        <v>10</v>
      </c>
      <c r="AB574" s="3">
        <v>0</v>
      </c>
      <c r="AC574" s="14">
        <v>46097</v>
      </c>
      <c r="AD574" s="3" t="s">
        <v>50</v>
      </c>
      <c r="AE574" s="3" t="s">
        <v>7647</v>
      </c>
      <c r="AF574" s="12" t="s">
        <v>8362</v>
      </c>
    </row>
    <row r="575" spans="1:32" ht="12.5" x14ac:dyDescent="0.25">
      <c r="A575" s="3" t="s">
        <v>8363</v>
      </c>
      <c r="B575" s="3" t="s">
        <v>224</v>
      </c>
      <c r="C575" s="3" t="s">
        <v>8364</v>
      </c>
      <c r="D575" s="3" t="s">
        <v>8365</v>
      </c>
      <c r="E575" s="3">
        <v>533</v>
      </c>
      <c r="F575" s="3">
        <v>2383</v>
      </c>
      <c r="G575" s="3">
        <v>10</v>
      </c>
      <c r="H575" s="3" t="b">
        <v>0</v>
      </c>
      <c r="I575" s="3" t="b">
        <v>0</v>
      </c>
      <c r="J575" s="3" t="s">
        <v>473</v>
      </c>
      <c r="L575" s="12" t="s">
        <v>8366</v>
      </c>
      <c r="O575" s="13">
        <v>0.1411</v>
      </c>
      <c r="P575" s="3" t="s">
        <v>8367</v>
      </c>
      <c r="Q575" s="3" t="s">
        <v>8368</v>
      </c>
      <c r="R575" s="3" t="s">
        <v>8369</v>
      </c>
      <c r="S575" s="3" t="s">
        <v>8370</v>
      </c>
      <c r="T575" s="3" t="s">
        <v>8371</v>
      </c>
      <c r="U575" s="3" t="s">
        <v>8372</v>
      </c>
      <c r="V575" s="3" t="s">
        <v>8373</v>
      </c>
      <c r="W575" s="3" t="s">
        <v>8374</v>
      </c>
      <c r="X575" s="3" t="s">
        <v>8375</v>
      </c>
      <c r="Y575" s="3" t="s">
        <v>8376</v>
      </c>
      <c r="Z575" s="3" t="s">
        <v>8377</v>
      </c>
      <c r="AA575" s="3">
        <v>66</v>
      </c>
      <c r="AB575" s="3">
        <v>9</v>
      </c>
      <c r="AC575" s="14">
        <v>46097</v>
      </c>
      <c r="AD575" s="3" t="s">
        <v>50</v>
      </c>
      <c r="AE575" s="3" t="s">
        <v>7647</v>
      </c>
      <c r="AF575" s="12" t="s">
        <v>8378</v>
      </c>
    </row>
    <row r="576" spans="1:32" ht="12.5" x14ac:dyDescent="0.25">
      <c r="A576" s="3" t="s">
        <v>8379</v>
      </c>
      <c r="B576" s="3" t="s">
        <v>224</v>
      </c>
      <c r="C576" s="3" t="s">
        <v>8380</v>
      </c>
      <c r="E576" s="3">
        <v>56</v>
      </c>
      <c r="F576" s="3">
        <v>1182</v>
      </c>
      <c r="G576" s="3">
        <v>11</v>
      </c>
      <c r="H576" s="3" t="b">
        <v>0</v>
      </c>
      <c r="I576" s="3" t="b">
        <v>0</v>
      </c>
      <c r="L576" s="12" t="s">
        <v>8381</v>
      </c>
      <c r="O576" s="13">
        <v>0.1055</v>
      </c>
      <c r="S576" s="3" t="s">
        <v>8382</v>
      </c>
      <c r="T576" s="3" t="s">
        <v>8383</v>
      </c>
      <c r="U576" s="3" t="s">
        <v>8384</v>
      </c>
      <c r="V576" s="3" t="s">
        <v>8385</v>
      </c>
      <c r="X576" s="3" t="s">
        <v>8386</v>
      </c>
      <c r="Y576" s="3" t="s">
        <v>8387</v>
      </c>
      <c r="Z576" s="3" t="s">
        <v>8388</v>
      </c>
      <c r="AA576" s="3">
        <v>6</v>
      </c>
      <c r="AB576" s="3">
        <v>0</v>
      </c>
      <c r="AC576" s="14">
        <v>46097</v>
      </c>
      <c r="AD576" s="3" t="s">
        <v>50</v>
      </c>
      <c r="AE576" s="3" t="s">
        <v>7647</v>
      </c>
      <c r="AF576" s="12" t="s">
        <v>8389</v>
      </c>
    </row>
    <row r="577" spans="1:32" ht="12.5" x14ac:dyDescent="0.25">
      <c r="A577" s="3" t="s">
        <v>8390</v>
      </c>
      <c r="B577" s="3" t="s">
        <v>224</v>
      </c>
      <c r="C577" s="3" t="s">
        <v>8391</v>
      </c>
      <c r="D577" s="3" t="s">
        <v>8392</v>
      </c>
      <c r="E577" s="3">
        <v>25875</v>
      </c>
      <c r="F577" s="3">
        <v>2445</v>
      </c>
      <c r="G577" s="3">
        <v>1107</v>
      </c>
      <c r="H577" s="3" t="b">
        <v>1</v>
      </c>
      <c r="I577" s="3" t="b">
        <v>0</v>
      </c>
      <c r="J577" s="3" t="s">
        <v>5454</v>
      </c>
      <c r="L577" s="12" t="s">
        <v>8393</v>
      </c>
      <c r="M577" s="3" t="s">
        <v>8394</v>
      </c>
      <c r="O577" s="13">
        <v>7.46E-2</v>
      </c>
      <c r="P577" s="3" t="s">
        <v>8395</v>
      </c>
      <c r="Q577" s="3" t="s">
        <v>8396</v>
      </c>
      <c r="R577" s="3" t="s">
        <v>8397</v>
      </c>
      <c r="S577" s="3" t="s">
        <v>8398</v>
      </c>
      <c r="T577" s="3" t="s">
        <v>8399</v>
      </c>
      <c r="U577" s="3" t="s">
        <v>8400</v>
      </c>
      <c r="V577" s="3" t="s">
        <v>8401</v>
      </c>
      <c r="W577" s="3" t="s">
        <v>8402</v>
      </c>
      <c r="X577" s="3" t="s">
        <v>8403</v>
      </c>
      <c r="Y577" s="3" t="s">
        <v>8404</v>
      </c>
      <c r="Z577" s="3" t="s">
        <v>8405</v>
      </c>
      <c r="AA577" s="3">
        <v>1870</v>
      </c>
      <c r="AB577" s="3">
        <v>61</v>
      </c>
      <c r="AC577" s="14">
        <v>46097</v>
      </c>
      <c r="AD577" s="3" t="s">
        <v>50</v>
      </c>
      <c r="AE577" s="3" t="s">
        <v>7647</v>
      </c>
      <c r="AF577" s="12" t="s">
        <v>8406</v>
      </c>
    </row>
    <row r="578" spans="1:32" ht="12.5" x14ac:dyDescent="0.25">
      <c r="A578" s="3" t="s">
        <v>8407</v>
      </c>
      <c r="B578" s="3" t="s">
        <v>224</v>
      </c>
      <c r="C578" s="3" t="s">
        <v>8408</v>
      </c>
      <c r="E578" s="3">
        <v>177</v>
      </c>
      <c r="F578" s="3">
        <v>2783</v>
      </c>
      <c r="G578" s="3">
        <v>87</v>
      </c>
      <c r="H578" s="3" t="b">
        <v>0</v>
      </c>
      <c r="I578" s="3" t="b">
        <v>0</v>
      </c>
      <c r="L578" s="12" t="s">
        <v>8409</v>
      </c>
      <c r="O578" s="13">
        <v>1.7899999999999999E-2</v>
      </c>
      <c r="P578" s="3" t="s">
        <v>8410</v>
      </c>
      <c r="Q578" s="3" t="s">
        <v>8411</v>
      </c>
      <c r="R578" s="3" t="s">
        <v>8412</v>
      </c>
      <c r="S578" s="3" t="s">
        <v>8413</v>
      </c>
      <c r="T578" s="3" t="s">
        <v>8414</v>
      </c>
      <c r="U578" s="3" t="s">
        <v>2914</v>
      </c>
      <c r="V578" s="3" t="s">
        <v>8415</v>
      </c>
      <c r="X578" s="3" t="s">
        <v>8416</v>
      </c>
      <c r="Y578" s="3" t="s">
        <v>8417</v>
      </c>
      <c r="Z578" s="3" t="s">
        <v>8418</v>
      </c>
      <c r="AA578" s="3">
        <v>3</v>
      </c>
      <c r="AB578" s="3">
        <v>0</v>
      </c>
      <c r="AC578" s="14">
        <v>46097</v>
      </c>
      <c r="AD578" s="3" t="s">
        <v>50</v>
      </c>
      <c r="AE578" s="3" t="s">
        <v>7647</v>
      </c>
      <c r="AF578" s="12" t="s">
        <v>8419</v>
      </c>
    </row>
    <row r="579" spans="1:32" ht="12.5" x14ac:dyDescent="0.25">
      <c r="A579" s="3" t="s">
        <v>8420</v>
      </c>
      <c r="B579" s="3" t="s">
        <v>224</v>
      </c>
      <c r="C579" s="3" t="s">
        <v>8421</v>
      </c>
      <c r="E579" s="3">
        <v>216</v>
      </c>
      <c r="F579" s="3">
        <v>4875</v>
      </c>
      <c r="G579" s="3">
        <v>262</v>
      </c>
      <c r="H579" s="3" t="b">
        <v>0</v>
      </c>
      <c r="I579" s="3" t="b">
        <v>0</v>
      </c>
      <c r="L579" s="12" t="s">
        <v>8422</v>
      </c>
      <c r="O579" s="13">
        <v>5.7099999999999998E-2</v>
      </c>
      <c r="P579" s="3" t="s">
        <v>8423</v>
      </c>
      <c r="S579" s="3" t="s">
        <v>8424</v>
      </c>
      <c r="T579" s="3" t="s">
        <v>8425</v>
      </c>
      <c r="U579" s="3" t="s">
        <v>8426</v>
      </c>
      <c r="V579" s="3" t="s">
        <v>8427</v>
      </c>
      <c r="W579" s="3" t="s">
        <v>8428</v>
      </c>
      <c r="X579" s="3" t="s">
        <v>8429</v>
      </c>
      <c r="Y579" s="3" t="s">
        <v>8430</v>
      </c>
      <c r="AA579" s="3">
        <v>12</v>
      </c>
      <c r="AB579" s="3">
        <v>0</v>
      </c>
      <c r="AC579" s="14">
        <v>46097</v>
      </c>
      <c r="AD579" s="3" t="s">
        <v>50</v>
      </c>
      <c r="AE579" s="3" t="s">
        <v>7647</v>
      </c>
      <c r="AF579" s="12" t="s">
        <v>8431</v>
      </c>
    </row>
    <row r="580" spans="1:32" ht="12.5" x14ac:dyDescent="0.25">
      <c r="A580" s="3" t="s">
        <v>8432</v>
      </c>
      <c r="B580" s="3" t="s">
        <v>224</v>
      </c>
      <c r="C580" s="3" t="s">
        <v>8433</v>
      </c>
      <c r="E580" s="3">
        <v>83</v>
      </c>
      <c r="F580" s="3">
        <v>273</v>
      </c>
      <c r="G580" s="3">
        <v>14</v>
      </c>
      <c r="H580" s="3" t="b">
        <v>0</v>
      </c>
      <c r="I580" s="3" t="b">
        <v>0</v>
      </c>
      <c r="L580" s="12" t="s">
        <v>8434</v>
      </c>
      <c r="O580" s="13">
        <v>1.61E-2</v>
      </c>
      <c r="P580" s="3" t="s">
        <v>8435</v>
      </c>
      <c r="Q580" s="3" t="s">
        <v>8436</v>
      </c>
      <c r="S580" s="3" t="s">
        <v>8437</v>
      </c>
      <c r="T580" s="3" t="s">
        <v>8438</v>
      </c>
      <c r="U580" s="3" t="s">
        <v>1431</v>
      </c>
      <c r="V580" s="3" t="s">
        <v>8439</v>
      </c>
      <c r="X580" s="3" t="s">
        <v>8440</v>
      </c>
      <c r="Y580" s="12" t="s">
        <v>8441</v>
      </c>
      <c r="Z580" s="3" t="s">
        <v>8442</v>
      </c>
      <c r="AA580" s="3">
        <v>1</v>
      </c>
      <c r="AB580" s="3">
        <v>0</v>
      </c>
      <c r="AC580" s="14">
        <v>46097</v>
      </c>
      <c r="AD580" s="3" t="s">
        <v>50</v>
      </c>
      <c r="AE580" s="3" t="s">
        <v>7647</v>
      </c>
      <c r="AF580" s="12" t="s">
        <v>8443</v>
      </c>
    </row>
    <row r="581" spans="1:32" ht="12.5" x14ac:dyDescent="0.25">
      <c r="A581" s="3" t="s">
        <v>8444</v>
      </c>
      <c r="B581" s="3" t="s">
        <v>224</v>
      </c>
      <c r="D581" s="3" t="s">
        <v>8445</v>
      </c>
      <c r="E581" s="3">
        <v>123</v>
      </c>
      <c r="F581" s="3">
        <v>380</v>
      </c>
      <c r="G581" s="3">
        <v>381</v>
      </c>
      <c r="H581" s="3" t="b">
        <v>0</v>
      </c>
      <c r="I581" s="3" t="b">
        <v>0</v>
      </c>
      <c r="L581" s="12" t="s">
        <v>8446</v>
      </c>
      <c r="O581" s="13">
        <v>8.3299999999999999E-2</v>
      </c>
      <c r="P581" s="3" t="s">
        <v>8447</v>
      </c>
      <c r="Q581" s="3" t="s">
        <v>8448</v>
      </c>
      <c r="R581" s="3" t="s">
        <v>8147</v>
      </c>
      <c r="S581" s="3" t="s">
        <v>8449</v>
      </c>
      <c r="T581" s="3" t="s">
        <v>8450</v>
      </c>
      <c r="U581" s="3" t="s">
        <v>348</v>
      </c>
      <c r="V581" s="3" t="s">
        <v>8451</v>
      </c>
      <c r="X581" s="3" t="s">
        <v>615</v>
      </c>
      <c r="Y581" s="3" t="s">
        <v>8452</v>
      </c>
      <c r="AA581" s="3">
        <v>10</v>
      </c>
      <c r="AB581" s="3">
        <v>0</v>
      </c>
      <c r="AC581" s="14">
        <v>46097</v>
      </c>
      <c r="AD581" s="3" t="s">
        <v>50</v>
      </c>
      <c r="AE581" s="3" t="s">
        <v>7647</v>
      </c>
      <c r="AF581" s="12" t="s">
        <v>8453</v>
      </c>
    </row>
    <row r="582" spans="1:32" ht="12.5" x14ac:dyDescent="0.25">
      <c r="A582" s="3" t="s">
        <v>8454</v>
      </c>
      <c r="B582" s="3" t="s">
        <v>224</v>
      </c>
      <c r="E582" s="3">
        <v>221</v>
      </c>
      <c r="F582" s="3">
        <v>5410</v>
      </c>
      <c r="G582" s="3">
        <v>17</v>
      </c>
      <c r="H582" s="3" t="b">
        <v>0</v>
      </c>
      <c r="I582" s="3" t="b">
        <v>0</v>
      </c>
      <c r="L582" s="12" t="s">
        <v>8455</v>
      </c>
      <c r="O582" s="13">
        <v>4.8999999999999998E-3</v>
      </c>
      <c r="P582" s="3" t="s">
        <v>8456</v>
      </c>
      <c r="S582" s="3" t="s">
        <v>8457</v>
      </c>
      <c r="T582" s="3" t="s">
        <v>8458</v>
      </c>
      <c r="U582" s="3" t="s">
        <v>348</v>
      </c>
      <c r="V582" s="3" t="s">
        <v>8459</v>
      </c>
      <c r="X582" s="3" t="s">
        <v>615</v>
      </c>
      <c r="Y582" s="3" t="s">
        <v>8460</v>
      </c>
      <c r="AA582" s="3">
        <v>1</v>
      </c>
      <c r="AB582" s="3">
        <v>0</v>
      </c>
      <c r="AC582" s="14">
        <v>46097</v>
      </c>
      <c r="AD582" s="3" t="s">
        <v>50</v>
      </c>
      <c r="AE582" s="3" t="s">
        <v>7647</v>
      </c>
      <c r="AF582" s="12" t="s">
        <v>8461</v>
      </c>
    </row>
    <row r="583" spans="1:32" ht="12.5" x14ac:dyDescent="0.25">
      <c r="A583" s="3" t="s">
        <v>8462</v>
      </c>
      <c r="B583" s="3" t="s">
        <v>224</v>
      </c>
      <c r="C583" s="3" t="s">
        <v>8463</v>
      </c>
      <c r="D583" s="3" t="s">
        <v>8464</v>
      </c>
      <c r="E583" s="3">
        <v>605</v>
      </c>
      <c r="F583" s="3">
        <v>2009</v>
      </c>
      <c r="G583" s="3">
        <v>3637</v>
      </c>
      <c r="H583" s="3" t="b">
        <v>0</v>
      </c>
      <c r="I583" s="3" t="b">
        <v>0</v>
      </c>
      <c r="L583" s="12" t="s">
        <v>8465</v>
      </c>
      <c r="O583" s="13">
        <v>4.7800000000000002E-2</v>
      </c>
      <c r="P583" s="3" t="s">
        <v>8466</v>
      </c>
      <c r="Q583" s="3" t="s">
        <v>8467</v>
      </c>
      <c r="R583" s="3" t="s">
        <v>8468</v>
      </c>
      <c r="S583" s="3" t="s">
        <v>8469</v>
      </c>
      <c r="T583" s="3" t="s">
        <v>8470</v>
      </c>
      <c r="U583" s="3" t="s">
        <v>8471</v>
      </c>
      <c r="V583" s="3" t="s">
        <v>8472</v>
      </c>
      <c r="W583" s="3" t="s">
        <v>8473</v>
      </c>
      <c r="X583" s="3" t="s">
        <v>8474</v>
      </c>
      <c r="Y583" s="3" t="s">
        <v>8475</v>
      </c>
      <c r="Z583" s="3" t="s">
        <v>8476</v>
      </c>
      <c r="AA583" s="3">
        <v>27</v>
      </c>
      <c r="AB583" s="3">
        <v>2</v>
      </c>
      <c r="AC583" s="14">
        <v>46097</v>
      </c>
      <c r="AD583" s="3" t="s">
        <v>50</v>
      </c>
      <c r="AE583" s="3" t="s">
        <v>7647</v>
      </c>
      <c r="AF583" s="12" t="s">
        <v>8477</v>
      </c>
    </row>
    <row r="584" spans="1:32" ht="12.5" x14ac:dyDescent="0.25">
      <c r="A584" s="3" t="s">
        <v>8478</v>
      </c>
      <c r="B584" s="3" t="s">
        <v>224</v>
      </c>
      <c r="C584" s="3" t="s">
        <v>8479</v>
      </c>
      <c r="D584" s="3" t="s">
        <v>8480</v>
      </c>
      <c r="E584" s="3">
        <v>54</v>
      </c>
      <c r="F584" s="3">
        <v>515</v>
      </c>
      <c r="G584" s="3">
        <v>423</v>
      </c>
      <c r="H584" s="3" t="b">
        <v>0</v>
      </c>
      <c r="I584" s="3" t="b">
        <v>0</v>
      </c>
      <c r="L584" s="12" t="s">
        <v>8481</v>
      </c>
      <c r="O584" s="13">
        <v>1.23E-2</v>
      </c>
      <c r="P584" s="3" t="s">
        <v>8482</v>
      </c>
      <c r="S584" s="3" t="s">
        <v>8483</v>
      </c>
      <c r="T584" s="3" t="s">
        <v>8484</v>
      </c>
      <c r="U584" s="3" t="s">
        <v>348</v>
      </c>
      <c r="V584" s="3" t="s">
        <v>8485</v>
      </c>
      <c r="W584" s="3" t="s">
        <v>8486</v>
      </c>
      <c r="X584" s="3" t="s">
        <v>3371</v>
      </c>
      <c r="Y584" s="3" t="s">
        <v>8487</v>
      </c>
      <c r="Z584" s="12" t="s">
        <v>8488</v>
      </c>
      <c r="AA584" s="3">
        <v>1</v>
      </c>
      <c r="AB584" s="3">
        <v>0</v>
      </c>
      <c r="AC584" s="14">
        <v>46097</v>
      </c>
      <c r="AD584" s="3" t="s">
        <v>50</v>
      </c>
      <c r="AE584" s="3" t="s">
        <v>7647</v>
      </c>
      <c r="AF584" s="12" t="s">
        <v>8489</v>
      </c>
    </row>
    <row r="585" spans="1:32" ht="12.5" x14ac:dyDescent="0.25">
      <c r="A585" s="3" t="s">
        <v>8490</v>
      </c>
      <c r="B585" s="3" t="s">
        <v>224</v>
      </c>
      <c r="C585" s="3" t="s">
        <v>8491</v>
      </c>
      <c r="D585" s="3" t="s">
        <v>8492</v>
      </c>
      <c r="E585" s="3">
        <v>5310</v>
      </c>
      <c r="F585" s="3">
        <v>1274</v>
      </c>
      <c r="G585" s="3">
        <v>24</v>
      </c>
      <c r="H585" s="3" t="b">
        <v>0</v>
      </c>
      <c r="I585" s="3" t="b">
        <v>0</v>
      </c>
      <c r="J585" s="3" t="s">
        <v>473</v>
      </c>
      <c r="L585" s="12" t="s">
        <v>8493</v>
      </c>
      <c r="O585" s="13">
        <v>4.9799999999999997E-2</v>
      </c>
      <c r="P585" s="3" t="s">
        <v>8494</v>
      </c>
      <c r="Q585" s="3" t="s">
        <v>8495</v>
      </c>
      <c r="S585" s="3" t="s">
        <v>8496</v>
      </c>
      <c r="T585" s="3" t="s">
        <v>8497</v>
      </c>
      <c r="U585" s="3" t="s">
        <v>8498</v>
      </c>
      <c r="V585" s="3" t="s">
        <v>8499</v>
      </c>
      <c r="W585" s="3" t="s">
        <v>8500</v>
      </c>
      <c r="X585" s="3" t="s">
        <v>8501</v>
      </c>
      <c r="Y585" s="3" t="s">
        <v>8502</v>
      </c>
      <c r="Z585" s="3" t="s">
        <v>8503</v>
      </c>
      <c r="AA585" s="3">
        <v>263</v>
      </c>
      <c r="AB585" s="3">
        <v>1</v>
      </c>
      <c r="AC585" s="14">
        <v>46097</v>
      </c>
      <c r="AD585" s="3" t="s">
        <v>50</v>
      </c>
      <c r="AE585" s="3" t="s">
        <v>7647</v>
      </c>
      <c r="AF585" s="12" t="s">
        <v>8504</v>
      </c>
    </row>
    <row r="586" spans="1:32" ht="12.5" x14ac:dyDescent="0.25">
      <c r="A586" s="3" t="s">
        <v>8505</v>
      </c>
      <c r="B586" s="3" t="s">
        <v>224</v>
      </c>
      <c r="C586" s="3" t="s">
        <v>8506</v>
      </c>
      <c r="E586" s="3">
        <v>227</v>
      </c>
      <c r="F586" s="3">
        <v>3459</v>
      </c>
      <c r="G586" s="3">
        <v>20</v>
      </c>
      <c r="H586" s="3" t="b">
        <v>0</v>
      </c>
      <c r="I586" s="3" t="b">
        <v>0</v>
      </c>
      <c r="L586" s="12" t="s">
        <v>8507</v>
      </c>
      <c r="O586" s="13">
        <v>0.1028</v>
      </c>
      <c r="P586" s="3" t="s">
        <v>8508</v>
      </c>
      <c r="S586" s="3" t="s">
        <v>8509</v>
      </c>
      <c r="T586" s="3" t="s">
        <v>8510</v>
      </c>
      <c r="U586" s="3" t="s">
        <v>8511</v>
      </c>
      <c r="V586" s="3" t="s">
        <v>8512</v>
      </c>
      <c r="X586" s="3" t="s">
        <v>8513</v>
      </c>
      <c r="Y586" s="3" t="s">
        <v>8514</v>
      </c>
      <c r="Z586" s="3" t="s">
        <v>8515</v>
      </c>
      <c r="AA586" s="3">
        <v>23</v>
      </c>
      <c r="AB586" s="3">
        <v>1</v>
      </c>
      <c r="AC586" s="14">
        <v>46097</v>
      </c>
      <c r="AD586" s="3" t="s">
        <v>50</v>
      </c>
      <c r="AE586" s="3" t="s">
        <v>7647</v>
      </c>
      <c r="AF586" s="12" t="s">
        <v>8516</v>
      </c>
    </row>
    <row r="587" spans="1:32" ht="12.5" x14ac:dyDescent="0.25">
      <c r="A587" s="3" t="s">
        <v>8517</v>
      </c>
      <c r="B587" s="3" t="s">
        <v>224</v>
      </c>
      <c r="C587" s="3" t="s">
        <v>8518</v>
      </c>
      <c r="D587" s="3" t="s">
        <v>8519</v>
      </c>
      <c r="E587" s="3">
        <v>4506</v>
      </c>
      <c r="F587" s="3">
        <v>64</v>
      </c>
      <c r="G587" s="3">
        <v>383</v>
      </c>
      <c r="H587" s="3" t="b">
        <v>0</v>
      </c>
      <c r="I587" s="3" t="b">
        <v>1</v>
      </c>
      <c r="J587" s="3" t="s">
        <v>8520</v>
      </c>
      <c r="K587" s="12" t="s">
        <v>8521</v>
      </c>
      <c r="L587" s="12" t="s">
        <v>8522</v>
      </c>
      <c r="O587" s="13">
        <v>4.8999999999999998E-3</v>
      </c>
      <c r="P587" s="3" t="s">
        <v>8523</v>
      </c>
      <c r="R587" s="3" t="s">
        <v>8524</v>
      </c>
      <c r="S587" s="3" t="s">
        <v>8525</v>
      </c>
      <c r="T587" s="3" t="s">
        <v>8526</v>
      </c>
      <c r="U587" s="3" t="s">
        <v>8527</v>
      </c>
      <c r="V587" s="3" t="s">
        <v>8528</v>
      </c>
      <c r="W587" s="3" t="s">
        <v>8529</v>
      </c>
      <c r="X587" s="3" t="s">
        <v>4496</v>
      </c>
      <c r="Y587" s="3" t="s">
        <v>8530</v>
      </c>
      <c r="Z587" s="3" t="s">
        <v>8531</v>
      </c>
      <c r="AA587" s="3">
        <v>21</v>
      </c>
      <c r="AB587" s="3">
        <v>1</v>
      </c>
      <c r="AC587" s="14">
        <v>46097</v>
      </c>
      <c r="AD587" s="3" t="s">
        <v>50</v>
      </c>
      <c r="AE587" s="3" t="s">
        <v>7647</v>
      </c>
      <c r="AF587" s="12" t="s">
        <v>8532</v>
      </c>
    </row>
    <row r="588" spans="1:32" ht="12.5" x14ac:dyDescent="0.25">
      <c r="A588" s="3" t="s">
        <v>8533</v>
      </c>
      <c r="B588" s="3" t="s">
        <v>224</v>
      </c>
      <c r="C588" s="3" t="s">
        <v>8534</v>
      </c>
      <c r="D588" s="3" t="s">
        <v>8535</v>
      </c>
      <c r="E588" s="3">
        <v>264</v>
      </c>
      <c r="F588" s="3">
        <v>1491</v>
      </c>
      <c r="G588" s="3">
        <v>59</v>
      </c>
      <c r="H588" s="3" t="b">
        <v>0</v>
      </c>
      <c r="I588" s="3" t="b">
        <v>0</v>
      </c>
      <c r="L588" s="12" t="s">
        <v>8536</v>
      </c>
      <c r="O588" s="13">
        <v>8.8400000000000006E-2</v>
      </c>
      <c r="P588" s="3" t="s">
        <v>8537</v>
      </c>
      <c r="S588" s="3" t="s">
        <v>8538</v>
      </c>
      <c r="T588" s="3" t="s">
        <v>8539</v>
      </c>
      <c r="U588" s="3" t="s">
        <v>348</v>
      </c>
      <c r="V588" s="3" t="s">
        <v>8540</v>
      </c>
      <c r="X588" s="3" t="s">
        <v>321</v>
      </c>
      <c r="Y588" s="3" t="s">
        <v>8541</v>
      </c>
      <c r="AA588" s="3">
        <v>23</v>
      </c>
      <c r="AB588" s="3">
        <v>0</v>
      </c>
      <c r="AC588" s="14">
        <v>46097</v>
      </c>
      <c r="AD588" s="3" t="s">
        <v>50</v>
      </c>
      <c r="AE588" s="3" t="s">
        <v>7647</v>
      </c>
      <c r="AF588" s="12" t="s">
        <v>8542</v>
      </c>
    </row>
    <row r="589" spans="1:32" ht="12.5" x14ac:dyDescent="0.25">
      <c r="A589" s="3" t="s">
        <v>8543</v>
      </c>
      <c r="B589" s="3" t="s">
        <v>224</v>
      </c>
      <c r="C589" s="3" t="s">
        <v>8544</v>
      </c>
      <c r="D589" s="3" t="s">
        <v>8545</v>
      </c>
      <c r="E589" s="3">
        <v>396</v>
      </c>
      <c r="F589" s="3">
        <v>940</v>
      </c>
      <c r="G589" s="3">
        <v>137</v>
      </c>
      <c r="H589" s="3" t="b">
        <v>0</v>
      </c>
      <c r="I589" s="3" t="b">
        <v>0</v>
      </c>
      <c r="L589" s="12" t="s">
        <v>8546</v>
      </c>
      <c r="O589" s="13">
        <v>0.10730000000000001</v>
      </c>
      <c r="P589" s="3" t="s">
        <v>8547</v>
      </c>
      <c r="Q589" s="3" t="s">
        <v>8548</v>
      </c>
      <c r="S589" s="3" t="s">
        <v>8549</v>
      </c>
      <c r="T589" s="3" t="s">
        <v>8550</v>
      </c>
      <c r="U589" s="3" t="s">
        <v>8551</v>
      </c>
      <c r="V589" s="3" t="s">
        <v>8552</v>
      </c>
      <c r="W589" s="3" t="s">
        <v>8553</v>
      </c>
      <c r="X589" s="3" t="s">
        <v>8554</v>
      </c>
      <c r="Y589" s="3" t="s">
        <v>8555</v>
      </c>
      <c r="Z589" s="3" t="s">
        <v>8556</v>
      </c>
      <c r="AA589" s="3">
        <v>41</v>
      </c>
      <c r="AB589" s="3">
        <v>2</v>
      </c>
      <c r="AC589" s="14">
        <v>46097</v>
      </c>
      <c r="AD589" s="3" t="s">
        <v>50</v>
      </c>
      <c r="AE589" s="3" t="s">
        <v>7647</v>
      </c>
      <c r="AF589" s="12" t="s">
        <v>8557</v>
      </c>
    </row>
    <row r="590" spans="1:32" ht="12.5" x14ac:dyDescent="0.25">
      <c r="A590" s="3" t="s">
        <v>8558</v>
      </c>
      <c r="B590" s="3" t="s">
        <v>224</v>
      </c>
      <c r="C590" s="3" t="s">
        <v>8559</v>
      </c>
      <c r="E590" s="3">
        <v>168</v>
      </c>
      <c r="F590" s="3">
        <v>336</v>
      </c>
      <c r="G590" s="3">
        <v>69</v>
      </c>
      <c r="H590" s="3" t="b">
        <v>0</v>
      </c>
      <c r="I590" s="3" t="b">
        <v>0</v>
      </c>
      <c r="L590" s="12" t="s">
        <v>8560</v>
      </c>
      <c r="O590" s="13">
        <v>0.16619999999999999</v>
      </c>
      <c r="P590" s="3" t="s">
        <v>8561</v>
      </c>
      <c r="Q590" s="3" t="s">
        <v>8562</v>
      </c>
      <c r="S590" s="3" t="s">
        <v>8563</v>
      </c>
      <c r="T590" s="3" t="s">
        <v>8564</v>
      </c>
      <c r="U590" s="3" t="s">
        <v>8565</v>
      </c>
      <c r="V590" s="3" t="s">
        <v>8566</v>
      </c>
      <c r="X590" s="3" t="s">
        <v>8567</v>
      </c>
      <c r="Y590" s="3" t="s">
        <v>8568</v>
      </c>
      <c r="Z590" s="3" t="s">
        <v>8569</v>
      </c>
      <c r="AA590" s="3">
        <v>27</v>
      </c>
      <c r="AB590" s="3">
        <v>1</v>
      </c>
      <c r="AC590" s="14">
        <v>46097</v>
      </c>
      <c r="AD590" s="3" t="s">
        <v>50</v>
      </c>
      <c r="AE590" s="3" t="s">
        <v>7647</v>
      </c>
      <c r="AF590" s="12" t="s">
        <v>8570</v>
      </c>
    </row>
    <row r="591" spans="1:32" ht="12.5" x14ac:dyDescent="0.25">
      <c r="A591" s="3" t="s">
        <v>8571</v>
      </c>
      <c r="B591" s="3" t="s">
        <v>224</v>
      </c>
      <c r="C591" s="3" t="s">
        <v>8572</v>
      </c>
      <c r="E591" s="3">
        <v>152</v>
      </c>
      <c r="F591" s="3">
        <v>1037</v>
      </c>
      <c r="G591" s="3">
        <v>15</v>
      </c>
      <c r="H591" s="3" t="b">
        <v>0</v>
      </c>
      <c r="I591" s="3" t="b">
        <v>0</v>
      </c>
      <c r="L591" s="12" t="s">
        <v>8573</v>
      </c>
      <c r="O591" s="13">
        <v>2.3E-2</v>
      </c>
      <c r="S591" s="3" t="s">
        <v>8574</v>
      </c>
      <c r="T591" s="3" t="s">
        <v>8575</v>
      </c>
      <c r="U591" s="3" t="s">
        <v>8576</v>
      </c>
      <c r="V591" s="3" t="s">
        <v>8577</v>
      </c>
      <c r="X591" s="3" t="s">
        <v>8578</v>
      </c>
      <c r="Y591" s="3" t="s">
        <v>8579</v>
      </c>
      <c r="Z591" s="3" t="s">
        <v>8580</v>
      </c>
      <c r="AA591" s="3">
        <v>3</v>
      </c>
      <c r="AB591" s="3">
        <v>0</v>
      </c>
      <c r="AC591" s="14">
        <v>46097</v>
      </c>
      <c r="AD591" s="3" t="s">
        <v>50</v>
      </c>
      <c r="AE591" s="3" t="s">
        <v>7647</v>
      </c>
      <c r="AF591" s="12" t="s">
        <v>8581</v>
      </c>
    </row>
    <row r="592" spans="1:32" ht="12.5" x14ac:dyDescent="0.25">
      <c r="A592" s="3" t="s">
        <v>8582</v>
      </c>
      <c r="B592" s="3" t="s">
        <v>224</v>
      </c>
      <c r="C592" s="3" t="s">
        <v>8583</v>
      </c>
      <c r="E592" s="3">
        <v>155</v>
      </c>
      <c r="F592" s="3">
        <v>4668</v>
      </c>
      <c r="G592" s="3">
        <v>42</v>
      </c>
      <c r="H592" s="3" t="b">
        <v>0</v>
      </c>
      <c r="I592" s="3" t="b">
        <v>0</v>
      </c>
      <c r="L592" s="12" t="s">
        <v>8584</v>
      </c>
      <c r="O592" s="13">
        <v>1.72E-2</v>
      </c>
      <c r="P592" s="3" t="s">
        <v>8585</v>
      </c>
      <c r="S592" s="3" t="s">
        <v>8586</v>
      </c>
      <c r="T592" s="3" t="s">
        <v>8587</v>
      </c>
      <c r="U592" s="3" t="s">
        <v>8588</v>
      </c>
      <c r="V592" s="3" t="s">
        <v>8589</v>
      </c>
      <c r="X592" s="3" t="s">
        <v>8590</v>
      </c>
      <c r="Y592" s="12" t="s">
        <v>8591</v>
      </c>
      <c r="Z592" s="3" t="s">
        <v>8592</v>
      </c>
      <c r="AA592" s="3">
        <v>3</v>
      </c>
      <c r="AB592" s="3">
        <v>0</v>
      </c>
      <c r="AC592" s="14">
        <v>46097</v>
      </c>
      <c r="AD592" s="3" t="s">
        <v>50</v>
      </c>
      <c r="AE592" s="3" t="s">
        <v>7647</v>
      </c>
      <c r="AF592" s="12" t="s">
        <v>8593</v>
      </c>
    </row>
    <row r="593" spans="1:32" ht="12.5" x14ac:dyDescent="0.25">
      <c r="A593" s="3" t="s">
        <v>8594</v>
      </c>
      <c r="B593" s="3" t="s">
        <v>224</v>
      </c>
      <c r="C593" s="3" t="s">
        <v>8595</v>
      </c>
      <c r="D593" s="3" t="s">
        <v>8596</v>
      </c>
      <c r="E593" s="3">
        <v>225</v>
      </c>
      <c r="F593" s="3">
        <v>508</v>
      </c>
      <c r="G593" s="3">
        <v>11</v>
      </c>
      <c r="H593" s="3" t="b">
        <v>0</v>
      </c>
      <c r="I593" s="3" t="b">
        <v>0</v>
      </c>
      <c r="L593" s="12" t="s">
        <v>8597</v>
      </c>
      <c r="O593" s="13">
        <v>0.25090000000000001</v>
      </c>
      <c r="P593" s="3" t="s">
        <v>8598</v>
      </c>
      <c r="S593" s="3" t="s">
        <v>8599</v>
      </c>
      <c r="T593" s="3" t="s">
        <v>8600</v>
      </c>
      <c r="U593" s="3" t="s">
        <v>8601</v>
      </c>
      <c r="V593" s="3" t="s">
        <v>8602</v>
      </c>
      <c r="W593" s="3" t="s">
        <v>8603</v>
      </c>
      <c r="X593" s="3" t="s">
        <v>8604</v>
      </c>
      <c r="Y593" s="3" t="s">
        <v>8605</v>
      </c>
      <c r="Z593" s="3" t="s">
        <v>8606</v>
      </c>
      <c r="AA593" s="3">
        <v>50</v>
      </c>
      <c r="AB593" s="3">
        <v>7</v>
      </c>
      <c r="AC593" s="14">
        <v>46097</v>
      </c>
      <c r="AD593" s="3" t="s">
        <v>50</v>
      </c>
      <c r="AE593" s="3" t="s">
        <v>7647</v>
      </c>
      <c r="AF593" s="12" t="s">
        <v>8607</v>
      </c>
    </row>
    <row r="594" spans="1:32" ht="12.5" x14ac:dyDescent="0.25">
      <c r="A594" s="3" t="s">
        <v>8608</v>
      </c>
      <c r="B594" s="3" t="s">
        <v>224</v>
      </c>
      <c r="C594" s="3" t="s">
        <v>8609</v>
      </c>
      <c r="D594" s="3" t="s">
        <v>8610</v>
      </c>
      <c r="E594" s="3">
        <v>10466</v>
      </c>
      <c r="F594" s="3">
        <v>809</v>
      </c>
      <c r="G594" s="3">
        <v>117</v>
      </c>
      <c r="H594" s="3" t="b">
        <v>0</v>
      </c>
      <c r="I594" s="3" t="b">
        <v>1</v>
      </c>
      <c r="J594" s="3" t="s">
        <v>503</v>
      </c>
      <c r="L594" s="12" t="s">
        <v>8611</v>
      </c>
      <c r="O594" s="13">
        <v>2.0000000000000001E-4</v>
      </c>
      <c r="P594" s="3" t="s">
        <v>8612</v>
      </c>
      <c r="S594" s="3" t="s">
        <v>8613</v>
      </c>
      <c r="T594" s="3" t="s">
        <v>8614</v>
      </c>
      <c r="U594" s="3" t="s">
        <v>348</v>
      </c>
      <c r="V594" s="3" t="s">
        <v>8615</v>
      </c>
      <c r="X594" s="3" t="s">
        <v>8616</v>
      </c>
      <c r="Y594" s="3" t="s">
        <v>8617</v>
      </c>
      <c r="Z594" s="3" t="s">
        <v>8618</v>
      </c>
      <c r="AA594" s="3">
        <v>2</v>
      </c>
      <c r="AB594" s="3">
        <v>0</v>
      </c>
      <c r="AC594" s="14">
        <v>46097</v>
      </c>
      <c r="AD594" s="3" t="s">
        <v>50</v>
      </c>
      <c r="AE594" s="3" t="s">
        <v>7647</v>
      </c>
      <c r="AF594" s="12" t="s">
        <v>8619</v>
      </c>
    </row>
    <row r="595" spans="1:32" ht="12.5" x14ac:dyDescent="0.25">
      <c r="A595" s="3" t="s">
        <v>8620</v>
      </c>
      <c r="B595" s="3" t="s">
        <v>224</v>
      </c>
      <c r="E595" s="3">
        <v>132</v>
      </c>
      <c r="F595" s="3">
        <v>1392</v>
      </c>
      <c r="G595" s="3">
        <v>11</v>
      </c>
      <c r="H595" s="3" t="b">
        <v>0</v>
      </c>
      <c r="I595" s="3" t="b">
        <v>0</v>
      </c>
      <c r="L595" s="12" t="s">
        <v>8621</v>
      </c>
      <c r="O595" s="13">
        <v>2.4799999999999999E-2</v>
      </c>
      <c r="P595" s="3" t="s">
        <v>8622</v>
      </c>
      <c r="S595" s="3" t="s">
        <v>8623</v>
      </c>
      <c r="T595" s="3" t="s">
        <v>8624</v>
      </c>
      <c r="U595" s="3" t="s">
        <v>8384</v>
      </c>
      <c r="V595" s="3" t="s">
        <v>8625</v>
      </c>
      <c r="X595" s="3" t="s">
        <v>8626</v>
      </c>
      <c r="Y595" s="3" t="s">
        <v>8627</v>
      </c>
      <c r="Z595" s="3" t="s">
        <v>8628</v>
      </c>
      <c r="AA595" s="3">
        <v>3</v>
      </c>
      <c r="AB595" s="3">
        <v>0</v>
      </c>
      <c r="AC595" s="14">
        <v>46097</v>
      </c>
      <c r="AD595" s="3" t="s">
        <v>50</v>
      </c>
      <c r="AE595" s="3" t="s">
        <v>7647</v>
      </c>
      <c r="AF595" s="12" t="s">
        <v>8629</v>
      </c>
    </row>
    <row r="596" spans="1:32" ht="12.5" x14ac:dyDescent="0.25">
      <c r="A596" s="3" t="s">
        <v>8630</v>
      </c>
      <c r="B596" s="3" t="s">
        <v>224</v>
      </c>
      <c r="C596" s="3" t="s">
        <v>8631</v>
      </c>
      <c r="D596" s="3" t="s">
        <v>8632</v>
      </c>
      <c r="E596" s="3">
        <v>421</v>
      </c>
      <c r="F596" s="3">
        <v>1609</v>
      </c>
      <c r="G596" s="3">
        <v>31</v>
      </c>
      <c r="H596" s="3" t="b">
        <v>0</v>
      </c>
      <c r="I596" s="3" t="b">
        <v>1</v>
      </c>
      <c r="J596" s="3" t="s">
        <v>503</v>
      </c>
      <c r="L596" s="12" t="s">
        <v>8633</v>
      </c>
      <c r="O596" s="13">
        <v>2.0199999999999999E-2</v>
      </c>
      <c r="P596" s="3" t="s">
        <v>8634</v>
      </c>
      <c r="S596" s="3" t="s">
        <v>8635</v>
      </c>
      <c r="T596" s="3" t="s">
        <v>8636</v>
      </c>
      <c r="U596" s="3" t="s">
        <v>2175</v>
      </c>
      <c r="V596" s="3" t="s">
        <v>8637</v>
      </c>
      <c r="X596" s="3" t="s">
        <v>8638</v>
      </c>
      <c r="Y596" s="3" t="s">
        <v>8639</v>
      </c>
      <c r="Z596" s="3" t="s">
        <v>8640</v>
      </c>
      <c r="AA596" s="3">
        <v>8</v>
      </c>
      <c r="AB596" s="3">
        <v>0</v>
      </c>
      <c r="AC596" s="14">
        <v>46097</v>
      </c>
      <c r="AD596" s="3" t="s">
        <v>50</v>
      </c>
      <c r="AE596" s="3" t="s">
        <v>7647</v>
      </c>
      <c r="AF596" s="12" t="s">
        <v>8641</v>
      </c>
    </row>
    <row r="597" spans="1:32" ht="12.5" x14ac:dyDescent="0.25">
      <c r="A597" s="3" t="s">
        <v>8642</v>
      </c>
      <c r="B597" s="3" t="s">
        <v>224</v>
      </c>
      <c r="C597" s="3" t="s">
        <v>8643</v>
      </c>
      <c r="D597" s="3" t="s">
        <v>8644</v>
      </c>
      <c r="E597" s="3">
        <v>8843</v>
      </c>
      <c r="F597" s="3">
        <v>489</v>
      </c>
      <c r="G597" s="3">
        <v>614</v>
      </c>
      <c r="H597" s="3" t="b">
        <v>0</v>
      </c>
      <c r="I597" s="3" t="b">
        <v>0</v>
      </c>
      <c r="K597" s="12" t="s">
        <v>8645</v>
      </c>
      <c r="L597" s="12" t="s">
        <v>8646</v>
      </c>
      <c r="M597" s="3" t="s">
        <v>8647</v>
      </c>
      <c r="O597" s="13">
        <v>3.0999999999999999E-3</v>
      </c>
      <c r="P597" s="3" t="s">
        <v>8648</v>
      </c>
      <c r="Q597" s="3" t="s">
        <v>8649</v>
      </c>
      <c r="S597" s="3" t="s">
        <v>8650</v>
      </c>
      <c r="T597" s="3" t="s">
        <v>8651</v>
      </c>
      <c r="U597" s="3" t="s">
        <v>8652</v>
      </c>
      <c r="V597" s="3" t="s">
        <v>8653</v>
      </c>
      <c r="W597" s="3" t="s">
        <v>8654</v>
      </c>
      <c r="X597" s="3" t="s">
        <v>8655</v>
      </c>
      <c r="Y597" s="3" t="s">
        <v>8656</v>
      </c>
      <c r="Z597" s="3" t="s">
        <v>8657</v>
      </c>
      <c r="AA597" s="3">
        <v>27</v>
      </c>
      <c r="AB597" s="3">
        <v>1</v>
      </c>
      <c r="AC597" s="14">
        <v>46097</v>
      </c>
      <c r="AD597" s="3" t="s">
        <v>50</v>
      </c>
      <c r="AE597" s="3" t="s">
        <v>7647</v>
      </c>
      <c r="AF597" s="12" t="s">
        <v>8658</v>
      </c>
    </row>
    <row r="598" spans="1:32" ht="12.5" x14ac:dyDescent="0.25">
      <c r="A598" s="3" t="s">
        <v>8659</v>
      </c>
      <c r="B598" s="3" t="s">
        <v>224</v>
      </c>
      <c r="C598" s="3" t="s">
        <v>8660</v>
      </c>
      <c r="D598" s="3" t="s">
        <v>8661</v>
      </c>
      <c r="E598" s="3">
        <v>813</v>
      </c>
      <c r="F598" s="3">
        <v>1371</v>
      </c>
      <c r="G598" s="3">
        <v>140</v>
      </c>
      <c r="H598" s="3" t="b">
        <v>0</v>
      </c>
      <c r="I598" s="3" t="b">
        <v>1</v>
      </c>
      <c r="J598" s="3" t="s">
        <v>8662</v>
      </c>
      <c r="L598" s="12" t="s">
        <v>8663</v>
      </c>
      <c r="O598" s="13">
        <v>1.0800000000000001E-2</v>
      </c>
      <c r="S598" s="3" t="s">
        <v>8664</v>
      </c>
      <c r="T598" s="3" t="s">
        <v>8665</v>
      </c>
      <c r="U598" s="3" t="s">
        <v>8666</v>
      </c>
      <c r="V598" s="3" t="s">
        <v>8667</v>
      </c>
      <c r="X598" s="3" t="s">
        <v>439</v>
      </c>
      <c r="Z598" s="3" t="s">
        <v>8668</v>
      </c>
      <c r="AA598" s="3">
        <v>9</v>
      </c>
      <c r="AB598" s="3">
        <v>0</v>
      </c>
      <c r="AC598" s="14">
        <v>46097</v>
      </c>
      <c r="AD598" s="3" t="s">
        <v>50</v>
      </c>
      <c r="AE598" s="3" t="s">
        <v>7647</v>
      </c>
      <c r="AF598" s="12" t="s">
        <v>8669</v>
      </c>
    </row>
    <row r="599" spans="1:32" ht="12.5" x14ac:dyDescent="0.25">
      <c r="A599" s="3" t="s">
        <v>8670</v>
      </c>
      <c r="B599" s="3" t="s">
        <v>224</v>
      </c>
      <c r="C599" s="3" t="s">
        <v>8671</v>
      </c>
      <c r="D599" s="3" t="s">
        <v>8672</v>
      </c>
      <c r="E599" s="3">
        <v>378</v>
      </c>
      <c r="F599" s="3">
        <v>1372</v>
      </c>
      <c r="G599" s="3">
        <v>62</v>
      </c>
      <c r="H599" s="3" t="b">
        <v>0</v>
      </c>
      <c r="I599" s="3" t="b">
        <v>0</v>
      </c>
      <c r="L599" s="12" t="s">
        <v>8673</v>
      </c>
      <c r="O599" s="13">
        <v>0.2586</v>
      </c>
      <c r="P599" s="3" t="s">
        <v>8674</v>
      </c>
      <c r="Q599" s="3" t="s">
        <v>8675</v>
      </c>
      <c r="R599" s="3" t="s">
        <v>8676</v>
      </c>
      <c r="S599" s="3" t="s">
        <v>8677</v>
      </c>
      <c r="T599" s="3" t="s">
        <v>8678</v>
      </c>
      <c r="U599" s="3" t="s">
        <v>8679</v>
      </c>
      <c r="V599" s="3" t="s">
        <v>8680</v>
      </c>
      <c r="W599" s="3" t="s">
        <v>8681</v>
      </c>
      <c r="X599" s="3" t="s">
        <v>8682</v>
      </c>
      <c r="Y599" s="3" t="s">
        <v>8683</v>
      </c>
      <c r="Z599" s="3" t="s">
        <v>8684</v>
      </c>
      <c r="AA599" s="3">
        <v>83</v>
      </c>
      <c r="AB599" s="3">
        <v>15</v>
      </c>
      <c r="AC599" s="14">
        <v>46097</v>
      </c>
      <c r="AD599" s="3" t="s">
        <v>50</v>
      </c>
      <c r="AE599" s="3" t="s">
        <v>7647</v>
      </c>
      <c r="AF599" s="12" t="s">
        <v>8685</v>
      </c>
    </row>
    <row r="600" spans="1:32" ht="12.5" x14ac:dyDescent="0.25">
      <c r="A600" s="3" t="s">
        <v>8686</v>
      </c>
      <c r="B600" s="3" t="s">
        <v>224</v>
      </c>
      <c r="C600" s="3" t="s">
        <v>8687</v>
      </c>
      <c r="E600" s="3">
        <v>73</v>
      </c>
      <c r="F600" s="3">
        <v>3200</v>
      </c>
      <c r="G600" s="3">
        <v>29</v>
      </c>
      <c r="H600" s="3" t="b">
        <v>0</v>
      </c>
      <c r="I600" s="3" t="b">
        <v>0</v>
      </c>
      <c r="L600" s="12" t="s">
        <v>8688</v>
      </c>
      <c r="O600" s="13">
        <v>2.8500000000000001E-2</v>
      </c>
      <c r="P600" s="3" t="s">
        <v>8689</v>
      </c>
      <c r="S600" s="3" t="s">
        <v>8690</v>
      </c>
      <c r="T600" s="3" t="s">
        <v>8691</v>
      </c>
      <c r="U600" s="3" t="s">
        <v>348</v>
      </c>
      <c r="V600" s="3" t="s">
        <v>8692</v>
      </c>
      <c r="X600" s="3" t="s">
        <v>8693</v>
      </c>
      <c r="Y600" s="3" t="s">
        <v>8694</v>
      </c>
      <c r="AA600" s="3">
        <v>2</v>
      </c>
      <c r="AB600" s="3">
        <v>0</v>
      </c>
      <c r="AC600" s="14">
        <v>46097</v>
      </c>
      <c r="AD600" s="3" t="s">
        <v>50</v>
      </c>
      <c r="AE600" s="3" t="s">
        <v>7647</v>
      </c>
      <c r="AF600" s="12" t="s">
        <v>8695</v>
      </c>
    </row>
    <row r="601" spans="1:32" ht="12.5" x14ac:dyDescent="0.25">
      <c r="A601" s="3" t="s">
        <v>8696</v>
      </c>
      <c r="B601" s="3" t="s">
        <v>224</v>
      </c>
      <c r="C601" s="3" t="s">
        <v>8697</v>
      </c>
      <c r="D601" s="3" t="s">
        <v>8698</v>
      </c>
      <c r="E601" s="3">
        <v>1784</v>
      </c>
      <c r="F601" s="3">
        <v>616</v>
      </c>
      <c r="G601" s="3">
        <v>275</v>
      </c>
      <c r="H601" s="3" t="b">
        <v>0</v>
      </c>
      <c r="I601" s="3" t="b">
        <v>0</v>
      </c>
      <c r="L601" s="12" t="s">
        <v>8699</v>
      </c>
      <c r="O601" s="13">
        <v>2.5999999999999999E-2</v>
      </c>
      <c r="P601" s="3" t="s">
        <v>8700</v>
      </c>
      <c r="R601" s="3" t="s">
        <v>8701</v>
      </c>
      <c r="S601" s="3" t="s">
        <v>8702</v>
      </c>
      <c r="T601" s="3" t="s">
        <v>8703</v>
      </c>
      <c r="U601" s="3" t="s">
        <v>8704</v>
      </c>
      <c r="V601" s="3" t="s">
        <v>8705</v>
      </c>
      <c r="W601" s="3" t="s">
        <v>8706</v>
      </c>
      <c r="X601" s="3" t="s">
        <v>8707</v>
      </c>
      <c r="Y601" s="3" t="s">
        <v>8708</v>
      </c>
      <c r="Z601" s="3" t="s">
        <v>8709</v>
      </c>
      <c r="AA601" s="3">
        <v>45</v>
      </c>
      <c r="AB601" s="3">
        <v>1</v>
      </c>
      <c r="AC601" s="14">
        <v>46097</v>
      </c>
      <c r="AD601" s="3" t="s">
        <v>50</v>
      </c>
      <c r="AE601" s="3" t="s">
        <v>7647</v>
      </c>
      <c r="AF601" s="12" t="s">
        <v>8710</v>
      </c>
    </row>
    <row r="602" spans="1:32" ht="12.5" x14ac:dyDescent="0.25">
      <c r="A602" s="3" t="s">
        <v>8711</v>
      </c>
      <c r="B602" s="3" t="s">
        <v>224</v>
      </c>
      <c r="C602" s="3" t="s">
        <v>8712</v>
      </c>
      <c r="D602" s="3" t="s">
        <v>8713</v>
      </c>
      <c r="E602" s="3">
        <v>456</v>
      </c>
      <c r="F602" s="3">
        <v>806</v>
      </c>
      <c r="G602" s="3">
        <v>131</v>
      </c>
      <c r="H602" s="3" t="b">
        <v>0</v>
      </c>
      <c r="I602" s="3" t="b">
        <v>0</v>
      </c>
      <c r="J602" s="3" t="s">
        <v>5393</v>
      </c>
      <c r="L602" s="12" t="s">
        <v>8714</v>
      </c>
      <c r="O602" s="13">
        <v>0.14949999999999999</v>
      </c>
      <c r="P602" s="3" t="s">
        <v>8715</v>
      </c>
      <c r="Q602" s="3" t="s">
        <v>8716</v>
      </c>
      <c r="S602" s="3" t="s">
        <v>8717</v>
      </c>
      <c r="T602" s="3" t="s">
        <v>8718</v>
      </c>
      <c r="U602" s="3" t="s">
        <v>8719</v>
      </c>
      <c r="V602" s="3" t="s">
        <v>8720</v>
      </c>
      <c r="W602" s="3" t="s">
        <v>8721</v>
      </c>
      <c r="X602" s="3" t="s">
        <v>8722</v>
      </c>
      <c r="Y602" s="3" t="s">
        <v>8723</v>
      </c>
      <c r="Z602" s="3" t="s">
        <v>8724</v>
      </c>
      <c r="AA602" s="3">
        <v>68</v>
      </c>
      <c r="AB602" s="3">
        <v>1</v>
      </c>
      <c r="AC602" s="14">
        <v>46097</v>
      </c>
      <c r="AD602" s="3" t="s">
        <v>50</v>
      </c>
      <c r="AE602" s="3" t="s">
        <v>7647</v>
      </c>
      <c r="AF602" s="12" t="s">
        <v>8725</v>
      </c>
    </row>
    <row r="603" spans="1:32" ht="12.5" x14ac:dyDescent="0.25">
      <c r="A603" s="3" t="s">
        <v>8726</v>
      </c>
      <c r="B603" s="3" t="s">
        <v>224</v>
      </c>
      <c r="C603" s="3" t="s">
        <v>8727</v>
      </c>
      <c r="D603" s="3" t="s">
        <v>8728</v>
      </c>
      <c r="E603" s="3">
        <v>673</v>
      </c>
      <c r="F603" s="3">
        <v>3688</v>
      </c>
      <c r="G603" s="3">
        <v>112</v>
      </c>
      <c r="H603" s="3" t="b">
        <v>0</v>
      </c>
      <c r="I603" s="3" t="b">
        <v>0</v>
      </c>
      <c r="L603" s="12" t="s">
        <v>8729</v>
      </c>
      <c r="O603" s="13">
        <v>0.1918</v>
      </c>
      <c r="P603" s="3" t="s">
        <v>8730</v>
      </c>
      <c r="S603" s="3" t="s">
        <v>8731</v>
      </c>
      <c r="T603" s="3" t="s">
        <v>8732</v>
      </c>
      <c r="U603" s="3" t="s">
        <v>8733</v>
      </c>
      <c r="V603" s="3" t="s">
        <v>8734</v>
      </c>
      <c r="X603" s="3" t="s">
        <v>8735</v>
      </c>
      <c r="Y603" s="3" t="s">
        <v>8736</v>
      </c>
      <c r="Z603" s="3" t="s">
        <v>8737</v>
      </c>
      <c r="AA603" s="3">
        <v>124</v>
      </c>
      <c r="AB603" s="3">
        <v>5</v>
      </c>
      <c r="AC603" s="14">
        <v>46097</v>
      </c>
      <c r="AD603" s="3" t="s">
        <v>50</v>
      </c>
      <c r="AE603" s="3" t="s">
        <v>7647</v>
      </c>
      <c r="AF603" s="12" t="s">
        <v>8738</v>
      </c>
    </row>
    <row r="604" spans="1:32" ht="12.5" x14ac:dyDescent="0.25">
      <c r="A604" s="3" t="s">
        <v>8739</v>
      </c>
      <c r="B604" s="3" t="s">
        <v>224</v>
      </c>
      <c r="C604" s="3" t="s">
        <v>8740</v>
      </c>
      <c r="E604" s="3">
        <v>584</v>
      </c>
      <c r="F604" s="3">
        <v>1893</v>
      </c>
      <c r="G604" s="3">
        <v>53</v>
      </c>
      <c r="H604" s="3" t="b">
        <v>0</v>
      </c>
      <c r="I604" s="3" t="b">
        <v>0</v>
      </c>
      <c r="L604" s="12" t="s">
        <v>8741</v>
      </c>
      <c r="O604" s="13">
        <v>7.6200000000000004E-2</v>
      </c>
      <c r="P604" s="3" t="s">
        <v>8742</v>
      </c>
      <c r="Q604" s="3" t="s">
        <v>8743</v>
      </c>
      <c r="S604" s="3" t="s">
        <v>8744</v>
      </c>
      <c r="T604" s="3" t="s">
        <v>8745</v>
      </c>
      <c r="U604" s="3" t="s">
        <v>8746</v>
      </c>
      <c r="V604" s="3" t="s">
        <v>8747</v>
      </c>
      <c r="W604" s="3" t="s">
        <v>8748</v>
      </c>
      <c r="X604" s="3" t="s">
        <v>8749</v>
      </c>
      <c r="Y604" s="3" t="s">
        <v>8750</v>
      </c>
      <c r="Z604" s="3" t="s">
        <v>8751</v>
      </c>
      <c r="AA604" s="3">
        <v>43</v>
      </c>
      <c r="AB604" s="3">
        <v>2</v>
      </c>
      <c r="AC604" s="14">
        <v>46097</v>
      </c>
      <c r="AD604" s="3" t="s">
        <v>50</v>
      </c>
      <c r="AE604" s="3" t="s">
        <v>7647</v>
      </c>
      <c r="AF604" s="12" t="s">
        <v>8752</v>
      </c>
    </row>
    <row r="605" spans="1:32" ht="12.5" x14ac:dyDescent="0.25">
      <c r="A605" s="3" t="s">
        <v>8753</v>
      </c>
      <c r="B605" s="3" t="s">
        <v>224</v>
      </c>
      <c r="C605" s="3" t="s">
        <v>8754</v>
      </c>
      <c r="E605" s="3">
        <v>53</v>
      </c>
      <c r="F605" s="3">
        <v>1542</v>
      </c>
      <c r="G605" s="3">
        <v>45</v>
      </c>
      <c r="H605" s="3" t="b">
        <v>0</v>
      </c>
      <c r="I605" s="3" t="b">
        <v>0</v>
      </c>
      <c r="L605" s="12" t="s">
        <v>8755</v>
      </c>
      <c r="O605" s="13">
        <v>0.12889999999999999</v>
      </c>
      <c r="P605" s="3" t="s">
        <v>8756</v>
      </c>
      <c r="Q605" s="3" t="s">
        <v>8757</v>
      </c>
      <c r="R605" s="3" t="s">
        <v>8758</v>
      </c>
      <c r="S605" s="3" t="s">
        <v>8759</v>
      </c>
      <c r="T605" s="3" t="s">
        <v>8760</v>
      </c>
      <c r="U605" s="3" t="s">
        <v>8761</v>
      </c>
      <c r="V605" s="3" t="s">
        <v>8762</v>
      </c>
      <c r="X605" s="3" t="s">
        <v>8763</v>
      </c>
      <c r="Y605" s="3" t="s">
        <v>8764</v>
      </c>
      <c r="Z605" s="3" t="s">
        <v>8765</v>
      </c>
      <c r="AA605" s="3">
        <v>6</v>
      </c>
      <c r="AB605" s="3">
        <v>1</v>
      </c>
      <c r="AC605" s="14">
        <v>46097</v>
      </c>
      <c r="AD605" s="3" t="s">
        <v>50</v>
      </c>
      <c r="AE605" s="3" t="s">
        <v>7647</v>
      </c>
      <c r="AF605" s="12" t="s">
        <v>8766</v>
      </c>
    </row>
    <row r="606" spans="1:32" ht="12.5" x14ac:dyDescent="0.25">
      <c r="A606" s="3" t="s">
        <v>8767</v>
      </c>
      <c r="B606" s="3" t="s">
        <v>224</v>
      </c>
      <c r="C606" s="3" t="s">
        <v>8768</v>
      </c>
      <c r="D606" s="3" t="s">
        <v>8769</v>
      </c>
      <c r="E606" s="3">
        <v>161</v>
      </c>
      <c r="F606" s="3">
        <v>70</v>
      </c>
      <c r="G606" s="3">
        <v>11</v>
      </c>
      <c r="H606" s="3" t="b">
        <v>0</v>
      </c>
      <c r="I606" s="3" t="b">
        <v>0</v>
      </c>
      <c r="L606" s="12" t="s">
        <v>8770</v>
      </c>
      <c r="O606" s="13">
        <v>0.14230000000000001</v>
      </c>
      <c r="P606" s="3" t="s">
        <v>8771</v>
      </c>
      <c r="S606" s="3" t="s">
        <v>8772</v>
      </c>
      <c r="T606" s="3" t="s">
        <v>8773</v>
      </c>
      <c r="U606" s="3" t="s">
        <v>8774</v>
      </c>
      <c r="V606" s="3" t="s">
        <v>8775</v>
      </c>
      <c r="X606" s="3" t="s">
        <v>8776</v>
      </c>
      <c r="Y606" s="3" t="s">
        <v>8777</v>
      </c>
      <c r="Z606" s="3" t="s">
        <v>8778</v>
      </c>
      <c r="AA606" s="3">
        <v>22</v>
      </c>
      <c r="AB606" s="3">
        <v>1</v>
      </c>
      <c r="AC606" s="14">
        <v>46097</v>
      </c>
      <c r="AD606" s="3" t="s">
        <v>50</v>
      </c>
      <c r="AE606" s="3" t="s">
        <v>7647</v>
      </c>
      <c r="AF606" s="12" t="s">
        <v>8779</v>
      </c>
    </row>
    <row r="607" spans="1:32" ht="12.5" x14ac:dyDescent="0.25">
      <c r="A607" s="3" t="s">
        <v>8780</v>
      </c>
      <c r="B607" s="3" t="s">
        <v>224</v>
      </c>
      <c r="C607" s="3" t="s">
        <v>8781</v>
      </c>
      <c r="D607" s="3" t="s">
        <v>8782</v>
      </c>
      <c r="E607" s="3">
        <v>1202</v>
      </c>
      <c r="F607" s="3">
        <v>2592</v>
      </c>
      <c r="G607" s="3">
        <v>393</v>
      </c>
      <c r="H607" s="3" t="b">
        <v>0</v>
      </c>
      <c r="I607" s="3" t="b">
        <v>0</v>
      </c>
      <c r="J607" s="3" t="s">
        <v>281</v>
      </c>
      <c r="K607" s="12" t="s">
        <v>8783</v>
      </c>
      <c r="L607" s="12" t="s">
        <v>8784</v>
      </c>
      <c r="O607" s="13">
        <v>8.5900000000000004E-2</v>
      </c>
      <c r="P607" s="3" t="s">
        <v>8785</v>
      </c>
      <c r="Q607" s="3" t="s">
        <v>8786</v>
      </c>
      <c r="R607" s="3" t="s">
        <v>8787</v>
      </c>
      <c r="S607" s="3" t="s">
        <v>8788</v>
      </c>
      <c r="T607" s="3" t="s">
        <v>8789</v>
      </c>
      <c r="U607" s="3" t="s">
        <v>8790</v>
      </c>
      <c r="V607" s="3" t="s">
        <v>8791</v>
      </c>
      <c r="W607" s="3" t="s">
        <v>8792</v>
      </c>
      <c r="X607" s="3" t="s">
        <v>8793</v>
      </c>
      <c r="Y607" s="3" t="s">
        <v>8794</v>
      </c>
      <c r="Z607" s="3" t="s">
        <v>8795</v>
      </c>
      <c r="AA607" s="3">
        <v>92</v>
      </c>
      <c r="AB607" s="3">
        <v>12</v>
      </c>
      <c r="AC607" s="14">
        <v>46097</v>
      </c>
      <c r="AD607" s="3" t="s">
        <v>50</v>
      </c>
      <c r="AE607" s="3" t="s">
        <v>7647</v>
      </c>
      <c r="AF607" s="12" t="s">
        <v>8796</v>
      </c>
    </row>
    <row r="608" spans="1:32" ht="12.5" x14ac:dyDescent="0.25">
      <c r="A608" s="3" t="s">
        <v>8797</v>
      </c>
      <c r="B608" s="3" t="s">
        <v>224</v>
      </c>
      <c r="C608" s="3" t="s">
        <v>8798</v>
      </c>
      <c r="D608" s="3" t="s">
        <v>8799</v>
      </c>
      <c r="E608" s="3">
        <v>122</v>
      </c>
      <c r="F608" s="3">
        <v>686</v>
      </c>
      <c r="G608" s="3">
        <v>90</v>
      </c>
      <c r="H608" s="3" t="b">
        <v>0</v>
      </c>
      <c r="I608" s="3" t="b">
        <v>0</v>
      </c>
      <c r="L608" s="12" t="s">
        <v>8800</v>
      </c>
      <c r="O608" s="13">
        <v>4.0300000000000002E-2</v>
      </c>
      <c r="P608" s="3" t="s">
        <v>8801</v>
      </c>
      <c r="Q608" s="3" t="s">
        <v>8802</v>
      </c>
      <c r="S608" s="3" t="s">
        <v>8803</v>
      </c>
      <c r="T608" s="3" t="s">
        <v>8804</v>
      </c>
      <c r="U608" s="3" t="s">
        <v>8286</v>
      </c>
      <c r="V608" s="3" t="s">
        <v>8805</v>
      </c>
      <c r="W608" s="3" t="s">
        <v>8806</v>
      </c>
      <c r="X608" s="3" t="s">
        <v>496</v>
      </c>
      <c r="Y608" s="3" t="s">
        <v>8807</v>
      </c>
      <c r="Z608" s="3" t="s">
        <v>8808</v>
      </c>
      <c r="AA608" s="3">
        <v>5</v>
      </c>
      <c r="AB608" s="3">
        <v>0</v>
      </c>
      <c r="AC608" s="14">
        <v>46097</v>
      </c>
      <c r="AD608" s="3" t="s">
        <v>50</v>
      </c>
      <c r="AE608" s="3" t="s">
        <v>7647</v>
      </c>
      <c r="AF608" s="12" t="s">
        <v>8809</v>
      </c>
    </row>
    <row r="609" spans="1:32" ht="12.5" x14ac:dyDescent="0.25">
      <c r="A609" s="3" t="s">
        <v>8810</v>
      </c>
      <c r="B609" s="3" t="s">
        <v>224</v>
      </c>
      <c r="C609" s="3" t="s">
        <v>8811</v>
      </c>
      <c r="D609" s="3" t="s">
        <v>8812</v>
      </c>
      <c r="E609" s="3">
        <v>66</v>
      </c>
      <c r="F609" s="3">
        <v>228</v>
      </c>
      <c r="G609" s="3">
        <v>29</v>
      </c>
      <c r="H609" s="3" t="b">
        <v>1</v>
      </c>
      <c r="I609" s="3" t="b">
        <v>1</v>
      </c>
      <c r="J609" s="3" t="s">
        <v>8813</v>
      </c>
      <c r="L609" s="12" t="s">
        <v>8814</v>
      </c>
      <c r="O609" s="13">
        <v>0.154</v>
      </c>
      <c r="P609" s="3" t="s">
        <v>8815</v>
      </c>
      <c r="S609" s="3" t="s">
        <v>8816</v>
      </c>
      <c r="T609" s="3" t="s">
        <v>8817</v>
      </c>
      <c r="U609" s="3" t="s">
        <v>8818</v>
      </c>
      <c r="V609" s="3" t="s">
        <v>8819</v>
      </c>
      <c r="W609" s="3" t="s">
        <v>8820</v>
      </c>
      <c r="X609" s="3" t="s">
        <v>8821</v>
      </c>
      <c r="Y609" s="3" t="s">
        <v>8822</v>
      </c>
      <c r="Z609" s="3" t="s">
        <v>8823</v>
      </c>
      <c r="AA609" s="3">
        <v>9</v>
      </c>
      <c r="AB609" s="3">
        <v>1</v>
      </c>
      <c r="AC609" s="14">
        <v>46097</v>
      </c>
      <c r="AD609" s="3" t="s">
        <v>50</v>
      </c>
      <c r="AE609" s="3" t="s">
        <v>7647</v>
      </c>
      <c r="AF609" s="12" t="s">
        <v>8824</v>
      </c>
    </row>
    <row r="610" spans="1:32" ht="12.5" x14ac:dyDescent="0.25">
      <c r="A610" s="3" t="s">
        <v>8825</v>
      </c>
      <c r="B610" s="3" t="s">
        <v>224</v>
      </c>
      <c r="D610" s="3" t="s">
        <v>8826</v>
      </c>
      <c r="E610" s="3">
        <v>135</v>
      </c>
      <c r="F610" s="3">
        <v>589</v>
      </c>
      <c r="G610" s="3">
        <v>15</v>
      </c>
      <c r="H610" s="3" t="b">
        <v>0</v>
      </c>
      <c r="I610" s="3" t="b">
        <v>0</v>
      </c>
      <c r="L610" s="12" t="s">
        <v>8827</v>
      </c>
      <c r="O610" s="13">
        <v>0.1333</v>
      </c>
      <c r="P610" s="3" t="s">
        <v>8828</v>
      </c>
      <c r="S610" s="3" t="s">
        <v>8829</v>
      </c>
      <c r="T610" s="3" t="s">
        <v>8830</v>
      </c>
      <c r="U610" s="3" t="s">
        <v>8831</v>
      </c>
      <c r="V610" s="3" t="s">
        <v>8832</v>
      </c>
      <c r="W610" s="3" t="s">
        <v>8833</v>
      </c>
      <c r="X610" s="3" t="s">
        <v>8834</v>
      </c>
      <c r="Y610" s="3" t="s">
        <v>8835</v>
      </c>
      <c r="Z610" s="3" t="s">
        <v>8836</v>
      </c>
      <c r="AA610" s="3">
        <v>17</v>
      </c>
      <c r="AB610" s="3">
        <v>1</v>
      </c>
      <c r="AC610" s="14">
        <v>46097</v>
      </c>
      <c r="AD610" s="3" t="s">
        <v>50</v>
      </c>
      <c r="AE610" s="3" t="s">
        <v>7647</v>
      </c>
      <c r="AF610" s="12" t="s">
        <v>8837</v>
      </c>
    </row>
  </sheetData>
  <phoneticPr fontId="14" type="noConversion"/>
  <hyperlinks>
    <hyperlink ref="L2" r:id="rId1" xr:uid="{00000000-0004-0000-0200-000000000000}"/>
    <hyperlink ref="AF2" r:id="rId2" xr:uid="{00000000-0004-0000-0200-000001000000}"/>
    <hyperlink ref="L3" r:id="rId3" xr:uid="{00000000-0004-0000-0200-000002000000}"/>
    <hyperlink ref="AF3" r:id="rId4" xr:uid="{00000000-0004-0000-0200-000003000000}"/>
    <hyperlink ref="L4" r:id="rId5" xr:uid="{00000000-0004-0000-0200-000004000000}"/>
    <hyperlink ref="AF4" r:id="rId6" xr:uid="{00000000-0004-0000-0200-000005000000}"/>
    <hyperlink ref="L5" r:id="rId7" xr:uid="{00000000-0004-0000-0200-000006000000}"/>
    <hyperlink ref="AF5" r:id="rId8" xr:uid="{00000000-0004-0000-0200-000007000000}"/>
    <hyperlink ref="K6" r:id="rId9" xr:uid="{00000000-0004-0000-0200-000008000000}"/>
    <hyperlink ref="L6" r:id="rId10" xr:uid="{00000000-0004-0000-0200-000009000000}"/>
    <hyperlink ref="AF6" r:id="rId11" xr:uid="{00000000-0004-0000-0200-00000A000000}"/>
    <hyperlink ref="L7" r:id="rId12" xr:uid="{00000000-0004-0000-0200-00000B000000}"/>
    <hyperlink ref="AF7" r:id="rId13" xr:uid="{00000000-0004-0000-0200-00000C000000}"/>
    <hyperlink ref="L8" r:id="rId14" xr:uid="{00000000-0004-0000-0200-00000D000000}"/>
    <hyperlink ref="AF8" r:id="rId15" xr:uid="{00000000-0004-0000-0200-00000E000000}"/>
    <hyperlink ref="K9" r:id="rId16" xr:uid="{00000000-0004-0000-0200-00000F000000}"/>
    <hyperlink ref="L9" r:id="rId17" xr:uid="{00000000-0004-0000-0200-000010000000}"/>
    <hyperlink ref="AF9" r:id="rId18" xr:uid="{00000000-0004-0000-0200-000011000000}"/>
    <hyperlink ref="K10" r:id="rId19" xr:uid="{00000000-0004-0000-0200-000012000000}"/>
    <hyperlink ref="L10" r:id="rId20" xr:uid="{00000000-0004-0000-0200-000013000000}"/>
    <hyperlink ref="AF10" r:id="rId21" xr:uid="{00000000-0004-0000-0200-000014000000}"/>
    <hyperlink ref="L11" r:id="rId22" xr:uid="{00000000-0004-0000-0200-000015000000}"/>
    <hyperlink ref="AF11" r:id="rId23" xr:uid="{00000000-0004-0000-0200-000016000000}"/>
    <hyperlink ref="K12" r:id="rId24" xr:uid="{00000000-0004-0000-0200-000017000000}"/>
    <hyperlink ref="L12" r:id="rId25" xr:uid="{00000000-0004-0000-0200-000018000000}"/>
    <hyperlink ref="AF12" r:id="rId26" xr:uid="{00000000-0004-0000-0200-000019000000}"/>
    <hyperlink ref="L13" r:id="rId27" xr:uid="{00000000-0004-0000-0200-00001A000000}"/>
    <hyperlink ref="AF13" r:id="rId28" xr:uid="{00000000-0004-0000-0200-00001B000000}"/>
    <hyperlink ref="L14" r:id="rId29" xr:uid="{00000000-0004-0000-0200-00001C000000}"/>
    <hyperlink ref="AF14" r:id="rId30" xr:uid="{00000000-0004-0000-0200-00001D000000}"/>
    <hyperlink ref="L15" r:id="rId31" xr:uid="{00000000-0004-0000-0200-00001E000000}"/>
    <hyperlink ref="AF15" r:id="rId32" xr:uid="{00000000-0004-0000-0200-00001F000000}"/>
    <hyperlink ref="K16" r:id="rId33" xr:uid="{00000000-0004-0000-0200-000020000000}"/>
    <hyperlink ref="L16" r:id="rId34" xr:uid="{00000000-0004-0000-0200-000021000000}"/>
    <hyperlink ref="AF16" r:id="rId35" xr:uid="{00000000-0004-0000-0200-000022000000}"/>
    <hyperlink ref="K17" r:id="rId36" xr:uid="{00000000-0004-0000-0200-000023000000}"/>
    <hyperlink ref="L17" r:id="rId37" xr:uid="{00000000-0004-0000-0200-000024000000}"/>
    <hyperlink ref="AF17" r:id="rId38" xr:uid="{00000000-0004-0000-0200-000025000000}"/>
    <hyperlink ref="L18" r:id="rId39" xr:uid="{00000000-0004-0000-0200-000026000000}"/>
    <hyperlink ref="AF18" r:id="rId40" xr:uid="{00000000-0004-0000-0200-000027000000}"/>
    <hyperlink ref="L19" r:id="rId41" xr:uid="{00000000-0004-0000-0200-000028000000}"/>
    <hyperlink ref="AF19" r:id="rId42" xr:uid="{00000000-0004-0000-0200-000029000000}"/>
    <hyperlink ref="K20" r:id="rId43" xr:uid="{00000000-0004-0000-0200-00002A000000}"/>
    <hyperlink ref="L20" r:id="rId44" xr:uid="{00000000-0004-0000-0200-00002B000000}"/>
    <hyperlink ref="Z20" r:id="rId45" xr:uid="{00000000-0004-0000-0200-00002C000000}"/>
    <hyperlink ref="AF20" r:id="rId46" xr:uid="{00000000-0004-0000-0200-00002D000000}"/>
    <hyperlink ref="L21" r:id="rId47" xr:uid="{00000000-0004-0000-0200-00002E000000}"/>
    <hyperlink ref="AF21" r:id="rId48" xr:uid="{00000000-0004-0000-0200-00002F000000}"/>
    <hyperlink ref="K22" r:id="rId49" xr:uid="{00000000-0004-0000-0200-000030000000}"/>
    <hyperlink ref="L22" r:id="rId50" xr:uid="{00000000-0004-0000-0200-000031000000}"/>
    <hyperlink ref="AF22" r:id="rId51" xr:uid="{00000000-0004-0000-0200-000032000000}"/>
    <hyperlink ref="L23" r:id="rId52" xr:uid="{00000000-0004-0000-0200-000033000000}"/>
    <hyperlink ref="AF23" r:id="rId53" xr:uid="{00000000-0004-0000-0200-000034000000}"/>
    <hyperlink ref="K24" r:id="rId54" xr:uid="{00000000-0004-0000-0200-000035000000}"/>
    <hyperlink ref="L24" r:id="rId55" xr:uid="{00000000-0004-0000-0200-000036000000}"/>
    <hyperlink ref="AF24" r:id="rId56" xr:uid="{00000000-0004-0000-0200-000037000000}"/>
    <hyperlink ref="K25" r:id="rId57" xr:uid="{00000000-0004-0000-0200-000038000000}"/>
    <hyperlink ref="L25" r:id="rId58" xr:uid="{00000000-0004-0000-0200-000039000000}"/>
    <hyperlink ref="AF25" r:id="rId59" xr:uid="{00000000-0004-0000-0200-00003A000000}"/>
    <hyperlink ref="L26" r:id="rId60" xr:uid="{00000000-0004-0000-0200-00003B000000}"/>
    <hyperlink ref="AF26" r:id="rId61" xr:uid="{00000000-0004-0000-0200-00003C000000}"/>
    <hyperlink ref="L27" r:id="rId62" xr:uid="{00000000-0004-0000-0200-00003D000000}"/>
    <hyperlink ref="AF27" r:id="rId63" xr:uid="{00000000-0004-0000-0200-00003E000000}"/>
    <hyperlink ref="L28" r:id="rId64" xr:uid="{00000000-0004-0000-0200-00003F000000}"/>
    <hyperlink ref="AF28" r:id="rId65" xr:uid="{00000000-0004-0000-0200-000040000000}"/>
    <hyperlink ref="L29" r:id="rId66" xr:uid="{00000000-0004-0000-0200-000041000000}"/>
    <hyperlink ref="AF29" r:id="rId67" xr:uid="{00000000-0004-0000-0200-000042000000}"/>
    <hyperlink ref="K30" r:id="rId68" xr:uid="{00000000-0004-0000-0200-000043000000}"/>
    <hyperlink ref="L30" r:id="rId69" xr:uid="{00000000-0004-0000-0200-000044000000}"/>
    <hyperlink ref="AF30" r:id="rId70" xr:uid="{00000000-0004-0000-0200-000045000000}"/>
    <hyperlink ref="L31" r:id="rId71" xr:uid="{00000000-0004-0000-0200-000046000000}"/>
    <hyperlink ref="AF31" r:id="rId72" xr:uid="{00000000-0004-0000-0200-000047000000}"/>
    <hyperlink ref="L32" r:id="rId73" xr:uid="{00000000-0004-0000-0200-000048000000}"/>
    <hyperlink ref="AF32" r:id="rId74" xr:uid="{00000000-0004-0000-0200-000049000000}"/>
    <hyperlink ref="K33" r:id="rId75" xr:uid="{00000000-0004-0000-0200-00004A000000}"/>
    <hyperlink ref="L33" r:id="rId76" xr:uid="{00000000-0004-0000-0200-00004B000000}"/>
    <hyperlink ref="AF33" r:id="rId77" xr:uid="{00000000-0004-0000-0200-00004C000000}"/>
    <hyperlink ref="L34" r:id="rId78" xr:uid="{00000000-0004-0000-0200-00004D000000}"/>
    <hyperlink ref="AF34" r:id="rId79" xr:uid="{00000000-0004-0000-0200-00004E000000}"/>
    <hyperlink ref="L35" r:id="rId80" xr:uid="{00000000-0004-0000-0200-00004F000000}"/>
    <hyperlink ref="AF35" r:id="rId81" xr:uid="{00000000-0004-0000-0200-000050000000}"/>
    <hyperlink ref="L36" r:id="rId82" xr:uid="{00000000-0004-0000-0200-000051000000}"/>
    <hyperlink ref="AF36" r:id="rId83" xr:uid="{00000000-0004-0000-0200-000052000000}"/>
    <hyperlink ref="L37" r:id="rId84" xr:uid="{00000000-0004-0000-0200-000053000000}"/>
    <hyperlink ref="AF37" r:id="rId85" xr:uid="{00000000-0004-0000-0200-000054000000}"/>
    <hyperlink ref="L38" r:id="rId86" xr:uid="{00000000-0004-0000-0200-000055000000}"/>
    <hyperlink ref="AF38" r:id="rId87" xr:uid="{00000000-0004-0000-0200-000056000000}"/>
    <hyperlink ref="L39" r:id="rId88" xr:uid="{00000000-0004-0000-0200-000057000000}"/>
    <hyperlink ref="AF39" r:id="rId89" xr:uid="{00000000-0004-0000-0200-000058000000}"/>
    <hyperlink ref="L40" r:id="rId90" xr:uid="{00000000-0004-0000-0200-000059000000}"/>
    <hyperlink ref="AF40" r:id="rId91" xr:uid="{00000000-0004-0000-0200-00005A000000}"/>
    <hyperlink ref="L41" r:id="rId92" xr:uid="{00000000-0004-0000-0200-00005B000000}"/>
    <hyperlink ref="AF41" r:id="rId93" xr:uid="{00000000-0004-0000-0200-00005C000000}"/>
    <hyperlink ref="L42" r:id="rId94" xr:uid="{00000000-0004-0000-0200-00005D000000}"/>
    <hyperlink ref="AF42" r:id="rId95" xr:uid="{00000000-0004-0000-0200-00005E000000}"/>
    <hyperlink ref="K43" r:id="rId96" xr:uid="{00000000-0004-0000-0200-00005F000000}"/>
    <hyperlink ref="L43" r:id="rId97" xr:uid="{00000000-0004-0000-0200-000060000000}"/>
    <hyperlink ref="AF43" r:id="rId98" xr:uid="{00000000-0004-0000-0200-000061000000}"/>
    <hyperlink ref="K44" r:id="rId99" xr:uid="{00000000-0004-0000-0200-000062000000}"/>
    <hyperlink ref="L44" r:id="rId100" xr:uid="{00000000-0004-0000-0200-000063000000}"/>
    <hyperlink ref="AF44" r:id="rId101" xr:uid="{00000000-0004-0000-0200-000064000000}"/>
    <hyperlink ref="L45" r:id="rId102" xr:uid="{00000000-0004-0000-0200-000065000000}"/>
    <hyperlink ref="AF45" r:id="rId103" xr:uid="{00000000-0004-0000-0200-000066000000}"/>
    <hyperlink ref="L46" r:id="rId104" xr:uid="{00000000-0004-0000-0200-000067000000}"/>
    <hyperlink ref="AF46" r:id="rId105" xr:uid="{00000000-0004-0000-0200-000068000000}"/>
    <hyperlink ref="L47" r:id="rId106" xr:uid="{00000000-0004-0000-0200-000069000000}"/>
    <hyperlink ref="AF47" r:id="rId107" xr:uid="{00000000-0004-0000-0200-00006A000000}"/>
    <hyperlink ref="L48" r:id="rId108" xr:uid="{00000000-0004-0000-0200-00006B000000}"/>
    <hyperlink ref="AF48" r:id="rId109" xr:uid="{00000000-0004-0000-0200-00006C000000}"/>
    <hyperlink ref="L49" r:id="rId110" xr:uid="{00000000-0004-0000-0200-00006D000000}"/>
    <hyperlink ref="AF49" r:id="rId111" xr:uid="{00000000-0004-0000-0200-00006E000000}"/>
    <hyperlink ref="L50" r:id="rId112" xr:uid="{00000000-0004-0000-0200-00006F000000}"/>
    <hyperlink ref="AF50" r:id="rId113" xr:uid="{00000000-0004-0000-0200-000070000000}"/>
    <hyperlink ref="L51" r:id="rId114" xr:uid="{00000000-0004-0000-0200-000071000000}"/>
    <hyperlink ref="AF51" r:id="rId115" xr:uid="{00000000-0004-0000-0200-000072000000}"/>
    <hyperlink ref="K52" r:id="rId116" xr:uid="{00000000-0004-0000-0200-000073000000}"/>
    <hyperlink ref="L52" r:id="rId117" xr:uid="{00000000-0004-0000-0200-000074000000}"/>
    <hyperlink ref="AF52" r:id="rId118" xr:uid="{00000000-0004-0000-0200-000075000000}"/>
    <hyperlink ref="K53" r:id="rId119" xr:uid="{00000000-0004-0000-0200-000076000000}"/>
    <hyperlink ref="L53" r:id="rId120" xr:uid="{00000000-0004-0000-0200-000077000000}"/>
    <hyperlink ref="AF53" r:id="rId121" xr:uid="{00000000-0004-0000-0200-000078000000}"/>
    <hyperlink ref="L54" r:id="rId122" xr:uid="{00000000-0004-0000-0200-000079000000}"/>
    <hyperlink ref="AF54" r:id="rId123" xr:uid="{00000000-0004-0000-0200-00007A000000}"/>
    <hyperlink ref="L55" r:id="rId124" xr:uid="{00000000-0004-0000-0200-00007B000000}"/>
    <hyperlink ref="AF55" r:id="rId125" xr:uid="{00000000-0004-0000-0200-00007C000000}"/>
    <hyperlink ref="K56" r:id="rId126" xr:uid="{00000000-0004-0000-0200-00007D000000}"/>
    <hyperlink ref="L56" r:id="rId127" xr:uid="{00000000-0004-0000-0200-00007E000000}"/>
    <hyperlink ref="AF56" r:id="rId128" xr:uid="{00000000-0004-0000-0200-00007F000000}"/>
    <hyperlink ref="L57" r:id="rId129" xr:uid="{00000000-0004-0000-0200-000080000000}"/>
    <hyperlink ref="AF57" r:id="rId130" xr:uid="{00000000-0004-0000-0200-000081000000}"/>
    <hyperlink ref="K58" r:id="rId131" xr:uid="{00000000-0004-0000-0200-000082000000}"/>
    <hyperlink ref="L58" r:id="rId132" xr:uid="{00000000-0004-0000-0200-000083000000}"/>
    <hyperlink ref="AF58" r:id="rId133" xr:uid="{00000000-0004-0000-0200-000084000000}"/>
    <hyperlink ref="L59" r:id="rId134" xr:uid="{00000000-0004-0000-0200-000085000000}"/>
    <hyperlink ref="AF59" r:id="rId135" xr:uid="{00000000-0004-0000-0200-000086000000}"/>
    <hyperlink ref="K60" r:id="rId136" xr:uid="{00000000-0004-0000-0200-000087000000}"/>
    <hyperlink ref="L60" r:id="rId137" xr:uid="{00000000-0004-0000-0200-000088000000}"/>
    <hyperlink ref="AF60" r:id="rId138" xr:uid="{00000000-0004-0000-0200-000089000000}"/>
    <hyperlink ref="L61" r:id="rId139" xr:uid="{00000000-0004-0000-0200-00008A000000}"/>
    <hyperlink ref="AF61" r:id="rId140" xr:uid="{00000000-0004-0000-0200-00008B000000}"/>
    <hyperlink ref="L62" r:id="rId141" xr:uid="{00000000-0004-0000-0200-00008C000000}"/>
    <hyperlink ref="Z62" r:id="rId142" xr:uid="{00000000-0004-0000-0200-00008D000000}"/>
    <hyperlink ref="AF62" r:id="rId143" xr:uid="{00000000-0004-0000-0200-00008E000000}"/>
    <hyperlink ref="K63" r:id="rId144" xr:uid="{00000000-0004-0000-0200-00008F000000}"/>
    <hyperlink ref="L63" r:id="rId145" xr:uid="{00000000-0004-0000-0200-000090000000}"/>
    <hyperlink ref="AF63" r:id="rId146" xr:uid="{00000000-0004-0000-0200-000091000000}"/>
    <hyperlink ref="L64" r:id="rId147" xr:uid="{00000000-0004-0000-0200-000092000000}"/>
    <hyperlink ref="AF64" r:id="rId148" xr:uid="{00000000-0004-0000-0200-000093000000}"/>
    <hyperlink ref="K65" r:id="rId149" xr:uid="{00000000-0004-0000-0200-000094000000}"/>
    <hyperlink ref="L65" r:id="rId150" xr:uid="{00000000-0004-0000-0200-000095000000}"/>
    <hyperlink ref="AF65" r:id="rId151" xr:uid="{00000000-0004-0000-0200-000096000000}"/>
    <hyperlink ref="K66" r:id="rId152" xr:uid="{00000000-0004-0000-0200-000097000000}"/>
    <hyperlink ref="L66" r:id="rId153" xr:uid="{00000000-0004-0000-0200-000098000000}"/>
    <hyperlink ref="AF66" r:id="rId154" xr:uid="{00000000-0004-0000-0200-000099000000}"/>
    <hyperlink ref="L67" r:id="rId155" xr:uid="{00000000-0004-0000-0200-00009A000000}"/>
    <hyperlink ref="AF67" r:id="rId156" xr:uid="{00000000-0004-0000-0200-00009B000000}"/>
    <hyperlink ref="L68" r:id="rId157" xr:uid="{00000000-0004-0000-0200-00009C000000}"/>
    <hyperlink ref="AF68" r:id="rId158" xr:uid="{00000000-0004-0000-0200-00009D000000}"/>
    <hyperlink ref="L69" r:id="rId159" xr:uid="{00000000-0004-0000-0200-00009E000000}"/>
    <hyperlink ref="AF69" r:id="rId160" xr:uid="{00000000-0004-0000-0200-00009F000000}"/>
    <hyperlink ref="L70" r:id="rId161" xr:uid="{00000000-0004-0000-0200-0000A0000000}"/>
    <hyperlink ref="AF70" r:id="rId162" xr:uid="{00000000-0004-0000-0200-0000A1000000}"/>
    <hyperlink ref="L71" r:id="rId163" xr:uid="{00000000-0004-0000-0200-0000A2000000}"/>
    <hyperlink ref="AF71" r:id="rId164" xr:uid="{00000000-0004-0000-0200-0000A3000000}"/>
    <hyperlink ref="L72" r:id="rId165" xr:uid="{00000000-0004-0000-0200-0000A4000000}"/>
    <hyperlink ref="AF72" r:id="rId166" xr:uid="{00000000-0004-0000-0200-0000A5000000}"/>
    <hyperlink ref="K73" r:id="rId167" xr:uid="{00000000-0004-0000-0200-0000A6000000}"/>
    <hyperlink ref="L73" r:id="rId168" xr:uid="{00000000-0004-0000-0200-0000A7000000}"/>
    <hyperlink ref="AF73" r:id="rId169" xr:uid="{00000000-0004-0000-0200-0000A8000000}"/>
    <hyperlink ref="K74" r:id="rId170" xr:uid="{00000000-0004-0000-0200-0000A9000000}"/>
    <hyperlink ref="L74" r:id="rId171" xr:uid="{00000000-0004-0000-0200-0000AA000000}"/>
    <hyperlink ref="AF74" r:id="rId172" xr:uid="{00000000-0004-0000-0200-0000AB000000}"/>
    <hyperlink ref="L75" r:id="rId173" xr:uid="{00000000-0004-0000-0200-0000AC000000}"/>
    <hyperlink ref="AF75" r:id="rId174" xr:uid="{00000000-0004-0000-0200-0000AD000000}"/>
    <hyperlink ref="L76" r:id="rId175" xr:uid="{00000000-0004-0000-0200-0000AE000000}"/>
    <hyperlink ref="AF76" r:id="rId176" xr:uid="{00000000-0004-0000-0200-0000AF000000}"/>
    <hyperlink ref="L77" r:id="rId177" xr:uid="{00000000-0004-0000-0200-0000B0000000}"/>
    <hyperlink ref="AF77" r:id="rId178" xr:uid="{00000000-0004-0000-0200-0000B1000000}"/>
    <hyperlink ref="L78" r:id="rId179" xr:uid="{00000000-0004-0000-0200-0000B2000000}"/>
    <hyperlink ref="AF78" r:id="rId180" xr:uid="{00000000-0004-0000-0200-0000B3000000}"/>
    <hyperlink ref="L79" r:id="rId181" xr:uid="{00000000-0004-0000-0200-0000B4000000}"/>
    <hyperlink ref="AF79" r:id="rId182" xr:uid="{00000000-0004-0000-0200-0000B5000000}"/>
    <hyperlink ref="L80" r:id="rId183" xr:uid="{00000000-0004-0000-0200-0000B6000000}"/>
    <hyperlink ref="AF80" r:id="rId184" xr:uid="{00000000-0004-0000-0200-0000B7000000}"/>
    <hyperlink ref="L81" r:id="rId185" xr:uid="{00000000-0004-0000-0200-0000B8000000}"/>
    <hyperlink ref="AF81" r:id="rId186" xr:uid="{00000000-0004-0000-0200-0000B9000000}"/>
    <hyperlink ref="L82" r:id="rId187" xr:uid="{00000000-0004-0000-0200-0000BA000000}"/>
    <hyperlink ref="AF82" r:id="rId188" xr:uid="{00000000-0004-0000-0200-0000BB000000}"/>
    <hyperlink ref="L83" r:id="rId189" xr:uid="{00000000-0004-0000-0200-0000BC000000}"/>
    <hyperlink ref="AF83" r:id="rId190" xr:uid="{00000000-0004-0000-0200-0000BD000000}"/>
    <hyperlink ref="L84" r:id="rId191" xr:uid="{00000000-0004-0000-0200-0000BE000000}"/>
    <hyperlink ref="AF84" r:id="rId192" xr:uid="{00000000-0004-0000-0200-0000BF000000}"/>
    <hyperlink ref="L85" r:id="rId193" xr:uid="{00000000-0004-0000-0200-0000C0000000}"/>
    <hyperlink ref="AF85" r:id="rId194" xr:uid="{00000000-0004-0000-0200-0000C1000000}"/>
    <hyperlink ref="L86" r:id="rId195" xr:uid="{00000000-0004-0000-0200-0000C2000000}"/>
    <hyperlink ref="AF86" r:id="rId196" xr:uid="{00000000-0004-0000-0200-0000C3000000}"/>
    <hyperlink ref="L87" r:id="rId197" xr:uid="{00000000-0004-0000-0200-0000C4000000}"/>
    <hyperlink ref="AF87" r:id="rId198" xr:uid="{00000000-0004-0000-0200-0000C5000000}"/>
    <hyperlink ref="L88" r:id="rId199" xr:uid="{00000000-0004-0000-0200-0000C6000000}"/>
    <hyperlink ref="AF88" r:id="rId200" xr:uid="{00000000-0004-0000-0200-0000C7000000}"/>
    <hyperlink ref="K89" r:id="rId201" xr:uid="{00000000-0004-0000-0200-0000C8000000}"/>
    <hyperlink ref="L89" r:id="rId202" xr:uid="{00000000-0004-0000-0200-0000C9000000}"/>
    <hyperlink ref="AF89" r:id="rId203" xr:uid="{00000000-0004-0000-0200-0000CA000000}"/>
    <hyperlink ref="L90" r:id="rId204" xr:uid="{00000000-0004-0000-0200-0000CB000000}"/>
    <hyperlink ref="AF90" r:id="rId205" xr:uid="{00000000-0004-0000-0200-0000CC000000}"/>
    <hyperlink ref="L91" r:id="rId206" xr:uid="{00000000-0004-0000-0200-0000CD000000}"/>
    <hyperlink ref="AF91" r:id="rId207" xr:uid="{00000000-0004-0000-0200-0000CE000000}"/>
    <hyperlink ref="L92" r:id="rId208" xr:uid="{00000000-0004-0000-0200-0000CF000000}"/>
    <hyperlink ref="AF92" r:id="rId209" xr:uid="{00000000-0004-0000-0200-0000D0000000}"/>
    <hyperlink ref="L93" r:id="rId210" xr:uid="{00000000-0004-0000-0200-0000D1000000}"/>
    <hyperlink ref="AF93" r:id="rId211" xr:uid="{00000000-0004-0000-0200-0000D2000000}"/>
    <hyperlink ref="C94" r:id="rId212" xr:uid="{00000000-0004-0000-0200-0000D3000000}"/>
    <hyperlink ref="K94" r:id="rId213" xr:uid="{00000000-0004-0000-0200-0000D4000000}"/>
    <hyperlink ref="L94" r:id="rId214" xr:uid="{00000000-0004-0000-0200-0000D5000000}"/>
    <hyperlink ref="AF94" r:id="rId215" xr:uid="{00000000-0004-0000-0200-0000D6000000}"/>
    <hyperlink ref="L95" r:id="rId216" xr:uid="{00000000-0004-0000-0200-0000D7000000}"/>
    <hyperlink ref="AF95" r:id="rId217" xr:uid="{00000000-0004-0000-0200-0000D8000000}"/>
    <hyperlink ref="L96" r:id="rId218" xr:uid="{00000000-0004-0000-0200-0000D9000000}"/>
    <hyperlink ref="AF96" r:id="rId219" xr:uid="{00000000-0004-0000-0200-0000DA000000}"/>
    <hyperlink ref="K97" r:id="rId220" xr:uid="{00000000-0004-0000-0200-0000DB000000}"/>
    <hyperlink ref="L97" r:id="rId221" xr:uid="{00000000-0004-0000-0200-0000DC000000}"/>
    <hyperlink ref="AF97" r:id="rId222" xr:uid="{00000000-0004-0000-0200-0000DD000000}"/>
    <hyperlink ref="L98" r:id="rId223" xr:uid="{00000000-0004-0000-0200-0000DE000000}"/>
    <hyperlink ref="AF98" r:id="rId224" xr:uid="{00000000-0004-0000-0200-0000DF000000}"/>
    <hyperlink ref="L99" r:id="rId225" xr:uid="{00000000-0004-0000-0200-0000E0000000}"/>
    <hyperlink ref="AF99" r:id="rId226" xr:uid="{00000000-0004-0000-0200-0000E1000000}"/>
    <hyperlink ref="L100" r:id="rId227" xr:uid="{00000000-0004-0000-0200-0000E2000000}"/>
    <hyperlink ref="AF100" r:id="rId228" xr:uid="{00000000-0004-0000-0200-0000E3000000}"/>
    <hyperlink ref="K101" r:id="rId229" xr:uid="{00000000-0004-0000-0200-0000E4000000}"/>
    <hyperlink ref="L101" r:id="rId230" xr:uid="{00000000-0004-0000-0200-0000E5000000}"/>
    <hyperlink ref="AF101" r:id="rId231" xr:uid="{00000000-0004-0000-0200-0000E6000000}"/>
    <hyperlink ref="L102" r:id="rId232" xr:uid="{00000000-0004-0000-0200-0000E7000000}"/>
    <hyperlink ref="AF102" r:id="rId233" xr:uid="{00000000-0004-0000-0200-0000E8000000}"/>
    <hyperlink ref="L103" r:id="rId234" xr:uid="{00000000-0004-0000-0200-0000E9000000}"/>
    <hyperlink ref="AF103" r:id="rId235" xr:uid="{00000000-0004-0000-0200-0000EA000000}"/>
    <hyperlink ref="L104" r:id="rId236" xr:uid="{00000000-0004-0000-0200-0000EB000000}"/>
    <hyperlink ref="Z104" r:id="rId237" xr:uid="{00000000-0004-0000-0200-0000EC000000}"/>
    <hyperlink ref="AF104" r:id="rId238" xr:uid="{00000000-0004-0000-0200-0000ED000000}"/>
    <hyperlink ref="L105" r:id="rId239" xr:uid="{00000000-0004-0000-0200-0000EE000000}"/>
    <hyperlink ref="AF105" r:id="rId240" xr:uid="{00000000-0004-0000-0200-0000EF000000}"/>
    <hyperlink ref="L106" r:id="rId241" xr:uid="{00000000-0004-0000-0200-0000F0000000}"/>
    <hyperlink ref="AF106" r:id="rId242" xr:uid="{00000000-0004-0000-0200-0000F1000000}"/>
    <hyperlink ref="L107" r:id="rId243" xr:uid="{00000000-0004-0000-0200-0000F2000000}"/>
    <hyperlink ref="AF107" r:id="rId244" xr:uid="{00000000-0004-0000-0200-0000F3000000}"/>
    <hyperlink ref="L108" r:id="rId245" xr:uid="{00000000-0004-0000-0200-0000F4000000}"/>
    <hyperlink ref="AF108" r:id="rId246" xr:uid="{00000000-0004-0000-0200-0000F5000000}"/>
    <hyperlink ref="L109" r:id="rId247" xr:uid="{00000000-0004-0000-0200-0000F6000000}"/>
    <hyperlink ref="AF109" r:id="rId248" xr:uid="{00000000-0004-0000-0200-0000F7000000}"/>
    <hyperlink ref="L110" r:id="rId249" xr:uid="{00000000-0004-0000-0200-0000F8000000}"/>
    <hyperlink ref="AF110" r:id="rId250" xr:uid="{00000000-0004-0000-0200-0000F9000000}"/>
    <hyperlink ref="L111" r:id="rId251" xr:uid="{00000000-0004-0000-0200-0000FA000000}"/>
    <hyperlink ref="AF111" r:id="rId252" xr:uid="{00000000-0004-0000-0200-0000FB000000}"/>
    <hyperlink ref="K112" r:id="rId253" xr:uid="{00000000-0004-0000-0200-0000FC000000}"/>
    <hyperlink ref="L112" r:id="rId254" xr:uid="{00000000-0004-0000-0200-0000FD000000}"/>
    <hyperlink ref="AF112" r:id="rId255" xr:uid="{00000000-0004-0000-0200-0000FE000000}"/>
    <hyperlink ref="A113" r:id="rId256" xr:uid="{00000000-0004-0000-0200-0000FF000000}"/>
    <hyperlink ref="C113" r:id="rId257" xr:uid="{00000000-0004-0000-0200-000000010000}"/>
    <hyperlink ref="L113" r:id="rId258" xr:uid="{00000000-0004-0000-0200-000001010000}"/>
    <hyperlink ref="AF113" r:id="rId259" xr:uid="{00000000-0004-0000-0200-000002010000}"/>
    <hyperlink ref="L114" r:id="rId260" xr:uid="{00000000-0004-0000-0200-000003010000}"/>
    <hyperlink ref="AF114" r:id="rId261" xr:uid="{00000000-0004-0000-0200-000004010000}"/>
    <hyperlink ref="L115" r:id="rId262" xr:uid="{00000000-0004-0000-0200-000005010000}"/>
    <hyperlink ref="AF115" r:id="rId263" xr:uid="{00000000-0004-0000-0200-000006010000}"/>
    <hyperlink ref="L116" r:id="rId264" xr:uid="{00000000-0004-0000-0200-000007010000}"/>
    <hyperlink ref="Z116" r:id="rId265" xr:uid="{00000000-0004-0000-0200-000008010000}"/>
    <hyperlink ref="AF116" r:id="rId266" xr:uid="{00000000-0004-0000-0200-000009010000}"/>
    <hyperlink ref="L117" r:id="rId267" xr:uid="{00000000-0004-0000-0200-00000A010000}"/>
    <hyperlink ref="AF117" r:id="rId268" xr:uid="{00000000-0004-0000-0200-00000B010000}"/>
    <hyperlink ref="L118" r:id="rId269" xr:uid="{00000000-0004-0000-0200-00000C010000}"/>
    <hyperlink ref="AF118" r:id="rId270" xr:uid="{00000000-0004-0000-0200-00000D010000}"/>
    <hyperlink ref="L119" r:id="rId271" xr:uid="{00000000-0004-0000-0200-00000E010000}"/>
    <hyperlink ref="AF119" r:id="rId272" xr:uid="{00000000-0004-0000-0200-00000F010000}"/>
    <hyperlink ref="L120" r:id="rId273" xr:uid="{00000000-0004-0000-0200-000010010000}"/>
    <hyperlink ref="AF120" r:id="rId274" xr:uid="{00000000-0004-0000-0200-000011010000}"/>
    <hyperlink ref="L121" r:id="rId275" xr:uid="{00000000-0004-0000-0200-000012010000}"/>
    <hyperlink ref="Z121" r:id="rId276" xr:uid="{00000000-0004-0000-0200-000013010000}"/>
    <hyperlink ref="AF121" r:id="rId277" xr:uid="{00000000-0004-0000-0200-000014010000}"/>
    <hyperlink ref="L122" r:id="rId278" xr:uid="{00000000-0004-0000-0200-000015010000}"/>
    <hyperlink ref="AF122" r:id="rId279" xr:uid="{00000000-0004-0000-0200-000016010000}"/>
    <hyperlink ref="K123" r:id="rId280" xr:uid="{00000000-0004-0000-0200-000017010000}"/>
    <hyperlink ref="L123" r:id="rId281" xr:uid="{00000000-0004-0000-0200-000018010000}"/>
    <hyperlink ref="AF123" r:id="rId282" xr:uid="{00000000-0004-0000-0200-000019010000}"/>
    <hyperlink ref="L124" r:id="rId283" xr:uid="{00000000-0004-0000-0200-00001A010000}"/>
    <hyperlink ref="AF124" r:id="rId284" xr:uid="{00000000-0004-0000-0200-00001B010000}"/>
    <hyperlink ref="A125" r:id="rId285" xr:uid="{00000000-0004-0000-0200-00001C010000}"/>
    <hyperlink ref="L125" r:id="rId286" xr:uid="{00000000-0004-0000-0200-00001D010000}"/>
    <hyperlink ref="AF125" r:id="rId287" xr:uid="{00000000-0004-0000-0200-00001E010000}"/>
    <hyperlink ref="L126" r:id="rId288" xr:uid="{00000000-0004-0000-0200-00001F010000}"/>
    <hyperlink ref="AF126" r:id="rId289" xr:uid="{00000000-0004-0000-0200-000020010000}"/>
    <hyperlink ref="L127" r:id="rId290" xr:uid="{00000000-0004-0000-0200-000021010000}"/>
    <hyperlink ref="AF127" r:id="rId291" xr:uid="{00000000-0004-0000-0200-000022010000}"/>
    <hyperlink ref="A128" r:id="rId292" xr:uid="{00000000-0004-0000-0200-000023010000}"/>
    <hyperlink ref="K128" r:id="rId293" xr:uid="{00000000-0004-0000-0200-000024010000}"/>
    <hyperlink ref="L128" r:id="rId294" xr:uid="{00000000-0004-0000-0200-000025010000}"/>
    <hyperlink ref="AF128" r:id="rId295" xr:uid="{00000000-0004-0000-0200-000026010000}"/>
    <hyperlink ref="L129" r:id="rId296" xr:uid="{00000000-0004-0000-0200-000027010000}"/>
    <hyperlink ref="AF129" r:id="rId297" xr:uid="{00000000-0004-0000-0200-000028010000}"/>
    <hyperlink ref="K130" r:id="rId298" xr:uid="{00000000-0004-0000-0200-000029010000}"/>
    <hyperlink ref="L130" r:id="rId299" xr:uid="{00000000-0004-0000-0200-00002A010000}"/>
    <hyperlink ref="W130" r:id="rId300" xr:uid="{00000000-0004-0000-0200-00002B010000}"/>
    <hyperlink ref="AF130" r:id="rId301" xr:uid="{00000000-0004-0000-0200-00002C010000}"/>
    <hyperlink ref="K131" r:id="rId302" xr:uid="{00000000-0004-0000-0200-00002D010000}"/>
    <hyperlink ref="L131" r:id="rId303" xr:uid="{00000000-0004-0000-0200-00002E010000}"/>
    <hyperlink ref="AF131" r:id="rId304" xr:uid="{00000000-0004-0000-0200-00002F010000}"/>
    <hyperlink ref="L132" r:id="rId305" xr:uid="{00000000-0004-0000-0200-000030010000}"/>
    <hyperlink ref="AF132" r:id="rId306" xr:uid="{00000000-0004-0000-0200-000031010000}"/>
    <hyperlink ref="L133" r:id="rId307" xr:uid="{00000000-0004-0000-0200-000032010000}"/>
    <hyperlink ref="AF133" r:id="rId308" xr:uid="{00000000-0004-0000-0200-000033010000}"/>
    <hyperlink ref="L134" r:id="rId309" xr:uid="{00000000-0004-0000-0200-000034010000}"/>
    <hyperlink ref="AF134" r:id="rId310" xr:uid="{00000000-0004-0000-0200-000035010000}"/>
    <hyperlink ref="L135" r:id="rId311" xr:uid="{00000000-0004-0000-0200-000036010000}"/>
    <hyperlink ref="AF135" r:id="rId312" xr:uid="{00000000-0004-0000-0200-000037010000}"/>
    <hyperlink ref="L136" r:id="rId313" xr:uid="{00000000-0004-0000-0200-000038010000}"/>
    <hyperlink ref="AF136" r:id="rId314" xr:uid="{00000000-0004-0000-0200-000039010000}"/>
    <hyperlink ref="K137" r:id="rId315" xr:uid="{00000000-0004-0000-0200-00003A010000}"/>
    <hyperlink ref="L137" r:id="rId316" xr:uid="{00000000-0004-0000-0200-00003B010000}"/>
    <hyperlink ref="AF137" r:id="rId317" xr:uid="{00000000-0004-0000-0200-00003C010000}"/>
    <hyperlink ref="L138" r:id="rId318" xr:uid="{00000000-0004-0000-0200-00003D010000}"/>
    <hyperlink ref="AF138" r:id="rId319" xr:uid="{00000000-0004-0000-0200-00003E010000}"/>
    <hyperlink ref="L139" r:id="rId320" xr:uid="{00000000-0004-0000-0200-00003F010000}"/>
    <hyperlink ref="AF139" r:id="rId321" xr:uid="{00000000-0004-0000-0200-000040010000}"/>
    <hyperlink ref="L140" r:id="rId322" xr:uid="{00000000-0004-0000-0200-000041010000}"/>
    <hyperlink ref="AF140" r:id="rId323" xr:uid="{00000000-0004-0000-0200-000042010000}"/>
    <hyperlink ref="K141" r:id="rId324" xr:uid="{00000000-0004-0000-0200-000043010000}"/>
    <hyperlink ref="L141" r:id="rId325" xr:uid="{00000000-0004-0000-0200-000044010000}"/>
    <hyperlink ref="AF141" r:id="rId326" xr:uid="{00000000-0004-0000-0200-000045010000}"/>
    <hyperlink ref="L142" r:id="rId327" xr:uid="{00000000-0004-0000-0200-000046010000}"/>
    <hyperlink ref="AF142" r:id="rId328" xr:uid="{00000000-0004-0000-0200-000047010000}"/>
    <hyperlink ref="K143" r:id="rId329" xr:uid="{00000000-0004-0000-0200-000048010000}"/>
    <hyperlink ref="L143" r:id="rId330" xr:uid="{00000000-0004-0000-0200-000049010000}"/>
    <hyperlink ref="AF143" r:id="rId331" xr:uid="{00000000-0004-0000-0200-00004A010000}"/>
    <hyperlink ref="L144" r:id="rId332" xr:uid="{00000000-0004-0000-0200-00004B010000}"/>
    <hyperlink ref="AF144" r:id="rId333" xr:uid="{00000000-0004-0000-0200-00004C010000}"/>
    <hyperlink ref="K145" r:id="rId334" xr:uid="{00000000-0004-0000-0200-00004D010000}"/>
    <hyperlink ref="L145" r:id="rId335" xr:uid="{00000000-0004-0000-0200-00004E010000}"/>
    <hyperlink ref="AF145" r:id="rId336" xr:uid="{00000000-0004-0000-0200-00004F010000}"/>
    <hyperlink ref="A146" r:id="rId337" xr:uid="{00000000-0004-0000-0200-000050010000}"/>
    <hyperlink ref="K146" r:id="rId338" xr:uid="{00000000-0004-0000-0200-000051010000}"/>
    <hyperlink ref="L146" r:id="rId339" xr:uid="{00000000-0004-0000-0200-000052010000}"/>
    <hyperlink ref="Y146" r:id="rId340" xr:uid="{00000000-0004-0000-0200-000053010000}"/>
    <hyperlink ref="AF146" r:id="rId341" xr:uid="{00000000-0004-0000-0200-000054010000}"/>
    <hyperlink ref="K147" r:id="rId342" xr:uid="{00000000-0004-0000-0200-000055010000}"/>
    <hyperlink ref="L147" r:id="rId343" xr:uid="{00000000-0004-0000-0200-000056010000}"/>
    <hyperlink ref="AF147" r:id="rId344" xr:uid="{00000000-0004-0000-0200-000057010000}"/>
    <hyperlink ref="L148" r:id="rId345" xr:uid="{00000000-0004-0000-0200-000058010000}"/>
    <hyperlink ref="AF148" r:id="rId346" xr:uid="{00000000-0004-0000-0200-000059010000}"/>
    <hyperlink ref="L149" r:id="rId347" xr:uid="{00000000-0004-0000-0200-00005A010000}"/>
    <hyperlink ref="AF149" r:id="rId348" xr:uid="{00000000-0004-0000-0200-00005B010000}"/>
    <hyperlink ref="K150" r:id="rId349" xr:uid="{00000000-0004-0000-0200-00005C010000}"/>
    <hyperlink ref="L150" r:id="rId350" xr:uid="{00000000-0004-0000-0200-00005D010000}"/>
    <hyperlink ref="AF150" r:id="rId351" xr:uid="{00000000-0004-0000-0200-00005E010000}"/>
    <hyperlink ref="K151" r:id="rId352" xr:uid="{00000000-0004-0000-0200-00005F010000}"/>
    <hyperlink ref="L151" r:id="rId353" xr:uid="{00000000-0004-0000-0200-000060010000}"/>
    <hyperlink ref="AF151" r:id="rId354" xr:uid="{00000000-0004-0000-0200-000061010000}"/>
    <hyperlink ref="K152" r:id="rId355" xr:uid="{00000000-0004-0000-0200-000062010000}"/>
    <hyperlink ref="L152" r:id="rId356" xr:uid="{00000000-0004-0000-0200-000063010000}"/>
    <hyperlink ref="AF152" r:id="rId357" xr:uid="{00000000-0004-0000-0200-000064010000}"/>
    <hyperlink ref="L153" r:id="rId358" xr:uid="{00000000-0004-0000-0200-000065010000}"/>
    <hyperlink ref="AF153" r:id="rId359" xr:uid="{00000000-0004-0000-0200-000066010000}"/>
    <hyperlink ref="K154" r:id="rId360" xr:uid="{00000000-0004-0000-0200-000067010000}"/>
    <hyperlink ref="L154" r:id="rId361" xr:uid="{00000000-0004-0000-0200-000068010000}"/>
    <hyperlink ref="AF154" r:id="rId362" xr:uid="{00000000-0004-0000-0200-000069010000}"/>
    <hyperlink ref="L155" r:id="rId363" xr:uid="{00000000-0004-0000-0200-00006A010000}"/>
    <hyperlink ref="AF155" r:id="rId364" xr:uid="{00000000-0004-0000-0200-00006B010000}"/>
    <hyperlink ref="L156" r:id="rId365" xr:uid="{00000000-0004-0000-0200-00006C010000}"/>
    <hyperlink ref="AF156" r:id="rId366" xr:uid="{00000000-0004-0000-0200-00006D010000}"/>
    <hyperlink ref="K157" r:id="rId367" xr:uid="{00000000-0004-0000-0200-00006E010000}"/>
    <hyperlink ref="L157" r:id="rId368" xr:uid="{00000000-0004-0000-0200-00006F010000}"/>
    <hyperlink ref="AF157" r:id="rId369" xr:uid="{00000000-0004-0000-0200-000070010000}"/>
    <hyperlink ref="L158" r:id="rId370" xr:uid="{00000000-0004-0000-0200-000071010000}"/>
    <hyperlink ref="AF158" r:id="rId371" xr:uid="{00000000-0004-0000-0200-000072010000}"/>
    <hyperlink ref="K159" r:id="rId372" xr:uid="{00000000-0004-0000-0200-000073010000}"/>
    <hyperlink ref="L159" r:id="rId373" xr:uid="{00000000-0004-0000-0200-000074010000}"/>
    <hyperlink ref="AF159" r:id="rId374" xr:uid="{00000000-0004-0000-0200-000075010000}"/>
    <hyperlink ref="K160" r:id="rId375" xr:uid="{00000000-0004-0000-0200-000076010000}"/>
    <hyperlink ref="L160" r:id="rId376" xr:uid="{00000000-0004-0000-0200-000077010000}"/>
    <hyperlink ref="AF160" r:id="rId377" xr:uid="{00000000-0004-0000-0200-000078010000}"/>
    <hyperlink ref="L161" r:id="rId378" xr:uid="{00000000-0004-0000-0200-000079010000}"/>
    <hyperlink ref="Z161" r:id="rId379" xr:uid="{00000000-0004-0000-0200-00007A010000}"/>
    <hyperlink ref="AF161" r:id="rId380" xr:uid="{00000000-0004-0000-0200-00007B010000}"/>
    <hyperlink ref="K162" r:id="rId381" xr:uid="{00000000-0004-0000-0200-00007C010000}"/>
    <hyperlink ref="L162" r:id="rId382" xr:uid="{00000000-0004-0000-0200-00007D010000}"/>
    <hyperlink ref="AF162" r:id="rId383" xr:uid="{00000000-0004-0000-0200-00007E010000}"/>
    <hyperlink ref="K163" r:id="rId384" xr:uid="{00000000-0004-0000-0200-00007F010000}"/>
    <hyperlink ref="L163" r:id="rId385" xr:uid="{00000000-0004-0000-0200-000080010000}"/>
    <hyperlink ref="AF163" r:id="rId386" xr:uid="{00000000-0004-0000-0200-000081010000}"/>
    <hyperlink ref="L164" r:id="rId387" xr:uid="{00000000-0004-0000-0200-000082010000}"/>
    <hyperlink ref="AF164" r:id="rId388" xr:uid="{00000000-0004-0000-0200-000083010000}"/>
    <hyperlink ref="L165" r:id="rId389" xr:uid="{00000000-0004-0000-0200-000084010000}"/>
    <hyperlink ref="AF165" r:id="rId390" xr:uid="{00000000-0004-0000-0200-000085010000}"/>
    <hyperlink ref="L166" r:id="rId391" xr:uid="{00000000-0004-0000-0200-000086010000}"/>
    <hyperlink ref="AF166" r:id="rId392" xr:uid="{00000000-0004-0000-0200-000087010000}"/>
    <hyperlink ref="K167" r:id="rId393" xr:uid="{00000000-0004-0000-0200-000088010000}"/>
    <hyperlink ref="L167" r:id="rId394" xr:uid="{00000000-0004-0000-0200-000089010000}"/>
    <hyperlink ref="AF167" r:id="rId395" xr:uid="{00000000-0004-0000-0200-00008A010000}"/>
    <hyperlink ref="K168" r:id="rId396" xr:uid="{00000000-0004-0000-0200-00008B010000}"/>
    <hyperlink ref="L168" r:id="rId397" xr:uid="{00000000-0004-0000-0200-00008C010000}"/>
    <hyperlink ref="AF168" r:id="rId398" xr:uid="{00000000-0004-0000-0200-00008D010000}"/>
    <hyperlink ref="L169" r:id="rId399" xr:uid="{00000000-0004-0000-0200-00008E010000}"/>
    <hyperlink ref="AF169" r:id="rId400" xr:uid="{00000000-0004-0000-0200-00008F010000}"/>
    <hyperlink ref="L170" r:id="rId401" xr:uid="{00000000-0004-0000-0200-000090010000}"/>
    <hyperlink ref="AF170" r:id="rId402" xr:uid="{00000000-0004-0000-0200-000091010000}"/>
    <hyperlink ref="L171" r:id="rId403" xr:uid="{00000000-0004-0000-0200-000092010000}"/>
    <hyperlink ref="AF171" r:id="rId404" xr:uid="{00000000-0004-0000-0200-000093010000}"/>
    <hyperlink ref="L172" r:id="rId405" xr:uid="{00000000-0004-0000-0200-000094010000}"/>
    <hyperlink ref="AF172" r:id="rId406" xr:uid="{00000000-0004-0000-0200-000095010000}"/>
    <hyperlink ref="L173" r:id="rId407" xr:uid="{00000000-0004-0000-0200-000096010000}"/>
    <hyperlink ref="AF173" r:id="rId408" xr:uid="{00000000-0004-0000-0200-000097010000}"/>
    <hyperlink ref="L174" r:id="rId409" xr:uid="{00000000-0004-0000-0200-000098010000}"/>
    <hyperlink ref="AF174" r:id="rId410" xr:uid="{00000000-0004-0000-0200-000099010000}"/>
    <hyperlink ref="L175" r:id="rId411" xr:uid="{00000000-0004-0000-0200-00009A010000}"/>
    <hyperlink ref="AF175" r:id="rId412" xr:uid="{00000000-0004-0000-0200-00009B010000}"/>
    <hyperlink ref="L176" r:id="rId413" xr:uid="{00000000-0004-0000-0200-00009C010000}"/>
    <hyperlink ref="AF176" r:id="rId414" xr:uid="{00000000-0004-0000-0200-00009D010000}"/>
    <hyperlink ref="K177" r:id="rId415" xr:uid="{00000000-0004-0000-0200-00009E010000}"/>
    <hyperlink ref="L177" r:id="rId416" xr:uid="{00000000-0004-0000-0200-00009F010000}"/>
    <hyperlink ref="AF177" r:id="rId417" xr:uid="{00000000-0004-0000-0200-0000A0010000}"/>
    <hyperlink ref="L178" r:id="rId418" xr:uid="{00000000-0004-0000-0200-0000A1010000}"/>
    <hyperlink ref="AF178" r:id="rId419" xr:uid="{00000000-0004-0000-0200-0000A2010000}"/>
    <hyperlink ref="A179" r:id="rId420" xr:uid="{00000000-0004-0000-0200-0000A3010000}"/>
    <hyperlink ref="K179" r:id="rId421" xr:uid="{00000000-0004-0000-0200-0000A4010000}"/>
    <hyperlink ref="L179" r:id="rId422" xr:uid="{00000000-0004-0000-0200-0000A5010000}"/>
    <hyperlink ref="AF179" r:id="rId423" xr:uid="{00000000-0004-0000-0200-0000A6010000}"/>
    <hyperlink ref="L180" r:id="rId424" xr:uid="{00000000-0004-0000-0200-0000A7010000}"/>
    <hyperlink ref="AF180" r:id="rId425" xr:uid="{00000000-0004-0000-0200-0000A8010000}"/>
    <hyperlink ref="K181" r:id="rId426" xr:uid="{00000000-0004-0000-0200-0000A9010000}"/>
    <hyperlink ref="L181" r:id="rId427" xr:uid="{00000000-0004-0000-0200-0000AA010000}"/>
    <hyperlink ref="AF181" r:id="rId428" xr:uid="{00000000-0004-0000-0200-0000AB010000}"/>
    <hyperlink ref="L182" r:id="rId429" xr:uid="{00000000-0004-0000-0200-0000AC010000}"/>
    <hyperlink ref="AF182" r:id="rId430" xr:uid="{00000000-0004-0000-0200-0000AD010000}"/>
    <hyperlink ref="L183" r:id="rId431" xr:uid="{00000000-0004-0000-0200-0000AE010000}"/>
    <hyperlink ref="AF183" r:id="rId432" xr:uid="{00000000-0004-0000-0200-0000AF010000}"/>
    <hyperlink ref="L184" r:id="rId433" xr:uid="{00000000-0004-0000-0200-0000B0010000}"/>
    <hyperlink ref="AF184" r:id="rId434" xr:uid="{00000000-0004-0000-0200-0000B1010000}"/>
    <hyperlink ref="L185" r:id="rId435" xr:uid="{00000000-0004-0000-0200-0000B2010000}"/>
    <hyperlink ref="AF185" r:id="rId436" xr:uid="{00000000-0004-0000-0200-0000B3010000}"/>
    <hyperlink ref="L186" r:id="rId437" xr:uid="{00000000-0004-0000-0200-0000B4010000}"/>
    <hyperlink ref="AF186" r:id="rId438" xr:uid="{00000000-0004-0000-0200-0000B5010000}"/>
    <hyperlink ref="L187" r:id="rId439" xr:uid="{00000000-0004-0000-0200-0000B6010000}"/>
    <hyperlink ref="Z187" r:id="rId440" xr:uid="{00000000-0004-0000-0200-0000B7010000}"/>
    <hyperlink ref="AF187" r:id="rId441" xr:uid="{00000000-0004-0000-0200-0000B8010000}"/>
    <hyperlink ref="K188" r:id="rId442" xr:uid="{00000000-0004-0000-0200-0000B9010000}"/>
    <hyperlink ref="L188" r:id="rId443" xr:uid="{00000000-0004-0000-0200-0000BA010000}"/>
    <hyperlink ref="AF188" r:id="rId444" xr:uid="{00000000-0004-0000-0200-0000BB010000}"/>
    <hyperlink ref="L189" r:id="rId445" xr:uid="{00000000-0004-0000-0200-0000BC010000}"/>
    <hyperlink ref="Z189" r:id="rId446" xr:uid="{00000000-0004-0000-0200-0000BD010000}"/>
    <hyperlink ref="AF189" r:id="rId447" xr:uid="{00000000-0004-0000-0200-0000BE010000}"/>
    <hyperlink ref="L190" r:id="rId448" xr:uid="{00000000-0004-0000-0200-0000BF010000}"/>
    <hyperlink ref="AF190" r:id="rId449" xr:uid="{00000000-0004-0000-0200-0000C0010000}"/>
    <hyperlink ref="L191" r:id="rId450" xr:uid="{00000000-0004-0000-0200-0000C1010000}"/>
    <hyperlink ref="AF191" r:id="rId451" xr:uid="{00000000-0004-0000-0200-0000C2010000}"/>
    <hyperlink ref="L192" r:id="rId452" xr:uid="{00000000-0004-0000-0200-0000C3010000}"/>
    <hyperlink ref="AF192" r:id="rId453" xr:uid="{00000000-0004-0000-0200-0000C4010000}"/>
    <hyperlink ref="L193" r:id="rId454" xr:uid="{00000000-0004-0000-0200-0000C5010000}"/>
    <hyperlink ref="AF193" r:id="rId455" xr:uid="{00000000-0004-0000-0200-0000C6010000}"/>
    <hyperlink ref="L194" r:id="rId456" xr:uid="{00000000-0004-0000-0200-0000C7010000}"/>
    <hyperlink ref="AF194" r:id="rId457" xr:uid="{00000000-0004-0000-0200-0000C8010000}"/>
    <hyperlink ref="L195" r:id="rId458" xr:uid="{00000000-0004-0000-0200-0000C9010000}"/>
    <hyperlink ref="AF195" r:id="rId459" xr:uid="{00000000-0004-0000-0200-0000CA010000}"/>
    <hyperlink ref="K196" r:id="rId460" xr:uid="{00000000-0004-0000-0200-0000CB010000}"/>
    <hyperlink ref="L196" r:id="rId461" xr:uid="{00000000-0004-0000-0200-0000CC010000}"/>
    <hyperlink ref="AF196" r:id="rId462" xr:uid="{00000000-0004-0000-0200-0000CD010000}"/>
    <hyperlink ref="L197" r:id="rId463" xr:uid="{00000000-0004-0000-0200-0000CE010000}"/>
    <hyperlink ref="AF197" r:id="rId464" xr:uid="{00000000-0004-0000-0200-0000CF010000}"/>
    <hyperlink ref="L198" r:id="rId465" xr:uid="{00000000-0004-0000-0200-0000D0010000}"/>
    <hyperlink ref="AF198" r:id="rId466" xr:uid="{00000000-0004-0000-0200-0000D1010000}"/>
    <hyperlink ref="L199" r:id="rId467" xr:uid="{00000000-0004-0000-0200-0000D2010000}"/>
    <hyperlink ref="AF199" r:id="rId468" xr:uid="{00000000-0004-0000-0200-0000D3010000}"/>
    <hyperlink ref="L200" r:id="rId469" xr:uid="{00000000-0004-0000-0200-0000D4010000}"/>
    <hyperlink ref="AF200" r:id="rId470" xr:uid="{00000000-0004-0000-0200-0000D5010000}"/>
    <hyperlink ref="L201" r:id="rId471" xr:uid="{00000000-0004-0000-0200-0000D6010000}"/>
    <hyperlink ref="AF201" r:id="rId472" xr:uid="{00000000-0004-0000-0200-0000D7010000}"/>
    <hyperlink ref="L202" r:id="rId473" xr:uid="{00000000-0004-0000-0200-0000D8010000}"/>
    <hyperlink ref="AF202" r:id="rId474" xr:uid="{00000000-0004-0000-0200-0000D9010000}"/>
    <hyperlink ref="L203" r:id="rId475" xr:uid="{00000000-0004-0000-0200-0000DA010000}"/>
    <hyperlink ref="AF203" r:id="rId476" xr:uid="{00000000-0004-0000-0200-0000DB010000}"/>
    <hyperlink ref="L204" r:id="rId477" xr:uid="{00000000-0004-0000-0200-0000DC010000}"/>
    <hyperlink ref="AF204" r:id="rId478" xr:uid="{00000000-0004-0000-0200-0000DD010000}"/>
    <hyperlink ref="L205" r:id="rId479" xr:uid="{00000000-0004-0000-0200-0000DE010000}"/>
    <hyperlink ref="AF205" r:id="rId480" xr:uid="{00000000-0004-0000-0200-0000DF010000}"/>
    <hyperlink ref="L206" r:id="rId481" xr:uid="{00000000-0004-0000-0200-0000E0010000}"/>
    <hyperlink ref="AF206" r:id="rId482" xr:uid="{00000000-0004-0000-0200-0000E1010000}"/>
    <hyperlink ref="L207" r:id="rId483" xr:uid="{00000000-0004-0000-0200-0000E2010000}"/>
    <hyperlink ref="AF207" r:id="rId484" xr:uid="{00000000-0004-0000-0200-0000E3010000}"/>
    <hyperlink ref="L208" r:id="rId485" xr:uid="{00000000-0004-0000-0200-0000E4010000}"/>
    <hyperlink ref="AF208" r:id="rId486" xr:uid="{00000000-0004-0000-0200-0000E5010000}"/>
    <hyperlink ref="K209" r:id="rId487" xr:uid="{00000000-0004-0000-0200-0000E6010000}"/>
    <hyperlink ref="L209" r:id="rId488" xr:uid="{00000000-0004-0000-0200-0000E7010000}"/>
    <hyperlink ref="AF209" r:id="rId489" xr:uid="{00000000-0004-0000-0200-0000E8010000}"/>
    <hyperlink ref="L210" r:id="rId490" xr:uid="{00000000-0004-0000-0200-0000E9010000}"/>
    <hyperlink ref="AF210" r:id="rId491" xr:uid="{00000000-0004-0000-0200-0000EA010000}"/>
    <hyperlink ref="L211" r:id="rId492" xr:uid="{00000000-0004-0000-0200-0000EB010000}"/>
    <hyperlink ref="AF211" r:id="rId493" xr:uid="{00000000-0004-0000-0200-0000EC010000}"/>
    <hyperlink ref="K212" r:id="rId494" xr:uid="{00000000-0004-0000-0200-0000ED010000}"/>
    <hyperlink ref="L212" r:id="rId495" xr:uid="{00000000-0004-0000-0200-0000EE010000}"/>
    <hyperlink ref="AF212" r:id="rId496" xr:uid="{00000000-0004-0000-0200-0000EF010000}"/>
    <hyperlink ref="L213" r:id="rId497" xr:uid="{00000000-0004-0000-0200-0000F0010000}"/>
    <hyperlink ref="AF213" r:id="rId498" xr:uid="{00000000-0004-0000-0200-0000F1010000}"/>
    <hyperlink ref="L214" r:id="rId499" xr:uid="{00000000-0004-0000-0200-0000F2010000}"/>
    <hyperlink ref="AF214" r:id="rId500" xr:uid="{00000000-0004-0000-0200-0000F3010000}"/>
    <hyperlink ref="K215" r:id="rId501" xr:uid="{00000000-0004-0000-0200-0000F4010000}"/>
    <hyperlink ref="L215" r:id="rId502" xr:uid="{00000000-0004-0000-0200-0000F5010000}"/>
    <hyperlink ref="AF215" r:id="rId503" xr:uid="{00000000-0004-0000-0200-0000F6010000}"/>
    <hyperlink ref="K216" r:id="rId504" xr:uid="{00000000-0004-0000-0200-0000F7010000}"/>
    <hyperlink ref="L216" r:id="rId505" xr:uid="{00000000-0004-0000-0200-0000F8010000}"/>
    <hyperlink ref="AF216" r:id="rId506" xr:uid="{00000000-0004-0000-0200-0000F9010000}"/>
    <hyperlink ref="L217" r:id="rId507" xr:uid="{00000000-0004-0000-0200-0000FA010000}"/>
    <hyperlink ref="AF217" r:id="rId508" xr:uid="{00000000-0004-0000-0200-0000FB010000}"/>
    <hyperlink ref="L218" r:id="rId509" xr:uid="{00000000-0004-0000-0200-0000FC010000}"/>
    <hyperlink ref="AF218" r:id="rId510" xr:uid="{00000000-0004-0000-0200-0000FD010000}"/>
    <hyperlink ref="L219" r:id="rId511" xr:uid="{00000000-0004-0000-0200-0000FE010000}"/>
    <hyperlink ref="AF219" r:id="rId512" xr:uid="{00000000-0004-0000-0200-0000FF010000}"/>
    <hyperlink ref="L220" r:id="rId513" xr:uid="{00000000-0004-0000-0200-000000020000}"/>
    <hyperlink ref="AF220" r:id="rId514" xr:uid="{00000000-0004-0000-0200-000001020000}"/>
    <hyperlink ref="L221" r:id="rId515" xr:uid="{00000000-0004-0000-0200-000002020000}"/>
    <hyperlink ref="AF221" r:id="rId516" xr:uid="{00000000-0004-0000-0200-000003020000}"/>
    <hyperlink ref="L222" r:id="rId517" xr:uid="{00000000-0004-0000-0200-000004020000}"/>
    <hyperlink ref="AF222" r:id="rId518" xr:uid="{00000000-0004-0000-0200-000005020000}"/>
    <hyperlink ref="L223" r:id="rId519" xr:uid="{00000000-0004-0000-0200-000006020000}"/>
    <hyperlink ref="AF223" r:id="rId520" xr:uid="{00000000-0004-0000-0200-000007020000}"/>
    <hyperlink ref="L224" r:id="rId521" xr:uid="{00000000-0004-0000-0200-000008020000}"/>
    <hyperlink ref="AF224" r:id="rId522" xr:uid="{00000000-0004-0000-0200-000009020000}"/>
    <hyperlink ref="L225" r:id="rId523" xr:uid="{00000000-0004-0000-0200-00000A020000}"/>
    <hyperlink ref="AF225" r:id="rId524" xr:uid="{00000000-0004-0000-0200-00000B020000}"/>
    <hyperlink ref="L226" r:id="rId525" xr:uid="{00000000-0004-0000-0200-00000C020000}"/>
    <hyperlink ref="AF226" r:id="rId526" xr:uid="{00000000-0004-0000-0200-00000D020000}"/>
    <hyperlink ref="K227" r:id="rId527" xr:uid="{00000000-0004-0000-0200-00000E020000}"/>
    <hyperlink ref="L227" r:id="rId528" xr:uid="{00000000-0004-0000-0200-00000F020000}"/>
    <hyperlink ref="AF227" r:id="rId529" xr:uid="{00000000-0004-0000-0200-000010020000}"/>
    <hyperlink ref="K228" r:id="rId530" xr:uid="{00000000-0004-0000-0200-000011020000}"/>
    <hyperlink ref="L228" r:id="rId531" xr:uid="{00000000-0004-0000-0200-000012020000}"/>
    <hyperlink ref="AF228" r:id="rId532" xr:uid="{00000000-0004-0000-0200-000013020000}"/>
    <hyperlink ref="L229" r:id="rId533" xr:uid="{00000000-0004-0000-0200-000014020000}"/>
    <hyperlink ref="AF229" r:id="rId534" xr:uid="{00000000-0004-0000-0200-000015020000}"/>
    <hyperlink ref="K230" r:id="rId535" xr:uid="{00000000-0004-0000-0200-000016020000}"/>
    <hyperlink ref="L230" r:id="rId536" xr:uid="{00000000-0004-0000-0200-000017020000}"/>
    <hyperlink ref="AF230" r:id="rId537" xr:uid="{00000000-0004-0000-0200-000018020000}"/>
    <hyperlink ref="K231" r:id="rId538" xr:uid="{00000000-0004-0000-0200-000019020000}"/>
    <hyperlink ref="L231" r:id="rId539" xr:uid="{00000000-0004-0000-0200-00001A020000}"/>
    <hyperlink ref="AF231" r:id="rId540" xr:uid="{00000000-0004-0000-0200-00001B020000}"/>
    <hyperlink ref="K232" r:id="rId541" xr:uid="{00000000-0004-0000-0200-00001C020000}"/>
    <hyperlink ref="L232" r:id="rId542" xr:uid="{00000000-0004-0000-0200-00001D020000}"/>
    <hyperlink ref="AF232" r:id="rId543" xr:uid="{00000000-0004-0000-0200-00001E020000}"/>
    <hyperlink ref="K233" r:id="rId544" xr:uid="{00000000-0004-0000-0200-00001F020000}"/>
    <hyperlink ref="L233" r:id="rId545" xr:uid="{00000000-0004-0000-0200-000020020000}"/>
    <hyperlink ref="AF233" r:id="rId546" xr:uid="{00000000-0004-0000-0200-000021020000}"/>
    <hyperlink ref="L234" r:id="rId547" xr:uid="{00000000-0004-0000-0200-000022020000}"/>
    <hyperlink ref="AF234" r:id="rId548" xr:uid="{00000000-0004-0000-0200-000023020000}"/>
    <hyperlink ref="K235" r:id="rId549" xr:uid="{00000000-0004-0000-0200-000024020000}"/>
    <hyperlink ref="L235" r:id="rId550" xr:uid="{00000000-0004-0000-0200-000025020000}"/>
    <hyperlink ref="AF235" r:id="rId551" xr:uid="{00000000-0004-0000-0200-000026020000}"/>
    <hyperlink ref="L236" r:id="rId552" xr:uid="{00000000-0004-0000-0200-000027020000}"/>
    <hyperlink ref="AF236" r:id="rId553" xr:uid="{00000000-0004-0000-0200-000028020000}"/>
    <hyperlink ref="L237" r:id="rId554" xr:uid="{00000000-0004-0000-0200-000029020000}"/>
    <hyperlink ref="AF237" r:id="rId555" xr:uid="{00000000-0004-0000-0200-00002A020000}"/>
    <hyperlink ref="L238" r:id="rId556" xr:uid="{00000000-0004-0000-0200-00002B020000}"/>
    <hyperlink ref="AF238" r:id="rId557" xr:uid="{00000000-0004-0000-0200-00002C020000}"/>
    <hyperlink ref="L239" r:id="rId558" xr:uid="{00000000-0004-0000-0200-00002D020000}"/>
    <hyperlink ref="AF239" r:id="rId559" xr:uid="{00000000-0004-0000-0200-00002E020000}"/>
    <hyperlink ref="K240" r:id="rId560" xr:uid="{00000000-0004-0000-0200-00002F020000}"/>
    <hyperlink ref="L240" r:id="rId561" xr:uid="{00000000-0004-0000-0200-000030020000}"/>
    <hyperlink ref="AF240" r:id="rId562" xr:uid="{00000000-0004-0000-0200-000031020000}"/>
    <hyperlink ref="L241" r:id="rId563" xr:uid="{00000000-0004-0000-0200-000032020000}"/>
    <hyperlink ref="AF241" r:id="rId564" xr:uid="{00000000-0004-0000-0200-000033020000}"/>
    <hyperlink ref="L242" r:id="rId565" xr:uid="{00000000-0004-0000-0200-000034020000}"/>
    <hyperlink ref="AF242" r:id="rId566" xr:uid="{00000000-0004-0000-0200-000035020000}"/>
    <hyperlink ref="L243" r:id="rId567" xr:uid="{00000000-0004-0000-0200-000036020000}"/>
    <hyperlink ref="AF243" r:id="rId568" xr:uid="{00000000-0004-0000-0200-000037020000}"/>
    <hyperlink ref="L244" r:id="rId569" xr:uid="{00000000-0004-0000-0200-000038020000}"/>
    <hyperlink ref="AF244" r:id="rId570" xr:uid="{00000000-0004-0000-0200-000039020000}"/>
    <hyperlink ref="L245" r:id="rId571" xr:uid="{00000000-0004-0000-0200-00003A020000}"/>
    <hyperlink ref="AF245" r:id="rId572" xr:uid="{00000000-0004-0000-0200-00003B020000}"/>
    <hyperlink ref="K246" r:id="rId573" xr:uid="{00000000-0004-0000-0200-00003C020000}"/>
    <hyperlink ref="L246" r:id="rId574" xr:uid="{00000000-0004-0000-0200-00003D020000}"/>
    <hyperlink ref="AF246" r:id="rId575" xr:uid="{00000000-0004-0000-0200-00003E020000}"/>
    <hyperlink ref="K247" r:id="rId576" xr:uid="{00000000-0004-0000-0200-00003F020000}"/>
    <hyperlink ref="L247" r:id="rId577" xr:uid="{00000000-0004-0000-0200-000040020000}"/>
    <hyperlink ref="AF247" r:id="rId578" xr:uid="{00000000-0004-0000-0200-000041020000}"/>
    <hyperlink ref="L248" r:id="rId579" xr:uid="{00000000-0004-0000-0200-000042020000}"/>
    <hyperlink ref="AF248" r:id="rId580" xr:uid="{00000000-0004-0000-0200-000043020000}"/>
    <hyperlink ref="L249" r:id="rId581" xr:uid="{00000000-0004-0000-0200-000044020000}"/>
    <hyperlink ref="AF249" r:id="rId582" xr:uid="{00000000-0004-0000-0200-000045020000}"/>
    <hyperlink ref="K250" r:id="rId583" xr:uid="{00000000-0004-0000-0200-000046020000}"/>
    <hyperlink ref="L250" r:id="rId584" xr:uid="{00000000-0004-0000-0200-000047020000}"/>
    <hyperlink ref="AF250" r:id="rId585" xr:uid="{00000000-0004-0000-0200-000048020000}"/>
    <hyperlink ref="L251" r:id="rId586" xr:uid="{00000000-0004-0000-0200-000049020000}"/>
    <hyperlink ref="AF251" r:id="rId587" xr:uid="{00000000-0004-0000-0200-00004A020000}"/>
    <hyperlink ref="K252" r:id="rId588" xr:uid="{00000000-0004-0000-0200-00004B020000}"/>
    <hyperlink ref="L252" r:id="rId589" xr:uid="{00000000-0004-0000-0200-00004C020000}"/>
    <hyperlink ref="AF252" r:id="rId590" xr:uid="{00000000-0004-0000-0200-00004D020000}"/>
    <hyperlink ref="L253" r:id="rId591" xr:uid="{00000000-0004-0000-0200-00004E020000}"/>
    <hyperlink ref="AF253" r:id="rId592" xr:uid="{00000000-0004-0000-0200-00004F020000}"/>
    <hyperlink ref="L254" r:id="rId593" xr:uid="{00000000-0004-0000-0200-000050020000}"/>
    <hyperlink ref="AF254" r:id="rId594" xr:uid="{00000000-0004-0000-0200-000051020000}"/>
    <hyperlink ref="K255" r:id="rId595" xr:uid="{00000000-0004-0000-0200-000052020000}"/>
    <hyperlink ref="L255" r:id="rId596" xr:uid="{00000000-0004-0000-0200-000053020000}"/>
    <hyperlink ref="AF255" r:id="rId597" xr:uid="{00000000-0004-0000-0200-000054020000}"/>
    <hyperlink ref="L256" r:id="rId598" xr:uid="{00000000-0004-0000-0200-000055020000}"/>
    <hyperlink ref="AF256" r:id="rId599" xr:uid="{00000000-0004-0000-0200-000056020000}"/>
    <hyperlink ref="L257" r:id="rId600" xr:uid="{00000000-0004-0000-0200-000057020000}"/>
    <hyperlink ref="AF257" r:id="rId601" xr:uid="{00000000-0004-0000-0200-000058020000}"/>
    <hyperlink ref="L258" r:id="rId602" xr:uid="{00000000-0004-0000-0200-000059020000}"/>
    <hyperlink ref="AF258" r:id="rId603" xr:uid="{00000000-0004-0000-0200-00005A020000}"/>
    <hyperlink ref="K259" r:id="rId604" xr:uid="{00000000-0004-0000-0200-00005B020000}"/>
    <hyperlink ref="L259" r:id="rId605" xr:uid="{00000000-0004-0000-0200-00005C020000}"/>
    <hyperlink ref="AF259" r:id="rId606" xr:uid="{00000000-0004-0000-0200-00005D020000}"/>
    <hyperlink ref="L260" r:id="rId607" xr:uid="{00000000-0004-0000-0200-00005E020000}"/>
    <hyperlink ref="AF260" r:id="rId608" xr:uid="{00000000-0004-0000-0200-00005F020000}"/>
    <hyperlink ref="L261" r:id="rId609" xr:uid="{00000000-0004-0000-0200-000060020000}"/>
    <hyperlink ref="AF261" r:id="rId610" xr:uid="{00000000-0004-0000-0200-000061020000}"/>
    <hyperlink ref="L262" r:id="rId611" xr:uid="{00000000-0004-0000-0200-000062020000}"/>
    <hyperlink ref="AF262" r:id="rId612" xr:uid="{00000000-0004-0000-0200-000063020000}"/>
    <hyperlink ref="L263" r:id="rId613" xr:uid="{00000000-0004-0000-0200-000064020000}"/>
    <hyperlink ref="AF263" r:id="rId614" xr:uid="{00000000-0004-0000-0200-000065020000}"/>
    <hyperlink ref="L264" r:id="rId615" xr:uid="{00000000-0004-0000-0200-000066020000}"/>
    <hyperlink ref="AF264" r:id="rId616" xr:uid="{00000000-0004-0000-0200-000067020000}"/>
    <hyperlink ref="L265" r:id="rId617" xr:uid="{00000000-0004-0000-0200-000068020000}"/>
    <hyperlink ref="AF265" r:id="rId618" xr:uid="{00000000-0004-0000-0200-000069020000}"/>
    <hyperlink ref="K266" r:id="rId619" xr:uid="{00000000-0004-0000-0200-00006A020000}"/>
    <hyperlink ref="L266" r:id="rId620" xr:uid="{00000000-0004-0000-0200-00006B020000}"/>
    <hyperlink ref="AF266" r:id="rId621" xr:uid="{00000000-0004-0000-0200-00006C020000}"/>
    <hyperlink ref="K267" r:id="rId622" xr:uid="{00000000-0004-0000-0200-00006D020000}"/>
    <hyperlink ref="L267" r:id="rId623" xr:uid="{00000000-0004-0000-0200-00006E020000}"/>
    <hyperlink ref="AF267" r:id="rId624" xr:uid="{00000000-0004-0000-0200-00006F020000}"/>
    <hyperlink ref="L268" r:id="rId625" xr:uid="{00000000-0004-0000-0200-000070020000}"/>
    <hyperlink ref="AF268" r:id="rId626" xr:uid="{00000000-0004-0000-0200-000071020000}"/>
    <hyperlink ref="L269" r:id="rId627" xr:uid="{00000000-0004-0000-0200-000072020000}"/>
    <hyperlink ref="AF269" r:id="rId628" xr:uid="{00000000-0004-0000-0200-000073020000}"/>
    <hyperlink ref="L270" r:id="rId629" xr:uid="{00000000-0004-0000-0200-000074020000}"/>
    <hyperlink ref="AF270" r:id="rId630" xr:uid="{00000000-0004-0000-0200-000075020000}"/>
    <hyperlink ref="L271" r:id="rId631" xr:uid="{00000000-0004-0000-0200-000076020000}"/>
    <hyperlink ref="AF271" r:id="rId632" xr:uid="{00000000-0004-0000-0200-000077020000}"/>
    <hyperlink ref="L272" r:id="rId633" xr:uid="{00000000-0004-0000-0200-000078020000}"/>
    <hyperlink ref="AF272" r:id="rId634" xr:uid="{00000000-0004-0000-0200-000079020000}"/>
    <hyperlink ref="L273" r:id="rId635" xr:uid="{00000000-0004-0000-0200-00007A020000}"/>
    <hyperlink ref="AF273" r:id="rId636" xr:uid="{00000000-0004-0000-0200-00007B020000}"/>
    <hyperlink ref="L274" r:id="rId637" xr:uid="{00000000-0004-0000-0200-00007C020000}"/>
    <hyperlink ref="AF274" r:id="rId638" xr:uid="{00000000-0004-0000-0200-00007D020000}"/>
    <hyperlink ref="L275" r:id="rId639" xr:uid="{00000000-0004-0000-0200-00007E020000}"/>
    <hyperlink ref="Z275" r:id="rId640" xr:uid="{00000000-0004-0000-0200-00007F020000}"/>
    <hyperlink ref="AF275" r:id="rId641" xr:uid="{00000000-0004-0000-0200-000080020000}"/>
    <hyperlink ref="L276" r:id="rId642" xr:uid="{00000000-0004-0000-0200-000081020000}"/>
    <hyperlink ref="AF276" r:id="rId643" xr:uid="{00000000-0004-0000-0200-000082020000}"/>
    <hyperlink ref="L277" r:id="rId644" xr:uid="{00000000-0004-0000-0200-000083020000}"/>
    <hyperlink ref="AF277" r:id="rId645" xr:uid="{00000000-0004-0000-0200-000084020000}"/>
    <hyperlink ref="K278" r:id="rId646" xr:uid="{00000000-0004-0000-0200-000085020000}"/>
    <hyperlink ref="L278" r:id="rId647" xr:uid="{00000000-0004-0000-0200-000086020000}"/>
    <hyperlink ref="AF278" r:id="rId648" xr:uid="{00000000-0004-0000-0200-000087020000}"/>
    <hyperlink ref="L279" r:id="rId649" xr:uid="{00000000-0004-0000-0200-000088020000}"/>
    <hyperlink ref="AF279" r:id="rId650" xr:uid="{00000000-0004-0000-0200-000089020000}"/>
    <hyperlink ref="L280" r:id="rId651" xr:uid="{00000000-0004-0000-0200-00008A020000}"/>
    <hyperlink ref="AF280" r:id="rId652" xr:uid="{00000000-0004-0000-0200-00008B020000}"/>
    <hyperlink ref="L281" r:id="rId653" xr:uid="{00000000-0004-0000-0200-00008C020000}"/>
    <hyperlink ref="AF281" r:id="rId654" xr:uid="{00000000-0004-0000-0200-00008D020000}"/>
    <hyperlink ref="K282" r:id="rId655" xr:uid="{00000000-0004-0000-0200-00008E020000}"/>
    <hyperlink ref="L282" r:id="rId656" xr:uid="{00000000-0004-0000-0200-00008F020000}"/>
    <hyperlink ref="AF282" r:id="rId657" xr:uid="{00000000-0004-0000-0200-000090020000}"/>
    <hyperlink ref="K283" r:id="rId658" xr:uid="{00000000-0004-0000-0200-000091020000}"/>
    <hyperlink ref="L283" r:id="rId659" xr:uid="{00000000-0004-0000-0200-000092020000}"/>
    <hyperlink ref="AF283" r:id="rId660" xr:uid="{00000000-0004-0000-0200-000093020000}"/>
    <hyperlink ref="K284" r:id="rId661" xr:uid="{00000000-0004-0000-0200-000094020000}"/>
    <hyperlink ref="L284" r:id="rId662" xr:uid="{00000000-0004-0000-0200-000095020000}"/>
    <hyperlink ref="AF284" r:id="rId663" xr:uid="{00000000-0004-0000-0200-000096020000}"/>
    <hyperlink ref="K285" r:id="rId664" xr:uid="{00000000-0004-0000-0200-000097020000}"/>
    <hyperlink ref="L285" r:id="rId665" xr:uid="{00000000-0004-0000-0200-000098020000}"/>
    <hyperlink ref="AF285" r:id="rId666" xr:uid="{00000000-0004-0000-0200-000099020000}"/>
    <hyperlink ref="L286" r:id="rId667" xr:uid="{00000000-0004-0000-0200-00009A020000}"/>
    <hyperlink ref="AF286" r:id="rId668" xr:uid="{00000000-0004-0000-0200-00009B020000}"/>
    <hyperlink ref="L287" r:id="rId669" xr:uid="{00000000-0004-0000-0200-00009C020000}"/>
    <hyperlink ref="Z287" r:id="rId670" xr:uid="{00000000-0004-0000-0200-00009D020000}"/>
    <hyperlink ref="AF287" r:id="rId671" xr:uid="{00000000-0004-0000-0200-00009E020000}"/>
    <hyperlink ref="L288" r:id="rId672" xr:uid="{00000000-0004-0000-0200-00009F020000}"/>
    <hyperlink ref="AF288" r:id="rId673" xr:uid="{00000000-0004-0000-0200-0000A0020000}"/>
    <hyperlink ref="K289" r:id="rId674" xr:uid="{00000000-0004-0000-0200-0000A1020000}"/>
    <hyperlink ref="L289" r:id="rId675" xr:uid="{00000000-0004-0000-0200-0000A2020000}"/>
    <hyperlink ref="AF289" r:id="rId676" xr:uid="{00000000-0004-0000-0200-0000A3020000}"/>
    <hyperlink ref="K290" r:id="rId677" xr:uid="{00000000-0004-0000-0200-0000A4020000}"/>
    <hyperlink ref="L290" r:id="rId678" xr:uid="{00000000-0004-0000-0200-0000A5020000}"/>
    <hyperlink ref="AF290" r:id="rId679" xr:uid="{00000000-0004-0000-0200-0000A6020000}"/>
    <hyperlink ref="L291" r:id="rId680" xr:uid="{00000000-0004-0000-0200-0000A7020000}"/>
    <hyperlink ref="AF291" r:id="rId681" xr:uid="{00000000-0004-0000-0200-0000A8020000}"/>
    <hyperlink ref="L292" r:id="rId682" xr:uid="{00000000-0004-0000-0200-0000A9020000}"/>
    <hyperlink ref="AF292" r:id="rId683" xr:uid="{00000000-0004-0000-0200-0000AA020000}"/>
    <hyperlink ref="K293" r:id="rId684" xr:uid="{00000000-0004-0000-0200-0000AB020000}"/>
    <hyperlink ref="L293" r:id="rId685" xr:uid="{00000000-0004-0000-0200-0000AC020000}"/>
    <hyperlink ref="AF293" r:id="rId686" xr:uid="{00000000-0004-0000-0200-0000AD020000}"/>
    <hyperlink ref="L294" r:id="rId687" xr:uid="{00000000-0004-0000-0200-0000AE020000}"/>
    <hyperlink ref="AF294" r:id="rId688" xr:uid="{00000000-0004-0000-0200-0000AF020000}"/>
    <hyperlink ref="K295" r:id="rId689" xr:uid="{00000000-0004-0000-0200-0000B0020000}"/>
    <hyperlink ref="L295" r:id="rId690" xr:uid="{00000000-0004-0000-0200-0000B1020000}"/>
    <hyperlink ref="AF295" r:id="rId691" xr:uid="{00000000-0004-0000-0200-0000B2020000}"/>
    <hyperlink ref="L296" r:id="rId692" xr:uid="{00000000-0004-0000-0200-0000B3020000}"/>
    <hyperlink ref="AF296" r:id="rId693" xr:uid="{00000000-0004-0000-0200-0000B4020000}"/>
    <hyperlink ref="K297" r:id="rId694" xr:uid="{00000000-0004-0000-0200-0000B5020000}"/>
    <hyperlink ref="L297" r:id="rId695" xr:uid="{00000000-0004-0000-0200-0000B6020000}"/>
    <hyperlink ref="AF297" r:id="rId696" xr:uid="{00000000-0004-0000-0200-0000B7020000}"/>
    <hyperlink ref="K298" r:id="rId697" xr:uid="{00000000-0004-0000-0200-0000B8020000}"/>
    <hyperlink ref="L298" r:id="rId698" xr:uid="{00000000-0004-0000-0200-0000B9020000}"/>
    <hyperlink ref="AF298" r:id="rId699" xr:uid="{00000000-0004-0000-0200-0000BA020000}"/>
    <hyperlink ref="L299" r:id="rId700" xr:uid="{00000000-0004-0000-0200-0000BB020000}"/>
    <hyperlink ref="AF299" r:id="rId701" xr:uid="{00000000-0004-0000-0200-0000BC020000}"/>
    <hyperlink ref="K300" r:id="rId702" xr:uid="{00000000-0004-0000-0200-0000BD020000}"/>
    <hyperlink ref="L300" r:id="rId703" xr:uid="{00000000-0004-0000-0200-0000BE020000}"/>
    <hyperlink ref="AF300" r:id="rId704" xr:uid="{00000000-0004-0000-0200-0000BF020000}"/>
    <hyperlink ref="L301" r:id="rId705" xr:uid="{00000000-0004-0000-0200-0000C0020000}"/>
    <hyperlink ref="AF301" r:id="rId706" xr:uid="{00000000-0004-0000-0200-0000C1020000}"/>
    <hyperlink ref="L302" r:id="rId707" xr:uid="{00000000-0004-0000-0200-0000C2020000}"/>
    <hyperlink ref="AF302" r:id="rId708" xr:uid="{00000000-0004-0000-0200-0000C3020000}"/>
    <hyperlink ref="L303" r:id="rId709" xr:uid="{00000000-0004-0000-0200-0000C4020000}"/>
    <hyperlink ref="Z303" r:id="rId710" xr:uid="{00000000-0004-0000-0200-0000C5020000}"/>
    <hyperlink ref="AF303" r:id="rId711" xr:uid="{00000000-0004-0000-0200-0000C6020000}"/>
    <hyperlink ref="K304" r:id="rId712" xr:uid="{00000000-0004-0000-0200-0000C7020000}"/>
    <hyperlink ref="L304" r:id="rId713" xr:uid="{00000000-0004-0000-0200-0000C8020000}"/>
    <hyperlink ref="AF304" r:id="rId714" xr:uid="{00000000-0004-0000-0200-0000C9020000}"/>
    <hyperlink ref="L305" r:id="rId715" xr:uid="{00000000-0004-0000-0200-0000CA020000}"/>
    <hyperlink ref="AF305" r:id="rId716" xr:uid="{00000000-0004-0000-0200-0000CB020000}"/>
    <hyperlink ref="L306" r:id="rId717" xr:uid="{00000000-0004-0000-0200-0000CC020000}"/>
    <hyperlink ref="AF306" r:id="rId718" xr:uid="{00000000-0004-0000-0200-0000CD020000}"/>
    <hyperlink ref="L307" r:id="rId719" xr:uid="{00000000-0004-0000-0200-0000CE020000}"/>
    <hyperlink ref="AF307" r:id="rId720" xr:uid="{00000000-0004-0000-0200-0000CF020000}"/>
    <hyperlink ref="L308" r:id="rId721" xr:uid="{00000000-0004-0000-0200-0000D0020000}"/>
    <hyperlink ref="AF308" r:id="rId722" xr:uid="{00000000-0004-0000-0200-0000D1020000}"/>
    <hyperlink ref="K309" r:id="rId723" xr:uid="{00000000-0004-0000-0200-0000D2020000}"/>
    <hyperlink ref="L309" r:id="rId724" xr:uid="{00000000-0004-0000-0200-0000D3020000}"/>
    <hyperlink ref="AF309" r:id="rId725" xr:uid="{00000000-0004-0000-0200-0000D4020000}"/>
    <hyperlink ref="K310" r:id="rId726" xr:uid="{00000000-0004-0000-0200-0000D5020000}"/>
    <hyperlink ref="L310" r:id="rId727" xr:uid="{00000000-0004-0000-0200-0000D6020000}"/>
    <hyperlink ref="AF310" r:id="rId728" xr:uid="{00000000-0004-0000-0200-0000D7020000}"/>
    <hyperlink ref="L311" r:id="rId729" xr:uid="{00000000-0004-0000-0200-0000D8020000}"/>
    <hyperlink ref="AF311" r:id="rId730" xr:uid="{00000000-0004-0000-0200-0000D9020000}"/>
    <hyperlink ref="K312" r:id="rId731" xr:uid="{00000000-0004-0000-0200-0000DA020000}"/>
    <hyperlink ref="L312" r:id="rId732" xr:uid="{00000000-0004-0000-0200-0000DB020000}"/>
    <hyperlink ref="AF312" r:id="rId733" xr:uid="{00000000-0004-0000-0200-0000DC020000}"/>
    <hyperlink ref="K313" r:id="rId734" xr:uid="{00000000-0004-0000-0200-0000DD020000}"/>
    <hyperlink ref="L313" r:id="rId735" xr:uid="{00000000-0004-0000-0200-0000DE020000}"/>
    <hyperlink ref="Z313" r:id="rId736" xr:uid="{00000000-0004-0000-0200-0000DF020000}"/>
    <hyperlink ref="AF313" r:id="rId737" xr:uid="{00000000-0004-0000-0200-0000E0020000}"/>
    <hyperlink ref="L314" r:id="rId738" xr:uid="{00000000-0004-0000-0200-0000E1020000}"/>
    <hyperlink ref="AF314" r:id="rId739" xr:uid="{00000000-0004-0000-0200-0000E2020000}"/>
    <hyperlink ref="K315" r:id="rId740" xr:uid="{00000000-0004-0000-0200-0000E3020000}"/>
    <hyperlink ref="L315" r:id="rId741" xr:uid="{00000000-0004-0000-0200-0000E4020000}"/>
    <hyperlink ref="AF315" r:id="rId742" xr:uid="{00000000-0004-0000-0200-0000E5020000}"/>
    <hyperlink ref="L316" r:id="rId743" xr:uid="{00000000-0004-0000-0200-0000E6020000}"/>
    <hyperlink ref="AF316" r:id="rId744" xr:uid="{00000000-0004-0000-0200-0000E7020000}"/>
    <hyperlink ref="K317" r:id="rId745" xr:uid="{00000000-0004-0000-0200-0000E8020000}"/>
    <hyperlink ref="L317" r:id="rId746" xr:uid="{00000000-0004-0000-0200-0000E9020000}"/>
    <hyperlink ref="AF317" r:id="rId747" xr:uid="{00000000-0004-0000-0200-0000EA020000}"/>
    <hyperlink ref="K318" r:id="rId748" xr:uid="{00000000-0004-0000-0200-0000EB020000}"/>
    <hyperlink ref="L318" r:id="rId749" xr:uid="{00000000-0004-0000-0200-0000EC020000}"/>
    <hyperlink ref="AF318" r:id="rId750" xr:uid="{00000000-0004-0000-0200-0000ED020000}"/>
    <hyperlink ref="K319" r:id="rId751" xr:uid="{00000000-0004-0000-0200-0000EE020000}"/>
    <hyperlink ref="L319" r:id="rId752" xr:uid="{00000000-0004-0000-0200-0000EF020000}"/>
    <hyperlink ref="AF319" r:id="rId753" xr:uid="{00000000-0004-0000-0200-0000F0020000}"/>
    <hyperlink ref="L320" r:id="rId754" xr:uid="{00000000-0004-0000-0200-0000F1020000}"/>
    <hyperlink ref="AF320" r:id="rId755" xr:uid="{00000000-0004-0000-0200-0000F2020000}"/>
    <hyperlink ref="L321" r:id="rId756" xr:uid="{00000000-0004-0000-0200-0000F3020000}"/>
    <hyperlink ref="AF321" r:id="rId757" xr:uid="{00000000-0004-0000-0200-0000F4020000}"/>
    <hyperlink ref="L322" r:id="rId758" xr:uid="{00000000-0004-0000-0200-0000F5020000}"/>
    <hyperlink ref="AF322" r:id="rId759" xr:uid="{00000000-0004-0000-0200-0000F6020000}"/>
    <hyperlink ref="L323" r:id="rId760" xr:uid="{00000000-0004-0000-0200-0000F7020000}"/>
    <hyperlink ref="AF323" r:id="rId761" xr:uid="{00000000-0004-0000-0200-0000F8020000}"/>
    <hyperlink ref="K324" r:id="rId762" xr:uid="{00000000-0004-0000-0200-0000F9020000}"/>
    <hyperlink ref="L324" r:id="rId763" xr:uid="{00000000-0004-0000-0200-0000FA020000}"/>
    <hyperlink ref="AF324" r:id="rId764" xr:uid="{00000000-0004-0000-0200-0000FB020000}"/>
    <hyperlink ref="L325" r:id="rId765" xr:uid="{00000000-0004-0000-0200-0000FC020000}"/>
    <hyperlink ref="AF325" r:id="rId766" xr:uid="{00000000-0004-0000-0200-0000FD020000}"/>
    <hyperlink ref="L326" r:id="rId767" xr:uid="{00000000-0004-0000-0200-0000FE020000}"/>
    <hyperlink ref="AF326" r:id="rId768" xr:uid="{00000000-0004-0000-0200-0000FF020000}"/>
    <hyperlink ref="L327" r:id="rId769" xr:uid="{00000000-0004-0000-0200-000000030000}"/>
    <hyperlink ref="AF327" r:id="rId770" xr:uid="{00000000-0004-0000-0200-000001030000}"/>
    <hyperlink ref="L328" r:id="rId771" xr:uid="{00000000-0004-0000-0200-000002030000}"/>
    <hyperlink ref="AF328" r:id="rId772" xr:uid="{00000000-0004-0000-0200-000003030000}"/>
    <hyperlink ref="L329" r:id="rId773" xr:uid="{00000000-0004-0000-0200-000004030000}"/>
    <hyperlink ref="AF329" r:id="rId774" xr:uid="{00000000-0004-0000-0200-000005030000}"/>
    <hyperlink ref="L330" r:id="rId775" xr:uid="{00000000-0004-0000-0200-000006030000}"/>
    <hyperlink ref="AF330" r:id="rId776" xr:uid="{00000000-0004-0000-0200-000007030000}"/>
    <hyperlink ref="K331" r:id="rId777" xr:uid="{00000000-0004-0000-0200-000008030000}"/>
    <hyperlink ref="L331" r:id="rId778" xr:uid="{00000000-0004-0000-0200-000009030000}"/>
    <hyperlink ref="AF331" r:id="rId779" xr:uid="{00000000-0004-0000-0200-00000A030000}"/>
    <hyperlink ref="K332" r:id="rId780" xr:uid="{00000000-0004-0000-0200-00000B030000}"/>
    <hyperlink ref="L332" r:id="rId781" xr:uid="{00000000-0004-0000-0200-00000C030000}"/>
    <hyperlink ref="AF332" r:id="rId782" xr:uid="{00000000-0004-0000-0200-00000D030000}"/>
    <hyperlink ref="K333" r:id="rId783" xr:uid="{00000000-0004-0000-0200-00000E030000}"/>
    <hyperlink ref="L333" r:id="rId784" xr:uid="{00000000-0004-0000-0200-00000F030000}"/>
    <hyperlink ref="AF333" r:id="rId785" xr:uid="{00000000-0004-0000-0200-000010030000}"/>
    <hyperlink ref="K334" r:id="rId786" xr:uid="{00000000-0004-0000-0200-000011030000}"/>
    <hyperlink ref="L334" r:id="rId787" xr:uid="{00000000-0004-0000-0200-000012030000}"/>
    <hyperlink ref="AF334" r:id="rId788" xr:uid="{00000000-0004-0000-0200-000013030000}"/>
    <hyperlink ref="K335" r:id="rId789" xr:uid="{00000000-0004-0000-0200-000014030000}"/>
    <hyperlink ref="L335" r:id="rId790" xr:uid="{00000000-0004-0000-0200-000015030000}"/>
    <hyperlink ref="AF335" r:id="rId791" xr:uid="{00000000-0004-0000-0200-000016030000}"/>
    <hyperlink ref="K336" r:id="rId792" xr:uid="{00000000-0004-0000-0200-000017030000}"/>
    <hyperlink ref="L336" r:id="rId793" xr:uid="{00000000-0004-0000-0200-000018030000}"/>
    <hyperlink ref="AF336" r:id="rId794" xr:uid="{00000000-0004-0000-0200-000019030000}"/>
    <hyperlink ref="L337" r:id="rId795" xr:uid="{00000000-0004-0000-0200-00001A030000}"/>
    <hyperlink ref="AF337" r:id="rId796" xr:uid="{00000000-0004-0000-0200-00001B030000}"/>
    <hyperlink ref="L338" r:id="rId797" xr:uid="{00000000-0004-0000-0200-00001C030000}"/>
    <hyperlink ref="AF338" r:id="rId798" xr:uid="{00000000-0004-0000-0200-00001D030000}"/>
    <hyperlink ref="L339" r:id="rId799" xr:uid="{00000000-0004-0000-0200-00001E030000}"/>
    <hyperlink ref="Z339" r:id="rId800" xr:uid="{00000000-0004-0000-0200-00001F030000}"/>
    <hyperlink ref="AF339" r:id="rId801" xr:uid="{00000000-0004-0000-0200-000020030000}"/>
    <hyperlink ref="L340" r:id="rId802" xr:uid="{00000000-0004-0000-0200-000021030000}"/>
    <hyperlink ref="AF340" r:id="rId803" xr:uid="{00000000-0004-0000-0200-000022030000}"/>
    <hyperlink ref="L341" r:id="rId804" xr:uid="{00000000-0004-0000-0200-000023030000}"/>
    <hyperlink ref="Z341" r:id="rId805" xr:uid="{00000000-0004-0000-0200-000024030000}"/>
    <hyperlink ref="AF341" r:id="rId806" xr:uid="{00000000-0004-0000-0200-000025030000}"/>
    <hyperlink ref="K342" r:id="rId807" xr:uid="{00000000-0004-0000-0200-000026030000}"/>
    <hyperlink ref="L342" r:id="rId808" xr:uid="{00000000-0004-0000-0200-000027030000}"/>
    <hyperlink ref="AF342" r:id="rId809" xr:uid="{00000000-0004-0000-0200-000028030000}"/>
    <hyperlink ref="L343" r:id="rId810" xr:uid="{00000000-0004-0000-0200-000029030000}"/>
    <hyperlink ref="AF343" r:id="rId811" xr:uid="{00000000-0004-0000-0200-00002A030000}"/>
    <hyperlink ref="L344" r:id="rId812" xr:uid="{00000000-0004-0000-0200-00002B030000}"/>
    <hyperlink ref="AF344" r:id="rId813" xr:uid="{00000000-0004-0000-0200-00002C030000}"/>
    <hyperlink ref="K345" r:id="rId814" xr:uid="{00000000-0004-0000-0200-00002D030000}"/>
    <hyperlink ref="L345" r:id="rId815" xr:uid="{00000000-0004-0000-0200-00002E030000}"/>
    <hyperlink ref="AF345" r:id="rId816" xr:uid="{00000000-0004-0000-0200-00002F030000}"/>
    <hyperlink ref="L346" r:id="rId817" xr:uid="{00000000-0004-0000-0200-000030030000}"/>
    <hyperlink ref="AF346" r:id="rId818" xr:uid="{00000000-0004-0000-0200-000031030000}"/>
    <hyperlink ref="L347" r:id="rId819" xr:uid="{00000000-0004-0000-0200-000032030000}"/>
    <hyperlink ref="AF347" r:id="rId820" xr:uid="{00000000-0004-0000-0200-000033030000}"/>
    <hyperlink ref="L348" r:id="rId821" xr:uid="{00000000-0004-0000-0200-000034030000}"/>
    <hyperlink ref="AF348" r:id="rId822" xr:uid="{00000000-0004-0000-0200-000035030000}"/>
    <hyperlink ref="L349" r:id="rId823" xr:uid="{00000000-0004-0000-0200-000036030000}"/>
    <hyperlink ref="AF349" r:id="rId824" xr:uid="{00000000-0004-0000-0200-000037030000}"/>
    <hyperlink ref="L350" r:id="rId825" xr:uid="{00000000-0004-0000-0200-000038030000}"/>
    <hyperlink ref="AF350" r:id="rId826" xr:uid="{00000000-0004-0000-0200-000039030000}"/>
    <hyperlink ref="L351" r:id="rId827" xr:uid="{00000000-0004-0000-0200-00003A030000}"/>
    <hyperlink ref="AF351" r:id="rId828" xr:uid="{00000000-0004-0000-0200-00003B030000}"/>
    <hyperlink ref="L352" r:id="rId829" xr:uid="{00000000-0004-0000-0200-00003C030000}"/>
    <hyperlink ref="AF352" r:id="rId830" xr:uid="{00000000-0004-0000-0200-00003D030000}"/>
    <hyperlink ref="L353" r:id="rId831" xr:uid="{00000000-0004-0000-0200-00003E030000}"/>
    <hyperlink ref="Z353" r:id="rId832" xr:uid="{00000000-0004-0000-0200-00003F030000}"/>
    <hyperlink ref="AF353" r:id="rId833" xr:uid="{00000000-0004-0000-0200-000040030000}"/>
    <hyperlink ref="K354" r:id="rId834" xr:uid="{00000000-0004-0000-0200-000041030000}"/>
    <hyperlink ref="L354" r:id="rId835" xr:uid="{00000000-0004-0000-0200-000042030000}"/>
    <hyperlink ref="AF354" r:id="rId836" xr:uid="{00000000-0004-0000-0200-000043030000}"/>
    <hyperlink ref="L355" r:id="rId837" xr:uid="{00000000-0004-0000-0200-000044030000}"/>
    <hyperlink ref="AF355" r:id="rId838" xr:uid="{00000000-0004-0000-0200-000045030000}"/>
    <hyperlink ref="L356" r:id="rId839" xr:uid="{00000000-0004-0000-0200-000046030000}"/>
    <hyperlink ref="AF356" r:id="rId840" xr:uid="{00000000-0004-0000-0200-000047030000}"/>
    <hyperlink ref="K357" r:id="rId841" xr:uid="{00000000-0004-0000-0200-000048030000}"/>
    <hyperlink ref="L357" r:id="rId842" xr:uid="{00000000-0004-0000-0200-000049030000}"/>
    <hyperlink ref="AF357" r:id="rId843" xr:uid="{00000000-0004-0000-0200-00004A030000}"/>
    <hyperlink ref="L358" r:id="rId844" xr:uid="{00000000-0004-0000-0200-00004B030000}"/>
    <hyperlink ref="AF358" r:id="rId845" xr:uid="{00000000-0004-0000-0200-00004C030000}"/>
    <hyperlink ref="L359" r:id="rId846" xr:uid="{00000000-0004-0000-0200-00004D030000}"/>
    <hyperlink ref="AF359" r:id="rId847" xr:uid="{00000000-0004-0000-0200-00004E030000}"/>
    <hyperlink ref="K360" r:id="rId848" xr:uid="{00000000-0004-0000-0200-00004F030000}"/>
    <hyperlink ref="L360" r:id="rId849" xr:uid="{00000000-0004-0000-0200-000050030000}"/>
    <hyperlink ref="AF360" r:id="rId850" xr:uid="{00000000-0004-0000-0200-000051030000}"/>
    <hyperlink ref="L361" r:id="rId851" xr:uid="{00000000-0004-0000-0200-000052030000}"/>
    <hyperlink ref="AF361" r:id="rId852" xr:uid="{00000000-0004-0000-0200-000053030000}"/>
    <hyperlink ref="K362" r:id="rId853" xr:uid="{00000000-0004-0000-0200-000054030000}"/>
    <hyperlink ref="L362" r:id="rId854" xr:uid="{00000000-0004-0000-0200-000055030000}"/>
    <hyperlink ref="AF362" r:id="rId855" xr:uid="{00000000-0004-0000-0200-000056030000}"/>
    <hyperlink ref="K363" r:id="rId856" xr:uid="{00000000-0004-0000-0200-000057030000}"/>
    <hyperlink ref="L363" r:id="rId857" xr:uid="{00000000-0004-0000-0200-000058030000}"/>
    <hyperlink ref="AF363" r:id="rId858" xr:uid="{00000000-0004-0000-0200-000059030000}"/>
    <hyperlink ref="L364" r:id="rId859" xr:uid="{00000000-0004-0000-0200-00005A030000}"/>
    <hyperlink ref="AF364" r:id="rId860" xr:uid="{00000000-0004-0000-0200-00005B030000}"/>
    <hyperlink ref="L365" r:id="rId861" xr:uid="{00000000-0004-0000-0200-00005C030000}"/>
    <hyperlink ref="Z365" r:id="rId862" xr:uid="{00000000-0004-0000-0200-00005D030000}"/>
    <hyperlink ref="AF365" r:id="rId863" xr:uid="{00000000-0004-0000-0200-00005E030000}"/>
    <hyperlink ref="L366" r:id="rId864" xr:uid="{00000000-0004-0000-0200-00005F030000}"/>
    <hyperlink ref="AF366" r:id="rId865" xr:uid="{00000000-0004-0000-0200-000060030000}"/>
    <hyperlink ref="L367" r:id="rId866" xr:uid="{00000000-0004-0000-0200-000061030000}"/>
    <hyperlink ref="AF367" r:id="rId867" xr:uid="{00000000-0004-0000-0200-000062030000}"/>
    <hyperlink ref="L368" r:id="rId868" xr:uid="{00000000-0004-0000-0200-000063030000}"/>
    <hyperlink ref="AF368" r:id="rId869" xr:uid="{00000000-0004-0000-0200-000064030000}"/>
    <hyperlink ref="K369" r:id="rId870" xr:uid="{00000000-0004-0000-0200-000065030000}"/>
    <hyperlink ref="L369" r:id="rId871" xr:uid="{00000000-0004-0000-0200-000066030000}"/>
    <hyperlink ref="AF369" r:id="rId872" xr:uid="{00000000-0004-0000-0200-000067030000}"/>
    <hyperlink ref="K370" r:id="rId873" xr:uid="{00000000-0004-0000-0200-000068030000}"/>
    <hyperlink ref="L370" r:id="rId874" xr:uid="{00000000-0004-0000-0200-000069030000}"/>
    <hyperlink ref="AF370" r:id="rId875" xr:uid="{00000000-0004-0000-0200-00006A030000}"/>
    <hyperlink ref="L371" r:id="rId876" xr:uid="{00000000-0004-0000-0200-00006B030000}"/>
    <hyperlink ref="AF371" r:id="rId877" xr:uid="{00000000-0004-0000-0200-00006C030000}"/>
    <hyperlink ref="K372" r:id="rId878" xr:uid="{00000000-0004-0000-0200-00006D030000}"/>
    <hyperlink ref="L372" r:id="rId879" xr:uid="{00000000-0004-0000-0200-00006E030000}"/>
    <hyperlink ref="AF372" r:id="rId880" xr:uid="{00000000-0004-0000-0200-00006F030000}"/>
    <hyperlink ref="K373" r:id="rId881" xr:uid="{00000000-0004-0000-0200-000070030000}"/>
    <hyperlink ref="L373" r:id="rId882" xr:uid="{00000000-0004-0000-0200-000071030000}"/>
    <hyperlink ref="AF373" r:id="rId883" xr:uid="{00000000-0004-0000-0200-000072030000}"/>
    <hyperlink ref="K374" r:id="rId884" xr:uid="{00000000-0004-0000-0200-000073030000}"/>
    <hyperlink ref="L374" r:id="rId885" xr:uid="{00000000-0004-0000-0200-000074030000}"/>
    <hyperlink ref="AF374" r:id="rId886" xr:uid="{00000000-0004-0000-0200-000075030000}"/>
    <hyperlink ref="L375" r:id="rId887" xr:uid="{00000000-0004-0000-0200-000076030000}"/>
    <hyperlink ref="AF375" r:id="rId888" xr:uid="{00000000-0004-0000-0200-000077030000}"/>
    <hyperlink ref="K376" r:id="rId889" xr:uid="{00000000-0004-0000-0200-000078030000}"/>
    <hyperlink ref="L376" r:id="rId890" xr:uid="{00000000-0004-0000-0200-000079030000}"/>
    <hyperlink ref="AF376" r:id="rId891" xr:uid="{00000000-0004-0000-0200-00007A030000}"/>
    <hyperlink ref="L377" r:id="rId892" xr:uid="{00000000-0004-0000-0200-00007B030000}"/>
    <hyperlink ref="AF377" r:id="rId893" xr:uid="{00000000-0004-0000-0200-00007C030000}"/>
    <hyperlink ref="L378" r:id="rId894" xr:uid="{00000000-0004-0000-0200-00007D030000}"/>
    <hyperlink ref="AF378" r:id="rId895" xr:uid="{00000000-0004-0000-0200-00007E030000}"/>
    <hyperlink ref="K379" r:id="rId896" xr:uid="{00000000-0004-0000-0200-00007F030000}"/>
    <hyperlink ref="L379" r:id="rId897" xr:uid="{00000000-0004-0000-0200-000080030000}"/>
    <hyperlink ref="AF379" r:id="rId898" xr:uid="{00000000-0004-0000-0200-000081030000}"/>
    <hyperlink ref="K380" r:id="rId899" xr:uid="{00000000-0004-0000-0200-000082030000}"/>
    <hyperlink ref="L380" r:id="rId900" xr:uid="{00000000-0004-0000-0200-000083030000}"/>
    <hyperlink ref="AF380" r:id="rId901" xr:uid="{00000000-0004-0000-0200-000084030000}"/>
    <hyperlink ref="L381" r:id="rId902" xr:uid="{00000000-0004-0000-0200-000085030000}"/>
    <hyperlink ref="AF381" r:id="rId903" xr:uid="{00000000-0004-0000-0200-000086030000}"/>
    <hyperlink ref="K382" r:id="rId904" xr:uid="{00000000-0004-0000-0200-000087030000}"/>
    <hyperlink ref="L382" r:id="rId905" xr:uid="{00000000-0004-0000-0200-000088030000}"/>
    <hyperlink ref="AF382" r:id="rId906" xr:uid="{00000000-0004-0000-0200-000089030000}"/>
    <hyperlink ref="L383" r:id="rId907" xr:uid="{00000000-0004-0000-0200-00008A030000}"/>
    <hyperlink ref="AF383" r:id="rId908" xr:uid="{00000000-0004-0000-0200-00008B030000}"/>
    <hyperlink ref="L384" r:id="rId909" xr:uid="{00000000-0004-0000-0200-00008C030000}"/>
    <hyperlink ref="AF384" r:id="rId910" xr:uid="{00000000-0004-0000-0200-00008D030000}"/>
    <hyperlink ref="K385" r:id="rId911" xr:uid="{00000000-0004-0000-0200-00008E030000}"/>
    <hyperlink ref="L385" r:id="rId912" xr:uid="{00000000-0004-0000-0200-00008F030000}"/>
    <hyperlink ref="AF385" r:id="rId913" xr:uid="{00000000-0004-0000-0200-000090030000}"/>
    <hyperlink ref="K386" r:id="rId914" xr:uid="{00000000-0004-0000-0200-000091030000}"/>
    <hyperlink ref="L386" r:id="rId915" xr:uid="{00000000-0004-0000-0200-000092030000}"/>
    <hyperlink ref="AF386" r:id="rId916" xr:uid="{00000000-0004-0000-0200-000093030000}"/>
    <hyperlink ref="K387" r:id="rId917" xr:uid="{00000000-0004-0000-0200-000094030000}"/>
    <hyperlink ref="L387" r:id="rId918" xr:uid="{00000000-0004-0000-0200-000095030000}"/>
    <hyperlink ref="AF387" r:id="rId919" xr:uid="{00000000-0004-0000-0200-000096030000}"/>
    <hyperlink ref="K388" r:id="rId920" xr:uid="{00000000-0004-0000-0200-000097030000}"/>
    <hyperlink ref="L388" r:id="rId921" xr:uid="{00000000-0004-0000-0200-000098030000}"/>
    <hyperlink ref="AF388" r:id="rId922" xr:uid="{00000000-0004-0000-0200-000099030000}"/>
    <hyperlink ref="K389" r:id="rId923" xr:uid="{00000000-0004-0000-0200-00009A030000}"/>
    <hyperlink ref="L389" r:id="rId924" xr:uid="{00000000-0004-0000-0200-00009B030000}"/>
    <hyperlink ref="AF389" r:id="rId925" xr:uid="{00000000-0004-0000-0200-00009C030000}"/>
    <hyperlink ref="K390" r:id="rId926" xr:uid="{00000000-0004-0000-0200-00009D030000}"/>
    <hyperlink ref="L390" r:id="rId927" xr:uid="{00000000-0004-0000-0200-00009E030000}"/>
    <hyperlink ref="AF390" r:id="rId928" xr:uid="{00000000-0004-0000-0200-00009F030000}"/>
    <hyperlink ref="K391" r:id="rId929" xr:uid="{00000000-0004-0000-0200-0000A0030000}"/>
    <hyperlink ref="L391" r:id="rId930" xr:uid="{00000000-0004-0000-0200-0000A1030000}"/>
    <hyperlink ref="AF391" r:id="rId931" xr:uid="{00000000-0004-0000-0200-0000A2030000}"/>
    <hyperlink ref="L392" r:id="rId932" xr:uid="{00000000-0004-0000-0200-0000A3030000}"/>
    <hyperlink ref="AF392" r:id="rId933" xr:uid="{00000000-0004-0000-0200-0000A4030000}"/>
    <hyperlink ref="A393" r:id="rId934" xr:uid="{00000000-0004-0000-0200-0000A5030000}"/>
    <hyperlink ref="L393" r:id="rId935" xr:uid="{00000000-0004-0000-0200-0000A6030000}"/>
    <hyperlink ref="AF393" r:id="rId936" xr:uid="{00000000-0004-0000-0200-0000A7030000}"/>
    <hyperlink ref="L394" r:id="rId937" xr:uid="{00000000-0004-0000-0200-0000A8030000}"/>
    <hyperlink ref="AF394" r:id="rId938" xr:uid="{00000000-0004-0000-0200-0000A9030000}"/>
    <hyperlink ref="K395" r:id="rId939" xr:uid="{00000000-0004-0000-0200-0000AA030000}"/>
    <hyperlink ref="L395" r:id="rId940" xr:uid="{00000000-0004-0000-0200-0000AB030000}"/>
    <hyperlink ref="AF395" r:id="rId941" xr:uid="{00000000-0004-0000-0200-0000AC030000}"/>
    <hyperlink ref="L396" r:id="rId942" xr:uid="{00000000-0004-0000-0200-0000AD030000}"/>
    <hyperlink ref="AF396" r:id="rId943" xr:uid="{00000000-0004-0000-0200-0000AE030000}"/>
    <hyperlink ref="L397" r:id="rId944" xr:uid="{00000000-0004-0000-0200-0000AF030000}"/>
    <hyperlink ref="AF397" r:id="rId945" xr:uid="{00000000-0004-0000-0200-0000B0030000}"/>
    <hyperlink ref="L398" r:id="rId946" xr:uid="{00000000-0004-0000-0200-0000B1030000}"/>
    <hyperlink ref="AF398" r:id="rId947" xr:uid="{00000000-0004-0000-0200-0000B2030000}"/>
    <hyperlink ref="K399" r:id="rId948" xr:uid="{00000000-0004-0000-0200-0000B3030000}"/>
    <hyperlink ref="L399" r:id="rId949" xr:uid="{00000000-0004-0000-0200-0000B4030000}"/>
    <hyperlink ref="AF399" r:id="rId950" xr:uid="{00000000-0004-0000-0200-0000B5030000}"/>
    <hyperlink ref="K400" r:id="rId951" xr:uid="{00000000-0004-0000-0200-0000B6030000}"/>
    <hyperlink ref="L400" r:id="rId952" xr:uid="{00000000-0004-0000-0200-0000B7030000}"/>
    <hyperlink ref="AF400" r:id="rId953" xr:uid="{00000000-0004-0000-0200-0000B8030000}"/>
    <hyperlink ref="K401" r:id="rId954" xr:uid="{00000000-0004-0000-0200-0000B9030000}"/>
    <hyperlink ref="L401" r:id="rId955" xr:uid="{00000000-0004-0000-0200-0000BA030000}"/>
    <hyperlink ref="AF401" r:id="rId956" xr:uid="{00000000-0004-0000-0200-0000BB030000}"/>
    <hyperlink ref="K402" r:id="rId957" xr:uid="{00000000-0004-0000-0200-0000BC030000}"/>
    <hyperlink ref="L402" r:id="rId958" xr:uid="{00000000-0004-0000-0200-0000BD030000}"/>
    <hyperlink ref="AF402" r:id="rId959" xr:uid="{00000000-0004-0000-0200-0000BE030000}"/>
    <hyperlink ref="L403" r:id="rId960" xr:uid="{00000000-0004-0000-0200-0000BF030000}"/>
    <hyperlink ref="AF403" r:id="rId961" xr:uid="{00000000-0004-0000-0200-0000C0030000}"/>
    <hyperlink ref="L404" r:id="rId962" xr:uid="{00000000-0004-0000-0200-0000C1030000}"/>
    <hyperlink ref="AF404" r:id="rId963" xr:uid="{00000000-0004-0000-0200-0000C2030000}"/>
    <hyperlink ref="K405" r:id="rId964" xr:uid="{00000000-0004-0000-0200-0000C3030000}"/>
    <hyperlink ref="L405" r:id="rId965" xr:uid="{00000000-0004-0000-0200-0000C4030000}"/>
    <hyperlink ref="AF405" r:id="rId966" xr:uid="{00000000-0004-0000-0200-0000C5030000}"/>
    <hyperlink ref="L406" r:id="rId967" xr:uid="{00000000-0004-0000-0200-0000C6030000}"/>
    <hyperlink ref="AF406" r:id="rId968" xr:uid="{00000000-0004-0000-0200-0000C7030000}"/>
    <hyperlink ref="K407" r:id="rId969" xr:uid="{00000000-0004-0000-0200-0000C8030000}"/>
    <hyperlink ref="L407" r:id="rId970" xr:uid="{00000000-0004-0000-0200-0000C9030000}"/>
    <hyperlink ref="AF407" r:id="rId971" xr:uid="{00000000-0004-0000-0200-0000CA030000}"/>
    <hyperlink ref="L408" r:id="rId972" xr:uid="{00000000-0004-0000-0200-0000CB030000}"/>
    <hyperlink ref="Z408" r:id="rId973" xr:uid="{00000000-0004-0000-0200-0000CC030000}"/>
    <hyperlink ref="AF408" r:id="rId974" xr:uid="{00000000-0004-0000-0200-0000CD030000}"/>
    <hyperlink ref="L409" r:id="rId975" xr:uid="{00000000-0004-0000-0200-0000CE030000}"/>
    <hyperlink ref="AF409" r:id="rId976" xr:uid="{00000000-0004-0000-0200-0000CF030000}"/>
    <hyperlink ref="L410" r:id="rId977" xr:uid="{00000000-0004-0000-0200-0000D0030000}"/>
    <hyperlink ref="AF410" r:id="rId978" xr:uid="{00000000-0004-0000-0200-0000D1030000}"/>
    <hyperlink ref="L411" r:id="rId979" xr:uid="{00000000-0004-0000-0200-0000D2030000}"/>
    <hyperlink ref="AF411" r:id="rId980" xr:uid="{00000000-0004-0000-0200-0000D3030000}"/>
    <hyperlink ref="L412" r:id="rId981" xr:uid="{00000000-0004-0000-0200-0000D4030000}"/>
    <hyperlink ref="AF412" r:id="rId982" xr:uid="{00000000-0004-0000-0200-0000D5030000}"/>
    <hyperlink ref="L413" r:id="rId983" xr:uid="{00000000-0004-0000-0200-0000D6030000}"/>
    <hyperlink ref="AF413" r:id="rId984" xr:uid="{00000000-0004-0000-0200-0000D7030000}"/>
    <hyperlink ref="L414" r:id="rId985" xr:uid="{00000000-0004-0000-0200-0000D8030000}"/>
    <hyperlink ref="Z414" r:id="rId986" xr:uid="{00000000-0004-0000-0200-0000D9030000}"/>
    <hyperlink ref="AF414" r:id="rId987" xr:uid="{00000000-0004-0000-0200-0000DA030000}"/>
    <hyperlink ref="L415" r:id="rId988" xr:uid="{00000000-0004-0000-0200-0000DB030000}"/>
    <hyperlink ref="AF415" r:id="rId989" xr:uid="{00000000-0004-0000-0200-0000DC030000}"/>
    <hyperlink ref="L416" r:id="rId990" xr:uid="{00000000-0004-0000-0200-0000DD030000}"/>
    <hyperlink ref="AF416" r:id="rId991" xr:uid="{00000000-0004-0000-0200-0000DE030000}"/>
    <hyperlink ref="L417" r:id="rId992" xr:uid="{00000000-0004-0000-0200-0000DF030000}"/>
    <hyperlink ref="AF417" r:id="rId993" xr:uid="{00000000-0004-0000-0200-0000E0030000}"/>
    <hyperlink ref="L418" r:id="rId994" xr:uid="{00000000-0004-0000-0200-0000E1030000}"/>
    <hyperlink ref="AF418" r:id="rId995" xr:uid="{00000000-0004-0000-0200-0000E2030000}"/>
    <hyperlink ref="L419" r:id="rId996" xr:uid="{00000000-0004-0000-0200-0000E3030000}"/>
    <hyperlink ref="Z419" r:id="rId997" xr:uid="{00000000-0004-0000-0200-0000E4030000}"/>
    <hyperlink ref="AF419" r:id="rId998" xr:uid="{00000000-0004-0000-0200-0000E5030000}"/>
    <hyperlink ref="L420" r:id="rId999" xr:uid="{00000000-0004-0000-0200-0000E6030000}"/>
    <hyperlink ref="AF420" r:id="rId1000" xr:uid="{00000000-0004-0000-0200-0000E7030000}"/>
    <hyperlink ref="L421" r:id="rId1001" xr:uid="{00000000-0004-0000-0200-0000E8030000}"/>
    <hyperlink ref="AF421" r:id="rId1002" xr:uid="{00000000-0004-0000-0200-0000E9030000}"/>
    <hyperlink ref="L422" r:id="rId1003" xr:uid="{00000000-0004-0000-0200-0000EA030000}"/>
    <hyperlink ref="AF422" r:id="rId1004" xr:uid="{00000000-0004-0000-0200-0000EB030000}"/>
    <hyperlink ref="K423" r:id="rId1005" xr:uid="{00000000-0004-0000-0200-0000EC030000}"/>
    <hyperlink ref="L423" r:id="rId1006" xr:uid="{00000000-0004-0000-0200-0000ED030000}"/>
    <hyperlink ref="AF423" r:id="rId1007" xr:uid="{00000000-0004-0000-0200-0000EE030000}"/>
    <hyperlink ref="K424" r:id="rId1008" xr:uid="{00000000-0004-0000-0200-0000EF030000}"/>
    <hyperlink ref="L424" r:id="rId1009" xr:uid="{00000000-0004-0000-0200-0000F0030000}"/>
    <hyperlink ref="AF424" r:id="rId1010" xr:uid="{00000000-0004-0000-0200-0000F1030000}"/>
    <hyperlink ref="L425" r:id="rId1011" xr:uid="{00000000-0004-0000-0200-0000F2030000}"/>
    <hyperlink ref="AF425" r:id="rId1012" xr:uid="{00000000-0004-0000-0200-0000F3030000}"/>
    <hyperlink ref="K426" r:id="rId1013" xr:uid="{00000000-0004-0000-0200-0000F4030000}"/>
    <hyperlink ref="L426" r:id="rId1014" xr:uid="{00000000-0004-0000-0200-0000F5030000}"/>
    <hyperlink ref="AF426" r:id="rId1015" xr:uid="{00000000-0004-0000-0200-0000F6030000}"/>
    <hyperlink ref="K427" r:id="rId1016" xr:uid="{00000000-0004-0000-0200-0000F7030000}"/>
    <hyperlink ref="L427" r:id="rId1017" xr:uid="{00000000-0004-0000-0200-0000F8030000}"/>
    <hyperlink ref="AF427" r:id="rId1018" xr:uid="{00000000-0004-0000-0200-0000F9030000}"/>
    <hyperlink ref="L428" r:id="rId1019" xr:uid="{00000000-0004-0000-0200-0000FA030000}"/>
    <hyperlink ref="AF428" r:id="rId1020" xr:uid="{00000000-0004-0000-0200-0000FB030000}"/>
    <hyperlink ref="L429" r:id="rId1021" xr:uid="{00000000-0004-0000-0200-0000FC030000}"/>
    <hyperlink ref="AF429" r:id="rId1022" xr:uid="{00000000-0004-0000-0200-0000FD030000}"/>
    <hyperlink ref="L430" r:id="rId1023" xr:uid="{00000000-0004-0000-0200-0000FE030000}"/>
    <hyperlink ref="AF430" r:id="rId1024" xr:uid="{00000000-0004-0000-0200-0000FF030000}"/>
    <hyperlink ref="K431" r:id="rId1025" xr:uid="{00000000-0004-0000-0200-000000040000}"/>
    <hyperlink ref="L431" r:id="rId1026" xr:uid="{00000000-0004-0000-0200-000001040000}"/>
    <hyperlink ref="AF431" r:id="rId1027" xr:uid="{00000000-0004-0000-0200-000002040000}"/>
    <hyperlink ref="L432" r:id="rId1028" xr:uid="{00000000-0004-0000-0200-000003040000}"/>
    <hyperlink ref="AF432" r:id="rId1029" xr:uid="{00000000-0004-0000-0200-000004040000}"/>
    <hyperlink ref="K433" r:id="rId1030" xr:uid="{00000000-0004-0000-0200-000005040000}"/>
    <hyperlink ref="L433" r:id="rId1031" xr:uid="{00000000-0004-0000-0200-000006040000}"/>
    <hyperlink ref="AF433" r:id="rId1032" xr:uid="{00000000-0004-0000-0200-000007040000}"/>
    <hyperlink ref="K434" r:id="rId1033" xr:uid="{00000000-0004-0000-0200-000008040000}"/>
    <hyperlink ref="L434" r:id="rId1034" xr:uid="{00000000-0004-0000-0200-000009040000}"/>
    <hyperlink ref="AF434" r:id="rId1035" xr:uid="{00000000-0004-0000-0200-00000A040000}"/>
    <hyperlink ref="K435" r:id="rId1036" xr:uid="{00000000-0004-0000-0200-00000B040000}"/>
    <hyperlink ref="L435" r:id="rId1037" xr:uid="{00000000-0004-0000-0200-00000C040000}"/>
    <hyperlink ref="AF435" r:id="rId1038" xr:uid="{00000000-0004-0000-0200-00000D040000}"/>
    <hyperlink ref="K436" r:id="rId1039" xr:uid="{00000000-0004-0000-0200-00000E040000}"/>
    <hyperlink ref="L436" r:id="rId1040" xr:uid="{00000000-0004-0000-0200-00000F040000}"/>
    <hyperlink ref="AF436" r:id="rId1041" xr:uid="{00000000-0004-0000-0200-000010040000}"/>
    <hyperlink ref="L437" r:id="rId1042" xr:uid="{00000000-0004-0000-0200-000011040000}"/>
    <hyperlink ref="AF437" r:id="rId1043" xr:uid="{00000000-0004-0000-0200-000012040000}"/>
    <hyperlink ref="K438" r:id="rId1044" xr:uid="{00000000-0004-0000-0200-000013040000}"/>
    <hyperlink ref="L438" r:id="rId1045" xr:uid="{00000000-0004-0000-0200-000014040000}"/>
    <hyperlink ref="AF438" r:id="rId1046" xr:uid="{00000000-0004-0000-0200-000015040000}"/>
    <hyperlink ref="K439" r:id="rId1047" xr:uid="{00000000-0004-0000-0200-000016040000}"/>
    <hyperlink ref="L439" r:id="rId1048" xr:uid="{00000000-0004-0000-0200-000017040000}"/>
    <hyperlink ref="AF439" r:id="rId1049" xr:uid="{00000000-0004-0000-0200-000018040000}"/>
    <hyperlink ref="L440" r:id="rId1050" xr:uid="{00000000-0004-0000-0200-000019040000}"/>
    <hyperlink ref="AF440" r:id="rId1051" xr:uid="{00000000-0004-0000-0200-00001A040000}"/>
    <hyperlink ref="L441" r:id="rId1052" xr:uid="{00000000-0004-0000-0200-00001B040000}"/>
    <hyperlink ref="AF441" r:id="rId1053" xr:uid="{00000000-0004-0000-0200-00001C040000}"/>
    <hyperlink ref="L442" r:id="rId1054" xr:uid="{00000000-0004-0000-0200-00001D040000}"/>
    <hyperlink ref="AF442" r:id="rId1055" xr:uid="{00000000-0004-0000-0200-00001E040000}"/>
    <hyperlink ref="K443" r:id="rId1056" xr:uid="{00000000-0004-0000-0200-00001F040000}"/>
    <hyperlink ref="L443" r:id="rId1057" xr:uid="{00000000-0004-0000-0200-000020040000}"/>
    <hyperlink ref="AF443" r:id="rId1058" xr:uid="{00000000-0004-0000-0200-000021040000}"/>
    <hyperlink ref="L444" r:id="rId1059" xr:uid="{00000000-0004-0000-0200-000022040000}"/>
    <hyperlink ref="AF444" r:id="rId1060" xr:uid="{00000000-0004-0000-0200-000023040000}"/>
    <hyperlink ref="K445" r:id="rId1061" xr:uid="{00000000-0004-0000-0200-000024040000}"/>
    <hyperlink ref="L445" r:id="rId1062" xr:uid="{00000000-0004-0000-0200-000025040000}"/>
    <hyperlink ref="AF445" r:id="rId1063" xr:uid="{00000000-0004-0000-0200-000026040000}"/>
    <hyperlink ref="L446" r:id="rId1064" xr:uid="{00000000-0004-0000-0200-000027040000}"/>
    <hyperlink ref="AF446" r:id="rId1065" xr:uid="{00000000-0004-0000-0200-000028040000}"/>
    <hyperlink ref="L447" r:id="rId1066" xr:uid="{00000000-0004-0000-0200-000029040000}"/>
    <hyperlink ref="AF447" r:id="rId1067" xr:uid="{00000000-0004-0000-0200-00002A040000}"/>
    <hyperlink ref="L448" r:id="rId1068" xr:uid="{00000000-0004-0000-0200-00002B040000}"/>
    <hyperlink ref="AF448" r:id="rId1069" xr:uid="{00000000-0004-0000-0200-00002C040000}"/>
    <hyperlink ref="L449" r:id="rId1070" xr:uid="{00000000-0004-0000-0200-00002D040000}"/>
    <hyperlink ref="AF449" r:id="rId1071" xr:uid="{00000000-0004-0000-0200-00002E040000}"/>
    <hyperlink ref="K450" r:id="rId1072" xr:uid="{00000000-0004-0000-0200-00002F040000}"/>
    <hyperlink ref="L450" r:id="rId1073" xr:uid="{00000000-0004-0000-0200-000030040000}"/>
    <hyperlink ref="AF450" r:id="rId1074" xr:uid="{00000000-0004-0000-0200-000031040000}"/>
    <hyperlink ref="L451" r:id="rId1075" xr:uid="{00000000-0004-0000-0200-000032040000}"/>
    <hyperlink ref="AF451" r:id="rId1076" xr:uid="{00000000-0004-0000-0200-000033040000}"/>
    <hyperlink ref="L452" r:id="rId1077" xr:uid="{00000000-0004-0000-0200-000034040000}"/>
    <hyperlink ref="AF452" r:id="rId1078" xr:uid="{00000000-0004-0000-0200-000035040000}"/>
    <hyperlink ref="K453" r:id="rId1079" xr:uid="{00000000-0004-0000-0200-000036040000}"/>
    <hyperlink ref="L453" r:id="rId1080" xr:uid="{00000000-0004-0000-0200-000037040000}"/>
    <hyperlink ref="AF453" r:id="rId1081" xr:uid="{00000000-0004-0000-0200-000038040000}"/>
    <hyperlink ref="L454" r:id="rId1082" xr:uid="{00000000-0004-0000-0200-000039040000}"/>
    <hyperlink ref="AF454" r:id="rId1083" xr:uid="{00000000-0004-0000-0200-00003A040000}"/>
    <hyperlink ref="L455" r:id="rId1084" xr:uid="{00000000-0004-0000-0200-00003B040000}"/>
    <hyperlink ref="AF455" r:id="rId1085" xr:uid="{00000000-0004-0000-0200-00003C040000}"/>
    <hyperlink ref="K456" r:id="rId1086" xr:uid="{00000000-0004-0000-0200-00003D040000}"/>
    <hyperlink ref="L456" r:id="rId1087" xr:uid="{00000000-0004-0000-0200-00003E040000}"/>
    <hyperlink ref="AF456" r:id="rId1088" xr:uid="{00000000-0004-0000-0200-00003F040000}"/>
    <hyperlink ref="L457" r:id="rId1089" xr:uid="{00000000-0004-0000-0200-000040040000}"/>
    <hyperlink ref="AF457" r:id="rId1090" xr:uid="{00000000-0004-0000-0200-000041040000}"/>
    <hyperlink ref="K458" r:id="rId1091" xr:uid="{00000000-0004-0000-0200-000042040000}"/>
    <hyperlink ref="L458" r:id="rId1092" xr:uid="{00000000-0004-0000-0200-000043040000}"/>
    <hyperlink ref="AF458" r:id="rId1093" xr:uid="{00000000-0004-0000-0200-000044040000}"/>
    <hyperlink ref="L459" r:id="rId1094" xr:uid="{00000000-0004-0000-0200-000045040000}"/>
    <hyperlink ref="AF459" r:id="rId1095" xr:uid="{00000000-0004-0000-0200-000046040000}"/>
    <hyperlink ref="L460" r:id="rId1096" xr:uid="{00000000-0004-0000-0200-000047040000}"/>
    <hyperlink ref="AF460" r:id="rId1097" xr:uid="{00000000-0004-0000-0200-000048040000}"/>
    <hyperlink ref="K461" r:id="rId1098" xr:uid="{00000000-0004-0000-0200-000049040000}"/>
    <hyperlink ref="L461" r:id="rId1099" xr:uid="{00000000-0004-0000-0200-00004A040000}"/>
    <hyperlink ref="AF461" r:id="rId1100" xr:uid="{00000000-0004-0000-0200-00004B040000}"/>
    <hyperlink ref="L462" r:id="rId1101" xr:uid="{00000000-0004-0000-0200-00004C040000}"/>
    <hyperlink ref="AF462" r:id="rId1102" xr:uid="{00000000-0004-0000-0200-00004D040000}"/>
    <hyperlink ref="K463" r:id="rId1103" xr:uid="{00000000-0004-0000-0200-00004E040000}"/>
    <hyperlink ref="L463" r:id="rId1104" xr:uid="{00000000-0004-0000-0200-00004F040000}"/>
    <hyperlink ref="AF463" r:id="rId1105" xr:uid="{00000000-0004-0000-0200-000050040000}"/>
    <hyperlink ref="L464" r:id="rId1106" xr:uid="{00000000-0004-0000-0200-000051040000}"/>
    <hyperlink ref="AF464" r:id="rId1107" xr:uid="{00000000-0004-0000-0200-000052040000}"/>
    <hyperlink ref="K465" r:id="rId1108" xr:uid="{00000000-0004-0000-0200-000053040000}"/>
    <hyperlink ref="L465" r:id="rId1109" xr:uid="{00000000-0004-0000-0200-000054040000}"/>
    <hyperlink ref="AF465" r:id="rId1110" xr:uid="{00000000-0004-0000-0200-000055040000}"/>
    <hyperlink ref="K466" r:id="rId1111" xr:uid="{00000000-0004-0000-0200-000056040000}"/>
    <hyperlink ref="L466" r:id="rId1112" xr:uid="{00000000-0004-0000-0200-000057040000}"/>
    <hyperlink ref="AF466" r:id="rId1113" xr:uid="{00000000-0004-0000-0200-000058040000}"/>
    <hyperlink ref="L467" r:id="rId1114" xr:uid="{00000000-0004-0000-0200-000059040000}"/>
    <hyperlink ref="AF467" r:id="rId1115" xr:uid="{00000000-0004-0000-0200-00005A040000}"/>
    <hyperlink ref="L468" r:id="rId1116" xr:uid="{00000000-0004-0000-0200-00005B040000}"/>
    <hyperlink ref="AF468" r:id="rId1117" xr:uid="{00000000-0004-0000-0200-00005C040000}"/>
    <hyperlink ref="K469" r:id="rId1118" xr:uid="{00000000-0004-0000-0200-00005D040000}"/>
    <hyperlink ref="L469" r:id="rId1119" xr:uid="{00000000-0004-0000-0200-00005E040000}"/>
    <hyperlink ref="AF469" r:id="rId1120" xr:uid="{00000000-0004-0000-0200-00005F040000}"/>
    <hyperlink ref="K470" r:id="rId1121" xr:uid="{00000000-0004-0000-0200-000060040000}"/>
    <hyperlink ref="L470" r:id="rId1122" xr:uid="{00000000-0004-0000-0200-000061040000}"/>
    <hyperlink ref="AF470" r:id="rId1123" xr:uid="{00000000-0004-0000-0200-000062040000}"/>
    <hyperlink ref="K471" r:id="rId1124" xr:uid="{00000000-0004-0000-0200-000063040000}"/>
    <hyperlink ref="L471" r:id="rId1125" xr:uid="{00000000-0004-0000-0200-000064040000}"/>
    <hyperlink ref="AF471" r:id="rId1126" xr:uid="{00000000-0004-0000-0200-000065040000}"/>
    <hyperlink ref="L472" r:id="rId1127" xr:uid="{00000000-0004-0000-0200-000066040000}"/>
    <hyperlink ref="AF472" r:id="rId1128" xr:uid="{00000000-0004-0000-0200-000067040000}"/>
    <hyperlink ref="L473" r:id="rId1129" xr:uid="{00000000-0004-0000-0200-000068040000}"/>
    <hyperlink ref="AF473" r:id="rId1130" xr:uid="{00000000-0004-0000-0200-000069040000}"/>
    <hyperlink ref="L474" r:id="rId1131" xr:uid="{00000000-0004-0000-0200-00006A040000}"/>
    <hyperlink ref="AF474" r:id="rId1132" xr:uid="{00000000-0004-0000-0200-00006B040000}"/>
    <hyperlink ref="L475" r:id="rId1133" xr:uid="{00000000-0004-0000-0200-00006C040000}"/>
    <hyperlink ref="AF475" r:id="rId1134" xr:uid="{00000000-0004-0000-0200-00006D040000}"/>
    <hyperlink ref="K476" r:id="rId1135" xr:uid="{00000000-0004-0000-0200-00006E040000}"/>
    <hyperlink ref="L476" r:id="rId1136" xr:uid="{00000000-0004-0000-0200-00006F040000}"/>
    <hyperlink ref="AF476" r:id="rId1137" xr:uid="{00000000-0004-0000-0200-000070040000}"/>
    <hyperlink ref="L477" r:id="rId1138" xr:uid="{00000000-0004-0000-0200-000071040000}"/>
    <hyperlink ref="AF477" r:id="rId1139" xr:uid="{00000000-0004-0000-0200-000072040000}"/>
    <hyperlink ref="L478" r:id="rId1140" xr:uid="{00000000-0004-0000-0200-000073040000}"/>
    <hyperlink ref="AF478" r:id="rId1141" xr:uid="{00000000-0004-0000-0200-000074040000}"/>
    <hyperlink ref="L479" r:id="rId1142" xr:uid="{00000000-0004-0000-0200-000075040000}"/>
    <hyperlink ref="AF479" r:id="rId1143" xr:uid="{00000000-0004-0000-0200-000076040000}"/>
    <hyperlink ref="L480" r:id="rId1144" xr:uid="{00000000-0004-0000-0200-000077040000}"/>
    <hyperlink ref="AF480" r:id="rId1145" xr:uid="{00000000-0004-0000-0200-000078040000}"/>
    <hyperlink ref="L481" r:id="rId1146" xr:uid="{00000000-0004-0000-0200-000079040000}"/>
    <hyperlink ref="AF481" r:id="rId1147" xr:uid="{00000000-0004-0000-0200-00007A040000}"/>
    <hyperlink ref="K482" r:id="rId1148" xr:uid="{00000000-0004-0000-0200-00007B040000}"/>
    <hyperlink ref="L482" r:id="rId1149" xr:uid="{00000000-0004-0000-0200-00007C040000}"/>
    <hyperlink ref="AF482" r:id="rId1150" xr:uid="{00000000-0004-0000-0200-00007D040000}"/>
    <hyperlink ref="K483" r:id="rId1151" xr:uid="{00000000-0004-0000-0200-00007E040000}"/>
    <hyperlink ref="L483" r:id="rId1152" xr:uid="{00000000-0004-0000-0200-00007F040000}"/>
    <hyperlink ref="AF483" r:id="rId1153" xr:uid="{00000000-0004-0000-0200-000080040000}"/>
    <hyperlink ref="K484" r:id="rId1154" xr:uid="{00000000-0004-0000-0200-000081040000}"/>
    <hyperlink ref="L484" r:id="rId1155" xr:uid="{00000000-0004-0000-0200-000082040000}"/>
    <hyperlink ref="AF484" r:id="rId1156" xr:uid="{00000000-0004-0000-0200-000083040000}"/>
    <hyperlink ref="K485" r:id="rId1157" xr:uid="{00000000-0004-0000-0200-000084040000}"/>
    <hyperlink ref="L485" r:id="rId1158" xr:uid="{00000000-0004-0000-0200-000085040000}"/>
    <hyperlink ref="AF485" r:id="rId1159" xr:uid="{00000000-0004-0000-0200-000086040000}"/>
    <hyperlink ref="L486" r:id="rId1160" xr:uid="{00000000-0004-0000-0200-000087040000}"/>
    <hyperlink ref="AF486" r:id="rId1161" xr:uid="{00000000-0004-0000-0200-000088040000}"/>
    <hyperlink ref="L487" r:id="rId1162" xr:uid="{00000000-0004-0000-0200-000089040000}"/>
    <hyperlink ref="AF487" r:id="rId1163" xr:uid="{00000000-0004-0000-0200-00008A040000}"/>
    <hyperlink ref="K488" r:id="rId1164" xr:uid="{00000000-0004-0000-0200-00008B040000}"/>
    <hyperlink ref="L488" r:id="rId1165" xr:uid="{00000000-0004-0000-0200-00008C040000}"/>
    <hyperlink ref="AF488" r:id="rId1166" xr:uid="{00000000-0004-0000-0200-00008D040000}"/>
    <hyperlink ref="L489" r:id="rId1167" xr:uid="{00000000-0004-0000-0200-00008E040000}"/>
    <hyperlink ref="AF489" r:id="rId1168" xr:uid="{00000000-0004-0000-0200-00008F040000}"/>
    <hyperlink ref="K490" r:id="rId1169" xr:uid="{00000000-0004-0000-0200-000090040000}"/>
    <hyperlink ref="L490" r:id="rId1170" xr:uid="{00000000-0004-0000-0200-000091040000}"/>
    <hyperlink ref="AF490" r:id="rId1171" xr:uid="{00000000-0004-0000-0200-000092040000}"/>
    <hyperlink ref="L491" r:id="rId1172" xr:uid="{00000000-0004-0000-0200-000093040000}"/>
    <hyperlink ref="AF491" r:id="rId1173" xr:uid="{00000000-0004-0000-0200-000094040000}"/>
    <hyperlink ref="K492" r:id="rId1174" xr:uid="{00000000-0004-0000-0200-000095040000}"/>
    <hyperlink ref="L492" r:id="rId1175" xr:uid="{00000000-0004-0000-0200-000096040000}"/>
    <hyperlink ref="AF492" r:id="rId1176" xr:uid="{00000000-0004-0000-0200-000097040000}"/>
    <hyperlink ref="K493" r:id="rId1177" xr:uid="{00000000-0004-0000-0200-000098040000}"/>
    <hyperlink ref="L493" r:id="rId1178" xr:uid="{00000000-0004-0000-0200-000099040000}"/>
    <hyperlink ref="AF493" r:id="rId1179" xr:uid="{00000000-0004-0000-0200-00009A040000}"/>
    <hyperlink ref="K494" r:id="rId1180" xr:uid="{00000000-0004-0000-0200-00009B040000}"/>
    <hyperlink ref="L494" r:id="rId1181" xr:uid="{00000000-0004-0000-0200-00009C040000}"/>
    <hyperlink ref="AF494" r:id="rId1182" xr:uid="{00000000-0004-0000-0200-00009D040000}"/>
    <hyperlink ref="L495" r:id="rId1183" xr:uid="{00000000-0004-0000-0200-00009E040000}"/>
    <hyperlink ref="AF495" r:id="rId1184" xr:uid="{00000000-0004-0000-0200-00009F040000}"/>
    <hyperlink ref="L496" r:id="rId1185" xr:uid="{00000000-0004-0000-0200-0000A0040000}"/>
    <hyperlink ref="AF496" r:id="rId1186" xr:uid="{00000000-0004-0000-0200-0000A1040000}"/>
    <hyperlink ref="L497" r:id="rId1187" xr:uid="{00000000-0004-0000-0200-0000A2040000}"/>
    <hyperlink ref="AF497" r:id="rId1188" xr:uid="{00000000-0004-0000-0200-0000A3040000}"/>
    <hyperlink ref="K498" r:id="rId1189" xr:uid="{00000000-0004-0000-0200-0000A4040000}"/>
    <hyperlink ref="L498" r:id="rId1190" xr:uid="{00000000-0004-0000-0200-0000A5040000}"/>
    <hyperlink ref="AF498" r:id="rId1191" xr:uid="{00000000-0004-0000-0200-0000A6040000}"/>
    <hyperlink ref="L499" r:id="rId1192" xr:uid="{00000000-0004-0000-0200-0000A7040000}"/>
    <hyperlink ref="AF499" r:id="rId1193" xr:uid="{00000000-0004-0000-0200-0000A8040000}"/>
    <hyperlink ref="L500" r:id="rId1194" xr:uid="{00000000-0004-0000-0200-0000A9040000}"/>
    <hyperlink ref="AF500" r:id="rId1195" xr:uid="{00000000-0004-0000-0200-0000AA040000}"/>
    <hyperlink ref="K501" r:id="rId1196" xr:uid="{00000000-0004-0000-0200-0000AB040000}"/>
    <hyperlink ref="L501" r:id="rId1197" xr:uid="{00000000-0004-0000-0200-0000AC040000}"/>
    <hyperlink ref="AF501" r:id="rId1198" xr:uid="{00000000-0004-0000-0200-0000AD040000}"/>
    <hyperlink ref="L502" r:id="rId1199" xr:uid="{00000000-0004-0000-0200-0000AE040000}"/>
    <hyperlink ref="AF502" r:id="rId1200" xr:uid="{00000000-0004-0000-0200-0000AF040000}"/>
    <hyperlink ref="L503" r:id="rId1201" xr:uid="{00000000-0004-0000-0200-0000B0040000}"/>
    <hyperlink ref="AF503" r:id="rId1202" xr:uid="{00000000-0004-0000-0200-0000B1040000}"/>
    <hyperlink ref="L504" r:id="rId1203" xr:uid="{00000000-0004-0000-0200-0000B2040000}"/>
    <hyperlink ref="AF504" r:id="rId1204" xr:uid="{00000000-0004-0000-0200-0000B3040000}"/>
    <hyperlink ref="L505" r:id="rId1205" xr:uid="{00000000-0004-0000-0200-0000B4040000}"/>
    <hyperlink ref="AF505" r:id="rId1206" xr:uid="{00000000-0004-0000-0200-0000B5040000}"/>
    <hyperlink ref="K506" r:id="rId1207" xr:uid="{00000000-0004-0000-0200-0000B6040000}"/>
    <hyperlink ref="L506" r:id="rId1208" xr:uid="{00000000-0004-0000-0200-0000B7040000}"/>
    <hyperlink ref="AF506" r:id="rId1209" xr:uid="{00000000-0004-0000-0200-0000B8040000}"/>
    <hyperlink ref="L507" r:id="rId1210" xr:uid="{00000000-0004-0000-0200-0000B9040000}"/>
    <hyperlink ref="AF507" r:id="rId1211" xr:uid="{00000000-0004-0000-0200-0000BA040000}"/>
    <hyperlink ref="K508" r:id="rId1212" xr:uid="{00000000-0004-0000-0200-0000BB040000}"/>
    <hyperlink ref="L508" r:id="rId1213" xr:uid="{00000000-0004-0000-0200-0000BC040000}"/>
    <hyperlink ref="AF508" r:id="rId1214" xr:uid="{00000000-0004-0000-0200-0000BD040000}"/>
    <hyperlink ref="L509" r:id="rId1215" xr:uid="{00000000-0004-0000-0200-0000BE040000}"/>
    <hyperlink ref="AF509" r:id="rId1216" xr:uid="{00000000-0004-0000-0200-0000BF040000}"/>
    <hyperlink ref="L510" r:id="rId1217" xr:uid="{00000000-0004-0000-0200-0000C0040000}"/>
    <hyperlink ref="AF510" r:id="rId1218" xr:uid="{00000000-0004-0000-0200-0000C1040000}"/>
    <hyperlink ref="L511" r:id="rId1219" xr:uid="{00000000-0004-0000-0200-0000C2040000}"/>
    <hyperlink ref="AF511" r:id="rId1220" xr:uid="{00000000-0004-0000-0200-0000C3040000}"/>
    <hyperlink ref="L512" r:id="rId1221" xr:uid="{00000000-0004-0000-0200-0000C4040000}"/>
    <hyperlink ref="AF512" r:id="rId1222" xr:uid="{00000000-0004-0000-0200-0000C5040000}"/>
    <hyperlink ref="K513" r:id="rId1223" xr:uid="{00000000-0004-0000-0200-0000C6040000}"/>
    <hyperlink ref="L513" r:id="rId1224" xr:uid="{00000000-0004-0000-0200-0000C7040000}"/>
    <hyperlink ref="AF513" r:id="rId1225" xr:uid="{00000000-0004-0000-0200-0000C8040000}"/>
    <hyperlink ref="L514" r:id="rId1226" xr:uid="{00000000-0004-0000-0200-0000C9040000}"/>
    <hyperlink ref="AF514" r:id="rId1227" xr:uid="{00000000-0004-0000-0200-0000CA040000}"/>
    <hyperlink ref="K515" r:id="rId1228" xr:uid="{00000000-0004-0000-0200-0000CB040000}"/>
    <hyperlink ref="L515" r:id="rId1229" xr:uid="{00000000-0004-0000-0200-0000CC040000}"/>
    <hyperlink ref="AF515" r:id="rId1230" xr:uid="{00000000-0004-0000-0200-0000CD040000}"/>
    <hyperlink ref="L516" r:id="rId1231" xr:uid="{00000000-0004-0000-0200-0000CE040000}"/>
    <hyperlink ref="AF516" r:id="rId1232" xr:uid="{00000000-0004-0000-0200-0000CF040000}"/>
    <hyperlink ref="L517" r:id="rId1233" xr:uid="{00000000-0004-0000-0200-0000D0040000}"/>
    <hyperlink ref="AF517" r:id="rId1234" xr:uid="{00000000-0004-0000-0200-0000D1040000}"/>
    <hyperlink ref="A518" r:id="rId1235" xr:uid="{00000000-0004-0000-0200-0000D2040000}"/>
    <hyperlink ref="L518" r:id="rId1236" xr:uid="{00000000-0004-0000-0200-0000D3040000}"/>
    <hyperlink ref="AF518" r:id="rId1237" xr:uid="{00000000-0004-0000-0200-0000D4040000}"/>
    <hyperlink ref="K519" r:id="rId1238" xr:uid="{00000000-0004-0000-0200-0000D5040000}"/>
    <hyperlink ref="L519" r:id="rId1239" xr:uid="{00000000-0004-0000-0200-0000D6040000}"/>
    <hyperlink ref="AF519" r:id="rId1240" xr:uid="{00000000-0004-0000-0200-0000D7040000}"/>
    <hyperlink ref="L520" r:id="rId1241" xr:uid="{00000000-0004-0000-0200-0000D8040000}"/>
    <hyperlink ref="AF520" r:id="rId1242" xr:uid="{00000000-0004-0000-0200-0000D9040000}"/>
    <hyperlink ref="L521" r:id="rId1243" xr:uid="{00000000-0004-0000-0200-0000DA040000}"/>
    <hyperlink ref="AF521" r:id="rId1244" xr:uid="{00000000-0004-0000-0200-0000DB040000}"/>
    <hyperlink ref="L522" r:id="rId1245" xr:uid="{00000000-0004-0000-0200-0000DC040000}"/>
    <hyperlink ref="AF522" r:id="rId1246" xr:uid="{00000000-0004-0000-0200-0000DD040000}"/>
    <hyperlink ref="L523" r:id="rId1247" xr:uid="{00000000-0004-0000-0200-0000DE040000}"/>
    <hyperlink ref="AF523" r:id="rId1248" xr:uid="{00000000-0004-0000-0200-0000DF040000}"/>
    <hyperlink ref="A524" r:id="rId1249" xr:uid="{00000000-0004-0000-0200-0000E0040000}"/>
    <hyperlink ref="K524" r:id="rId1250" xr:uid="{00000000-0004-0000-0200-0000E1040000}"/>
    <hyperlink ref="L524" r:id="rId1251" xr:uid="{00000000-0004-0000-0200-0000E2040000}"/>
    <hyperlink ref="AF524" r:id="rId1252" xr:uid="{00000000-0004-0000-0200-0000E3040000}"/>
    <hyperlink ref="L525" r:id="rId1253" xr:uid="{00000000-0004-0000-0200-0000E4040000}"/>
    <hyperlink ref="AF525" r:id="rId1254" xr:uid="{00000000-0004-0000-0200-0000E5040000}"/>
    <hyperlink ref="L526" r:id="rId1255" xr:uid="{00000000-0004-0000-0200-0000E6040000}"/>
    <hyperlink ref="AF526" r:id="rId1256" xr:uid="{00000000-0004-0000-0200-0000E7040000}"/>
    <hyperlink ref="L527" r:id="rId1257" xr:uid="{00000000-0004-0000-0200-0000E8040000}"/>
    <hyperlink ref="AF527" r:id="rId1258" xr:uid="{00000000-0004-0000-0200-0000E9040000}"/>
    <hyperlink ref="L528" r:id="rId1259" xr:uid="{00000000-0004-0000-0200-0000EA040000}"/>
    <hyperlink ref="AF528" r:id="rId1260" xr:uid="{00000000-0004-0000-0200-0000EB040000}"/>
    <hyperlink ref="L529" r:id="rId1261" xr:uid="{00000000-0004-0000-0200-0000EC040000}"/>
    <hyperlink ref="AF529" r:id="rId1262" xr:uid="{00000000-0004-0000-0200-0000ED040000}"/>
    <hyperlink ref="L530" r:id="rId1263" xr:uid="{00000000-0004-0000-0200-0000EE040000}"/>
    <hyperlink ref="AF530" r:id="rId1264" xr:uid="{00000000-0004-0000-0200-0000EF040000}"/>
    <hyperlink ref="L531" r:id="rId1265" xr:uid="{00000000-0004-0000-0200-0000F0040000}"/>
    <hyperlink ref="Y531" r:id="rId1266" xr:uid="{00000000-0004-0000-0200-0000F1040000}"/>
    <hyperlink ref="AF531" r:id="rId1267" xr:uid="{00000000-0004-0000-0200-0000F2040000}"/>
    <hyperlink ref="L532" r:id="rId1268" xr:uid="{00000000-0004-0000-0200-0000F3040000}"/>
    <hyperlink ref="Y532" r:id="rId1269" xr:uid="{00000000-0004-0000-0200-0000F4040000}"/>
    <hyperlink ref="AF532" r:id="rId1270" xr:uid="{00000000-0004-0000-0200-0000F5040000}"/>
    <hyperlink ref="L533" r:id="rId1271" xr:uid="{00000000-0004-0000-0200-0000F6040000}"/>
    <hyperlink ref="AF533" r:id="rId1272" xr:uid="{00000000-0004-0000-0200-0000F7040000}"/>
    <hyperlink ref="L534" r:id="rId1273" xr:uid="{00000000-0004-0000-0200-0000F8040000}"/>
    <hyperlink ref="Z534" r:id="rId1274" xr:uid="{00000000-0004-0000-0200-0000F9040000}"/>
    <hyperlink ref="AF534" r:id="rId1275" xr:uid="{00000000-0004-0000-0200-0000FA040000}"/>
    <hyperlink ref="L535" r:id="rId1276" xr:uid="{00000000-0004-0000-0200-0000FB040000}"/>
    <hyperlink ref="AF535" r:id="rId1277" xr:uid="{00000000-0004-0000-0200-0000FC040000}"/>
    <hyperlink ref="L536" r:id="rId1278" xr:uid="{00000000-0004-0000-0200-0000FD040000}"/>
    <hyperlink ref="AF536" r:id="rId1279" xr:uid="{00000000-0004-0000-0200-0000FE040000}"/>
    <hyperlink ref="L537" r:id="rId1280" xr:uid="{00000000-0004-0000-0200-0000FF040000}"/>
    <hyperlink ref="AF537" r:id="rId1281" xr:uid="{00000000-0004-0000-0200-000000050000}"/>
    <hyperlink ref="L538" r:id="rId1282" xr:uid="{00000000-0004-0000-0200-000001050000}"/>
    <hyperlink ref="AF538" r:id="rId1283" xr:uid="{00000000-0004-0000-0200-000002050000}"/>
    <hyperlink ref="L539" r:id="rId1284" xr:uid="{00000000-0004-0000-0200-000003050000}"/>
    <hyperlink ref="AF539" r:id="rId1285" xr:uid="{00000000-0004-0000-0200-000004050000}"/>
    <hyperlink ref="L540" r:id="rId1286" xr:uid="{00000000-0004-0000-0200-000005050000}"/>
    <hyperlink ref="Z540" r:id="rId1287" xr:uid="{00000000-0004-0000-0200-000006050000}"/>
    <hyperlink ref="AF540" r:id="rId1288" xr:uid="{00000000-0004-0000-0200-000007050000}"/>
    <hyperlink ref="K541" r:id="rId1289" xr:uid="{00000000-0004-0000-0200-000008050000}"/>
    <hyperlink ref="L541" r:id="rId1290" xr:uid="{00000000-0004-0000-0200-000009050000}"/>
    <hyperlink ref="AF541" r:id="rId1291" xr:uid="{00000000-0004-0000-0200-00000A050000}"/>
    <hyperlink ref="L542" r:id="rId1292" xr:uid="{00000000-0004-0000-0200-00000B050000}"/>
    <hyperlink ref="AF542" r:id="rId1293" xr:uid="{00000000-0004-0000-0200-00000C050000}"/>
    <hyperlink ref="L543" r:id="rId1294" xr:uid="{00000000-0004-0000-0200-00000D050000}"/>
    <hyperlink ref="AF543" r:id="rId1295" xr:uid="{00000000-0004-0000-0200-00000E050000}"/>
    <hyperlink ref="L544" r:id="rId1296" xr:uid="{00000000-0004-0000-0200-00000F050000}"/>
    <hyperlink ref="AF544" r:id="rId1297" xr:uid="{00000000-0004-0000-0200-000010050000}"/>
    <hyperlink ref="L545" r:id="rId1298" xr:uid="{00000000-0004-0000-0200-000011050000}"/>
    <hyperlink ref="Y545" r:id="rId1299" xr:uid="{00000000-0004-0000-0200-000012050000}"/>
    <hyperlink ref="AF545" r:id="rId1300" xr:uid="{00000000-0004-0000-0200-000013050000}"/>
    <hyperlink ref="L546" r:id="rId1301" xr:uid="{00000000-0004-0000-0200-000014050000}"/>
    <hyperlink ref="AF546" r:id="rId1302" xr:uid="{00000000-0004-0000-0200-000015050000}"/>
    <hyperlink ref="K547" r:id="rId1303" xr:uid="{00000000-0004-0000-0200-000016050000}"/>
    <hyperlink ref="L547" r:id="rId1304" xr:uid="{00000000-0004-0000-0200-000017050000}"/>
    <hyperlink ref="AF547" r:id="rId1305" xr:uid="{00000000-0004-0000-0200-000018050000}"/>
    <hyperlink ref="L548" r:id="rId1306" xr:uid="{00000000-0004-0000-0200-000019050000}"/>
    <hyperlink ref="AF548" r:id="rId1307" xr:uid="{00000000-0004-0000-0200-00001A050000}"/>
    <hyperlink ref="L549" r:id="rId1308" xr:uid="{00000000-0004-0000-0200-00001B050000}"/>
    <hyperlink ref="AF549" r:id="rId1309" xr:uid="{00000000-0004-0000-0200-00001C050000}"/>
    <hyperlink ref="L550" r:id="rId1310" xr:uid="{00000000-0004-0000-0200-00001D050000}"/>
    <hyperlink ref="AF550" r:id="rId1311" xr:uid="{00000000-0004-0000-0200-00001E050000}"/>
    <hyperlink ref="L551" r:id="rId1312" xr:uid="{00000000-0004-0000-0200-00001F050000}"/>
    <hyperlink ref="AF551" r:id="rId1313" xr:uid="{00000000-0004-0000-0200-000020050000}"/>
    <hyperlink ref="L552" r:id="rId1314" xr:uid="{00000000-0004-0000-0200-000021050000}"/>
    <hyperlink ref="AF552" r:id="rId1315" xr:uid="{00000000-0004-0000-0200-000022050000}"/>
    <hyperlink ref="L553" r:id="rId1316" xr:uid="{00000000-0004-0000-0200-000023050000}"/>
    <hyperlink ref="AF553" r:id="rId1317" xr:uid="{00000000-0004-0000-0200-000024050000}"/>
    <hyperlink ref="L554" r:id="rId1318" xr:uid="{00000000-0004-0000-0200-000025050000}"/>
    <hyperlink ref="AF554" r:id="rId1319" xr:uid="{00000000-0004-0000-0200-000026050000}"/>
    <hyperlink ref="L555" r:id="rId1320" xr:uid="{00000000-0004-0000-0200-000027050000}"/>
    <hyperlink ref="AF555" r:id="rId1321" xr:uid="{00000000-0004-0000-0200-000028050000}"/>
    <hyperlink ref="L556" r:id="rId1322" xr:uid="{00000000-0004-0000-0200-000029050000}"/>
    <hyperlink ref="AF556" r:id="rId1323" xr:uid="{00000000-0004-0000-0200-00002A050000}"/>
    <hyperlink ref="L557" r:id="rId1324" xr:uid="{00000000-0004-0000-0200-00002B050000}"/>
    <hyperlink ref="AF557" r:id="rId1325" xr:uid="{00000000-0004-0000-0200-00002C050000}"/>
    <hyperlink ref="K558" r:id="rId1326" xr:uid="{00000000-0004-0000-0200-00002D050000}"/>
    <hyperlink ref="L558" r:id="rId1327" xr:uid="{00000000-0004-0000-0200-00002E050000}"/>
    <hyperlink ref="AF558" r:id="rId1328" xr:uid="{00000000-0004-0000-0200-00002F050000}"/>
    <hyperlink ref="L559" r:id="rId1329" xr:uid="{00000000-0004-0000-0200-000030050000}"/>
    <hyperlink ref="AF559" r:id="rId1330" xr:uid="{00000000-0004-0000-0200-000031050000}"/>
    <hyperlink ref="L560" r:id="rId1331" xr:uid="{00000000-0004-0000-0200-000032050000}"/>
    <hyperlink ref="AF560" r:id="rId1332" xr:uid="{00000000-0004-0000-0200-000033050000}"/>
    <hyperlink ref="L561" r:id="rId1333" xr:uid="{00000000-0004-0000-0200-000034050000}"/>
    <hyperlink ref="AF561" r:id="rId1334" xr:uid="{00000000-0004-0000-0200-000035050000}"/>
    <hyperlink ref="L562" r:id="rId1335" xr:uid="{00000000-0004-0000-0200-000036050000}"/>
    <hyperlink ref="AF562" r:id="rId1336" xr:uid="{00000000-0004-0000-0200-000037050000}"/>
    <hyperlink ref="L563" r:id="rId1337" xr:uid="{00000000-0004-0000-0200-000038050000}"/>
    <hyperlink ref="AF563" r:id="rId1338" xr:uid="{00000000-0004-0000-0200-000039050000}"/>
    <hyperlink ref="L564" r:id="rId1339" xr:uid="{00000000-0004-0000-0200-00003A050000}"/>
    <hyperlink ref="AF564" r:id="rId1340" xr:uid="{00000000-0004-0000-0200-00003B050000}"/>
    <hyperlink ref="L565" r:id="rId1341" xr:uid="{00000000-0004-0000-0200-00003C050000}"/>
    <hyperlink ref="AF565" r:id="rId1342" xr:uid="{00000000-0004-0000-0200-00003D050000}"/>
    <hyperlink ref="L566" r:id="rId1343" xr:uid="{00000000-0004-0000-0200-00003E050000}"/>
    <hyperlink ref="AF566" r:id="rId1344" xr:uid="{00000000-0004-0000-0200-00003F050000}"/>
    <hyperlink ref="K567" r:id="rId1345" xr:uid="{00000000-0004-0000-0200-000040050000}"/>
    <hyperlink ref="L567" r:id="rId1346" xr:uid="{00000000-0004-0000-0200-000041050000}"/>
    <hyperlink ref="AF567" r:id="rId1347" xr:uid="{00000000-0004-0000-0200-000042050000}"/>
    <hyperlink ref="L568" r:id="rId1348" xr:uid="{00000000-0004-0000-0200-000043050000}"/>
    <hyperlink ref="AF568" r:id="rId1349" xr:uid="{00000000-0004-0000-0200-000044050000}"/>
    <hyperlink ref="L569" r:id="rId1350" xr:uid="{00000000-0004-0000-0200-000045050000}"/>
    <hyperlink ref="AF569" r:id="rId1351" xr:uid="{00000000-0004-0000-0200-000046050000}"/>
    <hyperlink ref="L570" r:id="rId1352" xr:uid="{00000000-0004-0000-0200-000047050000}"/>
    <hyperlink ref="AF570" r:id="rId1353" xr:uid="{00000000-0004-0000-0200-000048050000}"/>
    <hyperlink ref="L571" r:id="rId1354" xr:uid="{00000000-0004-0000-0200-000049050000}"/>
    <hyperlink ref="AF571" r:id="rId1355" xr:uid="{00000000-0004-0000-0200-00004A050000}"/>
    <hyperlink ref="L572" r:id="rId1356" xr:uid="{00000000-0004-0000-0200-00004B050000}"/>
    <hyperlink ref="AF572" r:id="rId1357" xr:uid="{00000000-0004-0000-0200-00004C050000}"/>
    <hyperlink ref="K573" r:id="rId1358" xr:uid="{00000000-0004-0000-0200-00004D050000}"/>
    <hyperlink ref="L573" r:id="rId1359" xr:uid="{00000000-0004-0000-0200-00004E050000}"/>
    <hyperlink ref="AF573" r:id="rId1360" xr:uid="{00000000-0004-0000-0200-00004F050000}"/>
    <hyperlink ref="K574" r:id="rId1361" xr:uid="{00000000-0004-0000-0200-000050050000}"/>
    <hyperlink ref="L574" r:id="rId1362" xr:uid="{00000000-0004-0000-0200-000051050000}"/>
    <hyperlink ref="AF574" r:id="rId1363" xr:uid="{00000000-0004-0000-0200-000052050000}"/>
    <hyperlink ref="L575" r:id="rId1364" xr:uid="{00000000-0004-0000-0200-000053050000}"/>
    <hyperlink ref="AF575" r:id="rId1365" xr:uid="{00000000-0004-0000-0200-000054050000}"/>
    <hyperlink ref="L576" r:id="rId1366" xr:uid="{00000000-0004-0000-0200-000055050000}"/>
    <hyperlink ref="AF576" r:id="rId1367" xr:uid="{00000000-0004-0000-0200-000056050000}"/>
    <hyperlink ref="L577" r:id="rId1368" xr:uid="{00000000-0004-0000-0200-000057050000}"/>
    <hyperlink ref="AF577" r:id="rId1369" xr:uid="{00000000-0004-0000-0200-000058050000}"/>
    <hyperlink ref="L578" r:id="rId1370" xr:uid="{00000000-0004-0000-0200-000059050000}"/>
    <hyperlink ref="AF578" r:id="rId1371" xr:uid="{00000000-0004-0000-0200-00005A050000}"/>
    <hyperlink ref="L579" r:id="rId1372" xr:uid="{00000000-0004-0000-0200-00005B050000}"/>
    <hyperlink ref="AF579" r:id="rId1373" xr:uid="{00000000-0004-0000-0200-00005C050000}"/>
    <hyperlink ref="L580" r:id="rId1374" xr:uid="{00000000-0004-0000-0200-00005D050000}"/>
    <hyperlink ref="Y580" r:id="rId1375" xr:uid="{00000000-0004-0000-0200-00005E050000}"/>
    <hyperlink ref="AF580" r:id="rId1376" xr:uid="{00000000-0004-0000-0200-00005F050000}"/>
    <hyperlink ref="L581" r:id="rId1377" xr:uid="{00000000-0004-0000-0200-000060050000}"/>
    <hyperlink ref="AF581" r:id="rId1378" xr:uid="{00000000-0004-0000-0200-000061050000}"/>
    <hyperlink ref="L582" r:id="rId1379" xr:uid="{00000000-0004-0000-0200-000062050000}"/>
    <hyperlink ref="AF582" r:id="rId1380" xr:uid="{00000000-0004-0000-0200-000063050000}"/>
    <hyperlink ref="L583" r:id="rId1381" xr:uid="{00000000-0004-0000-0200-000064050000}"/>
    <hyperlink ref="AF583" r:id="rId1382" xr:uid="{00000000-0004-0000-0200-000065050000}"/>
    <hyperlink ref="L584" r:id="rId1383" xr:uid="{00000000-0004-0000-0200-000066050000}"/>
    <hyperlink ref="Z584" r:id="rId1384" xr:uid="{00000000-0004-0000-0200-000067050000}"/>
    <hyperlink ref="AF584" r:id="rId1385" xr:uid="{00000000-0004-0000-0200-000068050000}"/>
    <hyperlink ref="L585" r:id="rId1386" xr:uid="{00000000-0004-0000-0200-000069050000}"/>
    <hyperlink ref="AF585" r:id="rId1387" xr:uid="{00000000-0004-0000-0200-00006A050000}"/>
    <hyperlink ref="L586" r:id="rId1388" xr:uid="{00000000-0004-0000-0200-00006B050000}"/>
    <hyperlink ref="AF586" r:id="rId1389" xr:uid="{00000000-0004-0000-0200-00006C050000}"/>
    <hyperlink ref="K587" r:id="rId1390" xr:uid="{00000000-0004-0000-0200-00006D050000}"/>
    <hyperlink ref="L587" r:id="rId1391" xr:uid="{00000000-0004-0000-0200-00006E050000}"/>
    <hyperlink ref="AF587" r:id="rId1392" xr:uid="{00000000-0004-0000-0200-00006F050000}"/>
    <hyperlink ref="L588" r:id="rId1393" xr:uid="{00000000-0004-0000-0200-000070050000}"/>
    <hyperlink ref="AF588" r:id="rId1394" xr:uid="{00000000-0004-0000-0200-000071050000}"/>
    <hyperlink ref="L589" r:id="rId1395" xr:uid="{00000000-0004-0000-0200-000072050000}"/>
    <hyperlink ref="AF589" r:id="rId1396" xr:uid="{00000000-0004-0000-0200-000073050000}"/>
    <hyperlink ref="L590" r:id="rId1397" xr:uid="{00000000-0004-0000-0200-000074050000}"/>
    <hyperlink ref="AF590" r:id="rId1398" xr:uid="{00000000-0004-0000-0200-000075050000}"/>
    <hyperlink ref="L591" r:id="rId1399" xr:uid="{00000000-0004-0000-0200-000076050000}"/>
    <hyperlink ref="AF591" r:id="rId1400" xr:uid="{00000000-0004-0000-0200-000077050000}"/>
    <hyperlink ref="L592" r:id="rId1401" xr:uid="{00000000-0004-0000-0200-000078050000}"/>
    <hyperlink ref="Y592" r:id="rId1402" xr:uid="{00000000-0004-0000-0200-000079050000}"/>
    <hyperlink ref="AF592" r:id="rId1403" xr:uid="{00000000-0004-0000-0200-00007A050000}"/>
    <hyperlink ref="L593" r:id="rId1404" xr:uid="{00000000-0004-0000-0200-00007B050000}"/>
    <hyperlink ref="AF593" r:id="rId1405" xr:uid="{00000000-0004-0000-0200-00007C050000}"/>
    <hyperlink ref="L594" r:id="rId1406" xr:uid="{00000000-0004-0000-0200-00007D050000}"/>
    <hyperlink ref="AF594" r:id="rId1407" xr:uid="{00000000-0004-0000-0200-00007E050000}"/>
    <hyperlink ref="L595" r:id="rId1408" xr:uid="{00000000-0004-0000-0200-00007F050000}"/>
    <hyperlink ref="AF595" r:id="rId1409" xr:uid="{00000000-0004-0000-0200-000080050000}"/>
    <hyperlink ref="L596" r:id="rId1410" xr:uid="{00000000-0004-0000-0200-000081050000}"/>
    <hyperlink ref="AF596" r:id="rId1411" xr:uid="{00000000-0004-0000-0200-000082050000}"/>
    <hyperlink ref="K597" r:id="rId1412" xr:uid="{00000000-0004-0000-0200-000083050000}"/>
    <hyperlink ref="L597" r:id="rId1413" xr:uid="{00000000-0004-0000-0200-000084050000}"/>
    <hyperlink ref="AF597" r:id="rId1414" xr:uid="{00000000-0004-0000-0200-000085050000}"/>
    <hyperlink ref="L598" r:id="rId1415" xr:uid="{00000000-0004-0000-0200-000086050000}"/>
    <hyperlink ref="AF598" r:id="rId1416" xr:uid="{00000000-0004-0000-0200-000087050000}"/>
    <hyperlink ref="L599" r:id="rId1417" xr:uid="{00000000-0004-0000-0200-000088050000}"/>
    <hyperlink ref="AF599" r:id="rId1418" xr:uid="{00000000-0004-0000-0200-000089050000}"/>
    <hyperlink ref="L600" r:id="rId1419" xr:uid="{00000000-0004-0000-0200-00008A050000}"/>
    <hyperlink ref="AF600" r:id="rId1420" xr:uid="{00000000-0004-0000-0200-00008B050000}"/>
    <hyperlink ref="L601" r:id="rId1421" xr:uid="{00000000-0004-0000-0200-00008C050000}"/>
    <hyperlink ref="AF601" r:id="rId1422" xr:uid="{00000000-0004-0000-0200-00008D050000}"/>
    <hyperlink ref="L602" r:id="rId1423" xr:uid="{00000000-0004-0000-0200-00008E050000}"/>
    <hyperlink ref="AF602" r:id="rId1424" xr:uid="{00000000-0004-0000-0200-00008F050000}"/>
    <hyperlink ref="L603" r:id="rId1425" xr:uid="{00000000-0004-0000-0200-000090050000}"/>
    <hyperlink ref="AF603" r:id="rId1426" xr:uid="{00000000-0004-0000-0200-000091050000}"/>
    <hyperlink ref="L604" r:id="rId1427" xr:uid="{00000000-0004-0000-0200-000092050000}"/>
    <hyperlink ref="AF604" r:id="rId1428" xr:uid="{00000000-0004-0000-0200-000093050000}"/>
    <hyperlink ref="L605" r:id="rId1429" xr:uid="{00000000-0004-0000-0200-000094050000}"/>
    <hyperlink ref="AF605" r:id="rId1430" xr:uid="{00000000-0004-0000-0200-000095050000}"/>
    <hyperlink ref="L606" r:id="rId1431" xr:uid="{00000000-0004-0000-0200-000096050000}"/>
    <hyperlink ref="AF606" r:id="rId1432" xr:uid="{00000000-0004-0000-0200-000097050000}"/>
    <hyperlink ref="K607" r:id="rId1433" xr:uid="{00000000-0004-0000-0200-000098050000}"/>
    <hyperlink ref="L607" r:id="rId1434" xr:uid="{00000000-0004-0000-0200-000099050000}"/>
    <hyperlink ref="AF607" r:id="rId1435" xr:uid="{00000000-0004-0000-0200-00009A050000}"/>
    <hyperlink ref="L608" r:id="rId1436" xr:uid="{00000000-0004-0000-0200-00009B050000}"/>
    <hyperlink ref="AF608" r:id="rId1437" xr:uid="{00000000-0004-0000-0200-00009C050000}"/>
    <hyperlink ref="L609" r:id="rId1438" xr:uid="{00000000-0004-0000-0200-00009D050000}"/>
    <hyperlink ref="AF609" r:id="rId1439" xr:uid="{00000000-0004-0000-0200-00009E050000}"/>
    <hyperlink ref="L610" r:id="rId1440" xr:uid="{00000000-0004-0000-0200-00009F050000}"/>
    <hyperlink ref="AF610" r:id="rId1441" xr:uid="{00000000-0004-0000-0200-0000A005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G286"/>
  <sheetViews>
    <sheetView workbookViewId="0"/>
  </sheetViews>
  <sheetFormatPr defaultColWidth="12.6328125" defaultRowHeight="15.75" customHeight="1" x14ac:dyDescent="0.25"/>
  <cols>
    <col min="1" max="1" width="26.7265625" customWidth="1"/>
    <col min="3" max="3" width="28.6328125" customWidth="1"/>
    <col min="4" max="4" width="32.7265625" customWidth="1"/>
    <col min="15" max="15" width="35.453125" customWidth="1"/>
    <col min="20" max="20" width="31.08984375" customWidth="1"/>
    <col min="21" max="21" width="39" customWidth="1"/>
    <col min="24" max="24" width="114.7265625" customWidth="1"/>
    <col min="27" max="27" width="23.26953125" customWidth="1"/>
    <col min="28" max="28" width="17.7265625" customWidth="1"/>
  </cols>
  <sheetData>
    <row r="1" spans="1:33" ht="15.75" customHeight="1" x14ac:dyDescent="0.3">
      <c r="A1" s="17" t="s">
        <v>191</v>
      </c>
      <c r="B1" s="17" t="s">
        <v>192</v>
      </c>
      <c r="C1" s="17" t="s">
        <v>193</v>
      </c>
      <c r="D1" s="17" t="s">
        <v>194</v>
      </c>
      <c r="E1" s="17" t="s">
        <v>195</v>
      </c>
      <c r="F1" s="17" t="s">
        <v>196</v>
      </c>
      <c r="G1" s="17" t="s">
        <v>197</v>
      </c>
      <c r="H1" s="17" t="s">
        <v>198</v>
      </c>
      <c r="I1" s="17" t="s">
        <v>199</v>
      </c>
      <c r="J1" s="17" t="s">
        <v>200</v>
      </c>
      <c r="K1" s="17" t="s">
        <v>201</v>
      </c>
      <c r="L1" s="17" t="s">
        <v>203</v>
      </c>
      <c r="M1" s="17" t="s">
        <v>204</v>
      </c>
      <c r="N1" s="17" t="s">
        <v>205</v>
      </c>
      <c r="O1" s="17" t="s">
        <v>222</v>
      </c>
      <c r="P1" s="17" t="s">
        <v>220</v>
      </c>
      <c r="Q1" s="17" t="s">
        <v>221</v>
      </c>
      <c r="R1" s="17" t="s">
        <v>8838</v>
      </c>
      <c r="S1" s="17" t="s">
        <v>8839</v>
      </c>
      <c r="T1" s="17" t="s">
        <v>8840</v>
      </c>
      <c r="U1" s="17" t="s">
        <v>8841</v>
      </c>
      <c r="V1" s="17" t="s">
        <v>8842</v>
      </c>
      <c r="W1" s="17" t="s">
        <v>8843</v>
      </c>
      <c r="X1" s="17" t="s">
        <v>8844</v>
      </c>
      <c r="Y1" s="17" t="s">
        <v>8845</v>
      </c>
      <c r="Z1" s="17" t="s">
        <v>8846</v>
      </c>
      <c r="AA1" s="17" t="s">
        <v>8847</v>
      </c>
      <c r="AB1" s="17" t="s">
        <v>8848</v>
      </c>
      <c r="AC1" s="17" t="s">
        <v>8849</v>
      </c>
      <c r="AD1" s="17" t="s">
        <v>8850</v>
      </c>
      <c r="AE1" s="17" t="s">
        <v>8851</v>
      </c>
      <c r="AF1" s="17" t="s">
        <v>8852</v>
      </c>
      <c r="AG1" s="17" t="s">
        <v>8853</v>
      </c>
    </row>
    <row r="2" spans="1:33" ht="15.75" customHeight="1" x14ac:dyDescent="0.25">
      <c r="A2" s="3" t="s">
        <v>8854</v>
      </c>
      <c r="B2" s="3" t="s">
        <v>224</v>
      </c>
      <c r="C2" s="3" t="s">
        <v>8855</v>
      </c>
      <c r="D2" s="3" t="s">
        <v>8856</v>
      </c>
      <c r="E2" s="3">
        <v>92</v>
      </c>
      <c r="F2" s="3">
        <v>415</v>
      </c>
      <c r="G2" s="3">
        <v>6</v>
      </c>
      <c r="H2" s="3" t="b">
        <v>0</v>
      </c>
      <c r="I2" s="3" t="b">
        <v>0</v>
      </c>
      <c r="N2" s="3">
        <v>0.25359999999999999</v>
      </c>
      <c r="O2" s="12" t="s">
        <v>8857</v>
      </c>
      <c r="P2" s="3" t="s">
        <v>235</v>
      </c>
      <c r="Q2" s="3" t="s">
        <v>236</v>
      </c>
      <c r="R2" s="3" t="s">
        <v>8858</v>
      </c>
      <c r="S2" s="3" t="s">
        <v>8859</v>
      </c>
      <c r="T2" s="3" t="s">
        <v>8860</v>
      </c>
      <c r="U2" s="3" t="s">
        <v>8861</v>
      </c>
      <c r="V2" s="3" t="s">
        <v>8862</v>
      </c>
      <c r="W2" s="3" t="s">
        <v>8863</v>
      </c>
      <c r="X2" s="3" t="s">
        <v>8864</v>
      </c>
      <c r="Y2" s="3" t="s">
        <v>8865</v>
      </c>
      <c r="Z2" s="3" t="s">
        <v>8866</v>
      </c>
      <c r="AA2" s="3" t="s">
        <v>8867</v>
      </c>
      <c r="AB2" s="3" t="s">
        <v>8868</v>
      </c>
      <c r="AC2" s="3">
        <v>4</v>
      </c>
      <c r="AD2" s="3" t="s">
        <v>8869</v>
      </c>
      <c r="AE2" s="3" t="s">
        <v>8870</v>
      </c>
      <c r="AF2" s="3">
        <v>5</v>
      </c>
      <c r="AG2" s="14">
        <v>46092</v>
      </c>
    </row>
    <row r="3" spans="1:33" ht="15.75" customHeight="1" x14ac:dyDescent="0.25">
      <c r="A3" s="3" t="s">
        <v>8871</v>
      </c>
      <c r="B3" s="3" t="s">
        <v>224</v>
      </c>
      <c r="D3" s="3" t="s">
        <v>8872</v>
      </c>
      <c r="E3" s="3">
        <v>3</v>
      </c>
      <c r="F3" s="3">
        <v>489</v>
      </c>
      <c r="G3" s="3">
        <v>0</v>
      </c>
      <c r="H3" s="3" t="b">
        <v>0</v>
      </c>
      <c r="I3" s="3" t="b">
        <v>0</v>
      </c>
      <c r="N3" s="3">
        <v>0</v>
      </c>
      <c r="O3" s="12" t="s">
        <v>8873</v>
      </c>
      <c r="P3" s="3" t="s">
        <v>235</v>
      </c>
      <c r="Q3" s="3" t="s">
        <v>236</v>
      </c>
      <c r="R3" s="3" t="s">
        <v>8874</v>
      </c>
      <c r="S3" s="3" t="s">
        <v>8875</v>
      </c>
      <c r="V3" s="3" t="s">
        <v>8863</v>
      </c>
      <c r="W3" s="3" t="s">
        <v>8863</v>
      </c>
      <c r="Y3" s="3" t="s">
        <v>8865</v>
      </c>
      <c r="Z3" s="3" t="s">
        <v>8876</v>
      </c>
      <c r="AA3" s="3" t="s">
        <v>8877</v>
      </c>
      <c r="AB3" s="3" t="s">
        <v>8878</v>
      </c>
      <c r="AC3" s="3">
        <v>1</v>
      </c>
      <c r="AD3" s="3" t="s">
        <v>8879</v>
      </c>
      <c r="AE3" s="3" t="s">
        <v>8880</v>
      </c>
      <c r="AF3" s="3">
        <v>0</v>
      </c>
      <c r="AG3" s="14">
        <v>46092</v>
      </c>
    </row>
    <row r="4" spans="1:33" ht="15.75" customHeight="1" x14ac:dyDescent="0.25">
      <c r="A4" s="3" t="s">
        <v>815</v>
      </c>
      <c r="B4" s="3" t="s">
        <v>224</v>
      </c>
      <c r="C4" s="3" t="s">
        <v>816</v>
      </c>
      <c r="D4" s="3" t="s">
        <v>817</v>
      </c>
      <c r="E4" s="3">
        <v>389</v>
      </c>
      <c r="F4" s="3">
        <v>138</v>
      </c>
      <c r="G4" s="3">
        <v>8</v>
      </c>
      <c r="H4" s="3" t="b">
        <v>0</v>
      </c>
      <c r="I4" s="3" t="b">
        <v>0</v>
      </c>
      <c r="K4" s="12" t="s">
        <v>818</v>
      </c>
      <c r="M4" s="3" t="s">
        <v>820</v>
      </c>
      <c r="N4" s="3">
        <v>3.5000000000000003E-2</v>
      </c>
      <c r="O4" s="12" t="s">
        <v>830</v>
      </c>
      <c r="P4" s="3" t="s">
        <v>235</v>
      </c>
      <c r="Q4" s="3" t="s">
        <v>236</v>
      </c>
      <c r="R4" s="3" t="s">
        <v>2918</v>
      </c>
      <c r="S4" s="3" t="s">
        <v>8875</v>
      </c>
      <c r="T4" s="3" t="s">
        <v>8881</v>
      </c>
      <c r="U4" s="3" t="s">
        <v>8882</v>
      </c>
      <c r="V4" s="3" t="s">
        <v>8883</v>
      </c>
      <c r="W4" s="3" t="s">
        <v>8863</v>
      </c>
      <c r="X4" s="3" t="s">
        <v>8884</v>
      </c>
      <c r="Y4" s="3" t="s">
        <v>8885</v>
      </c>
      <c r="Z4" s="3" t="s">
        <v>8875</v>
      </c>
      <c r="AA4" s="3" t="s">
        <v>8886</v>
      </c>
      <c r="AB4" s="3" t="s">
        <v>8887</v>
      </c>
      <c r="AC4" s="3">
        <v>7</v>
      </c>
      <c r="AD4" s="3" t="s">
        <v>8888</v>
      </c>
      <c r="AE4" s="3" t="s">
        <v>8889</v>
      </c>
      <c r="AF4" s="3">
        <v>5</v>
      </c>
      <c r="AG4" s="14">
        <v>46092</v>
      </c>
    </row>
    <row r="5" spans="1:33" ht="15.75" customHeight="1" x14ac:dyDescent="0.25">
      <c r="A5" s="3" t="s">
        <v>926</v>
      </c>
      <c r="B5" s="3" t="s">
        <v>224</v>
      </c>
      <c r="C5" s="3" t="s">
        <v>927</v>
      </c>
      <c r="E5" s="3">
        <v>440</v>
      </c>
      <c r="F5" s="3">
        <v>841</v>
      </c>
      <c r="G5" s="3">
        <v>87</v>
      </c>
      <c r="H5" s="3" t="b">
        <v>0</v>
      </c>
      <c r="I5" s="3" t="b">
        <v>0</v>
      </c>
      <c r="N5" s="3">
        <v>0.14660000000000001</v>
      </c>
      <c r="O5" s="12" t="s">
        <v>938</v>
      </c>
      <c r="P5" s="3" t="s">
        <v>235</v>
      </c>
      <c r="Q5" s="3" t="s">
        <v>236</v>
      </c>
      <c r="R5" s="3" t="s">
        <v>8874</v>
      </c>
      <c r="S5" s="3" t="s">
        <v>8875</v>
      </c>
      <c r="V5" s="3" t="s">
        <v>8863</v>
      </c>
      <c r="W5" s="3" t="s">
        <v>8859</v>
      </c>
      <c r="X5" s="3" t="s">
        <v>8890</v>
      </c>
      <c r="Y5" s="3" t="s">
        <v>8865</v>
      </c>
      <c r="Z5" s="3" t="s">
        <v>8876</v>
      </c>
      <c r="AA5" s="3" t="s">
        <v>8891</v>
      </c>
      <c r="AB5" s="3" t="s">
        <v>8892</v>
      </c>
      <c r="AC5" s="3">
        <v>1</v>
      </c>
      <c r="AD5" s="3" t="s">
        <v>8893</v>
      </c>
      <c r="AE5" s="3" t="s">
        <v>8894</v>
      </c>
      <c r="AF5" s="3">
        <v>5</v>
      </c>
      <c r="AG5" s="14">
        <v>46092</v>
      </c>
    </row>
    <row r="6" spans="1:33" ht="15.75" customHeight="1" x14ac:dyDescent="0.25">
      <c r="A6" s="3" t="s">
        <v>692</v>
      </c>
      <c r="B6" s="3" t="s">
        <v>224</v>
      </c>
      <c r="C6" s="3" t="s">
        <v>693</v>
      </c>
      <c r="D6" s="3" t="s">
        <v>694</v>
      </c>
      <c r="E6" s="3">
        <v>3670</v>
      </c>
      <c r="F6" s="3">
        <v>218</v>
      </c>
      <c r="G6" s="3">
        <v>101</v>
      </c>
      <c r="H6" s="3" t="b">
        <v>0</v>
      </c>
      <c r="I6" s="3" t="b">
        <v>1</v>
      </c>
      <c r="J6" s="3" t="s">
        <v>561</v>
      </c>
      <c r="M6" s="3" t="s">
        <v>696</v>
      </c>
      <c r="N6" s="3">
        <v>6.1999999999999998E-3</v>
      </c>
      <c r="O6" s="12" t="s">
        <v>706</v>
      </c>
      <c r="P6" s="3" t="s">
        <v>235</v>
      </c>
      <c r="Q6" s="3" t="s">
        <v>236</v>
      </c>
      <c r="R6" s="3" t="s">
        <v>2918</v>
      </c>
      <c r="S6" s="3" t="s">
        <v>8875</v>
      </c>
      <c r="T6" s="3" t="s">
        <v>8895</v>
      </c>
      <c r="U6" s="3" t="s">
        <v>8896</v>
      </c>
      <c r="V6" s="3" t="s">
        <v>8897</v>
      </c>
      <c r="W6" s="3" t="s">
        <v>8875</v>
      </c>
      <c r="X6" s="3" t="s">
        <v>8898</v>
      </c>
      <c r="Y6" s="3" t="s">
        <v>8885</v>
      </c>
      <c r="Z6" s="3" t="s">
        <v>8875</v>
      </c>
      <c r="AA6" s="3" t="s">
        <v>8899</v>
      </c>
      <c r="AB6" s="3" t="s">
        <v>8900</v>
      </c>
      <c r="AC6" s="3">
        <v>8</v>
      </c>
      <c r="AD6" s="3" t="s">
        <v>8901</v>
      </c>
      <c r="AE6" s="3" t="s">
        <v>8902</v>
      </c>
      <c r="AF6" s="3">
        <v>5</v>
      </c>
      <c r="AG6" s="14">
        <v>46092</v>
      </c>
    </row>
    <row r="7" spans="1:33" ht="15.75" customHeight="1" x14ac:dyDescent="0.25">
      <c r="A7" s="3" t="s">
        <v>8903</v>
      </c>
      <c r="B7" s="3" t="s">
        <v>224</v>
      </c>
      <c r="C7" s="3" t="s">
        <v>3056</v>
      </c>
      <c r="E7" s="3">
        <v>8</v>
      </c>
      <c r="F7" s="3">
        <v>310</v>
      </c>
      <c r="G7" s="3">
        <v>1</v>
      </c>
      <c r="H7" s="3" t="b">
        <v>0</v>
      </c>
      <c r="I7" s="3" t="b">
        <v>0</v>
      </c>
      <c r="N7" s="3">
        <v>0.625</v>
      </c>
      <c r="O7" s="12" t="s">
        <v>8904</v>
      </c>
      <c r="P7" s="3" t="s">
        <v>51</v>
      </c>
      <c r="Q7" s="3" t="s">
        <v>2918</v>
      </c>
      <c r="R7" s="3" t="s">
        <v>8874</v>
      </c>
      <c r="S7" s="3" t="s">
        <v>8875</v>
      </c>
      <c r="V7" s="3" t="s">
        <v>8863</v>
      </c>
      <c r="W7" s="3" t="s">
        <v>8863</v>
      </c>
      <c r="Y7" s="3" t="s">
        <v>8865</v>
      </c>
      <c r="Z7" s="3" t="s">
        <v>8876</v>
      </c>
      <c r="AA7" s="3" t="s">
        <v>8905</v>
      </c>
      <c r="AB7" s="3" t="s">
        <v>8906</v>
      </c>
      <c r="AC7" s="3">
        <v>1</v>
      </c>
      <c r="AD7" s="3" t="s">
        <v>8907</v>
      </c>
      <c r="AE7" s="3" t="s">
        <v>8908</v>
      </c>
      <c r="AF7" s="3">
        <v>1</v>
      </c>
      <c r="AG7" s="14">
        <v>46092</v>
      </c>
    </row>
    <row r="8" spans="1:33" ht="15.75" customHeight="1" x14ac:dyDescent="0.25">
      <c r="A8" s="3" t="s">
        <v>3434</v>
      </c>
      <c r="B8" s="3" t="s">
        <v>224</v>
      </c>
      <c r="C8" s="3" t="s">
        <v>3435</v>
      </c>
      <c r="D8" s="3" t="s">
        <v>3436</v>
      </c>
      <c r="E8" s="3">
        <v>13818</v>
      </c>
      <c r="F8" s="3">
        <v>1088</v>
      </c>
      <c r="G8" s="3">
        <v>1940</v>
      </c>
      <c r="H8" s="3" t="b">
        <v>0</v>
      </c>
      <c r="I8" s="3" t="b">
        <v>1</v>
      </c>
      <c r="J8" s="3" t="s">
        <v>2431</v>
      </c>
      <c r="N8" s="3">
        <v>8.9999999999999998E-4</v>
      </c>
      <c r="O8" s="12" t="s">
        <v>3448</v>
      </c>
      <c r="P8" s="3" t="s">
        <v>51</v>
      </c>
      <c r="Q8" s="3" t="s">
        <v>2918</v>
      </c>
      <c r="R8" s="3" t="s">
        <v>2918</v>
      </c>
      <c r="S8" s="3" t="s">
        <v>8875</v>
      </c>
      <c r="T8" s="3" t="s">
        <v>8909</v>
      </c>
      <c r="U8" s="3" t="s">
        <v>8910</v>
      </c>
      <c r="V8" s="3" t="s">
        <v>8911</v>
      </c>
      <c r="W8" s="3" t="s">
        <v>8859</v>
      </c>
      <c r="X8" s="3" t="s">
        <v>8912</v>
      </c>
      <c r="Y8" s="3" t="s">
        <v>8885</v>
      </c>
      <c r="Z8" s="3" t="s">
        <v>8859</v>
      </c>
      <c r="AA8" s="3" t="s">
        <v>8913</v>
      </c>
      <c r="AB8" s="3" t="s">
        <v>8914</v>
      </c>
      <c r="AC8" s="3">
        <v>5</v>
      </c>
      <c r="AD8" s="3" t="s">
        <v>8915</v>
      </c>
      <c r="AE8" s="3" t="s">
        <v>8916</v>
      </c>
      <c r="AF8" s="3">
        <v>5</v>
      </c>
      <c r="AG8" s="14">
        <v>46092</v>
      </c>
    </row>
    <row r="9" spans="1:33" ht="15.75" customHeight="1" x14ac:dyDescent="0.25">
      <c r="A9" s="3" t="s">
        <v>3602</v>
      </c>
      <c r="B9" s="3" t="s">
        <v>224</v>
      </c>
      <c r="E9" s="3">
        <v>247</v>
      </c>
      <c r="F9" s="3">
        <v>317</v>
      </c>
      <c r="G9" s="3">
        <v>149</v>
      </c>
      <c r="H9" s="3" t="b">
        <v>0</v>
      </c>
      <c r="I9" s="3" t="b">
        <v>0</v>
      </c>
      <c r="N9" s="3">
        <v>0.30499999999999999</v>
      </c>
      <c r="O9" s="18" t="s">
        <v>3612</v>
      </c>
      <c r="P9" s="3" t="s">
        <v>51</v>
      </c>
      <c r="Q9" s="3" t="s">
        <v>2918</v>
      </c>
      <c r="R9" s="3" t="s">
        <v>8858</v>
      </c>
      <c r="S9" s="3" t="s">
        <v>8866</v>
      </c>
      <c r="T9" s="3" t="s">
        <v>8917</v>
      </c>
      <c r="U9" s="3" t="s">
        <v>8918</v>
      </c>
      <c r="V9" s="3" t="s">
        <v>8919</v>
      </c>
      <c r="W9" s="3" t="s">
        <v>8859</v>
      </c>
      <c r="X9" s="3" t="s">
        <v>8920</v>
      </c>
      <c r="Y9" s="3" t="s">
        <v>8921</v>
      </c>
      <c r="Z9" s="3" t="s">
        <v>8876</v>
      </c>
      <c r="AA9" s="3" t="s">
        <v>8922</v>
      </c>
      <c r="AB9" s="3" t="s">
        <v>8923</v>
      </c>
      <c r="AC9" s="3">
        <v>2</v>
      </c>
      <c r="AD9" s="3" t="s">
        <v>8924</v>
      </c>
      <c r="AE9" s="3" t="s">
        <v>8925</v>
      </c>
      <c r="AF9" s="3">
        <v>5</v>
      </c>
      <c r="AG9" s="14">
        <v>46092</v>
      </c>
    </row>
    <row r="10" spans="1:33" ht="15.75" customHeight="1" x14ac:dyDescent="0.25">
      <c r="A10" s="3" t="s">
        <v>3284</v>
      </c>
      <c r="B10" s="3" t="s">
        <v>224</v>
      </c>
      <c r="C10" s="3" t="s">
        <v>3285</v>
      </c>
      <c r="D10" s="3" t="s">
        <v>3286</v>
      </c>
      <c r="E10" s="3">
        <v>710</v>
      </c>
      <c r="F10" s="3">
        <v>4432</v>
      </c>
      <c r="G10" s="3">
        <v>12</v>
      </c>
      <c r="H10" s="3" t="b">
        <v>0</v>
      </c>
      <c r="I10" s="3" t="b">
        <v>0</v>
      </c>
      <c r="N10" s="3">
        <v>3.1E-2</v>
      </c>
      <c r="O10" s="12" t="s">
        <v>3294</v>
      </c>
      <c r="P10" s="3" t="s">
        <v>51</v>
      </c>
      <c r="Q10" s="3" t="s">
        <v>2918</v>
      </c>
      <c r="R10" s="3" t="s">
        <v>8874</v>
      </c>
      <c r="S10" s="3" t="s">
        <v>8875</v>
      </c>
      <c r="V10" s="3" t="s">
        <v>8926</v>
      </c>
      <c r="W10" s="3" t="s">
        <v>8875</v>
      </c>
      <c r="X10" s="3" t="s">
        <v>8927</v>
      </c>
      <c r="Y10" s="3" t="s">
        <v>8865</v>
      </c>
      <c r="Z10" s="3" t="s">
        <v>8876</v>
      </c>
      <c r="AA10" s="3" t="s">
        <v>8928</v>
      </c>
      <c r="AB10" s="3" t="s">
        <v>8929</v>
      </c>
      <c r="AC10" s="3">
        <v>2</v>
      </c>
      <c r="AD10" s="3" t="s">
        <v>8930</v>
      </c>
      <c r="AE10" s="3" t="s">
        <v>8931</v>
      </c>
      <c r="AF10" s="3">
        <v>5</v>
      </c>
      <c r="AG10" s="14">
        <v>46092</v>
      </c>
    </row>
    <row r="11" spans="1:33" ht="15.75" customHeight="1" x14ac:dyDescent="0.25">
      <c r="A11" s="3" t="s">
        <v>3404</v>
      </c>
      <c r="B11" s="3" t="s">
        <v>224</v>
      </c>
      <c r="C11" s="3" t="s">
        <v>3405</v>
      </c>
      <c r="D11" s="3" t="s">
        <v>3406</v>
      </c>
      <c r="E11" s="3">
        <v>5682</v>
      </c>
      <c r="F11" s="3">
        <v>1056</v>
      </c>
      <c r="G11" s="3">
        <v>495</v>
      </c>
      <c r="H11" s="3" t="b">
        <v>0</v>
      </c>
      <c r="I11" s="3" t="b">
        <v>0</v>
      </c>
      <c r="K11" s="12" t="s">
        <v>3407</v>
      </c>
      <c r="N11" s="3">
        <v>8.3000000000000001E-3</v>
      </c>
      <c r="O11" s="18" t="s">
        <v>3419</v>
      </c>
      <c r="P11" s="3" t="s">
        <v>51</v>
      </c>
      <c r="Q11" s="3" t="s">
        <v>2918</v>
      </c>
      <c r="R11" s="3" t="s">
        <v>8874</v>
      </c>
      <c r="S11" s="3" t="s">
        <v>8875</v>
      </c>
      <c r="V11" s="3" t="s">
        <v>8863</v>
      </c>
      <c r="W11" s="3" t="s">
        <v>8863</v>
      </c>
      <c r="X11" s="3" t="s">
        <v>8932</v>
      </c>
      <c r="Y11" s="3" t="s">
        <v>8865</v>
      </c>
      <c r="Z11" s="3" t="s">
        <v>8876</v>
      </c>
      <c r="AA11" s="3" t="s">
        <v>8933</v>
      </c>
      <c r="AB11" s="3" t="s">
        <v>8934</v>
      </c>
      <c r="AC11" s="3">
        <v>1</v>
      </c>
      <c r="AD11" s="3" t="s">
        <v>8935</v>
      </c>
      <c r="AE11" s="3" t="s">
        <v>8936</v>
      </c>
      <c r="AF11" s="3">
        <v>5</v>
      </c>
      <c r="AG11" s="14">
        <v>46092</v>
      </c>
    </row>
    <row r="12" spans="1:33" ht="15.75" customHeight="1" x14ac:dyDescent="0.25">
      <c r="A12" s="3" t="s">
        <v>8937</v>
      </c>
      <c r="B12" s="3" t="s">
        <v>224</v>
      </c>
      <c r="D12" s="3" t="s">
        <v>8938</v>
      </c>
      <c r="E12" s="3">
        <v>1</v>
      </c>
      <c r="F12" s="3">
        <v>36</v>
      </c>
      <c r="G12" s="3">
        <v>0</v>
      </c>
      <c r="H12" s="3" t="b">
        <v>0</v>
      </c>
      <c r="I12" s="3" t="b">
        <v>0</v>
      </c>
      <c r="K12" s="12" t="s">
        <v>8939</v>
      </c>
      <c r="N12" s="3">
        <v>0</v>
      </c>
      <c r="O12" s="12" t="s">
        <v>8940</v>
      </c>
      <c r="P12" s="3" t="s">
        <v>49</v>
      </c>
      <c r="Q12" s="3" t="s">
        <v>5010</v>
      </c>
      <c r="R12" s="3" t="s">
        <v>8874</v>
      </c>
      <c r="S12" s="3" t="s">
        <v>8875</v>
      </c>
      <c r="V12" s="3" t="s">
        <v>8863</v>
      </c>
      <c r="W12" s="3" t="s">
        <v>8863</v>
      </c>
      <c r="Y12" s="3" t="s">
        <v>8865</v>
      </c>
      <c r="Z12" s="3" t="s">
        <v>8876</v>
      </c>
      <c r="AA12" s="3" t="s">
        <v>8941</v>
      </c>
      <c r="AB12" s="3" t="s">
        <v>8942</v>
      </c>
      <c r="AC12" s="3">
        <v>1</v>
      </c>
      <c r="AD12" s="3" t="s">
        <v>8943</v>
      </c>
      <c r="AE12" s="3" t="s">
        <v>8880</v>
      </c>
      <c r="AF12" s="3">
        <v>0</v>
      </c>
      <c r="AG12" s="14">
        <v>46092</v>
      </c>
    </row>
    <row r="13" spans="1:33" ht="15.75" customHeight="1" x14ac:dyDescent="0.25">
      <c r="A13" s="3" t="s">
        <v>6140</v>
      </c>
      <c r="B13" s="3" t="s">
        <v>224</v>
      </c>
      <c r="C13" s="3" t="s">
        <v>6141</v>
      </c>
      <c r="E13" s="3">
        <v>136</v>
      </c>
      <c r="F13" s="3">
        <v>749</v>
      </c>
      <c r="G13" s="3">
        <v>67</v>
      </c>
      <c r="H13" s="3" t="b">
        <v>0</v>
      </c>
      <c r="I13" s="3" t="b">
        <v>0</v>
      </c>
      <c r="N13" s="3">
        <v>0.27450000000000002</v>
      </c>
      <c r="O13" s="12" t="s">
        <v>6151</v>
      </c>
      <c r="P13" s="3" t="s">
        <v>49</v>
      </c>
      <c r="Q13" s="3" t="s">
        <v>5010</v>
      </c>
      <c r="R13" s="3" t="s">
        <v>8874</v>
      </c>
      <c r="S13" s="3" t="s">
        <v>8875</v>
      </c>
      <c r="V13" s="3" t="s">
        <v>8863</v>
      </c>
      <c r="W13" s="3" t="s">
        <v>8863</v>
      </c>
      <c r="X13" s="3" t="s">
        <v>8944</v>
      </c>
      <c r="Y13" s="3" t="s">
        <v>8865</v>
      </c>
      <c r="Z13" s="3" t="s">
        <v>8876</v>
      </c>
      <c r="AA13" s="3" t="s">
        <v>8945</v>
      </c>
      <c r="AB13" s="3" t="s">
        <v>8906</v>
      </c>
      <c r="AC13" s="3">
        <v>1</v>
      </c>
      <c r="AD13" s="3" t="s">
        <v>8946</v>
      </c>
      <c r="AE13" s="3" t="s">
        <v>8947</v>
      </c>
      <c r="AF13" s="3">
        <v>5</v>
      </c>
      <c r="AG13" s="14">
        <v>46092</v>
      </c>
    </row>
    <row r="14" spans="1:33" ht="15.75" customHeight="1" x14ac:dyDescent="0.25">
      <c r="A14" s="3" t="s">
        <v>8948</v>
      </c>
      <c r="B14" s="3" t="s">
        <v>224</v>
      </c>
      <c r="C14" s="3" t="s">
        <v>8949</v>
      </c>
      <c r="E14" s="3">
        <v>1997</v>
      </c>
      <c r="F14" s="3">
        <v>700</v>
      </c>
      <c r="G14" s="3">
        <v>1</v>
      </c>
      <c r="H14" s="3" t="b">
        <v>0</v>
      </c>
      <c r="I14" s="3" t="b">
        <v>1</v>
      </c>
      <c r="J14" s="3" t="s">
        <v>8950</v>
      </c>
      <c r="N14" s="3">
        <v>2.5499999999999998E-2</v>
      </c>
      <c r="O14" s="12" t="s">
        <v>8951</v>
      </c>
      <c r="P14" s="3" t="s">
        <v>49</v>
      </c>
      <c r="Q14" s="3" t="s">
        <v>5010</v>
      </c>
      <c r="R14" s="3" t="s">
        <v>8874</v>
      </c>
      <c r="S14" s="3" t="s">
        <v>8875</v>
      </c>
      <c r="V14" s="3" t="s">
        <v>8926</v>
      </c>
      <c r="W14" s="3" t="s">
        <v>8863</v>
      </c>
      <c r="Y14" s="3" t="s">
        <v>8865</v>
      </c>
      <c r="Z14" s="3" t="s">
        <v>8876</v>
      </c>
      <c r="AA14" s="3" t="s">
        <v>8952</v>
      </c>
      <c r="AB14" s="3" t="s">
        <v>8953</v>
      </c>
      <c r="AC14" s="3">
        <v>1</v>
      </c>
      <c r="AD14" s="3" t="s">
        <v>8954</v>
      </c>
      <c r="AE14" s="3" t="s">
        <v>8955</v>
      </c>
      <c r="AF14" s="3">
        <v>1</v>
      </c>
      <c r="AG14" s="14">
        <v>46092</v>
      </c>
    </row>
    <row r="15" spans="1:33" ht="15.75" customHeight="1" x14ac:dyDescent="0.25">
      <c r="A15" s="3" t="s">
        <v>6614</v>
      </c>
      <c r="B15" s="3" t="s">
        <v>224</v>
      </c>
      <c r="C15" s="3" t="s">
        <v>6615</v>
      </c>
      <c r="E15" s="3">
        <v>786</v>
      </c>
      <c r="F15" s="3">
        <v>822</v>
      </c>
      <c r="G15" s="3">
        <v>63</v>
      </c>
      <c r="H15" s="3" t="b">
        <v>0</v>
      </c>
      <c r="I15" s="3" t="b">
        <v>0</v>
      </c>
      <c r="N15" s="3">
        <v>6.4399999999999999E-2</v>
      </c>
      <c r="O15" s="12" t="s">
        <v>6626</v>
      </c>
      <c r="P15" s="3" t="s">
        <v>49</v>
      </c>
      <c r="Q15" s="3" t="s">
        <v>5010</v>
      </c>
      <c r="R15" s="3" t="s">
        <v>8874</v>
      </c>
      <c r="S15" s="3" t="s">
        <v>8875</v>
      </c>
      <c r="V15" s="3" t="s">
        <v>8863</v>
      </c>
      <c r="W15" s="3" t="s">
        <v>8863</v>
      </c>
      <c r="X15" s="3" t="s">
        <v>8956</v>
      </c>
      <c r="Y15" s="3" t="s">
        <v>8865</v>
      </c>
      <c r="Z15" s="3" t="s">
        <v>8876</v>
      </c>
      <c r="AA15" s="3" t="s">
        <v>8957</v>
      </c>
      <c r="AB15" s="3" t="s">
        <v>8906</v>
      </c>
      <c r="AC15" s="3">
        <v>1</v>
      </c>
      <c r="AD15" s="3" t="s">
        <v>8958</v>
      </c>
      <c r="AE15" s="3" t="s">
        <v>8959</v>
      </c>
      <c r="AF15" s="3">
        <v>5</v>
      </c>
      <c r="AG15" s="14">
        <v>46092</v>
      </c>
    </row>
    <row r="16" spans="1:33" ht="15.75" customHeight="1" x14ac:dyDescent="0.25">
      <c r="A16" s="3" t="s">
        <v>6539</v>
      </c>
      <c r="B16" s="3" t="s">
        <v>224</v>
      </c>
      <c r="C16" s="3" t="s">
        <v>6540</v>
      </c>
      <c r="E16" s="3">
        <v>500</v>
      </c>
      <c r="F16" s="3">
        <v>431</v>
      </c>
      <c r="G16" s="3">
        <v>35</v>
      </c>
      <c r="H16" s="3" t="b">
        <v>0</v>
      </c>
      <c r="I16" s="3" t="b">
        <v>0</v>
      </c>
      <c r="N16" s="3">
        <v>5.0999999999999997E-2</v>
      </c>
      <c r="O16" s="12" t="s">
        <v>6550</v>
      </c>
      <c r="P16" s="3" t="s">
        <v>49</v>
      </c>
      <c r="Q16" s="3" t="s">
        <v>5010</v>
      </c>
      <c r="R16" s="3" t="s">
        <v>8874</v>
      </c>
      <c r="S16" s="3" t="s">
        <v>8875</v>
      </c>
      <c r="V16" s="3" t="s">
        <v>8863</v>
      </c>
      <c r="W16" s="3" t="s">
        <v>8863</v>
      </c>
      <c r="Y16" s="3" t="s">
        <v>8865</v>
      </c>
      <c r="Z16" s="3" t="s">
        <v>8876</v>
      </c>
      <c r="AA16" s="3" t="s">
        <v>8960</v>
      </c>
      <c r="AB16" s="3" t="s">
        <v>8961</v>
      </c>
      <c r="AC16" s="3">
        <v>1</v>
      </c>
      <c r="AD16" s="3" t="s">
        <v>8962</v>
      </c>
      <c r="AE16" s="3" t="s">
        <v>8963</v>
      </c>
      <c r="AF16" s="3">
        <v>5</v>
      </c>
      <c r="AG16" s="14">
        <v>46092</v>
      </c>
    </row>
    <row r="17" spans="1:33" ht="15.75" customHeight="1" x14ac:dyDescent="0.25">
      <c r="A17" s="3" t="s">
        <v>8964</v>
      </c>
      <c r="B17" s="3" t="s">
        <v>224</v>
      </c>
      <c r="C17" s="3" t="s">
        <v>8965</v>
      </c>
      <c r="E17" s="3">
        <v>0</v>
      </c>
      <c r="F17" s="3">
        <v>5</v>
      </c>
      <c r="G17" s="3">
        <v>1</v>
      </c>
      <c r="H17" s="3" t="b">
        <v>0</v>
      </c>
      <c r="I17" s="3" t="b">
        <v>0</v>
      </c>
      <c r="N17" s="3">
        <v>0</v>
      </c>
      <c r="O17" s="12" t="s">
        <v>8966</v>
      </c>
      <c r="P17" s="3" t="s">
        <v>50</v>
      </c>
      <c r="Q17" s="3" t="s">
        <v>7647</v>
      </c>
      <c r="R17" s="3" t="s">
        <v>8874</v>
      </c>
      <c r="S17" s="3" t="s">
        <v>8875</v>
      </c>
      <c r="V17" s="3" t="s">
        <v>8863</v>
      </c>
      <c r="W17" s="3" t="s">
        <v>8863</v>
      </c>
      <c r="X17" s="3" t="s">
        <v>8967</v>
      </c>
      <c r="Y17" s="3" t="s">
        <v>8865</v>
      </c>
      <c r="Z17" s="3" t="s">
        <v>8876</v>
      </c>
      <c r="AA17" s="3" t="s">
        <v>8968</v>
      </c>
      <c r="AB17" s="3" t="s">
        <v>8969</v>
      </c>
      <c r="AC17" s="3">
        <v>1</v>
      </c>
      <c r="AD17" s="3" t="s">
        <v>8970</v>
      </c>
      <c r="AE17" s="3" t="s">
        <v>8971</v>
      </c>
      <c r="AF17" s="3">
        <v>1</v>
      </c>
      <c r="AG17" s="14">
        <v>46092</v>
      </c>
    </row>
    <row r="18" spans="1:33" ht="15.75" customHeight="1" x14ac:dyDescent="0.25">
      <c r="A18" s="3" t="s">
        <v>8972</v>
      </c>
      <c r="B18" s="3" t="s">
        <v>224</v>
      </c>
      <c r="E18" s="3">
        <v>150</v>
      </c>
      <c r="F18" s="3">
        <v>467</v>
      </c>
      <c r="G18" s="3">
        <v>0</v>
      </c>
      <c r="H18" s="3" t="b">
        <v>0</v>
      </c>
      <c r="I18" s="3" t="b">
        <v>0</v>
      </c>
      <c r="N18" s="3">
        <v>0</v>
      </c>
      <c r="O18" s="12" t="s">
        <v>8973</v>
      </c>
      <c r="P18" s="3" t="s">
        <v>50</v>
      </c>
      <c r="Q18" s="3" t="s">
        <v>7647</v>
      </c>
      <c r="R18" s="3" t="s">
        <v>8874</v>
      </c>
      <c r="S18" s="3" t="s">
        <v>8875</v>
      </c>
      <c r="V18" s="3" t="s">
        <v>8863</v>
      </c>
      <c r="W18" s="3" t="s">
        <v>8863</v>
      </c>
      <c r="Y18" s="3" t="s">
        <v>8865</v>
      </c>
      <c r="Z18" s="3" t="s">
        <v>8876</v>
      </c>
      <c r="AA18" s="3" t="s">
        <v>8974</v>
      </c>
      <c r="AB18" s="3" t="s">
        <v>8975</v>
      </c>
      <c r="AC18" s="3">
        <v>1</v>
      </c>
      <c r="AD18" s="3" t="s">
        <v>8976</v>
      </c>
      <c r="AE18" s="3" t="s">
        <v>8880</v>
      </c>
      <c r="AF18" s="3">
        <v>0</v>
      </c>
      <c r="AG18" s="14">
        <v>46092</v>
      </c>
    </row>
    <row r="19" spans="1:33" ht="15.75" customHeight="1" x14ac:dyDescent="0.25">
      <c r="A19" s="3" t="s">
        <v>8977</v>
      </c>
      <c r="B19" s="3" t="s">
        <v>224</v>
      </c>
      <c r="C19" s="3" t="s">
        <v>8978</v>
      </c>
      <c r="D19" s="3" t="s">
        <v>8979</v>
      </c>
      <c r="E19" s="3">
        <v>0</v>
      </c>
      <c r="F19" s="3">
        <v>116</v>
      </c>
      <c r="G19" s="3">
        <v>0</v>
      </c>
      <c r="H19" s="3" t="b">
        <v>0</v>
      </c>
      <c r="I19" s="3" t="b">
        <v>0</v>
      </c>
      <c r="N19" s="3">
        <v>0</v>
      </c>
      <c r="O19" s="12" t="s">
        <v>8980</v>
      </c>
      <c r="P19" s="3" t="s">
        <v>50</v>
      </c>
      <c r="Q19" s="3" t="s">
        <v>7647</v>
      </c>
      <c r="R19" s="3" t="s">
        <v>8874</v>
      </c>
      <c r="S19" s="3" t="s">
        <v>8875</v>
      </c>
      <c r="V19" s="3" t="s">
        <v>8863</v>
      </c>
      <c r="W19" s="3" t="s">
        <v>8863</v>
      </c>
      <c r="Y19" s="3" t="s">
        <v>8865</v>
      </c>
      <c r="Z19" s="3" t="s">
        <v>8876</v>
      </c>
      <c r="AA19" s="3" t="s">
        <v>8981</v>
      </c>
      <c r="AB19" s="3" t="s">
        <v>8982</v>
      </c>
      <c r="AC19" s="3">
        <v>1</v>
      </c>
      <c r="AD19" s="3" t="s">
        <v>8983</v>
      </c>
      <c r="AE19" s="3" t="s">
        <v>8880</v>
      </c>
      <c r="AF19" s="3">
        <v>0</v>
      </c>
      <c r="AG19" s="14">
        <v>46092</v>
      </c>
    </row>
    <row r="20" spans="1:33" ht="15.75" customHeight="1" x14ac:dyDescent="0.25">
      <c r="A20" s="3" t="s">
        <v>8984</v>
      </c>
      <c r="B20" s="3" t="s">
        <v>224</v>
      </c>
      <c r="C20" s="3" t="s">
        <v>8985</v>
      </c>
      <c r="D20" s="3" t="s">
        <v>8986</v>
      </c>
      <c r="E20" s="3">
        <v>50</v>
      </c>
      <c r="F20" s="3">
        <v>2659</v>
      </c>
      <c r="G20" s="3">
        <v>72</v>
      </c>
      <c r="H20" s="3" t="b">
        <v>0</v>
      </c>
      <c r="I20" s="3" t="b">
        <v>0</v>
      </c>
      <c r="M20" s="3">
        <v>8812264793</v>
      </c>
      <c r="N20" s="3">
        <v>3.3E-3</v>
      </c>
      <c r="O20" s="12" t="s">
        <v>8987</v>
      </c>
      <c r="P20" s="3" t="s">
        <v>50</v>
      </c>
      <c r="Q20" s="3" t="s">
        <v>7647</v>
      </c>
      <c r="R20" s="3" t="s">
        <v>8874</v>
      </c>
      <c r="S20" s="3" t="s">
        <v>8875</v>
      </c>
      <c r="V20" s="3" t="s">
        <v>8863</v>
      </c>
      <c r="W20" s="3" t="s">
        <v>8863</v>
      </c>
      <c r="Y20" s="3" t="s">
        <v>8865</v>
      </c>
      <c r="Z20" s="3" t="s">
        <v>8876</v>
      </c>
      <c r="AA20" s="3" t="s">
        <v>8988</v>
      </c>
      <c r="AB20" s="3" t="s">
        <v>8906</v>
      </c>
      <c r="AC20" s="3">
        <v>1</v>
      </c>
      <c r="AD20" s="3" t="s">
        <v>8989</v>
      </c>
      <c r="AE20" s="3" t="s">
        <v>8990</v>
      </c>
      <c r="AF20" s="3">
        <v>5</v>
      </c>
      <c r="AG20" s="14">
        <v>46092</v>
      </c>
    </row>
    <row r="21" spans="1:33" ht="15.75" customHeight="1" x14ac:dyDescent="0.25">
      <c r="A21" s="3" t="s">
        <v>8991</v>
      </c>
      <c r="B21" s="3" t="s">
        <v>224</v>
      </c>
      <c r="C21" s="3" t="s">
        <v>8992</v>
      </c>
      <c r="E21" s="3">
        <v>6</v>
      </c>
      <c r="F21" s="3">
        <v>534</v>
      </c>
      <c r="G21" s="3">
        <v>1</v>
      </c>
      <c r="H21" s="3" t="b">
        <v>0</v>
      </c>
      <c r="I21" s="3" t="b">
        <v>0</v>
      </c>
      <c r="N21" s="3">
        <v>0.66669999999999996</v>
      </c>
      <c r="O21" s="12" t="s">
        <v>8993</v>
      </c>
      <c r="P21" s="3" t="s">
        <v>50</v>
      </c>
      <c r="Q21" s="3" t="s">
        <v>7647</v>
      </c>
      <c r="R21" s="3" t="s">
        <v>8874</v>
      </c>
      <c r="S21" s="3" t="s">
        <v>8875</v>
      </c>
      <c r="V21" s="3" t="s">
        <v>8863</v>
      </c>
      <c r="W21" s="3" t="s">
        <v>8863</v>
      </c>
      <c r="X21" s="3" t="s">
        <v>8994</v>
      </c>
      <c r="Y21" s="3" t="s">
        <v>8865</v>
      </c>
      <c r="Z21" s="3" t="s">
        <v>8876</v>
      </c>
      <c r="AA21" s="3" t="s">
        <v>8995</v>
      </c>
      <c r="AB21" s="3" t="s">
        <v>8996</v>
      </c>
      <c r="AC21" s="3">
        <v>1</v>
      </c>
      <c r="AD21" s="3" t="s">
        <v>8997</v>
      </c>
      <c r="AE21" s="3" t="s">
        <v>8998</v>
      </c>
      <c r="AF21" s="3">
        <v>1</v>
      </c>
      <c r="AG21" s="14">
        <v>46092</v>
      </c>
    </row>
    <row r="22" spans="1:33" ht="15.75" customHeight="1" x14ac:dyDescent="0.25">
      <c r="A22" s="3" t="s">
        <v>8999</v>
      </c>
      <c r="B22" s="3" t="s">
        <v>224</v>
      </c>
      <c r="C22" s="3" t="s">
        <v>9000</v>
      </c>
      <c r="D22" s="3" t="s">
        <v>9001</v>
      </c>
      <c r="E22" s="3">
        <v>2665</v>
      </c>
      <c r="F22" s="3">
        <v>2203</v>
      </c>
      <c r="G22" s="3">
        <v>145</v>
      </c>
      <c r="H22" s="3" t="b">
        <v>0</v>
      </c>
      <c r="I22" s="3" t="b">
        <v>0</v>
      </c>
      <c r="N22" s="3">
        <v>4.3700000000000003E-2</v>
      </c>
      <c r="O22" s="12" t="s">
        <v>9002</v>
      </c>
      <c r="P22" s="3" t="s">
        <v>9003</v>
      </c>
      <c r="Q22" s="3" t="s">
        <v>9004</v>
      </c>
      <c r="R22" s="3" t="s">
        <v>8874</v>
      </c>
      <c r="S22" s="3" t="s">
        <v>8875</v>
      </c>
      <c r="V22" s="3" t="s">
        <v>8863</v>
      </c>
      <c r="W22" s="3" t="s">
        <v>8863</v>
      </c>
      <c r="X22" s="3" t="s">
        <v>9005</v>
      </c>
      <c r="Y22" s="3" t="s">
        <v>8865</v>
      </c>
      <c r="Z22" s="3" t="s">
        <v>8876</v>
      </c>
      <c r="AA22" s="3" t="s">
        <v>9006</v>
      </c>
      <c r="AB22" s="3" t="s">
        <v>8934</v>
      </c>
      <c r="AC22" s="3">
        <v>1</v>
      </c>
      <c r="AD22" s="3" t="s">
        <v>9007</v>
      </c>
      <c r="AE22" s="3" t="s">
        <v>9008</v>
      </c>
      <c r="AF22" s="3">
        <v>5</v>
      </c>
      <c r="AG22" s="14">
        <v>46092</v>
      </c>
    </row>
    <row r="23" spans="1:33" ht="15.75" customHeight="1" x14ac:dyDescent="0.25">
      <c r="A23" s="3" t="s">
        <v>9009</v>
      </c>
      <c r="B23" s="3" t="s">
        <v>224</v>
      </c>
      <c r="C23" s="3" t="s">
        <v>9009</v>
      </c>
      <c r="D23" s="3" t="s">
        <v>9010</v>
      </c>
      <c r="E23" s="3">
        <v>201</v>
      </c>
      <c r="F23" s="3">
        <v>464</v>
      </c>
      <c r="G23" s="3">
        <v>37</v>
      </c>
      <c r="H23" s="3" t="b">
        <v>0</v>
      </c>
      <c r="I23" s="3" t="b">
        <v>0</v>
      </c>
      <c r="N23" s="3">
        <v>0.13639999999999999</v>
      </c>
      <c r="O23" s="12" t="s">
        <v>9011</v>
      </c>
      <c r="P23" s="3" t="s">
        <v>9003</v>
      </c>
      <c r="Q23" s="3" t="s">
        <v>9004</v>
      </c>
      <c r="R23" s="3" t="s">
        <v>8874</v>
      </c>
      <c r="S23" s="3" t="s">
        <v>8875</v>
      </c>
      <c r="V23" s="3" t="s">
        <v>8863</v>
      </c>
      <c r="W23" s="3" t="s">
        <v>8863</v>
      </c>
      <c r="Y23" s="3" t="s">
        <v>8865</v>
      </c>
      <c r="Z23" s="3" t="s">
        <v>8876</v>
      </c>
      <c r="AA23" s="3" t="s">
        <v>9012</v>
      </c>
      <c r="AB23" s="3" t="s">
        <v>8982</v>
      </c>
      <c r="AC23" s="3">
        <v>1</v>
      </c>
      <c r="AD23" s="3" t="s">
        <v>9013</v>
      </c>
      <c r="AE23" s="3" t="s">
        <v>9014</v>
      </c>
      <c r="AF23" s="3">
        <v>5</v>
      </c>
      <c r="AG23" s="14">
        <v>46092</v>
      </c>
    </row>
    <row r="24" spans="1:33" ht="15.75" customHeight="1" x14ac:dyDescent="0.25">
      <c r="A24" s="3" t="s">
        <v>9015</v>
      </c>
      <c r="B24" s="3" t="s">
        <v>224</v>
      </c>
      <c r="C24" s="3" t="s">
        <v>9016</v>
      </c>
      <c r="D24" s="3" t="s">
        <v>9017</v>
      </c>
      <c r="E24" s="3">
        <v>4288</v>
      </c>
      <c r="F24" s="3">
        <v>2942</v>
      </c>
      <c r="G24" s="3">
        <v>596</v>
      </c>
      <c r="H24" s="3" t="b">
        <v>0</v>
      </c>
      <c r="I24" s="3" t="b">
        <v>1</v>
      </c>
      <c r="J24" s="3" t="s">
        <v>503</v>
      </c>
      <c r="N24" s="3">
        <v>6.4000000000000003E-3</v>
      </c>
      <c r="O24" s="12" t="s">
        <v>9018</v>
      </c>
      <c r="P24" s="3" t="s">
        <v>9003</v>
      </c>
      <c r="Q24" s="3" t="s">
        <v>9004</v>
      </c>
      <c r="R24" s="3" t="s">
        <v>8874</v>
      </c>
      <c r="S24" s="3" t="s">
        <v>8875</v>
      </c>
      <c r="V24" s="3" t="s">
        <v>8863</v>
      </c>
      <c r="W24" s="3" t="s">
        <v>8859</v>
      </c>
      <c r="X24" s="3" t="s">
        <v>9019</v>
      </c>
      <c r="Y24" s="3" t="s">
        <v>8865</v>
      </c>
      <c r="Z24" s="3" t="s">
        <v>8876</v>
      </c>
      <c r="AA24" s="3" t="s">
        <v>9020</v>
      </c>
      <c r="AB24" s="3" t="s">
        <v>9021</v>
      </c>
      <c r="AC24" s="3">
        <v>1</v>
      </c>
      <c r="AD24" s="3" t="s">
        <v>9022</v>
      </c>
      <c r="AE24" s="3" t="s">
        <v>9023</v>
      </c>
      <c r="AF24" s="3">
        <v>0</v>
      </c>
      <c r="AG24" s="14">
        <v>46092</v>
      </c>
    </row>
    <row r="25" spans="1:33" ht="15.75" customHeight="1" x14ac:dyDescent="0.25">
      <c r="A25" s="3" t="s">
        <v>9024</v>
      </c>
      <c r="B25" s="3" t="s">
        <v>224</v>
      </c>
      <c r="C25" s="3" t="s">
        <v>9025</v>
      </c>
      <c r="E25" s="3">
        <v>17</v>
      </c>
      <c r="F25" s="3">
        <v>39</v>
      </c>
      <c r="G25" s="3">
        <v>7</v>
      </c>
      <c r="H25" s="3" t="b">
        <v>0</v>
      </c>
      <c r="I25" s="3" t="b">
        <v>1</v>
      </c>
      <c r="J25" s="3" t="s">
        <v>503</v>
      </c>
      <c r="K25" s="12" t="s">
        <v>9026</v>
      </c>
      <c r="N25" s="3">
        <v>8.4000000000000005E-2</v>
      </c>
      <c r="O25" s="12" t="s">
        <v>9027</v>
      </c>
      <c r="P25" s="3" t="s">
        <v>9003</v>
      </c>
      <c r="Q25" s="3" t="s">
        <v>9004</v>
      </c>
      <c r="R25" s="3" t="s">
        <v>2918</v>
      </c>
      <c r="S25" s="3" t="s">
        <v>8875</v>
      </c>
      <c r="T25" s="3" t="s">
        <v>9028</v>
      </c>
      <c r="U25" s="3" t="s">
        <v>9029</v>
      </c>
      <c r="V25" s="3" t="s">
        <v>9030</v>
      </c>
      <c r="W25" s="3" t="s">
        <v>8863</v>
      </c>
      <c r="Y25" s="3" t="s">
        <v>8885</v>
      </c>
      <c r="Z25" s="3" t="s">
        <v>8859</v>
      </c>
      <c r="AA25" s="3" t="s">
        <v>9031</v>
      </c>
      <c r="AB25" s="3" t="s">
        <v>9032</v>
      </c>
      <c r="AC25" s="3">
        <v>5</v>
      </c>
      <c r="AD25" s="3" t="s">
        <v>9033</v>
      </c>
      <c r="AE25" s="3" t="s">
        <v>9034</v>
      </c>
      <c r="AF25" s="3">
        <v>5</v>
      </c>
      <c r="AG25" s="14">
        <v>46092</v>
      </c>
    </row>
    <row r="26" spans="1:33" ht="15.75" customHeight="1" x14ac:dyDescent="0.25">
      <c r="A26" s="3" t="s">
        <v>9035</v>
      </c>
      <c r="B26" s="3" t="s">
        <v>224</v>
      </c>
      <c r="C26" s="3" t="s">
        <v>9036</v>
      </c>
      <c r="D26" s="3" t="s">
        <v>9037</v>
      </c>
      <c r="E26" s="3">
        <v>0</v>
      </c>
      <c r="F26" s="3">
        <v>0</v>
      </c>
      <c r="G26" s="3">
        <v>0</v>
      </c>
      <c r="H26" s="3" t="b">
        <v>0</v>
      </c>
      <c r="I26" s="3" t="b">
        <v>0</v>
      </c>
      <c r="N26" s="3">
        <v>0</v>
      </c>
      <c r="O26" s="12" t="s">
        <v>9038</v>
      </c>
      <c r="P26" s="3" t="s">
        <v>9003</v>
      </c>
      <c r="Q26" s="3" t="s">
        <v>9004</v>
      </c>
      <c r="R26" s="3" t="s">
        <v>8874</v>
      </c>
      <c r="S26" s="3" t="s">
        <v>8875</v>
      </c>
      <c r="V26" s="3" t="s">
        <v>8863</v>
      </c>
      <c r="W26" s="3" t="s">
        <v>8863</v>
      </c>
      <c r="Y26" s="3" t="s">
        <v>8865</v>
      </c>
      <c r="Z26" s="3" t="s">
        <v>8876</v>
      </c>
      <c r="AA26" s="3" t="s">
        <v>9039</v>
      </c>
      <c r="AB26" s="3" t="s">
        <v>9040</v>
      </c>
      <c r="AC26" s="3">
        <v>1</v>
      </c>
      <c r="AD26" s="3" t="s">
        <v>9041</v>
      </c>
      <c r="AE26" s="3" t="s">
        <v>8880</v>
      </c>
      <c r="AF26" s="3">
        <v>0</v>
      </c>
      <c r="AG26" s="14">
        <v>46092</v>
      </c>
    </row>
    <row r="27" spans="1:33" ht="15.75" customHeight="1" x14ac:dyDescent="0.25">
      <c r="A27" s="3" t="s">
        <v>9042</v>
      </c>
      <c r="B27" s="3" t="s">
        <v>224</v>
      </c>
      <c r="C27" s="3" t="s">
        <v>9043</v>
      </c>
      <c r="E27" s="3">
        <v>14</v>
      </c>
      <c r="F27" s="3">
        <v>463</v>
      </c>
      <c r="G27" s="3">
        <v>3</v>
      </c>
      <c r="H27" s="3" t="b">
        <v>0</v>
      </c>
      <c r="I27" s="3" t="b">
        <v>0</v>
      </c>
      <c r="N27" s="3">
        <v>0</v>
      </c>
      <c r="O27" s="12" t="s">
        <v>9044</v>
      </c>
      <c r="P27" s="3" t="s">
        <v>9045</v>
      </c>
      <c r="Q27" s="3" t="s">
        <v>9046</v>
      </c>
      <c r="R27" s="3" t="s">
        <v>8874</v>
      </c>
      <c r="S27" s="3" t="s">
        <v>8875</v>
      </c>
      <c r="V27" s="3" t="s">
        <v>9047</v>
      </c>
      <c r="W27" s="3" t="s">
        <v>8863</v>
      </c>
      <c r="Y27" s="3" t="s">
        <v>8865</v>
      </c>
      <c r="Z27" s="3" t="s">
        <v>8876</v>
      </c>
      <c r="AA27" s="3" t="s">
        <v>9048</v>
      </c>
      <c r="AB27" s="3" t="s">
        <v>9049</v>
      </c>
      <c r="AC27" s="3">
        <v>1</v>
      </c>
      <c r="AD27" s="3" t="s">
        <v>9050</v>
      </c>
      <c r="AE27" s="3" t="s">
        <v>9051</v>
      </c>
      <c r="AF27" s="3">
        <v>3</v>
      </c>
      <c r="AG27" s="14">
        <v>46092</v>
      </c>
    </row>
    <row r="28" spans="1:33" ht="15.75" customHeight="1" x14ac:dyDescent="0.25">
      <c r="A28" s="3" t="s">
        <v>9052</v>
      </c>
      <c r="B28" s="3" t="s">
        <v>224</v>
      </c>
      <c r="D28" s="3" t="s">
        <v>9053</v>
      </c>
      <c r="E28" s="3">
        <v>816</v>
      </c>
      <c r="F28" s="3">
        <v>3199</v>
      </c>
      <c r="G28" s="3">
        <v>38</v>
      </c>
      <c r="H28" s="3" t="b">
        <v>0</v>
      </c>
      <c r="I28" s="3" t="b">
        <v>0</v>
      </c>
      <c r="J28" s="3" t="s">
        <v>281</v>
      </c>
      <c r="N28" s="3">
        <v>1.9599999999999999E-2</v>
      </c>
      <c r="O28" s="12" t="s">
        <v>9054</v>
      </c>
      <c r="P28" s="3" t="s">
        <v>9045</v>
      </c>
      <c r="Q28" s="3" t="s">
        <v>9046</v>
      </c>
      <c r="R28" s="3" t="s">
        <v>8874</v>
      </c>
      <c r="S28" s="3" t="s">
        <v>8875</v>
      </c>
      <c r="V28" s="3" t="s">
        <v>8863</v>
      </c>
      <c r="W28" s="3" t="s">
        <v>8859</v>
      </c>
      <c r="X28" s="3" t="s">
        <v>9055</v>
      </c>
      <c r="Y28" s="3" t="s">
        <v>8865</v>
      </c>
      <c r="Z28" s="3" t="s">
        <v>8876</v>
      </c>
      <c r="AA28" s="3" t="s">
        <v>9056</v>
      </c>
      <c r="AB28" s="3" t="s">
        <v>9057</v>
      </c>
      <c r="AC28" s="3">
        <v>1</v>
      </c>
      <c r="AD28" s="3" t="s">
        <v>9058</v>
      </c>
      <c r="AE28" s="3" t="s">
        <v>9059</v>
      </c>
      <c r="AF28" s="3">
        <v>5</v>
      </c>
      <c r="AG28" s="14">
        <v>46092</v>
      </c>
    </row>
    <row r="29" spans="1:33" ht="15.75" customHeight="1" x14ac:dyDescent="0.25">
      <c r="A29" s="3" t="s">
        <v>9060</v>
      </c>
      <c r="B29" s="3" t="s">
        <v>224</v>
      </c>
      <c r="C29" s="3" t="s">
        <v>9061</v>
      </c>
      <c r="E29" s="3">
        <v>92</v>
      </c>
      <c r="F29" s="3">
        <v>371</v>
      </c>
      <c r="G29" s="3">
        <v>47</v>
      </c>
      <c r="H29" s="3" t="b">
        <v>0</v>
      </c>
      <c r="I29" s="3" t="b">
        <v>0</v>
      </c>
      <c r="N29" s="3">
        <v>4.8899999999999999E-2</v>
      </c>
      <c r="O29" s="12" t="s">
        <v>9062</v>
      </c>
      <c r="P29" s="3" t="s">
        <v>9045</v>
      </c>
      <c r="Q29" s="3" t="s">
        <v>9046</v>
      </c>
      <c r="R29" s="3" t="s">
        <v>8874</v>
      </c>
      <c r="S29" s="3" t="s">
        <v>8875</v>
      </c>
      <c r="V29" s="3" t="s">
        <v>8863</v>
      </c>
      <c r="W29" s="3" t="s">
        <v>8863</v>
      </c>
      <c r="Y29" s="3" t="s">
        <v>8865</v>
      </c>
      <c r="Z29" s="3" t="s">
        <v>8876</v>
      </c>
      <c r="AA29" s="3" t="s">
        <v>9063</v>
      </c>
      <c r="AB29" s="3" t="s">
        <v>8906</v>
      </c>
      <c r="AC29" s="3">
        <v>1</v>
      </c>
      <c r="AD29" s="3" t="s">
        <v>9064</v>
      </c>
      <c r="AE29" s="3" t="s">
        <v>9065</v>
      </c>
      <c r="AF29" s="3">
        <v>5</v>
      </c>
      <c r="AG29" s="14">
        <v>46092</v>
      </c>
    </row>
    <row r="30" spans="1:33" ht="15.75" customHeight="1" x14ac:dyDescent="0.25">
      <c r="A30" s="3" t="s">
        <v>9066</v>
      </c>
      <c r="B30" s="3" t="s">
        <v>224</v>
      </c>
      <c r="C30" s="3" t="s">
        <v>9067</v>
      </c>
      <c r="D30" s="3" t="s">
        <v>9068</v>
      </c>
      <c r="E30" s="3">
        <v>352</v>
      </c>
      <c r="F30" s="3">
        <v>461</v>
      </c>
      <c r="G30" s="3">
        <v>158</v>
      </c>
      <c r="H30" s="3" t="b">
        <v>0</v>
      </c>
      <c r="I30" s="3" t="b">
        <v>0</v>
      </c>
      <c r="N30" s="3">
        <v>3.8E-3</v>
      </c>
      <c r="O30" s="12" t="s">
        <v>9069</v>
      </c>
      <c r="P30" s="3" t="s">
        <v>9045</v>
      </c>
      <c r="Q30" s="3" t="s">
        <v>9046</v>
      </c>
      <c r="R30" s="3" t="s">
        <v>8874</v>
      </c>
      <c r="S30" s="3" t="s">
        <v>8875</v>
      </c>
      <c r="V30" s="3" t="s">
        <v>9047</v>
      </c>
      <c r="W30" s="3" t="s">
        <v>8859</v>
      </c>
      <c r="X30" s="3" t="s">
        <v>9070</v>
      </c>
      <c r="Y30" s="3" t="s">
        <v>8865</v>
      </c>
      <c r="Z30" s="3" t="s">
        <v>8876</v>
      </c>
      <c r="AA30" s="3" t="s">
        <v>9071</v>
      </c>
      <c r="AB30" s="3" t="s">
        <v>9072</v>
      </c>
      <c r="AC30" s="3">
        <v>1</v>
      </c>
      <c r="AD30" s="3" t="s">
        <v>9073</v>
      </c>
      <c r="AE30" s="3" t="s">
        <v>9074</v>
      </c>
      <c r="AF30" s="3">
        <v>5</v>
      </c>
      <c r="AG30" s="14">
        <v>46092</v>
      </c>
    </row>
    <row r="31" spans="1:33" ht="15.75" customHeight="1" x14ac:dyDescent="0.25">
      <c r="A31" s="3" t="s">
        <v>9075</v>
      </c>
      <c r="B31" s="3" t="s">
        <v>224</v>
      </c>
      <c r="C31" s="3" t="s">
        <v>9076</v>
      </c>
      <c r="D31" s="3" t="s">
        <v>9077</v>
      </c>
      <c r="E31" s="3">
        <v>1328</v>
      </c>
      <c r="F31" s="3">
        <v>3764</v>
      </c>
      <c r="G31" s="3">
        <v>130</v>
      </c>
      <c r="H31" s="3" t="b">
        <v>0</v>
      </c>
      <c r="I31" s="3" t="b">
        <v>1</v>
      </c>
      <c r="J31" s="3" t="s">
        <v>1341</v>
      </c>
      <c r="N31" s="3">
        <v>2.8E-3</v>
      </c>
      <c r="O31" s="12" t="s">
        <v>9078</v>
      </c>
      <c r="P31" s="3" t="s">
        <v>9045</v>
      </c>
      <c r="Q31" s="3" t="s">
        <v>9046</v>
      </c>
      <c r="R31" s="3" t="s">
        <v>8874</v>
      </c>
      <c r="S31" s="3" t="s">
        <v>8875</v>
      </c>
      <c r="V31" s="3" t="s">
        <v>8863</v>
      </c>
      <c r="W31" s="3" t="s">
        <v>8859</v>
      </c>
      <c r="X31" s="3" t="s">
        <v>9079</v>
      </c>
      <c r="Y31" s="3" t="s">
        <v>8885</v>
      </c>
      <c r="Z31" s="3" t="s">
        <v>8876</v>
      </c>
      <c r="AA31" s="3" t="s">
        <v>9080</v>
      </c>
      <c r="AB31" s="3" t="s">
        <v>9081</v>
      </c>
      <c r="AC31" s="3">
        <v>1</v>
      </c>
      <c r="AD31" s="3" t="s">
        <v>9082</v>
      </c>
      <c r="AE31" s="3" t="s">
        <v>9083</v>
      </c>
      <c r="AF31" s="3">
        <v>5</v>
      </c>
      <c r="AG31" s="14">
        <v>46092</v>
      </c>
    </row>
    <row r="32" spans="1:33" ht="15.75" customHeight="1" x14ac:dyDescent="0.25">
      <c r="A32" s="3" t="s">
        <v>9084</v>
      </c>
      <c r="B32" s="3" t="s">
        <v>224</v>
      </c>
      <c r="C32" s="3" t="s">
        <v>9084</v>
      </c>
      <c r="E32" s="3">
        <v>7</v>
      </c>
      <c r="F32" s="3">
        <v>234</v>
      </c>
      <c r="G32" s="3">
        <v>0</v>
      </c>
      <c r="H32" s="3" t="b">
        <v>0</v>
      </c>
      <c r="I32" s="3" t="b">
        <v>0</v>
      </c>
      <c r="N32" s="3">
        <v>0</v>
      </c>
      <c r="O32" s="12" t="s">
        <v>9085</v>
      </c>
      <c r="P32" s="3" t="s">
        <v>9086</v>
      </c>
      <c r="Q32" s="3" t="s">
        <v>9087</v>
      </c>
      <c r="R32" s="3" t="s">
        <v>8874</v>
      </c>
      <c r="S32" s="3" t="s">
        <v>8875</v>
      </c>
      <c r="V32" s="3" t="s">
        <v>8863</v>
      </c>
      <c r="W32" s="3" t="s">
        <v>8863</v>
      </c>
      <c r="Y32" s="3" t="s">
        <v>8865</v>
      </c>
      <c r="Z32" s="3" t="s">
        <v>8876</v>
      </c>
      <c r="AA32" s="3" t="s">
        <v>9088</v>
      </c>
      <c r="AB32" s="3" t="s">
        <v>9089</v>
      </c>
      <c r="AC32" s="3">
        <v>1</v>
      </c>
      <c r="AD32" s="3" t="s">
        <v>9090</v>
      </c>
      <c r="AE32" s="3" t="s">
        <v>8880</v>
      </c>
      <c r="AF32" s="3">
        <v>0</v>
      </c>
      <c r="AG32" s="14">
        <v>46092</v>
      </c>
    </row>
    <row r="33" spans="1:33" ht="15.75" customHeight="1" x14ac:dyDescent="0.25">
      <c r="A33" s="3" t="s">
        <v>9091</v>
      </c>
      <c r="B33" s="3" t="s">
        <v>224</v>
      </c>
      <c r="C33" s="3" t="s">
        <v>9092</v>
      </c>
      <c r="D33" s="3" t="s">
        <v>9093</v>
      </c>
      <c r="E33" s="3">
        <v>96</v>
      </c>
      <c r="F33" s="3">
        <v>291</v>
      </c>
      <c r="G33" s="3">
        <v>2</v>
      </c>
      <c r="H33" s="3" t="b">
        <v>0</v>
      </c>
      <c r="I33" s="3" t="b">
        <v>0</v>
      </c>
      <c r="N33" s="3">
        <v>7.8100000000000003E-2</v>
      </c>
      <c r="O33" s="12" t="s">
        <v>9094</v>
      </c>
      <c r="P33" s="3" t="s">
        <v>9086</v>
      </c>
      <c r="Q33" s="3" t="s">
        <v>9087</v>
      </c>
      <c r="R33" s="3" t="s">
        <v>8874</v>
      </c>
      <c r="S33" s="3" t="s">
        <v>8875</v>
      </c>
      <c r="V33" s="3" t="s">
        <v>8863</v>
      </c>
      <c r="W33" s="3" t="s">
        <v>8863</v>
      </c>
      <c r="Y33" s="3" t="s">
        <v>8865</v>
      </c>
      <c r="Z33" s="3" t="s">
        <v>8876</v>
      </c>
      <c r="AA33" s="3" t="s">
        <v>9095</v>
      </c>
      <c r="AB33" s="3" t="s">
        <v>8934</v>
      </c>
      <c r="AC33" s="3">
        <v>1</v>
      </c>
      <c r="AD33" s="3" t="s">
        <v>9096</v>
      </c>
      <c r="AE33" s="3" t="s">
        <v>9097</v>
      </c>
      <c r="AF33" s="3">
        <v>5</v>
      </c>
      <c r="AG33" s="14">
        <v>46092</v>
      </c>
    </row>
    <row r="34" spans="1:33" ht="15.75" customHeight="1" x14ac:dyDescent="0.25">
      <c r="A34" s="3" t="s">
        <v>9098</v>
      </c>
      <c r="B34" s="3" t="s">
        <v>224</v>
      </c>
      <c r="C34" s="3" t="s">
        <v>9099</v>
      </c>
      <c r="D34" s="3" t="s">
        <v>9100</v>
      </c>
      <c r="E34" s="3">
        <v>488</v>
      </c>
      <c r="F34" s="3">
        <v>4351</v>
      </c>
      <c r="G34" s="3">
        <v>23</v>
      </c>
      <c r="H34" s="3" t="b">
        <v>0</v>
      </c>
      <c r="I34" s="3" t="b">
        <v>0</v>
      </c>
      <c r="J34" s="3" t="s">
        <v>7809</v>
      </c>
      <c r="N34" s="3">
        <v>7.0000000000000001E-3</v>
      </c>
      <c r="O34" s="12" t="s">
        <v>9101</v>
      </c>
      <c r="P34" s="3" t="s">
        <v>9086</v>
      </c>
      <c r="Q34" s="3" t="s">
        <v>9087</v>
      </c>
      <c r="R34" s="3" t="s">
        <v>8874</v>
      </c>
      <c r="S34" s="3" t="s">
        <v>8875</v>
      </c>
      <c r="V34" s="3" t="s">
        <v>8863</v>
      </c>
      <c r="W34" s="3" t="s">
        <v>8863</v>
      </c>
      <c r="Y34" s="3" t="s">
        <v>8865</v>
      </c>
      <c r="Z34" s="3" t="s">
        <v>8876</v>
      </c>
      <c r="AA34" s="3" t="s">
        <v>9102</v>
      </c>
      <c r="AB34" s="3" t="s">
        <v>8934</v>
      </c>
      <c r="AC34" s="3">
        <v>1</v>
      </c>
      <c r="AD34" s="3" t="s">
        <v>9103</v>
      </c>
      <c r="AE34" s="3" t="s">
        <v>9104</v>
      </c>
      <c r="AF34" s="3">
        <v>1</v>
      </c>
      <c r="AG34" s="14">
        <v>46092</v>
      </c>
    </row>
    <row r="35" spans="1:33" ht="15.75" customHeight="1" x14ac:dyDescent="0.25">
      <c r="A35" s="3" t="s">
        <v>9105</v>
      </c>
      <c r="B35" s="3" t="s">
        <v>224</v>
      </c>
      <c r="C35" s="3" t="s">
        <v>9106</v>
      </c>
      <c r="D35" s="3" t="s">
        <v>9107</v>
      </c>
      <c r="E35" s="3">
        <v>1255</v>
      </c>
      <c r="F35" s="3">
        <v>1069</v>
      </c>
      <c r="G35" s="3">
        <v>20</v>
      </c>
      <c r="H35" s="3" t="b">
        <v>0</v>
      </c>
      <c r="I35" s="3" t="b">
        <v>0</v>
      </c>
      <c r="N35" s="3">
        <v>2.4E-2</v>
      </c>
      <c r="O35" s="12" t="s">
        <v>9108</v>
      </c>
      <c r="P35" s="3" t="s">
        <v>9086</v>
      </c>
      <c r="Q35" s="3" t="s">
        <v>9087</v>
      </c>
      <c r="R35" s="3" t="s">
        <v>8874</v>
      </c>
      <c r="S35" s="3" t="s">
        <v>8875</v>
      </c>
      <c r="U35" s="3" t="s">
        <v>9109</v>
      </c>
      <c r="V35" s="3" t="s">
        <v>9110</v>
      </c>
      <c r="W35" s="3" t="s">
        <v>8859</v>
      </c>
      <c r="X35" s="3" t="s">
        <v>9111</v>
      </c>
      <c r="Y35" s="3" t="s">
        <v>8921</v>
      </c>
      <c r="Z35" s="3" t="s">
        <v>8876</v>
      </c>
      <c r="AA35" s="3" t="s">
        <v>9112</v>
      </c>
      <c r="AB35" s="3" t="s">
        <v>9113</v>
      </c>
      <c r="AC35" s="3">
        <v>1</v>
      </c>
      <c r="AD35" s="3" t="s">
        <v>9114</v>
      </c>
      <c r="AE35" s="3" t="s">
        <v>9115</v>
      </c>
      <c r="AF35" s="3">
        <v>5</v>
      </c>
      <c r="AG35" s="14">
        <v>46092</v>
      </c>
    </row>
    <row r="36" spans="1:33" ht="15.75" customHeight="1" x14ac:dyDescent="0.25">
      <c r="A36" s="3" t="s">
        <v>9116</v>
      </c>
      <c r="B36" s="3" t="s">
        <v>224</v>
      </c>
      <c r="C36" s="3" t="s">
        <v>9117</v>
      </c>
      <c r="D36" s="3" t="s">
        <v>9118</v>
      </c>
      <c r="E36" s="3">
        <v>846</v>
      </c>
      <c r="F36" s="3">
        <v>1506</v>
      </c>
      <c r="G36" s="3">
        <v>171</v>
      </c>
      <c r="H36" s="3" t="b">
        <v>0</v>
      </c>
      <c r="I36" s="3" t="b">
        <v>0</v>
      </c>
      <c r="K36" s="12" t="s">
        <v>9119</v>
      </c>
      <c r="N36" s="3">
        <v>5.21E-2</v>
      </c>
      <c r="O36" s="12" t="s">
        <v>9120</v>
      </c>
      <c r="P36" s="3" t="s">
        <v>9086</v>
      </c>
      <c r="Q36" s="3" t="s">
        <v>9087</v>
      </c>
      <c r="R36" s="3" t="s">
        <v>8874</v>
      </c>
      <c r="S36" s="3" t="s">
        <v>8875</v>
      </c>
      <c r="V36" s="3" t="s">
        <v>9047</v>
      </c>
      <c r="W36" s="3" t="s">
        <v>8863</v>
      </c>
      <c r="X36" s="3" t="s">
        <v>9121</v>
      </c>
      <c r="Y36" s="3" t="s">
        <v>8865</v>
      </c>
      <c r="Z36" s="3" t="s">
        <v>8876</v>
      </c>
      <c r="AA36" s="3" t="s">
        <v>9122</v>
      </c>
      <c r="AB36" s="3" t="s">
        <v>8961</v>
      </c>
      <c r="AC36" s="3">
        <v>1</v>
      </c>
      <c r="AD36" s="3" t="s">
        <v>9123</v>
      </c>
      <c r="AE36" s="3" t="s">
        <v>9124</v>
      </c>
      <c r="AF36" s="3">
        <v>5</v>
      </c>
      <c r="AG36" s="14">
        <v>46092</v>
      </c>
    </row>
    <row r="37" spans="1:33" ht="15.75" customHeight="1" x14ac:dyDescent="0.25">
      <c r="A37" s="3" t="s">
        <v>9125</v>
      </c>
      <c r="B37" s="3" t="s">
        <v>224</v>
      </c>
      <c r="C37" s="3" t="s">
        <v>9126</v>
      </c>
      <c r="D37" s="3" t="s">
        <v>9127</v>
      </c>
      <c r="E37" s="3">
        <v>12</v>
      </c>
      <c r="F37" s="3">
        <v>29</v>
      </c>
      <c r="G37" s="3">
        <v>0</v>
      </c>
      <c r="H37" s="3" t="b">
        <v>0</v>
      </c>
      <c r="I37" s="3" t="b">
        <v>1</v>
      </c>
      <c r="J37" s="3" t="s">
        <v>9128</v>
      </c>
      <c r="K37" s="12" t="s">
        <v>9129</v>
      </c>
      <c r="N37" s="3">
        <v>0</v>
      </c>
      <c r="O37" s="12" t="s">
        <v>9130</v>
      </c>
      <c r="P37" s="3" t="s">
        <v>9131</v>
      </c>
      <c r="Q37" s="3" t="s">
        <v>9132</v>
      </c>
      <c r="R37" s="3" t="s">
        <v>8874</v>
      </c>
      <c r="S37" s="3" t="s">
        <v>8875</v>
      </c>
      <c r="V37" s="3" t="s">
        <v>8863</v>
      </c>
      <c r="W37" s="3" t="s">
        <v>8863</v>
      </c>
      <c r="Y37" s="3" t="s">
        <v>8865</v>
      </c>
      <c r="Z37" s="3" t="s">
        <v>8876</v>
      </c>
      <c r="AA37" s="3" t="s">
        <v>9133</v>
      </c>
      <c r="AB37" s="3" t="s">
        <v>9134</v>
      </c>
      <c r="AC37" s="3">
        <v>1</v>
      </c>
      <c r="AD37" s="3" t="s">
        <v>9135</v>
      </c>
      <c r="AE37" s="3" t="s">
        <v>8880</v>
      </c>
      <c r="AF37" s="3">
        <v>0</v>
      </c>
      <c r="AG37" s="14">
        <v>46092</v>
      </c>
    </row>
    <row r="38" spans="1:33" ht="15.75" customHeight="1" x14ac:dyDescent="0.25">
      <c r="A38" s="3" t="s">
        <v>9136</v>
      </c>
      <c r="B38" s="3" t="s">
        <v>224</v>
      </c>
      <c r="C38" s="3" t="s">
        <v>9137</v>
      </c>
      <c r="D38" s="3" t="s">
        <v>9138</v>
      </c>
      <c r="E38" s="3">
        <v>1096</v>
      </c>
      <c r="F38" s="3">
        <v>1496</v>
      </c>
      <c r="G38" s="3">
        <v>82</v>
      </c>
      <c r="H38" s="3" t="b">
        <v>0</v>
      </c>
      <c r="I38" s="3" t="b">
        <v>0</v>
      </c>
      <c r="N38" s="3">
        <v>3.27E-2</v>
      </c>
      <c r="O38" s="12" t="s">
        <v>9139</v>
      </c>
      <c r="P38" s="3" t="s">
        <v>9131</v>
      </c>
      <c r="Q38" s="3" t="s">
        <v>9132</v>
      </c>
      <c r="R38" s="3" t="s">
        <v>9140</v>
      </c>
      <c r="S38" s="3" t="s">
        <v>8866</v>
      </c>
      <c r="V38" s="3" t="s">
        <v>8863</v>
      </c>
      <c r="W38" s="3" t="s">
        <v>8863</v>
      </c>
      <c r="Y38" s="3" t="s">
        <v>8865</v>
      </c>
      <c r="Z38" s="3" t="s">
        <v>8876</v>
      </c>
      <c r="AC38" s="3">
        <v>0</v>
      </c>
      <c r="AD38" s="3" t="s">
        <v>9141</v>
      </c>
      <c r="AE38" s="3" t="s">
        <v>9142</v>
      </c>
      <c r="AF38" s="3">
        <v>5</v>
      </c>
      <c r="AG38" s="14">
        <v>46092</v>
      </c>
    </row>
    <row r="39" spans="1:33" ht="15.75" customHeight="1" x14ac:dyDescent="0.25">
      <c r="A39" s="3" t="s">
        <v>831</v>
      </c>
      <c r="B39" s="3" t="s">
        <v>224</v>
      </c>
      <c r="C39" s="3" t="s">
        <v>832</v>
      </c>
      <c r="D39" s="3" t="s">
        <v>833</v>
      </c>
      <c r="E39" s="3">
        <v>2256</v>
      </c>
      <c r="F39" s="3">
        <v>692</v>
      </c>
      <c r="G39" s="3">
        <v>24</v>
      </c>
      <c r="H39" s="3" t="b">
        <v>0</v>
      </c>
      <c r="I39" s="3" t="b">
        <v>0</v>
      </c>
      <c r="J39" s="3" t="s">
        <v>281</v>
      </c>
      <c r="K39" s="12" t="s">
        <v>834</v>
      </c>
      <c r="N39" s="3">
        <v>2.0799999999999999E-2</v>
      </c>
      <c r="O39" s="12" t="s">
        <v>846</v>
      </c>
      <c r="P39" s="3" t="s">
        <v>9131</v>
      </c>
      <c r="Q39" s="3" t="s">
        <v>9132</v>
      </c>
      <c r="R39" s="3" t="s">
        <v>2918</v>
      </c>
      <c r="S39" s="3" t="s">
        <v>8875</v>
      </c>
      <c r="T39" s="3" t="s">
        <v>9143</v>
      </c>
      <c r="U39" s="3" t="s">
        <v>9144</v>
      </c>
      <c r="V39" s="3" t="s">
        <v>9145</v>
      </c>
      <c r="W39" s="3" t="s">
        <v>8863</v>
      </c>
      <c r="X39" s="3" t="s">
        <v>9146</v>
      </c>
      <c r="Y39" s="3" t="s">
        <v>8885</v>
      </c>
      <c r="Z39" s="3" t="s">
        <v>8859</v>
      </c>
      <c r="AA39" s="3" t="s">
        <v>9147</v>
      </c>
      <c r="AB39" s="3" t="s">
        <v>9148</v>
      </c>
      <c r="AC39" s="3">
        <v>6</v>
      </c>
      <c r="AD39" s="3" t="s">
        <v>9149</v>
      </c>
      <c r="AE39" s="3" t="s">
        <v>9150</v>
      </c>
      <c r="AF39" s="3">
        <v>5</v>
      </c>
      <c r="AG39" s="14">
        <v>46092</v>
      </c>
    </row>
    <row r="40" spans="1:33" ht="15.75" customHeight="1" x14ac:dyDescent="0.25">
      <c r="A40" s="3" t="s">
        <v>9151</v>
      </c>
      <c r="B40" s="3" t="s">
        <v>224</v>
      </c>
      <c r="C40" s="3" t="s">
        <v>9152</v>
      </c>
      <c r="E40" s="3">
        <v>268</v>
      </c>
      <c r="F40" s="3">
        <v>1828</v>
      </c>
      <c r="G40" s="3">
        <v>55</v>
      </c>
      <c r="H40" s="3" t="b">
        <v>0</v>
      </c>
      <c r="I40" s="3" t="b">
        <v>0</v>
      </c>
      <c r="N40" s="3">
        <v>0.1007</v>
      </c>
      <c r="O40" s="12" t="s">
        <v>9153</v>
      </c>
      <c r="P40" s="3" t="s">
        <v>9131</v>
      </c>
      <c r="Q40" s="3" t="s">
        <v>9132</v>
      </c>
      <c r="R40" s="3" t="s">
        <v>8874</v>
      </c>
      <c r="S40" s="3" t="s">
        <v>8875</v>
      </c>
      <c r="V40" s="3" t="s">
        <v>8926</v>
      </c>
      <c r="W40" s="3" t="s">
        <v>8859</v>
      </c>
      <c r="X40" s="3" t="s">
        <v>9154</v>
      </c>
      <c r="Y40" s="3" t="s">
        <v>8865</v>
      </c>
      <c r="Z40" s="3" t="s">
        <v>8876</v>
      </c>
      <c r="AA40" s="3" t="s">
        <v>9155</v>
      </c>
      <c r="AB40" s="3" t="s">
        <v>9156</v>
      </c>
      <c r="AC40" s="3">
        <v>1</v>
      </c>
      <c r="AD40" s="3" t="s">
        <v>9157</v>
      </c>
      <c r="AE40" s="3" t="s">
        <v>9158</v>
      </c>
      <c r="AF40" s="3">
        <v>5</v>
      </c>
      <c r="AG40" s="14">
        <v>46092</v>
      </c>
    </row>
    <row r="41" spans="1:33" ht="15.75" customHeight="1" x14ac:dyDescent="0.25">
      <c r="A41" s="3" t="s">
        <v>9159</v>
      </c>
      <c r="B41" s="3" t="s">
        <v>224</v>
      </c>
      <c r="C41" s="3" t="s">
        <v>9160</v>
      </c>
      <c r="D41" s="3" t="s">
        <v>9161</v>
      </c>
      <c r="E41" s="3">
        <v>1659</v>
      </c>
      <c r="F41" s="3">
        <v>1760</v>
      </c>
      <c r="G41" s="3">
        <v>723</v>
      </c>
      <c r="H41" s="3" t="b">
        <v>0</v>
      </c>
      <c r="I41" s="3" t="b">
        <v>0</v>
      </c>
      <c r="K41" s="12" t="s">
        <v>9162</v>
      </c>
      <c r="N41" s="3">
        <v>4.6800000000000001E-2</v>
      </c>
      <c r="O41" s="12" t="s">
        <v>9163</v>
      </c>
      <c r="P41" s="3" t="s">
        <v>9131</v>
      </c>
      <c r="Q41" s="3" t="s">
        <v>9132</v>
      </c>
      <c r="R41" s="3" t="s">
        <v>8858</v>
      </c>
      <c r="S41" s="3" t="s">
        <v>8859</v>
      </c>
      <c r="T41" s="3" t="s">
        <v>9164</v>
      </c>
      <c r="U41" s="3" t="s">
        <v>9165</v>
      </c>
      <c r="V41" s="3" t="s">
        <v>8863</v>
      </c>
      <c r="W41" s="3" t="s">
        <v>8863</v>
      </c>
      <c r="X41" s="3" t="s">
        <v>9166</v>
      </c>
      <c r="Y41" s="3" t="s">
        <v>8865</v>
      </c>
      <c r="Z41" s="3" t="s">
        <v>8866</v>
      </c>
      <c r="AA41" s="3" t="s">
        <v>9167</v>
      </c>
      <c r="AB41" s="3" t="s">
        <v>9168</v>
      </c>
      <c r="AC41" s="3">
        <v>4</v>
      </c>
      <c r="AD41" s="3" t="s">
        <v>9169</v>
      </c>
      <c r="AE41" s="3" t="s">
        <v>9170</v>
      </c>
      <c r="AF41" s="3">
        <v>5</v>
      </c>
      <c r="AG41" s="14">
        <v>46092</v>
      </c>
    </row>
    <row r="42" spans="1:33" ht="15.75" customHeight="1" x14ac:dyDescent="0.25">
      <c r="A42" s="3" t="s">
        <v>223</v>
      </c>
      <c r="B42" s="3" t="s">
        <v>224</v>
      </c>
      <c r="C42" s="3" t="s">
        <v>225</v>
      </c>
      <c r="E42" s="3">
        <v>571</v>
      </c>
      <c r="F42" s="3">
        <v>3536</v>
      </c>
      <c r="G42" s="3">
        <v>51</v>
      </c>
      <c r="H42" s="3" t="b">
        <v>0</v>
      </c>
      <c r="I42" s="3" t="b">
        <v>0</v>
      </c>
      <c r="N42" s="3">
        <v>3.5000000000000003E-2</v>
      </c>
      <c r="O42" s="12" t="s">
        <v>237</v>
      </c>
      <c r="P42" s="3" t="s">
        <v>235</v>
      </c>
      <c r="Q42" s="3" t="s">
        <v>236</v>
      </c>
      <c r="R42" s="3" t="s">
        <v>9171</v>
      </c>
      <c r="S42" s="3" t="s">
        <v>8875</v>
      </c>
      <c r="T42" s="3" t="s">
        <v>9172</v>
      </c>
      <c r="U42" s="3" t="s">
        <v>9173</v>
      </c>
      <c r="V42" s="3" t="s">
        <v>9174</v>
      </c>
      <c r="W42" s="3" t="s">
        <v>8875</v>
      </c>
      <c r="X42" s="3" t="s">
        <v>9175</v>
      </c>
      <c r="Y42" s="3" t="s">
        <v>9176</v>
      </c>
      <c r="Z42" s="3" t="s">
        <v>8859</v>
      </c>
      <c r="AA42" s="3" t="s">
        <v>9177</v>
      </c>
      <c r="AB42" s="3" t="s">
        <v>9178</v>
      </c>
      <c r="AC42" s="3">
        <v>7</v>
      </c>
      <c r="AD42" s="3" t="s">
        <v>9179</v>
      </c>
      <c r="AE42" s="3" t="s">
        <v>9180</v>
      </c>
      <c r="AF42" s="3">
        <v>5</v>
      </c>
      <c r="AG42" s="14">
        <v>46097</v>
      </c>
    </row>
    <row r="43" spans="1:33" ht="15.75" customHeight="1" x14ac:dyDescent="0.25">
      <c r="A43" s="3" t="s">
        <v>238</v>
      </c>
      <c r="B43" s="3" t="s">
        <v>224</v>
      </c>
      <c r="C43" s="3" t="s">
        <v>239</v>
      </c>
      <c r="D43" s="3" t="s">
        <v>240</v>
      </c>
      <c r="E43" s="3">
        <v>869</v>
      </c>
      <c r="F43" s="3">
        <v>2807</v>
      </c>
      <c r="G43" s="3">
        <v>175</v>
      </c>
      <c r="H43" s="3" t="b">
        <v>0</v>
      </c>
      <c r="I43" s="3" t="b">
        <v>0</v>
      </c>
      <c r="N43" s="3">
        <v>5.33E-2</v>
      </c>
      <c r="O43" s="12" t="s">
        <v>251</v>
      </c>
      <c r="P43" s="3" t="s">
        <v>235</v>
      </c>
      <c r="Q43" s="3" t="s">
        <v>236</v>
      </c>
      <c r="R43" s="3" t="s">
        <v>9171</v>
      </c>
      <c r="S43" s="3" t="s">
        <v>8875</v>
      </c>
      <c r="T43" s="3" t="s">
        <v>9181</v>
      </c>
      <c r="U43" s="3" t="s">
        <v>9182</v>
      </c>
      <c r="V43" s="3" t="s">
        <v>9183</v>
      </c>
      <c r="W43" s="3" t="s">
        <v>9184</v>
      </c>
      <c r="X43" s="3" t="s">
        <v>9185</v>
      </c>
      <c r="Y43" s="3" t="s">
        <v>9176</v>
      </c>
      <c r="Z43" s="3" t="s">
        <v>8875</v>
      </c>
      <c r="AA43" s="3" t="s">
        <v>9186</v>
      </c>
      <c r="AB43" s="3" t="s">
        <v>9187</v>
      </c>
      <c r="AC43" s="3">
        <v>9</v>
      </c>
      <c r="AD43" s="3" t="s">
        <v>9188</v>
      </c>
      <c r="AE43" s="3" t="s">
        <v>9189</v>
      </c>
      <c r="AF43" s="3">
        <v>5</v>
      </c>
      <c r="AG43" s="14">
        <v>46097</v>
      </c>
    </row>
    <row r="44" spans="1:33" ht="15.75" customHeight="1" x14ac:dyDescent="0.25">
      <c r="A44" s="3" t="s">
        <v>252</v>
      </c>
      <c r="B44" s="3" t="s">
        <v>224</v>
      </c>
      <c r="C44" s="3" t="s">
        <v>253</v>
      </c>
      <c r="E44" s="3">
        <v>263</v>
      </c>
      <c r="F44" s="3">
        <v>751</v>
      </c>
      <c r="G44" s="3">
        <v>69</v>
      </c>
      <c r="H44" s="3" t="b">
        <v>0</v>
      </c>
      <c r="I44" s="3" t="b">
        <v>0</v>
      </c>
      <c r="N44" s="3">
        <v>6.9099999999999995E-2</v>
      </c>
      <c r="O44" s="12" t="s">
        <v>263</v>
      </c>
      <c r="P44" s="3" t="s">
        <v>235</v>
      </c>
      <c r="Q44" s="3" t="s">
        <v>236</v>
      </c>
      <c r="R44" s="3" t="s">
        <v>8874</v>
      </c>
      <c r="S44" s="3" t="s">
        <v>8875</v>
      </c>
      <c r="V44" s="3" t="s">
        <v>8863</v>
      </c>
      <c r="W44" s="3" t="s">
        <v>8863</v>
      </c>
      <c r="Y44" s="3" t="s">
        <v>8865</v>
      </c>
      <c r="Z44" s="3" t="s">
        <v>8876</v>
      </c>
      <c r="AA44" s="3" t="s">
        <v>9190</v>
      </c>
      <c r="AB44" s="3" t="s">
        <v>9191</v>
      </c>
      <c r="AC44" s="3">
        <v>1</v>
      </c>
      <c r="AD44" s="3" t="s">
        <v>9192</v>
      </c>
      <c r="AE44" s="3" t="s">
        <v>9193</v>
      </c>
      <c r="AF44" s="3">
        <v>5</v>
      </c>
      <c r="AG44" s="14">
        <v>46097</v>
      </c>
    </row>
    <row r="45" spans="1:33" ht="15.75" customHeight="1" x14ac:dyDescent="0.25">
      <c r="A45" s="3" t="s">
        <v>264</v>
      </c>
      <c r="B45" s="3" t="s">
        <v>224</v>
      </c>
      <c r="C45" s="3" t="s">
        <v>265</v>
      </c>
      <c r="E45" s="3">
        <v>256</v>
      </c>
      <c r="F45" s="3">
        <v>1903</v>
      </c>
      <c r="G45" s="3">
        <v>10</v>
      </c>
      <c r="H45" s="3" t="b">
        <v>0</v>
      </c>
      <c r="I45" s="3" t="b">
        <v>0</v>
      </c>
      <c r="N45" s="3">
        <v>9.4899999999999998E-2</v>
      </c>
      <c r="O45" s="12" t="s">
        <v>277</v>
      </c>
      <c r="P45" s="3" t="s">
        <v>235</v>
      </c>
      <c r="Q45" s="3" t="s">
        <v>236</v>
      </c>
      <c r="R45" s="3" t="s">
        <v>8874</v>
      </c>
      <c r="S45" s="3" t="s">
        <v>8875</v>
      </c>
      <c r="V45" s="3" t="s">
        <v>9194</v>
      </c>
      <c r="W45" s="3" t="s">
        <v>8859</v>
      </c>
      <c r="X45" s="3" t="s">
        <v>9195</v>
      </c>
      <c r="Y45" s="3" t="s">
        <v>8865</v>
      </c>
      <c r="Z45" s="3" t="s">
        <v>8876</v>
      </c>
      <c r="AA45" s="3" t="s">
        <v>9196</v>
      </c>
      <c r="AB45" s="3" t="s">
        <v>8969</v>
      </c>
      <c r="AC45" s="3">
        <v>1</v>
      </c>
      <c r="AD45" s="3" t="s">
        <v>9197</v>
      </c>
      <c r="AE45" s="3" t="s">
        <v>9198</v>
      </c>
      <c r="AF45" s="3">
        <v>5</v>
      </c>
      <c r="AG45" s="14">
        <v>46097</v>
      </c>
    </row>
    <row r="46" spans="1:33" ht="15.75" customHeight="1" x14ac:dyDescent="0.25">
      <c r="A46" s="3" t="s">
        <v>278</v>
      </c>
      <c r="B46" s="3" t="s">
        <v>224</v>
      </c>
      <c r="C46" s="3" t="s">
        <v>279</v>
      </c>
      <c r="D46" s="3" t="s">
        <v>280</v>
      </c>
      <c r="E46" s="3">
        <v>783</v>
      </c>
      <c r="F46" s="3">
        <v>1179</v>
      </c>
      <c r="G46" s="3">
        <v>220</v>
      </c>
      <c r="H46" s="3" t="b">
        <v>0</v>
      </c>
      <c r="I46" s="3" t="b">
        <v>0</v>
      </c>
      <c r="J46" s="3" t="s">
        <v>281</v>
      </c>
      <c r="K46" s="12" t="s">
        <v>282</v>
      </c>
      <c r="M46" s="3" t="s">
        <v>284</v>
      </c>
      <c r="N46" s="3">
        <v>1.0500000000000001E-2</v>
      </c>
      <c r="O46" s="12" t="s">
        <v>295</v>
      </c>
      <c r="P46" s="3" t="s">
        <v>235</v>
      </c>
      <c r="Q46" s="3" t="s">
        <v>236</v>
      </c>
      <c r="R46" s="3" t="s">
        <v>8874</v>
      </c>
      <c r="S46" s="3" t="s">
        <v>8875</v>
      </c>
      <c r="V46" s="3" t="s">
        <v>8863</v>
      </c>
      <c r="W46" s="3" t="s">
        <v>8863</v>
      </c>
      <c r="Y46" s="3" t="s">
        <v>8865</v>
      </c>
      <c r="Z46" s="3" t="s">
        <v>8876</v>
      </c>
      <c r="AA46" s="3" t="s">
        <v>9199</v>
      </c>
      <c r="AB46" s="3" t="s">
        <v>9200</v>
      </c>
      <c r="AC46" s="3">
        <v>1</v>
      </c>
      <c r="AD46" s="3" t="s">
        <v>9201</v>
      </c>
      <c r="AE46" s="3" t="s">
        <v>9202</v>
      </c>
      <c r="AF46" s="3">
        <v>5</v>
      </c>
      <c r="AG46" s="14">
        <v>46097</v>
      </c>
    </row>
    <row r="47" spans="1:33" ht="15.75" customHeight="1" x14ac:dyDescent="0.25">
      <c r="A47" s="3" t="s">
        <v>296</v>
      </c>
      <c r="B47" s="3" t="s">
        <v>224</v>
      </c>
      <c r="C47" s="3" t="s">
        <v>297</v>
      </c>
      <c r="D47" s="3" t="s">
        <v>298</v>
      </c>
      <c r="E47" s="3">
        <v>2400</v>
      </c>
      <c r="F47" s="3">
        <v>3030</v>
      </c>
      <c r="G47" s="3">
        <v>207</v>
      </c>
      <c r="H47" s="3" t="b">
        <v>0</v>
      </c>
      <c r="I47" s="3" t="b">
        <v>0</v>
      </c>
      <c r="N47" s="3">
        <v>3.6499999999999998E-2</v>
      </c>
      <c r="O47" s="12" t="s">
        <v>309</v>
      </c>
      <c r="P47" s="3" t="s">
        <v>235</v>
      </c>
      <c r="Q47" s="3" t="s">
        <v>236</v>
      </c>
      <c r="R47" s="3" t="s">
        <v>8874</v>
      </c>
      <c r="S47" s="3" t="s">
        <v>8875</v>
      </c>
      <c r="V47" s="3" t="s">
        <v>8863</v>
      </c>
      <c r="W47" s="3" t="s">
        <v>8863</v>
      </c>
      <c r="Y47" s="3" t="s">
        <v>8865</v>
      </c>
      <c r="Z47" s="3" t="s">
        <v>8876</v>
      </c>
      <c r="AA47" s="3" t="s">
        <v>9203</v>
      </c>
      <c r="AB47" s="3" t="s">
        <v>9204</v>
      </c>
      <c r="AC47" s="3">
        <v>1</v>
      </c>
      <c r="AD47" s="3" t="s">
        <v>9205</v>
      </c>
      <c r="AE47" s="3" t="s">
        <v>9206</v>
      </c>
      <c r="AF47" s="3">
        <v>5</v>
      </c>
      <c r="AG47" s="14">
        <v>46097</v>
      </c>
    </row>
    <row r="48" spans="1:33" ht="15.75" customHeight="1" x14ac:dyDescent="0.25">
      <c r="A48" s="3" t="s">
        <v>310</v>
      </c>
      <c r="B48" s="3" t="s">
        <v>224</v>
      </c>
      <c r="C48" s="3" t="s">
        <v>311</v>
      </c>
      <c r="D48" s="3" t="s">
        <v>312</v>
      </c>
      <c r="E48" s="3">
        <v>4125</v>
      </c>
      <c r="F48" s="3">
        <v>450</v>
      </c>
      <c r="G48" s="3">
        <v>80</v>
      </c>
      <c r="H48" s="3" t="b">
        <v>0</v>
      </c>
      <c r="I48" s="3" t="b">
        <v>0</v>
      </c>
      <c r="N48" s="3">
        <v>0.1108</v>
      </c>
      <c r="O48" s="12" t="s">
        <v>324</v>
      </c>
      <c r="P48" s="3" t="s">
        <v>235</v>
      </c>
      <c r="Q48" s="3" t="s">
        <v>236</v>
      </c>
      <c r="R48" s="3" t="s">
        <v>9140</v>
      </c>
      <c r="S48" s="3" t="s">
        <v>8866</v>
      </c>
      <c r="V48" s="3" t="s">
        <v>8863</v>
      </c>
      <c r="W48" s="3" t="s">
        <v>8863</v>
      </c>
      <c r="Y48" s="3" t="s">
        <v>8865</v>
      </c>
      <c r="Z48" s="3" t="s">
        <v>8876</v>
      </c>
      <c r="AC48" s="3">
        <v>0</v>
      </c>
      <c r="AD48" s="3" t="s">
        <v>9207</v>
      </c>
      <c r="AE48" s="3" t="s">
        <v>9208</v>
      </c>
      <c r="AF48" s="3">
        <v>5</v>
      </c>
      <c r="AG48" s="14">
        <v>46097</v>
      </c>
    </row>
    <row r="49" spans="1:33" ht="15.75" customHeight="1" x14ac:dyDescent="0.25">
      <c r="A49" s="3" t="s">
        <v>325</v>
      </c>
      <c r="B49" s="3" t="s">
        <v>224</v>
      </c>
      <c r="C49" s="3" t="s">
        <v>326</v>
      </c>
      <c r="D49" s="3" t="s">
        <v>327</v>
      </c>
      <c r="E49" s="3">
        <v>707</v>
      </c>
      <c r="F49" s="3">
        <v>1804</v>
      </c>
      <c r="G49" s="3">
        <v>61</v>
      </c>
      <c r="H49" s="3" t="b">
        <v>0</v>
      </c>
      <c r="I49" s="3" t="b">
        <v>1</v>
      </c>
      <c r="J49" s="3" t="s">
        <v>328</v>
      </c>
      <c r="K49" s="12" t="s">
        <v>329</v>
      </c>
      <c r="N49" s="3">
        <v>5.6000000000000001E-2</v>
      </c>
      <c r="O49" s="12" t="s">
        <v>339</v>
      </c>
      <c r="P49" s="3" t="s">
        <v>235</v>
      </c>
      <c r="Q49" s="3" t="s">
        <v>236</v>
      </c>
      <c r="R49" s="3" t="s">
        <v>8858</v>
      </c>
      <c r="S49" s="3" t="s">
        <v>8875</v>
      </c>
      <c r="T49" s="3" t="s">
        <v>9209</v>
      </c>
      <c r="U49" s="3" t="s">
        <v>9210</v>
      </c>
      <c r="V49" s="3" t="s">
        <v>9211</v>
      </c>
      <c r="W49" s="3" t="s">
        <v>8859</v>
      </c>
      <c r="X49" s="3" t="s">
        <v>9212</v>
      </c>
      <c r="Y49" s="3" t="s">
        <v>8921</v>
      </c>
      <c r="Z49" s="3" t="s">
        <v>8876</v>
      </c>
      <c r="AA49" s="3" t="s">
        <v>9213</v>
      </c>
      <c r="AB49" s="3" t="s">
        <v>9214</v>
      </c>
      <c r="AC49" s="3">
        <v>2</v>
      </c>
      <c r="AD49" s="3" t="s">
        <v>9215</v>
      </c>
      <c r="AE49" s="3" t="s">
        <v>9216</v>
      </c>
      <c r="AF49" s="3">
        <v>5</v>
      </c>
      <c r="AG49" s="14">
        <v>46097</v>
      </c>
    </row>
    <row r="50" spans="1:33" ht="15.75" customHeight="1" x14ac:dyDescent="0.25">
      <c r="A50" s="3" t="s">
        <v>340</v>
      </c>
      <c r="B50" s="3" t="s">
        <v>224</v>
      </c>
      <c r="C50" s="3" t="s">
        <v>341</v>
      </c>
      <c r="D50" s="3" t="s">
        <v>342</v>
      </c>
      <c r="E50" s="3">
        <v>701</v>
      </c>
      <c r="F50" s="3">
        <v>3613</v>
      </c>
      <c r="G50" s="3">
        <v>524</v>
      </c>
      <c r="H50" s="3" t="b">
        <v>0</v>
      </c>
      <c r="I50" s="3" t="b">
        <v>0</v>
      </c>
      <c r="K50" s="12" t="s">
        <v>343</v>
      </c>
      <c r="N50" s="3">
        <v>1.6899999999999998E-2</v>
      </c>
      <c r="O50" s="12" t="s">
        <v>352</v>
      </c>
      <c r="P50" s="3" t="s">
        <v>235</v>
      </c>
      <c r="Q50" s="3" t="s">
        <v>236</v>
      </c>
      <c r="R50" s="3" t="s">
        <v>8874</v>
      </c>
      <c r="S50" s="3" t="s">
        <v>8875</v>
      </c>
      <c r="V50" s="3" t="s">
        <v>8863</v>
      </c>
      <c r="W50" s="3" t="s">
        <v>8863</v>
      </c>
      <c r="X50" s="3" t="s">
        <v>9217</v>
      </c>
      <c r="Y50" s="3" t="s">
        <v>8865</v>
      </c>
      <c r="Z50" s="3" t="s">
        <v>8876</v>
      </c>
      <c r="AA50" s="3" t="s">
        <v>9218</v>
      </c>
      <c r="AB50" s="3" t="s">
        <v>8934</v>
      </c>
      <c r="AC50" s="3">
        <v>1</v>
      </c>
      <c r="AD50" s="3" t="s">
        <v>9219</v>
      </c>
      <c r="AE50" s="3" t="s">
        <v>9220</v>
      </c>
      <c r="AF50" s="3">
        <v>5</v>
      </c>
      <c r="AG50" s="14">
        <v>46097</v>
      </c>
    </row>
    <row r="51" spans="1:33" ht="15.75" customHeight="1" x14ac:dyDescent="0.25">
      <c r="A51" s="3" t="s">
        <v>353</v>
      </c>
      <c r="B51" s="3" t="s">
        <v>224</v>
      </c>
      <c r="C51" s="3" t="s">
        <v>354</v>
      </c>
      <c r="D51" s="3" t="s">
        <v>355</v>
      </c>
      <c r="E51" s="3">
        <v>56</v>
      </c>
      <c r="F51" s="3">
        <v>291</v>
      </c>
      <c r="G51" s="3">
        <v>14</v>
      </c>
      <c r="H51" s="3" t="b">
        <v>0</v>
      </c>
      <c r="I51" s="3" t="b">
        <v>0</v>
      </c>
      <c r="J51" s="3" t="s">
        <v>356</v>
      </c>
      <c r="N51" s="3">
        <v>0.2455</v>
      </c>
      <c r="O51" s="12" t="s">
        <v>368</v>
      </c>
      <c r="P51" s="3" t="s">
        <v>235</v>
      </c>
      <c r="Q51" s="3" t="s">
        <v>236</v>
      </c>
      <c r="R51" s="3" t="s">
        <v>9171</v>
      </c>
      <c r="S51" s="3" t="s">
        <v>8875</v>
      </c>
      <c r="T51" s="3" t="s">
        <v>9221</v>
      </c>
      <c r="U51" s="3" t="s">
        <v>9222</v>
      </c>
      <c r="V51" s="3" t="s">
        <v>9223</v>
      </c>
      <c r="W51" s="3" t="s">
        <v>8875</v>
      </c>
      <c r="X51" s="3" t="s">
        <v>9224</v>
      </c>
      <c r="Y51" s="3" t="s">
        <v>9176</v>
      </c>
      <c r="Z51" s="3" t="s">
        <v>8875</v>
      </c>
      <c r="AA51" s="3" t="s">
        <v>9225</v>
      </c>
      <c r="AB51" s="3" t="s">
        <v>9226</v>
      </c>
      <c r="AC51" s="3">
        <v>9</v>
      </c>
      <c r="AD51" s="3" t="s">
        <v>9227</v>
      </c>
      <c r="AE51" s="3" t="s">
        <v>9228</v>
      </c>
      <c r="AF51" s="3">
        <v>5</v>
      </c>
      <c r="AG51" s="14">
        <v>46097</v>
      </c>
    </row>
    <row r="52" spans="1:33" ht="15.75" customHeight="1" x14ac:dyDescent="0.25">
      <c r="A52" s="3" t="s">
        <v>369</v>
      </c>
      <c r="B52" s="3" t="s">
        <v>224</v>
      </c>
      <c r="C52" s="3" t="s">
        <v>370</v>
      </c>
      <c r="D52" s="3" t="s">
        <v>371</v>
      </c>
      <c r="E52" s="3">
        <v>816</v>
      </c>
      <c r="F52" s="3">
        <v>1468</v>
      </c>
      <c r="G52" s="3">
        <v>54</v>
      </c>
      <c r="H52" s="3" t="b">
        <v>1</v>
      </c>
      <c r="I52" s="3" t="b">
        <v>0</v>
      </c>
      <c r="K52" s="12" t="s">
        <v>372</v>
      </c>
      <c r="N52" s="3">
        <v>4.3099999999999999E-2</v>
      </c>
      <c r="O52" s="12" t="s">
        <v>385</v>
      </c>
      <c r="P52" s="3" t="s">
        <v>235</v>
      </c>
      <c r="Q52" s="3" t="s">
        <v>236</v>
      </c>
      <c r="R52" s="3" t="s">
        <v>9171</v>
      </c>
      <c r="S52" s="3" t="s">
        <v>8875</v>
      </c>
      <c r="T52" s="3" t="s">
        <v>9229</v>
      </c>
      <c r="U52" s="3" t="s">
        <v>9230</v>
      </c>
      <c r="V52" s="3" t="s">
        <v>9231</v>
      </c>
      <c r="W52" s="3" t="s">
        <v>8875</v>
      </c>
      <c r="X52" s="3" t="s">
        <v>9232</v>
      </c>
      <c r="Y52" s="3" t="s">
        <v>9176</v>
      </c>
      <c r="Z52" s="3" t="s">
        <v>8859</v>
      </c>
      <c r="AA52" s="3" t="s">
        <v>9233</v>
      </c>
      <c r="AB52" s="3" t="s">
        <v>9234</v>
      </c>
      <c r="AC52" s="3">
        <v>6</v>
      </c>
      <c r="AD52" s="3" t="s">
        <v>9235</v>
      </c>
      <c r="AE52" s="3" t="s">
        <v>9236</v>
      </c>
      <c r="AF52" s="3">
        <v>5</v>
      </c>
      <c r="AG52" s="14">
        <v>46097</v>
      </c>
    </row>
    <row r="53" spans="1:33" ht="15.75" customHeight="1" x14ac:dyDescent="0.25">
      <c r="A53" s="3" t="s">
        <v>386</v>
      </c>
      <c r="B53" s="3" t="s">
        <v>224</v>
      </c>
      <c r="C53" s="3" t="s">
        <v>387</v>
      </c>
      <c r="D53" s="3" t="s">
        <v>388</v>
      </c>
      <c r="E53" s="3">
        <v>520</v>
      </c>
      <c r="F53" s="3">
        <v>1186</v>
      </c>
      <c r="G53" s="3">
        <v>105</v>
      </c>
      <c r="H53" s="3" t="b">
        <v>0</v>
      </c>
      <c r="I53" s="3" t="b">
        <v>1</v>
      </c>
      <c r="J53" s="3" t="s">
        <v>389</v>
      </c>
      <c r="M53" s="3">
        <v>9613357474</v>
      </c>
      <c r="N53" s="3">
        <v>1.83E-2</v>
      </c>
      <c r="O53" s="12" t="s">
        <v>399</v>
      </c>
      <c r="P53" s="3" t="s">
        <v>235</v>
      </c>
      <c r="Q53" s="3" t="s">
        <v>236</v>
      </c>
      <c r="R53" s="3" t="s">
        <v>2918</v>
      </c>
      <c r="S53" s="3" t="s">
        <v>8875</v>
      </c>
      <c r="T53" s="3" t="s">
        <v>9237</v>
      </c>
      <c r="U53" s="3" t="s">
        <v>9238</v>
      </c>
      <c r="V53" s="3" t="s">
        <v>9239</v>
      </c>
      <c r="W53" s="3" t="s">
        <v>8859</v>
      </c>
      <c r="Y53" s="3" t="s">
        <v>8885</v>
      </c>
      <c r="Z53" s="3" t="s">
        <v>8859</v>
      </c>
      <c r="AA53" s="3" t="s">
        <v>9240</v>
      </c>
      <c r="AB53" s="3" t="s">
        <v>9241</v>
      </c>
      <c r="AC53" s="3">
        <v>6</v>
      </c>
      <c r="AD53" s="3" t="s">
        <v>9242</v>
      </c>
      <c r="AE53" s="3" t="s">
        <v>9243</v>
      </c>
      <c r="AF53" s="3">
        <v>5</v>
      </c>
      <c r="AG53" s="14">
        <v>46097</v>
      </c>
    </row>
    <row r="54" spans="1:33" ht="12.5" x14ac:dyDescent="0.25">
      <c r="A54" s="3" t="s">
        <v>400</v>
      </c>
      <c r="B54" s="3" t="s">
        <v>224</v>
      </c>
      <c r="C54" s="3" t="s">
        <v>401</v>
      </c>
      <c r="E54" s="3">
        <v>239</v>
      </c>
      <c r="F54" s="3">
        <v>720</v>
      </c>
      <c r="G54" s="3">
        <v>35</v>
      </c>
      <c r="H54" s="3" t="b">
        <v>0</v>
      </c>
      <c r="I54" s="3" t="b">
        <v>0</v>
      </c>
      <c r="N54" s="3">
        <v>5.6099999999999997E-2</v>
      </c>
      <c r="O54" s="12" t="s">
        <v>412</v>
      </c>
      <c r="P54" s="3" t="s">
        <v>235</v>
      </c>
      <c r="Q54" s="3" t="s">
        <v>236</v>
      </c>
      <c r="R54" s="3" t="s">
        <v>2918</v>
      </c>
      <c r="S54" s="3" t="s">
        <v>8875</v>
      </c>
      <c r="T54" s="3" t="s">
        <v>9244</v>
      </c>
      <c r="U54" s="3" t="s">
        <v>9245</v>
      </c>
      <c r="V54" s="3" t="s">
        <v>9246</v>
      </c>
      <c r="W54" s="3" t="s">
        <v>8859</v>
      </c>
      <c r="X54" s="3" t="s">
        <v>9247</v>
      </c>
      <c r="Y54" s="3" t="s">
        <v>8885</v>
      </c>
      <c r="Z54" s="3" t="s">
        <v>8859</v>
      </c>
      <c r="AA54" s="3" t="s">
        <v>9248</v>
      </c>
      <c r="AB54" s="3" t="s">
        <v>9249</v>
      </c>
      <c r="AC54" s="3">
        <v>5</v>
      </c>
      <c r="AD54" s="3" t="s">
        <v>9250</v>
      </c>
      <c r="AE54" s="3" t="s">
        <v>9251</v>
      </c>
      <c r="AF54" s="3">
        <v>5</v>
      </c>
      <c r="AG54" s="14">
        <v>46097</v>
      </c>
    </row>
    <row r="55" spans="1:33" ht="12.5" x14ac:dyDescent="0.25">
      <c r="A55" s="3" t="s">
        <v>413</v>
      </c>
      <c r="B55" s="3" t="s">
        <v>224</v>
      </c>
      <c r="C55" s="3" t="s">
        <v>414</v>
      </c>
      <c r="E55" s="3">
        <v>719</v>
      </c>
      <c r="F55" s="3">
        <v>1447</v>
      </c>
      <c r="G55" s="3">
        <v>198</v>
      </c>
      <c r="H55" s="3" t="b">
        <v>0</v>
      </c>
      <c r="I55" s="3" t="b">
        <v>0</v>
      </c>
      <c r="N55" s="3">
        <v>6.7799999999999999E-2</v>
      </c>
      <c r="O55" s="12" t="s">
        <v>425</v>
      </c>
      <c r="P55" s="3" t="s">
        <v>235</v>
      </c>
      <c r="Q55" s="3" t="s">
        <v>236</v>
      </c>
      <c r="R55" s="3" t="s">
        <v>9171</v>
      </c>
      <c r="S55" s="3" t="s">
        <v>8859</v>
      </c>
      <c r="T55" s="3" t="s">
        <v>9252</v>
      </c>
      <c r="U55" s="3" t="s">
        <v>9253</v>
      </c>
      <c r="V55" s="3" t="s">
        <v>9254</v>
      </c>
      <c r="W55" s="3" t="s">
        <v>8859</v>
      </c>
      <c r="X55" s="3" t="s">
        <v>9255</v>
      </c>
      <c r="Y55" s="3" t="s">
        <v>9176</v>
      </c>
      <c r="Z55" s="3" t="s">
        <v>8866</v>
      </c>
      <c r="AA55" s="3" t="s">
        <v>9256</v>
      </c>
      <c r="AB55" s="3" t="s">
        <v>9257</v>
      </c>
      <c r="AC55" s="3">
        <v>4</v>
      </c>
      <c r="AD55" s="3" t="s">
        <v>9258</v>
      </c>
      <c r="AE55" s="3" t="s">
        <v>9259</v>
      </c>
      <c r="AF55" s="3">
        <v>5</v>
      </c>
      <c r="AG55" s="14">
        <v>46097</v>
      </c>
    </row>
    <row r="56" spans="1:33" ht="12.5" x14ac:dyDescent="0.25">
      <c r="A56" s="3" t="s">
        <v>426</v>
      </c>
      <c r="B56" s="3" t="s">
        <v>224</v>
      </c>
      <c r="C56" s="3" t="s">
        <v>427</v>
      </c>
      <c r="D56" s="3" t="s">
        <v>428</v>
      </c>
      <c r="E56" s="3">
        <v>186149</v>
      </c>
      <c r="F56" s="3">
        <v>3147</v>
      </c>
      <c r="G56" s="3">
        <v>709</v>
      </c>
      <c r="H56" s="3" t="b">
        <v>1</v>
      </c>
      <c r="I56" s="3" t="b">
        <v>0</v>
      </c>
      <c r="K56" s="12" t="s">
        <v>429</v>
      </c>
      <c r="N56" s="3">
        <v>2.9999999999999997E-4</v>
      </c>
      <c r="O56" s="12" t="s">
        <v>441</v>
      </c>
      <c r="P56" s="3" t="s">
        <v>235</v>
      </c>
      <c r="Q56" s="3" t="s">
        <v>236</v>
      </c>
      <c r="R56" s="3" t="s">
        <v>9171</v>
      </c>
      <c r="S56" s="3" t="s">
        <v>8875</v>
      </c>
      <c r="T56" s="3" t="s">
        <v>9260</v>
      </c>
      <c r="U56" s="3" t="s">
        <v>9261</v>
      </c>
      <c r="V56" s="3" t="s">
        <v>9262</v>
      </c>
      <c r="W56" s="3" t="s">
        <v>9184</v>
      </c>
      <c r="X56" s="3" t="s">
        <v>9263</v>
      </c>
      <c r="Y56" s="3" t="s">
        <v>9176</v>
      </c>
      <c r="Z56" s="3" t="s">
        <v>8875</v>
      </c>
      <c r="AA56" s="3" t="s">
        <v>9264</v>
      </c>
      <c r="AB56" s="3" t="s">
        <v>9265</v>
      </c>
      <c r="AC56" s="3">
        <v>10</v>
      </c>
      <c r="AD56" s="3" t="s">
        <v>9266</v>
      </c>
      <c r="AE56" s="3" t="s">
        <v>9267</v>
      </c>
      <c r="AF56" s="3">
        <v>0</v>
      </c>
      <c r="AG56" s="14">
        <v>46097</v>
      </c>
    </row>
    <row r="57" spans="1:33" ht="12.5" x14ac:dyDescent="0.25">
      <c r="A57" s="3" t="s">
        <v>442</v>
      </c>
      <c r="B57" s="3" t="s">
        <v>224</v>
      </c>
      <c r="C57" s="3" t="s">
        <v>443</v>
      </c>
      <c r="D57" s="3" t="s">
        <v>444</v>
      </c>
      <c r="E57" s="3">
        <v>1061</v>
      </c>
      <c r="F57" s="3">
        <v>4344</v>
      </c>
      <c r="G57" s="3">
        <v>116</v>
      </c>
      <c r="H57" s="3" t="b">
        <v>0</v>
      </c>
      <c r="I57" s="3" t="b">
        <v>0</v>
      </c>
      <c r="J57" s="3" t="s">
        <v>445</v>
      </c>
      <c r="K57" s="12" t="s">
        <v>446</v>
      </c>
      <c r="N57" s="3">
        <v>5.4899999999999997E-2</v>
      </c>
      <c r="O57" s="12" t="s">
        <v>459</v>
      </c>
      <c r="P57" s="3" t="s">
        <v>235</v>
      </c>
      <c r="Q57" s="3" t="s">
        <v>236</v>
      </c>
      <c r="R57" s="3" t="s">
        <v>8874</v>
      </c>
      <c r="S57" s="3" t="s">
        <v>8875</v>
      </c>
      <c r="V57" s="3" t="s">
        <v>8863</v>
      </c>
      <c r="W57" s="3" t="s">
        <v>8863</v>
      </c>
      <c r="X57" s="3" t="s">
        <v>9268</v>
      </c>
      <c r="Y57" s="3" t="s">
        <v>8865</v>
      </c>
      <c r="Z57" s="3" t="s">
        <v>8876</v>
      </c>
      <c r="AA57" s="3" t="s">
        <v>9269</v>
      </c>
      <c r="AB57" s="3" t="s">
        <v>8934</v>
      </c>
      <c r="AC57" s="3">
        <v>1</v>
      </c>
      <c r="AD57" s="3" t="s">
        <v>9270</v>
      </c>
      <c r="AE57" s="3" t="s">
        <v>9271</v>
      </c>
      <c r="AF57" s="3">
        <v>5</v>
      </c>
      <c r="AG57" s="14">
        <v>46097</v>
      </c>
    </row>
    <row r="58" spans="1:33" ht="12.5" x14ac:dyDescent="0.25">
      <c r="A58" s="3" t="s">
        <v>460</v>
      </c>
      <c r="B58" s="3" t="s">
        <v>224</v>
      </c>
      <c r="C58" s="3" t="s">
        <v>461</v>
      </c>
      <c r="D58" s="3" t="s">
        <v>462</v>
      </c>
      <c r="E58" s="3">
        <v>1632</v>
      </c>
      <c r="F58" s="3">
        <v>3544</v>
      </c>
      <c r="G58" s="3">
        <v>32</v>
      </c>
      <c r="H58" s="3" t="b">
        <v>0</v>
      </c>
      <c r="I58" s="3" t="b">
        <v>0</v>
      </c>
      <c r="N58" s="3">
        <v>1.6299999999999999E-2</v>
      </c>
      <c r="O58" s="12" t="s">
        <v>470</v>
      </c>
      <c r="P58" s="3" t="s">
        <v>235</v>
      </c>
      <c r="Q58" s="3" t="s">
        <v>236</v>
      </c>
      <c r="R58" s="3" t="s">
        <v>2918</v>
      </c>
      <c r="S58" s="3" t="s">
        <v>8875</v>
      </c>
      <c r="T58" s="3" t="s">
        <v>9272</v>
      </c>
      <c r="U58" s="3" t="s">
        <v>9273</v>
      </c>
      <c r="V58" s="3" t="s">
        <v>9274</v>
      </c>
      <c r="W58" s="3" t="s">
        <v>8859</v>
      </c>
      <c r="X58" s="3" t="s">
        <v>9275</v>
      </c>
      <c r="Y58" s="3" t="s">
        <v>8885</v>
      </c>
      <c r="Z58" s="3" t="s">
        <v>8859</v>
      </c>
      <c r="AA58" s="3" t="s">
        <v>9276</v>
      </c>
      <c r="AB58" s="3" t="s">
        <v>9277</v>
      </c>
      <c r="AC58" s="3">
        <v>5</v>
      </c>
      <c r="AD58" s="3" t="s">
        <v>9278</v>
      </c>
      <c r="AE58" s="3" t="s">
        <v>9279</v>
      </c>
      <c r="AF58" s="3">
        <v>0</v>
      </c>
      <c r="AG58" s="14">
        <v>46097</v>
      </c>
    </row>
    <row r="59" spans="1:33" ht="12.5" x14ac:dyDescent="0.25">
      <c r="A59" s="3" t="s">
        <v>471</v>
      </c>
      <c r="B59" s="3" t="s">
        <v>224</v>
      </c>
      <c r="D59" s="3" t="s">
        <v>472</v>
      </c>
      <c r="E59" s="3">
        <v>1248</v>
      </c>
      <c r="F59" s="3">
        <v>944</v>
      </c>
      <c r="G59" s="3">
        <v>52</v>
      </c>
      <c r="H59" s="3" t="b">
        <v>0</v>
      </c>
      <c r="I59" s="3" t="b">
        <v>0</v>
      </c>
      <c r="J59" s="3" t="s">
        <v>473</v>
      </c>
      <c r="N59" s="3">
        <v>8.8999999999999996E-2</v>
      </c>
      <c r="O59" s="12" t="s">
        <v>484</v>
      </c>
      <c r="P59" s="3" t="s">
        <v>235</v>
      </c>
      <c r="Q59" s="3" t="s">
        <v>236</v>
      </c>
      <c r="R59" s="3" t="s">
        <v>9171</v>
      </c>
      <c r="S59" s="3" t="s">
        <v>8875</v>
      </c>
      <c r="T59" s="3" t="s">
        <v>9280</v>
      </c>
      <c r="U59" s="3" t="s">
        <v>9281</v>
      </c>
      <c r="V59" s="3" t="s">
        <v>9282</v>
      </c>
      <c r="W59" s="3" t="s">
        <v>8875</v>
      </c>
      <c r="X59" s="3" t="s">
        <v>9283</v>
      </c>
      <c r="Y59" s="3" t="s">
        <v>9176</v>
      </c>
      <c r="Z59" s="3" t="s">
        <v>8859</v>
      </c>
      <c r="AA59" s="3" t="s">
        <v>9284</v>
      </c>
      <c r="AB59" s="3" t="s">
        <v>9285</v>
      </c>
      <c r="AC59" s="3">
        <v>6</v>
      </c>
      <c r="AD59" s="3" t="s">
        <v>9286</v>
      </c>
      <c r="AE59" s="3" t="s">
        <v>9287</v>
      </c>
      <c r="AF59" s="3">
        <v>5</v>
      </c>
      <c r="AG59" s="14">
        <v>46097</v>
      </c>
    </row>
    <row r="60" spans="1:33" ht="12.5" x14ac:dyDescent="0.25">
      <c r="A60" s="3" t="s">
        <v>485</v>
      </c>
      <c r="B60" s="3" t="s">
        <v>224</v>
      </c>
      <c r="C60" s="3" t="s">
        <v>486</v>
      </c>
      <c r="D60" s="3" t="s">
        <v>487</v>
      </c>
      <c r="E60" s="3">
        <v>328</v>
      </c>
      <c r="F60" s="3">
        <v>638</v>
      </c>
      <c r="G60" s="3">
        <v>52</v>
      </c>
      <c r="H60" s="3" t="b">
        <v>0</v>
      </c>
      <c r="I60" s="3" t="b">
        <v>0</v>
      </c>
      <c r="J60" s="3" t="s">
        <v>473</v>
      </c>
      <c r="K60" s="12" t="s">
        <v>488</v>
      </c>
      <c r="N60" s="3">
        <v>1.9300000000000001E-2</v>
      </c>
      <c r="O60" s="12" t="s">
        <v>499</v>
      </c>
      <c r="P60" s="3" t="s">
        <v>235</v>
      </c>
      <c r="Q60" s="3" t="s">
        <v>236</v>
      </c>
      <c r="R60" s="3" t="s">
        <v>2918</v>
      </c>
      <c r="S60" s="3" t="s">
        <v>8875</v>
      </c>
      <c r="T60" s="3" t="s">
        <v>9288</v>
      </c>
      <c r="U60" s="3" t="s">
        <v>9289</v>
      </c>
      <c r="V60" s="3" t="s">
        <v>9290</v>
      </c>
      <c r="W60" s="3" t="s">
        <v>8863</v>
      </c>
      <c r="Y60" s="3" t="s">
        <v>8885</v>
      </c>
      <c r="Z60" s="3" t="s">
        <v>8866</v>
      </c>
      <c r="AA60" s="3" t="s">
        <v>9291</v>
      </c>
      <c r="AB60" s="3" t="s">
        <v>9292</v>
      </c>
      <c r="AC60" s="3">
        <v>2</v>
      </c>
      <c r="AD60" s="3" t="s">
        <v>9293</v>
      </c>
      <c r="AE60" s="3" t="s">
        <v>9294</v>
      </c>
      <c r="AF60" s="3">
        <v>5</v>
      </c>
      <c r="AG60" s="14">
        <v>46097</v>
      </c>
    </row>
    <row r="61" spans="1:33" ht="12.5" x14ac:dyDescent="0.25">
      <c r="A61" s="3" t="s">
        <v>500</v>
      </c>
      <c r="B61" s="3" t="s">
        <v>224</v>
      </c>
      <c r="C61" s="3" t="s">
        <v>501</v>
      </c>
      <c r="D61" s="3" t="s">
        <v>502</v>
      </c>
      <c r="E61" s="3">
        <v>3994</v>
      </c>
      <c r="F61" s="3">
        <v>1886</v>
      </c>
      <c r="G61" s="3">
        <v>3541</v>
      </c>
      <c r="H61" s="3" t="b">
        <v>0</v>
      </c>
      <c r="I61" s="3" t="b">
        <v>1</v>
      </c>
      <c r="J61" s="3" t="s">
        <v>503</v>
      </c>
      <c r="N61" s="3">
        <v>1.2999999999999999E-3</v>
      </c>
      <c r="O61" s="12" t="s">
        <v>512</v>
      </c>
      <c r="P61" s="3" t="s">
        <v>235</v>
      </c>
      <c r="Q61" s="3" t="s">
        <v>236</v>
      </c>
      <c r="R61" s="3" t="s">
        <v>8874</v>
      </c>
      <c r="S61" s="3" t="s">
        <v>8875</v>
      </c>
      <c r="V61" s="3" t="s">
        <v>9047</v>
      </c>
      <c r="W61" s="3" t="s">
        <v>8863</v>
      </c>
      <c r="Y61" s="3" t="s">
        <v>8885</v>
      </c>
      <c r="Z61" s="3" t="s">
        <v>8876</v>
      </c>
      <c r="AA61" s="3" t="s">
        <v>9295</v>
      </c>
      <c r="AB61" s="3" t="s">
        <v>9296</v>
      </c>
      <c r="AC61" s="3">
        <v>1</v>
      </c>
      <c r="AD61" s="3" t="s">
        <v>9297</v>
      </c>
      <c r="AE61" s="3" t="s">
        <v>9023</v>
      </c>
      <c r="AF61" s="3">
        <v>0</v>
      </c>
      <c r="AG61" s="14">
        <v>46097</v>
      </c>
    </row>
    <row r="62" spans="1:33" ht="12.5" x14ac:dyDescent="0.25">
      <c r="A62" s="3" t="s">
        <v>513</v>
      </c>
      <c r="B62" s="3" t="s">
        <v>224</v>
      </c>
      <c r="C62" s="3" t="s">
        <v>514</v>
      </c>
      <c r="D62" s="3" t="s">
        <v>515</v>
      </c>
      <c r="E62" s="3">
        <v>1224</v>
      </c>
      <c r="F62" s="3">
        <v>4381</v>
      </c>
      <c r="G62" s="3">
        <v>120</v>
      </c>
      <c r="H62" s="3" t="b">
        <v>1</v>
      </c>
      <c r="I62" s="3" t="b">
        <v>0</v>
      </c>
      <c r="K62" s="12" t="s">
        <v>516</v>
      </c>
      <c r="N62" s="3">
        <v>4.2799999999999998E-2</v>
      </c>
      <c r="O62" s="12" t="s">
        <v>529</v>
      </c>
      <c r="P62" s="3" t="s">
        <v>235</v>
      </c>
      <c r="Q62" s="3" t="s">
        <v>236</v>
      </c>
      <c r="R62" s="3" t="s">
        <v>9140</v>
      </c>
      <c r="S62" s="3" t="s">
        <v>8866</v>
      </c>
      <c r="V62" s="3" t="s">
        <v>8863</v>
      </c>
      <c r="W62" s="3" t="s">
        <v>8863</v>
      </c>
      <c r="Y62" s="3" t="s">
        <v>8865</v>
      </c>
      <c r="Z62" s="3" t="s">
        <v>8876</v>
      </c>
      <c r="AC62" s="3">
        <v>0</v>
      </c>
      <c r="AD62" s="3" t="s">
        <v>9207</v>
      </c>
      <c r="AE62" s="3" t="s">
        <v>9298</v>
      </c>
      <c r="AF62" s="3">
        <v>5</v>
      </c>
      <c r="AG62" s="14">
        <v>46097</v>
      </c>
    </row>
    <row r="63" spans="1:33" ht="12.5" x14ac:dyDescent="0.25">
      <c r="A63" s="3" t="s">
        <v>530</v>
      </c>
      <c r="B63" s="3" t="s">
        <v>224</v>
      </c>
      <c r="C63" s="3" t="s">
        <v>531</v>
      </c>
      <c r="E63" s="3">
        <v>72</v>
      </c>
      <c r="F63" s="3">
        <v>54</v>
      </c>
      <c r="G63" s="3">
        <v>22</v>
      </c>
      <c r="H63" s="3" t="b">
        <v>0</v>
      </c>
      <c r="I63" s="3" t="b">
        <v>0</v>
      </c>
      <c r="N63" s="3">
        <v>2.7799999999999998E-2</v>
      </c>
      <c r="O63" s="12" t="s">
        <v>540</v>
      </c>
      <c r="P63" s="3" t="s">
        <v>235</v>
      </c>
      <c r="Q63" s="3" t="s">
        <v>236</v>
      </c>
      <c r="R63" s="3" t="s">
        <v>8874</v>
      </c>
      <c r="S63" s="3" t="s">
        <v>8875</v>
      </c>
      <c r="V63" s="3" t="s">
        <v>8863</v>
      </c>
      <c r="W63" s="3" t="s">
        <v>8863</v>
      </c>
      <c r="X63" s="3" t="s">
        <v>9299</v>
      </c>
      <c r="Y63" s="3" t="s">
        <v>8865</v>
      </c>
      <c r="Z63" s="3" t="s">
        <v>8876</v>
      </c>
      <c r="AA63" s="3" t="s">
        <v>9300</v>
      </c>
      <c r="AB63" s="3" t="s">
        <v>9301</v>
      </c>
      <c r="AC63" s="3">
        <v>1</v>
      </c>
      <c r="AD63" s="3" t="s">
        <v>9302</v>
      </c>
      <c r="AE63" s="3" t="s">
        <v>9303</v>
      </c>
      <c r="AF63" s="3">
        <v>5</v>
      </c>
      <c r="AG63" s="14">
        <v>46097</v>
      </c>
    </row>
    <row r="64" spans="1:33" ht="12.5" x14ac:dyDescent="0.25">
      <c r="A64" s="3" t="s">
        <v>541</v>
      </c>
      <c r="B64" s="3" t="s">
        <v>224</v>
      </c>
      <c r="C64" s="3" t="s">
        <v>542</v>
      </c>
      <c r="D64" s="3" t="s">
        <v>543</v>
      </c>
      <c r="E64" s="3">
        <v>410</v>
      </c>
      <c r="F64" s="3">
        <v>298</v>
      </c>
      <c r="G64" s="3">
        <v>669</v>
      </c>
      <c r="H64" s="3" t="b">
        <v>0</v>
      </c>
      <c r="I64" s="3" t="b">
        <v>0</v>
      </c>
      <c r="K64" s="12" t="s">
        <v>544</v>
      </c>
      <c r="N64" s="3">
        <v>7.1300000000000002E-2</v>
      </c>
      <c r="O64" s="12" t="s">
        <v>557</v>
      </c>
      <c r="P64" s="3" t="s">
        <v>235</v>
      </c>
      <c r="Q64" s="3" t="s">
        <v>236</v>
      </c>
      <c r="R64" s="3" t="s">
        <v>2918</v>
      </c>
      <c r="S64" s="3" t="s">
        <v>8875</v>
      </c>
      <c r="T64" s="3" t="s">
        <v>9304</v>
      </c>
      <c r="U64" s="3" t="s">
        <v>9305</v>
      </c>
      <c r="V64" s="3" t="s">
        <v>9306</v>
      </c>
      <c r="W64" s="3" t="s">
        <v>8859</v>
      </c>
      <c r="X64" s="3" t="s">
        <v>9307</v>
      </c>
      <c r="Y64" s="3" t="s">
        <v>8885</v>
      </c>
      <c r="Z64" s="3" t="s">
        <v>8859</v>
      </c>
      <c r="AA64" s="3" t="s">
        <v>9308</v>
      </c>
      <c r="AB64" s="3" t="s">
        <v>9309</v>
      </c>
      <c r="AC64" s="3">
        <v>6</v>
      </c>
      <c r="AD64" s="3" t="s">
        <v>9310</v>
      </c>
      <c r="AE64" s="3" t="s">
        <v>9311</v>
      </c>
      <c r="AF64" s="3">
        <v>5</v>
      </c>
      <c r="AG64" s="14">
        <v>46097</v>
      </c>
    </row>
    <row r="65" spans="1:33" ht="12.5" x14ac:dyDescent="0.25">
      <c r="A65" s="3" t="s">
        <v>558</v>
      </c>
      <c r="B65" s="3" t="s">
        <v>224</v>
      </c>
      <c r="C65" s="3" t="s">
        <v>559</v>
      </c>
      <c r="D65" s="3" t="s">
        <v>560</v>
      </c>
      <c r="E65" s="3">
        <v>8635</v>
      </c>
      <c r="F65" s="3">
        <v>851</v>
      </c>
      <c r="G65" s="3">
        <v>230</v>
      </c>
      <c r="H65" s="3" t="b">
        <v>0</v>
      </c>
      <c r="I65" s="3" t="b">
        <v>1</v>
      </c>
      <c r="J65" s="3" t="s">
        <v>561</v>
      </c>
      <c r="K65" s="12" t="s">
        <v>562</v>
      </c>
      <c r="N65" s="3">
        <v>5.8799999999999998E-2</v>
      </c>
      <c r="O65" s="12" t="s">
        <v>574</v>
      </c>
      <c r="P65" s="3" t="s">
        <v>235</v>
      </c>
      <c r="Q65" s="3" t="s">
        <v>236</v>
      </c>
      <c r="R65" s="3" t="s">
        <v>2918</v>
      </c>
      <c r="S65" s="3" t="s">
        <v>8875</v>
      </c>
      <c r="T65" s="3" t="s">
        <v>9312</v>
      </c>
      <c r="U65" s="3" t="s">
        <v>9313</v>
      </c>
      <c r="V65" s="3" t="s">
        <v>9314</v>
      </c>
      <c r="W65" s="3" t="s">
        <v>8875</v>
      </c>
      <c r="X65" s="3" t="s">
        <v>9315</v>
      </c>
      <c r="Y65" s="3" t="s">
        <v>8885</v>
      </c>
      <c r="Z65" s="3" t="s">
        <v>8859</v>
      </c>
      <c r="AA65" s="3" t="s">
        <v>9316</v>
      </c>
      <c r="AB65" s="3" t="s">
        <v>9317</v>
      </c>
      <c r="AC65" s="3">
        <v>6</v>
      </c>
      <c r="AD65" s="3" t="s">
        <v>9318</v>
      </c>
      <c r="AE65" s="3" t="s">
        <v>9319</v>
      </c>
      <c r="AF65" s="3">
        <v>5</v>
      </c>
      <c r="AG65" s="14">
        <v>46097</v>
      </c>
    </row>
    <row r="66" spans="1:33" ht="12.5" x14ac:dyDescent="0.25">
      <c r="A66" s="3" t="s">
        <v>575</v>
      </c>
      <c r="B66" s="3" t="s">
        <v>224</v>
      </c>
      <c r="C66" s="3" t="s">
        <v>576</v>
      </c>
      <c r="D66" s="3" t="s">
        <v>577</v>
      </c>
      <c r="E66" s="3">
        <v>4689</v>
      </c>
      <c r="F66" s="3">
        <v>1187</v>
      </c>
      <c r="G66" s="3">
        <v>4848</v>
      </c>
      <c r="H66" s="3" t="b">
        <v>0</v>
      </c>
      <c r="I66" s="3" t="b">
        <v>0</v>
      </c>
      <c r="N66" s="3">
        <v>4.1000000000000003E-3</v>
      </c>
      <c r="O66" s="12" t="s">
        <v>588</v>
      </c>
      <c r="P66" s="3" t="s">
        <v>235</v>
      </c>
      <c r="Q66" s="3" t="s">
        <v>236</v>
      </c>
      <c r="R66" s="3" t="s">
        <v>9171</v>
      </c>
      <c r="S66" s="3" t="s">
        <v>8875</v>
      </c>
      <c r="T66" s="3" t="s">
        <v>9252</v>
      </c>
      <c r="U66" s="3" t="s">
        <v>9320</v>
      </c>
      <c r="V66" s="3" t="s">
        <v>9321</v>
      </c>
      <c r="W66" s="3" t="s">
        <v>8875</v>
      </c>
      <c r="X66" s="3" t="s">
        <v>9322</v>
      </c>
      <c r="Y66" s="3" t="s">
        <v>9176</v>
      </c>
      <c r="Z66" s="3" t="s">
        <v>8875</v>
      </c>
      <c r="AA66" s="3" t="s">
        <v>9323</v>
      </c>
      <c r="AB66" s="3" t="s">
        <v>9324</v>
      </c>
      <c r="AC66" s="3">
        <v>8</v>
      </c>
      <c r="AD66" s="3" t="s">
        <v>9325</v>
      </c>
      <c r="AE66" s="3" t="s">
        <v>9326</v>
      </c>
      <c r="AF66" s="3">
        <v>5</v>
      </c>
      <c r="AG66" s="14">
        <v>46097</v>
      </c>
    </row>
    <row r="67" spans="1:33" ht="12.5" x14ac:dyDescent="0.25">
      <c r="A67" s="3" t="s">
        <v>589</v>
      </c>
      <c r="B67" s="3" t="s">
        <v>224</v>
      </c>
      <c r="C67" s="3" t="s">
        <v>590</v>
      </c>
      <c r="D67" s="3" t="s">
        <v>591</v>
      </c>
      <c r="E67" s="3">
        <v>1630</v>
      </c>
      <c r="F67" s="3">
        <v>1770</v>
      </c>
      <c r="G67" s="3">
        <v>556</v>
      </c>
      <c r="H67" s="3" t="b">
        <v>0</v>
      </c>
      <c r="I67" s="3" t="b">
        <v>0</v>
      </c>
      <c r="J67" s="3" t="s">
        <v>281</v>
      </c>
      <c r="N67" s="3">
        <v>7.9799999999999996E-2</v>
      </c>
      <c r="O67" s="12" t="s">
        <v>604</v>
      </c>
      <c r="P67" s="3" t="s">
        <v>235</v>
      </c>
      <c r="Q67" s="3" t="s">
        <v>236</v>
      </c>
      <c r="R67" s="3" t="s">
        <v>9171</v>
      </c>
      <c r="S67" s="3" t="s">
        <v>8875</v>
      </c>
      <c r="T67" s="3" t="s">
        <v>9327</v>
      </c>
      <c r="U67" s="3" t="s">
        <v>9328</v>
      </c>
      <c r="V67" s="3" t="s">
        <v>9329</v>
      </c>
      <c r="W67" s="3" t="s">
        <v>8875</v>
      </c>
      <c r="X67" s="3" t="s">
        <v>9330</v>
      </c>
      <c r="Y67" s="3" t="s">
        <v>9176</v>
      </c>
      <c r="Z67" s="3" t="s">
        <v>8859</v>
      </c>
      <c r="AA67" s="3" t="s">
        <v>9331</v>
      </c>
      <c r="AB67" s="3" t="s">
        <v>9332</v>
      </c>
      <c r="AC67" s="3">
        <v>6</v>
      </c>
      <c r="AD67" s="3" t="s">
        <v>9333</v>
      </c>
      <c r="AE67" s="3" t="s">
        <v>9334</v>
      </c>
      <c r="AF67" s="3">
        <v>5</v>
      </c>
      <c r="AG67" s="14">
        <v>46097</v>
      </c>
    </row>
    <row r="68" spans="1:33" ht="12.5" x14ac:dyDescent="0.25">
      <c r="A68" s="3" t="s">
        <v>605</v>
      </c>
      <c r="B68" s="3" t="s">
        <v>224</v>
      </c>
      <c r="C68" s="3" t="s">
        <v>606</v>
      </c>
      <c r="D68" s="3" t="s">
        <v>607</v>
      </c>
      <c r="E68" s="3">
        <v>192</v>
      </c>
      <c r="F68" s="3">
        <v>6157</v>
      </c>
      <c r="G68" s="3">
        <v>71</v>
      </c>
      <c r="H68" s="3" t="b">
        <v>0</v>
      </c>
      <c r="I68" s="3" t="b">
        <v>0</v>
      </c>
      <c r="N68" s="3">
        <v>2.2100000000000002E-2</v>
      </c>
      <c r="O68" s="12" t="s">
        <v>617</v>
      </c>
      <c r="P68" s="3" t="s">
        <v>235</v>
      </c>
      <c r="Q68" s="3" t="s">
        <v>236</v>
      </c>
      <c r="R68" s="3" t="s">
        <v>8874</v>
      </c>
      <c r="S68" s="3" t="s">
        <v>8875</v>
      </c>
      <c r="V68" s="3" t="s">
        <v>9335</v>
      </c>
      <c r="W68" s="3" t="s">
        <v>8859</v>
      </c>
      <c r="X68" s="3" t="s">
        <v>9336</v>
      </c>
      <c r="Y68" s="3" t="s">
        <v>8865</v>
      </c>
      <c r="Z68" s="3" t="s">
        <v>8876</v>
      </c>
      <c r="AA68" s="3" t="s">
        <v>9337</v>
      </c>
      <c r="AB68" s="3" t="s">
        <v>9338</v>
      </c>
      <c r="AC68" s="3">
        <v>1</v>
      </c>
      <c r="AD68" s="3" t="s">
        <v>9339</v>
      </c>
      <c r="AE68" s="3" t="s">
        <v>9340</v>
      </c>
      <c r="AF68" s="3">
        <v>5</v>
      </c>
      <c r="AG68" s="14">
        <v>46097</v>
      </c>
    </row>
    <row r="69" spans="1:33" ht="12.5" x14ac:dyDescent="0.25">
      <c r="A69" s="3" t="s">
        <v>618</v>
      </c>
      <c r="B69" s="3" t="s">
        <v>224</v>
      </c>
      <c r="C69" s="3" t="s">
        <v>619</v>
      </c>
      <c r="D69" s="3" t="s">
        <v>620</v>
      </c>
      <c r="E69" s="3">
        <v>481</v>
      </c>
      <c r="F69" s="3">
        <v>530</v>
      </c>
      <c r="G69" s="3">
        <v>26</v>
      </c>
      <c r="H69" s="3" t="b">
        <v>0</v>
      </c>
      <c r="I69" s="3" t="b">
        <v>0</v>
      </c>
      <c r="N69" s="3">
        <v>8.4199999999999997E-2</v>
      </c>
      <c r="O69" s="12" t="s">
        <v>632</v>
      </c>
      <c r="P69" s="3" t="s">
        <v>235</v>
      </c>
      <c r="Q69" s="3" t="s">
        <v>236</v>
      </c>
      <c r="R69" s="3" t="s">
        <v>9171</v>
      </c>
      <c r="S69" s="3" t="s">
        <v>8875</v>
      </c>
      <c r="T69" s="3" t="s">
        <v>9341</v>
      </c>
      <c r="U69" s="3" t="s">
        <v>9342</v>
      </c>
      <c r="V69" s="3" t="s">
        <v>9343</v>
      </c>
      <c r="W69" s="3" t="s">
        <v>8859</v>
      </c>
      <c r="X69" s="3" t="s">
        <v>9344</v>
      </c>
      <c r="Y69" s="3" t="s">
        <v>9176</v>
      </c>
      <c r="Z69" s="3" t="s">
        <v>8859</v>
      </c>
      <c r="AA69" s="3" t="s">
        <v>9345</v>
      </c>
      <c r="AB69" s="3" t="s">
        <v>9346</v>
      </c>
      <c r="AC69" s="3">
        <v>6</v>
      </c>
      <c r="AD69" s="3" t="s">
        <v>9347</v>
      </c>
      <c r="AE69" s="3" t="s">
        <v>9348</v>
      </c>
      <c r="AF69" s="3">
        <v>5</v>
      </c>
      <c r="AG69" s="14">
        <v>46097</v>
      </c>
    </row>
    <row r="70" spans="1:33" ht="12.5" x14ac:dyDescent="0.25">
      <c r="A70" s="3" t="s">
        <v>633</v>
      </c>
      <c r="B70" s="3" t="s">
        <v>224</v>
      </c>
      <c r="C70" s="3" t="s">
        <v>634</v>
      </c>
      <c r="D70" s="3" t="s">
        <v>635</v>
      </c>
      <c r="E70" s="3">
        <v>2309</v>
      </c>
      <c r="F70" s="3">
        <v>997</v>
      </c>
      <c r="G70" s="3">
        <v>476</v>
      </c>
      <c r="H70" s="3" t="b">
        <v>1</v>
      </c>
      <c r="I70" s="3" t="b">
        <v>0</v>
      </c>
      <c r="K70" s="12" t="s">
        <v>636</v>
      </c>
      <c r="N70" s="3">
        <v>6.8500000000000005E-2</v>
      </c>
      <c r="O70" s="12" t="s">
        <v>648</v>
      </c>
      <c r="P70" s="3" t="s">
        <v>235</v>
      </c>
      <c r="Q70" s="3" t="s">
        <v>236</v>
      </c>
      <c r="R70" s="3" t="s">
        <v>8874</v>
      </c>
      <c r="S70" s="3" t="s">
        <v>8875</v>
      </c>
      <c r="V70" s="3" t="s">
        <v>9194</v>
      </c>
      <c r="W70" s="3" t="s">
        <v>8875</v>
      </c>
      <c r="X70" s="3" t="s">
        <v>9349</v>
      </c>
      <c r="Y70" s="3" t="s">
        <v>8865</v>
      </c>
      <c r="Z70" s="3" t="s">
        <v>8876</v>
      </c>
      <c r="AA70" s="3" t="s">
        <v>9350</v>
      </c>
      <c r="AB70" s="3" t="s">
        <v>9351</v>
      </c>
      <c r="AC70" s="3">
        <v>1</v>
      </c>
      <c r="AD70" s="3" t="s">
        <v>9352</v>
      </c>
      <c r="AE70" s="3" t="s">
        <v>9353</v>
      </c>
      <c r="AF70" s="3">
        <v>5</v>
      </c>
      <c r="AG70" s="14">
        <v>46097</v>
      </c>
    </row>
    <row r="71" spans="1:33" ht="12.5" x14ac:dyDescent="0.25">
      <c r="A71" s="3" t="s">
        <v>649</v>
      </c>
      <c r="B71" s="3" t="s">
        <v>224</v>
      </c>
      <c r="D71" s="3" t="s">
        <v>650</v>
      </c>
      <c r="E71" s="3">
        <v>2248</v>
      </c>
      <c r="F71" s="3">
        <v>1828</v>
      </c>
      <c r="G71" s="3">
        <v>178</v>
      </c>
      <c r="H71" s="3" t="b">
        <v>0</v>
      </c>
      <c r="I71" s="3" t="b">
        <v>0</v>
      </c>
      <c r="N71" s="3">
        <v>9.1499999999999998E-2</v>
      </c>
      <c r="O71" s="12" t="s">
        <v>661</v>
      </c>
      <c r="P71" s="3" t="s">
        <v>235</v>
      </c>
      <c r="Q71" s="3" t="s">
        <v>236</v>
      </c>
      <c r="R71" s="3" t="s">
        <v>9171</v>
      </c>
      <c r="S71" s="3" t="s">
        <v>8875</v>
      </c>
      <c r="T71" s="3" t="s">
        <v>9354</v>
      </c>
      <c r="U71" s="3" t="s">
        <v>9355</v>
      </c>
      <c r="V71" s="3" t="s">
        <v>9356</v>
      </c>
      <c r="W71" s="3" t="s">
        <v>8859</v>
      </c>
      <c r="X71" s="3" t="s">
        <v>9357</v>
      </c>
      <c r="Y71" s="3" t="s">
        <v>9176</v>
      </c>
      <c r="Z71" s="3" t="s">
        <v>8875</v>
      </c>
      <c r="AA71" s="3" t="s">
        <v>9358</v>
      </c>
      <c r="AB71" s="3" t="s">
        <v>9359</v>
      </c>
      <c r="AC71" s="3">
        <v>7</v>
      </c>
      <c r="AD71" s="3" t="s">
        <v>9360</v>
      </c>
      <c r="AE71" s="3" t="s">
        <v>9361</v>
      </c>
      <c r="AF71" s="3">
        <v>5</v>
      </c>
      <c r="AG71" s="14">
        <v>46097</v>
      </c>
    </row>
    <row r="72" spans="1:33" ht="12.5" x14ac:dyDescent="0.25">
      <c r="A72" s="3" t="s">
        <v>662</v>
      </c>
      <c r="B72" s="3" t="s">
        <v>224</v>
      </c>
      <c r="C72" s="3" t="s">
        <v>663</v>
      </c>
      <c r="D72" s="3" t="s">
        <v>664</v>
      </c>
      <c r="E72" s="3">
        <v>145</v>
      </c>
      <c r="F72" s="3">
        <v>139</v>
      </c>
      <c r="G72" s="3">
        <v>17</v>
      </c>
      <c r="H72" s="3" t="b">
        <v>0</v>
      </c>
      <c r="I72" s="3" t="b">
        <v>0</v>
      </c>
      <c r="N72" s="3">
        <v>0.24829999999999999</v>
      </c>
      <c r="O72" s="12" t="s">
        <v>673</v>
      </c>
      <c r="P72" s="3" t="s">
        <v>235</v>
      </c>
      <c r="Q72" s="3" t="s">
        <v>236</v>
      </c>
      <c r="R72" s="3" t="s">
        <v>9171</v>
      </c>
      <c r="S72" s="3" t="s">
        <v>8875</v>
      </c>
      <c r="T72" s="3" t="s">
        <v>9362</v>
      </c>
      <c r="U72" s="3" t="s">
        <v>9363</v>
      </c>
      <c r="V72" s="3" t="s">
        <v>9364</v>
      </c>
      <c r="W72" s="3" t="s">
        <v>8875</v>
      </c>
      <c r="X72" s="3" t="s">
        <v>9365</v>
      </c>
      <c r="Y72" s="3" t="s">
        <v>9176</v>
      </c>
      <c r="Z72" s="3" t="s">
        <v>8875</v>
      </c>
      <c r="AA72" s="3" t="s">
        <v>9366</v>
      </c>
      <c r="AB72" s="3" t="s">
        <v>9367</v>
      </c>
      <c r="AC72" s="3">
        <v>8</v>
      </c>
      <c r="AD72" s="3" t="s">
        <v>9368</v>
      </c>
      <c r="AE72" s="3" t="s">
        <v>9369</v>
      </c>
      <c r="AF72" s="3">
        <v>5</v>
      </c>
      <c r="AG72" s="14">
        <v>46097</v>
      </c>
    </row>
    <row r="73" spans="1:33" ht="12.5" x14ac:dyDescent="0.25">
      <c r="A73" s="3" t="s">
        <v>674</v>
      </c>
      <c r="B73" s="3" t="s">
        <v>224</v>
      </c>
      <c r="C73" s="3" t="s">
        <v>675</v>
      </c>
      <c r="D73" s="3" t="s">
        <v>676</v>
      </c>
      <c r="E73" s="3">
        <v>429</v>
      </c>
      <c r="F73" s="3">
        <v>448</v>
      </c>
      <c r="G73" s="3">
        <v>325</v>
      </c>
      <c r="H73" s="3" t="b">
        <v>0</v>
      </c>
      <c r="I73" s="3" t="b">
        <v>0</v>
      </c>
      <c r="J73" s="3" t="s">
        <v>677</v>
      </c>
      <c r="K73" s="12" t="s">
        <v>678</v>
      </c>
      <c r="N73" s="3">
        <v>3.3399999999999999E-2</v>
      </c>
      <c r="O73" s="12" t="s">
        <v>691</v>
      </c>
      <c r="P73" s="3" t="s">
        <v>235</v>
      </c>
      <c r="Q73" s="3" t="s">
        <v>236</v>
      </c>
      <c r="R73" s="3" t="s">
        <v>2918</v>
      </c>
      <c r="S73" s="3" t="s">
        <v>8875</v>
      </c>
      <c r="T73" s="3" t="s">
        <v>9370</v>
      </c>
      <c r="U73" s="3" t="s">
        <v>9371</v>
      </c>
      <c r="V73" s="3" t="s">
        <v>9372</v>
      </c>
      <c r="W73" s="3" t="s">
        <v>8859</v>
      </c>
      <c r="X73" s="3" t="s">
        <v>9373</v>
      </c>
      <c r="Y73" s="3" t="s">
        <v>8885</v>
      </c>
      <c r="Z73" s="3" t="s">
        <v>8859</v>
      </c>
      <c r="AA73" s="3" t="s">
        <v>9374</v>
      </c>
      <c r="AB73" s="3" t="s">
        <v>9375</v>
      </c>
      <c r="AC73" s="3">
        <v>5</v>
      </c>
      <c r="AD73" s="3" t="s">
        <v>9376</v>
      </c>
      <c r="AE73" s="3" t="s">
        <v>9377</v>
      </c>
      <c r="AF73" s="3">
        <v>5</v>
      </c>
      <c r="AG73" s="14">
        <v>46097</v>
      </c>
    </row>
    <row r="74" spans="1:33" ht="12.5" x14ac:dyDescent="0.25">
      <c r="A74" s="3" t="s">
        <v>707</v>
      </c>
      <c r="B74" s="3" t="s">
        <v>224</v>
      </c>
      <c r="C74" s="3" t="s">
        <v>708</v>
      </c>
      <c r="D74" s="3" t="s">
        <v>709</v>
      </c>
      <c r="E74" s="3">
        <v>474</v>
      </c>
      <c r="F74" s="3">
        <v>2625</v>
      </c>
      <c r="G74" s="3">
        <v>24</v>
      </c>
      <c r="H74" s="3" t="b">
        <v>0</v>
      </c>
      <c r="I74" s="3" t="b">
        <v>1</v>
      </c>
      <c r="J74" s="3" t="s">
        <v>710</v>
      </c>
      <c r="N74" s="3">
        <v>6.54E-2</v>
      </c>
      <c r="O74" s="12" t="s">
        <v>720</v>
      </c>
      <c r="P74" s="3" t="s">
        <v>235</v>
      </c>
      <c r="Q74" s="3" t="s">
        <v>236</v>
      </c>
      <c r="R74" s="3" t="s">
        <v>8874</v>
      </c>
      <c r="S74" s="3" t="s">
        <v>8875</v>
      </c>
      <c r="V74" s="3" t="s">
        <v>8863</v>
      </c>
      <c r="W74" s="3" t="s">
        <v>8863</v>
      </c>
      <c r="Y74" s="3" t="s">
        <v>8865</v>
      </c>
      <c r="Z74" s="3" t="s">
        <v>8876</v>
      </c>
      <c r="AA74" s="3" t="s">
        <v>9378</v>
      </c>
      <c r="AB74" s="3" t="s">
        <v>8906</v>
      </c>
      <c r="AC74" s="3">
        <v>1</v>
      </c>
      <c r="AD74" s="3" t="s">
        <v>9379</v>
      </c>
      <c r="AE74" s="3" t="s">
        <v>9380</v>
      </c>
      <c r="AF74" s="3">
        <v>5</v>
      </c>
      <c r="AG74" s="14">
        <v>46097</v>
      </c>
    </row>
    <row r="75" spans="1:33" ht="12.5" x14ac:dyDescent="0.25">
      <c r="A75" s="3" t="s">
        <v>721</v>
      </c>
      <c r="B75" s="3" t="s">
        <v>224</v>
      </c>
      <c r="C75" s="3" t="s">
        <v>722</v>
      </c>
      <c r="E75" s="3">
        <v>261</v>
      </c>
      <c r="F75" s="3">
        <v>1129</v>
      </c>
      <c r="G75" s="3">
        <v>170</v>
      </c>
      <c r="H75" s="3" t="b">
        <v>1</v>
      </c>
      <c r="I75" s="3" t="b">
        <v>0</v>
      </c>
      <c r="J75" s="3" t="s">
        <v>473</v>
      </c>
      <c r="N75" s="3">
        <v>1.12E-2</v>
      </c>
      <c r="O75" s="12" t="s">
        <v>733</v>
      </c>
      <c r="P75" s="3" t="s">
        <v>235</v>
      </c>
      <c r="Q75" s="3" t="s">
        <v>236</v>
      </c>
      <c r="R75" s="3" t="s">
        <v>8874</v>
      </c>
      <c r="S75" s="3" t="s">
        <v>8875</v>
      </c>
      <c r="V75" s="3" t="s">
        <v>9381</v>
      </c>
      <c r="W75" s="3" t="s">
        <v>8859</v>
      </c>
      <c r="X75" s="3" t="s">
        <v>9382</v>
      </c>
      <c r="Y75" s="3" t="s">
        <v>8865</v>
      </c>
      <c r="Z75" s="3" t="s">
        <v>8876</v>
      </c>
      <c r="AA75" s="3" t="s">
        <v>9383</v>
      </c>
      <c r="AB75" s="3" t="s">
        <v>8969</v>
      </c>
      <c r="AC75" s="3">
        <v>1</v>
      </c>
      <c r="AD75" s="3" t="s">
        <v>9384</v>
      </c>
      <c r="AE75" s="3" t="s">
        <v>9385</v>
      </c>
      <c r="AF75" s="3">
        <v>4</v>
      </c>
      <c r="AG75" s="14">
        <v>46097</v>
      </c>
    </row>
    <row r="76" spans="1:33" ht="12.5" x14ac:dyDescent="0.25">
      <c r="A76" s="3" t="s">
        <v>734</v>
      </c>
      <c r="B76" s="3" t="s">
        <v>224</v>
      </c>
      <c r="C76" s="3" t="s">
        <v>735</v>
      </c>
      <c r="E76" s="3">
        <v>233</v>
      </c>
      <c r="F76" s="3">
        <v>6165</v>
      </c>
      <c r="G76" s="3">
        <v>46</v>
      </c>
      <c r="H76" s="3" t="b">
        <v>0</v>
      </c>
      <c r="I76" s="3" t="b">
        <v>0</v>
      </c>
      <c r="N76" s="3">
        <v>6.8699999999999997E-2</v>
      </c>
      <c r="O76" s="12" t="s">
        <v>747</v>
      </c>
      <c r="P76" s="3" t="s">
        <v>235</v>
      </c>
      <c r="Q76" s="3" t="s">
        <v>236</v>
      </c>
      <c r="R76" s="3" t="s">
        <v>8874</v>
      </c>
      <c r="S76" s="3" t="s">
        <v>8875</v>
      </c>
      <c r="V76" s="3" t="s">
        <v>8863</v>
      </c>
      <c r="W76" s="3" t="s">
        <v>8863</v>
      </c>
      <c r="X76" s="3" t="s">
        <v>9386</v>
      </c>
      <c r="Y76" s="3" t="s">
        <v>8865</v>
      </c>
      <c r="Z76" s="3" t="s">
        <v>8876</v>
      </c>
      <c r="AA76" s="3" t="s">
        <v>9387</v>
      </c>
      <c r="AB76" s="3" t="s">
        <v>9388</v>
      </c>
      <c r="AC76" s="3">
        <v>1</v>
      </c>
      <c r="AD76" s="3" t="s">
        <v>9389</v>
      </c>
      <c r="AE76" s="3" t="s">
        <v>9390</v>
      </c>
      <c r="AF76" s="3">
        <v>5</v>
      </c>
      <c r="AG76" s="14">
        <v>46097</v>
      </c>
    </row>
    <row r="77" spans="1:33" ht="12.5" x14ac:dyDescent="0.25">
      <c r="A77" s="3" t="s">
        <v>748</v>
      </c>
      <c r="B77" s="3" t="s">
        <v>224</v>
      </c>
      <c r="C77" s="3" t="s">
        <v>749</v>
      </c>
      <c r="E77" s="3">
        <v>374</v>
      </c>
      <c r="F77" s="3">
        <v>858</v>
      </c>
      <c r="G77" s="3">
        <v>146</v>
      </c>
      <c r="H77" s="3" t="b">
        <v>0</v>
      </c>
      <c r="I77" s="3" t="b">
        <v>0</v>
      </c>
      <c r="N77" s="3">
        <v>5.7500000000000002E-2</v>
      </c>
      <c r="O77" s="12" t="s">
        <v>760</v>
      </c>
      <c r="P77" s="3" t="s">
        <v>235</v>
      </c>
      <c r="Q77" s="3" t="s">
        <v>236</v>
      </c>
      <c r="R77" s="3" t="s">
        <v>9171</v>
      </c>
      <c r="S77" s="3" t="s">
        <v>8875</v>
      </c>
      <c r="T77" s="3" t="s">
        <v>9391</v>
      </c>
      <c r="U77" s="3" t="s">
        <v>9392</v>
      </c>
      <c r="V77" s="3" t="s">
        <v>9393</v>
      </c>
      <c r="W77" s="3" t="s">
        <v>8875</v>
      </c>
      <c r="X77" s="3" t="s">
        <v>9394</v>
      </c>
      <c r="Y77" s="3" t="s">
        <v>9176</v>
      </c>
      <c r="Z77" s="3" t="s">
        <v>8875</v>
      </c>
      <c r="AA77" s="3" t="s">
        <v>9395</v>
      </c>
      <c r="AB77" s="3" t="s">
        <v>9396</v>
      </c>
      <c r="AC77" s="3">
        <v>8</v>
      </c>
      <c r="AD77" s="3" t="s">
        <v>9397</v>
      </c>
      <c r="AE77" s="3" t="s">
        <v>9398</v>
      </c>
      <c r="AF77" s="3">
        <v>5</v>
      </c>
      <c r="AG77" s="14">
        <v>46097</v>
      </c>
    </row>
    <row r="78" spans="1:33" ht="12.5" x14ac:dyDescent="0.25">
      <c r="A78" s="3" t="s">
        <v>761</v>
      </c>
      <c r="B78" s="3" t="s">
        <v>224</v>
      </c>
      <c r="C78" s="3" t="s">
        <v>762</v>
      </c>
      <c r="D78" s="3" t="s">
        <v>763</v>
      </c>
      <c r="E78" s="3">
        <v>132</v>
      </c>
      <c r="F78" s="3">
        <v>1289</v>
      </c>
      <c r="G78" s="3">
        <v>51</v>
      </c>
      <c r="H78" s="3" t="b">
        <v>0</v>
      </c>
      <c r="I78" s="3" t="b">
        <v>1</v>
      </c>
      <c r="J78" s="3" t="s">
        <v>503</v>
      </c>
      <c r="L78" s="3" t="s">
        <v>765</v>
      </c>
      <c r="M78" s="3">
        <v>18578645319</v>
      </c>
      <c r="N78" s="3">
        <v>0.18940000000000001</v>
      </c>
      <c r="O78" s="12" t="s">
        <v>773</v>
      </c>
      <c r="P78" s="3" t="s">
        <v>235</v>
      </c>
      <c r="Q78" s="3" t="s">
        <v>236</v>
      </c>
      <c r="R78" s="3" t="s">
        <v>2918</v>
      </c>
      <c r="S78" s="3" t="s">
        <v>8875</v>
      </c>
      <c r="T78" s="3" t="s">
        <v>9399</v>
      </c>
      <c r="U78" s="3" t="s">
        <v>9400</v>
      </c>
      <c r="V78" s="3" t="s">
        <v>9401</v>
      </c>
      <c r="W78" s="3" t="s">
        <v>8875</v>
      </c>
      <c r="X78" s="3" t="s">
        <v>9402</v>
      </c>
      <c r="Y78" s="3" t="s">
        <v>8885</v>
      </c>
      <c r="Z78" s="3" t="s">
        <v>8859</v>
      </c>
      <c r="AA78" s="3" t="s">
        <v>9403</v>
      </c>
      <c r="AB78" s="3" t="s">
        <v>9404</v>
      </c>
      <c r="AC78" s="3">
        <v>6</v>
      </c>
      <c r="AD78" s="3" t="s">
        <v>9405</v>
      </c>
      <c r="AE78" s="3" t="s">
        <v>9406</v>
      </c>
      <c r="AF78" s="3">
        <v>5</v>
      </c>
      <c r="AG78" s="14">
        <v>46097</v>
      </c>
    </row>
    <row r="79" spans="1:33" ht="12.5" x14ac:dyDescent="0.25">
      <c r="A79" s="3" t="s">
        <v>774</v>
      </c>
      <c r="B79" s="3" t="s">
        <v>224</v>
      </c>
      <c r="D79" s="3" t="s">
        <v>775</v>
      </c>
      <c r="E79" s="3">
        <v>10505</v>
      </c>
      <c r="F79" s="3">
        <v>1140</v>
      </c>
      <c r="G79" s="3">
        <v>919</v>
      </c>
      <c r="H79" s="3" t="b">
        <v>0</v>
      </c>
      <c r="I79" s="3" t="b">
        <v>0</v>
      </c>
      <c r="N79" s="3">
        <v>1.9400000000000001E-2</v>
      </c>
      <c r="O79" s="12" t="s">
        <v>786</v>
      </c>
      <c r="P79" s="3" t="s">
        <v>235</v>
      </c>
      <c r="Q79" s="3" t="s">
        <v>236</v>
      </c>
      <c r="R79" s="3" t="s">
        <v>9171</v>
      </c>
      <c r="S79" s="3" t="s">
        <v>8875</v>
      </c>
      <c r="T79" s="3" t="s">
        <v>9407</v>
      </c>
      <c r="U79" s="3" t="s">
        <v>9408</v>
      </c>
      <c r="V79" s="3" t="s">
        <v>9409</v>
      </c>
      <c r="W79" s="3" t="s">
        <v>8875</v>
      </c>
      <c r="X79" s="3" t="s">
        <v>9410</v>
      </c>
      <c r="Y79" s="3" t="s">
        <v>9176</v>
      </c>
      <c r="Z79" s="3" t="s">
        <v>8875</v>
      </c>
      <c r="AA79" s="3" t="s">
        <v>9411</v>
      </c>
      <c r="AB79" s="3" t="s">
        <v>9412</v>
      </c>
      <c r="AC79" s="3">
        <v>9</v>
      </c>
      <c r="AD79" s="3" t="s">
        <v>9413</v>
      </c>
      <c r="AE79" s="3" t="s">
        <v>9414</v>
      </c>
      <c r="AF79" s="3">
        <v>5</v>
      </c>
      <c r="AG79" s="14">
        <v>46097</v>
      </c>
    </row>
    <row r="80" spans="1:33" ht="12.5" x14ac:dyDescent="0.25">
      <c r="A80" s="3" t="s">
        <v>787</v>
      </c>
      <c r="B80" s="3" t="s">
        <v>224</v>
      </c>
      <c r="C80" s="3" t="s">
        <v>788</v>
      </c>
      <c r="D80" s="3" t="s">
        <v>789</v>
      </c>
      <c r="E80" s="3">
        <v>256</v>
      </c>
      <c r="F80" s="3">
        <v>959</v>
      </c>
      <c r="G80" s="3">
        <v>76</v>
      </c>
      <c r="H80" s="3" t="b">
        <v>0</v>
      </c>
      <c r="I80" s="3" t="b">
        <v>0</v>
      </c>
      <c r="J80" s="3" t="s">
        <v>790</v>
      </c>
      <c r="N80" s="3">
        <v>5.2400000000000002E-2</v>
      </c>
      <c r="O80" s="12" t="s">
        <v>802</v>
      </c>
      <c r="P80" s="3" t="s">
        <v>235</v>
      </c>
      <c r="Q80" s="3" t="s">
        <v>236</v>
      </c>
      <c r="R80" s="3" t="s">
        <v>9171</v>
      </c>
      <c r="S80" s="3" t="s">
        <v>8875</v>
      </c>
      <c r="T80" s="3" t="s">
        <v>9415</v>
      </c>
      <c r="U80" s="3" t="s">
        <v>9416</v>
      </c>
      <c r="V80" s="3" t="s">
        <v>9417</v>
      </c>
      <c r="W80" s="3" t="s">
        <v>8875</v>
      </c>
      <c r="X80" s="3" t="s">
        <v>9418</v>
      </c>
      <c r="Y80" s="3" t="s">
        <v>9176</v>
      </c>
      <c r="Z80" s="3" t="s">
        <v>8859</v>
      </c>
      <c r="AA80" s="3" t="s">
        <v>9419</v>
      </c>
      <c r="AB80" s="3" t="s">
        <v>9420</v>
      </c>
      <c r="AC80" s="3">
        <v>7</v>
      </c>
      <c r="AD80" s="3" t="s">
        <v>9421</v>
      </c>
      <c r="AE80" s="3" t="s">
        <v>9422</v>
      </c>
      <c r="AF80" s="3">
        <v>5</v>
      </c>
      <c r="AG80" s="14">
        <v>46097</v>
      </c>
    </row>
    <row r="81" spans="1:33" ht="12.5" x14ac:dyDescent="0.25">
      <c r="A81" s="3" t="s">
        <v>803</v>
      </c>
      <c r="B81" s="3" t="s">
        <v>224</v>
      </c>
      <c r="C81" s="3" t="s">
        <v>804</v>
      </c>
      <c r="D81" s="3" t="s">
        <v>805</v>
      </c>
      <c r="E81" s="3">
        <v>52</v>
      </c>
      <c r="F81" s="3">
        <v>302</v>
      </c>
      <c r="G81" s="3">
        <v>12</v>
      </c>
      <c r="H81" s="3" t="b">
        <v>0</v>
      </c>
      <c r="I81" s="3" t="b">
        <v>1</v>
      </c>
      <c r="J81" s="3" t="s">
        <v>503</v>
      </c>
      <c r="N81" s="3">
        <v>0.1074</v>
      </c>
      <c r="O81" s="12" t="s">
        <v>814</v>
      </c>
      <c r="P81" s="3" t="s">
        <v>235</v>
      </c>
      <c r="Q81" s="3" t="s">
        <v>236</v>
      </c>
      <c r="R81" s="3" t="s">
        <v>2918</v>
      </c>
      <c r="S81" s="3" t="s">
        <v>8875</v>
      </c>
      <c r="T81" s="3" t="s">
        <v>9252</v>
      </c>
      <c r="U81" s="3" t="s">
        <v>9423</v>
      </c>
      <c r="V81" s="3" t="s">
        <v>9424</v>
      </c>
      <c r="W81" s="3" t="s">
        <v>8875</v>
      </c>
      <c r="X81" s="3" t="s">
        <v>9425</v>
      </c>
      <c r="Y81" s="3" t="s">
        <v>8885</v>
      </c>
      <c r="Z81" s="3" t="s">
        <v>8875</v>
      </c>
      <c r="AA81" s="3" t="s">
        <v>9426</v>
      </c>
      <c r="AB81" s="3" t="s">
        <v>9427</v>
      </c>
      <c r="AC81" s="3">
        <v>8</v>
      </c>
      <c r="AD81" s="3" t="s">
        <v>9428</v>
      </c>
      <c r="AE81" s="3" t="s">
        <v>9429</v>
      </c>
      <c r="AF81" s="3">
        <v>5</v>
      </c>
      <c r="AG81" s="14">
        <v>46097</v>
      </c>
    </row>
    <row r="82" spans="1:33" ht="12.5" x14ac:dyDescent="0.25">
      <c r="A82" s="3" t="s">
        <v>847</v>
      </c>
      <c r="B82" s="3" t="s">
        <v>224</v>
      </c>
      <c r="C82" s="3" t="s">
        <v>848</v>
      </c>
      <c r="D82" s="3" t="s">
        <v>849</v>
      </c>
      <c r="E82" s="3">
        <v>356</v>
      </c>
      <c r="F82" s="3">
        <v>4212</v>
      </c>
      <c r="G82" s="3">
        <v>819</v>
      </c>
      <c r="H82" s="3" t="b">
        <v>0</v>
      </c>
      <c r="I82" s="3" t="b">
        <v>0</v>
      </c>
      <c r="N82" s="3">
        <v>0.12429999999999999</v>
      </c>
      <c r="O82" s="12" t="s">
        <v>858</v>
      </c>
      <c r="P82" s="3" t="s">
        <v>235</v>
      </c>
      <c r="Q82" s="3" t="s">
        <v>236</v>
      </c>
      <c r="R82" s="3" t="s">
        <v>8874</v>
      </c>
      <c r="S82" s="3" t="s">
        <v>8875</v>
      </c>
      <c r="V82" s="3" t="s">
        <v>8863</v>
      </c>
      <c r="W82" s="3" t="s">
        <v>8863</v>
      </c>
      <c r="X82" s="3" t="s">
        <v>9430</v>
      </c>
      <c r="Y82" s="3" t="s">
        <v>8865</v>
      </c>
      <c r="Z82" s="3" t="s">
        <v>8876</v>
      </c>
      <c r="AA82" s="3" t="s">
        <v>9431</v>
      </c>
      <c r="AB82" s="3" t="s">
        <v>9432</v>
      </c>
      <c r="AC82" s="3">
        <v>1</v>
      </c>
      <c r="AD82" s="3" t="s">
        <v>9433</v>
      </c>
      <c r="AE82" s="3" t="s">
        <v>9434</v>
      </c>
      <c r="AF82" s="3">
        <v>5</v>
      </c>
      <c r="AG82" s="14">
        <v>46097</v>
      </c>
    </row>
    <row r="83" spans="1:33" ht="12.5" x14ac:dyDescent="0.25">
      <c r="A83" s="3" t="s">
        <v>859</v>
      </c>
      <c r="B83" s="3" t="s">
        <v>224</v>
      </c>
      <c r="D83" s="3" t="s">
        <v>860</v>
      </c>
      <c r="E83" s="3">
        <v>1163</v>
      </c>
      <c r="F83" s="3">
        <v>3184</v>
      </c>
      <c r="G83" s="3">
        <v>1023</v>
      </c>
      <c r="H83" s="3" t="b">
        <v>0</v>
      </c>
      <c r="I83" s="3" t="b">
        <v>0</v>
      </c>
      <c r="N83" s="3">
        <v>3.95E-2</v>
      </c>
      <c r="O83" s="12" t="s">
        <v>869</v>
      </c>
      <c r="P83" s="3" t="s">
        <v>235</v>
      </c>
      <c r="Q83" s="3" t="s">
        <v>236</v>
      </c>
      <c r="R83" s="3" t="s">
        <v>9171</v>
      </c>
      <c r="S83" s="3" t="s">
        <v>8875</v>
      </c>
      <c r="T83" s="3" t="s">
        <v>9435</v>
      </c>
      <c r="U83" s="3" t="s">
        <v>9436</v>
      </c>
      <c r="V83" s="3" t="s">
        <v>9437</v>
      </c>
      <c r="W83" s="3" t="s">
        <v>8875</v>
      </c>
      <c r="X83" s="3" t="s">
        <v>9438</v>
      </c>
      <c r="Y83" s="3" t="s">
        <v>9176</v>
      </c>
      <c r="Z83" s="3" t="s">
        <v>8875</v>
      </c>
      <c r="AA83" s="3" t="s">
        <v>9439</v>
      </c>
      <c r="AB83" s="3" t="s">
        <v>9440</v>
      </c>
      <c r="AC83" s="3">
        <v>8</v>
      </c>
      <c r="AD83" s="3" t="s">
        <v>9441</v>
      </c>
      <c r="AE83" s="3" t="s">
        <v>9442</v>
      </c>
      <c r="AF83" s="3">
        <v>5</v>
      </c>
      <c r="AG83" s="14">
        <v>46097</v>
      </c>
    </row>
    <row r="84" spans="1:33" ht="12.5" x14ac:dyDescent="0.25">
      <c r="A84" s="3" t="s">
        <v>870</v>
      </c>
      <c r="B84" s="3" t="s">
        <v>224</v>
      </c>
      <c r="C84" s="3" t="s">
        <v>871</v>
      </c>
      <c r="D84" s="3" t="s">
        <v>872</v>
      </c>
      <c r="E84" s="3">
        <v>603</v>
      </c>
      <c r="F84" s="3">
        <v>6641</v>
      </c>
      <c r="G84" s="3">
        <v>24</v>
      </c>
      <c r="H84" s="3" t="b">
        <v>0</v>
      </c>
      <c r="I84" s="3" t="b">
        <v>0</v>
      </c>
      <c r="N84" s="3">
        <v>0.17319999999999999</v>
      </c>
      <c r="O84" s="12" t="s">
        <v>883</v>
      </c>
      <c r="P84" s="3" t="s">
        <v>235</v>
      </c>
      <c r="Q84" s="3" t="s">
        <v>236</v>
      </c>
      <c r="R84" s="3" t="s">
        <v>8874</v>
      </c>
      <c r="S84" s="3" t="s">
        <v>8875</v>
      </c>
      <c r="U84" s="3" t="s">
        <v>9443</v>
      </c>
      <c r="V84" s="3" t="s">
        <v>9444</v>
      </c>
      <c r="W84" s="3" t="s">
        <v>8863</v>
      </c>
      <c r="Y84" s="3" t="s">
        <v>8921</v>
      </c>
      <c r="Z84" s="3" t="s">
        <v>8876</v>
      </c>
      <c r="AA84" s="3" t="s">
        <v>9445</v>
      </c>
      <c r="AB84" s="3" t="s">
        <v>8934</v>
      </c>
      <c r="AC84" s="3">
        <v>1</v>
      </c>
      <c r="AD84" s="3" t="s">
        <v>9446</v>
      </c>
      <c r="AE84" s="3" t="s">
        <v>9447</v>
      </c>
      <c r="AF84" s="3">
        <v>5</v>
      </c>
      <c r="AG84" s="14">
        <v>46097</v>
      </c>
    </row>
    <row r="85" spans="1:33" ht="12.5" x14ac:dyDescent="0.25">
      <c r="A85" s="3" t="s">
        <v>884</v>
      </c>
      <c r="B85" s="3" t="s">
        <v>224</v>
      </c>
      <c r="C85" s="3" t="s">
        <v>885</v>
      </c>
      <c r="D85" s="3" t="s">
        <v>886</v>
      </c>
      <c r="E85" s="3">
        <v>421</v>
      </c>
      <c r="F85" s="3">
        <v>1850</v>
      </c>
      <c r="G85" s="3">
        <v>62</v>
      </c>
      <c r="H85" s="3" t="b">
        <v>0</v>
      </c>
      <c r="I85" s="3" t="b">
        <v>0</v>
      </c>
      <c r="N85" s="3">
        <v>0.15620000000000001</v>
      </c>
      <c r="O85" s="12" t="s">
        <v>897</v>
      </c>
      <c r="P85" s="3" t="s">
        <v>235</v>
      </c>
      <c r="Q85" s="3" t="s">
        <v>236</v>
      </c>
      <c r="R85" s="3" t="s">
        <v>8874</v>
      </c>
      <c r="S85" s="3" t="s">
        <v>8875</v>
      </c>
      <c r="V85" s="3" t="s">
        <v>8863</v>
      </c>
      <c r="W85" s="3" t="s">
        <v>8859</v>
      </c>
      <c r="X85" s="3" t="s">
        <v>9448</v>
      </c>
      <c r="Y85" s="3" t="s">
        <v>8865</v>
      </c>
      <c r="Z85" s="3" t="s">
        <v>8876</v>
      </c>
      <c r="AA85" s="3" t="s">
        <v>9449</v>
      </c>
      <c r="AB85" s="3" t="s">
        <v>8942</v>
      </c>
      <c r="AC85" s="3">
        <v>1</v>
      </c>
      <c r="AD85" s="3" t="s">
        <v>9450</v>
      </c>
      <c r="AE85" s="3" t="s">
        <v>9451</v>
      </c>
      <c r="AF85" s="3">
        <v>5</v>
      </c>
      <c r="AG85" s="14">
        <v>46097</v>
      </c>
    </row>
    <row r="86" spans="1:33" ht="12.5" x14ac:dyDescent="0.25">
      <c r="A86" s="3" t="s">
        <v>898</v>
      </c>
      <c r="B86" s="3" t="s">
        <v>224</v>
      </c>
      <c r="C86" s="3" t="s">
        <v>899</v>
      </c>
      <c r="D86" s="3" t="s">
        <v>900</v>
      </c>
      <c r="E86" s="3">
        <v>24345</v>
      </c>
      <c r="F86" s="3">
        <v>1557</v>
      </c>
      <c r="G86" s="3">
        <v>429</v>
      </c>
      <c r="H86" s="3" t="b">
        <v>1</v>
      </c>
      <c r="I86" s="3" t="b">
        <v>0</v>
      </c>
      <c r="J86" s="3" t="s">
        <v>473</v>
      </c>
      <c r="N86" s="3">
        <v>0.1759</v>
      </c>
      <c r="O86" s="12" t="s">
        <v>911</v>
      </c>
      <c r="P86" s="3" t="s">
        <v>235</v>
      </c>
      <c r="Q86" s="3" t="s">
        <v>236</v>
      </c>
      <c r="R86" s="3" t="s">
        <v>2918</v>
      </c>
      <c r="S86" s="3" t="s">
        <v>8875</v>
      </c>
      <c r="T86" s="3" t="s">
        <v>9452</v>
      </c>
      <c r="U86" s="3" t="s">
        <v>9453</v>
      </c>
      <c r="V86" s="3" t="s">
        <v>9454</v>
      </c>
      <c r="W86" s="3" t="s">
        <v>8859</v>
      </c>
      <c r="X86" s="3" t="s">
        <v>9455</v>
      </c>
      <c r="Y86" s="3" t="s">
        <v>8885</v>
      </c>
      <c r="Z86" s="3" t="s">
        <v>8859</v>
      </c>
      <c r="AA86" s="3" t="s">
        <v>9456</v>
      </c>
      <c r="AB86" s="3" t="s">
        <v>9457</v>
      </c>
      <c r="AC86" s="3">
        <v>6</v>
      </c>
      <c r="AD86" s="3" t="s">
        <v>9458</v>
      </c>
      <c r="AE86" s="3" t="s">
        <v>9459</v>
      </c>
      <c r="AF86" s="3">
        <v>0</v>
      </c>
      <c r="AG86" s="14">
        <v>46097</v>
      </c>
    </row>
    <row r="87" spans="1:33" ht="12.5" x14ac:dyDescent="0.25">
      <c r="A87" s="3" t="s">
        <v>912</v>
      </c>
      <c r="B87" s="3" t="s">
        <v>224</v>
      </c>
      <c r="C87" s="3" t="s">
        <v>913</v>
      </c>
      <c r="D87" s="3" t="s">
        <v>914</v>
      </c>
      <c r="E87" s="3">
        <v>4412</v>
      </c>
      <c r="F87" s="3">
        <v>708</v>
      </c>
      <c r="G87" s="3">
        <v>148</v>
      </c>
      <c r="H87" s="3" t="b">
        <v>0</v>
      </c>
      <c r="I87" s="3" t="b">
        <v>0</v>
      </c>
      <c r="N87" s="3">
        <v>1.44E-2</v>
      </c>
      <c r="O87" s="12" t="s">
        <v>925</v>
      </c>
      <c r="P87" s="3" t="s">
        <v>235</v>
      </c>
      <c r="Q87" s="3" t="s">
        <v>236</v>
      </c>
      <c r="R87" s="3" t="s">
        <v>9171</v>
      </c>
      <c r="S87" s="3" t="s">
        <v>8875</v>
      </c>
      <c r="T87" s="3" t="s">
        <v>9460</v>
      </c>
      <c r="U87" s="3" t="s">
        <v>9461</v>
      </c>
      <c r="V87" s="3" t="s">
        <v>9462</v>
      </c>
      <c r="W87" s="3" t="s">
        <v>8875</v>
      </c>
      <c r="X87" s="3" t="s">
        <v>9463</v>
      </c>
      <c r="Y87" s="3" t="s">
        <v>9176</v>
      </c>
      <c r="Z87" s="3" t="s">
        <v>8875</v>
      </c>
      <c r="AA87" s="3" t="s">
        <v>9464</v>
      </c>
      <c r="AB87" s="3" t="s">
        <v>9465</v>
      </c>
      <c r="AC87" s="3">
        <v>8</v>
      </c>
      <c r="AD87" s="3" t="s">
        <v>9466</v>
      </c>
      <c r="AE87" s="3" t="s">
        <v>9467</v>
      </c>
      <c r="AF87" s="3">
        <v>0</v>
      </c>
      <c r="AG87" s="14">
        <v>46097</v>
      </c>
    </row>
    <row r="88" spans="1:33" ht="12.5" x14ac:dyDescent="0.25">
      <c r="A88" s="3" t="s">
        <v>939</v>
      </c>
      <c r="B88" s="3" t="s">
        <v>224</v>
      </c>
      <c r="C88" s="3" t="s">
        <v>940</v>
      </c>
      <c r="D88" s="3" t="s">
        <v>941</v>
      </c>
      <c r="E88" s="3">
        <v>1277</v>
      </c>
      <c r="F88" s="3">
        <v>2407</v>
      </c>
      <c r="G88" s="3">
        <v>456</v>
      </c>
      <c r="H88" s="3" t="b">
        <v>1</v>
      </c>
      <c r="I88" s="3" t="b">
        <v>0</v>
      </c>
      <c r="K88" s="12" t="s">
        <v>942</v>
      </c>
      <c r="N88" s="3">
        <v>0.05</v>
      </c>
      <c r="O88" s="12" t="s">
        <v>955</v>
      </c>
      <c r="P88" s="3" t="s">
        <v>235</v>
      </c>
      <c r="Q88" s="3" t="s">
        <v>236</v>
      </c>
      <c r="R88" s="3" t="s">
        <v>9171</v>
      </c>
      <c r="S88" s="3" t="s">
        <v>8875</v>
      </c>
      <c r="T88" s="3" t="s">
        <v>9468</v>
      </c>
      <c r="U88" s="3" t="s">
        <v>9469</v>
      </c>
      <c r="V88" s="3" t="s">
        <v>9470</v>
      </c>
      <c r="W88" s="3" t="s">
        <v>8875</v>
      </c>
      <c r="X88" s="3" t="s">
        <v>9471</v>
      </c>
      <c r="Y88" s="3" t="s">
        <v>9176</v>
      </c>
      <c r="Z88" s="3" t="s">
        <v>8859</v>
      </c>
      <c r="AA88" s="3" t="s">
        <v>9472</v>
      </c>
      <c r="AB88" s="3" t="s">
        <v>9473</v>
      </c>
      <c r="AC88" s="3">
        <v>7</v>
      </c>
      <c r="AD88" s="3" t="s">
        <v>9474</v>
      </c>
      <c r="AE88" s="3" t="s">
        <v>9475</v>
      </c>
      <c r="AF88" s="3">
        <v>5</v>
      </c>
      <c r="AG88" s="14">
        <v>46097</v>
      </c>
    </row>
    <row r="89" spans="1:33" ht="12.5" x14ac:dyDescent="0.25">
      <c r="A89" s="3" t="s">
        <v>956</v>
      </c>
      <c r="B89" s="3" t="s">
        <v>224</v>
      </c>
      <c r="D89" s="3" t="s">
        <v>957</v>
      </c>
      <c r="E89" s="3">
        <v>1748</v>
      </c>
      <c r="F89" s="3">
        <v>1344</v>
      </c>
      <c r="G89" s="3">
        <v>435</v>
      </c>
      <c r="H89" s="3" t="b">
        <v>0</v>
      </c>
      <c r="I89" s="3" t="b">
        <v>0</v>
      </c>
      <c r="K89" s="12" t="s">
        <v>958</v>
      </c>
      <c r="N89" s="3">
        <v>9.2299999999999993E-2</v>
      </c>
      <c r="O89" s="12" t="s">
        <v>970</v>
      </c>
      <c r="P89" s="3" t="s">
        <v>235</v>
      </c>
      <c r="Q89" s="3" t="s">
        <v>236</v>
      </c>
      <c r="R89" s="3" t="s">
        <v>9171</v>
      </c>
      <c r="S89" s="3" t="s">
        <v>8875</v>
      </c>
      <c r="T89" s="3" t="s">
        <v>9476</v>
      </c>
      <c r="U89" s="3" t="s">
        <v>9477</v>
      </c>
      <c r="V89" s="3" t="s">
        <v>9478</v>
      </c>
      <c r="W89" s="3" t="s">
        <v>8859</v>
      </c>
      <c r="X89" s="3" t="s">
        <v>9479</v>
      </c>
      <c r="Y89" s="3" t="s">
        <v>9176</v>
      </c>
      <c r="Z89" s="3" t="s">
        <v>8859</v>
      </c>
      <c r="AA89" s="3" t="s">
        <v>9480</v>
      </c>
      <c r="AB89" s="3" t="s">
        <v>9481</v>
      </c>
      <c r="AC89" s="3">
        <v>5</v>
      </c>
      <c r="AD89" s="3" t="s">
        <v>9482</v>
      </c>
      <c r="AE89" s="3" t="s">
        <v>9483</v>
      </c>
      <c r="AF89" s="3">
        <v>5</v>
      </c>
      <c r="AG89" s="14">
        <v>46097</v>
      </c>
    </row>
    <row r="90" spans="1:33" ht="12.5" x14ac:dyDescent="0.25">
      <c r="A90" s="3" t="s">
        <v>971</v>
      </c>
      <c r="B90" s="3" t="s">
        <v>224</v>
      </c>
      <c r="C90" s="3" t="s">
        <v>972</v>
      </c>
      <c r="E90" s="3">
        <v>202</v>
      </c>
      <c r="F90" s="3">
        <v>7450</v>
      </c>
      <c r="G90" s="3">
        <v>2053</v>
      </c>
      <c r="H90" s="3" t="b">
        <v>0</v>
      </c>
      <c r="I90" s="3" t="b">
        <v>0</v>
      </c>
      <c r="N90" s="3">
        <v>7.0000000000000001E-3</v>
      </c>
      <c r="O90" s="12" t="s">
        <v>983</v>
      </c>
      <c r="P90" s="3" t="s">
        <v>235</v>
      </c>
      <c r="Q90" s="3" t="s">
        <v>236</v>
      </c>
      <c r="R90" s="3" t="s">
        <v>8874</v>
      </c>
      <c r="S90" s="3" t="s">
        <v>8875</v>
      </c>
      <c r="V90" s="3" t="s">
        <v>8863</v>
      </c>
      <c r="W90" s="3" t="s">
        <v>8875</v>
      </c>
      <c r="X90" s="3" t="s">
        <v>9484</v>
      </c>
      <c r="Y90" s="3" t="s">
        <v>8865</v>
      </c>
      <c r="Z90" s="3" t="s">
        <v>8876</v>
      </c>
      <c r="AA90" s="3" t="s">
        <v>9485</v>
      </c>
      <c r="AB90" s="3" t="s">
        <v>9486</v>
      </c>
      <c r="AC90" s="3">
        <v>1</v>
      </c>
      <c r="AD90" s="3" t="s">
        <v>9487</v>
      </c>
      <c r="AE90" s="3" t="s">
        <v>9488</v>
      </c>
      <c r="AF90" s="3">
        <v>5</v>
      </c>
      <c r="AG90" s="14">
        <v>46097</v>
      </c>
    </row>
    <row r="91" spans="1:33" ht="12.5" x14ac:dyDescent="0.25">
      <c r="A91" s="3" t="s">
        <v>984</v>
      </c>
      <c r="B91" s="3" t="s">
        <v>224</v>
      </c>
      <c r="C91" s="3" t="s">
        <v>985</v>
      </c>
      <c r="D91" s="3" t="s">
        <v>986</v>
      </c>
      <c r="E91" s="3">
        <v>12801</v>
      </c>
      <c r="F91" s="3">
        <v>2866</v>
      </c>
      <c r="G91" s="3">
        <v>579</v>
      </c>
      <c r="H91" s="3" t="b">
        <v>0</v>
      </c>
      <c r="I91" s="3" t="b">
        <v>0</v>
      </c>
      <c r="J91" s="3" t="s">
        <v>987</v>
      </c>
      <c r="N91" s="3">
        <v>2.6100000000000002E-2</v>
      </c>
      <c r="O91" s="12" t="s">
        <v>999</v>
      </c>
      <c r="P91" s="3" t="s">
        <v>235</v>
      </c>
      <c r="Q91" s="3" t="s">
        <v>236</v>
      </c>
      <c r="R91" s="3" t="s">
        <v>8858</v>
      </c>
      <c r="S91" s="3" t="s">
        <v>8875</v>
      </c>
      <c r="T91" s="3" t="s">
        <v>9489</v>
      </c>
      <c r="U91" s="3" t="s">
        <v>9490</v>
      </c>
      <c r="V91" s="3" t="s">
        <v>8863</v>
      </c>
      <c r="W91" s="3" t="s">
        <v>8863</v>
      </c>
      <c r="X91" s="3" t="s">
        <v>9491</v>
      </c>
      <c r="Y91" s="3" t="s">
        <v>9492</v>
      </c>
      <c r="Z91" s="3" t="s">
        <v>8866</v>
      </c>
      <c r="AA91" s="3" t="s">
        <v>9493</v>
      </c>
      <c r="AB91" s="3" t="s">
        <v>9494</v>
      </c>
      <c r="AC91" s="3">
        <v>3</v>
      </c>
      <c r="AD91" s="3" t="s">
        <v>9495</v>
      </c>
      <c r="AE91" s="3" t="s">
        <v>9496</v>
      </c>
      <c r="AF91" s="3">
        <v>5</v>
      </c>
      <c r="AG91" s="14">
        <v>46097</v>
      </c>
    </row>
    <row r="92" spans="1:33" ht="12.5" x14ac:dyDescent="0.25">
      <c r="A92" s="3" t="s">
        <v>1000</v>
      </c>
      <c r="B92" s="3" t="s">
        <v>224</v>
      </c>
      <c r="C92" s="3" t="s">
        <v>1001</v>
      </c>
      <c r="D92" s="3" t="s">
        <v>1002</v>
      </c>
      <c r="E92" s="3">
        <v>1431</v>
      </c>
      <c r="F92" s="3">
        <v>2063</v>
      </c>
      <c r="G92" s="3">
        <v>11</v>
      </c>
      <c r="H92" s="3" t="b">
        <v>0</v>
      </c>
      <c r="I92" s="3" t="b">
        <v>0</v>
      </c>
      <c r="J92" s="3" t="s">
        <v>60</v>
      </c>
      <c r="K92" s="12" t="s">
        <v>1003</v>
      </c>
      <c r="N92" s="3">
        <v>9.4700000000000006E-2</v>
      </c>
      <c r="O92" s="12" t="s">
        <v>1016</v>
      </c>
      <c r="P92" s="3" t="s">
        <v>235</v>
      </c>
      <c r="Q92" s="3" t="s">
        <v>236</v>
      </c>
      <c r="R92" s="3" t="s">
        <v>8874</v>
      </c>
      <c r="S92" s="3" t="s">
        <v>8875</v>
      </c>
      <c r="V92" s="3" t="s">
        <v>8863</v>
      </c>
      <c r="W92" s="3" t="s">
        <v>8863</v>
      </c>
      <c r="X92" s="3" t="s">
        <v>9497</v>
      </c>
      <c r="Y92" s="3" t="s">
        <v>8865</v>
      </c>
      <c r="Z92" s="3" t="s">
        <v>8876</v>
      </c>
      <c r="AA92" s="3" t="s">
        <v>9498</v>
      </c>
      <c r="AB92" s="3" t="s">
        <v>9499</v>
      </c>
      <c r="AC92" s="3">
        <v>1</v>
      </c>
      <c r="AD92" s="3" t="s">
        <v>9500</v>
      </c>
      <c r="AE92" s="3" t="s">
        <v>9501</v>
      </c>
      <c r="AF92" s="3">
        <v>5</v>
      </c>
      <c r="AG92" s="14">
        <v>46097</v>
      </c>
    </row>
    <row r="93" spans="1:33" ht="12.5" x14ac:dyDescent="0.25">
      <c r="A93" s="3" t="s">
        <v>1017</v>
      </c>
      <c r="B93" s="3" t="s">
        <v>224</v>
      </c>
      <c r="C93" s="3" t="s">
        <v>1018</v>
      </c>
      <c r="D93" s="3" t="s">
        <v>1019</v>
      </c>
      <c r="E93" s="3">
        <v>254</v>
      </c>
      <c r="F93" s="3">
        <v>199</v>
      </c>
      <c r="G93" s="3">
        <v>730</v>
      </c>
      <c r="H93" s="3" t="b">
        <v>0</v>
      </c>
      <c r="I93" s="3" t="b">
        <v>0</v>
      </c>
      <c r="N93" s="3">
        <v>3.7100000000000001E-2</v>
      </c>
      <c r="O93" s="12" t="s">
        <v>1028</v>
      </c>
      <c r="P93" s="3" t="s">
        <v>235</v>
      </c>
      <c r="Q93" s="3" t="s">
        <v>236</v>
      </c>
      <c r="R93" s="3" t="s">
        <v>9171</v>
      </c>
      <c r="S93" s="3" t="s">
        <v>8875</v>
      </c>
      <c r="T93" s="3" t="s">
        <v>9502</v>
      </c>
      <c r="U93" s="3" t="s">
        <v>9503</v>
      </c>
      <c r="V93" s="3" t="s">
        <v>9504</v>
      </c>
      <c r="W93" s="3" t="s">
        <v>8875</v>
      </c>
      <c r="X93" s="3" t="s">
        <v>9505</v>
      </c>
      <c r="Y93" s="3" t="s">
        <v>9176</v>
      </c>
      <c r="Z93" s="3" t="s">
        <v>8875</v>
      </c>
      <c r="AA93" s="3" t="s">
        <v>9506</v>
      </c>
      <c r="AB93" s="3" t="s">
        <v>9507</v>
      </c>
      <c r="AC93" s="3">
        <v>9</v>
      </c>
      <c r="AD93" s="3" t="s">
        <v>9508</v>
      </c>
      <c r="AE93" s="3" t="s">
        <v>9509</v>
      </c>
      <c r="AF93" s="3">
        <v>5</v>
      </c>
      <c r="AG93" s="14">
        <v>46097</v>
      </c>
    </row>
    <row r="94" spans="1:33" ht="12.5" x14ac:dyDescent="0.25">
      <c r="A94" s="3" t="s">
        <v>1029</v>
      </c>
      <c r="B94" s="3" t="s">
        <v>224</v>
      </c>
      <c r="C94" s="3" t="s">
        <v>1030</v>
      </c>
      <c r="D94" s="3" t="s">
        <v>1031</v>
      </c>
      <c r="E94" s="3">
        <v>4324</v>
      </c>
      <c r="F94" s="3">
        <v>2252</v>
      </c>
      <c r="G94" s="3">
        <v>339</v>
      </c>
      <c r="H94" s="3" t="b">
        <v>0</v>
      </c>
      <c r="I94" s="3" t="b">
        <v>1</v>
      </c>
      <c r="J94" s="3" t="s">
        <v>1032</v>
      </c>
      <c r="K94" s="12" t="s">
        <v>1033</v>
      </c>
      <c r="L94" s="3" t="s">
        <v>1035</v>
      </c>
      <c r="M94" s="3">
        <v>84844838</v>
      </c>
      <c r="N94" s="3">
        <v>4.7999999999999996E-3</v>
      </c>
      <c r="O94" s="12" t="s">
        <v>1046</v>
      </c>
      <c r="P94" s="3" t="s">
        <v>235</v>
      </c>
      <c r="Q94" s="3" t="s">
        <v>236</v>
      </c>
      <c r="R94" s="3" t="s">
        <v>8874</v>
      </c>
      <c r="S94" s="3" t="s">
        <v>8875</v>
      </c>
      <c r="V94" s="3" t="s">
        <v>8863</v>
      </c>
      <c r="W94" s="3" t="s">
        <v>8863</v>
      </c>
      <c r="Y94" s="3" t="s">
        <v>8865</v>
      </c>
      <c r="Z94" s="3" t="s">
        <v>8876</v>
      </c>
      <c r="AA94" s="3" t="s">
        <v>9510</v>
      </c>
      <c r="AB94" s="3" t="s">
        <v>8942</v>
      </c>
      <c r="AC94" s="3">
        <v>1</v>
      </c>
      <c r="AD94" s="3" t="s">
        <v>9511</v>
      </c>
      <c r="AE94" s="3" t="s">
        <v>9512</v>
      </c>
      <c r="AF94" s="3">
        <v>5</v>
      </c>
      <c r="AG94" s="14">
        <v>46097</v>
      </c>
    </row>
    <row r="95" spans="1:33" ht="12.5" x14ac:dyDescent="0.25">
      <c r="A95" s="3" t="s">
        <v>1047</v>
      </c>
      <c r="B95" s="3" t="s">
        <v>224</v>
      </c>
      <c r="C95" s="3" t="s">
        <v>1048</v>
      </c>
      <c r="E95" s="3">
        <v>226</v>
      </c>
      <c r="F95" s="3">
        <v>315</v>
      </c>
      <c r="G95" s="3">
        <v>56</v>
      </c>
      <c r="H95" s="3" t="b">
        <v>0</v>
      </c>
      <c r="I95" s="3" t="b">
        <v>0</v>
      </c>
      <c r="N95" s="3">
        <v>9.9199999999999997E-2</v>
      </c>
      <c r="O95" s="12" t="s">
        <v>1059</v>
      </c>
      <c r="P95" s="3" t="s">
        <v>235</v>
      </c>
      <c r="Q95" s="3" t="s">
        <v>236</v>
      </c>
      <c r="R95" s="3" t="s">
        <v>8858</v>
      </c>
      <c r="S95" s="3" t="s">
        <v>8859</v>
      </c>
      <c r="T95" s="3" t="s">
        <v>9513</v>
      </c>
      <c r="U95" s="3" t="s">
        <v>9514</v>
      </c>
      <c r="V95" s="3" t="s">
        <v>9515</v>
      </c>
      <c r="W95" s="3" t="s">
        <v>8859</v>
      </c>
      <c r="X95" s="3" t="s">
        <v>9516</v>
      </c>
      <c r="Y95" s="3" t="s">
        <v>9176</v>
      </c>
      <c r="Z95" s="3" t="s">
        <v>8866</v>
      </c>
      <c r="AA95" s="3" t="s">
        <v>9517</v>
      </c>
      <c r="AB95" s="3" t="s">
        <v>9518</v>
      </c>
      <c r="AC95" s="3">
        <v>3</v>
      </c>
      <c r="AD95" s="3" t="s">
        <v>9519</v>
      </c>
      <c r="AE95" s="3" t="s">
        <v>9520</v>
      </c>
      <c r="AF95" s="3">
        <v>5</v>
      </c>
      <c r="AG95" s="14">
        <v>46097</v>
      </c>
    </row>
    <row r="96" spans="1:33" ht="12.5" x14ac:dyDescent="0.25">
      <c r="A96" s="3" t="s">
        <v>1060</v>
      </c>
      <c r="B96" s="3" t="s">
        <v>224</v>
      </c>
      <c r="C96" s="3" t="s">
        <v>1061</v>
      </c>
      <c r="D96" s="3" t="s">
        <v>1062</v>
      </c>
      <c r="E96" s="3">
        <v>1764</v>
      </c>
      <c r="F96" s="3">
        <v>6893</v>
      </c>
      <c r="G96" s="3">
        <v>614</v>
      </c>
      <c r="H96" s="3" t="b">
        <v>0</v>
      </c>
      <c r="I96" s="3" t="b">
        <v>1</v>
      </c>
      <c r="J96" s="3" t="s">
        <v>1063</v>
      </c>
      <c r="K96" s="12" t="s">
        <v>1064</v>
      </c>
      <c r="N96" s="3">
        <v>2.1899999999999999E-2</v>
      </c>
      <c r="O96" s="12" t="s">
        <v>1077</v>
      </c>
      <c r="P96" s="3" t="s">
        <v>235</v>
      </c>
      <c r="Q96" s="3" t="s">
        <v>236</v>
      </c>
      <c r="R96" s="3" t="s">
        <v>8874</v>
      </c>
      <c r="S96" s="3" t="s">
        <v>8875</v>
      </c>
      <c r="V96" s="3" t="s">
        <v>8926</v>
      </c>
      <c r="W96" s="3" t="s">
        <v>8859</v>
      </c>
      <c r="X96" s="3" t="s">
        <v>9521</v>
      </c>
      <c r="Y96" s="3" t="s">
        <v>8865</v>
      </c>
      <c r="Z96" s="3" t="s">
        <v>8876</v>
      </c>
      <c r="AA96" s="3" t="s">
        <v>9522</v>
      </c>
      <c r="AB96" s="3" t="s">
        <v>9523</v>
      </c>
      <c r="AC96" s="3">
        <v>1</v>
      </c>
      <c r="AD96" s="3" t="s">
        <v>9524</v>
      </c>
      <c r="AE96" s="3" t="s">
        <v>9525</v>
      </c>
      <c r="AF96" s="3">
        <v>5</v>
      </c>
      <c r="AG96" s="14">
        <v>46097</v>
      </c>
    </row>
    <row r="97" spans="1:33" ht="12.5" x14ac:dyDescent="0.25">
      <c r="A97" s="3" t="s">
        <v>1078</v>
      </c>
      <c r="B97" s="3" t="s">
        <v>224</v>
      </c>
      <c r="C97" s="3" t="s">
        <v>1079</v>
      </c>
      <c r="E97" s="3">
        <v>366</v>
      </c>
      <c r="F97" s="3">
        <v>798</v>
      </c>
      <c r="G97" s="3">
        <v>243</v>
      </c>
      <c r="H97" s="3" t="b">
        <v>0</v>
      </c>
      <c r="I97" s="3" t="b">
        <v>0</v>
      </c>
      <c r="N97" s="3">
        <v>0.11360000000000001</v>
      </c>
      <c r="O97" s="12" t="s">
        <v>1089</v>
      </c>
      <c r="P97" s="3" t="s">
        <v>235</v>
      </c>
      <c r="Q97" s="3" t="s">
        <v>236</v>
      </c>
      <c r="R97" s="3" t="s">
        <v>8874</v>
      </c>
      <c r="S97" s="3" t="s">
        <v>8875</v>
      </c>
      <c r="V97" s="3" t="s">
        <v>8863</v>
      </c>
      <c r="W97" s="3" t="s">
        <v>8859</v>
      </c>
      <c r="X97" s="3" t="s">
        <v>9526</v>
      </c>
      <c r="Y97" s="3" t="s">
        <v>8865</v>
      </c>
      <c r="Z97" s="3" t="s">
        <v>8876</v>
      </c>
      <c r="AA97" s="3" t="s">
        <v>9527</v>
      </c>
      <c r="AB97" s="3" t="s">
        <v>8934</v>
      </c>
      <c r="AC97" s="3">
        <v>1</v>
      </c>
      <c r="AD97" s="3" t="s">
        <v>9528</v>
      </c>
      <c r="AE97" s="3" t="s">
        <v>9529</v>
      </c>
      <c r="AF97" s="3">
        <v>5</v>
      </c>
      <c r="AG97" s="14">
        <v>46097</v>
      </c>
    </row>
    <row r="98" spans="1:33" ht="12.5" x14ac:dyDescent="0.25">
      <c r="A98" s="3" t="s">
        <v>1090</v>
      </c>
      <c r="B98" s="3" t="s">
        <v>224</v>
      </c>
      <c r="C98" s="3" t="s">
        <v>1091</v>
      </c>
      <c r="D98" s="3" t="s">
        <v>1092</v>
      </c>
      <c r="E98" s="3">
        <v>270</v>
      </c>
      <c r="F98" s="3">
        <v>277</v>
      </c>
      <c r="G98" s="3">
        <v>43</v>
      </c>
      <c r="H98" s="3" t="b">
        <v>0</v>
      </c>
      <c r="I98" s="3" t="b">
        <v>0</v>
      </c>
      <c r="N98" s="3">
        <v>0.16300000000000001</v>
      </c>
      <c r="O98" s="12" t="s">
        <v>1103</v>
      </c>
      <c r="P98" s="3" t="s">
        <v>235</v>
      </c>
      <c r="Q98" s="3" t="s">
        <v>236</v>
      </c>
      <c r="R98" s="3" t="s">
        <v>8874</v>
      </c>
      <c r="S98" s="3" t="s">
        <v>8875</v>
      </c>
      <c r="V98" s="3" t="s">
        <v>9530</v>
      </c>
      <c r="W98" s="3" t="s">
        <v>8863</v>
      </c>
      <c r="X98" s="3" t="s">
        <v>9531</v>
      </c>
      <c r="Y98" s="3" t="s">
        <v>8865</v>
      </c>
      <c r="Z98" s="3" t="s">
        <v>8876</v>
      </c>
      <c r="AA98" s="3" t="s">
        <v>9532</v>
      </c>
      <c r="AB98" s="3" t="s">
        <v>8942</v>
      </c>
      <c r="AC98" s="3">
        <v>1</v>
      </c>
      <c r="AD98" s="3" t="s">
        <v>9533</v>
      </c>
      <c r="AE98" s="3" t="s">
        <v>9534</v>
      </c>
      <c r="AF98" s="3">
        <v>5</v>
      </c>
      <c r="AG98" s="14">
        <v>46097</v>
      </c>
    </row>
    <row r="99" spans="1:33" ht="12.5" x14ac:dyDescent="0.25">
      <c r="A99" s="3" t="s">
        <v>1104</v>
      </c>
      <c r="B99" s="3" t="s">
        <v>224</v>
      </c>
      <c r="C99" s="3" t="s">
        <v>1105</v>
      </c>
      <c r="D99" s="3" t="s">
        <v>1106</v>
      </c>
      <c r="E99" s="3">
        <v>59099</v>
      </c>
      <c r="F99" s="3">
        <v>4396</v>
      </c>
      <c r="G99" s="3">
        <v>1519</v>
      </c>
      <c r="H99" s="3" t="b">
        <v>0</v>
      </c>
      <c r="I99" s="3" t="b">
        <v>0</v>
      </c>
      <c r="K99" s="12" t="s">
        <v>1107</v>
      </c>
      <c r="N99" s="3">
        <v>2.1100000000000001E-2</v>
      </c>
      <c r="O99" s="12" t="s">
        <v>1119</v>
      </c>
      <c r="P99" s="3" t="s">
        <v>235</v>
      </c>
      <c r="Q99" s="3" t="s">
        <v>236</v>
      </c>
      <c r="R99" s="3" t="s">
        <v>8874</v>
      </c>
      <c r="S99" s="3" t="s">
        <v>8875</v>
      </c>
      <c r="T99" s="3" t="s">
        <v>9535</v>
      </c>
      <c r="U99" s="3" t="s">
        <v>9536</v>
      </c>
      <c r="V99" s="3" t="s">
        <v>9537</v>
      </c>
      <c r="W99" s="3" t="s">
        <v>8859</v>
      </c>
      <c r="X99" s="3" t="s">
        <v>9538</v>
      </c>
      <c r="Y99" s="3" t="s">
        <v>8921</v>
      </c>
      <c r="Z99" s="3" t="s">
        <v>8876</v>
      </c>
      <c r="AA99" s="3" t="s">
        <v>9539</v>
      </c>
      <c r="AB99" s="3" t="s">
        <v>9540</v>
      </c>
      <c r="AC99" s="3">
        <v>1</v>
      </c>
      <c r="AD99" s="3" t="s">
        <v>9541</v>
      </c>
      <c r="AE99" s="3" t="s">
        <v>9542</v>
      </c>
      <c r="AF99" s="3">
        <v>5</v>
      </c>
      <c r="AG99" s="14">
        <v>46097</v>
      </c>
    </row>
    <row r="100" spans="1:33" ht="12.5" x14ac:dyDescent="0.25">
      <c r="A100" s="3" t="s">
        <v>1120</v>
      </c>
      <c r="B100" s="3" t="s">
        <v>224</v>
      </c>
      <c r="C100" s="3" t="s">
        <v>1121</v>
      </c>
      <c r="D100" s="3" t="s">
        <v>1122</v>
      </c>
      <c r="E100" s="3">
        <v>648</v>
      </c>
      <c r="F100" s="3">
        <v>2193</v>
      </c>
      <c r="G100" s="3">
        <v>126</v>
      </c>
      <c r="H100" s="3" t="b">
        <v>0</v>
      </c>
      <c r="I100" s="3" t="b">
        <v>1</v>
      </c>
      <c r="J100" s="3" t="s">
        <v>503</v>
      </c>
      <c r="N100" s="3">
        <v>0.1694</v>
      </c>
      <c r="O100" s="12" t="s">
        <v>1135</v>
      </c>
      <c r="P100" s="3" t="s">
        <v>235</v>
      </c>
      <c r="Q100" s="3" t="s">
        <v>236</v>
      </c>
      <c r="R100" s="3" t="s">
        <v>8874</v>
      </c>
      <c r="S100" s="3" t="s">
        <v>8875</v>
      </c>
      <c r="V100" s="3" t="s">
        <v>9543</v>
      </c>
      <c r="W100" s="3" t="s">
        <v>8859</v>
      </c>
      <c r="X100" s="3" t="s">
        <v>9544</v>
      </c>
      <c r="Y100" s="3" t="s">
        <v>8865</v>
      </c>
      <c r="Z100" s="3" t="s">
        <v>8876</v>
      </c>
      <c r="AA100" s="3" t="s">
        <v>9545</v>
      </c>
      <c r="AB100" s="3" t="s">
        <v>9351</v>
      </c>
      <c r="AC100" s="3">
        <v>1</v>
      </c>
      <c r="AD100" s="3" t="s">
        <v>9546</v>
      </c>
      <c r="AE100" s="3" t="s">
        <v>9547</v>
      </c>
      <c r="AF100" s="3">
        <v>5</v>
      </c>
      <c r="AG100" s="14">
        <v>46097</v>
      </c>
    </row>
    <row r="101" spans="1:33" ht="12.5" x14ac:dyDescent="0.25">
      <c r="A101" s="3" t="s">
        <v>1136</v>
      </c>
      <c r="B101" s="3" t="s">
        <v>224</v>
      </c>
      <c r="C101" s="3" t="s">
        <v>1137</v>
      </c>
      <c r="D101" s="3" t="s">
        <v>1138</v>
      </c>
      <c r="E101" s="3">
        <v>86</v>
      </c>
      <c r="F101" s="3">
        <v>1365</v>
      </c>
      <c r="G101" s="3">
        <v>27</v>
      </c>
      <c r="H101" s="3" t="b">
        <v>0</v>
      </c>
      <c r="I101" s="3" t="b">
        <v>1</v>
      </c>
      <c r="J101" s="3" t="s">
        <v>503</v>
      </c>
      <c r="K101" s="12" t="s">
        <v>1139</v>
      </c>
      <c r="N101" s="3">
        <v>3.39E-2</v>
      </c>
      <c r="O101" s="12" t="s">
        <v>1146</v>
      </c>
      <c r="P101" s="3" t="s">
        <v>235</v>
      </c>
      <c r="Q101" s="3" t="s">
        <v>236</v>
      </c>
      <c r="R101" s="3" t="s">
        <v>2918</v>
      </c>
      <c r="S101" s="3" t="s">
        <v>8875</v>
      </c>
      <c r="T101" s="3" t="s">
        <v>9548</v>
      </c>
      <c r="U101" s="3" t="s">
        <v>9549</v>
      </c>
      <c r="V101" s="3" t="s">
        <v>9550</v>
      </c>
      <c r="W101" s="3" t="s">
        <v>8875</v>
      </c>
      <c r="X101" s="3" t="s">
        <v>9551</v>
      </c>
      <c r="Y101" s="3" t="s">
        <v>8885</v>
      </c>
      <c r="Z101" s="3" t="s">
        <v>8875</v>
      </c>
      <c r="AA101" s="3" t="s">
        <v>9552</v>
      </c>
      <c r="AB101" s="3" t="s">
        <v>9553</v>
      </c>
      <c r="AC101" s="3">
        <v>8</v>
      </c>
      <c r="AD101" s="3" t="s">
        <v>9554</v>
      </c>
      <c r="AE101" s="3" t="s">
        <v>9555</v>
      </c>
      <c r="AF101" s="3">
        <v>5</v>
      </c>
      <c r="AG101" s="14">
        <v>46097</v>
      </c>
    </row>
    <row r="102" spans="1:33" ht="12.5" x14ac:dyDescent="0.25">
      <c r="A102" s="3" t="s">
        <v>1147</v>
      </c>
      <c r="B102" s="3" t="s">
        <v>224</v>
      </c>
      <c r="C102" s="3" t="s">
        <v>1148</v>
      </c>
      <c r="E102" s="3">
        <v>2076</v>
      </c>
      <c r="F102" s="3">
        <v>3429</v>
      </c>
      <c r="G102" s="3">
        <v>442</v>
      </c>
      <c r="H102" s="3" t="b">
        <v>0</v>
      </c>
      <c r="I102" s="3" t="b">
        <v>0</v>
      </c>
      <c r="K102" s="12" t="s">
        <v>1149</v>
      </c>
      <c r="N102" s="3">
        <v>3.3500000000000002E-2</v>
      </c>
      <c r="O102" s="12" t="s">
        <v>1161</v>
      </c>
      <c r="P102" s="3" t="s">
        <v>235</v>
      </c>
      <c r="Q102" s="3" t="s">
        <v>236</v>
      </c>
      <c r="R102" s="3" t="s">
        <v>8874</v>
      </c>
      <c r="S102" s="3" t="s">
        <v>8875</v>
      </c>
      <c r="V102" s="3" t="s">
        <v>8863</v>
      </c>
      <c r="W102" s="3" t="s">
        <v>8859</v>
      </c>
      <c r="X102" s="3" t="s">
        <v>9556</v>
      </c>
      <c r="Y102" s="3" t="s">
        <v>8865</v>
      </c>
      <c r="Z102" s="3" t="s">
        <v>8876</v>
      </c>
      <c r="AA102" s="3" t="s">
        <v>9557</v>
      </c>
      <c r="AB102" s="3" t="s">
        <v>9081</v>
      </c>
      <c r="AC102" s="3">
        <v>1</v>
      </c>
      <c r="AD102" s="3" t="s">
        <v>9558</v>
      </c>
      <c r="AE102" s="3" t="s">
        <v>9559</v>
      </c>
      <c r="AF102" s="3">
        <v>5</v>
      </c>
      <c r="AG102" s="14">
        <v>46097</v>
      </c>
    </row>
    <row r="103" spans="1:33" ht="12.5" x14ac:dyDescent="0.25">
      <c r="A103" s="3" t="s">
        <v>1162</v>
      </c>
      <c r="B103" s="3" t="s">
        <v>224</v>
      </c>
      <c r="C103" s="3" t="s">
        <v>1163</v>
      </c>
      <c r="D103" s="3" t="s">
        <v>1164</v>
      </c>
      <c r="E103" s="3">
        <v>712</v>
      </c>
      <c r="F103" s="3">
        <v>3376</v>
      </c>
      <c r="G103" s="3">
        <v>501</v>
      </c>
      <c r="H103" s="3" t="b">
        <v>0</v>
      </c>
      <c r="I103" s="3" t="b">
        <v>0</v>
      </c>
      <c r="N103" s="3">
        <v>5.8500000000000003E-2</v>
      </c>
      <c r="O103" s="12" t="s">
        <v>1176</v>
      </c>
      <c r="P103" s="3" t="s">
        <v>235</v>
      </c>
      <c r="Q103" s="3" t="s">
        <v>236</v>
      </c>
      <c r="R103" s="3" t="s">
        <v>8858</v>
      </c>
      <c r="S103" s="3" t="s">
        <v>8875</v>
      </c>
      <c r="T103" s="3" t="s">
        <v>9560</v>
      </c>
      <c r="U103" s="3" t="s">
        <v>9561</v>
      </c>
      <c r="V103" s="3" t="s">
        <v>8911</v>
      </c>
      <c r="W103" s="3" t="s">
        <v>8859</v>
      </c>
      <c r="X103" s="3" t="s">
        <v>9562</v>
      </c>
      <c r="Y103" s="3" t="s">
        <v>9176</v>
      </c>
      <c r="Z103" s="3" t="s">
        <v>8866</v>
      </c>
      <c r="AA103" s="3" t="s">
        <v>9563</v>
      </c>
      <c r="AB103" s="3" t="s">
        <v>9564</v>
      </c>
      <c r="AC103" s="3">
        <v>4</v>
      </c>
      <c r="AD103" s="3" t="s">
        <v>9565</v>
      </c>
      <c r="AE103" s="3" t="s">
        <v>9566</v>
      </c>
      <c r="AF103" s="3">
        <v>5</v>
      </c>
      <c r="AG103" s="14">
        <v>46097</v>
      </c>
    </row>
    <row r="104" spans="1:33" ht="12.5" x14ac:dyDescent="0.25">
      <c r="A104" s="3" t="s">
        <v>1177</v>
      </c>
      <c r="B104" s="3" t="s">
        <v>224</v>
      </c>
      <c r="C104" s="3" t="s">
        <v>1178</v>
      </c>
      <c r="D104" s="3" t="s">
        <v>1179</v>
      </c>
      <c r="E104" s="3">
        <v>4883</v>
      </c>
      <c r="F104" s="3">
        <v>84</v>
      </c>
      <c r="G104" s="3">
        <v>15</v>
      </c>
      <c r="H104" s="3" t="b">
        <v>0</v>
      </c>
      <c r="I104" s="3" t="b">
        <v>1</v>
      </c>
      <c r="J104" s="3" t="s">
        <v>503</v>
      </c>
      <c r="N104" s="3">
        <v>8.9999999999999998E-4</v>
      </c>
      <c r="O104" s="12" t="s">
        <v>1187</v>
      </c>
      <c r="P104" s="3" t="s">
        <v>235</v>
      </c>
      <c r="Q104" s="3" t="s">
        <v>236</v>
      </c>
      <c r="R104" s="3" t="s">
        <v>2918</v>
      </c>
      <c r="S104" s="3" t="s">
        <v>8875</v>
      </c>
      <c r="T104" s="3" t="s">
        <v>9567</v>
      </c>
      <c r="U104" s="3" t="s">
        <v>9568</v>
      </c>
      <c r="V104" s="3" t="s">
        <v>9569</v>
      </c>
      <c r="W104" s="3" t="s">
        <v>8863</v>
      </c>
      <c r="Y104" s="3" t="s">
        <v>8885</v>
      </c>
      <c r="Z104" s="3" t="s">
        <v>8859</v>
      </c>
      <c r="AA104" s="3" t="s">
        <v>9570</v>
      </c>
      <c r="AB104" s="3" t="s">
        <v>9571</v>
      </c>
      <c r="AC104" s="3">
        <v>6</v>
      </c>
      <c r="AD104" s="3" t="s">
        <v>9572</v>
      </c>
      <c r="AE104" s="3" t="s">
        <v>9573</v>
      </c>
      <c r="AF104" s="3">
        <v>5</v>
      </c>
      <c r="AG104" s="14">
        <v>46097</v>
      </c>
    </row>
    <row r="105" spans="1:33" ht="12.5" x14ac:dyDescent="0.25">
      <c r="A105" s="3" t="s">
        <v>1188</v>
      </c>
      <c r="B105" s="3" t="s">
        <v>224</v>
      </c>
      <c r="C105" s="3" t="s">
        <v>1189</v>
      </c>
      <c r="D105" s="3" t="s">
        <v>1190</v>
      </c>
      <c r="E105" s="3">
        <v>1634</v>
      </c>
      <c r="F105" s="3">
        <v>7319</v>
      </c>
      <c r="G105" s="3">
        <v>56</v>
      </c>
      <c r="H105" s="3" t="b">
        <v>0</v>
      </c>
      <c r="I105" s="3" t="b">
        <v>0</v>
      </c>
      <c r="N105" s="3">
        <v>8.1799999999999998E-2</v>
      </c>
      <c r="O105" s="12" t="s">
        <v>1200</v>
      </c>
      <c r="P105" s="3" t="s">
        <v>235</v>
      </c>
      <c r="Q105" s="3" t="s">
        <v>236</v>
      </c>
      <c r="R105" s="3" t="s">
        <v>9171</v>
      </c>
      <c r="S105" s="3" t="s">
        <v>8875</v>
      </c>
      <c r="T105" s="3" t="s">
        <v>9574</v>
      </c>
      <c r="U105" s="3" t="s">
        <v>9575</v>
      </c>
      <c r="V105" s="3" t="s">
        <v>9576</v>
      </c>
      <c r="W105" s="3" t="s">
        <v>8875</v>
      </c>
      <c r="X105" s="3" t="s">
        <v>9577</v>
      </c>
      <c r="Y105" s="3" t="s">
        <v>9176</v>
      </c>
      <c r="Z105" s="3" t="s">
        <v>8859</v>
      </c>
      <c r="AA105" s="3" t="s">
        <v>9578</v>
      </c>
      <c r="AB105" s="3" t="s">
        <v>9579</v>
      </c>
      <c r="AC105" s="3">
        <v>7</v>
      </c>
      <c r="AD105" s="3" t="s">
        <v>9580</v>
      </c>
      <c r="AE105" s="3" t="s">
        <v>9581</v>
      </c>
      <c r="AF105" s="3">
        <v>5</v>
      </c>
      <c r="AG105" s="14">
        <v>46097</v>
      </c>
    </row>
    <row r="106" spans="1:33" ht="12.5" x14ac:dyDescent="0.25">
      <c r="A106" s="3" t="s">
        <v>1201</v>
      </c>
      <c r="B106" s="3" t="s">
        <v>224</v>
      </c>
      <c r="C106" s="3" t="s">
        <v>1202</v>
      </c>
      <c r="D106" s="3" t="s">
        <v>1203</v>
      </c>
      <c r="E106" s="3">
        <v>13348</v>
      </c>
      <c r="F106" s="3">
        <v>3640</v>
      </c>
      <c r="G106" s="3">
        <v>472</v>
      </c>
      <c r="H106" s="3" t="b">
        <v>1</v>
      </c>
      <c r="I106" s="3" t="b">
        <v>0</v>
      </c>
      <c r="J106" s="3" t="s">
        <v>1204</v>
      </c>
      <c r="N106" s="3">
        <v>7.3000000000000001E-3</v>
      </c>
      <c r="O106" s="12" t="s">
        <v>1216</v>
      </c>
      <c r="P106" s="3" t="s">
        <v>235</v>
      </c>
      <c r="Q106" s="3" t="s">
        <v>236</v>
      </c>
      <c r="R106" s="3" t="s">
        <v>8874</v>
      </c>
      <c r="S106" s="3" t="s">
        <v>8875</v>
      </c>
      <c r="V106" s="3" t="s">
        <v>8863</v>
      </c>
      <c r="W106" s="3" t="s">
        <v>8859</v>
      </c>
      <c r="X106" s="3" t="s">
        <v>9582</v>
      </c>
      <c r="Y106" s="3" t="s">
        <v>8865</v>
      </c>
      <c r="Z106" s="3" t="s">
        <v>8876</v>
      </c>
      <c r="AA106" s="3" t="s">
        <v>9583</v>
      </c>
      <c r="AB106" s="3" t="s">
        <v>8934</v>
      </c>
      <c r="AC106" s="3">
        <v>1</v>
      </c>
      <c r="AD106" s="3" t="s">
        <v>9584</v>
      </c>
      <c r="AE106" s="3" t="s">
        <v>9585</v>
      </c>
      <c r="AF106" s="3">
        <v>5</v>
      </c>
      <c r="AG106" s="14">
        <v>46097</v>
      </c>
    </row>
    <row r="107" spans="1:33" ht="12.5" x14ac:dyDescent="0.25">
      <c r="A107" s="3" t="s">
        <v>1217</v>
      </c>
      <c r="B107" s="3" t="s">
        <v>224</v>
      </c>
      <c r="C107" s="3" t="s">
        <v>1218</v>
      </c>
      <c r="E107" s="3">
        <v>200</v>
      </c>
      <c r="F107" s="3">
        <v>1842</v>
      </c>
      <c r="G107" s="3">
        <v>11</v>
      </c>
      <c r="H107" s="3" t="b">
        <v>0</v>
      </c>
      <c r="I107" s="3" t="b">
        <v>0</v>
      </c>
      <c r="N107" s="3">
        <v>0.1855</v>
      </c>
      <c r="O107" s="12" t="s">
        <v>1229</v>
      </c>
      <c r="P107" s="3" t="s">
        <v>235</v>
      </c>
      <c r="Q107" s="3" t="s">
        <v>236</v>
      </c>
      <c r="R107" s="3" t="s">
        <v>8874</v>
      </c>
      <c r="S107" s="3" t="s">
        <v>8875</v>
      </c>
      <c r="V107" s="3" t="s">
        <v>8863</v>
      </c>
      <c r="W107" s="3" t="s">
        <v>8859</v>
      </c>
      <c r="X107" s="3" t="s">
        <v>9586</v>
      </c>
      <c r="Y107" s="3" t="s">
        <v>8865</v>
      </c>
      <c r="Z107" s="3" t="s">
        <v>8876</v>
      </c>
      <c r="AA107" s="3" t="s">
        <v>9587</v>
      </c>
      <c r="AB107" s="3" t="s">
        <v>8953</v>
      </c>
      <c r="AC107" s="3">
        <v>1</v>
      </c>
      <c r="AD107" s="3" t="s">
        <v>9588</v>
      </c>
      <c r="AE107" s="3" t="s">
        <v>9589</v>
      </c>
      <c r="AF107" s="3">
        <v>5</v>
      </c>
      <c r="AG107" s="14">
        <v>46097</v>
      </c>
    </row>
    <row r="108" spans="1:33" ht="12.5" x14ac:dyDescent="0.25">
      <c r="A108" s="3" t="s">
        <v>1230</v>
      </c>
      <c r="B108" s="3" t="s">
        <v>224</v>
      </c>
      <c r="C108" s="3" t="s">
        <v>1231</v>
      </c>
      <c r="D108" s="3" t="s">
        <v>1232</v>
      </c>
      <c r="E108" s="3">
        <v>757</v>
      </c>
      <c r="F108" s="3">
        <v>7026</v>
      </c>
      <c r="G108" s="3">
        <v>193</v>
      </c>
      <c r="H108" s="3" t="b">
        <v>0</v>
      </c>
      <c r="I108" s="3" t="b">
        <v>0</v>
      </c>
      <c r="N108" s="3">
        <v>1.54E-2</v>
      </c>
      <c r="O108" s="12" t="s">
        <v>1243</v>
      </c>
      <c r="P108" s="3" t="s">
        <v>235</v>
      </c>
      <c r="Q108" s="3" t="s">
        <v>236</v>
      </c>
      <c r="R108" s="3" t="s">
        <v>2918</v>
      </c>
      <c r="S108" s="3" t="s">
        <v>8875</v>
      </c>
      <c r="V108" s="3" t="s">
        <v>9590</v>
      </c>
      <c r="W108" s="3" t="s">
        <v>8863</v>
      </c>
      <c r="Y108" s="3" t="s">
        <v>8885</v>
      </c>
      <c r="Z108" s="3" t="s">
        <v>8876</v>
      </c>
      <c r="AA108" s="3" t="s">
        <v>9591</v>
      </c>
      <c r="AB108" s="3" t="s">
        <v>9592</v>
      </c>
      <c r="AC108" s="3">
        <v>1</v>
      </c>
      <c r="AD108" s="3" t="s">
        <v>9593</v>
      </c>
      <c r="AE108" s="3" t="s">
        <v>9594</v>
      </c>
      <c r="AF108" s="3">
        <v>5</v>
      </c>
      <c r="AG108" s="14">
        <v>46097</v>
      </c>
    </row>
    <row r="109" spans="1:33" ht="12.5" x14ac:dyDescent="0.25">
      <c r="A109" s="3" t="s">
        <v>1244</v>
      </c>
      <c r="B109" s="3" t="s">
        <v>224</v>
      </c>
      <c r="C109" s="3" t="s">
        <v>1245</v>
      </c>
      <c r="D109" s="3" t="s">
        <v>1246</v>
      </c>
      <c r="E109" s="3">
        <v>27459</v>
      </c>
      <c r="F109" s="3">
        <v>817</v>
      </c>
      <c r="G109" s="3">
        <v>106</v>
      </c>
      <c r="H109" s="3" t="b">
        <v>0</v>
      </c>
      <c r="I109" s="3" t="b">
        <v>1</v>
      </c>
      <c r="J109" s="3" t="s">
        <v>503</v>
      </c>
      <c r="K109" s="12" t="s">
        <v>1247</v>
      </c>
      <c r="N109" s="3">
        <v>1.32E-2</v>
      </c>
      <c r="O109" s="12" t="s">
        <v>1257</v>
      </c>
      <c r="P109" s="3" t="s">
        <v>235</v>
      </c>
      <c r="Q109" s="3" t="s">
        <v>236</v>
      </c>
      <c r="R109" s="3" t="s">
        <v>2918</v>
      </c>
      <c r="S109" s="3" t="s">
        <v>8875</v>
      </c>
      <c r="T109" s="3" t="s">
        <v>9595</v>
      </c>
      <c r="U109" s="3" t="s">
        <v>9596</v>
      </c>
      <c r="V109" s="3" t="s">
        <v>9597</v>
      </c>
      <c r="W109" s="3" t="s">
        <v>9184</v>
      </c>
      <c r="X109" s="3" t="s">
        <v>9598</v>
      </c>
      <c r="Y109" s="3" t="s">
        <v>8885</v>
      </c>
      <c r="Z109" s="3" t="s">
        <v>8875</v>
      </c>
      <c r="AA109" s="3" t="s">
        <v>9599</v>
      </c>
      <c r="AB109" s="3" t="s">
        <v>9600</v>
      </c>
      <c r="AC109" s="3">
        <v>8</v>
      </c>
      <c r="AD109" s="3" t="s">
        <v>9601</v>
      </c>
      <c r="AE109" s="3" t="s">
        <v>9602</v>
      </c>
      <c r="AF109" s="3">
        <v>5</v>
      </c>
      <c r="AG109" s="14">
        <v>46097</v>
      </c>
    </row>
    <row r="110" spans="1:33" ht="12.5" x14ac:dyDescent="0.25">
      <c r="A110" s="3" t="s">
        <v>1258</v>
      </c>
      <c r="B110" s="3" t="s">
        <v>224</v>
      </c>
      <c r="C110" s="3" t="s">
        <v>1259</v>
      </c>
      <c r="D110" s="3" t="s">
        <v>1260</v>
      </c>
      <c r="E110" s="3">
        <v>4249</v>
      </c>
      <c r="F110" s="3">
        <v>2505</v>
      </c>
      <c r="G110" s="3">
        <v>1748</v>
      </c>
      <c r="H110" s="3" t="b">
        <v>0</v>
      </c>
      <c r="I110" s="3" t="b">
        <v>0</v>
      </c>
      <c r="K110" s="12" t="s">
        <v>1261</v>
      </c>
      <c r="N110" s="3">
        <v>4.9500000000000002E-2</v>
      </c>
      <c r="O110" s="12" t="s">
        <v>1274</v>
      </c>
      <c r="P110" s="3" t="s">
        <v>235</v>
      </c>
      <c r="Q110" s="3" t="s">
        <v>236</v>
      </c>
      <c r="R110" s="3" t="s">
        <v>8858</v>
      </c>
      <c r="S110" s="3" t="s">
        <v>8859</v>
      </c>
      <c r="T110" s="3" t="s">
        <v>9513</v>
      </c>
      <c r="U110" s="3" t="s">
        <v>9603</v>
      </c>
      <c r="V110" s="3" t="s">
        <v>9454</v>
      </c>
      <c r="W110" s="3" t="s">
        <v>8859</v>
      </c>
      <c r="X110" s="3" t="s">
        <v>9604</v>
      </c>
      <c r="Y110" s="3" t="s">
        <v>9176</v>
      </c>
      <c r="Z110" s="3" t="s">
        <v>8866</v>
      </c>
      <c r="AA110" s="3" t="s">
        <v>9605</v>
      </c>
      <c r="AB110" s="3" t="s">
        <v>9606</v>
      </c>
      <c r="AC110" s="3">
        <v>4</v>
      </c>
      <c r="AD110" s="3" t="s">
        <v>9607</v>
      </c>
      <c r="AE110" s="3" t="s">
        <v>9608</v>
      </c>
      <c r="AF110" s="3">
        <v>5</v>
      </c>
      <c r="AG110" s="14">
        <v>46097</v>
      </c>
    </row>
    <row r="111" spans="1:33" ht="12.5" x14ac:dyDescent="0.25">
      <c r="A111" s="3" t="s">
        <v>1275</v>
      </c>
      <c r="B111" s="3" t="s">
        <v>224</v>
      </c>
      <c r="C111" s="3" t="s">
        <v>1276</v>
      </c>
      <c r="E111" s="3">
        <v>136</v>
      </c>
      <c r="F111" s="3">
        <v>3173</v>
      </c>
      <c r="G111" s="3">
        <v>99</v>
      </c>
      <c r="H111" s="3" t="b">
        <v>0</v>
      </c>
      <c r="I111" s="3" t="b">
        <v>0</v>
      </c>
      <c r="N111" s="3">
        <v>0.1366</v>
      </c>
      <c r="O111" s="12" t="s">
        <v>1289</v>
      </c>
      <c r="P111" s="3" t="s">
        <v>235</v>
      </c>
      <c r="Q111" s="3" t="s">
        <v>236</v>
      </c>
      <c r="R111" s="3" t="s">
        <v>9171</v>
      </c>
      <c r="S111" s="3" t="s">
        <v>8875</v>
      </c>
      <c r="T111" s="3" t="s">
        <v>9609</v>
      </c>
      <c r="U111" s="3" t="s">
        <v>9610</v>
      </c>
      <c r="V111" s="3" t="s">
        <v>9611</v>
      </c>
      <c r="W111" s="3" t="s">
        <v>8875</v>
      </c>
      <c r="X111" s="3" t="s">
        <v>9612</v>
      </c>
      <c r="Y111" s="3" t="s">
        <v>9176</v>
      </c>
      <c r="Z111" s="3" t="s">
        <v>8875</v>
      </c>
      <c r="AA111" s="3" t="s">
        <v>9613</v>
      </c>
      <c r="AB111" s="3" t="s">
        <v>9614</v>
      </c>
      <c r="AC111" s="3">
        <v>8</v>
      </c>
      <c r="AD111" s="3" t="s">
        <v>9615</v>
      </c>
      <c r="AE111" s="3" t="s">
        <v>9616</v>
      </c>
      <c r="AF111" s="3">
        <v>5</v>
      </c>
      <c r="AG111" s="14">
        <v>46097</v>
      </c>
    </row>
    <row r="112" spans="1:33" ht="12.5" x14ac:dyDescent="0.25">
      <c r="A112" s="3" t="s">
        <v>1290</v>
      </c>
      <c r="B112" s="3" t="s">
        <v>224</v>
      </c>
      <c r="C112" s="3" t="s">
        <v>1291</v>
      </c>
      <c r="D112" s="3" t="s">
        <v>1292</v>
      </c>
      <c r="E112" s="3">
        <v>282</v>
      </c>
      <c r="F112" s="3">
        <v>1530</v>
      </c>
      <c r="G112" s="3">
        <v>34</v>
      </c>
      <c r="H112" s="3" t="b">
        <v>0</v>
      </c>
      <c r="I112" s="3" t="b">
        <v>0</v>
      </c>
      <c r="N112" s="3">
        <v>7.0000000000000007E-2</v>
      </c>
      <c r="O112" s="12" t="s">
        <v>1300</v>
      </c>
      <c r="P112" s="3" t="s">
        <v>235</v>
      </c>
      <c r="Q112" s="3" t="s">
        <v>236</v>
      </c>
      <c r="R112" s="3" t="s">
        <v>9171</v>
      </c>
      <c r="S112" s="3" t="s">
        <v>8875</v>
      </c>
      <c r="T112" s="3" t="s">
        <v>9617</v>
      </c>
      <c r="U112" s="3" t="s">
        <v>9618</v>
      </c>
      <c r="V112" s="3" t="s">
        <v>9619</v>
      </c>
      <c r="W112" s="3" t="s">
        <v>9184</v>
      </c>
      <c r="X112" s="3" t="s">
        <v>9620</v>
      </c>
      <c r="Y112" s="3" t="s">
        <v>9176</v>
      </c>
      <c r="Z112" s="3" t="s">
        <v>8875</v>
      </c>
      <c r="AA112" s="3" t="s">
        <v>9621</v>
      </c>
      <c r="AB112" s="3" t="s">
        <v>9622</v>
      </c>
      <c r="AC112" s="3">
        <v>10</v>
      </c>
      <c r="AD112" s="3" t="s">
        <v>9623</v>
      </c>
      <c r="AE112" s="3" t="s">
        <v>9624</v>
      </c>
      <c r="AF112" s="3">
        <v>0</v>
      </c>
      <c r="AG112" s="14">
        <v>46097</v>
      </c>
    </row>
    <row r="113" spans="1:33" ht="12.5" x14ac:dyDescent="0.25">
      <c r="A113" s="3" t="s">
        <v>1301</v>
      </c>
      <c r="B113" s="3" t="s">
        <v>224</v>
      </c>
      <c r="D113" s="3" t="s">
        <v>1302</v>
      </c>
      <c r="E113" s="3">
        <v>2578</v>
      </c>
      <c r="F113" s="3">
        <v>7046</v>
      </c>
      <c r="G113" s="3">
        <v>835</v>
      </c>
      <c r="H113" s="3" t="b">
        <v>0</v>
      </c>
      <c r="I113" s="3" t="b">
        <v>0</v>
      </c>
      <c r="N113" s="3">
        <v>3.4700000000000002E-2</v>
      </c>
      <c r="O113" s="12" t="s">
        <v>1312</v>
      </c>
      <c r="P113" s="3" t="s">
        <v>235</v>
      </c>
      <c r="Q113" s="3" t="s">
        <v>236</v>
      </c>
      <c r="R113" s="3" t="s">
        <v>8874</v>
      </c>
      <c r="S113" s="3" t="s">
        <v>8875</v>
      </c>
      <c r="V113" s="3" t="s">
        <v>8926</v>
      </c>
      <c r="W113" s="3" t="s">
        <v>8859</v>
      </c>
      <c r="X113" s="3" t="s">
        <v>9625</v>
      </c>
      <c r="Y113" s="3" t="s">
        <v>8865</v>
      </c>
      <c r="Z113" s="3" t="s">
        <v>8876</v>
      </c>
      <c r="AA113" s="3" t="s">
        <v>9626</v>
      </c>
      <c r="AB113" s="3" t="s">
        <v>9627</v>
      </c>
      <c r="AC113" s="3">
        <v>1</v>
      </c>
      <c r="AD113" s="3" t="s">
        <v>9628</v>
      </c>
      <c r="AE113" s="3" t="s">
        <v>9629</v>
      </c>
      <c r="AF113" s="3">
        <v>5</v>
      </c>
      <c r="AG113" s="14">
        <v>46097</v>
      </c>
    </row>
    <row r="114" spans="1:33" ht="12.5" x14ac:dyDescent="0.25">
      <c r="A114" s="3" t="s">
        <v>1313</v>
      </c>
      <c r="B114" s="3" t="s">
        <v>224</v>
      </c>
      <c r="C114" s="3" t="s">
        <v>1314</v>
      </c>
      <c r="D114" s="3" t="s">
        <v>1315</v>
      </c>
      <c r="E114" s="3">
        <v>339</v>
      </c>
      <c r="F114" s="3">
        <v>428</v>
      </c>
      <c r="G114" s="3">
        <v>10</v>
      </c>
      <c r="H114" s="3" t="b">
        <v>0</v>
      </c>
      <c r="I114" s="3" t="b">
        <v>0</v>
      </c>
      <c r="N114" s="3">
        <v>0.1018</v>
      </c>
      <c r="O114" s="12" t="s">
        <v>1327</v>
      </c>
      <c r="P114" s="3" t="s">
        <v>235</v>
      </c>
      <c r="Q114" s="3" t="s">
        <v>236</v>
      </c>
      <c r="R114" s="3" t="s">
        <v>9171</v>
      </c>
      <c r="S114" s="3" t="s">
        <v>8875</v>
      </c>
      <c r="T114" s="3" t="s">
        <v>9630</v>
      </c>
      <c r="U114" s="3" t="s">
        <v>9631</v>
      </c>
      <c r="V114" s="3" t="s">
        <v>9632</v>
      </c>
      <c r="W114" s="3" t="s">
        <v>8875</v>
      </c>
      <c r="X114" s="3" t="s">
        <v>9633</v>
      </c>
      <c r="Y114" s="3" t="s">
        <v>9176</v>
      </c>
      <c r="Z114" s="3" t="s">
        <v>8875</v>
      </c>
      <c r="AA114" s="3" t="s">
        <v>9634</v>
      </c>
      <c r="AB114" s="3" t="s">
        <v>9635</v>
      </c>
      <c r="AC114" s="3">
        <v>8</v>
      </c>
      <c r="AD114" s="3" t="s">
        <v>9636</v>
      </c>
      <c r="AE114" s="3" t="s">
        <v>9637</v>
      </c>
      <c r="AF114" s="3">
        <v>5</v>
      </c>
      <c r="AG114" s="14">
        <v>46097</v>
      </c>
    </row>
    <row r="115" spans="1:33" ht="12.5" x14ac:dyDescent="0.25">
      <c r="A115" s="3" t="s">
        <v>1328</v>
      </c>
      <c r="B115" s="3" t="s">
        <v>224</v>
      </c>
      <c r="C115" s="3" t="s">
        <v>1328</v>
      </c>
      <c r="E115" s="3">
        <v>460</v>
      </c>
      <c r="F115" s="3">
        <v>659</v>
      </c>
      <c r="G115" s="3">
        <v>80</v>
      </c>
      <c r="H115" s="3" t="b">
        <v>0</v>
      </c>
      <c r="I115" s="3" t="b">
        <v>0</v>
      </c>
      <c r="N115" s="3">
        <v>9.6199999999999994E-2</v>
      </c>
      <c r="O115" s="12" t="s">
        <v>1338</v>
      </c>
      <c r="P115" s="3" t="s">
        <v>235</v>
      </c>
      <c r="Q115" s="3" t="s">
        <v>236</v>
      </c>
      <c r="R115" s="3" t="s">
        <v>9171</v>
      </c>
      <c r="S115" s="3" t="s">
        <v>8875</v>
      </c>
      <c r="T115" s="3" t="s">
        <v>9638</v>
      </c>
      <c r="U115" s="3" t="s">
        <v>9639</v>
      </c>
      <c r="V115" s="3" t="s">
        <v>9640</v>
      </c>
      <c r="W115" s="3" t="s">
        <v>8875</v>
      </c>
      <c r="X115" s="3" t="s">
        <v>9641</v>
      </c>
      <c r="Y115" s="3" t="s">
        <v>9176</v>
      </c>
      <c r="Z115" s="3" t="s">
        <v>8859</v>
      </c>
      <c r="AA115" s="3" t="s">
        <v>9642</v>
      </c>
      <c r="AB115" s="3" t="s">
        <v>9643</v>
      </c>
      <c r="AC115" s="3">
        <v>7</v>
      </c>
      <c r="AD115" s="3" t="s">
        <v>9644</v>
      </c>
      <c r="AE115" s="3" t="s">
        <v>9645</v>
      </c>
      <c r="AF115" s="3">
        <v>5</v>
      </c>
      <c r="AG115" s="14">
        <v>46097</v>
      </c>
    </row>
    <row r="116" spans="1:33" ht="12.5" x14ac:dyDescent="0.25">
      <c r="A116" s="3" t="s">
        <v>1339</v>
      </c>
      <c r="B116" s="3" t="s">
        <v>224</v>
      </c>
      <c r="C116" s="3" t="s">
        <v>1340</v>
      </c>
      <c r="E116" s="3">
        <v>596</v>
      </c>
      <c r="F116" s="3">
        <v>1771</v>
      </c>
      <c r="G116" s="3">
        <v>19</v>
      </c>
      <c r="H116" s="3" t="b">
        <v>0</v>
      </c>
      <c r="I116" s="3" t="b">
        <v>1</v>
      </c>
      <c r="J116" s="3" t="s">
        <v>1341</v>
      </c>
      <c r="N116" s="3">
        <v>0.13880000000000001</v>
      </c>
      <c r="O116" s="12" t="s">
        <v>1351</v>
      </c>
      <c r="P116" s="3" t="s">
        <v>235</v>
      </c>
      <c r="Q116" s="3" t="s">
        <v>236</v>
      </c>
      <c r="R116" s="3" t="s">
        <v>8858</v>
      </c>
      <c r="S116" s="3" t="s">
        <v>8859</v>
      </c>
      <c r="U116" s="3" t="s">
        <v>9646</v>
      </c>
      <c r="V116" s="3" t="s">
        <v>9647</v>
      </c>
      <c r="W116" s="3" t="s">
        <v>8859</v>
      </c>
      <c r="X116" s="3" t="s">
        <v>9648</v>
      </c>
      <c r="Y116" s="3" t="s">
        <v>9176</v>
      </c>
      <c r="Z116" s="3" t="s">
        <v>8866</v>
      </c>
      <c r="AA116" s="3" t="s">
        <v>9649</v>
      </c>
      <c r="AB116" s="3" t="s">
        <v>9650</v>
      </c>
      <c r="AC116" s="3">
        <v>2</v>
      </c>
      <c r="AD116" s="3" t="s">
        <v>9651</v>
      </c>
      <c r="AE116" s="3" t="s">
        <v>9652</v>
      </c>
      <c r="AF116" s="3">
        <v>5</v>
      </c>
      <c r="AG116" s="14">
        <v>46097</v>
      </c>
    </row>
    <row r="117" spans="1:33" ht="12.5" x14ac:dyDescent="0.25">
      <c r="A117" s="3" t="s">
        <v>1352</v>
      </c>
      <c r="B117" s="3" t="s">
        <v>224</v>
      </c>
      <c r="C117" s="3" t="s">
        <v>1353</v>
      </c>
      <c r="D117" s="3" t="s">
        <v>1354</v>
      </c>
      <c r="E117" s="3">
        <v>546</v>
      </c>
      <c r="F117" s="3">
        <v>695</v>
      </c>
      <c r="G117" s="3">
        <v>301</v>
      </c>
      <c r="H117" s="3" t="b">
        <v>0</v>
      </c>
      <c r="I117" s="3" t="b">
        <v>0</v>
      </c>
      <c r="J117" s="3" t="s">
        <v>1355</v>
      </c>
      <c r="N117" s="3">
        <v>3.8800000000000001E-2</v>
      </c>
      <c r="O117" s="12" t="s">
        <v>1366</v>
      </c>
      <c r="P117" s="3" t="s">
        <v>235</v>
      </c>
      <c r="Q117" s="3" t="s">
        <v>236</v>
      </c>
      <c r="R117" s="3" t="s">
        <v>9171</v>
      </c>
      <c r="S117" s="3" t="s">
        <v>8875</v>
      </c>
      <c r="T117" s="3" t="s">
        <v>9653</v>
      </c>
      <c r="U117" s="3" t="s">
        <v>9654</v>
      </c>
      <c r="V117" s="3" t="s">
        <v>9655</v>
      </c>
      <c r="W117" s="3" t="s">
        <v>8875</v>
      </c>
      <c r="X117" s="3" t="s">
        <v>9656</v>
      </c>
      <c r="Y117" s="3" t="s">
        <v>9176</v>
      </c>
      <c r="Z117" s="3" t="s">
        <v>8875</v>
      </c>
      <c r="AA117" s="3" t="s">
        <v>9657</v>
      </c>
      <c r="AB117" s="3" t="s">
        <v>9658</v>
      </c>
      <c r="AC117" s="3">
        <v>8</v>
      </c>
      <c r="AD117" s="3" t="s">
        <v>9659</v>
      </c>
      <c r="AE117" s="3" t="s">
        <v>9660</v>
      </c>
      <c r="AF117" s="3">
        <v>5</v>
      </c>
      <c r="AG117" s="14">
        <v>46097</v>
      </c>
    </row>
    <row r="118" spans="1:33" ht="12.5" x14ac:dyDescent="0.25">
      <c r="A118" s="3" t="s">
        <v>1367</v>
      </c>
      <c r="B118" s="3" t="s">
        <v>224</v>
      </c>
      <c r="E118" s="3">
        <v>229</v>
      </c>
      <c r="F118" s="3">
        <v>1297</v>
      </c>
      <c r="G118" s="3">
        <v>98</v>
      </c>
      <c r="H118" s="3" t="b">
        <v>0</v>
      </c>
      <c r="I118" s="3" t="b">
        <v>0</v>
      </c>
      <c r="N118" s="3">
        <v>3.5999999999999999E-3</v>
      </c>
      <c r="O118" s="12" t="s">
        <v>1376</v>
      </c>
      <c r="P118" s="3" t="s">
        <v>235</v>
      </c>
      <c r="Q118" s="3" t="s">
        <v>236</v>
      </c>
      <c r="R118" s="3" t="s">
        <v>8874</v>
      </c>
      <c r="S118" s="3" t="s">
        <v>8875</v>
      </c>
      <c r="V118" s="3" t="s">
        <v>8863</v>
      </c>
      <c r="W118" s="3" t="s">
        <v>8863</v>
      </c>
      <c r="X118" s="3" t="s">
        <v>9661</v>
      </c>
      <c r="Y118" s="3" t="s">
        <v>8865</v>
      </c>
      <c r="Z118" s="3" t="s">
        <v>8876</v>
      </c>
      <c r="AA118" s="3" t="s">
        <v>9662</v>
      </c>
      <c r="AB118" s="3" t="s">
        <v>9072</v>
      </c>
      <c r="AC118" s="3">
        <v>1</v>
      </c>
      <c r="AD118" s="3" t="s">
        <v>9663</v>
      </c>
      <c r="AE118" s="3" t="s">
        <v>9664</v>
      </c>
      <c r="AF118" s="3">
        <v>5</v>
      </c>
      <c r="AG118" s="14">
        <v>46097</v>
      </c>
    </row>
    <row r="119" spans="1:33" ht="12.5" x14ac:dyDescent="0.25">
      <c r="A119" s="3" t="s">
        <v>1377</v>
      </c>
      <c r="B119" s="3" t="s">
        <v>224</v>
      </c>
      <c r="C119" s="3" t="s">
        <v>1378</v>
      </c>
      <c r="D119" s="3" t="s">
        <v>1379</v>
      </c>
      <c r="E119" s="3">
        <v>158</v>
      </c>
      <c r="F119" s="3">
        <v>360</v>
      </c>
      <c r="G119" s="3">
        <v>28</v>
      </c>
      <c r="H119" s="3" t="b">
        <v>0</v>
      </c>
      <c r="I119" s="3" t="b">
        <v>1</v>
      </c>
      <c r="J119" s="3" t="s">
        <v>1380</v>
      </c>
      <c r="N119" s="3">
        <v>3.7400000000000003E-2</v>
      </c>
      <c r="O119" s="12" t="s">
        <v>1389</v>
      </c>
      <c r="P119" s="3" t="s">
        <v>235</v>
      </c>
      <c r="Q119" s="3" t="s">
        <v>236</v>
      </c>
      <c r="R119" s="3" t="s">
        <v>9140</v>
      </c>
      <c r="S119" s="3" t="s">
        <v>8866</v>
      </c>
      <c r="V119" s="3" t="s">
        <v>8863</v>
      </c>
      <c r="W119" s="3" t="s">
        <v>8863</v>
      </c>
      <c r="Y119" s="3" t="s">
        <v>8865</v>
      </c>
      <c r="Z119" s="3" t="s">
        <v>8876</v>
      </c>
      <c r="AC119" s="3">
        <v>0</v>
      </c>
      <c r="AD119" s="3" t="s">
        <v>9207</v>
      </c>
      <c r="AE119" s="3" t="s">
        <v>9665</v>
      </c>
      <c r="AF119" s="3">
        <v>5</v>
      </c>
      <c r="AG119" s="14">
        <v>46097</v>
      </c>
    </row>
    <row r="120" spans="1:33" ht="12.5" x14ac:dyDescent="0.25">
      <c r="A120" s="3" t="s">
        <v>1390</v>
      </c>
      <c r="B120" s="3" t="s">
        <v>224</v>
      </c>
      <c r="C120" s="3" t="s">
        <v>1391</v>
      </c>
      <c r="D120" s="3" t="s">
        <v>1392</v>
      </c>
      <c r="E120" s="3">
        <v>114</v>
      </c>
      <c r="F120" s="3">
        <v>634</v>
      </c>
      <c r="G120" s="3">
        <v>28</v>
      </c>
      <c r="H120" s="3" t="b">
        <v>0</v>
      </c>
      <c r="I120" s="3" t="b">
        <v>0</v>
      </c>
      <c r="N120" s="3">
        <v>7.7499999999999999E-2</v>
      </c>
      <c r="O120" s="12" t="s">
        <v>1400</v>
      </c>
      <c r="P120" s="3" t="s">
        <v>235</v>
      </c>
      <c r="Q120" s="3" t="s">
        <v>236</v>
      </c>
      <c r="R120" s="3" t="s">
        <v>9171</v>
      </c>
      <c r="S120" s="3" t="s">
        <v>8875</v>
      </c>
      <c r="T120" s="3" t="s">
        <v>9666</v>
      </c>
      <c r="U120" s="3" t="s">
        <v>9667</v>
      </c>
      <c r="V120" s="3" t="s">
        <v>9668</v>
      </c>
      <c r="W120" s="3" t="s">
        <v>8859</v>
      </c>
      <c r="Y120" s="3" t="s">
        <v>9176</v>
      </c>
      <c r="Z120" s="3" t="s">
        <v>8859</v>
      </c>
      <c r="AA120" s="3" t="s">
        <v>9669</v>
      </c>
      <c r="AB120" s="3" t="s">
        <v>9670</v>
      </c>
      <c r="AC120" s="3">
        <v>6</v>
      </c>
      <c r="AD120" s="3" t="s">
        <v>9671</v>
      </c>
      <c r="AE120" s="3" t="s">
        <v>9672</v>
      </c>
      <c r="AF120" s="3">
        <v>5</v>
      </c>
      <c r="AG120" s="14">
        <v>46097</v>
      </c>
    </row>
    <row r="121" spans="1:33" ht="12.5" x14ac:dyDescent="0.25">
      <c r="A121" s="3" t="s">
        <v>1401</v>
      </c>
      <c r="B121" s="3" t="s">
        <v>224</v>
      </c>
      <c r="C121" s="3" t="s">
        <v>1402</v>
      </c>
      <c r="E121" s="3">
        <v>1226</v>
      </c>
      <c r="F121" s="3">
        <v>1046</v>
      </c>
      <c r="G121" s="3">
        <v>223</v>
      </c>
      <c r="H121" s="3" t="b">
        <v>0</v>
      </c>
      <c r="I121" s="3" t="b">
        <v>0</v>
      </c>
      <c r="N121" s="3">
        <v>6.4399999999999999E-2</v>
      </c>
      <c r="O121" s="12" t="s">
        <v>1412</v>
      </c>
      <c r="P121" s="3" t="s">
        <v>235</v>
      </c>
      <c r="Q121" s="3" t="s">
        <v>236</v>
      </c>
      <c r="R121" s="3" t="s">
        <v>9171</v>
      </c>
      <c r="S121" s="3" t="s">
        <v>8875</v>
      </c>
      <c r="T121" s="3" t="s">
        <v>9673</v>
      </c>
      <c r="U121" s="3" t="s">
        <v>9674</v>
      </c>
      <c r="V121" s="3" t="s">
        <v>9675</v>
      </c>
      <c r="W121" s="3" t="s">
        <v>8875</v>
      </c>
      <c r="X121" s="3" t="s">
        <v>9676</v>
      </c>
      <c r="Y121" s="3" t="s">
        <v>9176</v>
      </c>
      <c r="Z121" s="3" t="s">
        <v>8875</v>
      </c>
      <c r="AA121" s="3" t="s">
        <v>9677</v>
      </c>
      <c r="AB121" s="3" t="s">
        <v>9678</v>
      </c>
      <c r="AC121" s="3">
        <v>9</v>
      </c>
      <c r="AD121" s="3" t="s">
        <v>9679</v>
      </c>
      <c r="AE121" s="3" t="s">
        <v>9680</v>
      </c>
      <c r="AF121" s="3">
        <v>5</v>
      </c>
      <c r="AG121" s="14">
        <v>46097</v>
      </c>
    </row>
    <row r="122" spans="1:33" ht="12.5" x14ac:dyDescent="0.25">
      <c r="A122" s="3" t="s">
        <v>1413</v>
      </c>
      <c r="B122" s="3" t="s">
        <v>224</v>
      </c>
      <c r="C122" s="3" t="s">
        <v>1414</v>
      </c>
      <c r="D122" s="3" t="s">
        <v>1415</v>
      </c>
      <c r="E122" s="3">
        <v>1499</v>
      </c>
      <c r="F122" s="3">
        <v>2686</v>
      </c>
      <c r="G122" s="3">
        <v>857</v>
      </c>
      <c r="H122" s="3" t="b">
        <v>0</v>
      </c>
      <c r="I122" s="3" t="b">
        <v>0</v>
      </c>
      <c r="N122" s="3">
        <v>3.7199999999999997E-2</v>
      </c>
      <c r="O122" s="12" t="s">
        <v>1424</v>
      </c>
      <c r="P122" s="3" t="s">
        <v>235</v>
      </c>
      <c r="Q122" s="3" t="s">
        <v>236</v>
      </c>
      <c r="R122" s="3" t="s">
        <v>8858</v>
      </c>
      <c r="S122" s="3" t="s">
        <v>8875</v>
      </c>
      <c r="T122" s="3" t="s">
        <v>9681</v>
      </c>
      <c r="U122" s="3" t="s">
        <v>9682</v>
      </c>
      <c r="V122" s="3" t="s">
        <v>9683</v>
      </c>
      <c r="W122" s="3" t="s">
        <v>8859</v>
      </c>
      <c r="Y122" s="3" t="s">
        <v>9176</v>
      </c>
      <c r="Z122" s="3" t="s">
        <v>8876</v>
      </c>
      <c r="AA122" s="3" t="s">
        <v>9684</v>
      </c>
      <c r="AB122" s="3" t="s">
        <v>9685</v>
      </c>
      <c r="AC122" s="3">
        <v>2</v>
      </c>
      <c r="AD122" s="3" t="s">
        <v>9686</v>
      </c>
      <c r="AE122" s="3" t="s">
        <v>9687</v>
      </c>
      <c r="AF122" s="3">
        <v>5</v>
      </c>
      <c r="AG122" s="14">
        <v>46097</v>
      </c>
    </row>
    <row r="123" spans="1:33" ht="12.5" x14ac:dyDescent="0.25">
      <c r="A123" s="3" t="s">
        <v>1425</v>
      </c>
      <c r="B123" s="3" t="s">
        <v>224</v>
      </c>
      <c r="C123" s="3" t="s">
        <v>1426</v>
      </c>
      <c r="E123" s="3">
        <v>69</v>
      </c>
      <c r="F123" s="3">
        <v>335</v>
      </c>
      <c r="G123" s="3">
        <v>20</v>
      </c>
      <c r="H123" s="3" t="b">
        <v>0</v>
      </c>
      <c r="I123" s="3" t="b">
        <v>0</v>
      </c>
      <c r="N123" s="3">
        <v>0.19570000000000001</v>
      </c>
      <c r="O123" s="12" t="s">
        <v>1434</v>
      </c>
      <c r="P123" s="3" t="s">
        <v>235</v>
      </c>
      <c r="Q123" s="3" t="s">
        <v>236</v>
      </c>
      <c r="R123" s="3" t="s">
        <v>9171</v>
      </c>
      <c r="S123" s="3" t="s">
        <v>8875</v>
      </c>
      <c r="T123" s="3" t="s">
        <v>9688</v>
      </c>
      <c r="U123" s="3" t="s">
        <v>9689</v>
      </c>
      <c r="V123" s="3" t="s">
        <v>9690</v>
      </c>
      <c r="W123" s="3" t="s">
        <v>8859</v>
      </c>
      <c r="X123" s="3" t="s">
        <v>9691</v>
      </c>
      <c r="Y123" s="3" t="s">
        <v>9176</v>
      </c>
      <c r="Z123" s="3" t="s">
        <v>8866</v>
      </c>
      <c r="AA123" s="3" t="s">
        <v>9692</v>
      </c>
      <c r="AB123" s="3" t="s">
        <v>9693</v>
      </c>
      <c r="AC123" s="3">
        <v>3</v>
      </c>
      <c r="AD123" s="3" t="s">
        <v>9694</v>
      </c>
      <c r="AE123" s="3" t="s">
        <v>9695</v>
      </c>
      <c r="AF123" s="3">
        <v>5</v>
      </c>
      <c r="AG123" s="14">
        <v>46097</v>
      </c>
    </row>
    <row r="124" spans="1:33" ht="12.5" x14ac:dyDescent="0.25">
      <c r="A124" s="3" t="s">
        <v>1435</v>
      </c>
      <c r="B124" s="3" t="s">
        <v>224</v>
      </c>
      <c r="C124" s="3" t="s">
        <v>1436</v>
      </c>
      <c r="D124" s="3" t="s">
        <v>1437</v>
      </c>
      <c r="E124" s="3">
        <v>86</v>
      </c>
      <c r="F124" s="3">
        <v>4956</v>
      </c>
      <c r="G124" s="3">
        <v>48</v>
      </c>
      <c r="H124" s="3" t="b">
        <v>0</v>
      </c>
      <c r="I124" s="3" t="b">
        <v>0</v>
      </c>
      <c r="N124" s="3">
        <v>9.7000000000000003E-3</v>
      </c>
      <c r="O124" s="12" t="s">
        <v>1447</v>
      </c>
      <c r="P124" s="3" t="s">
        <v>235</v>
      </c>
      <c r="Q124" s="3" t="s">
        <v>236</v>
      </c>
      <c r="R124" s="3" t="s">
        <v>8874</v>
      </c>
      <c r="S124" s="3" t="s">
        <v>8875</v>
      </c>
      <c r="V124" s="3" t="s">
        <v>8863</v>
      </c>
      <c r="W124" s="3" t="s">
        <v>8863</v>
      </c>
      <c r="X124" s="3" t="s">
        <v>9696</v>
      </c>
      <c r="Y124" s="3" t="s">
        <v>8865</v>
      </c>
      <c r="Z124" s="3" t="s">
        <v>8876</v>
      </c>
      <c r="AA124" s="3" t="s">
        <v>9697</v>
      </c>
      <c r="AB124" s="3" t="s">
        <v>9021</v>
      </c>
      <c r="AC124" s="3">
        <v>1</v>
      </c>
      <c r="AD124" s="3" t="s">
        <v>9698</v>
      </c>
      <c r="AE124" s="3" t="s">
        <v>9699</v>
      </c>
      <c r="AF124" s="3">
        <v>5</v>
      </c>
      <c r="AG124" s="14">
        <v>46097</v>
      </c>
    </row>
    <row r="125" spans="1:33" ht="12.5" x14ac:dyDescent="0.25">
      <c r="A125" s="3" t="s">
        <v>1448</v>
      </c>
      <c r="B125" s="3" t="s">
        <v>224</v>
      </c>
      <c r="C125" s="3" t="s">
        <v>1449</v>
      </c>
      <c r="D125" s="3" t="s">
        <v>1450</v>
      </c>
      <c r="E125" s="3">
        <v>1041</v>
      </c>
      <c r="F125" s="3">
        <v>1231</v>
      </c>
      <c r="G125" s="3">
        <v>96</v>
      </c>
      <c r="H125" s="3" t="b">
        <v>1</v>
      </c>
      <c r="I125" s="3" t="b">
        <v>1</v>
      </c>
      <c r="J125" s="3" t="s">
        <v>503</v>
      </c>
      <c r="K125" s="12" t="s">
        <v>1451</v>
      </c>
      <c r="L125" s="3" t="s">
        <v>1453</v>
      </c>
      <c r="N125" s="3">
        <v>3.3500000000000002E-2</v>
      </c>
      <c r="O125" s="12" t="s">
        <v>1465</v>
      </c>
      <c r="P125" s="3" t="s">
        <v>235</v>
      </c>
      <c r="Q125" s="3" t="s">
        <v>236</v>
      </c>
      <c r="R125" s="3" t="s">
        <v>2918</v>
      </c>
      <c r="S125" s="3" t="s">
        <v>8875</v>
      </c>
      <c r="T125" s="3" t="s">
        <v>9700</v>
      </c>
      <c r="U125" s="3" t="s">
        <v>9701</v>
      </c>
      <c r="V125" s="3" t="s">
        <v>9702</v>
      </c>
      <c r="W125" s="3" t="s">
        <v>8859</v>
      </c>
      <c r="X125" s="3" t="s">
        <v>9703</v>
      </c>
      <c r="Y125" s="3" t="s">
        <v>8885</v>
      </c>
      <c r="Z125" s="3" t="s">
        <v>8875</v>
      </c>
      <c r="AA125" s="3" t="s">
        <v>9704</v>
      </c>
      <c r="AB125" s="3" t="s">
        <v>9705</v>
      </c>
      <c r="AC125" s="3">
        <v>8</v>
      </c>
      <c r="AD125" s="3" t="s">
        <v>9706</v>
      </c>
      <c r="AE125" s="3" t="s">
        <v>9707</v>
      </c>
      <c r="AF125" s="3">
        <v>5</v>
      </c>
      <c r="AG125" s="14">
        <v>46097</v>
      </c>
    </row>
    <row r="126" spans="1:33" ht="12.5" x14ac:dyDescent="0.25">
      <c r="A126" s="3" t="s">
        <v>1466</v>
      </c>
      <c r="B126" s="3" t="s">
        <v>224</v>
      </c>
      <c r="C126" s="3" t="s">
        <v>1467</v>
      </c>
      <c r="D126" s="3" t="s">
        <v>1468</v>
      </c>
      <c r="E126" s="3">
        <v>1495</v>
      </c>
      <c r="F126" s="3">
        <v>2252</v>
      </c>
      <c r="G126" s="3">
        <v>460</v>
      </c>
      <c r="H126" s="3" t="b">
        <v>0</v>
      </c>
      <c r="I126" s="3" t="b">
        <v>0</v>
      </c>
      <c r="N126" s="3">
        <v>8.2000000000000003E-2</v>
      </c>
      <c r="O126" s="12" t="s">
        <v>1479</v>
      </c>
      <c r="P126" s="3" t="s">
        <v>235</v>
      </c>
      <c r="Q126" s="3" t="s">
        <v>236</v>
      </c>
      <c r="R126" s="3" t="s">
        <v>8874</v>
      </c>
      <c r="S126" s="3" t="s">
        <v>8875</v>
      </c>
      <c r="U126" s="3" t="s">
        <v>9708</v>
      </c>
      <c r="V126" s="3" t="s">
        <v>9709</v>
      </c>
      <c r="W126" s="3" t="s">
        <v>8859</v>
      </c>
      <c r="X126" s="3" t="s">
        <v>9710</v>
      </c>
      <c r="Y126" s="3" t="s">
        <v>8921</v>
      </c>
      <c r="Z126" s="3" t="s">
        <v>8876</v>
      </c>
      <c r="AA126" s="3" t="s">
        <v>9711</v>
      </c>
      <c r="AB126" s="3" t="s">
        <v>9712</v>
      </c>
      <c r="AC126" s="3">
        <v>1</v>
      </c>
      <c r="AD126" s="3" t="s">
        <v>9713</v>
      </c>
      <c r="AE126" s="3" t="s">
        <v>9714</v>
      </c>
      <c r="AF126" s="3">
        <v>5</v>
      </c>
      <c r="AG126" s="14">
        <v>46097</v>
      </c>
    </row>
    <row r="127" spans="1:33" ht="12.5" x14ac:dyDescent="0.25">
      <c r="A127" s="3" t="s">
        <v>1480</v>
      </c>
      <c r="B127" s="3" t="s">
        <v>224</v>
      </c>
      <c r="C127" s="3" t="s">
        <v>1481</v>
      </c>
      <c r="D127" s="3" t="s">
        <v>1482</v>
      </c>
      <c r="E127" s="3">
        <v>380</v>
      </c>
      <c r="F127" s="3">
        <v>1724</v>
      </c>
      <c r="G127" s="3">
        <v>207</v>
      </c>
      <c r="H127" s="3" t="b">
        <v>0</v>
      </c>
      <c r="I127" s="3" t="b">
        <v>0</v>
      </c>
      <c r="N127" s="3">
        <v>0.22939999999999999</v>
      </c>
      <c r="O127" s="12" t="s">
        <v>1495</v>
      </c>
      <c r="P127" s="3" t="s">
        <v>235</v>
      </c>
      <c r="Q127" s="3" t="s">
        <v>236</v>
      </c>
      <c r="R127" s="3" t="s">
        <v>8874</v>
      </c>
      <c r="S127" s="3" t="s">
        <v>8875</v>
      </c>
      <c r="V127" s="3" t="s">
        <v>9543</v>
      </c>
      <c r="W127" s="3" t="s">
        <v>8859</v>
      </c>
      <c r="X127" s="3" t="s">
        <v>9715</v>
      </c>
      <c r="Y127" s="3" t="s">
        <v>8865</v>
      </c>
      <c r="Z127" s="3" t="s">
        <v>8876</v>
      </c>
      <c r="AA127" s="3" t="s">
        <v>9716</v>
      </c>
      <c r="AB127" s="3" t="s">
        <v>9717</v>
      </c>
      <c r="AC127" s="3">
        <v>1</v>
      </c>
      <c r="AD127" s="3" t="s">
        <v>9718</v>
      </c>
      <c r="AE127" s="3" t="s">
        <v>9719</v>
      </c>
      <c r="AF127" s="3">
        <v>5</v>
      </c>
      <c r="AG127" s="14">
        <v>46097</v>
      </c>
    </row>
    <row r="128" spans="1:33" ht="12.5" x14ac:dyDescent="0.25">
      <c r="A128" s="3" t="s">
        <v>1496</v>
      </c>
      <c r="B128" s="3" t="s">
        <v>224</v>
      </c>
      <c r="C128" s="3" t="s">
        <v>1497</v>
      </c>
      <c r="E128" s="3">
        <v>453</v>
      </c>
      <c r="F128" s="3">
        <v>3095</v>
      </c>
      <c r="G128" s="3">
        <v>39</v>
      </c>
      <c r="H128" s="3" t="b">
        <v>0</v>
      </c>
      <c r="I128" s="3" t="b">
        <v>0</v>
      </c>
      <c r="N128" s="3">
        <v>0.1424</v>
      </c>
      <c r="O128" s="12" t="s">
        <v>1508</v>
      </c>
      <c r="P128" s="3" t="s">
        <v>235</v>
      </c>
      <c r="Q128" s="3" t="s">
        <v>236</v>
      </c>
      <c r="R128" s="3" t="s">
        <v>8874</v>
      </c>
      <c r="S128" s="3" t="s">
        <v>8875</v>
      </c>
      <c r="V128" s="3" t="s">
        <v>8926</v>
      </c>
      <c r="W128" s="3" t="s">
        <v>8859</v>
      </c>
      <c r="X128" s="3" t="s">
        <v>9720</v>
      </c>
      <c r="Y128" s="3" t="s">
        <v>8865</v>
      </c>
      <c r="Z128" s="3" t="s">
        <v>8876</v>
      </c>
      <c r="AA128" s="3" t="s">
        <v>9721</v>
      </c>
      <c r="AB128" s="3" t="s">
        <v>9351</v>
      </c>
      <c r="AC128" s="3">
        <v>1</v>
      </c>
      <c r="AD128" s="3" t="s">
        <v>9722</v>
      </c>
      <c r="AE128" s="3" t="s">
        <v>9723</v>
      </c>
      <c r="AF128" s="3">
        <v>5</v>
      </c>
      <c r="AG128" s="14">
        <v>46097</v>
      </c>
    </row>
    <row r="129" spans="1:33" ht="12.5" x14ac:dyDescent="0.25">
      <c r="A129" s="3" t="s">
        <v>1509</v>
      </c>
      <c r="B129" s="3" t="s">
        <v>224</v>
      </c>
      <c r="C129" s="3" t="s">
        <v>1510</v>
      </c>
      <c r="D129" s="3" t="s">
        <v>1511</v>
      </c>
      <c r="E129" s="3">
        <v>71</v>
      </c>
      <c r="F129" s="3">
        <v>440</v>
      </c>
      <c r="G129" s="3">
        <v>13</v>
      </c>
      <c r="H129" s="3" t="b">
        <v>0</v>
      </c>
      <c r="I129" s="3" t="b">
        <v>0</v>
      </c>
      <c r="N129" s="3">
        <v>0.13619999999999999</v>
      </c>
      <c r="O129" s="12" t="s">
        <v>1522</v>
      </c>
      <c r="P129" s="3" t="s">
        <v>235</v>
      </c>
      <c r="Q129" s="3" t="s">
        <v>236</v>
      </c>
      <c r="R129" s="3" t="s">
        <v>9171</v>
      </c>
      <c r="S129" s="3" t="s">
        <v>8859</v>
      </c>
      <c r="T129" s="3" t="s">
        <v>9724</v>
      </c>
      <c r="U129" s="3" t="s">
        <v>9725</v>
      </c>
      <c r="V129" s="3" t="s">
        <v>9726</v>
      </c>
      <c r="W129" s="3" t="s">
        <v>8859</v>
      </c>
      <c r="X129" s="3" t="s">
        <v>9727</v>
      </c>
      <c r="Y129" s="3" t="s">
        <v>9176</v>
      </c>
      <c r="Z129" s="3" t="s">
        <v>8866</v>
      </c>
      <c r="AA129" s="3" t="s">
        <v>9728</v>
      </c>
      <c r="AB129" s="3" t="s">
        <v>9729</v>
      </c>
      <c r="AC129" s="3">
        <v>4</v>
      </c>
      <c r="AD129" s="3" t="s">
        <v>9730</v>
      </c>
      <c r="AE129" s="3" t="s">
        <v>9731</v>
      </c>
      <c r="AF129" s="3">
        <v>5</v>
      </c>
      <c r="AG129" s="14">
        <v>46097</v>
      </c>
    </row>
    <row r="130" spans="1:33" ht="12.5" x14ac:dyDescent="0.25">
      <c r="A130" s="3" t="s">
        <v>1523</v>
      </c>
      <c r="B130" s="3" t="s">
        <v>224</v>
      </c>
      <c r="C130" s="12" t="s">
        <v>1524</v>
      </c>
      <c r="D130" s="3" t="s">
        <v>1525</v>
      </c>
      <c r="E130" s="3">
        <v>66469</v>
      </c>
      <c r="F130" s="3">
        <v>1940</v>
      </c>
      <c r="G130" s="3">
        <v>621</v>
      </c>
      <c r="H130" s="3" t="b">
        <v>1</v>
      </c>
      <c r="I130" s="3" t="b">
        <v>1</v>
      </c>
      <c r="J130" s="3" t="s">
        <v>389</v>
      </c>
      <c r="K130" s="12" t="s">
        <v>1526</v>
      </c>
      <c r="N130" s="3">
        <v>4.0000000000000002E-4</v>
      </c>
      <c r="O130" s="12" t="s">
        <v>1538</v>
      </c>
      <c r="P130" s="3" t="s">
        <v>235</v>
      </c>
      <c r="Q130" s="3" t="s">
        <v>236</v>
      </c>
      <c r="R130" s="3" t="s">
        <v>2918</v>
      </c>
      <c r="S130" s="3" t="s">
        <v>8875</v>
      </c>
      <c r="T130" s="3" t="s">
        <v>9732</v>
      </c>
      <c r="U130" s="3" t="s">
        <v>9733</v>
      </c>
      <c r="V130" s="3" t="s">
        <v>9734</v>
      </c>
      <c r="W130" s="3" t="s">
        <v>8875</v>
      </c>
      <c r="X130" s="3" t="s">
        <v>9735</v>
      </c>
      <c r="Y130" s="3" t="s">
        <v>8885</v>
      </c>
      <c r="Z130" s="3" t="s">
        <v>8875</v>
      </c>
      <c r="AA130" s="3" t="s">
        <v>9736</v>
      </c>
      <c r="AB130" s="3" t="s">
        <v>9737</v>
      </c>
      <c r="AC130" s="3">
        <v>8</v>
      </c>
      <c r="AD130" s="3" t="s">
        <v>9738</v>
      </c>
      <c r="AE130" s="3" t="s">
        <v>9739</v>
      </c>
      <c r="AF130" s="3">
        <v>5</v>
      </c>
      <c r="AG130" s="14">
        <v>46097</v>
      </c>
    </row>
    <row r="131" spans="1:33" ht="12.5" x14ac:dyDescent="0.25">
      <c r="A131" s="3" t="s">
        <v>1539</v>
      </c>
      <c r="B131" s="3" t="s">
        <v>224</v>
      </c>
      <c r="C131" s="3" t="s">
        <v>1540</v>
      </c>
      <c r="D131" s="3" t="s">
        <v>1541</v>
      </c>
      <c r="E131" s="3">
        <v>716</v>
      </c>
      <c r="F131" s="3">
        <v>3251</v>
      </c>
      <c r="G131" s="3">
        <v>524</v>
      </c>
      <c r="H131" s="3" t="b">
        <v>0</v>
      </c>
      <c r="I131" s="3" t="b">
        <v>1</v>
      </c>
      <c r="J131" s="3" t="s">
        <v>1542</v>
      </c>
      <c r="N131" s="3">
        <v>2.1299999999999999E-2</v>
      </c>
      <c r="O131" s="12" t="s">
        <v>1555</v>
      </c>
      <c r="P131" s="3" t="s">
        <v>235</v>
      </c>
      <c r="Q131" s="3" t="s">
        <v>236</v>
      </c>
      <c r="R131" s="3" t="s">
        <v>8858</v>
      </c>
      <c r="S131" s="3" t="s">
        <v>8859</v>
      </c>
      <c r="T131" s="3" t="s">
        <v>9740</v>
      </c>
      <c r="U131" s="3" t="s">
        <v>9741</v>
      </c>
      <c r="V131" s="3" t="s">
        <v>9246</v>
      </c>
      <c r="W131" s="3" t="s">
        <v>8859</v>
      </c>
      <c r="X131" s="3" t="s">
        <v>9742</v>
      </c>
      <c r="Y131" s="3" t="s">
        <v>9176</v>
      </c>
      <c r="Z131" s="3" t="s">
        <v>8866</v>
      </c>
      <c r="AA131" s="3" t="s">
        <v>9743</v>
      </c>
      <c r="AB131" s="3" t="s">
        <v>8876</v>
      </c>
      <c r="AC131" s="3">
        <v>3</v>
      </c>
      <c r="AD131" s="3" t="s">
        <v>9744</v>
      </c>
      <c r="AE131" s="3" t="s">
        <v>9745</v>
      </c>
      <c r="AF131" s="3">
        <v>5</v>
      </c>
      <c r="AG131" s="14">
        <v>46097</v>
      </c>
    </row>
    <row r="132" spans="1:33" ht="12.5" x14ac:dyDescent="0.25">
      <c r="A132" s="3" t="s">
        <v>1556</v>
      </c>
      <c r="B132" s="3" t="s">
        <v>224</v>
      </c>
      <c r="C132" s="3" t="s">
        <v>1557</v>
      </c>
      <c r="D132" s="3" t="s">
        <v>1558</v>
      </c>
      <c r="E132" s="3">
        <v>1198</v>
      </c>
      <c r="F132" s="3">
        <v>1346</v>
      </c>
      <c r="G132" s="3">
        <v>41</v>
      </c>
      <c r="H132" s="3" t="b">
        <v>0</v>
      </c>
      <c r="I132" s="3" t="b">
        <v>0</v>
      </c>
      <c r="J132" s="3" t="s">
        <v>987</v>
      </c>
      <c r="N132" s="3">
        <v>1.2200000000000001E-2</v>
      </c>
      <c r="O132" s="12" t="s">
        <v>1568</v>
      </c>
      <c r="P132" s="3" t="s">
        <v>235</v>
      </c>
      <c r="Q132" s="3" t="s">
        <v>236</v>
      </c>
      <c r="R132" s="3" t="s">
        <v>9171</v>
      </c>
      <c r="S132" s="3" t="s">
        <v>8875</v>
      </c>
      <c r="T132" s="3" t="s">
        <v>9746</v>
      </c>
      <c r="U132" s="3" t="s">
        <v>9747</v>
      </c>
      <c r="V132" s="3" t="s">
        <v>9748</v>
      </c>
      <c r="W132" s="3" t="s">
        <v>9184</v>
      </c>
      <c r="X132" s="3" t="s">
        <v>9749</v>
      </c>
      <c r="Y132" s="3" t="s">
        <v>9176</v>
      </c>
      <c r="Z132" s="3" t="s">
        <v>8875</v>
      </c>
      <c r="AA132" s="3" t="s">
        <v>9750</v>
      </c>
      <c r="AB132" s="3" t="s">
        <v>9751</v>
      </c>
      <c r="AC132" s="3">
        <v>10</v>
      </c>
      <c r="AD132" s="3" t="s">
        <v>9752</v>
      </c>
      <c r="AE132" s="3" t="s">
        <v>9753</v>
      </c>
      <c r="AF132" s="3">
        <v>0</v>
      </c>
      <c r="AG132" s="14">
        <v>46097</v>
      </c>
    </row>
    <row r="133" spans="1:33" ht="12.5" x14ac:dyDescent="0.25">
      <c r="A133" s="3" t="s">
        <v>1569</v>
      </c>
      <c r="B133" s="3" t="s">
        <v>224</v>
      </c>
      <c r="C133" s="3" t="s">
        <v>1570</v>
      </c>
      <c r="D133" s="3" t="s">
        <v>1571</v>
      </c>
      <c r="E133" s="3">
        <v>3026</v>
      </c>
      <c r="F133" s="3">
        <v>676</v>
      </c>
      <c r="G133" s="3">
        <v>33</v>
      </c>
      <c r="H133" s="3" t="b">
        <v>1</v>
      </c>
      <c r="I133" s="3" t="b">
        <v>1</v>
      </c>
      <c r="J133" s="3" t="s">
        <v>1572</v>
      </c>
      <c r="K133" s="12" t="s">
        <v>1573</v>
      </c>
      <c r="N133" s="3">
        <v>2.9000000000000001E-2</v>
      </c>
      <c r="O133" s="12" t="s">
        <v>1585</v>
      </c>
      <c r="P133" s="3" t="s">
        <v>235</v>
      </c>
      <c r="Q133" s="3" t="s">
        <v>236</v>
      </c>
      <c r="R133" s="3" t="s">
        <v>8874</v>
      </c>
      <c r="S133" s="3" t="s">
        <v>8875</v>
      </c>
      <c r="T133" s="3" t="s">
        <v>9754</v>
      </c>
      <c r="U133" s="3" t="s">
        <v>9755</v>
      </c>
      <c r="V133" s="3" t="s">
        <v>8863</v>
      </c>
      <c r="W133" s="3" t="s">
        <v>8863</v>
      </c>
      <c r="X133" s="3" t="s">
        <v>9756</v>
      </c>
      <c r="Y133" s="3" t="s">
        <v>8865</v>
      </c>
      <c r="Z133" s="3" t="s">
        <v>8876</v>
      </c>
      <c r="AA133" s="3" t="s">
        <v>9757</v>
      </c>
      <c r="AB133" s="3" t="s">
        <v>9758</v>
      </c>
      <c r="AC133" s="3">
        <v>1</v>
      </c>
      <c r="AD133" s="3" t="s">
        <v>9759</v>
      </c>
      <c r="AE133" s="3" t="s">
        <v>9760</v>
      </c>
      <c r="AF133" s="3">
        <v>5</v>
      </c>
      <c r="AG133" s="14">
        <v>46097</v>
      </c>
    </row>
    <row r="134" spans="1:33" ht="12.5" x14ac:dyDescent="0.25">
      <c r="A134" s="3" t="s">
        <v>1586</v>
      </c>
      <c r="B134" s="3" t="s">
        <v>224</v>
      </c>
      <c r="C134" s="3" t="s">
        <v>1587</v>
      </c>
      <c r="D134" s="3" t="s">
        <v>1588</v>
      </c>
      <c r="E134" s="3">
        <v>295</v>
      </c>
      <c r="F134" s="3">
        <v>1105</v>
      </c>
      <c r="G134" s="3">
        <v>103</v>
      </c>
      <c r="H134" s="3" t="b">
        <v>0</v>
      </c>
      <c r="I134" s="3" t="b">
        <v>0</v>
      </c>
      <c r="N134" s="3">
        <v>1.8599999999999998E-2</v>
      </c>
      <c r="O134" s="12" t="s">
        <v>1597</v>
      </c>
      <c r="P134" s="3" t="s">
        <v>235</v>
      </c>
      <c r="Q134" s="3" t="s">
        <v>236</v>
      </c>
      <c r="R134" s="3" t="s">
        <v>9171</v>
      </c>
      <c r="S134" s="3" t="s">
        <v>8875</v>
      </c>
      <c r="T134" s="3" t="s">
        <v>9761</v>
      </c>
      <c r="U134" s="3" t="s">
        <v>9762</v>
      </c>
      <c r="V134" s="3" t="s">
        <v>9763</v>
      </c>
      <c r="W134" s="3" t="s">
        <v>8859</v>
      </c>
      <c r="X134" s="3" t="s">
        <v>9764</v>
      </c>
      <c r="Y134" s="3" t="s">
        <v>9176</v>
      </c>
      <c r="Z134" s="3" t="s">
        <v>8859</v>
      </c>
      <c r="AA134" s="3" t="s">
        <v>9765</v>
      </c>
      <c r="AB134" s="3" t="s">
        <v>9766</v>
      </c>
      <c r="AC134" s="3">
        <v>7</v>
      </c>
      <c r="AD134" s="3" t="s">
        <v>9767</v>
      </c>
      <c r="AE134" s="3" t="s">
        <v>9768</v>
      </c>
      <c r="AF134" s="3">
        <v>5</v>
      </c>
      <c r="AG134" s="14">
        <v>46097</v>
      </c>
    </row>
    <row r="135" spans="1:33" ht="12.5" x14ac:dyDescent="0.25">
      <c r="A135" s="3" t="s">
        <v>1598</v>
      </c>
      <c r="B135" s="3" t="s">
        <v>224</v>
      </c>
      <c r="C135" s="3" t="s">
        <v>1598</v>
      </c>
      <c r="D135" s="3" t="s">
        <v>1599</v>
      </c>
      <c r="E135" s="3">
        <v>1177</v>
      </c>
      <c r="F135" s="3">
        <v>3011</v>
      </c>
      <c r="G135" s="3">
        <v>328</v>
      </c>
      <c r="H135" s="3" t="b">
        <v>0</v>
      </c>
      <c r="I135" s="3" t="b">
        <v>0</v>
      </c>
      <c r="N135" s="3">
        <v>1.7100000000000001E-2</v>
      </c>
      <c r="O135" s="12" t="s">
        <v>1611</v>
      </c>
      <c r="P135" s="3" t="s">
        <v>235</v>
      </c>
      <c r="Q135" s="3" t="s">
        <v>236</v>
      </c>
      <c r="R135" s="3" t="s">
        <v>8874</v>
      </c>
      <c r="S135" s="3" t="s">
        <v>8875</v>
      </c>
      <c r="V135" s="3" t="s">
        <v>8863</v>
      </c>
      <c r="W135" s="3" t="s">
        <v>8863</v>
      </c>
      <c r="Y135" s="3" t="s">
        <v>8865</v>
      </c>
      <c r="Z135" s="3" t="s">
        <v>8876</v>
      </c>
      <c r="AA135" s="3" t="s">
        <v>9769</v>
      </c>
      <c r="AB135" s="3" t="s">
        <v>9770</v>
      </c>
      <c r="AC135" s="3">
        <v>1</v>
      </c>
      <c r="AD135" s="3" t="s">
        <v>9771</v>
      </c>
      <c r="AE135" s="3" t="s">
        <v>9772</v>
      </c>
      <c r="AF135" s="3">
        <v>5</v>
      </c>
      <c r="AG135" s="14">
        <v>46097</v>
      </c>
    </row>
    <row r="136" spans="1:33" ht="12.5" x14ac:dyDescent="0.25">
      <c r="A136" s="3" t="s">
        <v>1612</v>
      </c>
      <c r="B136" s="3" t="s">
        <v>224</v>
      </c>
      <c r="C136" s="3" t="s">
        <v>1613</v>
      </c>
      <c r="E136" s="3">
        <v>885</v>
      </c>
      <c r="F136" s="3">
        <v>2359</v>
      </c>
      <c r="G136" s="3">
        <v>198</v>
      </c>
      <c r="H136" s="3" t="b">
        <v>0</v>
      </c>
      <c r="I136" s="3" t="b">
        <v>0</v>
      </c>
      <c r="N136" s="3">
        <v>0.1545</v>
      </c>
      <c r="O136" s="12" t="s">
        <v>1625</v>
      </c>
      <c r="P136" s="3" t="s">
        <v>235</v>
      </c>
      <c r="Q136" s="3" t="s">
        <v>236</v>
      </c>
      <c r="R136" s="3" t="s">
        <v>8874</v>
      </c>
      <c r="S136" s="3" t="s">
        <v>8875</v>
      </c>
      <c r="V136" s="3" t="s">
        <v>8926</v>
      </c>
      <c r="W136" s="3" t="s">
        <v>8859</v>
      </c>
      <c r="X136" s="3" t="s">
        <v>9773</v>
      </c>
      <c r="Y136" s="3" t="s">
        <v>8921</v>
      </c>
      <c r="Z136" s="3" t="s">
        <v>8876</v>
      </c>
      <c r="AA136" s="3" t="s">
        <v>9774</v>
      </c>
      <c r="AB136" s="3" t="s">
        <v>9072</v>
      </c>
      <c r="AC136" s="3">
        <v>1</v>
      </c>
      <c r="AD136" s="3" t="s">
        <v>9775</v>
      </c>
      <c r="AE136" s="3" t="s">
        <v>9776</v>
      </c>
      <c r="AF136" s="3">
        <v>5</v>
      </c>
      <c r="AG136" s="14">
        <v>46097</v>
      </c>
    </row>
    <row r="137" spans="1:33" ht="12.5" x14ac:dyDescent="0.25">
      <c r="A137" s="3" t="s">
        <v>1626</v>
      </c>
      <c r="B137" s="3" t="s">
        <v>224</v>
      </c>
      <c r="C137" s="3" t="s">
        <v>1627</v>
      </c>
      <c r="D137" s="3" t="s">
        <v>1628</v>
      </c>
      <c r="E137" s="3">
        <v>1319</v>
      </c>
      <c r="F137" s="3">
        <v>3201</v>
      </c>
      <c r="G137" s="3">
        <v>140</v>
      </c>
      <c r="H137" s="3" t="b">
        <v>0</v>
      </c>
      <c r="I137" s="3" t="b">
        <v>0</v>
      </c>
      <c r="K137" s="12" t="s">
        <v>1629</v>
      </c>
      <c r="N137" s="3">
        <v>7.4000000000000003E-3</v>
      </c>
      <c r="O137" s="12" t="s">
        <v>1638</v>
      </c>
      <c r="P137" s="3" t="s">
        <v>235</v>
      </c>
      <c r="Q137" s="3" t="s">
        <v>236</v>
      </c>
      <c r="R137" s="3" t="s">
        <v>2918</v>
      </c>
      <c r="S137" s="3" t="s">
        <v>8875</v>
      </c>
      <c r="T137" s="3" t="s">
        <v>9777</v>
      </c>
      <c r="U137" s="3" t="s">
        <v>9778</v>
      </c>
      <c r="V137" s="3" t="s">
        <v>9779</v>
      </c>
      <c r="W137" s="3" t="s">
        <v>8863</v>
      </c>
      <c r="Y137" s="3" t="s">
        <v>8885</v>
      </c>
      <c r="Z137" s="3" t="s">
        <v>8859</v>
      </c>
      <c r="AA137" s="3" t="s">
        <v>9780</v>
      </c>
      <c r="AB137" s="3" t="s">
        <v>9781</v>
      </c>
      <c r="AC137" s="3">
        <v>5</v>
      </c>
      <c r="AD137" s="3" t="s">
        <v>9782</v>
      </c>
      <c r="AE137" s="3" t="s">
        <v>9783</v>
      </c>
      <c r="AF137" s="3">
        <v>5</v>
      </c>
      <c r="AG137" s="14">
        <v>46097</v>
      </c>
    </row>
    <row r="138" spans="1:33" ht="12.5" x14ac:dyDescent="0.25">
      <c r="A138" s="3" t="s">
        <v>1639</v>
      </c>
      <c r="B138" s="3" t="s">
        <v>224</v>
      </c>
      <c r="C138" s="3" t="s">
        <v>1640</v>
      </c>
      <c r="E138" s="3">
        <v>274</v>
      </c>
      <c r="F138" s="3">
        <v>804</v>
      </c>
      <c r="G138" s="3">
        <v>28</v>
      </c>
      <c r="H138" s="3" t="b">
        <v>0</v>
      </c>
      <c r="I138" s="3" t="b">
        <v>1</v>
      </c>
      <c r="J138" s="3" t="s">
        <v>503</v>
      </c>
      <c r="N138" s="3">
        <v>0.1293</v>
      </c>
      <c r="O138" s="12" t="s">
        <v>1652</v>
      </c>
      <c r="P138" s="3" t="s">
        <v>235</v>
      </c>
      <c r="Q138" s="3" t="s">
        <v>236</v>
      </c>
      <c r="R138" s="3" t="s">
        <v>8874</v>
      </c>
      <c r="S138" s="3" t="s">
        <v>8875</v>
      </c>
      <c r="V138" s="3" t="s">
        <v>8863</v>
      </c>
      <c r="W138" s="3" t="s">
        <v>8859</v>
      </c>
      <c r="X138" s="3" t="s">
        <v>9784</v>
      </c>
      <c r="Y138" s="3" t="s">
        <v>8865</v>
      </c>
      <c r="Z138" s="3" t="s">
        <v>8876</v>
      </c>
      <c r="AA138" s="3" t="s">
        <v>9785</v>
      </c>
      <c r="AB138" s="3" t="s">
        <v>9786</v>
      </c>
      <c r="AC138" s="3">
        <v>1</v>
      </c>
      <c r="AD138" s="3" t="s">
        <v>9787</v>
      </c>
      <c r="AE138" s="3" t="s">
        <v>9788</v>
      </c>
      <c r="AF138" s="3">
        <v>5</v>
      </c>
      <c r="AG138" s="14">
        <v>46097</v>
      </c>
    </row>
    <row r="139" spans="1:33" ht="12.5" x14ac:dyDescent="0.25">
      <c r="A139" s="3" t="s">
        <v>1653</v>
      </c>
      <c r="B139" s="3" t="s">
        <v>224</v>
      </c>
      <c r="C139" s="3" t="s">
        <v>1654</v>
      </c>
      <c r="D139" s="3" t="s">
        <v>1655</v>
      </c>
      <c r="E139" s="3">
        <v>455</v>
      </c>
      <c r="F139" s="3">
        <v>350</v>
      </c>
      <c r="G139" s="3">
        <v>52</v>
      </c>
      <c r="H139" s="3" t="b">
        <v>0</v>
      </c>
      <c r="I139" s="3" t="b">
        <v>0</v>
      </c>
      <c r="J139" s="3" t="s">
        <v>1355</v>
      </c>
      <c r="N139" s="3">
        <v>0.30509999999999998</v>
      </c>
      <c r="O139" s="12" t="s">
        <v>1667</v>
      </c>
      <c r="P139" s="3" t="s">
        <v>235</v>
      </c>
      <c r="Q139" s="3" t="s">
        <v>236</v>
      </c>
      <c r="R139" s="3" t="s">
        <v>9140</v>
      </c>
      <c r="S139" s="3" t="s">
        <v>8866</v>
      </c>
      <c r="V139" s="3" t="s">
        <v>8863</v>
      </c>
      <c r="W139" s="3" t="s">
        <v>8863</v>
      </c>
      <c r="Y139" s="3" t="s">
        <v>8865</v>
      </c>
      <c r="Z139" s="3" t="s">
        <v>8876</v>
      </c>
      <c r="AC139" s="3">
        <v>0</v>
      </c>
      <c r="AD139" s="3" t="s">
        <v>9207</v>
      </c>
      <c r="AE139" s="3" t="s">
        <v>9789</v>
      </c>
      <c r="AF139" s="3">
        <v>5</v>
      </c>
      <c r="AG139" s="14">
        <v>46097</v>
      </c>
    </row>
    <row r="140" spans="1:33" ht="12.5" x14ac:dyDescent="0.25">
      <c r="A140" s="3" t="s">
        <v>1668</v>
      </c>
      <c r="B140" s="3" t="s">
        <v>224</v>
      </c>
      <c r="D140" s="3" t="s">
        <v>1669</v>
      </c>
      <c r="E140" s="3">
        <v>1260</v>
      </c>
      <c r="F140" s="3">
        <v>3079</v>
      </c>
      <c r="G140" s="3">
        <v>3007</v>
      </c>
      <c r="H140" s="3" t="b">
        <v>0</v>
      </c>
      <c r="I140" s="3" t="b">
        <v>0</v>
      </c>
      <c r="N140" s="3">
        <v>1.5299999999999999E-2</v>
      </c>
      <c r="O140" s="12" t="s">
        <v>1680</v>
      </c>
      <c r="P140" s="3" t="s">
        <v>235</v>
      </c>
      <c r="Q140" s="3" t="s">
        <v>236</v>
      </c>
      <c r="R140" s="3" t="s">
        <v>8874</v>
      </c>
      <c r="S140" s="3" t="s">
        <v>8875</v>
      </c>
      <c r="V140" s="3" t="s">
        <v>8863</v>
      </c>
      <c r="W140" s="3" t="s">
        <v>8859</v>
      </c>
      <c r="X140" s="3" t="s">
        <v>9790</v>
      </c>
      <c r="Y140" s="3" t="s">
        <v>8865</v>
      </c>
      <c r="Z140" s="3" t="s">
        <v>8876</v>
      </c>
      <c r="AA140" s="3" t="s">
        <v>9791</v>
      </c>
      <c r="AB140" s="3" t="s">
        <v>9338</v>
      </c>
      <c r="AC140" s="3">
        <v>1</v>
      </c>
      <c r="AD140" s="3" t="s">
        <v>9792</v>
      </c>
      <c r="AE140" s="3" t="s">
        <v>9793</v>
      </c>
      <c r="AF140" s="3">
        <v>5</v>
      </c>
      <c r="AG140" s="14">
        <v>46097</v>
      </c>
    </row>
    <row r="141" spans="1:33" ht="12.5" x14ac:dyDescent="0.25">
      <c r="A141" s="3" t="s">
        <v>1681</v>
      </c>
      <c r="B141" s="3" t="s">
        <v>224</v>
      </c>
      <c r="C141" s="3" t="s">
        <v>1682</v>
      </c>
      <c r="D141" s="3" t="s">
        <v>1683</v>
      </c>
      <c r="E141" s="3">
        <v>87</v>
      </c>
      <c r="F141" s="3">
        <v>1667</v>
      </c>
      <c r="G141" s="3">
        <v>26</v>
      </c>
      <c r="H141" s="3" t="b">
        <v>0</v>
      </c>
      <c r="I141" s="3" t="b">
        <v>0</v>
      </c>
      <c r="J141" s="3" t="s">
        <v>1684</v>
      </c>
      <c r="N141" s="3">
        <v>6.2300000000000001E-2</v>
      </c>
      <c r="O141" s="12" t="s">
        <v>1693</v>
      </c>
      <c r="P141" s="3" t="s">
        <v>235</v>
      </c>
      <c r="Q141" s="3" t="s">
        <v>236</v>
      </c>
      <c r="R141" s="3" t="s">
        <v>8874</v>
      </c>
      <c r="S141" s="3" t="s">
        <v>8875</v>
      </c>
      <c r="V141" s="3" t="s">
        <v>8863</v>
      </c>
      <c r="W141" s="3" t="s">
        <v>8863</v>
      </c>
      <c r="Y141" s="3" t="s">
        <v>8865</v>
      </c>
      <c r="Z141" s="3" t="s">
        <v>8876</v>
      </c>
      <c r="AA141" s="3" t="s">
        <v>9794</v>
      </c>
      <c r="AB141" s="3" t="s">
        <v>8934</v>
      </c>
      <c r="AC141" s="3">
        <v>1</v>
      </c>
      <c r="AD141" s="3" t="s">
        <v>9795</v>
      </c>
      <c r="AE141" s="3" t="s">
        <v>9796</v>
      </c>
      <c r="AF141" s="3">
        <v>0</v>
      </c>
      <c r="AG141" s="14">
        <v>46097</v>
      </c>
    </row>
    <row r="142" spans="1:33" ht="12.5" x14ac:dyDescent="0.25">
      <c r="A142" s="3" t="s">
        <v>1694</v>
      </c>
      <c r="B142" s="3" t="s">
        <v>224</v>
      </c>
      <c r="C142" s="3" t="s">
        <v>1695</v>
      </c>
      <c r="D142" s="3" t="s">
        <v>1696</v>
      </c>
      <c r="E142" s="3">
        <v>549</v>
      </c>
      <c r="F142" s="3">
        <v>1118</v>
      </c>
      <c r="G142" s="3">
        <v>126</v>
      </c>
      <c r="H142" s="3" t="b">
        <v>0</v>
      </c>
      <c r="I142" s="3" t="b">
        <v>0</v>
      </c>
      <c r="N142" s="3">
        <v>8.0600000000000005E-2</v>
      </c>
      <c r="O142" s="12" t="s">
        <v>1709</v>
      </c>
      <c r="P142" s="3" t="s">
        <v>235</v>
      </c>
      <c r="Q142" s="3" t="s">
        <v>236</v>
      </c>
      <c r="R142" s="3" t="s">
        <v>8874</v>
      </c>
      <c r="S142" s="3" t="s">
        <v>8875</v>
      </c>
      <c r="V142" s="3" t="s">
        <v>8863</v>
      </c>
      <c r="W142" s="3" t="s">
        <v>8859</v>
      </c>
      <c r="X142" s="3" t="s">
        <v>9797</v>
      </c>
      <c r="Y142" s="3" t="s">
        <v>8865</v>
      </c>
      <c r="Z142" s="3" t="s">
        <v>8876</v>
      </c>
      <c r="AA142" s="3" t="s">
        <v>9798</v>
      </c>
      <c r="AB142" s="3" t="s">
        <v>8953</v>
      </c>
      <c r="AC142" s="3">
        <v>1</v>
      </c>
      <c r="AD142" s="3" t="s">
        <v>9799</v>
      </c>
      <c r="AE142" s="3" t="s">
        <v>9800</v>
      </c>
      <c r="AF142" s="3">
        <v>5</v>
      </c>
      <c r="AG142" s="14">
        <v>46097</v>
      </c>
    </row>
    <row r="143" spans="1:33" ht="12.5" x14ac:dyDescent="0.25">
      <c r="A143" s="3" t="s">
        <v>1710</v>
      </c>
      <c r="B143" s="3" t="s">
        <v>224</v>
      </c>
      <c r="C143" s="3" t="s">
        <v>1711</v>
      </c>
      <c r="D143" s="3" t="s">
        <v>1712</v>
      </c>
      <c r="E143" s="3">
        <v>1572</v>
      </c>
      <c r="F143" s="3">
        <v>3655</v>
      </c>
      <c r="G143" s="3">
        <v>775</v>
      </c>
      <c r="H143" s="3" t="b">
        <v>0</v>
      </c>
      <c r="I143" s="3" t="b">
        <v>0</v>
      </c>
      <c r="N143" s="3">
        <v>1.0999999999999999E-2</v>
      </c>
      <c r="O143" s="12" t="s">
        <v>1724</v>
      </c>
      <c r="P143" s="3" t="s">
        <v>235</v>
      </c>
      <c r="Q143" s="3" t="s">
        <v>236</v>
      </c>
      <c r="R143" s="3" t="s">
        <v>8858</v>
      </c>
      <c r="S143" s="3" t="s">
        <v>8859</v>
      </c>
      <c r="V143" s="3" t="s">
        <v>8863</v>
      </c>
      <c r="W143" s="3" t="s">
        <v>8859</v>
      </c>
      <c r="X143" s="3" t="s">
        <v>9801</v>
      </c>
      <c r="Y143" s="3" t="s">
        <v>8921</v>
      </c>
      <c r="Z143" s="3" t="s">
        <v>8866</v>
      </c>
      <c r="AA143" s="3" t="s">
        <v>9802</v>
      </c>
      <c r="AB143" s="3" t="s">
        <v>9803</v>
      </c>
      <c r="AC143" s="3">
        <v>3</v>
      </c>
      <c r="AD143" s="3" t="s">
        <v>9804</v>
      </c>
      <c r="AE143" s="3" t="s">
        <v>9805</v>
      </c>
      <c r="AF143" s="3">
        <v>5</v>
      </c>
      <c r="AG143" s="14">
        <v>46097</v>
      </c>
    </row>
    <row r="144" spans="1:33" ht="12.5" x14ac:dyDescent="0.25">
      <c r="A144" s="3" t="s">
        <v>1725</v>
      </c>
      <c r="B144" s="3" t="s">
        <v>224</v>
      </c>
      <c r="D144" s="3" t="s">
        <v>1726</v>
      </c>
      <c r="E144" s="3">
        <v>587</v>
      </c>
      <c r="F144" s="3">
        <v>802</v>
      </c>
      <c r="G144" s="3">
        <v>10</v>
      </c>
      <c r="H144" s="3" t="b">
        <v>0</v>
      </c>
      <c r="I144" s="3" t="b">
        <v>0</v>
      </c>
      <c r="N144" s="3">
        <v>0.12809999999999999</v>
      </c>
      <c r="O144" s="12" t="s">
        <v>1737</v>
      </c>
      <c r="P144" s="3" t="s">
        <v>235</v>
      </c>
      <c r="Q144" s="3" t="s">
        <v>236</v>
      </c>
      <c r="R144" s="3" t="s">
        <v>9171</v>
      </c>
      <c r="S144" s="3" t="s">
        <v>8875</v>
      </c>
      <c r="T144" s="3" t="s">
        <v>9806</v>
      </c>
      <c r="U144" s="3" t="s">
        <v>9807</v>
      </c>
      <c r="V144" s="3" t="s">
        <v>9808</v>
      </c>
      <c r="W144" s="3" t="s">
        <v>8859</v>
      </c>
      <c r="X144" s="3" t="s">
        <v>9809</v>
      </c>
      <c r="Y144" s="3" t="s">
        <v>9176</v>
      </c>
      <c r="Z144" s="3" t="s">
        <v>8866</v>
      </c>
      <c r="AA144" s="3" t="s">
        <v>9810</v>
      </c>
      <c r="AB144" s="3" t="s">
        <v>9811</v>
      </c>
      <c r="AC144" s="3">
        <v>3</v>
      </c>
      <c r="AD144" s="3" t="s">
        <v>9812</v>
      </c>
      <c r="AE144" s="3" t="s">
        <v>9813</v>
      </c>
      <c r="AF144" s="3">
        <v>5</v>
      </c>
      <c r="AG144" s="14">
        <v>46097</v>
      </c>
    </row>
    <row r="145" spans="1:33" ht="12.5" x14ac:dyDescent="0.25">
      <c r="A145" s="3" t="s">
        <v>1738</v>
      </c>
      <c r="B145" s="3" t="s">
        <v>224</v>
      </c>
      <c r="C145" s="3" t="s">
        <v>1739</v>
      </c>
      <c r="D145" s="3" t="s">
        <v>1740</v>
      </c>
      <c r="E145" s="3">
        <v>3395</v>
      </c>
      <c r="F145" s="3">
        <v>120</v>
      </c>
      <c r="G145" s="3">
        <v>155</v>
      </c>
      <c r="H145" s="3" t="b">
        <v>0</v>
      </c>
      <c r="I145" s="3" t="b">
        <v>0</v>
      </c>
      <c r="N145" s="3">
        <v>0.21290000000000001</v>
      </c>
      <c r="O145" s="12" t="s">
        <v>1752</v>
      </c>
      <c r="P145" s="3" t="s">
        <v>235</v>
      </c>
      <c r="Q145" s="3" t="s">
        <v>236</v>
      </c>
      <c r="R145" s="3" t="s">
        <v>8858</v>
      </c>
      <c r="S145" s="3" t="s">
        <v>8875</v>
      </c>
      <c r="T145" s="3" t="s">
        <v>9814</v>
      </c>
      <c r="U145" s="3" t="s">
        <v>9815</v>
      </c>
      <c r="V145" s="3" t="s">
        <v>9816</v>
      </c>
      <c r="W145" s="3" t="s">
        <v>8863</v>
      </c>
      <c r="X145" s="3" t="s">
        <v>9817</v>
      </c>
      <c r="Y145" s="3" t="s">
        <v>8921</v>
      </c>
      <c r="Z145" s="3" t="s">
        <v>8866</v>
      </c>
      <c r="AA145" s="3" t="s">
        <v>9818</v>
      </c>
      <c r="AB145" s="3" t="s">
        <v>9819</v>
      </c>
      <c r="AC145" s="3">
        <v>3</v>
      </c>
      <c r="AD145" s="3" t="s">
        <v>9820</v>
      </c>
      <c r="AE145" s="3" t="s">
        <v>9821</v>
      </c>
      <c r="AF145" s="3">
        <v>5</v>
      </c>
      <c r="AG145" s="14">
        <v>46097</v>
      </c>
    </row>
    <row r="146" spans="1:33" ht="12.5" x14ac:dyDescent="0.25">
      <c r="A146" s="3" t="s">
        <v>1753</v>
      </c>
      <c r="B146" s="3" t="s">
        <v>224</v>
      </c>
      <c r="C146" s="3" t="s">
        <v>1754</v>
      </c>
      <c r="E146" s="3">
        <v>74</v>
      </c>
      <c r="F146" s="3">
        <v>646</v>
      </c>
      <c r="G146" s="3">
        <v>21</v>
      </c>
      <c r="H146" s="3" t="b">
        <v>0</v>
      </c>
      <c r="I146" s="3" t="b">
        <v>0</v>
      </c>
      <c r="N146" s="3">
        <v>0.14979999999999999</v>
      </c>
      <c r="O146" s="12" t="s">
        <v>1763</v>
      </c>
      <c r="P146" s="3" t="s">
        <v>235</v>
      </c>
      <c r="Q146" s="3" t="s">
        <v>236</v>
      </c>
      <c r="R146" s="3" t="s">
        <v>8874</v>
      </c>
      <c r="S146" s="3" t="s">
        <v>8875</v>
      </c>
      <c r="V146" s="3" t="s">
        <v>9047</v>
      </c>
      <c r="W146" s="3" t="s">
        <v>8859</v>
      </c>
      <c r="X146" s="3" t="s">
        <v>9822</v>
      </c>
      <c r="Y146" s="3" t="s">
        <v>9176</v>
      </c>
      <c r="Z146" s="3" t="s">
        <v>8876</v>
      </c>
      <c r="AA146" s="3" t="s">
        <v>9823</v>
      </c>
      <c r="AB146" s="3" t="s">
        <v>8942</v>
      </c>
      <c r="AC146" s="3">
        <v>1</v>
      </c>
      <c r="AD146" s="3" t="s">
        <v>9824</v>
      </c>
      <c r="AE146" s="3" t="s">
        <v>9825</v>
      </c>
      <c r="AF146" s="3">
        <v>5</v>
      </c>
      <c r="AG146" s="14">
        <v>46097</v>
      </c>
    </row>
    <row r="147" spans="1:33" ht="12.5" x14ac:dyDescent="0.25">
      <c r="A147" s="3" t="s">
        <v>1764</v>
      </c>
      <c r="B147" s="3" t="s">
        <v>224</v>
      </c>
      <c r="D147" s="3" t="s">
        <v>1765</v>
      </c>
      <c r="E147" s="3">
        <v>973</v>
      </c>
      <c r="F147" s="3">
        <v>1012</v>
      </c>
      <c r="G147" s="3">
        <v>224</v>
      </c>
      <c r="H147" s="3" t="b">
        <v>0</v>
      </c>
      <c r="I147" s="3" t="b">
        <v>0</v>
      </c>
      <c r="N147" s="3">
        <v>8.0100000000000005E-2</v>
      </c>
      <c r="O147" s="12" t="s">
        <v>1778</v>
      </c>
      <c r="P147" s="3" t="s">
        <v>235</v>
      </c>
      <c r="Q147" s="3" t="s">
        <v>236</v>
      </c>
      <c r="R147" s="3" t="s">
        <v>9171</v>
      </c>
      <c r="S147" s="3" t="s">
        <v>8875</v>
      </c>
      <c r="T147" s="3" t="s">
        <v>9826</v>
      </c>
      <c r="U147" s="3" t="s">
        <v>9827</v>
      </c>
      <c r="V147" s="3" t="s">
        <v>9828</v>
      </c>
      <c r="W147" s="3" t="s">
        <v>8875</v>
      </c>
      <c r="X147" s="3" t="s">
        <v>9829</v>
      </c>
      <c r="Y147" s="3" t="s">
        <v>9176</v>
      </c>
      <c r="Z147" s="3" t="s">
        <v>8875</v>
      </c>
      <c r="AA147" s="3" t="s">
        <v>9830</v>
      </c>
      <c r="AB147" s="3" t="s">
        <v>9831</v>
      </c>
      <c r="AC147" s="3">
        <v>8</v>
      </c>
      <c r="AD147" s="3" t="s">
        <v>9832</v>
      </c>
      <c r="AE147" s="3" t="s">
        <v>9833</v>
      </c>
      <c r="AF147" s="3">
        <v>5</v>
      </c>
      <c r="AG147" s="14">
        <v>46097</v>
      </c>
    </row>
    <row r="148" spans="1:33" ht="12.5" x14ac:dyDescent="0.25">
      <c r="A148" s="3" t="s">
        <v>1779</v>
      </c>
      <c r="B148" s="3" t="s">
        <v>224</v>
      </c>
      <c r="C148" s="3" t="s">
        <v>1780</v>
      </c>
      <c r="D148" s="3" t="s">
        <v>1781</v>
      </c>
      <c r="E148" s="3">
        <v>2141</v>
      </c>
      <c r="F148" s="3">
        <v>2009</v>
      </c>
      <c r="G148" s="3">
        <v>708</v>
      </c>
      <c r="H148" s="3" t="b">
        <v>0</v>
      </c>
      <c r="I148" s="3" t="b">
        <v>0</v>
      </c>
      <c r="K148" s="12" t="s">
        <v>1782</v>
      </c>
      <c r="N148" s="3">
        <v>0.20039999999999999</v>
      </c>
      <c r="O148" s="12" t="s">
        <v>1795</v>
      </c>
      <c r="P148" s="3" t="s">
        <v>235</v>
      </c>
      <c r="Q148" s="3" t="s">
        <v>236</v>
      </c>
      <c r="R148" s="3" t="s">
        <v>8874</v>
      </c>
      <c r="S148" s="3" t="s">
        <v>8875</v>
      </c>
      <c r="U148" s="3" t="s">
        <v>9834</v>
      </c>
      <c r="V148" s="3" t="s">
        <v>9835</v>
      </c>
      <c r="W148" s="3" t="s">
        <v>8859</v>
      </c>
      <c r="X148" s="3" t="s">
        <v>9836</v>
      </c>
      <c r="Y148" s="3" t="s">
        <v>8921</v>
      </c>
      <c r="Z148" s="3" t="s">
        <v>8876</v>
      </c>
      <c r="AA148" s="3" t="s">
        <v>9837</v>
      </c>
      <c r="AB148" s="3" t="s">
        <v>9838</v>
      </c>
      <c r="AC148" s="3">
        <v>1</v>
      </c>
      <c r="AD148" s="3" t="s">
        <v>9839</v>
      </c>
      <c r="AE148" s="3" t="s">
        <v>9840</v>
      </c>
      <c r="AF148" s="3">
        <v>5</v>
      </c>
      <c r="AG148" s="14">
        <v>46097</v>
      </c>
    </row>
    <row r="149" spans="1:33" ht="12.5" x14ac:dyDescent="0.25">
      <c r="A149" s="12" t="s">
        <v>1796</v>
      </c>
      <c r="B149" s="3" t="s">
        <v>224</v>
      </c>
      <c r="C149" s="12" t="s">
        <v>1797</v>
      </c>
      <c r="D149" s="3" t="s">
        <v>1798</v>
      </c>
      <c r="E149" s="3">
        <v>1327</v>
      </c>
      <c r="F149" s="3">
        <v>3156</v>
      </c>
      <c r="G149" s="3">
        <v>23</v>
      </c>
      <c r="H149" s="3" t="b">
        <v>1</v>
      </c>
      <c r="I149" s="3" t="b">
        <v>1</v>
      </c>
      <c r="J149" s="3" t="s">
        <v>503</v>
      </c>
      <c r="N149" s="3">
        <v>3.2000000000000001E-2</v>
      </c>
      <c r="O149" s="12" t="s">
        <v>1810</v>
      </c>
      <c r="P149" s="3" t="s">
        <v>235</v>
      </c>
      <c r="Q149" s="3" t="s">
        <v>236</v>
      </c>
      <c r="R149" s="3" t="s">
        <v>2918</v>
      </c>
      <c r="S149" s="3" t="s">
        <v>8875</v>
      </c>
      <c r="T149" s="3" t="s">
        <v>9841</v>
      </c>
      <c r="U149" s="3" t="s">
        <v>9842</v>
      </c>
      <c r="V149" s="3" t="s">
        <v>9843</v>
      </c>
      <c r="W149" s="3" t="s">
        <v>8863</v>
      </c>
      <c r="X149" s="3" t="s">
        <v>9844</v>
      </c>
      <c r="Y149" s="3" t="s">
        <v>8885</v>
      </c>
      <c r="Z149" s="3" t="s">
        <v>8859</v>
      </c>
      <c r="AA149" s="3" t="s">
        <v>9845</v>
      </c>
      <c r="AB149" s="3" t="s">
        <v>9846</v>
      </c>
      <c r="AC149" s="3">
        <v>6</v>
      </c>
      <c r="AD149" s="3" t="s">
        <v>9847</v>
      </c>
      <c r="AE149" s="3" t="s">
        <v>9848</v>
      </c>
      <c r="AF149" s="3">
        <v>5</v>
      </c>
      <c r="AG149" s="14">
        <v>46097</v>
      </c>
    </row>
    <row r="150" spans="1:33" ht="12.5" x14ac:dyDescent="0.25">
      <c r="A150" s="3" t="s">
        <v>1811</v>
      </c>
      <c r="B150" s="3" t="s">
        <v>224</v>
      </c>
      <c r="C150" s="3" t="s">
        <v>1812</v>
      </c>
      <c r="D150" s="3" t="s">
        <v>1813</v>
      </c>
      <c r="E150" s="3">
        <v>2616</v>
      </c>
      <c r="F150" s="3">
        <v>3055</v>
      </c>
      <c r="G150" s="3">
        <v>57</v>
      </c>
      <c r="H150" s="3" t="b">
        <v>0</v>
      </c>
      <c r="I150" s="3" t="b">
        <v>0</v>
      </c>
      <c r="N150" s="3">
        <v>3.95E-2</v>
      </c>
      <c r="O150" s="12" t="s">
        <v>1824</v>
      </c>
      <c r="P150" s="3" t="s">
        <v>235</v>
      </c>
      <c r="Q150" s="3" t="s">
        <v>236</v>
      </c>
      <c r="R150" s="3" t="s">
        <v>9171</v>
      </c>
      <c r="S150" s="3" t="s">
        <v>8875</v>
      </c>
      <c r="T150" s="3" t="s">
        <v>9849</v>
      </c>
      <c r="U150" s="3" t="s">
        <v>9850</v>
      </c>
      <c r="V150" s="3" t="s">
        <v>9851</v>
      </c>
      <c r="W150" s="3" t="s">
        <v>8875</v>
      </c>
      <c r="X150" s="3" t="s">
        <v>9852</v>
      </c>
      <c r="Y150" s="3" t="s">
        <v>9176</v>
      </c>
      <c r="Z150" s="3" t="s">
        <v>8859</v>
      </c>
      <c r="AA150" s="3" t="s">
        <v>9853</v>
      </c>
      <c r="AB150" s="3" t="s">
        <v>9854</v>
      </c>
      <c r="AC150" s="3">
        <v>7</v>
      </c>
      <c r="AD150" s="3" t="s">
        <v>9855</v>
      </c>
      <c r="AE150" s="3" t="s">
        <v>9856</v>
      </c>
      <c r="AF150" s="3">
        <v>5</v>
      </c>
      <c r="AG150" s="14">
        <v>46097</v>
      </c>
    </row>
    <row r="151" spans="1:33" ht="12.5" x14ac:dyDescent="0.25">
      <c r="A151" s="3" t="s">
        <v>1825</v>
      </c>
      <c r="B151" s="3" t="s">
        <v>224</v>
      </c>
      <c r="C151" s="3" t="s">
        <v>1826</v>
      </c>
      <c r="E151" s="3">
        <v>5870</v>
      </c>
      <c r="F151" s="3">
        <v>1107</v>
      </c>
      <c r="G151" s="3">
        <v>980</v>
      </c>
      <c r="H151" s="3" t="b">
        <v>0</v>
      </c>
      <c r="I151" s="3" t="b">
        <v>0</v>
      </c>
      <c r="N151" s="3">
        <v>5.9799999999999999E-2</v>
      </c>
      <c r="O151" s="12" t="s">
        <v>1838</v>
      </c>
      <c r="P151" s="3" t="s">
        <v>235</v>
      </c>
      <c r="Q151" s="3" t="s">
        <v>236</v>
      </c>
      <c r="R151" s="3" t="s">
        <v>9171</v>
      </c>
      <c r="S151" s="3" t="s">
        <v>8875</v>
      </c>
      <c r="T151" s="3" t="s">
        <v>9857</v>
      </c>
      <c r="U151" s="3" t="s">
        <v>9858</v>
      </c>
      <c r="V151" s="3" t="s">
        <v>9859</v>
      </c>
      <c r="W151" s="3" t="s">
        <v>9184</v>
      </c>
      <c r="X151" s="3" t="s">
        <v>9860</v>
      </c>
      <c r="Y151" s="3" t="s">
        <v>9176</v>
      </c>
      <c r="Z151" s="3" t="s">
        <v>8875</v>
      </c>
      <c r="AA151" s="3" t="s">
        <v>9861</v>
      </c>
      <c r="AB151" s="3" t="s">
        <v>9862</v>
      </c>
      <c r="AC151" s="3">
        <v>8</v>
      </c>
      <c r="AD151" s="3" t="s">
        <v>9863</v>
      </c>
      <c r="AE151" s="3" t="s">
        <v>9864</v>
      </c>
      <c r="AF151" s="3">
        <v>5</v>
      </c>
      <c r="AG151" s="14">
        <v>46097</v>
      </c>
    </row>
    <row r="152" spans="1:33" ht="12.5" x14ac:dyDescent="0.25">
      <c r="A152" s="3" t="s">
        <v>1839</v>
      </c>
      <c r="B152" s="3" t="s">
        <v>224</v>
      </c>
      <c r="C152" s="3" t="s">
        <v>1840</v>
      </c>
      <c r="D152" s="3" t="s">
        <v>1841</v>
      </c>
      <c r="E152" s="3">
        <v>2298</v>
      </c>
      <c r="F152" s="3">
        <v>6212</v>
      </c>
      <c r="G152" s="3">
        <v>82</v>
      </c>
      <c r="H152" s="3" t="b">
        <v>1</v>
      </c>
      <c r="I152" s="3" t="b">
        <v>0</v>
      </c>
      <c r="N152" s="3">
        <v>1.43E-2</v>
      </c>
      <c r="O152" s="12" t="s">
        <v>1852</v>
      </c>
      <c r="P152" s="3" t="s">
        <v>235</v>
      </c>
      <c r="Q152" s="3" t="s">
        <v>236</v>
      </c>
      <c r="R152" s="3" t="s">
        <v>8858</v>
      </c>
      <c r="S152" s="3" t="s">
        <v>8875</v>
      </c>
      <c r="T152" s="3" t="s">
        <v>9865</v>
      </c>
      <c r="U152" s="3" t="s">
        <v>9866</v>
      </c>
      <c r="V152" s="3" t="s">
        <v>9867</v>
      </c>
      <c r="W152" s="3" t="s">
        <v>8859</v>
      </c>
      <c r="X152" s="3" t="s">
        <v>9868</v>
      </c>
      <c r="Y152" s="3" t="s">
        <v>8921</v>
      </c>
      <c r="Z152" s="3" t="s">
        <v>8876</v>
      </c>
      <c r="AA152" s="3" t="s">
        <v>9869</v>
      </c>
      <c r="AB152" s="3" t="s">
        <v>9870</v>
      </c>
      <c r="AC152" s="3">
        <v>2</v>
      </c>
      <c r="AD152" s="3" t="s">
        <v>9871</v>
      </c>
      <c r="AE152" s="3" t="s">
        <v>9872</v>
      </c>
      <c r="AF152" s="3">
        <v>5</v>
      </c>
      <c r="AG152" s="14">
        <v>46097</v>
      </c>
    </row>
    <row r="153" spans="1:33" ht="12.5" x14ac:dyDescent="0.25">
      <c r="A153" s="3" t="s">
        <v>1853</v>
      </c>
      <c r="B153" s="3" t="s">
        <v>224</v>
      </c>
      <c r="D153" s="3" t="s">
        <v>1854</v>
      </c>
      <c r="E153" s="3">
        <v>324</v>
      </c>
      <c r="F153" s="3">
        <v>922</v>
      </c>
      <c r="G153" s="3">
        <v>77</v>
      </c>
      <c r="H153" s="3" t="b">
        <v>0</v>
      </c>
      <c r="I153" s="3" t="b">
        <v>1</v>
      </c>
      <c r="J153" s="3" t="s">
        <v>1855</v>
      </c>
      <c r="N153" s="3">
        <v>4.2200000000000001E-2</v>
      </c>
      <c r="O153" s="12" t="s">
        <v>1868</v>
      </c>
      <c r="P153" s="3" t="s">
        <v>235</v>
      </c>
      <c r="Q153" s="3" t="s">
        <v>236</v>
      </c>
      <c r="R153" s="3" t="s">
        <v>2918</v>
      </c>
      <c r="S153" s="3" t="s">
        <v>8875</v>
      </c>
      <c r="T153" s="3" t="s">
        <v>9873</v>
      </c>
      <c r="U153" s="3" t="s">
        <v>9874</v>
      </c>
      <c r="V153" s="3" t="s">
        <v>9875</v>
      </c>
      <c r="W153" s="3" t="s">
        <v>8875</v>
      </c>
      <c r="X153" s="3" t="s">
        <v>9876</v>
      </c>
      <c r="Y153" s="3" t="s">
        <v>8885</v>
      </c>
      <c r="Z153" s="3" t="s">
        <v>8859</v>
      </c>
      <c r="AA153" s="3" t="s">
        <v>9877</v>
      </c>
      <c r="AB153" s="3" t="s">
        <v>9878</v>
      </c>
      <c r="AC153" s="3">
        <v>6</v>
      </c>
      <c r="AD153" s="3" t="s">
        <v>9879</v>
      </c>
      <c r="AE153" s="3" t="s">
        <v>9880</v>
      </c>
      <c r="AF153" s="3">
        <v>5</v>
      </c>
      <c r="AG153" s="14">
        <v>46097</v>
      </c>
    </row>
    <row r="154" spans="1:33" ht="12.5" x14ac:dyDescent="0.25">
      <c r="A154" s="3" t="s">
        <v>1869</v>
      </c>
      <c r="B154" s="3" t="s">
        <v>224</v>
      </c>
      <c r="C154" s="3" t="s">
        <v>1870</v>
      </c>
      <c r="D154" s="3" t="s">
        <v>1871</v>
      </c>
      <c r="E154" s="3">
        <v>76</v>
      </c>
      <c r="F154" s="3">
        <v>369</v>
      </c>
      <c r="G154" s="3">
        <v>62</v>
      </c>
      <c r="H154" s="3" t="b">
        <v>0</v>
      </c>
      <c r="I154" s="3" t="b">
        <v>0</v>
      </c>
      <c r="J154" s="3" t="s">
        <v>1872</v>
      </c>
      <c r="N154" s="3">
        <v>5.7000000000000002E-2</v>
      </c>
      <c r="O154" s="12" t="s">
        <v>1882</v>
      </c>
      <c r="P154" s="3" t="s">
        <v>235</v>
      </c>
      <c r="Q154" s="3" t="s">
        <v>236</v>
      </c>
      <c r="R154" s="3" t="s">
        <v>2918</v>
      </c>
      <c r="S154" s="3" t="s">
        <v>8875</v>
      </c>
      <c r="T154" s="3" t="s">
        <v>9881</v>
      </c>
      <c r="U154" s="3" t="s">
        <v>9882</v>
      </c>
      <c r="V154" s="3" t="s">
        <v>9883</v>
      </c>
      <c r="W154" s="3" t="s">
        <v>9184</v>
      </c>
      <c r="X154" s="3" t="s">
        <v>9884</v>
      </c>
      <c r="Y154" s="3" t="s">
        <v>8885</v>
      </c>
      <c r="Z154" s="3" t="s">
        <v>8875</v>
      </c>
      <c r="AA154" s="3" t="s">
        <v>9885</v>
      </c>
      <c r="AB154" s="3" t="s">
        <v>9886</v>
      </c>
      <c r="AC154" s="3">
        <v>9</v>
      </c>
      <c r="AD154" s="3" t="s">
        <v>9887</v>
      </c>
      <c r="AE154" s="3" t="s">
        <v>9888</v>
      </c>
      <c r="AF154" s="3">
        <v>0</v>
      </c>
      <c r="AG154" s="14">
        <v>46097</v>
      </c>
    </row>
    <row r="155" spans="1:33" ht="12.5" x14ac:dyDescent="0.25">
      <c r="A155" s="3" t="s">
        <v>1883</v>
      </c>
      <c r="B155" s="3" t="s">
        <v>224</v>
      </c>
      <c r="C155" s="3" t="s">
        <v>1884</v>
      </c>
      <c r="D155" s="3" t="s">
        <v>1885</v>
      </c>
      <c r="E155" s="3">
        <v>2668</v>
      </c>
      <c r="F155" s="3">
        <v>7250</v>
      </c>
      <c r="G155" s="3">
        <v>3175</v>
      </c>
      <c r="H155" s="3" t="b">
        <v>0</v>
      </c>
      <c r="I155" s="3" t="b">
        <v>0</v>
      </c>
      <c r="N155" s="3">
        <v>6.1000000000000004E-3</v>
      </c>
      <c r="O155" s="12" t="s">
        <v>1898</v>
      </c>
      <c r="P155" s="3" t="s">
        <v>235</v>
      </c>
      <c r="Q155" s="3" t="s">
        <v>236</v>
      </c>
      <c r="R155" s="3" t="s">
        <v>9171</v>
      </c>
      <c r="S155" s="3" t="s">
        <v>8875</v>
      </c>
      <c r="T155" s="3" t="s">
        <v>9252</v>
      </c>
      <c r="U155" s="3" t="s">
        <v>9889</v>
      </c>
      <c r="V155" s="3" t="s">
        <v>9890</v>
      </c>
      <c r="W155" s="3" t="s">
        <v>8875</v>
      </c>
      <c r="X155" s="3" t="s">
        <v>9891</v>
      </c>
      <c r="Y155" s="3" t="s">
        <v>9176</v>
      </c>
      <c r="Z155" s="3" t="s">
        <v>8875</v>
      </c>
      <c r="AA155" s="3" t="s">
        <v>9892</v>
      </c>
      <c r="AB155" s="3" t="s">
        <v>9893</v>
      </c>
      <c r="AC155" s="3">
        <v>9</v>
      </c>
      <c r="AD155" s="3" t="s">
        <v>9894</v>
      </c>
      <c r="AE155" s="3" t="s">
        <v>9895</v>
      </c>
      <c r="AF155" s="3">
        <v>8</v>
      </c>
      <c r="AG155" s="14">
        <v>46097</v>
      </c>
    </row>
    <row r="156" spans="1:33" ht="12.5" x14ac:dyDescent="0.25">
      <c r="A156" s="3" t="s">
        <v>1899</v>
      </c>
      <c r="B156" s="3" t="s">
        <v>224</v>
      </c>
      <c r="C156" s="3" t="s">
        <v>1900</v>
      </c>
      <c r="D156" s="3" t="s">
        <v>1901</v>
      </c>
      <c r="E156" s="3">
        <v>2550</v>
      </c>
      <c r="F156" s="3">
        <v>6199</v>
      </c>
      <c r="G156" s="3">
        <v>81</v>
      </c>
      <c r="H156" s="3" t="b">
        <v>0</v>
      </c>
      <c r="I156" s="3" t="b">
        <v>0</v>
      </c>
      <c r="N156" s="3">
        <v>4.2599999999999999E-2</v>
      </c>
      <c r="O156" s="12" t="s">
        <v>1910</v>
      </c>
      <c r="P156" s="3" t="s">
        <v>235</v>
      </c>
      <c r="Q156" s="3" t="s">
        <v>236</v>
      </c>
      <c r="R156" s="3" t="s">
        <v>9171</v>
      </c>
      <c r="S156" s="3" t="s">
        <v>8875</v>
      </c>
      <c r="T156" s="3" t="s">
        <v>9896</v>
      </c>
      <c r="U156" s="3" t="s">
        <v>9897</v>
      </c>
      <c r="V156" s="3" t="s">
        <v>9898</v>
      </c>
      <c r="W156" s="3" t="s">
        <v>8863</v>
      </c>
      <c r="Y156" s="3" t="s">
        <v>9176</v>
      </c>
      <c r="Z156" s="3" t="s">
        <v>8866</v>
      </c>
      <c r="AA156" s="3" t="s">
        <v>9899</v>
      </c>
      <c r="AB156" s="3" t="s">
        <v>9900</v>
      </c>
      <c r="AC156" s="3">
        <v>3</v>
      </c>
      <c r="AD156" s="3" t="s">
        <v>9901</v>
      </c>
      <c r="AE156" s="3" t="s">
        <v>9902</v>
      </c>
      <c r="AF156" s="3">
        <v>8</v>
      </c>
      <c r="AG156" s="14">
        <v>46097</v>
      </c>
    </row>
    <row r="157" spans="1:33" ht="12.5" x14ac:dyDescent="0.25">
      <c r="A157" s="3" t="s">
        <v>1911</v>
      </c>
      <c r="B157" s="3" t="s">
        <v>224</v>
      </c>
      <c r="C157" s="3" t="s">
        <v>1912</v>
      </c>
      <c r="E157" s="3">
        <v>178</v>
      </c>
      <c r="F157" s="3">
        <v>1119</v>
      </c>
      <c r="G157" s="3">
        <v>102</v>
      </c>
      <c r="H157" s="3" t="b">
        <v>0</v>
      </c>
      <c r="I157" s="3" t="b">
        <v>0</v>
      </c>
      <c r="N157" s="3">
        <v>7.2999999999999995E-2</v>
      </c>
      <c r="O157" s="12" t="s">
        <v>1923</v>
      </c>
      <c r="P157" s="3" t="s">
        <v>235</v>
      </c>
      <c r="Q157" s="3" t="s">
        <v>236</v>
      </c>
      <c r="R157" s="3" t="s">
        <v>9171</v>
      </c>
      <c r="S157" s="3" t="s">
        <v>8875</v>
      </c>
      <c r="T157" s="3" t="s">
        <v>9903</v>
      </c>
      <c r="U157" s="3" t="s">
        <v>9904</v>
      </c>
      <c r="V157" s="3" t="s">
        <v>9905</v>
      </c>
      <c r="W157" s="3" t="s">
        <v>9184</v>
      </c>
      <c r="X157" s="3" t="s">
        <v>9906</v>
      </c>
      <c r="Y157" s="3" t="s">
        <v>9176</v>
      </c>
      <c r="Z157" s="3" t="s">
        <v>8875</v>
      </c>
      <c r="AA157" s="3" t="s">
        <v>9907</v>
      </c>
      <c r="AB157" s="3" t="s">
        <v>9908</v>
      </c>
      <c r="AC157" s="3">
        <v>10</v>
      </c>
      <c r="AD157" s="3" t="s">
        <v>9909</v>
      </c>
      <c r="AE157" s="3" t="s">
        <v>9910</v>
      </c>
      <c r="AF157" s="3">
        <v>8</v>
      </c>
      <c r="AG157" s="14">
        <v>46097</v>
      </c>
    </row>
    <row r="158" spans="1:33" ht="12.5" x14ac:dyDescent="0.25">
      <c r="A158" s="3" t="s">
        <v>1924</v>
      </c>
      <c r="B158" s="3" t="s">
        <v>224</v>
      </c>
      <c r="C158" s="3" t="s">
        <v>1925</v>
      </c>
      <c r="D158" s="3" t="s">
        <v>1926</v>
      </c>
      <c r="E158" s="3">
        <v>386</v>
      </c>
      <c r="F158" s="3">
        <v>879</v>
      </c>
      <c r="G158" s="3">
        <v>143</v>
      </c>
      <c r="H158" s="3" t="b">
        <v>0</v>
      </c>
      <c r="I158" s="3" t="b">
        <v>0</v>
      </c>
      <c r="N158" s="3">
        <v>2.01E-2</v>
      </c>
      <c r="O158" s="12" t="s">
        <v>1935</v>
      </c>
      <c r="P158" s="3" t="s">
        <v>235</v>
      </c>
      <c r="Q158" s="3" t="s">
        <v>236</v>
      </c>
      <c r="R158" s="3" t="s">
        <v>9171</v>
      </c>
      <c r="S158" s="3" t="s">
        <v>8875</v>
      </c>
      <c r="T158" s="3" t="s">
        <v>9911</v>
      </c>
      <c r="U158" s="3" t="s">
        <v>9912</v>
      </c>
      <c r="V158" s="3" t="s">
        <v>9913</v>
      </c>
      <c r="W158" s="3" t="s">
        <v>8859</v>
      </c>
      <c r="X158" s="3" t="s">
        <v>9914</v>
      </c>
      <c r="Y158" s="3" t="s">
        <v>9176</v>
      </c>
      <c r="Z158" s="3" t="s">
        <v>8859</v>
      </c>
      <c r="AA158" s="3" t="s">
        <v>9915</v>
      </c>
      <c r="AB158" s="3" t="s">
        <v>9916</v>
      </c>
      <c r="AC158" s="3">
        <v>6</v>
      </c>
      <c r="AD158" s="3" t="s">
        <v>9917</v>
      </c>
      <c r="AE158" s="3" t="s">
        <v>9918</v>
      </c>
      <c r="AF158" s="3">
        <v>8</v>
      </c>
      <c r="AG158" s="14">
        <v>46097</v>
      </c>
    </row>
    <row r="159" spans="1:33" ht="12.5" x14ac:dyDescent="0.25">
      <c r="A159" s="3" t="s">
        <v>1936</v>
      </c>
      <c r="B159" s="3" t="s">
        <v>224</v>
      </c>
      <c r="C159" s="3" t="s">
        <v>1937</v>
      </c>
      <c r="D159" s="3" t="s">
        <v>1938</v>
      </c>
      <c r="E159" s="3">
        <v>1848</v>
      </c>
      <c r="F159" s="3">
        <v>4770</v>
      </c>
      <c r="G159" s="3">
        <v>37</v>
      </c>
      <c r="H159" s="3" t="b">
        <v>0</v>
      </c>
      <c r="I159" s="3" t="b">
        <v>0</v>
      </c>
      <c r="K159" s="12" t="s">
        <v>1939</v>
      </c>
      <c r="N159" s="3">
        <v>1.14E-2</v>
      </c>
      <c r="O159" s="12" t="s">
        <v>1949</v>
      </c>
      <c r="P159" s="3" t="s">
        <v>235</v>
      </c>
      <c r="Q159" s="3" t="s">
        <v>236</v>
      </c>
      <c r="R159" s="3" t="s">
        <v>9171</v>
      </c>
      <c r="S159" s="3" t="s">
        <v>8875</v>
      </c>
      <c r="T159" s="3" t="s">
        <v>9919</v>
      </c>
      <c r="U159" s="3" t="s">
        <v>9920</v>
      </c>
      <c r="V159" s="3" t="s">
        <v>9921</v>
      </c>
      <c r="W159" s="3" t="s">
        <v>8863</v>
      </c>
      <c r="X159" s="3" t="s">
        <v>9922</v>
      </c>
      <c r="Y159" s="3" t="s">
        <v>9176</v>
      </c>
      <c r="Z159" s="3" t="s">
        <v>8876</v>
      </c>
      <c r="AA159" s="3" t="s">
        <v>9923</v>
      </c>
      <c r="AB159" s="3" t="s">
        <v>9924</v>
      </c>
      <c r="AC159" s="3">
        <v>1</v>
      </c>
      <c r="AD159" s="3" t="s">
        <v>9925</v>
      </c>
      <c r="AE159" s="3" t="s">
        <v>9926</v>
      </c>
      <c r="AF159" s="3">
        <v>0</v>
      </c>
      <c r="AG159" s="14">
        <v>46097</v>
      </c>
    </row>
    <row r="160" spans="1:33" ht="12.5" x14ac:dyDescent="0.25">
      <c r="A160" s="3" t="s">
        <v>1950</v>
      </c>
      <c r="B160" s="3" t="s">
        <v>224</v>
      </c>
      <c r="C160" s="3" t="s">
        <v>1951</v>
      </c>
      <c r="D160" s="3" t="s">
        <v>1952</v>
      </c>
      <c r="E160" s="3">
        <v>985</v>
      </c>
      <c r="F160" s="3">
        <v>1060</v>
      </c>
      <c r="G160" s="3">
        <v>77</v>
      </c>
      <c r="H160" s="3" t="b">
        <v>0</v>
      </c>
      <c r="I160" s="3" t="b">
        <v>0</v>
      </c>
      <c r="N160" s="3">
        <v>6.2300000000000001E-2</v>
      </c>
      <c r="O160" s="12" t="s">
        <v>1965</v>
      </c>
      <c r="P160" s="3" t="s">
        <v>235</v>
      </c>
      <c r="Q160" s="3" t="s">
        <v>236</v>
      </c>
      <c r="R160" s="3" t="s">
        <v>9171</v>
      </c>
      <c r="S160" s="3" t="s">
        <v>8875</v>
      </c>
      <c r="T160" s="3" t="s">
        <v>9927</v>
      </c>
      <c r="U160" s="3" t="s">
        <v>9928</v>
      </c>
      <c r="V160" s="3" t="s">
        <v>9929</v>
      </c>
      <c r="W160" s="3" t="s">
        <v>8875</v>
      </c>
      <c r="X160" s="3" t="s">
        <v>9930</v>
      </c>
      <c r="Y160" s="3" t="s">
        <v>9176</v>
      </c>
      <c r="Z160" s="3" t="s">
        <v>8875</v>
      </c>
      <c r="AA160" s="3" t="s">
        <v>9931</v>
      </c>
      <c r="AB160" s="3" t="s">
        <v>9932</v>
      </c>
      <c r="AC160" s="3">
        <v>9</v>
      </c>
      <c r="AD160" s="3" t="s">
        <v>9933</v>
      </c>
      <c r="AE160" s="3" t="s">
        <v>9934</v>
      </c>
      <c r="AF160" s="3">
        <v>8</v>
      </c>
      <c r="AG160" s="14">
        <v>46097</v>
      </c>
    </row>
    <row r="161" spans="1:33" ht="12.5" x14ac:dyDescent="0.25">
      <c r="A161" s="12" t="s">
        <v>1966</v>
      </c>
      <c r="B161" s="3" t="s">
        <v>224</v>
      </c>
      <c r="C161" s="3" t="s">
        <v>1967</v>
      </c>
      <c r="D161" s="3" t="s">
        <v>1968</v>
      </c>
      <c r="E161" s="3">
        <v>1433</v>
      </c>
      <c r="F161" s="3">
        <v>1997</v>
      </c>
      <c r="G161" s="3">
        <v>318</v>
      </c>
      <c r="H161" s="3" t="b">
        <v>0</v>
      </c>
      <c r="I161" s="3" t="b">
        <v>0</v>
      </c>
      <c r="N161" s="3">
        <v>4.2200000000000001E-2</v>
      </c>
      <c r="O161" s="12" t="s">
        <v>1980</v>
      </c>
      <c r="P161" s="3" t="s">
        <v>235</v>
      </c>
      <c r="Q161" s="3" t="s">
        <v>236</v>
      </c>
      <c r="R161" s="3" t="s">
        <v>9171</v>
      </c>
      <c r="S161" s="3" t="s">
        <v>8875</v>
      </c>
      <c r="T161" s="3" t="s">
        <v>9935</v>
      </c>
      <c r="U161" s="3" t="s">
        <v>9936</v>
      </c>
      <c r="V161" s="3" t="s">
        <v>9937</v>
      </c>
      <c r="W161" s="3" t="s">
        <v>8863</v>
      </c>
      <c r="Y161" s="3" t="s">
        <v>9176</v>
      </c>
      <c r="Z161" s="3" t="s">
        <v>8866</v>
      </c>
      <c r="AA161" s="3" t="s">
        <v>9938</v>
      </c>
      <c r="AB161" s="3" t="s">
        <v>9939</v>
      </c>
      <c r="AC161" s="3">
        <v>4</v>
      </c>
      <c r="AD161" s="3" t="s">
        <v>9940</v>
      </c>
      <c r="AE161" s="3" t="s">
        <v>9941</v>
      </c>
      <c r="AF161" s="3">
        <v>8</v>
      </c>
      <c r="AG161" s="14">
        <v>46097</v>
      </c>
    </row>
    <row r="162" spans="1:33" ht="12.5" x14ac:dyDescent="0.25">
      <c r="A162" s="3" t="s">
        <v>1981</v>
      </c>
      <c r="B162" s="3" t="s">
        <v>224</v>
      </c>
      <c r="C162" s="3" t="s">
        <v>1982</v>
      </c>
      <c r="D162" s="3" t="s">
        <v>1983</v>
      </c>
      <c r="E162" s="3">
        <v>811</v>
      </c>
      <c r="F162" s="3">
        <v>1213</v>
      </c>
      <c r="G162" s="3">
        <v>318</v>
      </c>
      <c r="H162" s="3" t="b">
        <v>0</v>
      </c>
      <c r="I162" s="3" t="b">
        <v>0</v>
      </c>
      <c r="N162" s="3">
        <v>0.18759999999999999</v>
      </c>
      <c r="O162" s="12" t="s">
        <v>1994</v>
      </c>
      <c r="P162" s="3" t="s">
        <v>235</v>
      </c>
      <c r="Q162" s="3" t="s">
        <v>236</v>
      </c>
      <c r="R162" s="3" t="s">
        <v>8874</v>
      </c>
      <c r="S162" s="3" t="s">
        <v>8875</v>
      </c>
      <c r="V162" s="3" t="s">
        <v>9047</v>
      </c>
      <c r="W162" s="3" t="s">
        <v>8863</v>
      </c>
      <c r="X162" s="3" t="s">
        <v>9942</v>
      </c>
      <c r="Y162" s="3" t="s">
        <v>8865</v>
      </c>
      <c r="Z162" s="3" t="s">
        <v>8876</v>
      </c>
      <c r="AA162" s="3" t="s">
        <v>9943</v>
      </c>
      <c r="AB162" s="3" t="s">
        <v>9944</v>
      </c>
      <c r="AC162" s="3">
        <v>1</v>
      </c>
      <c r="AD162" s="3" t="s">
        <v>9945</v>
      </c>
      <c r="AE162" s="3" t="s">
        <v>9946</v>
      </c>
      <c r="AF162" s="3">
        <v>8</v>
      </c>
      <c r="AG162" s="14">
        <v>46097</v>
      </c>
    </row>
    <row r="163" spans="1:33" ht="12.5" x14ac:dyDescent="0.25">
      <c r="A163" s="3" t="s">
        <v>1995</v>
      </c>
      <c r="B163" s="3" t="s">
        <v>224</v>
      </c>
      <c r="C163" s="3" t="s">
        <v>1996</v>
      </c>
      <c r="D163" s="3" t="s">
        <v>1997</v>
      </c>
      <c r="E163" s="3">
        <v>228</v>
      </c>
      <c r="F163" s="3">
        <v>414</v>
      </c>
      <c r="G163" s="3">
        <v>14</v>
      </c>
      <c r="H163" s="3" t="b">
        <v>0</v>
      </c>
      <c r="I163" s="3" t="b">
        <v>0</v>
      </c>
      <c r="N163" s="3">
        <v>0.38929999999999998</v>
      </c>
      <c r="O163" s="12" t="s">
        <v>2007</v>
      </c>
      <c r="P163" s="3" t="s">
        <v>235</v>
      </c>
      <c r="Q163" s="3" t="s">
        <v>236</v>
      </c>
      <c r="R163" s="3" t="s">
        <v>9171</v>
      </c>
      <c r="S163" s="3" t="s">
        <v>8875</v>
      </c>
      <c r="T163" s="3" t="s">
        <v>9947</v>
      </c>
      <c r="U163" s="3" t="s">
        <v>9948</v>
      </c>
      <c r="V163" s="3" t="s">
        <v>9949</v>
      </c>
      <c r="W163" s="3" t="s">
        <v>8875</v>
      </c>
      <c r="X163" s="3" t="s">
        <v>9950</v>
      </c>
      <c r="Y163" s="3" t="s">
        <v>9176</v>
      </c>
      <c r="Z163" s="3" t="s">
        <v>8875</v>
      </c>
      <c r="AA163" s="3" t="s">
        <v>9951</v>
      </c>
      <c r="AB163" s="3" t="s">
        <v>9952</v>
      </c>
      <c r="AC163" s="3">
        <v>9</v>
      </c>
      <c r="AD163" s="3" t="s">
        <v>9953</v>
      </c>
      <c r="AE163" s="3" t="s">
        <v>9954</v>
      </c>
      <c r="AF163" s="3">
        <v>8</v>
      </c>
      <c r="AG163" s="14">
        <v>46097</v>
      </c>
    </row>
    <row r="164" spans="1:33" ht="12.5" x14ac:dyDescent="0.25">
      <c r="A164" s="12" t="s">
        <v>2008</v>
      </c>
      <c r="B164" s="3" t="s">
        <v>224</v>
      </c>
      <c r="D164" s="3" t="s">
        <v>2009</v>
      </c>
      <c r="E164" s="3">
        <v>6787</v>
      </c>
      <c r="F164" s="3">
        <v>6399</v>
      </c>
      <c r="G164" s="3">
        <v>1043</v>
      </c>
      <c r="H164" s="3" t="b">
        <v>0</v>
      </c>
      <c r="I164" s="3" t="b">
        <v>1</v>
      </c>
      <c r="J164" s="3" t="s">
        <v>503</v>
      </c>
      <c r="K164" s="12" t="s">
        <v>2010</v>
      </c>
      <c r="N164" s="3">
        <v>3.3E-3</v>
      </c>
      <c r="O164" s="12" t="s">
        <v>2018</v>
      </c>
      <c r="P164" s="3" t="s">
        <v>235</v>
      </c>
      <c r="Q164" s="3" t="s">
        <v>236</v>
      </c>
      <c r="R164" s="3" t="s">
        <v>8874</v>
      </c>
      <c r="S164" s="3" t="s">
        <v>8875</v>
      </c>
      <c r="V164" s="3" t="s">
        <v>9047</v>
      </c>
      <c r="W164" s="3" t="s">
        <v>8863</v>
      </c>
      <c r="Y164" s="3" t="s">
        <v>8885</v>
      </c>
      <c r="Z164" s="3" t="s">
        <v>8876</v>
      </c>
      <c r="AA164" s="3" t="s">
        <v>9955</v>
      </c>
      <c r="AB164" s="3" t="s">
        <v>9956</v>
      </c>
      <c r="AC164" s="3">
        <v>1</v>
      </c>
      <c r="AD164" s="3" t="s">
        <v>9957</v>
      </c>
      <c r="AE164" s="3" t="s">
        <v>9926</v>
      </c>
      <c r="AF164" s="3">
        <v>0</v>
      </c>
      <c r="AG164" s="14">
        <v>46097</v>
      </c>
    </row>
    <row r="165" spans="1:33" ht="12.5" x14ac:dyDescent="0.25">
      <c r="A165" s="3" t="s">
        <v>2019</v>
      </c>
      <c r="B165" s="3" t="s">
        <v>224</v>
      </c>
      <c r="C165" s="3" t="s">
        <v>2020</v>
      </c>
      <c r="D165" s="3" t="s">
        <v>2021</v>
      </c>
      <c r="E165" s="3">
        <v>307</v>
      </c>
      <c r="F165" s="3">
        <v>1364</v>
      </c>
      <c r="G165" s="3">
        <v>40</v>
      </c>
      <c r="H165" s="3" t="b">
        <v>0</v>
      </c>
      <c r="I165" s="3" t="b">
        <v>0</v>
      </c>
      <c r="N165" s="3">
        <v>1.8072999999999999</v>
      </c>
      <c r="O165" s="12" t="s">
        <v>2033</v>
      </c>
      <c r="P165" s="3" t="s">
        <v>235</v>
      </c>
      <c r="Q165" s="3" t="s">
        <v>236</v>
      </c>
      <c r="R165" s="3" t="s">
        <v>8858</v>
      </c>
      <c r="S165" s="3" t="s">
        <v>8859</v>
      </c>
      <c r="V165" s="3" t="s">
        <v>8863</v>
      </c>
      <c r="W165" s="3" t="s">
        <v>8875</v>
      </c>
      <c r="X165" s="3" t="s">
        <v>9958</v>
      </c>
      <c r="Y165" s="3" t="s">
        <v>9176</v>
      </c>
      <c r="Z165" s="3" t="s">
        <v>8859</v>
      </c>
      <c r="AA165" s="3" t="s">
        <v>9959</v>
      </c>
      <c r="AB165" s="3" t="s">
        <v>9960</v>
      </c>
      <c r="AC165" s="3">
        <v>8</v>
      </c>
      <c r="AD165" s="3" t="s">
        <v>9961</v>
      </c>
      <c r="AE165" s="3" t="s">
        <v>9962</v>
      </c>
      <c r="AF165" s="3">
        <v>8</v>
      </c>
      <c r="AG165" s="14">
        <v>46097</v>
      </c>
    </row>
    <row r="166" spans="1:33" ht="12.5" x14ac:dyDescent="0.25">
      <c r="A166" s="3" t="s">
        <v>2034</v>
      </c>
      <c r="B166" s="3" t="s">
        <v>224</v>
      </c>
      <c r="C166" s="3" t="s">
        <v>2035</v>
      </c>
      <c r="D166" s="3" t="s">
        <v>2036</v>
      </c>
      <c r="E166" s="3">
        <v>2197</v>
      </c>
      <c r="F166" s="3">
        <v>5276</v>
      </c>
      <c r="G166" s="3">
        <v>202</v>
      </c>
      <c r="H166" s="3" t="b">
        <v>0</v>
      </c>
      <c r="I166" s="3" t="b">
        <v>0</v>
      </c>
      <c r="K166" s="12" t="s">
        <v>2037</v>
      </c>
      <c r="N166" s="3">
        <v>1.7000000000000001E-2</v>
      </c>
      <c r="O166" s="12" t="s">
        <v>2050</v>
      </c>
      <c r="P166" s="3" t="s">
        <v>235</v>
      </c>
      <c r="Q166" s="3" t="s">
        <v>236</v>
      </c>
      <c r="R166" s="3" t="s">
        <v>8874</v>
      </c>
      <c r="S166" s="3" t="s">
        <v>8875</v>
      </c>
      <c r="V166" s="3" t="s">
        <v>9047</v>
      </c>
      <c r="W166" s="3" t="s">
        <v>8863</v>
      </c>
      <c r="X166" s="3" t="s">
        <v>9963</v>
      </c>
      <c r="Y166" s="3" t="s">
        <v>8865</v>
      </c>
      <c r="Z166" s="3" t="s">
        <v>8866</v>
      </c>
      <c r="AA166" s="3" t="s">
        <v>9964</v>
      </c>
      <c r="AB166" s="3" t="s">
        <v>9965</v>
      </c>
      <c r="AC166" s="3">
        <v>5</v>
      </c>
      <c r="AD166" s="3" t="s">
        <v>9966</v>
      </c>
      <c r="AE166" s="3" t="s">
        <v>9967</v>
      </c>
      <c r="AF166" s="3">
        <v>3</v>
      </c>
      <c r="AG166" s="14">
        <v>46097</v>
      </c>
    </row>
    <row r="167" spans="1:33" ht="12.5" x14ac:dyDescent="0.25">
      <c r="A167" s="3" t="s">
        <v>2051</v>
      </c>
      <c r="B167" s="3" t="s">
        <v>224</v>
      </c>
      <c r="C167" s="3" t="s">
        <v>2052</v>
      </c>
      <c r="D167" s="3" t="s">
        <v>2053</v>
      </c>
      <c r="E167" s="3">
        <v>91</v>
      </c>
      <c r="F167" s="3">
        <v>1184</v>
      </c>
      <c r="G167" s="3">
        <v>17</v>
      </c>
      <c r="H167" s="3" t="b">
        <v>0</v>
      </c>
      <c r="I167" s="3" t="b">
        <v>0</v>
      </c>
      <c r="K167" s="12" t="s">
        <v>2054</v>
      </c>
      <c r="N167" s="3">
        <v>3.5700000000000003E-2</v>
      </c>
      <c r="O167" s="12" t="s">
        <v>2064</v>
      </c>
      <c r="P167" s="3" t="s">
        <v>235</v>
      </c>
      <c r="Q167" s="3" t="s">
        <v>236</v>
      </c>
      <c r="R167" s="3" t="s">
        <v>8874</v>
      </c>
      <c r="S167" s="3" t="s">
        <v>8875</v>
      </c>
      <c r="V167" s="3" t="s">
        <v>9047</v>
      </c>
      <c r="W167" s="3" t="s">
        <v>8863</v>
      </c>
      <c r="Y167" s="3" t="s">
        <v>8865</v>
      </c>
      <c r="Z167" s="3" t="s">
        <v>8876</v>
      </c>
      <c r="AA167" s="3" t="s">
        <v>9968</v>
      </c>
      <c r="AB167" s="3" t="s">
        <v>9969</v>
      </c>
      <c r="AC167" s="3">
        <v>1</v>
      </c>
      <c r="AD167" s="3" t="s">
        <v>9970</v>
      </c>
      <c r="AE167" s="3" t="s">
        <v>9971</v>
      </c>
      <c r="AF167" s="3">
        <v>8</v>
      </c>
      <c r="AG167" s="14">
        <v>46097</v>
      </c>
    </row>
    <row r="168" spans="1:33" ht="12.5" x14ac:dyDescent="0.25">
      <c r="A168" s="3" t="s">
        <v>2065</v>
      </c>
      <c r="B168" s="3" t="s">
        <v>224</v>
      </c>
      <c r="C168" s="3" t="s">
        <v>2066</v>
      </c>
      <c r="D168" s="3" t="s">
        <v>2067</v>
      </c>
      <c r="E168" s="3">
        <v>1793</v>
      </c>
      <c r="F168" s="3">
        <v>3257</v>
      </c>
      <c r="G168" s="3">
        <v>1385</v>
      </c>
      <c r="H168" s="3" t="b">
        <v>0</v>
      </c>
      <c r="I168" s="3" t="b">
        <v>0</v>
      </c>
      <c r="N168" s="3">
        <v>1.9400000000000001E-2</v>
      </c>
      <c r="O168" s="12" t="s">
        <v>2080</v>
      </c>
      <c r="P168" s="3" t="s">
        <v>235</v>
      </c>
      <c r="Q168" s="3" t="s">
        <v>236</v>
      </c>
      <c r="R168" s="3" t="s">
        <v>8858</v>
      </c>
      <c r="S168" s="3" t="s">
        <v>8875</v>
      </c>
      <c r="T168" s="3" t="s">
        <v>9972</v>
      </c>
      <c r="U168" s="3" t="s">
        <v>9973</v>
      </c>
      <c r="V168" s="3" t="s">
        <v>9974</v>
      </c>
      <c r="W168" s="3" t="s">
        <v>8863</v>
      </c>
      <c r="Y168" s="3" t="s">
        <v>8921</v>
      </c>
      <c r="Z168" s="3" t="s">
        <v>8866</v>
      </c>
      <c r="AA168" s="3" t="s">
        <v>9975</v>
      </c>
      <c r="AB168" s="3" t="s">
        <v>9976</v>
      </c>
      <c r="AC168" s="3">
        <v>4</v>
      </c>
      <c r="AD168" s="3" t="s">
        <v>9977</v>
      </c>
      <c r="AE168" s="3" t="s">
        <v>9978</v>
      </c>
      <c r="AF168" s="3">
        <v>8</v>
      </c>
      <c r="AG168" s="14">
        <v>46097</v>
      </c>
    </row>
    <row r="169" spans="1:33" ht="12.5" x14ac:dyDescent="0.25">
      <c r="A169" s="3" t="s">
        <v>2081</v>
      </c>
      <c r="B169" s="3" t="s">
        <v>224</v>
      </c>
      <c r="C169" s="3" t="s">
        <v>2082</v>
      </c>
      <c r="D169" s="3" t="s">
        <v>2083</v>
      </c>
      <c r="E169" s="3">
        <v>245</v>
      </c>
      <c r="F169" s="3">
        <v>1253</v>
      </c>
      <c r="G169" s="3">
        <v>62</v>
      </c>
      <c r="H169" s="3" t="b">
        <v>0</v>
      </c>
      <c r="I169" s="3" t="b">
        <v>1</v>
      </c>
      <c r="J169" s="3" t="s">
        <v>561</v>
      </c>
      <c r="N169" s="3">
        <v>8.2299999999999998E-2</v>
      </c>
      <c r="O169" s="12" t="s">
        <v>2092</v>
      </c>
      <c r="P169" s="3" t="s">
        <v>235</v>
      </c>
      <c r="Q169" s="3" t="s">
        <v>236</v>
      </c>
      <c r="R169" s="3" t="s">
        <v>8858</v>
      </c>
      <c r="S169" s="3" t="s">
        <v>8875</v>
      </c>
      <c r="T169" s="3" t="s">
        <v>9979</v>
      </c>
      <c r="U169" s="3" t="s">
        <v>9980</v>
      </c>
      <c r="V169" s="3" t="s">
        <v>9981</v>
      </c>
      <c r="W169" s="3" t="s">
        <v>8863</v>
      </c>
      <c r="Y169" s="3" t="s">
        <v>8921</v>
      </c>
      <c r="Z169" s="3" t="s">
        <v>8876</v>
      </c>
      <c r="AA169" s="3" t="s">
        <v>9982</v>
      </c>
      <c r="AB169" s="3" t="s">
        <v>9983</v>
      </c>
      <c r="AC169" s="3">
        <v>1</v>
      </c>
      <c r="AD169" s="3" t="s">
        <v>9984</v>
      </c>
      <c r="AE169" s="3" t="s">
        <v>9985</v>
      </c>
      <c r="AF169" s="3">
        <v>8</v>
      </c>
      <c r="AG169" s="14">
        <v>46097</v>
      </c>
    </row>
    <row r="170" spans="1:33" ht="12.5" x14ac:dyDescent="0.25">
      <c r="A170" s="3" t="s">
        <v>2093</v>
      </c>
      <c r="B170" s="3" t="s">
        <v>224</v>
      </c>
      <c r="C170" s="3" t="s">
        <v>2094</v>
      </c>
      <c r="D170" s="3" t="s">
        <v>2095</v>
      </c>
      <c r="E170" s="3">
        <v>382</v>
      </c>
      <c r="F170" s="3">
        <v>774</v>
      </c>
      <c r="G170" s="3">
        <v>26</v>
      </c>
      <c r="H170" s="3" t="b">
        <v>1</v>
      </c>
      <c r="I170" s="3" t="b">
        <v>0</v>
      </c>
      <c r="N170" s="3">
        <v>4.9500000000000002E-2</v>
      </c>
      <c r="O170" s="12" t="s">
        <v>2106</v>
      </c>
      <c r="P170" s="3" t="s">
        <v>235</v>
      </c>
      <c r="Q170" s="3" t="s">
        <v>236</v>
      </c>
      <c r="R170" s="3" t="s">
        <v>2918</v>
      </c>
      <c r="S170" s="3" t="s">
        <v>8875</v>
      </c>
      <c r="T170" s="3" t="s">
        <v>9986</v>
      </c>
      <c r="U170" s="3" t="s">
        <v>9987</v>
      </c>
      <c r="V170" s="3" t="s">
        <v>9988</v>
      </c>
      <c r="W170" s="3" t="s">
        <v>8859</v>
      </c>
      <c r="X170" s="3" t="s">
        <v>9989</v>
      </c>
      <c r="Y170" s="3" t="s">
        <v>8885</v>
      </c>
      <c r="Z170" s="3" t="s">
        <v>8875</v>
      </c>
      <c r="AA170" s="3" t="s">
        <v>9990</v>
      </c>
      <c r="AB170" s="3" t="s">
        <v>9991</v>
      </c>
      <c r="AC170" s="3">
        <v>8</v>
      </c>
      <c r="AD170" s="3" t="s">
        <v>9992</v>
      </c>
      <c r="AE170" s="3" t="s">
        <v>9993</v>
      </c>
      <c r="AF170" s="3">
        <v>5</v>
      </c>
      <c r="AG170" s="14">
        <v>46097</v>
      </c>
    </row>
    <row r="171" spans="1:33" ht="12.5" x14ac:dyDescent="0.25">
      <c r="A171" s="3" t="s">
        <v>2107</v>
      </c>
      <c r="B171" s="3" t="s">
        <v>224</v>
      </c>
      <c r="C171" s="3" t="s">
        <v>2108</v>
      </c>
      <c r="D171" s="3" t="s">
        <v>2109</v>
      </c>
      <c r="E171" s="3">
        <v>1993</v>
      </c>
      <c r="F171" s="3">
        <v>4507</v>
      </c>
      <c r="G171" s="3">
        <v>722</v>
      </c>
      <c r="H171" s="3" t="b">
        <v>0</v>
      </c>
      <c r="I171" s="3" t="b">
        <v>0</v>
      </c>
      <c r="N171" s="3">
        <v>5.5399999999999998E-2</v>
      </c>
      <c r="O171" s="12" t="s">
        <v>2120</v>
      </c>
      <c r="P171" s="3" t="s">
        <v>235</v>
      </c>
      <c r="Q171" s="3" t="s">
        <v>236</v>
      </c>
      <c r="R171" s="3" t="s">
        <v>8874</v>
      </c>
      <c r="S171" s="3" t="s">
        <v>8875</v>
      </c>
      <c r="V171" s="3" t="s">
        <v>9047</v>
      </c>
      <c r="W171" s="3" t="s">
        <v>8863</v>
      </c>
      <c r="Y171" s="3" t="s">
        <v>8865</v>
      </c>
      <c r="Z171" s="3" t="s">
        <v>8876</v>
      </c>
      <c r="AA171" s="3" t="s">
        <v>9994</v>
      </c>
      <c r="AB171" s="3" t="s">
        <v>9969</v>
      </c>
      <c r="AC171" s="3">
        <v>1</v>
      </c>
      <c r="AD171" s="3" t="s">
        <v>9995</v>
      </c>
      <c r="AE171" s="3" t="s">
        <v>9996</v>
      </c>
      <c r="AF171" s="3">
        <v>8</v>
      </c>
      <c r="AG171" s="14">
        <v>46097</v>
      </c>
    </row>
    <row r="172" spans="1:33" ht="12.5" x14ac:dyDescent="0.25">
      <c r="A172" s="3" t="s">
        <v>2121</v>
      </c>
      <c r="B172" s="3" t="s">
        <v>224</v>
      </c>
      <c r="C172" s="3" t="s">
        <v>2122</v>
      </c>
      <c r="D172" s="3" t="s">
        <v>2123</v>
      </c>
      <c r="E172" s="3">
        <v>860</v>
      </c>
      <c r="F172" s="3">
        <v>2683</v>
      </c>
      <c r="G172" s="3">
        <v>340</v>
      </c>
      <c r="H172" s="3" t="b">
        <v>0</v>
      </c>
      <c r="I172" s="3" t="b">
        <v>1</v>
      </c>
      <c r="J172" s="3" t="s">
        <v>503</v>
      </c>
      <c r="N172" s="3">
        <v>4.1000000000000003E-3</v>
      </c>
      <c r="O172" s="12" t="s">
        <v>2134</v>
      </c>
      <c r="P172" s="3" t="s">
        <v>235</v>
      </c>
      <c r="Q172" s="3" t="s">
        <v>236</v>
      </c>
      <c r="R172" s="3" t="s">
        <v>2918</v>
      </c>
      <c r="S172" s="3" t="s">
        <v>8875</v>
      </c>
      <c r="T172" s="3" t="s">
        <v>9997</v>
      </c>
      <c r="V172" s="3" t="s">
        <v>9998</v>
      </c>
      <c r="W172" s="3" t="s">
        <v>8863</v>
      </c>
      <c r="X172" s="3" t="s">
        <v>9999</v>
      </c>
      <c r="Y172" s="3" t="s">
        <v>8885</v>
      </c>
      <c r="Z172" s="3" t="s">
        <v>8866</v>
      </c>
      <c r="AA172" s="3" t="s">
        <v>10000</v>
      </c>
      <c r="AB172" s="3" t="s">
        <v>10001</v>
      </c>
      <c r="AC172" s="3">
        <v>3</v>
      </c>
      <c r="AD172" s="3" t="s">
        <v>10002</v>
      </c>
      <c r="AE172" s="3" t="s">
        <v>10003</v>
      </c>
      <c r="AF172" s="3">
        <v>8</v>
      </c>
      <c r="AG172" s="14">
        <v>46097</v>
      </c>
    </row>
    <row r="173" spans="1:33" ht="12.5" x14ac:dyDescent="0.25">
      <c r="A173" s="3" t="s">
        <v>2135</v>
      </c>
      <c r="B173" s="3" t="s">
        <v>224</v>
      </c>
      <c r="C173" s="3" t="s">
        <v>2136</v>
      </c>
      <c r="D173" s="3" t="s">
        <v>2137</v>
      </c>
      <c r="E173" s="3">
        <v>1330</v>
      </c>
      <c r="F173" s="3">
        <v>2089</v>
      </c>
      <c r="G173" s="3">
        <v>295</v>
      </c>
      <c r="H173" s="3" t="b">
        <v>0</v>
      </c>
      <c r="I173" s="3" t="b">
        <v>0</v>
      </c>
      <c r="K173" s="12" t="s">
        <v>2138</v>
      </c>
      <c r="N173" s="3">
        <v>6.9599999999999995E-2</v>
      </c>
      <c r="O173" s="12" t="s">
        <v>2150</v>
      </c>
      <c r="P173" s="3" t="s">
        <v>235</v>
      </c>
      <c r="Q173" s="3" t="s">
        <v>236</v>
      </c>
      <c r="R173" s="3" t="s">
        <v>8874</v>
      </c>
      <c r="S173" s="3" t="s">
        <v>8875</v>
      </c>
      <c r="V173" s="3" t="s">
        <v>9047</v>
      </c>
      <c r="W173" s="3" t="s">
        <v>8863</v>
      </c>
      <c r="Y173" s="3" t="s">
        <v>8865</v>
      </c>
      <c r="Z173" s="3" t="s">
        <v>8876</v>
      </c>
      <c r="AA173" s="3" t="s">
        <v>10004</v>
      </c>
      <c r="AB173" s="3" t="s">
        <v>9969</v>
      </c>
      <c r="AC173" s="3">
        <v>1</v>
      </c>
      <c r="AD173" s="3" t="s">
        <v>10005</v>
      </c>
      <c r="AE173" s="3" t="s">
        <v>10006</v>
      </c>
      <c r="AF173" s="3">
        <v>8</v>
      </c>
      <c r="AG173" s="14">
        <v>46097</v>
      </c>
    </row>
    <row r="174" spans="1:33" ht="12.5" x14ac:dyDescent="0.25">
      <c r="A174" s="3" t="s">
        <v>2151</v>
      </c>
      <c r="B174" s="3" t="s">
        <v>224</v>
      </c>
      <c r="C174" s="3" t="s">
        <v>2152</v>
      </c>
      <c r="D174" s="3" t="s">
        <v>2153</v>
      </c>
      <c r="E174" s="3">
        <v>2908</v>
      </c>
      <c r="F174" s="3">
        <v>6302</v>
      </c>
      <c r="G174" s="3">
        <v>74</v>
      </c>
      <c r="H174" s="3" t="b">
        <v>0</v>
      </c>
      <c r="I174" s="3" t="b">
        <v>0</v>
      </c>
      <c r="N174" s="3">
        <v>1.3036000000000001</v>
      </c>
      <c r="O174" s="12" t="s">
        <v>2166</v>
      </c>
      <c r="P174" s="3" t="s">
        <v>235</v>
      </c>
      <c r="Q174" s="3" t="s">
        <v>236</v>
      </c>
      <c r="R174" s="3" t="s">
        <v>8858</v>
      </c>
      <c r="S174" s="3" t="s">
        <v>8859</v>
      </c>
      <c r="V174" s="3" t="s">
        <v>8863</v>
      </c>
      <c r="W174" s="3" t="s">
        <v>8863</v>
      </c>
      <c r="X174" s="3" t="s">
        <v>10007</v>
      </c>
      <c r="Y174" s="3" t="s">
        <v>8921</v>
      </c>
      <c r="Z174" s="3" t="s">
        <v>8866</v>
      </c>
      <c r="AA174" s="3" t="s">
        <v>10008</v>
      </c>
      <c r="AB174" s="3" t="s">
        <v>10009</v>
      </c>
      <c r="AC174" s="3">
        <v>3</v>
      </c>
      <c r="AD174" s="3" t="s">
        <v>10010</v>
      </c>
      <c r="AE174" s="3" t="s">
        <v>10011</v>
      </c>
      <c r="AF174" s="3">
        <v>8</v>
      </c>
      <c r="AG174" s="14">
        <v>46097</v>
      </c>
    </row>
    <row r="175" spans="1:33" ht="12.5" x14ac:dyDescent="0.25">
      <c r="A175" s="3" t="s">
        <v>2167</v>
      </c>
      <c r="B175" s="3" t="s">
        <v>224</v>
      </c>
      <c r="C175" s="3" t="s">
        <v>2167</v>
      </c>
      <c r="D175" s="3" t="s">
        <v>2168</v>
      </c>
      <c r="E175" s="3">
        <v>509</v>
      </c>
      <c r="F175" s="3">
        <v>894</v>
      </c>
      <c r="G175" s="3">
        <v>196</v>
      </c>
      <c r="H175" s="3" t="b">
        <v>0</v>
      </c>
      <c r="I175" s="3" t="b">
        <v>1</v>
      </c>
      <c r="J175" s="3" t="s">
        <v>503</v>
      </c>
      <c r="N175" s="3">
        <v>2.9100000000000001E-2</v>
      </c>
      <c r="O175" s="12" t="s">
        <v>2180</v>
      </c>
      <c r="P175" s="3" t="s">
        <v>235</v>
      </c>
      <c r="Q175" s="3" t="s">
        <v>236</v>
      </c>
      <c r="R175" s="3" t="s">
        <v>9171</v>
      </c>
      <c r="S175" s="3" t="s">
        <v>8875</v>
      </c>
      <c r="T175" s="3" t="s">
        <v>10012</v>
      </c>
      <c r="U175" s="3" t="s">
        <v>10013</v>
      </c>
      <c r="V175" s="3" t="s">
        <v>10014</v>
      </c>
      <c r="W175" s="3" t="s">
        <v>9184</v>
      </c>
      <c r="X175" s="3" t="s">
        <v>10015</v>
      </c>
      <c r="Y175" s="3" t="s">
        <v>9176</v>
      </c>
      <c r="Z175" s="3" t="s">
        <v>8875</v>
      </c>
      <c r="AA175" s="3" t="s">
        <v>10016</v>
      </c>
      <c r="AB175" s="3" t="s">
        <v>10017</v>
      </c>
      <c r="AC175" s="3">
        <v>9</v>
      </c>
      <c r="AD175" s="3" t="s">
        <v>10018</v>
      </c>
      <c r="AE175" s="3" t="s">
        <v>10019</v>
      </c>
      <c r="AF175" s="3">
        <v>8</v>
      </c>
      <c r="AG175" s="14">
        <v>46097</v>
      </c>
    </row>
    <row r="176" spans="1:33" ht="12.5" x14ac:dyDescent="0.25">
      <c r="A176" s="3" t="s">
        <v>2181</v>
      </c>
      <c r="B176" s="3" t="s">
        <v>224</v>
      </c>
      <c r="C176" s="3" t="s">
        <v>2182</v>
      </c>
      <c r="D176" s="3" t="s">
        <v>2183</v>
      </c>
      <c r="E176" s="3">
        <v>1734</v>
      </c>
      <c r="F176" s="3">
        <v>1989</v>
      </c>
      <c r="G176" s="3">
        <v>391</v>
      </c>
      <c r="H176" s="3" t="b">
        <v>0</v>
      </c>
      <c r="I176" s="3" t="b">
        <v>0</v>
      </c>
      <c r="N176" s="3">
        <v>4.6899999999999997E-2</v>
      </c>
      <c r="O176" s="12" t="s">
        <v>2196</v>
      </c>
      <c r="P176" s="3" t="s">
        <v>235</v>
      </c>
      <c r="Q176" s="3" t="s">
        <v>236</v>
      </c>
      <c r="R176" s="3" t="s">
        <v>9140</v>
      </c>
      <c r="S176" s="3" t="s">
        <v>8866</v>
      </c>
      <c r="V176" s="3" t="s">
        <v>8863</v>
      </c>
      <c r="W176" s="3" t="s">
        <v>8863</v>
      </c>
      <c r="Y176" s="3" t="s">
        <v>8865</v>
      </c>
      <c r="Z176" s="3" t="s">
        <v>8876</v>
      </c>
      <c r="AC176" s="3">
        <v>0</v>
      </c>
      <c r="AD176" s="3" t="s">
        <v>10020</v>
      </c>
      <c r="AE176" s="3" t="s">
        <v>10021</v>
      </c>
      <c r="AF176" s="3">
        <v>8</v>
      </c>
      <c r="AG176" s="14">
        <v>46097</v>
      </c>
    </row>
    <row r="177" spans="1:33" ht="12.5" x14ac:dyDescent="0.25">
      <c r="A177" s="3" t="s">
        <v>2197</v>
      </c>
      <c r="B177" s="3" t="s">
        <v>224</v>
      </c>
      <c r="C177" s="3" t="s">
        <v>2198</v>
      </c>
      <c r="D177" s="3" t="s">
        <v>2199</v>
      </c>
      <c r="E177" s="3">
        <v>926</v>
      </c>
      <c r="F177" s="3">
        <v>3651</v>
      </c>
      <c r="G177" s="3">
        <v>383</v>
      </c>
      <c r="H177" s="3" t="b">
        <v>0</v>
      </c>
      <c r="I177" s="3" t="b">
        <v>0</v>
      </c>
      <c r="J177" s="3" t="s">
        <v>2200</v>
      </c>
      <c r="K177" s="12" t="s">
        <v>2201</v>
      </c>
      <c r="N177" s="3">
        <v>2.75E-2</v>
      </c>
      <c r="O177" s="12" t="s">
        <v>2213</v>
      </c>
      <c r="P177" s="3" t="s">
        <v>235</v>
      </c>
      <c r="Q177" s="3" t="s">
        <v>236</v>
      </c>
      <c r="R177" s="3" t="s">
        <v>9140</v>
      </c>
      <c r="S177" s="3" t="s">
        <v>8866</v>
      </c>
      <c r="V177" s="3" t="s">
        <v>8863</v>
      </c>
      <c r="W177" s="3" t="s">
        <v>8863</v>
      </c>
      <c r="Y177" s="3" t="s">
        <v>8865</v>
      </c>
      <c r="Z177" s="3" t="s">
        <v>8876</v>
      </c>
      <c r="AC177" s="3">
        <v>0</v>
      </c>
      <c r="AD177" s="3" t="s">
        <v>10020</v>
      </c>
      <c r="AE177" s="3" t="s">
        <v>10021</v>
      </c>
      <c r="AF177" s="3">
        <v>8</v>
      </c>
      <c r="AG177" s="14">
        <v>46097</v>
      </c>
    </row>
    <row r="178" spans="1:33" ht="12.5" x14ac:dyDescent="0.25">
      <c r="A178" s="3" t="s">
        <v>2214</v>
      </c>
      <c r="B178" s="3" t="s">
        <v>224</v>
      </c>
      <c r="C178" s="3" t="s">
        <v>2215</v>
      </c>
      <c r="E178" s="3">
        <v>838</v>
      </c>
      <c r="F178" s="3">
        <v>804</v>
      </c>
      <c r="G178" s="3">
        <v>1682</v>
      </c>
      <c r="H178" s="3" t="b">
        <v>0</v>
      </c>
      <c r="I178" s="3" t="b">
        <v>1</v>
      </c>
      <c r="J178" s="3" t="s">
        <v>2216</v>
      </c>
      <c r="N178" s="3">
        <v>4.0000000000000002E-4</v>
      </c>
      <c r="O178" s="12" t="s">
        <v>2225</v>
      </c>
      <c r="P178" s="3" t="s">
        <v>235</v>
      </c>
      <c r="Q178" s="3" t="s">
        <v>236</v>
      </c>
      <c r="R178" s="3" t="s">
        <v>9140</v>
      </c>
      <c r="S178" s="3" t="s">
        <v>8866</v>
      </c>
      <c r="V178" s="3" t="s">
        <v>8863</v>
      </c>
      <c r="W178" s="3" t="s">
        <v>8863</v>
      </c>
      <c r="Y178" s="3" t="s">
        <v>8865</v>
      </c>
      <c r="Z178" s="3" t="s">
        <v>8876</v>
      </c>
      <c r="AC178" s="3">
        <v>0</v>
      </c>
      <c r="AD178" s="3" t="s">
        <v>10020</v>
      </c>
      <c r="AE178" s="3" t="s">
        <v>10021</v>
      </c>
      <c r="AF178" s="3">
        <v>8</v>
      </c>
      <c r="AG178" s="14">
        <v>46097</v>
      </c>
    </row>
    <row r="179" spans="1:33" ht="12.5" x14ac:dyDescent="0.25">
      <c r="A179" s="3" t="s">
        <v>2226</v>
      </c>
      <c r="B179" s="3" t="s">
        <v>224</v>
      </c>
      <c r="C179" s="3" t="s">
        <v>2227</v>
      </c>
      <c r="D179" s="3" t="s">
        <v>2228</v>
      </c>
      <c r="E179" s="3">
        <v>416</v>
      </c>
      <c r="F179" s="3">
        <v>4275</v>
      </c>
      <c r="G179" s="3">
        <v>89</v>
      </c>
      <c r="H179" s="3" t="b">
        <v>0</v>
      </c>
      <c r="I179" s="3" t="b">
        <v>0</v>
      </c>
      <c r="K179" s="12" t="s">
        <v>2229</v>
      </c>
      <c r="N179" s="3">
        <v>6.2899999999999998E-2</v>
      </c>
      <c r="O179" s="12" t="s">
        <v>2239</v>
      </c>
      <c r="P179" s="3" t="s">
        <v>235</v>
      </c>
      <c r="Q179" s="3" t="s">
        <v>236</v>
      </c>
      <c r="R179" s="3" t="s">
        <v>9140</v>
      </c>
      <c r="S179" s="3" t="s">
        <v>8866</v>
      </c>
      <c r="V179" s="3" t="s">
        <v>8863</v>
      </c>
      <c r="W179" s="3" t="s">
        <v>8863</v>
      </c>
      <c r="Y179" s="3" t="s">
        <v>8865</v>
      </c>
      <c r="Z179" s="3" t="s">
        <v>8876</v>
      </c>
      <c r="AC179" s="3">
        <v>0</v>
      </c>
      <c r="AD179" s="3" t="s">
        <v>10020</v>
      </c>
      <c r="AE179" s="3" t="s">
        <v>10021</v>
      </c>
      <c r="AF179" s="3">
        <v>8</v>
      </c>
      <c r="AG179" s="14">
        <v>46097</v>
      </c>
    </row>
    <row r="180" spans="1:33" ht="12.5" x14ac:dyDescent="0.25">
      <c r="A180" s="3" t="s">
        <v>2240</v>
      </c>
      <c r="B180" s="3" t="s">
        <v>224</v>
      </c>
      <c r="C180" s="3" t="s">
        <v>2241</v>
      </c>
      <c r="D180" s="3" t="s">
        <v>2242</v>
      </c>
      <c r="E180" s="3">
        <v>15935</v>
      </c>
      <c r="F180" s="3">
        <v>6646</v>
      </c>
      <c r="G180" s="3">
        <v>504</v>
      </c>
      <c r="H180" s="3" t="b">
        <v>0</v>
      </c>
      <c r="I180" s="3" t="b">
        <v>1</v>
      </c>
      <c r="J180" s="3" t="s">
        <v>503</v>
      </c>
      <c r="N180" s="3">
        <v>1.17E-2</v>
      </c>
      <c r="O180" s="12" t="s">
        <v>2255</v>
      </c>
      <c r="P180" s="3" t="s">
        <v>235</v>
      </c>
      <c r="Q180" s="3" t="s">
        <v>236</v>
      </c>
      <c r="R180" s="3" t="s">
        <v>9171</v>
      </c>
      <c r="S180" s="3" t="s">
        <v>8875</v>
      </c>
      <c r="T180" s="3" t="s">
        <v>9252</v>
      </c>
      <c r="U180" s="3" t="s">
        <v>10022</v>
      </c>
      <c r="V180" s="3" t="s">
        <v>10023</v>
      </c>
      <c r="W180" s="3" t="s">
        <v>8875</v>
      </c>
      <c r="X180" s="3" t="s">
        <v>10024</v>
      </c>
      <c r="Y180" s="3" t="s">
        <v>9176</v>
      </c>
      <c r="Z180" s="3" t="s">
        <v>8859</v>
      </c>
      <c r="AA180" s="3" t="s">
        <v>10025</v>
      </c>
      <c r="AB180" s="3" t="s">
        <v>10026</v>
      </c>
      <c r="AC180" s="3">
        <v>8</v>
      </c>
      <c r="AD180" s="3" t="s">
        <v>10027</v>
      </c>
      <c r="AE180" s="3" t="s">
        <v>10028</v>
      </c>
      <c r="AF180" s="3">
        <v>8</v>
      </c>
      <c r="AG180" s="14">
        <v>46097</v>
      </c>
    </row>
    <row r="181" spans="1:33" ht="12.5" x14ac:dyDescent="0.25">
      <c r="A181" s="3" t="s">
        <v>2256</v>
      </c>
      <c r="B181" s="3" t="s">
        <v>224</v>
      </c>
      <c r="C181" s="3" t="s">
        <v>2257</v>
      </c>
      <c r="D181" s="3" t="s">
        <v>2258</v>
      </c>
      <c r="E181" s="3">
        <v>440</v>
      </c>
      <c r="F181" s="3">
        <v>1350</v>
      </c>
      <c r="G181" s="3">
        <v>35</v>
      </c>
      <c r="H181" s="3" t="b">
        <v>0</v>
      </c>
      <c r="I181" s="3" t="b">
        <v>0</v>
      </c>
      <c r="J181" s="3" t="s">
        <v>790</v>
      </c>
      <c r="K181" s="12" t="s">
        <v>2259</v>
      </c>
      <c r="N181" s="3">
        <v>0.40150000000000002</v>
      </c>
      <c r="O181" s="12" t="s">
        <v>2272</v>
      </c>
      <c r="P181" s="3" t="s">
        <v>235</v>
      </c>
      <c r="Q181" s="3" t="s">
        <v>236</v>
      </c>
      <c r="R181" s="3" t="s">
        <v>9140</v>
      </c>
      <c r="S181" s="3" t="s">
        <v>8866</v>
      </c>
      <c r="V181" s="3" t="s">
        <v>8863</v>
      </c>
      <c r="W181" s="3" t="s">
        <v>8863</v>
      </c>
      <c r="Y181" s="3" t="s">
        <v>8865</v>
      </c>
      <c r="Z181" s="3" t="s">
        <v>8876</v>
      </c>
      <c r="AC181" s="3">
        <v>0</v>
      </c>
      <c r="AD181" s="3" t="s">
        <v>10020</v>
      </c>
      <c r="AE181" s="3" t="s">
        <v>10021</v>
      </c>
      <c r="AF181" s="3">
        <v>8</v>
      </c>
      <c r="AG181" s="14">
        <v>46097</v>
      </c>
    </row>
    <row r="182" spans="1:33" ht="12.5" x14ac:dyDescent="0.25">
      <c r="A182" s="12" t="s">
        <v>2273</v>
      </c>
      <c r="B182" s="3" t="s">
        <v>224</v>
      </c>
      <c r="C182" s="3" t="s">
        <v>2274</v>
      </c>
      <c r="D182" s="3" t="s">
        <v>2275</v>
      </c>
      <c r="E182" s="3">
        <v>1101</v>
      </c>
      <c r="F182" s="3">
        <v>4569</v>
      </c>
      <c r="G182" s="3">
        <v>30</v>
      </c>
      <c r="H182" s="3" t="b">
        <v>0</v>
      </c>
      <c r="I182" s="3" t="b">
        <v>1</v>
      </c>
      <c r="J182" s="3" t="s">
        <v>2276</v>
      </c>
      <c r="K182" s="12" t="s">
        <v>2277</v>
      </c>
      <c r="N182" s="3">
        <v>2.5999999999999999E-2</v>
      </c>
      <c r="O182" s="12" t="s">
        <v>2290</v>
      </c>
      <c r="P182" s="3" t="s">
        <v>235</v>
      </c>
      <c r="Q182" s="3" t="s">
        <v>236</v>
      </c>
      <c r="R182" s="3" t="s">
        <v>8874</v>
      </c>
      <c r="S182" s="3" t="s">
        <v>8875</v>
      </c>
      <c r="V182" s="3" t="s">
        <v>9047</v>
      </c>
      <c r="W182" s="3" t="s">
        <v>8863</v>
      </c>
      <c r="Y182" s="3" t="s">
        <v>8885</v>
      </c>
      <c r="Z182" s="3" t="s">
        <v>8876</v>
      </c>
      <c r="AA182" s="3" t="s">
        <v>10029</v>
      </c>
      <c r="AB182" s="3" t="s">
        <v>10030</v>
      </c>
      <c r="AC182" s="3">
        <v>1</v>
      </c>
      <c r="AD182" s="3" t="s">
        <v>10031</v>
      </c>
      <c r="AE182" s="3" t="s">
        <v>10032</v>
      </c>
      <c r="AF182" s="3">
        <v>1</v>
      </c>
      <c r="AG182" s="14">
        <v>46097</v>
      </c>
    </row>
    <row r="183" spans="1:33" ht="12.5" x14ac:dyDescent="0.25">
      <c r="A183" s="3" t="s">
        <v>2291</v>
      </c>
      <c r="B183" s="3" t="s">
        <v>224</v>
      </c>
      <c r="C183" s="3" t="s">
        <v>2292</v>
      </c>
      <c r="D183" s="3" t="s">
        <v>2293</v>
      </c>
      <c r="E183" s="3">
        <v>2388</v>
      </c>
      <c r="F183" s="3">
        <v>977</v>
      </c>
      <c r="G183" s="3">
        <v>243</v>
      </c>
      <c r="H183" s="3" t="b">
        <v>1</v>
      </c>
      <c r="I183" s="3" t="b">
        <v>0</v>
      </c>
      <c r="K183" s="12" t="s">
        <v>2294</v>
      </c>
      <c r="N183" s="3">
        <v>3.7400000000000003E-2</v>
      </c>
      <c r="O183" s="12" t="s">
        <v>2307</v>
      </c>
      <c r="P183" s="3" t="s">
        <v>235</v>
      </c>
      <c r="Q183" s="3" t="s">
        <v>236</v>
      </c>
      <c r="R183" s="3" t="s">
        <v>9140</v>
      </c>
      <c r="S183" s="3" t="s">
        <v>8866</v>
      </c>
      <c r="V183" s="3" t="s">
        <v>8863</v>
      </c>
      <c r="W183" s="3" t="s">
        <v>8863</v>
      </c>
      <c r="Y183" s="3" t="s">
        <v>8865</v>
      </c>
      <c r="Z183" s="3" t="s">
        <v>8876</v>
      </c>
      <c r="AC183" s="3">
        <v>0</v>
      </c>
      <c r="AD183" s="3" t="s">
        <v>10020</v>
      </c>
      <c r="AE183" s="3" t="s">
        <v>10021</v>
      </c>
      <c r="AF183" s="3">
        <v>8</v>
      </c>
      <c r="AG183" s="14">
        <v>46097</v>
      </c>
    </row>
    <row r="184" spans="1:33" ht="12.5" x14ac:dyDescent="0.25">
      <c r="A184" s="3" t="s">
        <v>2308</v>
      </c>
      <c r="B184" s="3" t="s">
        <v>224</v>
      </c>
      <c r="D184" s="3" t="s">
        <v>2309</v>
      </c>
      <c r="E184" s="3">
        <v>108</v>
      </c>
      <c r="F184" s="3">
        <v>677</v>
      </c>
      <c r="G184" s="3">
        <v>73</v>
      </c>
      <c r="H184" s="3" t="b">
        <v>0</v>
      </c>
      <c r="I184" s="3" t="b">
        <v>1</v>
      </c>
      <c r="J184" s="3" t="s">
        <v>2310</v>
      </c>
      <c r="N184" s="3">
        <v>6.4000000000000001E-2</v>
      </c>
      <c r="O184" s="12" t="s">
        <v>2319</v>
      </c>
      <c r="P184" s="3" t="s">
        <v>235</v>
      </c>
      <c r="Q184" s="3" t="s">
        <v>236</v>
      </c>
      <c r="R184" s="3" t="s">
        <v>9140</v>
      </c>
      <c r="S184" s="3" t="s">
        <v>8866</v>
      </c>
      <c r="V184" s="3" t="s">
        <v>8863</v>
      </c>
      <c r="W184" s="3" t="s">
        <v>8863</v>
      </c>
      <c r="Y184" s="3" t="s">
        <v>8865</v>
      </c>
      <c r="Z184" s="3" t="s">
        <v>8876</v>
      </c>
      <c r="AC184" s="3">
        <v>0</v>
      </c>
      <c r="AD184" s="3" t="s">
        <v>10020</v>
      </c>
      <c r="AE184" s="3" t="s">
        <v>10021</v>
      </c>
      <c r="AF184" s="3">
        <v>8</v>
      </c>
      <c r="AG184" s="14">
        <v>46097</v>
      </c>
    </row>
    <row r="185" spans="1:33" ht="12.5" x14ac:dyDescent="0.25">
      <c r="A185" s="3" t="s">
        <v>2320</v>
      </c>
      <c r="B185" s="3" t="s">
        <v>224</v>
      </c>
      <c r="C185" s="3" t="s">
        <v>2321</v>
      </c>
      <c r="E185" s="3">
        <v>51343</v>
      </c>
      <c r="F185" s="3">
        <v>1139</v>
      </c>
      <c r="G185" s="3">
        <v>1117</v>
      </c>
      <c r="H185" s="3" t="b">
        <v>0</v>
      </c>
      <c r="I185" s="3" t="b">
        <v>0</v>
      </c>
      <c r="N185" s="3">
        <v>2.2000000000000001E-3</v>
      </c>
      <c r="O185" s="12" t="s">
        <v>2332</v>
      </c>
      <c r="P185" s="3" t="s">
        <v>235</v>
      </c>
      <c r="Q185" s="3" t="s">
        <v>236</v>
      </c>
      <c r="R185" s="3" t="s">
        <v>9140</v>
      </c>
      <c r="S185" s="3" t="s">
        <v>8866</v>
      </c>
      <c r="V185" s="3" t="s">
        <v>8863</v>
      </c>
      <c r="W185" s="3" t="s">
        <v>8863</v>
      </c>
      <c r="Y185" s="3" t="s">
        <v>8865</v>
      </c>
      <c r="Z185" s="3" t="s">
        <v>8876</v>
      </c>
      <c r="AC185" s="3">
        <v>0</v>
      </c>
      <c r="AD185" s="3" t="s">
        <v>10020</v>
      </c>
      <c r="AE185" s="3" t="s">
        <v>10021</v>
      </c>
      <c r="AF185" s="3">
        <v>8</v>
      </c>
      <c r="AG185" s="14">
        <v>46097</v>
      </c>
    </row>
    <row r="186" spans="1:33" ht="12.5" x14ac:dyDescent="0.25">
      <c r="A186" s="3" t="s">
        <v>2333</v>
      </c>
      <c r="B186" s="3" t="s">
        <v>224</v>
      </c>
      <c r="E186" s="3">
        <v>1744</v>
      </c>
      <c r="F186" s="3">
        <v>4110</v>
      </c>
      <c r="G186" s="3">
        <v>22</v>
      </c>
      <c r="H186" s="3" t="b">
        <v>0</v>
      </c>
      <c r="I186" s="3" t="b">
        <v>0</v>
      </c>
      <c r="K186" s="12" t="s">
        <v>2334</v>
      </c>
      <c r="N186" s="3">
        <v>9.5500000000000002E-2</v>
      </c>
      <c r="O186" s="12" t="s">
        <v>2346</v>
      </c>
      <c r="P186" s="3" t="s">
        <v>235</v>
      </c>
      <c r="Q186" s="3" t="s">
        <v>236</v>
      </c>
      <c r="R186" s="3" t="s">
        <v>9140</v>
      </c>
      <c r="S186" s="3" t="s">
        <v>8866</v>
      </c>
      <c r="V186" s="3" t="s">
        <v>8863</v>
      </c>
      <c r="W186" s="3" t="s">
        <v>8863</v>
      </c>
      <c r="Y186" s="3" t="s">
        <v>8865</v>
      </c>
      <c r="Z186" s="3" t="s">
        <v>8876</v>
      </c>
      <c r="AC186" s="3">
        <v>0</v>
      </c>
      <c r="AD186" s="3" t="s">
        <v>10020</v>
      </c>
      <c r="AE186" s="3" t="s">
        <v>10021</v>
      </c>
      <c r="AF186" s="3">
        <v>8</v>
      </c>
      <c r="AG186" s="14">
        <v>46097</v>
      </c>
    </row>
    <row r="187" spans="1:33" ht="12.5" x14ac:dyDescent="0.25">
      <c r="A187" s="3" t="s">
        <v>2347</v>
      </c>
      <c r="B187" s="3" t="s">
        <v>224</v>
      </c>
      <c r="C187" s="3" t="s">
        <v>2348</v>
      </c>
      <c r="D187" s="3" t="s">
        <v>2349</v>
      </c>
      <c r="E187" s="3">
        <v>637</v>
      </c>
      <c r="F187" s="3">
        <v>1342</v>
      </c>
      <c r="G187" s="3">
        <v>410</v>
      </c>
      <c r="H187" s="3" t="b">
        <v>0</v>
      </c>
      <c r="I187" s="3" t="b">
        <v>1</v>
      </c>
      <c r="J187" s="3" t="s">
        <v>503</v>
      </c>
      <c r="K187" s="12" t="s">
        <v>2350</v>
      </c>
      <c r="N187" s="3">
        <v>1.3100000000000001E-2</v>
      </c>
      <c r="O187" s="12" t="s">
        <v>2359</v>
      </c>
      <c r="P187" s="3" t="s">
        <v>235</v>
      </c>
      <c r="Q187" s="3" t="s">
        <v>236</v>
      </c>
      <c r="R187" s="3" t="s">
        <v>9140</v>
      </c>
      <c r="S187" s="3" t="s">
        <v>8866</v>
      </c>
      <c r="V187" s="3" t="s">
        <v>8863</v>
      </c>
      <c r="W187" s="3" t="s">
        <v>8863</v>
      </c>
      <c r="Y187" s="3" t="s">
        <v>8865</v>
      </c>
      <c r="Z187" s="3" t="s">
        <v>8876</v>
      </c>
      <c r="AC187" s="3">
        <v>0</v>
      </c>
      <c r="AD187" s="3" t="s">
        <v>10020</v>
      </c>
      <c r="AE187" s="3" t="s">
        <v>10021</v>
      </c>
      <c r="AF187" s="3">
        <v>8</v>
      </c>
      <c r="AG187" s="14">
        <v>46097</v>
      </c>
    </row>
    <row r="188" spans="1:33" ht="12.5" x14ac:dyDescent="0.25">
      <c r="A188" s="3" t="s">
        <v>2360</v>
      </c>
      <c r="B188" s="3" t="s">
        <v>224</v>
      </c>
      <c r="C188" s="3" t="s">
        <v>2361</v>
      </c>
      <c r="E188" s="3">
        <v>322</v>
      </c>
      <c r="F188" s="3">
        <v>1023</v>
      </c>
      <c r="G188" s="3">
        <v>279</v>
      </c>
      <c r="H188" s="3" t="b">
        <v>0</v>
      </c>
      <c r="I188" s="3" t="b">
        <v>0</v>
      </c>
      <c r="K188" s="12" t="s">
        <v>2362</v>
      </c>
      <c r="N188" s="3">
        <v>0.1167</v>
      </c>
      <c r="O188" s="12" t="s">
        <v>2373</v>
      </c>
      <c r="P188" s="3" t="s">
        <v>235</v>
      </c>
      <c r="Q188" s="3" t="s">
        <v>236</v>
      </c>
      <c r="R188" s="3" t="s">
        <v>9140</v>
      </c>
      <c r="S188" s="3" t="s">
        <v>8866</v>
      </c>
      <c r="V188" s="3" t="s">
        <v>8863</v>
      </c>
      <c r="W188" s="3" t="s">
        <v>8863</v>
      </c>
      <c r="Y188" s="3" t="s">
        <v>8865</v>
      </c>
      <c r="Z188" s="3" t="s">
        <v>8876</v>
      </c>
      <c r="AC188" s="3">
        <v>0</v>
      </c>
      <c r="AD188" s="3" t="s">
        <v>10020</v>
      </c>
      <c r="AE188" s="3" t="s">
        <v>10021</v>
      </c>
      <c r="AF188" s="3">
        <v>8</v>
      </c>
      <c r="AG188" s="14">
        <v>46097</v>
      </c>
    </row>
    <row r="189" spans="1:33" ht="12.5" x14ac:dyDescent="0.25">
      <c r="A189" s="3" t="s">
        <v>2374</v>
      </c>
      <c r="B189" s="3" t="s">
        <v>224</v>
      </c>
      <c r="C189" s="3" t="s">
        <v>2375</v>
      </c>
      <c r="E189" s="3">
        <v>186</v>
      </c>
      <c r="F189" s="3">
        <v>774</v>
      </c>
      <c r="G189" s="3">
        <v>861</v>
      </c>
      <c r="H189" s="3" t="b">
        <v>0</v>
      </c>
      <c r="I189" s="3" t="b">
        <v>0</v>
      </c>
      <c r="N189" s="3">
        <v>2.7000000000000001E-3</v>
      </c>
      <c r="O189" s="12" t="s">
        <v>2384</v>
      </c>
      <c r="P189" s="3" t="s">
        <v>235</v>
      </c>
      <c r="Q189" s="3" t="s">
        <v>236</v>
      </c>
      <c r="R189" s="3" t="s">
        <v>9140</v>
      </c>
      <c r="S189" s="3" t="s">
        <v>8866</v>
      </c>
      <c r="V189" s="3" t="s">
        <v>8863</v>
      </c>
      <c r="W189" s="3" t="s">
        <v>8863</v>
      </c>
      <c r="Y189" s="3" t="s">
        <v>8865</v>
      </c>
      <c r="Z189" s="3" t="s">
        <v>8876</v>
      </c>
      <c r="AC189" s="3">
        <v>0</v>
      </c>
      <c r="AD189" s="3" t="s">
        <v>10020</v>
      </c>
      <c r="AE189" s="3" t="s">
        <v>10021</v>
      </c>
      <c r="AF189" s="3">
        <v>8</v>
      </c>
      <c r="AG189" s="14">
        <v>46097</v>
      </c>
    </row>
    <row r="190" spans="1:33" ht="12.5" x14ac:dyDescent="0.25">
      <c r="A190" s="3" t="s">
        <v>2385</v>
      </c>
      <c r="B190" s="3" t="s">
        <v>224</v>
      </c>
      <c r="D190" s="3" t="s">
        <v>2386</v>
      </c>
      <c r="E190" s="3">
        <v>1808</v>
      </c>
      <c r="F190" s="3">
        <v>5908</v>
      </c>
      <c r="G190" s="3">
        <v>40</v>
      </c>
      <c r="H190" s="3" t="b">
        <v>0</v>
      </c>
      <c r="I190" s="3" t="b">
        <v>0</v>
      </c>
      <c r="K190" s="12" t="s">
        <v>2387</v>
      </c>
      <c r="N190" s="3">
        <v>1.89E-2</v>
      </c>
      <c r="O190" s="12" t="s">
        <v>2399</v>
      </c>
      <c r="P190" s="3" t="s">
        <v>235</v>
      </c>
      <c r="Q190" s="3" t="s">
        <v>236</v>
      </c>
      <c r="R190" s="3" t="s">
        <v>9140</v>
      </c>
      <c r="S190" s="3" t="s">
        <v>8866</v>
      </c>
      <c r="V190" s="3" t="s">
        <v>8863</v>
      </c>
      <c r="W190" s="3" t="s">
        <v>8863</v>
      </c>
      <c r="Y190" s="3" t="s">
        <v>8865</v>
      </c>
      <c r="Z190" s="3" t="s">
        <v>8876</v>
      </c>
      <c r="AC190" s="3">
        <v>0</v>
      </c>
      <c r="AD190" s="3" t="s">
        <v>10020</v>
      </c>
      <c r="AE190" s="3" t="s">
        <v>10021</v>
      </c>
      <c r="AF190" s="3">
        <v>8</v>
      </c>
      <c r="AG190" s="14">
        <v>46097</v>
      </c>
    </row>
    <row r="191" spans="1:33" ht="12.5" x14ac:dyDescent="0.25">
      <c r="A191" s="3" t="s">
        <v>2400</v>
      </c>
      <c r="B191" s="3" t="s">
        <v>224</v>
      </c>
      <c r="C191" s="3" t="s">
        <v>2401</v>
      </c>
      <c r="E191" s="3">
        <v>700</v>
      </c>
      <c r="F191" s="3">
        <v>7427</v>
      </c>
      <c r="G191" s="3">
        <v>23</v>
      </c>
      <c r="H191" s="3" t="b">
        <v>0</v>
      </c>
      <c r="I191" s="3" t="b">
        <v>0</v>
      </c>
      <c r="N191" s="3">
        <v>0.10440000000000001</v>
      </c>
      <c r="O191" s="12" t="s">
        <v>2411</v>
      </c>
      <c r="P191" s="3" t="s">
        <v>235</v>
      </c>
      <c r="Q191" s="3" t="s">
        <v>236</v>
      </c>
      <c r="R191" s="3" t="s">
        <v>9140</v>
      </c>
      <c r="S191" s="3" t="s">
        <v>8866</v>
      </c>
      <c r="V191" s="3" t="s">
        <v>8863</v>
      </c>
      <c r="W191" s="3" t="s">
        <v>8863</v>
      </c>
      <c r="Y191" s="3" t="s">
        <v>8865</v>
      </c>
      <c r="Z191" s="3" t="s">
        <v>8876</v>
      </c>
      <c r="AC191" s="3">
        <v>0</v>
      </c>
      <c r="AD191" s="3" t="s">
        <v>10020</v>
      </c>
      <c r="AE191" s="3" t="s">
        <v>10021</v>
      </c>
      <c r="AF191" s="3">
        <v>8</v>
      </c>
      <c r="AG191" s="14">
        <v>46097</v>
      </c>
    </row>
    <row r="192" spans="1:33" ht="12.5" x14ac:dyDescent="0.25">
      <c r="A192" s="3" t="s">
        <v>2412</v>
      </c>
      <c r="B192" s="3" t="s">
        <v>224</v>
      </c>
      <c r="C192" s="3" t="s">
        <v>2413</v>
      </c>
      <c r="D192" s="3" t="s">
        <v>2414</v>
      </c>
      <c r="E192" s="3">
        <v>138</v>
      </c>
      <c r="F192" s="3">
        <v>276</v>
      </c>
      <c r="G192" s="3">
        <v>68</v>
      </c>
      <c r="H192" s="3" t="b">
        <v>0</v>
      </c>
      <c r="I192" s="3" t="b">
        <v>0</v>
      </c>
      <c r="N192" s="3">
        <v>0.1993</v>
      </c>
      <c r="O192" s="12" t="s">
        <v>2427</v>
      </c>
      <c r="P192" s="3" t="s">
        <v>235</v>
      </c>
      <c r="Q192" s="3" t="s">
        <v>236</v>
      </c>
      <c r="R192" s="3" t="s">
        <v>9140</v>
      </c>
      <c r="S192" s="3" t="s">
        <v>8866</v>
      </c>
      <c r="V192" s="3" t="s">
        <v>8863</v>
      </c>
      <c r="W192" s="3" t="s">
        <v>8863</v>
      </c>
      <c r="Y192" s="3" t="s">
        <v>8865</v>
      </c>
      <c r="Z192" s="3" t="s">
        <v>8876</v>
      </c>
      <c r="AC192" s="3">
        <v>0</v>
      </c>
      <c r="AD192" s="3" t="s">
        <v>10020</v>
      </c>
      <c r="AE192" s="3" t="s">
        <v>10021</v>
      </c>
      <c r="AF192" s="3">
        <v>8</v>
      </c>
      <c r="AG192" s="14">
        <v>46097</v>
      </c>
    </row>
    <row r="193" spans="1:33" ht="12.5" x14ac:dyDescent="0.25">
      <c r="A193" s="3" t="s">
        <v>2428</v>
      </c>
      <c r="B193" s="3" t="s">
        <v>224</v>
      </c>
      <c r="C193" s="3" t="s">
        <v>2429</v>
      </c>
      <c r="D193" s="3" t="s">
        <v>2430</v>
      </c>
      <c r="E193" s="3">
        <v>5863</v>
      </c>
      <c r="F193" s="3">
        <v>2597</v>
      </c>
      <c r="G193" s="3">
        <v>268</v>
      </c>
      <c r="H193" s="3" t="b">
        <v>0</v>
      </c>
      <c r="I193" s="3" t="b">
        <v>1</v>
      </c>
      <c r="J193" s="3" t="s">
        <v>2431</v>
      </c>
      <c r="K193" s="12" t="s">
        <v>2432</v>
      </c>
      <c r="N193" s="3">
        <v>3.7699999999999997E-2</v>
      </c>
      <c r="O193" s="12" t="s">
        <v>2443</v>
      </c>
      <c r="P193" s="3" t="s">
        <v>235</v>
      </c>
      <c r="Q193" s="3" t="s">
        <v>236</v>
      </c>
      <c r="R193" s="3" t="s">
        <v>9140</v>
      </c>
      <c r="S193" s="3" t="s">
        <v>8866</v>
      </c>
      <c r="V193" s="3" t="s">
        <v>8863</v>
      </c>
      <c r="W193" s="3" t="s">
        <v>8863</v>
      </c>
      <c r="Y193" s="3" t="s">
        <v>8865</v>
      </c>
      <c r="Z193" s="3" t="s">
        <v>8876</v>
      </c>
      <c r="AC193" s="3">
        <v>0</v>
      </c>
      <c r="AD193" s="3" t="s">
        <v>10020</v>
      </c>
      <c r="AE193" s="3" t="s">
        <v>10021</v>
      </c>
      <c r="AF193" s="3">
        <v>8</v>
      </c>
      <c r="AG193" s="14">
        <v>46097</v>
      </c>
    </row>
    <row r="194" spans="1:33" ht="12.5" x14ac:dyDescent="0.25">
      <c r="A194" s="3" t="s">
        <v>2444</v>
      </c>
      <c r="B194" s="3" t="s">
        <v>224</v>
      </c>
      <c r="C194" s="3" t="s">
        <v>2445</v>
      </c>
      <c r="E194" s="3">
        <v>2327</v>
      </c>
      <c r="F194" s="3">
        <v>4581</v>
      </c>
      <c r="G194" s="3">
        <v>234</v>
      </c>
      <c r="H194" s="3" t="b">
        <v>0</v>
      </c>
      <c r="I194" s="3" t="b">
        <v>0</v>
      </c>
      <c r="N194" s="3">
        <v>2.2200000000000001E-2</v>
      </c>
      <c r="O194" s="12" t="s">
        <v>2454</v>
      </c>
      <c r="P194" s="3" t="s">
        <v>235</v>
      </c>
      <c r="Q194" s="3" t="s">
        <v>236</v>
      </c>
      <c r="R194" s="3" t="s">
        <v>9140</v>
      </c>
      <c r="S194" s="3" t="s">
        <v>8866</v>
      </c>
      <c r="V194" s="3" t="s">
        <v>8863</v>
      </c>
      <c r="W194" s="3" t="s">
        <v>8863</v>
      </c>
      <c r="Y194" s="3" t="s">
        <v>8865</v>
      </c>
      <c r="Z194" s="3" t="s">
        <v>8876</v>
      </c>
      <c r="AC194" s="3">
        <v>0</v>
      </c>
      <c r="AD194" s="3" t="s">
        <v>10020</v>
      </c>
      <c r="AE194" s="3" t="s">
        <v>10021</v>
      </c>
      <c r="AF194" s="3">
        <v>8</v>
      </c>
      <c r="AG194" s="14">
        <v>46097</v>
      </c>
    </row>
    <row r="195" spans="1:33" ht="12.5" x14ac:dyDescent="0.25">
      <c r="A195" s="3" t="s">
        <v>2455</v>
      </c>
      <c r="B195" s="3" t="s">
        <v>224</v>
      </c>
      <c r="C195" s="3" t="s">
        <v>2456</v>
      </c>
      <c r="D195" s="3" t="s">
        <v>2457</v>
      </c>
      <c r="E195" s="3">
        <v>2741</v>
      </c>
      <c r="F195" s="3">
        <v>7396</v>
      </c>
      <c r="G195" s="3">
        <v>259</v>
      </c>
      <c r="H195" s="3" t="b">
        <v>0</v>
      </c>
      <c r="I195" s="3" t="b">
        <v>1</v>
      </c>
      <c r="J195" s="3" t="s">
        <v>561</v>
      </c>
      <c r="K195" s="12" t="s">
        <v>2458</v>
      </c>
      <c r="N195" s="3">
        <v>7.3000000000000001E-3</v>
      </c>
      <c r="O195" s="12" t="s">
        <v>2468</v>
      </c>
      <c r="P195" s="3" t="s">
        <v>235</v>
      </c>
      <c r="Q195" s="3" t="s">
        <v>236</v>
      </c>
      <c r="R195" s="3" t="s">
        <v>9140</v>
      </c>
      <c r="S195" s="3" t="s">
        <v>8866</v>
      </c>
      <c r="V195" s="3" t="s">
        <v>8863</v>
      </c>
      <c r="W195" s="3" t="s">
        <v>8863</v>
      </c>
      <c r="Y195" s="3" t="s">
        <v>8865</v>
      </c>
      <c r="Z195" s="3" t="s">
        <v>8876</v>
      </c>
      <c r="AC195" s="3">
        <v>0</v>
      </c>
      <c r="AD195" s="3" t="s">
        <v>10020</v>
      </c>
      <c r="AE195" s="3" t="s">
        <v>10021</v>
      </c>
      <c r="AF195" s="3">
        <v>8</v>
      </c>
      <c r="AG195" s="14">
        <v>46097</v>
      </c>
    </row>
    <row r="196" spans="1:33" ht="12.5" x14ac:dyDescent="0.25">
      <c r="A196" s="3" t="s">
        <v>2469</v>
      </c>
      <c r="B196" s="3" t="s">
        <v>224</v>
      </c>
      <c r="C196" s="3" t="s">
        <v>2470</v>
      </c>
      <c r="D196" s="3" t="s">
        <v>2471</v>
      </c>
      <c r="E196" s="3">
        <v>1755</v>
      </c>
      <c r="F196" s="3">
        <v>5284</v>
      </c>
      <c r="G196" s="3">
        <v>55</v>
      </c>
      <c r="H196" s="3" t="b">
        <v>0</v>
      </c>
      <c r="I196" s="3" t="b">
        <v>0</v>
      </c>
      <c r="K196" s="12" t="s">
        <v>2472</v>
      </c>
      <c r="N196" s="3">
        <v>9.4999999999999998E-3</v>
      </c>
      <c r="O196" s="12" t="s">
        <v>2481</v>
      </c>
      <c r="P196" s="3" t="s">
        <v>235</v>
      </c>
      <c r="Q196" s="3" t="s">
        <v>236</v>
      </c>
      <c r="R196" s="3" t="s">
        <v>9140</v>
      </c>
      <c r="S196" s="3" t="s">
        <v>8866</v>
      </c>
      <c r="V196" s="3" t="s">
        <v>8863</v>
      </c>
      <c r="W196" s="3" t="s">
        <v>8863</v>
      </c>
      <c r="Y196" s="3" t="s">
        <v>8865</v>
      </c>
      <c r="Z196" s="3" t="s">
        <v>8876</v>
      </c>
      <c r="AC196" s="3">
        <v>0</v>
      </c>
      <c r="AD196" s="3" t="s">
        <v>10020</v>
      </c>
      <c r="AE196" s="3" t="s">
        <v>10021</v>
      </c>
      <c r="AF196" s="3">
        <v>0</v>
      </c>
      <c r="AG196" s="14">
        <v>46097</v>
      </c>
    </row>
    <row r="197" spans="1:33" ht="12.5" x14ac:dyDescent="0.25">
      <c r="A197" s="3" t="s">
        <v>2482</v>
      </c>
      <c r="B197" s="3" t="s">
        <v>224</v>
      </c>
      <c r="C197" s="3" t="s">
        <v>2483</v>
      </c>
      <c r="E197" s="3">
        <v>491</v>
      </c>
      <c r="F197" s="3">
        <v>2345</v>
      </c>
      <c r="G197" s="3">
        <v>23</v>
      </c>
      <c r="H197" s="3" t="b">
        <v>0</v>
      </c>
      <c r="I197" s="3" t="b">
        <v>0</v>
      </c>
      <c r="N197" s="3">
        <v>4.1799999999999997E-2</v>
      </c>
      <c r="O197" s="12" t="s">
        <v>2493</v>
      </c>
      <c r="P197" s="3" t="s">
        <v>235</v>
      </c>
      <c r="Q197" s="3" t="s">
        <v>236</v>
      </c>
      <c r="R197" s="3" t="s">
        <v>9140</v>
      </c>
      <c r="S197" s="3" t="s">
        <v>8866</v>
      </c>
      <c r="V197" s="3" t="s">
        <v>8863</v>
      </c>
      <c r="W197" s="3" t="s">
        <v>8863</v>
      </c>
      <c r="Y197" s="3" t="s">
        <v>8865</v>
      </c>
      <c r="Z197" s="3" t="s">
        <v>8876</v>
      </c>
      <c r="AC197" s="3">
        <v>0</v>
      </c>
      <c r="AD197" s="3" t="s">
        <v>10020</v>
      </c>
      <c r="AE197" s="3" t="s">
        <v>10021</v>
      </c>
      <c r="AF197" s="3">
        <v>8</v>
      </c>
      <c r="AG197" s="14">
        <v>46097</v>
      </c>
    </row>
    <row r="198" spans="1:33" ht="12.5" x14ac:dyDescent="0.25">
      <c r="A198" s="3" t="s">
        <v>2494</v>
      </c>
      <c r="B198" s="3" t="s">
        <v>224</v>
      </c>
      <c r="C198" s="3" t="s">
        <v>2495</v>
      </c>
      <c r="D198" s="3" t="s">
        <v>2496</v>
      </c>
      <c r="E198" s="3">
        <v>1460</v>
      </c>
      <c r="F198" s="3">
        <v>2527</v>
      </c>
      <c r="G198" s="3">
        <v>35</v>
      </c>
      <c r="H198" s="3" t="b">
        <v>1</v>
      </c>
      <c r="I198" s="3" t="b">
        <v>1</v>
      </c>
      <c r="J198" s="3" t="s">
        <v>2497</v>
      </c>
      <c r="K198" s="12" t="s">
        <v>2498</v>
      </c>
      <c r="N198" s="3">
        <v>1.6E-2</v>
      </c>
      <c r="O198" s="12" t="s">
        <v>2510</v>
      </c>
      <c r="P198" s="3" t="s">
        <v>235</v>
      </c>
      <c r="Q198" s="3" t="s">
        <v>236</v>
      </c>
      <c r="R198" s="3" t="s">
        <v>9140</v>
      </c>
      <c r="S198" s="3" t="s">
        <v>8866</v>
      </c>
      <c r="V198" s="3" t="s">
        <v>8863</v>
      </c>
      <c r="W198" s="3" t="s">
        <v>8863</v>
      </c>
      <c r="Y198" s="3" t="s">
        <v>8865</v>
      </c>
      <c r="Z198" s="3" t="s">
        <v>8876</v>
      </c>
      <c r="AC198" s="3">
        <v>0</v>
      </c>
      <c r="AD198" s="3" t="s">
        <v>10020</v>
      </c>
      <c r="AE198" s="3" t="s">
        <v>10021</v>
      </c>
      <c r="AF198" s="3">
        <v>8</v>
      </c>
      <c r="AG198" s="14">
        <v>46097</v>
      </c>
    </row>
    <row r="199" spans="1:33" ht="12.5" x14ac:dyDescent="0.25">
      <c r="A199" s="3" t="s">
        <v>2511</v>
      </c>
      <c r="B199" s="3" t="s">
        <v>224</v>
      </c>
      <c r="C199" s="3" t="s">
        <v>2512</v>
      </c>
      <c r="D199" s="3" t="s">
        <v>2513</v>
      </c>
      <c r="E199" s="3">
        <v>119</v>
      </c>
      <c r="F199" s="3">
        <v>1587</v>
      </c>
      <c r="G199" s="3">
        <v>102</v>
      </c>
      <c r="H199" s="3" t="b">
        <v>1</v>
      </c>
      <c r="I199" s="3" t="b">
        <v>0</v>
      </c>
      <c r="J199" s="3" t="s">
        <v>677</v>
      </c>
      <c r="K199" s="12" t="s">
        <v>2514</v>
      </c>
      <c r="N199" s="3">
        <v>5.6000000000000001E-2</v>
      </c>
      <c r="O199" s="12" t="s">
        <v>2524</v>
      </c>
      <c r="P199" s="3" t="s">
        <v>235</v>
      </c>
      <c r="Q199" s="3" t="s">
        <v>236</v>
      </c>
      <c r="R199" s="3" t="s">
        <v>9140</v>
      </c>
      <c r="S199" s="3" t="s">
        <v>8866</v>
      </c>
      <c r="V199" s="3" t="s">
        <v>8863</v>
      </c>
      <c r="W199" s="3" t="s">
        <v>8863</v>
      </c>
      <c r="Y199" s="3" t="s">
        <v>8865</v>
      </c>
      <c r="Z199" s="3" t="s">
        <v>8876</v>
      </c>
      <c r="AC199" s="3">
        <v>0</v>
      </c>
      <c r="AD199" s="3" t="s">
        <v>10020</v>
      </c>
      <c r="AE199" s="3" t="s">
        <v>10021</v>
      </c>
      <c r="AF199" s="3">
        <v>0</v>
      </c>
      <c r="AG199" s="14">
        <v>46097</v>
      </c>
    </row>
    <row r="200" spans="1:33" ht="12.5" x14ac:dyDescent="0.25">
      <c r="A200" s="3" t="s">
        <v>2525</v>
      </c>
      <c r="B200" s="3" t="s">
        <v>224</v>
      </c>
      <c r="C200" s="3" t="s">
        <v>2526</v>
      </c>
      <c r="D200" s="3" t="s">
        <v>2527</v>
      </c>
      <c r="E200" s="3">
        <v>165</v>
      </c>
      <c r="F200" s="3">
        <v>751</v>
      </c>
      <c r="G200" s="3">
        <v>64</v>
      </c>
      <c r="H200" s="3" t="b">
        <v>0</v>
      </c>
      <c r="I200" s="3" t="b">
        <v>0</v>
      </c>
      <c r="J200" s="3" t="s">
        <v>473</v>
      </c>
      <c r="N200" s="3">
        <v>0.38690000000000002</v>
      </c>
      <c r="O200" s="12" t="s">
        <v>2538</v>
      </c>
      <c r="P200" s="3" t="s">
        <v>235</v>
      </c>
      <c r="Q200" s="3" t="s">
        <v>236</v>
      </c>
      <c r="R200" s="3" t="s">
        <v>9140</v>
      </c>
      <c r="S200" s="3" t="s">
        <v>8866</v>
      </c>
      <c r="V200" s="3" t="s">
        <v>8863</v>
      </c>
      <c r="W200" s="3" t="s">
        <v>8863</v>
      </c>
      <c r="Y200" s="3" t="s">
        <v>8865</v>
      </c>
      <c r="Z200" s="3" t="s">
        <v>8876</v>
      </c>
      <c r="AC200" s="3">
        <v>0</v>
      </c>
      <c r="AD200" s="3" t="s">
        <v>10020</v>
      </c>
      <c r="AE200" s="3" t="s">
        <v>10021</v>
      </c>
      <c r="AF200" s="3">
        <v>8</v>
      </c>
      <c r="AG200" s="14">
        <v>46097</v>
      </c>
    </row>
    <row r="201" spans="1:33" ht="12.5" x14ac:dyDescent="0.25">
      <c r="A201" s="3" t="s">
        <v>2539</v>
      </c>
      <c r="B201" s="3" t="s">
        <v>224</v>
      </c>
      <c r="C201" s="3" t="s">
        <v>2540</v>
      </c>
      <c r="D201" s="3" t="s">
        <v>2541</v>
      </c>
      <c r="E201" s="3">
        <v>619</v>
      </c>
      <c r="F201" s="3">
        <v>1775</v>
      </c>
      <c r="G201" s="3">
        <v>58</v>
      </c>
      <c r="H201" s="3" t="b">
        <v>0</v>
      </c>
      <c r="I201" s="3" t="b">
        <v>0</v>
      </c>
      <c r="N201" s="3">
        <v>1.8599999999999998E-2</v>
      </c>
      <c r="O201" s="12" t="s">
        <v>2551</v>
      </c>
      <c r="P201" s="3" t="s">
        <v>235</v>
      </c>
      <c r="Q201" s="3" t="s">
        <v>236</v>
      </c>
      <c r="R201" s="3" t="s">
        <v>9140</v>
      </c>
      <c r="S201" s="3" t="s">
        <v>8866</v>
      </c>
      <c r="V201" s="3" t="s">
        <v>8863</v>
      </c>
      <c r="W201" s="3" t="s">
        <v>8863</v>
      </c>
      <c r="Y201" s="3" t="s">
        <v>8865</v>
      </c>
      <c r="Z201" s="3" t="s">
        <v>8876</v>
      </c>
      <c r="AC201" s="3">
        <v>0</v>
      </c>
      <c r="AD201" s="3" t="s">
        <v>10020</v>
      </c>
      <c r="AE201" s="3" t="s">
        <v>10021</v>
      </c>
      <c r="AF201" s="3">
        <v>8</v>
      </c>
      <c r="AG201" s="14">
        <v>46097</v>
      </c>
    </row>
    <row r="202" spans="1:33" ht="12.5" x14ac:dyDescent="0.25">
      <c r="A202" s="3" t="s">
        <v>2552</v>
      </c>
      <c r="B202" s="3" t="s">
        <v>224</v>
      </c>
      <c r="C202" s="3" t="s">
        <v>2553</v>
      </c>
      <c r="E202" s="3">
        <v>92</v>
      </c>
      <c r="F202" s="3">
        <v>1888</v>
      </c>
      <c r="G202" s="3">
        <v>29</v>
      </c>
      <c r="H202" s="3" t="b">
        <v>0</v>
      </c>
      <c r="I202" s="3" t="b">
        <v>0</v>
      </c>
      <c r="N202" s="3">
        <v>3.7999999999999999E-2</v>
      </c>
      <c r="O202" s="12" t="s">
        <v>2562</v>
      </c>
      <c r="P202" s="3" t="s">
        <v>235</v>
      </c>
      <c r="Q202" s="3" t="s">
        <v>236</v>
      </c>
      <c r="R202" s="3" t="s">
        <v>9140</v>
      </c>
      <c r="S202" s="3" t="s">
        <v>8866</v>
      </c>
      <c r="V202" s="3" t="s">
        <v>8863</v>
      </c>
      <c r="W202" s="3" t="s">
        <v>8863</v>
      </c>
      <c r="Y202" s="3" t="s">
        <v>8865</v>
      </c>
      <c r="Z202" s="3" t="s">
        <v>8876</v>
      </c>
      <c r="AC202" s="3">
        <v>0</v>
      </c>
      <c r="AD202" s="3" t="s">
        <v>10020</v>
      </c>
      <c r="AE202" s="3" t="s">
        <v>10021</v>
      </c>
      <c r="AF202" s="3">
        <v>8</v>
      </c>
      <c r="AG202" s="14">
        <v>46097</v>
      </c>
    </row>
    <row r="203" spans="1:33" ht="12.5" x14ac:dyDescent="0.25">
      <c r="A203" s="3" t="s">
        <v>2563</v>
      </c>
      <c r="B203" s="3" t="s">
        <v>224</v>
      </c>
      <c r="C203" s="3" t="s">
        <v>2564</v>
      </c>
      <c r="D203" s="3" t="s">
        <v>2565</v>
      </c>
      <c r="E203" s="3">
        <v>3808</v>
      </c>
      <c r="F203" s="3">
        <v>7196</v>
      </c>
      <c r="G203" s="3">
        <v>44</v>
      </c>
      <c r="H203" s="3" t="b">
        <v>1</v>
      </c>
      <c r="I203" s="3" t="b">
        <v>0</v>
      </c>
      <c r="K203" s="12" t="s">
        <v>2566</v>
      </c>
      <c r="N203" s="3">
        <v>9.8799999999999999E-2</v>
      </c>
      <c r="O203" s="12" t="s">
        <v>2578</v>
      </c>
      <c r="P203" s="3" t="s">
        <v>235</v>
      </c>
      <c r="Q203" s="3" t="s">
        <v>236</v>
      </c>
      <c r="R203" s="3" t="s">
        <v>9140</v>
      </c>
      <c r="S203" s="3" t="s">
        <v>8866</v>
      </c>
      <c r="V203" s="3" t="s">
        <v>8863</v>
      </c>
      <c r="W203" s="3" t="s">
        <v>8863</v>
      </c>
      <c r="Y203" s="3" t="s">
        <v>8865</v>
      </c>
      <c r="Z203" s="3" t="s">
        <v>8876</v>
      </c>
      <c r="AC203" s="3">
        <v>0</v>
      </c>
      <c r="AD203" s="3" t="s">
        <v>10020</v>
      </c>
      <c r="AE203" s="3" t="s">
        <v>10021</v>
      </c>
      <c r="AF203" s="3">
        <v>8</v>
      </c>
      <c r="AG203" s="14">
        <v>46097</v>
      </c>
    </row>
    <row r="204" spans="1:33" ht="12.5" x14ac:dyDescent="0.25">
      <c r="A204" s="3" t="s">
        <v>2579</v>
      </c>
      <c r="B204" s="3" t="s">
        <v>224</v>
      </c>
      <c r="C204" s="3" t="s">
        <v>2580</v>
      </c>
      <c r="D204" s="3" t="s">
        <v>2581</v>
      </c>
      <c r="E204" s="3">
        <v>196</v>
      </c>
      <c r="F204" s="3">
        <v>1199</v>
      </c>
      <c r="G204" s="3">
        <v>173</v>
      </c>
      <c r="H204" s="3" t="b">
        <v>0</v>
      </c>
      <c r="I204" s="3" t="b">
        <v>0</v>
      </c>
      <c r="J204" s="3" t="s">
        <v>677</v>
      </c>
      <c r="K204" s="12" t="s">
        <v>2582</v>
      </c>
      <c r="N204" s="3">
        <v>7.0999999999999994E-2</v>
      </c>
      <c r="O204" s="12" t="s">
        <v>2592</v>
      </c>
      <c r="P204" s="3" t="s">
        <v>235</v>
      </c>
      <c r="Q204" s="3" t="s">
        <v>236</v>
      </c>
      <c r="R204" s="3" t="s">
        <v>8874</v>
      </c>
      <c r="S204" s="3" t="s">
        <v>8875</v>
      </c>
      <c r="V204" s="3" t="s">
        <v>9047</v>
      </c>
      <c r="W204" s="3" t="s">
        <v>8863</v>
      </c>
      <c r="X204" s="3" t="s">
        <v>10033</v>
      </c>
      <c r="Y204" s="3" t="s">
        <v>8865</v>
      </c>
      <c r="Z204" s="3" t="s">
        <v>8876</v>
      </c>
      <c r="AA204" s="3" t="s">
        <v>10034</v>
      </c>
      <c r="AB204" s="3" t="s">
        <v>10035</v>
      </c>
      <c r="AC204" s="3">
        <v>1</v>
      </c>
      <c r="AD204" s="3" t="s">
        <v>10036</v>
      </c>
      <c r="AE204" s="3" t="s">
        <v>9926</v>
      </c>
      <c r="AF204" s="3">
        <v>0</v>
      </c>
      <c r="AG204" s="14">
        <v>46097</v>
      </c>
    </row>
    <row r="205" spans="1:33" ht="12.5" x14ac:dyDescent="0.25">
      <c r="A205" s="3" t="s">
        <v>2593</v>
      </c>
      <c r="B205" s="3" t="s">
        <v>224</v>
      </c>
      <c r="C205" s="3" t="s">
        <v>2594</v>
      </c>
      <c r="D205" s="3" t="s">
        <v>2595</v>
      </c>
      <c r="E205" s="3">
        <v>387</v>
      </c>
      <c r="F205" s="3">
        <v>851</v>
      </c>
      <c r="G205" s="3">
        <v>19</v>
      </c>
      <c r="H205" s="3" t="b">
        <v>0</v>
      </c>
      <c r="I205" s="3" t="b">
        <v>1</v>
      </c>
      <c r="J205" s="3" t="s">
        <v>503</v>
      </c>
      <c r="N205" s="3">
        <v>0.23710000000000001</v>
      </c>
      <c r="O205" s="12" t="s">
        <v>2608</v>
      </c>
      <c r="P205" s="3" t="s">
        <v>235</v>
      </c>
      <c r="Q205" s="3" t="s">
        <v>236</v>
      </c>
      <c r="R205" s="3" t="s">
        <v>9140</v>
      </c>
      <c r="S205" s="3" t="s">
        <v>8866</v>
      </c>
      <c r="V205" s="3" t="s">
        <v>8863</v>
      </c>
      <c r="W205" s="3" t="s">
        <v>8863</v>
      </c>
      <c r="Y205" s="3" t="s">
        <v>8865</v>
      </c>
      <c r="Z205" s="3" t="s">
        <v>8876</v>
      </c>
      <c r="AC205" s="3">
        <v>0</v>
      </c>
      <c r="AD205" s="3" t="s">
        <v>10020</v>
      </c>
      <c r="AE205" s="3" t="s">
        <v>10021</v>
      </c>
      <c r="AF205" s="3">
        <v>8</v>
      </c>
      <c r="AG205" s="14">
        <v>46097</v>
      </c>
    </row>
    <row r="206" spans="1:33" ht="12.5" x14ac:dyDescent="0.25">
      <c r="A206" s="3" t="s">
        <v>2609</v>
      </c>
      <c r="B206" s="3" t="s">
        <v>224</v>
      </c>
      <c r="D206" s="3" t="s">
        <v>2610</v>
      </c>
      <c r="E206" s="3">
        <v>2040</v>
      </c>
      <c r="F206" s="3">
        <v>803</v>
      </c>
      <c r="G206" s="3">
        <v>159</v>
      </c>
      <c r="H206" s="3" t="b">
        <v>0</v>
      </c>
      <c r="I206" s="3" t="b">
        <v>0</v>
      </c>
      <c r="N206" s="3">
        <v>0.14649999999999999</v>
      </c>
      <c r="O206" s="12" t="s">
        <v>2620</v>
      </c>
      <c r="P206" s="3" t="s">
        <v>235</v>
      </c>
      <c r="Q206" s="3" t="s">
        <v>236</v>
      </c>
      <c r="R206" s="3" t="s">
        <v>9140</v>
      </c>
      <c r="S206" s="3" t="s">
        <v>8866</v>
      </c>
      <c r="V206" s="3" t="s">
        <v>8863</v>
      </c>
      <c r="W206" s="3" t="s">
        <v>8863</v>
      </c>
      <c r="Y206" s="3" t="s">
        <v>8865</v>
      </c>
      <c r="Z206" s="3" t="s">
        <v>8876</v>
      </c>
      <c r="AC206" s="3">
        <v>0</v>
      </c>
      <c r="AD206" s="3" t="s">
        <v>10020</v>
      </c>
      <c r="AE206" s="3" t="s">
        <v>10021</v>
      </c>
      <c r="AF206" s="3">
        <v>8</v>
      </c>
      <c r="AG206" s="14">
        <v>46097</v>
      </c>
    </row>
    <row r="207" spans="1:33" ht="12.5" x14ac:dyDescent="0.25">
      <c r="A207" s="3" t="s">
        <v>2621</v>
      </c>
      <c r="B207" s="3" t="s">
        <v>224</v>
      </c>
      <c r="C207" s="3" t="s">
        <v>2622</v>
      </c>
      <c r="E207" s="3">
        <v>1703</v>
      </c>
      <c r="F207" s="3">
        <v>1734</v>
      </c>
      <c r="G207" s="3">
        <v>13742</v>
      </c>
      <c r="H207" s="3" t="b">
        <v>0</v>
      </c>
      <c r="I207" s="3" t="b">
        <v>0</v>
      </c>
      <c r="N207" s="3">
        <v>1.0800000000000001E-2</v>
      </c>
      <c r="O207" s="12" t="s">
        <v>2633</v>
      </c>
      <c r="P207" s="3" t="s">
        <v>235</v>
      </c>
      <c r="Q207" s="3" t="s">
        <v>236</v>
      </c>
      <c r="R207" s="3" t="s">
        <v>9140</v>
      </c>
      <c r="S207" s="3" t="s">
        <v>8866</v>
      </c>
      <c r="V207" s="3" t="s">
        <v>8863</v>
      </c>
      <c r="W207" s="3" t="s">
        <v>8863</v>
      </c>
      <c r="Y207" s="3" t="s">
        <v>8865</v>
      </c>
      <c r="Z207" s="3" t="s">
        <v>8876</v>
      </c>
      <c r="AC207" s="3">
        <v>0</v>
      </c>
      <c r="AD207" s="3" t="s">
        <v>10020</v>
      </c>
      <c r="AE207" s="3" t="s">
        <v>10021</v>
      </c>
      <c r="AF207" s="3">
        <v>8</v>
      </c>
      <c r="AG207" s="14">
        <v>46097</v>
      </c>
    </row>
    <row r="208" spans="1:33" ht="12.5" x14ac:dyDescent="0.25">
      <c r="A208" s="3" t="s">
        <v>2634</v>
      </c>
      <c r="B208" s="3" t="s">
        <v>224</v>
      </c>
      <c r="C208" s="3" t="s">
        <v>2635</v>
      </c>
      <c r="D208" s="3" t="s">
        <v>2636</v>
      </c>
      <c r="E208" s="3">
        <v>1134</v>
      </c>
      <c r="F208" s="3">
        <v>2220</v>
      </c>
      <c r="G208" s="3">
        <v>80</v>
      </c>
      <c r="H208" s="3" t="b">
        <v>0</v>
      </c>
      <c r="I208" s="3" t="b">
        <v>0</v>
      </c>
      <c r="J208" s="3" t="s">
        <v>473</v>
      </c>
      <c r="N208" s="3">
        <v>0.1013</v>
      </c>
      <c r="O208" s="12" t="s">
        <v>2649</v>
      </c>
      <c r="P208" s="3" t="s">
        <v>235</v>
      </c>
      <c r="Q208" s="3" t="s">
        <v>236</v>
      </c>
      <c r="R208" s="3" t="s">
        <v>9140</v>
      </c>
      <c r="S208" s="3" t="s">
        <v>8866</v>
      </c>
      <c r="V208" s="3" t="s">
        <v>8863</v>
      </c>
      <c r="W208" s="3" t="s">
        <v>8863</v>
      </c>
      <c r="Y208" s="3" t="s">
        <v>8865</v>
      </c>
      <c r="Z208" s="3" t="s">
        <v>8876</v>
      </c>
      <c r="AC208" s="3">
        <v>0</v>
      </c>
      <c r="AD208" s="3" t="s">
        <v>10020</v>
      </c>
      <c r="AE208" s="3" t="s">
        <v>10021</v>
      </c>
      <c r="AF208" s="3">
        <v>8</v>
      </c>
      <c r="AG208" s="14">
        <v>46097</v>
      </c>
    </row>
    <row r="209" spans="1:33" ht="12.5" x14ac:dyDescent="0.25">
      <c r="A209" s="3" t="s">
        <v>2650</v>
      </c>
      <c r="B209" s="3" t="s">
        <v>224</v>
      </c>
      <c r="C209" s="3" t="s">
        <v>2651</v>
      </c>
      <c r="D209" s="3" t="s">
        <v>2652</v>
      </c>
      <c r="E209" s="3">
        <v>118</v>
      </c>
      <c r="F209" s="3">
        <v>486</v>
      </c>
      <c r="G209" s="3">
        <v>24</v>
      </c>
      <c r="H209" s="3" t="b">
        <v>0</v>
      </c>
      <c r="I209" s="3" t="b">
        <v>0</v>
      </c>
      <c r="N209" s="3">
        <v>0.20830000000000001</v>
      </c>
      <c r="O209" s="12" t="s">
        <v>2662</v>
      </c>
      <c r="P209" s="3" t="s">
        <v>235</v>
      </c>
      <c r="Q209" s="3" t="s">
        <v>236</v>
      </c>
      <c r="R209" s="3" t="s">
        <v>9140</v>
      </c>
      <c r="S209" s="3" t="s">
        <v>8866</v>
      </c>
      <c r="V209" s="3" t="s">
        <v>8863</v>
      </c>
      <c r="W209" s="3" t="s">
        <v>8863</v>
      </c>
      <c r="Y209" s="3" t="s">
        <v>8865</v>
      </c>
      <c r="Z209" s="3" t="s">
        <v>8876</v>
      </c>
      <c r="AC209" s="3">
        <v>0</v>
      </c>
      <c r="AD209" s="3" t="s">
        <v>10020</v>
      </c>
      <c r="AE209" s="3" t="s">
        <v>10021</v>
      </c>
      <c r="AF209" s="3">
        <v>8</v>
      </c>
      <c r="AG209" s="14">
        <v>46097</v>
      </c>
    </row>
    <row r="210" spans="1:33" ht="12.5" x14ac:dyDescent="0.25">
      <c r="A210" s="3" t="s">
        <v>2663</v>
      </c>
      <c r="B210" s="3" t="s">
        <v>224</v>
      </c>
      <c r="C210" s="3" t="s">
        <v>2664</v>
      </c>
      <c r="D210" s="3" t="s">
        <v>2665</v>
      </c>
      <c r="E210" s="3">
        <v>594</v>
      </c>
      <c r="F210" s="3">
        <v>1414</v>
      </c>
      <c r="G210" s="3">
        <v>331</v>
      </c>
      <c r="H210" s="3" t="b">
        <v>0</v>
      </c>
      <c r="I210" s="3" t="b">
        <v>0</v>
      </c>
      <c r="N210" s="3">
        <v>6.7000000000000002E-3</v>
      </c>
      <c r="O210" s="12" t="s">
        <v>2675</v>
      </c>
      <c r="P210" s="3" t="s">
        <v>235</v>
      </c>
      <c r="Q210" s="3" t="s">
        <v>236</v>
      </c>
      <c r="R210" s="3" t="s">
        <v>9140</v>
      </c>
      <c r="S210" s="3" t="s">
        <v>8866</v>
      </c>
      <c r="V210" s="3" t="s">
        <v>8863</v>
      </c>
      <c r="W210" s="3" t="s">
        <v>8863</v>
      </c>
      <c r="Y210" s="3" t="s">
        <v>8865</v>
      </c>
      <c r="Z210" s="3" t="s">
        <v>8876</v>
      </c>
      <c r="AC210" s="3">
        <v>0</v>
      </c>
      <c r="AD210" s="3" t="s">
        <v>10020</v>
      </c>
      <c r="AE210" s="3" t="s">
        <v>10021</v>
      </c>
      <c r="AF210" s="3">
        <v>8</v>
      </c>
      <c r="AG210" s="14">
        <v>46097</v>
      </c>
    </row>
    <row r="211" spans="1:33" ht="12.5" x14ac:dyDescent="0.25">
      <c r="A211" s="3" t="s">
        <v>2676</v>
      </c>
      <c r="B211" s="3" t="s">
        <v>224</v>
      </c>
      <c r="C211" s="3" t="s">
        <v>2677</v>
      </c>
      <c r="D211" s="3" t="s">
        <v>2678</v>
      </c>
      <c r="E211" s="3">
        <v>1175</v>
      </c>
      <c r="F211" s="3">
        <v>7494</v>
      </c>
      <c r="G211" s="3">
        <v>36</v>
      </c>
      <c r="H211" s="3" t="b">
        <v>0</v>
      </c>
      <c r="I211" s="3" t="b">
        <v>0</v>
      </c>
      <c r="N211" s="3">
        <v>5.7999999999999996E-3</v>
      </c>
      <c r="O211" s="12" t="s">
        <v>2687</v>
      </c>
      <c r="P211" s="3" t="s">
        <v>235</v>
      </c>
      <c r="Q211" s="3" t="s">
        <v>236</v>
      </c>
      <c r="R211" s="3" t="s">
        <v>9140</v>
      </c>
      <c r="S211" s="3" t="s">
        <v>8866</v>
      </c>
      <c r="V211" s="3" t="s">
        <v>8863</v>
      </c>
      <c r="W211" s="3" t="s">
        <v>8863</v>
      </c>
      <c r="Y211" s="3" t="s">
        <v>8865</v>
      </c>
      <c r="Z211" s="3" t="s">
        <v>8876</v>
      </c>
      <c r="AC211" s="3">
        <v>0</v>
      </c>
      <c r="AD211" s="3" t="s">
        <v>10020</v>
      </c>
      <c r="AE211" s="3" t="s">
        <v>10021</v>
      </c>
      <c r="AF211" s="3">
        <v>2</v>
      </c>
      <c r="AG211" s="14">
        <v>46097</v>
      </c>
    </row>
    <row r="212" spans="1:33" ht="12.5" x14ac:dyDescent="0.25">
      <c r="A212" s="3" t="s">
        <v>2688</v>
      </c>
      <c r="B212" s="3" t="s">
        <v>224</v>
      </c>
      <c r="C212" s="3" t="s">
        <v>2689</v>
      </c>
      <c r="E212" s="3">
        <v>201</v>
      </c>
      <c r="F212" s="3">
        <v>4888</v>
      </c>
      <c r="G212" s="3">
        <v>11</v>
      </c>
      <c r="H212" s="3" t="b">
        <v>0</v>
      </c>
      <c r="I212" s="3" t="b">
        <v>1</v>
      </c>
      <c r="N212" s="3">
        <v>2.8000000000000001E-2</v>
      </c>
      <c r="O212" s="12" t="s">
        <v>2699</v>
      </c>
      <c r="P212" s="3" t="s">
        <v>235</v>
      </c>
      <c r="Q212" s="3" t="s">
        <v>236</v>
      </c>
      <c r="R212" s="3" t="s">
        <v>9140</v>
      </c>
      <c r="S212" s="3" t="s">
        <v>8866</v>
      </c>
      <c r="V212" s="3" t="s">
        <v>8863</v>
      </c>
      <c r="W212" s="3" t="s">
        <v>8863</v>
      </c>
      <c r="Y212" s="3" t="s">
        <v>8865</v>
      </c>
      <c r="Z212" s="3" t="s">
        <v>8876</v>
      </c>
      <c r="AC212" s="3">
        <v>0</v>
      </c>
      <c r="AD212" s="3" t="s">
        <v>10020</v>
      </c>
      <c r="AE212" s="3" t="s">
        <v>10021</v>
      </c>
      <c r="AF212" s="3">
        <v>6</v>
      </c>
      <c r="AG212" s="14">
        <v>46097</v>
      </c>
    </row>
    <row r="213" spans="1:33" ht="12.5" x14ac:dyDescent="0.25">
      <c r="A213" s="3" t="s">
        <v>2700</v>
      </c>
      <c r="B213" s="3" t="s">
        <v>224</v>
      </c>
      <c r="C213" s="3" t="s">
        <v>2701</v>
      </c>
      <c r="D213" s="3" t="s">
        <v>2702</v>
      </c>
      <c r="E213" s="3">
        <v>40332</v>
      </c>
      <c r="F213" s="3">
        <v>975</v>
      </c>
      <c r="G213" s="3">
        <v>680</v>
      </c>
      <c r="H213" s="3" t="b">
        <v>1</v>
      </c>
      <c r="I213" s="3" t="b">
        <v>1</v>
      </c>
      <c r="J213" s="3" t="s">
        <v>503</v>
      </c>
      <c r="K213" s="12" t="s">
        <v>2703</v>
      </c>
      <c r="N213" s="3">
        <v>1E-3</v>
      </c>
      <c r="O213" s="12" t="s">
        <v>2715</v>
      </c>
      <c r="P213" s="3" t="s">
        <v>235</v>
      </c>
      <c r="Q213" s="3" t="s">
        <v>236</v>
      </c>
      <c r="R213" s="3" t="s">
        <v>9140</v>
      </c>
      <c r="S213" s="3" t="s">
        <v>8866</v>
      </c>
      <c r="V213" s="3" t="s">
        <v>8863</v>
      </c>
      <c r="W213" s="3" t="s">
        <v>8863</v>
      </c>
      <c r="Y213" s="3" t="s">
        <v>8865</v>
      </c>
      <c r="Z213" s="3" t="s">
        <v>8876</v>
      </c>
      <c r="AC213" s="3">
        <v>0</v>
      </c>
      <c r="AD213" s="3" t="s">
        <v>10020</v>
      </c>
      <c r="AE213" s="3" t="s">
        <v>10021</v>
      </c>
      <c r="AF213" s="3">
        <v>8</v>
      </c>
      <c r="AG213" s="14">
        <v>46097</v>
      </c>
    </row>
    <row r="214" spans="1:33" ht="12.5" x14ac:dyDescent="0.25">
      <c r="A214" s="3" t="s">
        <v>2716</v>
      </c>
      <c r="B214" s="3" t="s">
        <v>224</v>
      </c>
      <c r="C214" s="3" t="s">
        <v>2717</v>
      </c>
      <c r="D214" s="3" t="s">
        <v>2718</v>
      </c>
      <c r="E214" s="3">
        <v>1649</v>
      </c>
      <c r="F214" s="3">
        <v>2727</v>
      </c>
      <c r="G214" s="3">
        <v>293</v>
      </c>
      <c r="H214" s="3" t="b">
        <v>0</v>
      </c>
      <c r="I214" s="3" t="b">
        <v>0</v>
      </c>
      <c r="J214" s="3" t="s">
        <v>281</v>
      </c>
      <c r="N214" s="3">
        <v>4.58E-2</v>
      </c>
      <c r="O214" s="12" t="s">
        <v>2729</v>
      </c>
      <c r="P214" s="3" t="s">
        <v>235</v>
      </c>
      <c r="Q214" s="3" t="s">
        <v>236</v>
      </c>
      <c r="R214" s="3" t="s">
        <v>9140</v>
      </c>
      <c r="S214" s="3" t="s">
        <v>8866</v>
      </c>
      <c r="V214" s="3" t="s">
        <v>8863</v>
      </c>
      <c r="W214" s="3" t="s">
        <v>8863</v>
      </c>
      <c r="Y214" s="3" t="s">
        <v>8865</v>
      </c>
      <c r="Z214" s="3" t="s">
        <v>8876</v>
      </c>
      <c r="AC214" s="3">
        <v>0</v>
      </c>
      <c r="AD214" s="3" t="s">
        <v>10020</v>
      </c>
      <c r="AE214" s="3" t="s">
        <v>10021</v>
      </c>
      <c r="AF214" s="3">
        <v>6</v>
      </c>
      <c r="AG214" s="14">
        <v>46097</v>
      </c>
    </row>
    <row r="215" spans="1:33" ht="12.5" x14ac:dyDescent="0.25">
      <c r="A215" s="12" t="s">
        <v>2730</v>
      </c>
      <c r="B215" s="3" t="s">
        <v>224</v>
      </c>
      <c r="C215" s="3" t="s">
        <v>2731</v>
      </c>
      <c r="D215" s="3" t="s">
        <v>2732</v>
      </c>
      <c r="E215" s="3">
        <v>931</v>
      </c>
      <c r="F215" s="3">
        <v>687</v>
      </c>
      <c r="G215" s="3">
        <v>44</v>
      </c>
      <c r="H215" s="3" t="b">
        <v>0</v>
      </c>
      <c r="I215" s="3" t="b">
        <v>1</v>
      </c>
      <c r="J215" s="3" t="s">
        <v>561</v>
      </c>
      <c r="K215" s="12" t="s">
        <v>2733</v>
      </c>
      <c r="L215" s="3" t="s">
        <v>2735</v>
      </c>
      <c r="N215" s="3">
        <v>0.15190000000000001</v>
      </c>
      <c r="O215" s="12" t="s">
        <v>2747</v>
      </c>
      <c r="P215" s="3" t="s">
        <v>235</v>
      </c>
      <c r="Q215" s="3" t="s">
        <v>236</v>
      </c>
      <c r="R215" s="3" t="s">
        <v>9140</v>
      </c>
      <c r="S215" s="3" t="s">
        <v>8866</v>
      </c>
      <c r="V215" s="3" t="s">
        <v>8863</v>
      </c>
      <c r="W215" s="3" t="s">
        <v>8863</v>
      </c>
      <c r="Y215" s="3" t="s">
        <v>8865</v>
      </c>
      <c r="Z215" s="3" t="s">
        <v>8876</v>
      </c>
      <c r="AC215" s="3">
        <v>0</v>
      </c>
      <c r="AD215" s="3" t="s">
        <v>10020</v>
      </c>
      <c r="AE215" s="3" t="s">
        <v>10021</v>
      </c>
      <c r="AF215" s="3">
        <v>8</v>
      </c>
      <c r="AG215" s="14">
        <v>46097</v>
      </c>
    </row>
    <row r="216" spans="1:33" ht="12.5" x14ac:dyDescent="0.25">
      <c r="A216" s="3" t="s">
        <v>2748</v>
      </c>
      <c r="B216" s="3" t="s">
        <v>224</v>
      </c>
      <c r="C216" s="3" t="s">
        <v>2749</v>
      </c>
      <c r="E216" s="3">
        <v>512</v>
      </c>
      <c r="F216" s="3">
        <v>6429</v>
      </c>
      <c r="G216" s="3">
        <v>14</v>
      </c>
      <c r="H216" s="3" t="b">
        <v>0</v>
      </c>
      <c r="I216" s="3" t="b">
        <v>0</v>
      </c>
      <c r="N216" s="3">
        <v>4.1500000000000002E-2</v>
      </c>
      <c r="O216" s="12" t="s">
        <v>2757</v>
      </c>
      <c r="P216" s="3" t="s">
        <v>235</v>
      </c>
      <c r="Q216" s="3" t="s">
        <v>236</v>
      </c>
      <c r="R216" s="3" t="s">
        <v>9140</v>
      </c>
      <c r="S216" s="3" t="s">
        <v>8866</v>
      </c>
      <c r="V216" s="3" t="s">
        <v>8863</v>
      </c>
      <c r="W216" s="3" t="s">
        <v>8863</v>
      </c>
      <c r="Y216" s="3" t="s">
        <v>8865</v>
      </c>
      <c r="Z216" s="3" t="s">
        <v>8876</v>
      </c>
      <c r="AC216" s="3">
        <v>0</v>
      </c>
      <c r="AD216" s="3" t="s">
        <v>10020</v>
      </c>
      <c r="AE216" s="3" t="s">
        <v>10021</v>
      </c>
      <c r="AF216" s="3">
        <v>8</v>
      </c>
      <c r="AG216" s="14">
        <v>46097</v>
      </c>
    </row>
    <row r="217" spans="1:33" ht="12.5" x14ac:dyDescent="0.25">
      <c r="A217" s="3" t="s">
        <v>2758</v>
      </c>
      <c r="B217" s="3" t="s">
        <v>224</v>
      </c>
      <c r="C217" s="3" t="s">
        <v>2759</v>
      </c>
      <c r="D217" s="3" t="s">
        <v>2760</v>
      </c>
      <c r="E217" s="3">
        <v>61904</v>
      </c>
      <c r="F217" s="3">
        <v>2353</v>
      </c>
      <c r="G217" s="3">
        <v>75</v>
      </c>
      <c r="H217" s="3" t="b">
        <v>1</v>
      </c>
      <c r="I217" s="3" t="b">
        <v>0</v>
      </c>
      <c r="J217" s="3" t="s">
        <v>1872</v>
      </c>
      <c r="K217" s="12" t="s">
        <v>2761</v>
      </c>
      <c r="N217" s="3">
        <v>3.7000000000000002E-3</v>
      </c>
      <c r="O217" s="12" t="s">
        <v>2773</v>
      </c>
      <c r="P217" s="3" t="s">
        <v>235</v>
      </c>
      <c r="Q217" s="3" t="s">
        <v>236</v>
      </c>
      <c r="R217" s="3" t="s">
        <v>9140</v>
      </c>
      <c r="S217" s="3" t="s">
        <v>8866</v>
      </c>
      <c r="V217" s="3" t="s">
        <v>8863</v>
      </c>
      <c r="W217" s="3" t="s">
        <v>8863</v>
      </c>
      <c r="Y217" s="3" t="s">
        <v>8865</v>
      </c>
      <c r="Z217" s="3" t="s">
        <v>8876</v>
      </c>
      <c r="AC217" s="3">
        <v>0</v>
      </c>
      <c r="AD217" s="3" t="s">
        <v>10020</v>
      </c>
      <c r="AE217" s="3" t="s">
        <v>10021</v>
      </c>
      <c r="AF217" s="3">
        <v>8</v>
      </c>
      <c r="AG217" s="14">
        <v>46097</v>
      </c>
    </row>
    <row r="218" spans="1:33" ht="12.5" x14ac:dyDescent="0.25">
      <c r="A218" s="3" t="s">
        <v>2774</v>
      </c>
      <c r="B218" s="3" t="s">
        <v>224</v>
      </c>
      <c r="C218" s="3" t="s">
        <v>2775</v>
      </c>
      <c r="D218" s="3" t="s">
        <v>2776</v>
      </c>
      <c r="E218" s="3">
        <v>919</v>
      </c>
      <c r="F218" s="3">
        <v>2779</v>
      </c>
      <c r="G218" s="3">
        <v>46</v>
      </c>
      <c r="H218" s="3" t="b">
        <v>0</v>
      </c>
      <c r="I218" s="3" t="b">
        <v>0</v>
      </c>
      <c r="N218" s="3">
        <v>3.5099999999999999E-2</v>
      </c>
      <c r="O218" s="12" t="s">
        <v>2786</v>
      </c>
      <c r="P218" s="3" t="s">
        <v>235</v>
      </c>
      <c r="Q218" s="3" t="s">
        <v>236</v>
      </c>
      <c r="R218" s="3" t="s">
        <v>9140</v>
      </c>
      <c r="S218" s="3" t="s">
        <v>8866</v>
      </c>
      <c r="V218" s="3" t="s">
        <v>8863</v>
      </c>
      <c r="W218" s="3" t="s">
        <v>8863</v>
      </c>
      <c r="Y218" s="3" t="s">
        <v>8865</v>
      </c>
      <c r="Z218" s="3" t="s">
        <v>8876</v>
      </c>
      <c r="AC218" s="3">
        <v>0</v>
      </c>
      <c r="AD218" s="3" t="s">
        <v>10020</v>
      </c>
      <c r="AE218" s="3" t="s">
        <v>10021</v>
      </c>
      <c r="AF218" s="3">
        <v>8</v>
      </c>
      <c r="AG218" s="14">
        <v>46097</v>
      </c>
    </row>
    <row r="219" spans="1:33" ht="12.5" x14ac:dyDescent="0.25">
      <c r="A219" s="3" t="s">
        <v>2787</v>
      </c>
      <c r="B219" s="3" t="s">
        <v>224</v>
      </c>
      <c r="C219" s="3" t="s">
        <v>2788</v>
      </c>
      <c r="D219" s="3" t="s">
        <v>2789</v>
      </c>
      <c r="E219" s="3">
        <v>2538</v>
      </c>
      <c r="F219" s="3">
        <v>3879</v>
      </c>
      <c r="G219" s="3">
        <v>1006</v>
      </c>
      <c r="H219" s="3" t="b">
        <v>0</v>
      </c>
      <c r="I219" s="3" t="b">
        <v>0</v>
      </c>
      <c r="N219" s="3">
        <v>1.95E-2</v>
      </c>
      <c r="O219" s="12" t="s">
        <v>2801</v>
      </c>
      <c r="P219" s="3" t="s">
        <v>235</v>
      </c>
      <c r="Q219" s="3" t="s">
        <v>236</v>
      </c>
      <c r="R219" s="3" t="s">
        <v>9140</v>
      </c>
      <c r="S219" s="3" t="s">
        <v>8866</v>
      </c>
      <c r="V219" s="3" t="s">
        <v>8863</v>
      </c>
      <c r="W219" s="3" t="s">
        <v>8863</v>
      </c>
      <c r="Y219" s="3" t="s">
        <v>8865</v>
      </c>
      <c r="Z219" s="3" t="s">
        <v>8876</v>
      </c>
      <c r="AC219" s="3">
        <v>0</v>
      </c>
      <c r="AD219" s="3" t="s">
        <v>10020</v>
      </c>
      <c r="AE219" s="3" t="s">
        <v>10021</v>
      </c>
      <c r="AF219" s="3">
        <v>8</v>
      </c>
      <c r="AG219" s="14">
        <v>46097</v>
      </c>
    </row>
    <row r="220" spans="1:33" ht="12.5" x14ac:dyDescent="0.25">
      <c r="A220" s="3" t="s">
        <v>2802</v>
      </c>
      <c r="B220" s="3" t="s">
        <v>224</v>
      </c>
      <c r="C220" s="3" t="s">
        <v>2803</v>
      </c>
      <c r="D220" s="3" t="s">
        <v>2804</v>
      </c>
      <c r="E220" s="3">
        <v>275</v>
      </c>
      <c r="F220" s="3">
        <v>135</v>
      </c>
      <c r="G220" s="3">
        <v>113</v>
      </c>
      <c r="H220" s="3" t="b">
        <v>0</v>
      </c>
      <c r="I220" s="3" t="b">
        <v>1</v>
      </c>
      <c r="J220" s="3" t="s">
        <v>561</v>
      </c>
      <c r="N220" s="3">
        <v>1.52E-2</v>
      </c>
      <c r="O220" s="12" t="s">
        <v>2815</v>
      </c>
      <c r="P220" s="3" t="s">
        <v>235</v>
      </c>
      <c r="Q220" s="3" t="s">
        <v>236</v>
      </c>
      <c r="R220" s="3" t="s">
        <v>9140</v>
      </c>
      <c r="S220" s="3" t="s">
        <v>8866</v>
      </c>
      <c r="V220" s="3" t="s">
        <v>8863</v>
      </c>
      <c r="W220" s="3" t="s">
        <v>8863</v>
      </c>
      <c r="Y220" s="3" t="s">
        <v>8865</v>
      </c>
      <c r="Z220" s="3" t="s">
        <v>8876</v>
      </c>
      <c r="AC220" s="3">
        <v>0</v>
      </c>
      <c r="AD220" s="3" t="s">
        <v>10020</v>
      </c>
      <c r="AE220" s="3" t="s">
        <v>10021</v>
      </c>
      <c r="AF220" s="3">
        <v>8</v>
      </c>
      <c r="AG220" s="14">
        <v>46097</v>
      </c>
    </row>
    <row r="221" spans="1:33" ht="12.5" x14ac:dyDescent="0.25">
      <c r="A221" s="3" t="s">
        <v>2816</v>
      </c>
      <c r="B221" s="3" t="s">
        <v>224</v>
      </c>
      <c r="C221" s="3" t="s">
        <v>2817</v>
      </c>
      <c r="D221" s="3" t="s">
        <v>2818</v>
      </c>
      <c r="E221" s="3">
        <v>505</v>
      </c>
      <c r="F221" s="3">
        <v>740</v>
      </c>
      <c r="G221" s="3">
        <v>75</v>
      </c>
      <c r="H221" s="3" t="b">
        <v>0</v>
      </c>
      <c r="I221" s="3" t="b">
        <v>0</v>
      </c>
      <c r="J221" s="3" t="s">
        <v>677</v>
      </c>
      <c r="N221" s="3">
        <v>3.15E-2</v>
      </c>
      <c r="O221" s="12" t="s">
        <v>2829</v>
      </c>
      <c r="P221" s="3" t="s">
        <v>235</v>
      </c>
      <c r="Q221" s="3" t="s">
        <v>236</v>
      </c>
      <c r="R221" s="3" t="s">
        <v>9140</v>
      </c>
      <c r="S221" s="3" t="s">
        <v>8866</v>
      </c>
      <c r="V221" s="3" t="s">
        <v>8863</v>
      </c>
      <c r="W221" s="3" t="s">
        <v>8863</v>
      </c>
      <c r="Y221" s="3" t="s">
        <v>8865</v>
      </c>
      <c r="Z221" s="3" t="s">
        <v>8876</v>
      </c>
      <c r="AC221" s="3">
        <v>0</v>
      </c>
      <c r="AD221" s="3" t="s">
        <v>10020</v>
      </c>
      <c r="AE221" s="3" t="s">
        <v>10021</v>
      </c>
      <c r="AF221" s="3">
        <v>0</v>
      </c>
      <c r="AG221" s="14">
        <v>46097</v>
      </c>
    </row>
    <row r="222" spans="1:33" ht="12.5" x14ac:dyDescent="0.25">
      <c r="A222" s="3" t="s">
        <v>2830</v>
      </c>
      <c r="B222" s="3" t="s">
        <v>224</v>
      </c>
      <c r="C222" s="3" t="s">
        <v>2831</v>
      </c>
      <c r="D222" s="3" t="s">
        <v>2832</v>
      </c>
      <c r="E222" s="3">
        <v>270</v>
      </c>
      <c r="F222" s="3">
        <v>508</v>
      </c>
      <c r="G222" s="3">
        <v>11</v>
      </c>
      <c r="H222" s="3" t="b">
        <v>1</v>
      </c>
      <c r="I222" s="3" t="b">
        <v>1</v>
      </c>
      <c r="J222" s="3" t="s">
        <v>561</v>
      </c>
      <c r="N222" s="3">
        <v>3.6999999999999998E-2</v>
      </c>
      <c r="O222" s="12" t="s">
        <v>2843</v>
      </c>
      <c r="P222" s="3" t="s">
        <v>235</v>
      </c>
      <c r="Q222" s="3" t="s">
        <v>236</v>
      </c>
      <c r="R222" s="3" t="s">
        <v>9140</v>
      </c>
      <c r="S222" s="3" t="s">
        <v>8866</v>
      </c>
      <c r="V222" s="3" t="s">
        <v>8863</v>
      </c>
      <c r="W222" s="3" t="s">
        <v>8863</v>
      </c>
      <c r="Y222" s="3" t="s">
        <v>8865</v>
      </c>
      <c r="Z222" s="3" t="s">
        <v>8876</v>
      </c>
      <c r="AC222" s="3">
        <v>0</v>
      </c>
      <c r="AD222" s="3" t="s">
        <v>10020</v>
      </c>
      <c r="AE222" s="3" t="s">
        <v>10021</v>
      </c>
      <c r="AF222" s="3">
        <v>8</v>
      </c>
      <c r="AG222" s="14">
        <v>46097</v>
      </c>
    </row>
    <row r="223" spans="1:33" ht="12.5" x14ac:dyDescent="0.25">
      <c r="A223" s="3" t="s">
        <v>2844</v>
      </c>
      <c r="B223" s="3" t="s">
        <v>224</v>
      </c>
      <c r="C223" s="3" t="s">
        <v>2845</v>
      </c>
      <c r="D223" s="3" t="s">
        <v>2846</v>
      </c>
      <c r="E223" s="3">
        <v>1173</v>
      </c>
      <c r="F223" s="3">
        <v>6610</v>
      </c>
      <c r="G223" s="3">
        <v>972</v>
      </c>
      <c r="H223" s="3" t="b">
        <v>0</v>
      </c>
      <c r="I223" s="3" t="b">
        <v>0</v>
      </c>
      <c r="N223" s="3">
        <v>0.1709</v>
      </c>
      <c r="O223" s="12" t="s">
        <v>2859</v>
      </c>
      <c r="P223" s="3" t="s">
        <v>235</v>
      </c>
      <c r="Q223" s="3" t="s">
        <v>236</v>
      </c>
      <c r="R223" s="3" t="s">
        <v>9140</v>
      </c>
      <c r="S223" s="3" t="s">
        <v>8866</v>
      </c>
      <c r="V223" s="3" t="s">
        <v>8863</v>
      </c>
      <c r="W223" s="3" t="s">
        <v>8863</v>
      </c>
      <c r="Y223" s="3" t="s">
        <v>8865</v>
      </c>
      <c r="Z223" s="3" t="s">
        <v>8876</v>
      </c>
      <c r="AC223" s="3">
        <v>0</v>
      </c>
      <c r="AD223" s="3" t="s">
        <v>10020</v>
      </c>
      <c r="AE223" s="3" t="s">
        <v>10021</v>
      </c>
      <c r="AF223" s="3">
        <v>8</v>
      </c>
      <c r="AG223" s="14">
        <v>46097</v>
      </c>
    </row>
    <row r="224" spans="1:33" ht="12.5" x14ac:dyDescent="0.25">
      <c r="A224" s="3" t="s">
        <v>2860</v>
      </c>
      <c r="B224" s="3" t="s">
        <v>224</v>
      </c>
      <c r="C224" s="3" t="s">
        <v>2861</v>
      </c>
      <c r="D224" s="3" t="s">
        <v>2862</v>
      </c>
      <c r="E224" s="3">
        <v>1279</v>
      </c>
      <c r="F224" s="3">
        <v>7490</v>
      </c>
      <c r="G224" s="3">
        <v>404</v>
      </c>
      <c r="H224" s="3" t="b">
        <v>0</v>
      </c>
      <c r="I224" s="3" t="b">
        <v>0</v>
      </c>
      <c r="K224" s="12" t="s">
        <v>2863</v>
      </c>
      <c r="N224" s="3">
        <v>2.29E-2</v>
      </c>
      <c r="O224" s="12" t="s">
        <v>2876</v>
      </c>
      <c r="P224" s="3" t="s">
        <v>235</v>
      </c>
      <c r="Q224" s="3" t="s">
        <v>236</v>
      </c>
      <c r="R224" s="3" t="s">
        <v>9140</v>
      </c>
      <c r="S224" s="3" t="s">
        <v>8866</v>
      </c>
      <c r="V224" s="3" t="s">
        <v>8863</v>
      </c>
      <c r="W224" s="3" t="s">
        <v>8863</v>
      </c>
      <c r="Y224" s="3" t="s">
        <v>8865</v>
      </c>
      <c r="Z224" s="3" t="s">
        <v>8876</v>
      </c>
      <c r="AC224" s="3">
        <v>0</v>
      </c>
      <c r="AD224" s="3" t="s">
        <v>10020</v>
      </c>
      <c r="AE224" s="3" t="s">
        <v>10021</v>
      </c>
      <c r="AF224" s="3">
        <v>8</v>
      </c>
      <c r="AG224" s="14">
        <v>46097</v>
      </c>
    </row>
    <row r="225" spans="1:33" ht="12.5" x14ac:dyDescent="0.25">
      <c r="A225" s="3" t="s">
        <v>2877</v>
      </c>
      <c r="B225" s="3" t="s">
        <v>224</v>
      </c>
      <c r="C225" s="3" t="s">
        <v>2878</v>
      </c>
      <c r="D225" s="3" t="s">
        <v>2879</v>
      </c>
      <c r="E225" s="3">
        <v>848</v>
      </c>
      <c r="F225" s="3">
        <v>6315</v>
      </c>
      <c r="G225" s="3">
        <v>316</v>
      </c>
      <c r="H225" s="3" t="b">
        <v>0</v>
      </c>
      <c r="I225" s="3" t="b">
        <v>0</v>
      </c>
      <c r="N225" s="3">
        <v>4.7600000000000003E-2</v>
      </c>
      <c r="O225" s="12" t="s">
        <v>2891</v>
      </c>
      <c r="P225" s="3" t="s">
        <v>235</v>
      </c>
      <c r="Q225" s="3" t="s">
        <v>236</v>
      </c>
      <c r="R225" s="3" t="s">
        <v>9140</v>
      </c>
      <c r="S225" s="3" t="s">
        <v>8866</v>
      </c>
      <c r="V225" s="3" t="s">
        <v>8863</v>
      </c>
      <c r="W225" s="3" t="s">
        <v>8863</v>
      </c>
      <c r="Y225" s="3" t="s">
        <v>8865</v>
      </c>
      <c r="Z225" s="3" t="s">
        <v>8876</v>
      </c>
      <c r="AC225" s="3">
        <v>0</v>
      </c>
      <c r="AD225" s="3" t="s">
        <v>10020</v>
      </c>
      <c r="AE225" s="3" t="s">
        <v>10021</v>
      </c>
      <c r="AF225" s="3">
        <v>8</v>
      </c>
      <c r="AG225" s="14">
        <v>46097</v>
      </c>
    </row>
    <row r="226" spans="1:33" ht="12.5" x14ac:dyDescent="0.25">
      <c r="A226" s="3" t="s">
        <v>2892</v>
      </c>
      <c r="B226" s="3" t="s">
        <v>224</v>
      </c>
      <c r="C226" s="3" t="s">
        <v>2893</v>
      </c>
      <c r="D226" s="3" t="s">
        <v>2894</v>
      </c>
      <c r="E226" s="3">
        <v>515</v>
      </c>
      <c r="F226" s="3">
        <v>2096</v>
      </c>
      <c r="G226" s="3">
        <v>284</v>
      </c>
      <c r="H226" s="3" t="b">
        <v>0</v>
      </c>
      <c r="I226" s="3" t="b">
        <v>0</v>
      </c>
      <c r="N226" s="3">
        <v>8.5000000000000006E-2</v>
      </c>
      <c r="O226" s="12" t="s">
        <v>2907</v>
      </c>
      <c r="P226" s="3" t="s">
        <v>235</v>
      </c>
      <c r="Q226" s="3" t="s">
        <v>236</v>
      </c>
      <c r="R226" s="3" t="s">
        <v>9140</v>
      </c>
      <c r="S226" s="3" t="s">
        <v>8866</v>
      </c>
      <c r="V226" s="3" t="s">
        <v>8863</v>
      </c>
      <c r="W226" s="3" t="s">
        <v>8863</v>
      </c>
      <c r="Y226" s="3" t="s">
        <v>8865</v>
      </c>
      <c r="Z226" s="3" t="s">
        <v>8876</v>
      </c>
      <c r="AC226" s="3">
        <v>0</v>
      </c>
      <c r="AD226" s="3" t="s">
        <v>10020</v>
      </c>
      <c r="AE226" s="3" t="s">
        <v>10021</v>
      </c>
      <c r="AF226" s="3">
        <v>8</v>
      </c>
      <c r="AG226" s="14">
        <v>46097</v>
      </c>
    </row>
    <row r="227" spans="1:33" ht="12.5" x14ac:dyDescent="0.25">
      <c r="A227" s="3" t="s">
        <v>2908</v>
      </c>
      <c r="B227" s="3" t="s">
        <v>224</v>
      </c>
      <c r="C227" s="3" t="s">
        <v>2909</v>
      </c>
      <c r="E227" s="3">
        <v>149</v>
      </c>
      <c r="F227" s="3">
        <v>342</v>
      </c>
      <c r="G227" s="3">
        <v>75</v>
      </c>
      <c r="H227" s="3" t="b">
        <v>0</v>
      </c>
      <c r="I227" s="3" t="b">
        <v>0</v>
      </c>
      <c r="N227" s="3">
        <v>7.7200000000000005E-2</v>
      </c>
      <c r="O227" s="12" t="s">
        <v>2919</v>
      </c>
      <c r="P227" s="3" t="s">
        <v>51</v>
      </c>
      <c r="Q227" s="3" t="s">
        <v>2918</v>
      </c>
      <c r="R227" s="3" t="s">
        <v>9140</v>
      </c>
      <c r="S227" s="3" t="s">
        <v>8866</v>
      </c>
      <c r="V227" s="3" t="s">
        <v>8863</v>
      </c>
      <c r="W227" s="3" t="s">
        <v>8863</v>
      </c>
      <c r="Y227" s="3" t="s">
        <v>8865</v>
      </c>
      <c r="Z227" s="3" t="s">
        <v>8876</v>
      </c>
      <c r="AC227" s="3">
        <v>0</v>
      </c>
      <c r="AD227" s="3" t="s">
        <v>10020</v>
      </c>
      <c r="AE227" s="3" t="s">
        <v>10021</v>
      </c>
      <c r="AF227" s="3">
        <v>8</v>
      </c>
      <c r="AG227" s="14">
        <v>46097</v>
      </c>
    </row>
    <row r="228" spans="1:33" ht="12.5" x14ac:dyDescent="0.25">
      <c r="A228" s="3" t="s">
        <v>2920</v>
      </c>
      <c r="B228" s="3" t="s">
        <v>224</v>
      </c>
      <c r="C228" s="3" t="s">
        <v>2921</v>
      </c>
      <c r="E228" s="3">
        <v>893</v>
      </c>
      <c r="F228" s="3">
        <v>1878</v>
      </c>
      <c r="G228" s="3">
        <v>266</v>
      </c>
      <c r="H228" s="3" t="b">
        <v>0</v>
      </c>
      <c r="I228" s="3" t="b">
        <v>0</v>
      </c>
      <c r="N228" s="3">
        <v>2.8999999999999998E-3</v>
      </c>
      <c r="O228" s="12" t="s">
        <v>2933</v>
      </c>
      <c r="P228" s="3" t="s">
        <v>51</v>
      </c>
      <c r="Q228" s="3" t="s">
        <v>2918</v>
      </c>
      <c r="R228" s="3" t="s">
        <v>9140</v>
      </c>
      <c r="S228" s="3" t="s">
        <v>8866</v>
      </c>
      <c r="V228" s="3" t="s">
        <v>8863</v>
      </c>
      <c r="W228" s="3" t="s">
        <v>8863</v>
      </c>
      <c r="Y228" s="3" t="s">
        <v>8865</v>
      </c>
      <c r="Z228" s="3" t="s">
        <v>8876</v>
      </c>
      <c r="AC228" s="3">
        <v>0</v>
      </c>
      <c r="AD228" s="3" t="s">
        <v>10020</v>
      </c>
      <c r="AE228" s="3" t="s">
        <v>10021</v>
      </c>
      <c r="AF228" s="3">
        <v>8</v>
      </c>
      <c r="AG228" s="14">
        <v>46097</v>
      </c>
    </row>
    <row r="229" spans="1:33" ht="12.5" x14ac:dyDescent="0.25">
      <c r="A229" s="3" t="s">
        <v>2934</v>
      </c>
      <c r="B229" s="3" t="s">
        <v>224</v>
      </c>
      <c r="C229" s="3" t="s">
        <v>2935</v>
      </c>
      <c r="E229" s="3">
        <v>51</v>
      </c>
      <c r="F229" s="3">
        <v>57</v>
      </c>
      <c r="G229" s="3">
        <v>92</v>
      </c>
      <c r="H229" s="3" t="b">
        <v>0</v>
      </c>
      <c r="I229" s="3" t="b">
        <v>0</v>
      </c>
      <c r="N229" s="3">
        <v>0.1487</v>
      </c>
      <c r="O229" s="12" t="s">
        <v>2943</v>
      </c>
      <c r="P229" s="3" t="s">
        <v>51</v>
      </c>
      <c r="Q229" s="3" t="s">
        <v>2918</v>
      </c>
      <c r="R229" s="3" t="s">
        <v>9140</v>
      </c>
      <c r="S229" s="3" t="s">
        <v>8866</v>
      </c>
      <c r="V229" s="3" t="s">
        <v>8863</v>
      </c>
      <c r="W229" s="3" t="s">
        <v>8863</v>
      </c>
      <c r="Y229" s="3" t="s">
        <v>8865</v>
      </c>
      <c r="Z229" s="3" t="s">
        <v>8876</v>
      </c>
      <c r="AC229" s="3">
        <v>0</v>
      </c>
      <c r="AD229" s="3" t="s">
        <v>10020</v>
      </c>
      <c r="AE229" s="3" t="s">
        <v>10021</v>
      </c>
      <c r="AF229" s="3">
        <v>8</v>
      </c>
      <c r="AG229" s="14">
        <v>46097</v>
      </c>
    </row>
    <row r="230" spans="1:33" ht="12.5" x14ac:dyDescent="0.25">
      <c r="A230" s="3" t="s">
        <v>2944</v>
      </c>
      <c r="B230" s="3" t="s">
        <v>224</v>
      </c>
      <c r="C230" s="3" t="s">
        <v>2945</v>
      </c>
      <c r="D230" s="3" t="s">
        <v>2946</v>
      </c>
      <c r="E230" s="3">
        <v>1060</v>
      </c>
      <c r="F230" s="3">
        <v>3052</v>
      </c>
      <c r="G230" s="3">
        <v>1216</v>
      </c>
      <c r="H230" s="3" t="b">
        <v>0</v>
      </c>
      <c r="I230" s="3" t="b">
        <v>0</v>
      </c>
      <c r="N230" s="3">
        <v>2.07E-2</v>
      </c>
      <c r="O230" s="12" t="s">
        <v>2957</v>
      </c>
      <c r="P230" s="3" t="s">
        <v>51</v>
      </c>
      <c r="Q230" s="3" t="s">
        <v>2918</v>
      </c>
      <c r="R230" s="3" t="s">
        <v>9140</v>
      </c>
      <c r="S230" s="3" t="s">
        <v>8866</v>
      </c>
      <c r="V230" s="3" t="s">
        <v>8863</v>
      </c>
      <c r="W230" s="3" t="s">
        <v>8863</v>
      </c>
      <c r="Y230" s="3" t="s">
        <v>8865</v>
      </c>
      <c r="Z230" s="3" t="s">
        <v>8876</v>
      </c>
      <c r="AC230" s="3">
        <v>0</v>
      </c>
      <c r="AD230" s="3" t="s">
        <v>10020</v>
      </c>
      <c r="AE230" s="3" t="s">
        <v>10021</v>
      </c>
      <c r="AF230" s="3">
        <v>2</v>
      </c>
      <c r="AG230" s="14">
        <v>46097</v>
      </c>
    </row>
    <row r="231" spans="1:33" ht="12.5" x14ac:dyDescent="0.25">
      <c r="A231" s="3" t="s">
        <v>2958</v>
      </c>
      <c r="B231" s="3" t="s">
        <v>224</v>
      </c>
      <c r="C231" s="3" t="s">
        <v>2959</v>
      </c>
      <c r="E231" s="3">
        <v>492</v>
      </c>
      <c r="F231" s="3">
        <v>963</v>
      </c>
      <c r="G231" s="3">
        <v>46</v>
      </c>
      <c r="H231" s="3" t="b">
        <v>0</v>
      </c>
      <c r="I231" s="3" t="b">
        <v>0</v>
      </c>
      <c r="N231" s="3">
        <v>9.0800000000000006E-2</v>
      </c>
      <c r="O231" s="12" t="s">
        <v>2970</v>
      </c>
      <c r="P231" s="3" t="s">
        <v>51</v>
      </c>
      <c r="Q231" s="3" t="s">
        <v>2918</v>
      </c>
      <c r="R231" s="3" t="s">
        <v>9140</v>
      </c>
      <c r="S231" s="3" t="s">
        <v>8866</v>
      </c>
      <c r="V231" s="3" t="s">
        <v>8863</v>
      </c>
      <c r="W231" s="3" t="s">
        <v>8863</v>
      </c>
      <c r="Y231" s="3" t="s">
        <v>8865</v>
      </c>
      <c r="Z231" s="3" t="s">
        <v>8876</v>
      </c>
      <c r="AC231" s="3">
        <v>0</v>
      </c>
      <c r="AD231" s="3" t="s">
        <v>10020</v>
      </c>
      <c r="AE231" s="3" t="s">
        <v>10021</v>
      </c>
      <c r="AF231" s="3">
        <v>8</v>
      </c>
      <c r="AG231" s="14">
        <v>46097</v>
      </c>
    </row>
    <row r="232" spans="1:33" ht="12.5" x14ac:dyDescent="0.25">
      <c r="A232" s="3" t="s">
        <v>2971</v>
      </c>
      <c r="B232" s="3" t="s">
        <v>224</v>
      </c>
      <c r="C232" s="3" t="s">
        <v>2972</v>
      </c>
      <c r="D232" s="3" t="s">
        <v>2973</v>
      </c>
      <c r="E232" s="3">
        <v>619972</v>
      </c>
      <c r="F232" s="3">
        <v>99</v>
      </c>
      <c r="G232" s="3">
        <v>184</v>
      </c>
      <c r="H232" s="3" t="b">
        <v>0</v>
      </c>
      <c r="I232" s="3" t="b">
        <v>0</v>
      </c>
      <c r="J232" s="3" t="s">
        <v>2974</v>
      </c>
      <c r="K232" s="12" t="s">
        <v>2975</v>
      </c>
      <c r="N232" s="3">
        <v>9.5999999999999992E-3</v>
      </c>
      <c r="O232" s="12" t="s">
        <v>2987</v>
      </c>
      <c r="P232" s="3" t="s">
        <v>51</v>
      </c>
      <c r="Q232" s="3" t="s">
        <v>2918</v>
      </c>
      <c r="R232" s="3" t="s">
        <v>8858</v>
      </c>
      <c r="S232" s="3" t="s">
        <v>8859</v>
      </c>
      <c r="V232" s="3" t="s">
        <v>10037</v>
      </c>
      <c r="W232" s="3" t="s">
        <v>9184</v>
      </c>
      <c r="X232" s="3" t="s">
        <v>10038</v>
      </c>
      <c r="Y232" s="3" t="s">
        <v>9492</v>
      </c>
      <c r="Z232" s="3" t="s">
        <v>8866</v>
      </c>
      <c r="AA232" s="3" t="s">
        <v>10039</v>
      </c>
      <c r="AB232" s="3" t="s">
        <v>10040</v>
      </c>
      <c r="AC232" s="3">
        <v>1</v>
      </c>
      <c r="AD232" s="3" t="s">
        <v>10041</v>
      </c>
      <c r="AE232" s="3" t="s">
        <v>10042</v>
      </c>
      <c r="AF232" s="3">
        <v>7</v>
      </c>
      <c r="AG232" s="14">
        <v>46097</v>
      </c>
    </row>
    <row r="233" spans="1:33" ht="12.5" x14ac:dyDescent="0.25">
      <c r="A233" s="3" t="s">
        <v>2988</v>
      </c>
      <c r="B233" s="3" t="s">
        <v>224</v>
      </c>
      <c r="C233" s="3" t="s">
        <v>2989</v>
      </c>
      <c r="D233" s="3" t="s">
        <v>2990</v>
      </c>
      <c r="E233" s="3">
        <v>1273</v>
      </c>
      <c r="F233" s="3">
        <v>2537</v>
      </c>
      <c r="G233" s="3">
        <v>60</v>
      </c>
      <c r="H233" s="3" t="b">
        <v>0</v>
      </c>
      <c r="I233" s="3" t="b">
        <v>0</v>
      </c>
      <c r="N233" s="3">
        <v>8.9599999999999999E-2</v>
      </c>
      <c r="O233" s="12" t="s">
        <v>3001</v>
      </c>
      <c r="P233" s="3" t="s">
        <v>51</v>
      </c>
      <c r="Q233" s="3" t="s">
        <v>2918</v>
      </c>
      <c r="R233" s="3" t="s">
        <v>9140</v>
      </c>
      <c r="S233" s="3" t="s">
        <v>8866</v>
      </c>
      <c r="V233" s="3" t="s">
        <v>8863</v>
      </c>
      <c r="W233" s="3" t="s">
        <v>8863</v>
      </c>
      <c r="Y233" s="3" t="s">
        <v>8865</v>
      </c>
      <c r="Z233" s="3" t="s">
        <v>8876</v>
      </c>
      <c r="AC233" s="3">
        <v>0</v>
      </c>
      <c r="AD233" s="3" t="s">
        <v>10020</v>
      </c>
      <c r="AE233" s="3" t="s">
        <v>10021</v>
      </c>
      <c r="AF233" s="3">
        <v>8</v>
      </c>
      <c r="AG233" s="14">
        <v>46097</v>
      </c>
    </row>
    <row r="234" spans="1:33" ht="12.5" x14ac:dyDescent="0.25">
      <c r="A234" s="3" t="s">
        <v>3002</v>
      </c>
      <c r="B234" s="3" t="s">
        <v>224</v>
      </c>
      <c r="C234" s="3" t="s">
        <v>3003</v>
      </c>
      <c r="E234" s="3">
        <v>156</v>
      </c>
      <c r="F234" s="3">
        <v>671</v>
      </c>
      <c r="G234" s="3">
        <v>674</v>
      </c>
      <c r="H234" s="3" t="b">
        <v>0</v>
      </c>
      <c r="I234" s="3" t="b">
        <v>0</v>
      </c>
      <c r="N234" s="3">
        <v>2.7199999999999998E-2</v>
      </c>
      <c r="O234" s="12" t="s">
        <v>3012</v>
      </c>
      <c r="P234" s="3" t="s">
        <v>51</v>
      </c>
      <c r="Q234" s="3" t="s">
        <v>2918</v>
      </c>
      <c r="R234" s="3" t="s">
        <v>9140</v>
      </c>
      <c r="S234" s="3" t="s">
        <v>8866</v>
      </c>
      <c r="V234" s="3" t="s">
        <v>8863</v>
      </c>
      <c r="W234" s="3" t="s">
        <v>8863</v>
      </c>
      <c r="Y234" s="3" t="s">
        <v>8865</v>
      </c>
      <c r="Z234" s="3" t="s">
        <v>8876</v>
      </c>
      <c r="AC234" s="3">
        <v>0</v>
      </c>
      <c r="AD234" s="3" t="s">
        <v>10020</v>
      </c>
      <c r="AE234" s="3" t="s">
        <v>10021</v>
      </c>
      <c r="AF234" s="3">
        <v>8</v>
      </c>
      <c r="AG234" s="14">
        <v>46097</v>
      </c>
    </row>
    <row r="235" spans="1:33" ht="12.5" x14ac:dyDescent="0.25">
      <c r="A235" s="3" t="s">
        <v>3013</v>
      </c>
      <c r="B235" s="3" t="s">
        <v>224</v>
      </c>
      <c r="C235" s="3" t="s">
        <v>3014</v>
      </c>
      <c r="D235" s="3" t="s">
        <v>3015</v>
      </c>
      <c r="E235" s="3">
        <v>703</v>
      </c>
      <c r="F235" s="3">
        <v>4052</v>
      </c>
      <c r="G235" s="3">
        <v>1854</v>
      </c>
      <c r="H235" s="3" t="b">
        <v>0</v>
      </c>
      <c r="I235" s="3" t="b">
        <v>0</v>
      </c>
      <c r="N235" s="3">
        <v>1.8700000000000001E-2</v>
      </c>
      <c r="O235" s="12" t="s">
        <v>3027</v>
      </c>
      <c r="P235" s="3" t="s">
        <v>51</v>
      </c>
      <c r="Q235" s="3" t="s">
        <v>2918</v>
      </c>
      <c r="R235" s="3" t="s">
        <v>9140</v>
      </c>
      <c r="S235" s="3" t="s">
        <v>8866</v>
      </c>
      <c r="V235" s="3" t="s">
        <v>8863</v>
      </c>
      <c r="W235" s="3" t="s">
        <v>8863</v>
      </c>
      <c r="Y235" s="3" t="s">
        <v>8865</v>
      </c>
      <c r="Z235" s="3" t="s">
        <v>8876</v>
      </c>
      <c r="AC235" s="3">
        <v>0</v>
      </c>
      <c r="AD235" s="3" t="s">
        <v>10020</v>
      </c>
      <c r="AE235" s="3" t="s">
        <v>10021</v>
      </c>
      <c r="AF235" s="3">
        <v>6</v>
      </c>
      <c r="AG235" s="14">
        <v>46097</v>
      </c>
    </row>
    <row r="236" spans="1:33" ht="12.5" x14ac:dyDescent="0.25">
      <c r="A236" s="3" t="s">
        <v>3028</v>
      </c>
      <c r="B236" s="3" t="s">
        <v>224</v>
      </c>
      <c r="C236" s="3" t="s">
        <v>3029</v>
      </c>
      <c r="D236" s="3" t="s">
        <v>3030</v>
      </c>
      <c r="E236" s="3">
        <v>80</v>
      </c>
      <c r="F236" s="3">
        <v>984</v>
      </c>
      <c r="G236" s="3">
        <v>15</v>
      </c>
      <c r="H236" s="3" t="b">
        <v>0</v>
      </c>
      <c r="I236" s="3" t="b">
        <v>0</v>
      </c>
      <c r="N236" s="3">
        <v>0.1615</v>
      </c>
      <c r="O236" s="12" t="s">
        <v>3041</v>
      </c>
      <c r="P236" s="3" t="s">
        <v>51</v>
      </c>
      <c r="Q236" s="3" t="s">
        <v>2918</v>
      </c>
      <c r="R236" s="3" t="s">
        <v>9140</v>
      </c>
      <c r="S236" s="3" t="s">
        <v>8866</v>
      </c>
      <c r="V236" s="3" t="s">
        <v>8863</v>
      </c>
      <c r="W236" s="3" t="s">
        <v>8863</v>
      </c>
      <c r="Y236" s="3" t="s">
        <v>8865</v>
      </c>
      <c r="Z236" s="3" t="s">
        <v>8876</v>
      </c>
      <c r="AC236" s="3">
        <v>0</v>
      </c>
      <c r="AD236" s="3" t="s">
        <v>10020</v>
      </c>
      <c r="AE236" s="3" t="s">
        <v>10021</v>
      </c>
      <c r="AF236" s="3">
        <v>8</v>
      </c>
      <c r="AG236" s="14">
        <v>46097</v>
      </c>
    </row>
    <row r="237" spans="1:33" ht="12.5" x14ac:dyDescent="0.25">
      <c r="A237" s="3" t="s">
        <v>3042</v>
      </c>
      <c r="B237" s="3" t="s">
        <v>224</v>
      </c>
      <c r="C237" s="3" t="s">
        <v>3043</v>
      </c>
      <c r="D237" s="3" t="s">
        <v>3044</v>
      </c>
      <c r="E237" s="3">
        <v>460</v>
      </c>
      <c r="F237" s="3">
        <v>1290</v>
      </c>
      <c r="G237" s="3">
        <v>26</v>
      </c>
      <c r="H237" s="3" t="b">
        <v>0</v>
      </c>
      <c r="I237" s="3" t="b">
        <v>1</v>
      </c>
      <c r="J237" s="3" t="s">
        <v>503</v>
      </c>
      <c r="N237" s="3">
        <v>0.1192</v>
      </c>
      <c r="O237" s="12" t="s">
        <v>3054</v>
      </c>
      <c r="P237" s="3" t="s">
        <v>51</v>
      </c>
      <c r="Q237" s="3" t="s">
        <v>2918</v>
      </c>
      <c r="R237" s="3" t="s">
        <v>9140</v>
      </c>
      <c r="S237" s="3" t="s">
        <v>8866</v>
      </c>
      <c r="V237" s="3" t="s">
        <v>8863</v>
      </c>
      <c r="W237" s="3" t="s">
        <v>8863</v>
      </c>
      <c r="Y237" s="3" t="s">
        <v>8865</v>
      </c>
      <c r="Z237" s="3" t="s">
        <v>8876</v>
      </c>
      <c r="AC237" s="3">
        <v>0</v>
      </c>
      <c r="AD237" s="3" t="s">
        <v>10020</v>
      </c>
      <c r="AE237" s="3" t="s">
        <v>10021</v>
      </c>
      <c r="AF237" s="3">
        <v>6</v>
      </c>
      <c r="AG237" s="14">
        <v>46097</v>
      </c>
    </row>
    <row r="238" spans="1:33" ht="12.5" x14ac:dyDescent="0.25">
      <c r="A238" s="3" t="s">
        <v>3055</v>
      </c>
      <c r="B238" s="3" t="s">
        <v>224</v>
      </c>
      <c r="C238" s="3" t="s">
        <v>3056</v>
      </c>
      <c r="D238" s="3" t="s">
        <v>3057</v>
      </c>
      <c r="E238" s="3">
        <v>3365</v>
      </c>
      <c r="F238" s="3">
        <v>521</v>
      </c>
      <c r="G238" s="3">
        <v>109</v>
      </c>
      <c r="H238" s="3" t="b">
        <v>0</v>
      </c>
      <c r="I238" s="3" t="b">
        <v>1</v>
      </c>
      <c r="N238" s="3">
        <v>3.0599999999999999E-2</v>
      </c>
      <c r="O238" s="12" t="s">
        <v>3070</v>
      </c>
      <c r="P238" s="3" t="s">
        <v>51</v>
      </c>
      <c r="Q238" s="3" t="s">
        <v>2918</v>
      </c>
      <c r="R238" s="3" t="s">
        <v>9140</v>
      </c>
      <c r="S238" s="3" t="s">
        <v>8866</v>
      </c>
      <c r="V238" s="3" t="s">
        <v>8863</v>
      </c>
      <c r="W238" s="3" t="s">
        <v>8863</v>
      </c>
      <c r="Y238" s="3" t="s">
        <v>8865</v>
      </c>
      <c r="Z238" s="3" t="s">
        <v>8876</v>
      </c>
      <c r="AC238" s="3">
        <v>0</v>
      </c>
      <c r="AD238" s="3" t="s">
        <v>10020</v>
      </c>
      <c r="AE238" s="3" t="s">
        <v>10021</v>
      </c>
      <c r="AF238" s="3">
        <v>8</v>
      </c>
      <c r="AG238" s="14">
        <v>46097</v>
      </c>
    </row>
    <row r="239" spans="1:33" ht="12.5" x14ac:dyDescent="0.25">
      <c r="A239" s="3" t="s">
        <v>3071</v>
      </c>
      <c r="B239" s="3" t="s">
        <v>224</v>
      </c>
      <c r="C239" s="3" t="s">
        <v>3072</v>
      </c>
      <c r="D239" s="3" t="s">
        <v>3073</v>
      </c>
      <c r="E239" s="3">
        <v>724</v>
      </c>
      <c r="F239" s="3">
        <v>4595</v>
      </c>
      <c r="G239" s="3">
        <v>504</v>
      </c>
      <c r="H239" s="3" t="b">
        <v>0</v>
      </c>
      <c r="I239" s="3" t="b">
        <v>0</v>
      </c>
      <c r="N239" s="3">
        <v>1.3899999999999999E-2</v>
      </c>
      <c r="O239" s="12" t="s">
        <v>3085</v>
      </c>
      <c r="P239" s="3" t="s">
        <v>51</v>
      </c>
      <c r="Q239" s="3" t="s">
        <v>2918</v>
      </c>
      <c r="R239" s="3" t="s">
        <v>9140</v>
      </c>
      <c r="S239" s="3" t="s">
        <v>8866</v>
      </c>
      <c r="V239" s="3" t="s">
        <v>8863</v>
      </c>
      <c r="W239" s="3" t="s">
        <v>8863</v>
      </c>
      <c r="Y239" s="3" t="s">
        <v>8865</v>
      </c>
      <c r="Z239" s="3" t="s">
        <v>8876</v>
      </c>
      <c r="AC239" s="3">
        <v>0</v>
      </c>
      <c r="AD239" s="3" t="s">
        <v>10020</v>
      </c>
      <c r="AE239" s="3" t="s">
        <v>10021</v>
      </c>
      <c r="AF239" s="3">
        <v>8</v>
      </c>
      <c r="AG239" s="14">
        <v>46097</v>
      </c>
    </row>
    <row r="240" spans="1:33" ht="12.5" x14ac:dyDescent="0.25">
      <c r="A240" s="3" t="s">
        <v>3086</v>
      </c>
      <c r="B240" s="3" t="s">
        <v>224</v>
      </c>
      <c r="C240" s="3" t="s">
        <v>3087</v>
      </c>
      <c r="D240" s="3" t="s">
        <v>3088</v>
      </c>
      <c r="E240" s="3">
        <v>4251</v>
      </c>
      <c r="F240" s="3">
        <v>3048</v>
      </c>
      <c r="G240" s="3">
        <v>573</v>
      </c>
      <c r="H240" s="3" t="b">
        <v>0</v>
      </c>
      <c r="I240" s="3" t="b">
        <v>0</v>
      </c>
      <c r="N240" s="3">
        <v>7.6499999999999999E-2</v>
      </c>
      <c r="O240" s="12" t="s">
        <v>3097</v>
      </c>
      <c r="P240" s="3" t="s">
        <v>51</v>
      </c>
      <c r="Q240" s="3" t="s">
        <v>2918</v>
      </c>
      <c r="R240" s="3" t="s">
        <v>9140</v>
      </c>
      <c r="S240" s="3" t="s">
        <v>8866</v>
      </c>
      <c r="V240" s="3" t="s">
        <v>8863</v>
      </c>
      <c r="W240" s="3" t="s">
        <v>8863</v>
      </c>
      <c r="Y240" s="3" t="s">
        <v>8865</v>
      </c>
      <c r="Z240" s="3" t="s">
        <v>8876</v>
      </c>
      <c r="AC240" s="3">
        <v>0</v>
      </c>
      <c r="AD240" s="3" t="s">
        <v>10020</v>
      </c>
      <c r="AE240" s="3" t="s">
        <v>10021</v>
      </c>
      <c r="AF240" s="3">
        <v>8</v>
      </c>
      <c r="AG240" s="14">
        <v>46097</v>
      </c>
    </row>
    <row r="241" spans="1:33" ht="12.5" x14ac:dyDescent="0.25">
      <c r="A241" s="3" t="s">
        <v>3098</v>
      </c>
      <c r="B241" s="3" t="s">
        <v>224</v>
      </c>
      <c r="C241" s="3" t="s">
        <v>3099</v>
      </c>
      <c r="E241" s="3">
        <v>1229</v>
      </c>
      <c r="F241" s="3">
        <v>7377</v>
      </c>
      <c r="G241" s="3">
        <v>65</v>
      </c>
      <c r="H241" s="3" t="b">
        <v>0</v>
      </c>
      <c r="I241" s="3" t="b">
        <v>0</v>
      </c>
      <c r="N241" s="3">
        <v>3.0700000000000002E-2</v>
      </c>
      <c r="O241" s="12" t="s">
        <v>3109</v>
      </c>
      <c r="P241" s="3" t="s">
        <v>51</v>
      </c>
      <c r="Q241" s="3" t="s">
        <v>2918</v>
      </c>
      <c r="R241" s="3" t="s">
        <v>9140</v>
      </c>
      <c r="S241" s="3" t="s">
        <v>8866</v>
      </c>
      <c r="V241" s="3" t="s">
        <v>8863</v>
      </c>
      <c r="W241" s="3" t="s">
        <v>8863</v>
      </c>
      <c r="Y241" s="3" t="s">
        <v>8865</v>
      </c>
      <c r="Z241" s="3" t="s">
        <v>8876</v>
      </c>
      <c r="AC241" s="3">
        <v>0</v>
      </c>
      <c r="AD241" s="3" t="s">
        <v>10020</v>
      </c>
      <c r="AE241" s="3" t="s">
        <v>10021</v>
      </c>
      <c r="AF241" s="3">
        <v>8</v>
      </c>
      <c r="AG241" s="14">
        <v>46097</v>
      </c>
    </row>
    <row r="242" spans="1:33" ht="12.5" x14ac:dyDescent="0.25">
      <c r="A242" s="3" t="s">
        <v>3110</v>
      </c>
      <c r="B242" s="3" t="s">
        <v>224</v>
      </c>
      <c r="C242" s="3" t="s">
        <v>3111</v>
      </c>
      <c r="E242" s="3">
        <v>755</v>
      </c>
      <c r="F242" s="3">
        <v>3349</v>
      </c>
      <c r="G242" s="3">
        <v>109</v>
      </c>
      <c r="H242" s="3" t="b">
        <v>0</v>
      </c>
      <c r="I242" s="3" t="b">
        <v>0</v>
      </c>
      <c r="N242" s="3">
        <v>8.8900000000000007E-2</v>
      </c>
      <c r="O242" s="12" t="s">
        <v>3123</v>
      </c>
      <c r="P242" s="3" t="s">
        <v>51</v>
      </c>
      <c r="Q242" s="3" t="s">
        <v>2918</v>
      </c>
      <c r="R242" s="3" t="s">
        <v>9140</v>
      </c>
      <c r="S242" s="3" t="s">
        <v>8866</v>
      </c>
      <c r="V242" s="3" t="s">
        <v>8863</v>
      </c>
      <c r="W242" s="3" t="s">
        <v>8863</v>
      </c>
      <c r="Y242" s="3" t="s">
        <v>8865</v>
      </c>
      <c r="Z242" s="3" t="s">
        <v>8876</v>
      </c>
      <c r="AC242" s="3">
        <v>0</v>
      </c>
      <c r="AD242" s="3" t="s">
        <v>10020</v>
      </c>
      <c r="AE242" s="3" t="s">
        <v>10021</v>
      </c>
      <c r="AF242" s="3">
        <v>8</v>
      </c>
      <c r="AG242" s="14">
        <v>46097</v>
      </c>
    </row>
    <row r="243" spans="1:33" ht="12.5" x14ac:dyDescent="0.25">
      <c r="A243" s="3" t="s">
        <v>3124</v>
      </c>
      <c r="B243" s="3" t="s">
        <v>224</v>
      </c>
      <c r="C243" s="3" t="s">
        <v>3125</v>
      </c>
      <c r="D243" s="3" t="s">
        <v>3126</v>
      </c>
      <c r="E243" s="3">
        <v>748</v>
      </c>
      <c r="F243" s="3">
        <v>1477</v>
      </c>
      <c r="G243" s="3">
        <v>102</v>
      </c>
      <c r="H243" s="3" t="b">
        <v>0</v>
      </c>
      <c r="I243" s="3" t="b">
        <v>0</v>
      </c>
      <c r="N243" s="3">
        <v>0.11409999999999999</v>
      </c>
      <c r="O243" s="12" t="s">
        <v>3138</v>
      </c>
      <c r="P243" s="3" t="s">
        <v>51</v>
      </c>
      <c r="Q243" s="3" t="s">
        <v>2918</v>
      </c>
      <c r="R243" s="3" t="s">
        <v>9140</v>
      </c>
      <c r="S243" s="3" t="s">
        <v>8866</v>
      </c>
      <c r="V243" s="3" t="s">
        <v>8863</v>
      </c>
      <c r="W243" s="3" t="s">
        <v>8863</v>
      </c>
      <c r="Y243" s="3" t="s">
        <v>8865</v>
      </c>
      <c r="Z243" s="3" t="s">
        <v>8876</v>
      </c>
      <c r="AC243" s="3">
        <v>0</v>
      </c>
      <c r="AD243" s="3" t="s">
        <v>10020</v>
      </c>
      <c r="AE243" s="3" t="s">
        <v>10021</v>
      </c>
      <c r="AF243" s="3">
        <v>8</v>
      </c>
      <c r="AG243" s="14">
        <v>46097</v>
      </c>
    </row>
    <row r="244" spans="1:33" ht="12.5" x14ac:dyDescent="0.25">
      <c r="A244" s="3" t="s">
        <v>3139</v>
      </c>
      <c r="B244" s="3" t="s">
        <v>224</v>
      </c>
      <c r="E244" s="3">
        <v>606</v>
      </c>
      <c r="F244" s="3">
        <v>1479</v>
      </c>
      <c r="G244" s="3">
        <v>148</v>
      </c>
      <c r="H244" s="3" t="b">
        <v>0</v>
      </c>
      <c r="I244" s="3" t="b">
        <v>0</v>
      </c>
      <c r="N244" s="3">
        <v>9.5000000000000001E-2</v>
      </c>
      <c r="O244" s="12" t="s">
        <v>3151</v>
      </c>
      <c r="P244" s="3" t="s">
        <v>51</v>
      </c>
      <c r="Q244" s="3" t="s">
        <v>2918</v>
      </c>
      <c r="R244" s="3" t="s">
        <v>9140</v>
      </c>
      <c r="S244" s="3" t="s">
        <v>8866</v>
      </c>
      <c r="V244" s="3" t="s">
        <v>8863</v>
      </c>
      <c r="W244" s="3" t="s">
        <v>8863</v>
      </c>
      <c r="Y244" s="3" t="s">
        <v>8865</v>
      </c>
      <c r="Z244" s="3" t="s">
        <v>8876</v>
      </c>
      <c r="AC244" s="3">
        <v>0</v>
      </c>
      <c r="AD244" s="3" t="s">
        <v>10020</v>
      </c>
      <c r="AE244" s="3" t="s">
        <v>10021</v>
      </c>
      <c r="AF244" s="3">
        <v>8</v>
      </c>
      <c r="AG244" s="14">
        <v>46097</v>
      </c>
    </row>
    <row r="245" spans="1:33" ht="12.5" x14ac:dyDescent="0.25">
      <c r="A245" s="3" t="s">
        <v>3152</v>
      </c>
      <c r="B245" s="3" t="s">
        <v>224</v>
      </c>
      <c r="C245" s="3" t="s">
        <v>3153</v>
      </c>
      <c r="D245" s="3" t="s">
        <v>3154</v>
      </c>
      <c r="E245" s="3">
        <v>2853</v>
      </c>
      <c r="F245" s="3">
        <v>140</v>
      </c>
      <c r="G245" s="3">
        <v>121</v>
      </c>
      <c r="H245" s="3" t="b">
        <v>0</v>
      </c>
      <c r="I245" s="3" t="b">
        <v>1</v>
      </c>
      <c r="J245" s="3" t="s">
        <v>503</v>
      </c>
      <c r="K245" s="12" t="s">
        <v>3155</v>
      </c>
      <c r="N245" s="3">
        <v>1.5599999999999999E-2</v>
      </c>
      <c r="O245" s="12" t="s">
        <v>3166</v>
      </c>
      <c r="P245" s="3" t="s">
        <v>51</v>
      </c>
      <c r="Q245" s="3" t="s">
        <v>2918</v>
      </c>
      <c r="R245" s="3" t="s">
        <v>9140</v>
      </c>
      <c r="S245" s="3" t="s">
        <v>8866</v>
      </c>
      <c r="V245" s="3" t="s">
        <v>8863</v>
      </c>
      <c r="W245" s="3" t="s">
        <v>8863</v>
      </c>
      <c r="Y245" s="3" t="s">
        <v>8865</v>
      </c>
      <c r="Z245" s="3" t="s">
        <v>8876</v>
      </c>
      <c r="AC245" s="3">
        <v>0</v>
      </c>
      <c r="AD245" s="3" t="s">
        <v>10020</v>
      </c>
      <c r="AE245" s="3" t="s">
        <v>10021</v>
      </c>
      <c r="AF245" s="3">
        <v>8</v>
      </c>
      <c r="AG245" s="14">
        <v>46097</v>
      </c>
    </row>
    <row r="246" spans="1:33" ht="12.5" x14ac:dyDescent="0.25">
      <c r="A246" s="3" t="s">
        <v>3167</v>
      </c>
      <c r="B246" s="3" t="s">
        <v>224</v>
      </c>
      <c r="C246" s="3" t="s">
        <v>3168</v>
      </c>
      <c r="E246" s="3">
        <v>538</v>
      </c>
      <c r="F246" s="3">
        <v>3506</v>
      </c>
      <c r="G246" s="3">
        <v>19</v>
      </c>
      <c r="H246" s="3" t="b">
        <v>0</v>
      </c>
      <c r="I246" s="3" t="b">
        <v>1</v>
      </c>
      <c r="J246" s="3" t="s">
        <v>503</v>
      </c>
      <c r="N246" s="3">
        <v>0.1056</v>
      </c>
      <c r="O246" s="12" t="s">
        <v>3179</v>
      </c>
      <c r="P246" s="3" t="s">
        <v>51</v>
      </c>
      <c r="Q246" s="3" t="s">
        <v>2918</v>
      </c>
      <c r="R246" s="3" t="s">
        <v>9140</v>
      </c>
      <c r="S246" s="3" t="s">
        <v>8866</v>
      </c>
      <c r="V246" s="3" t="s">
        <v>8863</v>
      </c>
      <c r="W246" s="3" t="s">
        <v>8863</v>
      </c>
      <c r="Y246" s="3" t="s">
        <v>8865</v>
      </c>
      <c r="Z246" s="3" t="s">
        <v>8876</v>
      </c>
      <c r="AC246" s="3">
        <v>0</v>
      </c>
      <c r="AD246" s="3" t="s">
        <v>10020</v>
      </c>
      <c r="AE246" s="3" t="s">
        <v>10021</v>
      </c>
      <c r="AF246" s="3">
        <v>8</v>
      </c>
      <c r="AG246" s="14">
        <v>46097</v>
      </c>
    </row>
    <row r="247" spans="1:33" ht="12.5" x14ac:dyDescent="0.25">
      <c r="A247" s="3" t="s">
        <v>3180</v>
      </c>
      <c r="B247" s="3" t="s">
        <v>224</v>
      </c>
      <c r="C247" s="3" t="s">
        <v>3181</v>
      </c>
      <c r="D247" s="3" t="s">
        <v>3182</v>
      </c>
      <c r="E247" s="3">
        <v>3968</v>
      </c>
      <c r="F247" s="3">
        <v>1701</v>
      </c>
      <c r="G247" s="3">
        <v>483</v>
      </c>
      <c r="H247" s="3" t="b">
        <v>1</v>
      </c>
      <c r="I247" s="3" t="b">
        <v>0</v>
      </c>
      <c r="J247" s="3" t="s">
        <v>473</v>
      </c>
      <c r="N247" s="3">
        <v>1.7399999999999999E-2</v>
      </c>
      <c r="O247" s="12" t="s">
        <v>3194</v>
      </c>
      <c r="P247" s="3" t="s">
        <v>51</v>
      </c>
      <c r="Q247" s="3" t="s">
        <v>2918</v>
      </c>
      <c r="R247" s="3" t="s">
        <v>9140</v>
      </c>
      <c r="S247" s="3" t="s">
        <v>8866</v>
      </c>
      <c r="V247" s="3" t="s">
        <v>8863</v>
      </c>
      <c r="W247" s="3" t="s">
        <v>8863</v>
      </c>
      <c r="Y247" s="3" t="s">
        <v>8865</v>
      </c>
      <c r="Z247" s="3" t="s">
        <v>8876</v>
      </c>
      <c r="AC247" s="3">
        <v>0</v>
      </c>
      <c r="AD247" s="3" t="s">
        <v>10020</v>
      </c>
      <c r="AE247" s="3" t="s">
        <v>10021</v>
      </c>
      <c r="AF247" s="3">
        <v>8</v>
      </c>
      <c r="AG247" s="14">
        <v>46097</v>
      </c>
    </row>
    <row r="248" spans="1:33" ht="12.5" x14ac:dyDescent="0.25">
      <c r="A248" s="3" t="s">
        <v>3195</v>
      </c>
      <c r="B248" s="3" t="s">
        <v>224</v>
      </c>
      <c r="C248" s="3" t="s">
        <v>3196</v>
      </c>
      <c r="D248" s="3" t="s">
        <v>3197</v>
      </c>
      <c r="E248" s="3">
        <v>5594</v>
      </c>
      <c r="F248" s="3">
        <v>5224</v>
      </c>
      <c r="G248" s="3">
        <v>1648</v>
      </c>
      <c r="H248" s="3" t="b">
        <v>0</v>
      </c>
      <c r="I248" s="3" t="b">
        <v>0</v>
      </c>
      <c r="K248" s="12" t="s">
        <v>3198</v>
      </c>
      <c r="N248" s="3">
        <v>2.7400000000000001E-2</v>
      </c>
      <c r="O248" s="12" t="s">
        <v>3211</v>
      </c>
      <c r="P248" s="3" t="s">
        <v>51</v>
      </c>
      <c r="Q248" s="3" t="s">
        <v>2918</v>
      </c>
      <c r="R248" s="3" t="s">
        <v>9140</v>
      </c>
      <c r="S248" s="3" t="s">
        <v>8866</v>
      </c>
      <c r="V248" s="3" t="s">
        <v>8863</v>
      </c>
      <c r="W248" s="3" t="s">
        <v>8863</v>
      </c>
      <c r="Y248" s="3" t="s">
        <v>8865</v>
      </c>
      <c r="Z248" s="3" t="s">
        <v>8876</v>
      </c>
      <c r="AC248" s="3">
        <v>0</v>
      </c>
      <c r="AD248" s="3" t="s">
        <v>10020</v>
      </c>
      <c r="AE248" s="3" t="s">
        <v>10021</v>
      </c>
      <c r="AF248" s="3">
        <v>8</v>
      </c>
      <c r="AG248" s="14">
        <v>46097</v>
      </c>
    </row>
    <row r="249" spans="1:33" ht="12.5" x14ac:dyDescent="0.25">
      <c r="A249" s="3" t="s">
        <v>3212</v>
      </c>
      <c r="B249" s="3" t="s">
        <v>224</v>
      </c>
      <c r="C249" s="3" t="s">
        <v>3213</v>
      </c>
      <c r="E249" s="3">
        <v>311</v>
      </c>
      <c r="F249" s="3">
        <v>1705</v>
      </c>
      <c r="G249" s="3">
        <v>105</v>
      </c>
      <c r="H249" s="3" t="b">
        <v>0</v>
      </c>
      <c r="I249" s="3" t="b">
        <v>0</v>
      </c>
      <c r="N249" s="3">
        <v>2.1974999999999998</v>
      </c>
      <c r="O249" s="12" t="s">
        <v>3226</v>
      </c>
      <c r="P249" s="3" t="s">
        <v>51</v>
      </c>
      <c r="Q249" s="3" t="s">
        <v>2918</v>
      </c>
      <c r="R249" s="3" t="s">
        <v>9140</v>
      </c>
      <c r="S249" s="3" t="s">
        <v>8866</v>
      </c>
      <c r="V249" s="3" t="s">
        <v>8863</v>
      </c>
      <c r="W249" s="3" t="s">
        <v>8863</v>
      </c>
      <c r="Y249" s="3" t="s">
        <v>8865</v>
      </c>
      <c r="Z249" s="3" t="s">
        <v>8876</v>
      </c>
      <c r="AC249" s="3">
        <v>0</v>
      </c>
      <c r="AD249" s="3" t="s">
        <v>10020</v>
      </c>
      <c r="AE249" s="3" t="s">
        <v>10021</v>
      </c>
      <c r="AF249" s="3">
        <v>8</v>
      </c>
      <c r="AG249" s="14">
        <v>46097</v>
      </c>
    </row>
    <row r="250" spans="1:33" ht="12.5" x14ac:dyDescent="0.25">
      <c r="A250" s="3" t="s">
        <v>3227</v>
      </c>
      <c r="B250" s="3" t="s">
        <v>224</v>
      </c>
      <c r="C250" s="3" t="s">
        <v>3228</v>
      </c>
      <c r="E250" s="3">
        <v>130</v>
      </c>
      <c r="F250" s="3">
        <v>732</v>
      </c>
      <c r="G250" s="3">
        <v>21</v>
      </c>
      <c r="H250" s="3" t="b">
        <v>0</v>
      </c>
      <c r="I250" s="3" t="b">
        <v>0</v>
      </c>
      <c r="N250" s="3">
        <v>0.16089999999999999</v>
      </c>
      <c r="O250" s="12" t="s">
        <v>3237</v>
      </c>
      <c r="P250" s="3" t="s">
        <v>51</v>
      </c>
      <c r="Q250" s="3" t="s">
        <v>2918</v>
      </c>
      <c r="R250" s="3" t="s">
        <v>9140</v>
      </c>
      <c r="S250" s="3" t="s">
        <v>8866</v>
      </c>
      <c r="V250" s="3" t="s">
        <v>8863</v>
      </c>
      <c r="W250" s="3" t="s">
        <v>8863</v>
      </c>
      <c r="Y250" s="3" t="s">
        <v>8865</v>
      </c>
      <c r="Z250" s="3" t="s">
        <v>8876</v>
      </c>
      <c r="AC250" s="3">
        <v>0</v>
      </c>
      <c r="AD250" s="3" t="s">
        <v>10020</v>
      </c>
      <c r="AE250" s="3" t="s">
        <v>10021</v>
      </c>
      <c r="AF250" s="3">
        <v>8</v>
      </c>
      <c r="AG250" s="14">
        <v>46097</v>
      </c>
    </row>
    <row r="251" spans="1:33" ht="12.5" x14ac:dyDescent="0.25">
      <c r="A251" s="3" t="s">
        <v>3238</v>
      </c>
      <c r="B251" s="3" t="s">
        <v>224</v>
      </c>
      <c r="C251" s="3" t="s">
        <v>3239</v>
      </c>
      <c r="D251" s="3" t="s">
        <v>3240</v>
      </c>
      <c r="E251" s="3">
        <v>333</v>
      </c>
      <c r="F251" s="3">
        <v>1877</v>
      </c>
      <c r="G251" s="3">
        <v>40</v>
      </c>
      <c r="H251" s="3" t="b">
        <v>0</v>
      </c>
      <c r="I251" s="3" t="b">
        <v>0</v>
      </c>
      <c r="J251" s="3" t="s">
        <v>3241</v>
      </c>
      <c r="K251" s="12" t="s">
        <v>3242</v>
      </c>
      <c r="N251" s="3">
        <v>0.1166</v>
      </c>
      <c r="O251" s="12" t="s">
        <v>3253</v>
      </c>
      <c r="P251" s="3" t="s">
        <v>51</v>
      </c>
      <c r="Q251" s="3" t="s">
        <v>2918</v>
      </c>
      <c r="R251" s="3" t="s">
        <v>9140</v>
      </c>
      <c r="S251" s="3" t="s">
        <v>8866</v>
      </c>
      <c r="V251" s="3" t="s">
        <v>8863</v>
      </c>
      <c r="W251" s="3" t="s">
        <v>8863</v>
      </c>
      <c r="Y251" s="3" t="s">
        <v>8865</v>
      </c>
      <c r="Z251" s="3" t="s">
        <v>8876</v>
      </c>
      <c r="AC251" s="3">
        <v>0</v>
      </c>
      <c r="AD251" s="3" t="s">
        <v>10020</v>
      </c>
      <c r="AE251" s="3" t="s">
        <v>10021</v>
      </c>
      <c r="AF251" s="3">
        <v>8</v>
      </c>
      <c r="AG251" s="14">
        <v>46097</v>
      </c>
    </row>
    <row r="252" spans="1:33" ht="12.5" x14ac:dyDescent="0.25">
      <c r="A252" s="3" t="s">
        <v>3254</v>
      </c>
      <c r="B252" s="3" t="s">
        <v>224</v>
      </c>
      <c r="C252" s="3" t="s">
        <v>3255</v>
      </c>
      <c r="D252" s="3" t="s">
        <v>3256</v>
      </c>
      <c r="E252" s="3">
        <v>8550</v>
      </c>
      <c r="F252" s="3">
        <v>611</v>
      </c>
      <c r="G252" s="3">
        <v>367</v>
      </c>
      <c r="H252" s="3" t="b">
        <v>0</v>
      </c>
      <c r="I252" s="3" t="b">
        <v>0</v>
      </c>
      <c r="J252" s="3" t="s">
        <v>3257</v>
      </c>
      <c r="K252" s="12" t="s">
        <v>3258</v>
      </c>
      <c r="N252" s="3">
        <v>2.0400000000000001E-2</v>
      </c>
      <c r="O252" s="12" t="s">
        <v>3271</v>
      </c>
      <c r="P252" s="3" t="s">
        <v>51</v>
      </c>
      <c r="Q252" s="3" t="s">
        <v>2918</v>
      </c>
      <c r="R252" s="3" t="s">
        <v>9140</v>
      </c>
      <c r="S252" s="3" t="s">
        <v>8866</v>
      </c>
      <c r="V252" s="3" t="s">
        <v>8863</v>
      </c>
      <c r="W252" s="3" t="s">
        <v>8863</v>
      </c>
      <c r="Y252" s="3" t="s">
        <v>8865</v>
      </c>
      <c r="Z252" s="3" t="s">
        <v>8876</v>
      </c>
      <c r="AC252" s="3">
        <v>0</v>
      </c>
      <c r="AD252" s="3" t="s">
        <v>10020</v>
      </c>
      <c r="AE252" s="3" t="s">
        <v>10021</v>
      </c>
      <c r="AF252" s="3">
        <v>8</v>
      </c>
      <c r="AG252" s="14">
        <v>46097</v>
      </c>
    </row>
    <row r="253" spans="1:33" ht="12.5" x14ac:dyDescent="0.25">
      <c r="A253" s="3" t="s">
        <v>3272</v>
      </c>
      <c r="B253" s="3" t="s">
        <v>224</v>
      </c>
      <c r="C253" s="3" t="s">
        <v>3273</v>
      </c>
      <c r="E253" s="3">
        <v>419</v>
      </c>
      <c r="F253" s="3">
        <v>843</v>
      </c>
      <c r="G253" s="3">
        <v>85</v>
      </c>
      <c r="H253" s="3" t="b">
        <v>0</v>
      </c>
      <c r="I253" s="3" t="b">
        <v>0</v>
      </c>
      <c r="N253" s="3">
        <v>0.19070000000000001</v>
      </c>
      <c r="O253" s="12" t="s">
        <v>3283</v>
      </c>
      <c r="P253" s="3" t="s">
        <v>51</v>
      </c>
      <c r="Q253" s="3" t="s">
        <v>2918</v>
      </c>
      <c r="R253" s="3" t="s">
        <v>9140</v>
      </c>
      <c r="S253" s="3" t="s">
        <v>8866</v>
      </c>
      <c r="V253" s="3" t="s">
        <v>8863</v>
      </c>
      <c r="W253" s="3" t="s">
        <v>8863</v>
      </c>
      <c r="Y253" s="3" t="s">
        <v>8865</v>
      </c>
      <c r="Z253" s="3" t="s">
        <v>8876</v>
      </c>
      <c r="AC253" s="3">
        <v>0</v>
      </c>
      <c r="AD253" s="3" t="s">
        <v>10020</v>
      </c>
      <c r="AE253" s="3" t="s">
        <v>10021</v>
      </c>
      <c r="AF253" s="3">
        <v>8</v>
      </c>
      <c r="AG253" s="14">
        <v>46097</v>
      </c>
    </row>
    <row r="254" spans="1:33" ht="12.5" x14ac:dyDescent="0.25">
      <c r="A254" s="3" t="s">
        <v>3295</v>
      </c>
      <c r="B254" s="3" t="s">
        <v>224</v>
      </c>
      <c r="C254" s="3" t="s">
        <v>3296</v>
      </c>
      <c r="E254" s="3">
        <v>823</v>
      </c>
      <c r="F254" s="3">
        <v>2226</v>
      </c>
      <c r="G254" s="3">
        <v>818</v>
      </c>
      <c r="H254" s="3" t="b">
        <v>0</v>
      </c>
      <c r="I254" s="3" t="b">
        <v>1</v>
      </c>
      <c r="J254" s="3" t="s">
        <v>3297</v>
      </c>
      <c r="N254" s="3">
        <v>8.1299999999999997E-2</v>
      </c>
      <c r="O254" s="12" t="s">
        <v>3308</v>
      </c>
      <c r="P254" s="3" t="s">
        <v>51</v>
      </c>
      <c r="Q254" s="3" t="s">
        <v>2918</v>
      </c>
      <c r="R254" s="3" t="s">
        <v>9140</v>
      </c>
      <c r="S254" s="3" t="s">
        <v>8866</v>
      </c>
      <c r="V254" s="3" t="s">
        <v>8863</v>
      </c>
      <c r="W254" s="3" t="s">
        <v>8863</v>
      </c>
      <c r="Y254" s="3" t="s">
        <v>8865</v>
      </c>
      <c r="Z254" s="3" t="s">
        <v>8876</v>
      </c>
      <c r="AC254" s="3">
        <v>0</v>
      </c>
      <c r="AD254" s="3" t="s">
        <v>10020</v>
      </c>
      <c r="AE254" s="3" t="s">
        <v>10021</v>
      </c>
      <c r="AF254" s="3">
        <v>8</v>
      </c>
      <c r="AG254" s="14">
        <v>46097</v>
      </c>
    </row>
    <row r="255" spans="1:33" ht="12.5" x14ac:dyDescent="0.25">
      <c r="A255" s="3" t="s">
        <v>3309</v>
      </c>
      <c r="B255" s="3" t="s">
        <v>224</v>
      </c>
      <c r="C255" s="3" t="s">
        <v>3310</v>
      </c>
      <c r="D255" s="3" t="s">
        <v>3311</v>
      </c>
      <c r="E255" s="3">
        <v>502</v>
      </c>
      <c r="F255" s="3">
        <v>566</v>
      </c>
      <c r="G255" s="3">
        <v>22</v>
      </c>
      <c r="H255" s="3" t="b">
        <v>0</v>
      </c>
      <c r="I255" s="3" t="b">
        <v>0</v>
      </c>
      <c r="J255" s="3" t="s">
        <v>473</v>
      </c>
      <c r="N255" s="3">
        <v>0.15290000000000001</v>
      </c>
      <c r="O255" s="12" t="s">
        <v>3322</v>
      </c>
      <c r="P255" s="3" t="s">
        <v>51</v>
      </c>
      <c r="Q255" s="3" t="s">
        <v>2918</v>
      </c>
      <c r="R255" s="3" t="s">
        <v>9140</v>
      </c>
      <c r="S255" s="3" t="s">
        <v>8866</v>
      </c>
      <c r="V255" s="3" t="s">
        <v>8863</v>
      </c>
      <c r="W255" s="3" t="s">
        <v>8863</v>
      </c>
      <c r="Y255" s="3" t="s">
        <v>8865</v>
      </c>
      <c r="Z255" s="3" t="s">
        <v>8876</v>
      </c>
      <c r="AC255" s="3">
        <v>0</v>
      </c>
      <c r="AD255" s="3" t="s">
        <v>10020</v>
      </c>
      <c r="AE255" s="3" t="s">
        <v>10021</v>
      </c>
      <c r="AF255" s="3">
        <v>4</v>
      </c>
      <c r="AG255" s="14">
        <v>46097</v>
      </c>
    </row>
    <row r="256" spans="1:33" ht="12.5" x14ac:dyDescent="0.25">
      <c r="A256" s="3" t="s">
        <v>3323</v>
      </c>
      <c r="B256" s="3" t="s">
        <v>224</v>
      </c>
      <c r="C256" s="3" t="s">
        <v>3324</v>
      </c>
      <c r="E256" s="3">
        <v>456</v>
      </c>
      <c r="F256" s="3">
        <v>5223</v>
      </c>
      <c r="G256" s="3">
        <v>52</v>
      </c>
      <c r="H256" s="3" t="b">
        <v>0</v>
      </c>
      <c r="I256" s="3" t="b">
        <v>0</v>
      </c>
      <c r="N256" s="3">
        <v>0.1036</v>
      </c>
      <c r="O256" s="12" t="s">
        <v>3334</v>
      </c>
      <c r="P256" s="3" t="s">
        <v>51</v>
      </c>
      <c r="Q256" s="3" t="s">
        <v>2918</v>
      </c>
      <c r="R256" s="3" t="s">
        <v>9140</v>
      </c>
      <c r="S256" s="3" t="s">
        <v>8866</v>
      </c>
      <c r="V256" s="3" t="s">
        <v>8863</v>
      </c>
      <c r="W256" s="3" t="s">
        <v>8863</v>
      </c>
      <c r="Y256" s="3" t="s">
        <v>8865</v>
      </c>
      <c r="Z256" s="3" t="s">
        <v>8876</v>
      </c>
      <c r="AC256" s="3">
        <v>0</v>
      </c>
      <c r="AD256" s="3" t="s">
        <v>10020</v>
      </c>
      <c r="AE256" s="3" t="s">
        <v>10021</v>
      </c>
      <c r="AF256" s="3">
        <v>8</v>
      </c>
      <c r="AG256" s="14">
        <v>46097</v>
      </c>
    </row>
    <row r="257" spans="1:33" ht="12.5" x14ac:dyDescent="0.25">
      <c r="A257" s="3" t="s">
        <v>3335</v>
      </c>
      <c r="B257" s="3" t="s">
        <v>224</v>
      </c>
      <c r="C257" s="3" t="s">
        <v>3336</v>
      </c>
      <c r="D257" s="3" t="s">
        <v>3337</v>
      </c>
      <c r="E257" s="3">
        <v>992</v>
      </c>
      <c r="F257" s="3">
        <v>690</v>
      </c>
      <c r="G257" s="3">
        <v>112</v>
      </c>
      <c r="H257" s="3" t="b">
        <v>0</v>
      </c>
      <c r="I257" s="3" t="b">
        <v>0</v>
      </c>
      <c r="N257" s="3">
        <v>0.14910000000000001</v>
      </c>
      <c r="O257" s="12" t="s">
        <v>3349</v>
      </c>
      <c r="P257" s="3" t="s">
        <v>51</v>
      </c>
      <c r="Q257" s="3" t="s">
        <v>2918</v>
      </c>
      <c r="R257" s="3" t="s">
        <v>9140</v>
      </c>
      <c r="S257" s="3" t="s">
        <v>8866</v>
      </c>
      <c r="V257" s="3" t="s">
        <v>8863</v>
      </c>
      <c r="W257" s="3" t="s">
        <v>8863</v>
      </c>
      <c r="Y257" s="3" t="s">
        <v>8865</v>
      </c>
      <c r="Z257" s="3" t="s">
        <v>8876</v>
      </c>
      <c r="AC257" s="3">
        <v>0</v>
      </c>
      <c r="AD257" s="3" t="s">
        <v>10020</v>
      </c>
      <c r="AE257" s="3" t="s">
        <v>10021</v>
      </c>
      <c r="AF257" s="3">
        <v>8</v>
      </c>
      <c r="AG257" s="14">
        <v>46097</v>
      </c>
    </row>
    <row r="258" spans="1:33" ht="12.5" x14ac:dyDescent="0.25">
      <c r="A258" s="3" t="s">
        <v>3350</v>
      </c>
      <c r="B258" s="3" t="s">
        <v>224</v>
      </c>
      <c r="C258" s="3" t="s">
        <v>3351</v>
      </c>
      <c r="D258" s="3" t="s">
        <v>3352</v>
      </c>
      <c r="E258" s="3">
        <v>494</v>
      </c>
      <c r="F258" s="3">
        <v>375</v>
      </c>
      <c r="G258" s="3">
        <v>19</v>
      </c>
      <c r="H258" s="3" t="b">
        <v>0</v>
      </c>
      <c r="I258" s="3" t="b">
        <v>0</v>
      </c>
      <c r="N258" s="3">
        <v>0.2097</v>
      </c>
      <c r="O258" s="12" t="s">
        <v>3363</v>
      </c>
      <c r="P258" s="3" t="s">
        <v>51</v>
      </c>
      <c r="Q258" s="3" t="s">
        <v>2918</v>
      </c>
      <c r="R258" s="3" t="s">
        <v>9140</v>
      </c>
      <c r="S258" s="3" t="s">
        <v>8866</v>
      </c>
      <c r="V258" s="3" t="s">
        <v>8863</v>
      </c>
      <c r="W258" s="3" t="s">
        <v>8863</v>
      </c>
      <c r="Y258" s="3" t="s">
        <v>8865</v>
      </c>
      <c r="Z258" s="3" t="s">
        <v>8876</v>
      </c>
      <c r="AC258" s="3">
        <v>0</v>
      </c>
      <c r="AD258" s="3" t="s">
        <v>10020</v>
      </c>
      <c r="AE258" s="3" t="s">
        <v>10021</v>
      </c>
      <c r="AF258" s="3">
        <v>8</v>
      </c>
      <c r="AG258" s="14">
        <v>46097</v>
      </c>
    </row>
    <row r="259" spans="1:33" ht="12.5" x14ac:dyDescent="0.25">
      <c r="A259" s="3" t="s">
        <v>3364</v>
      </c>
      <c r="B259" s="3" t="s">
        <v>224</v>
      </c>
      <c r="C259" s="3" t="s">
        <v>3365</v>
      </c>
      <c r="E259" s="3">
        <v>61</v>
      </c>
      <c r="F259" s="3">
        <v>6562</v>
      </c>
      <c r="G259" s="3">
        <v>15</v>
      </c>
      <c r="H259" s="3" t="b">
        <v>0</v>
      </c>
      <c r="I259" s="3" t="b">
        <v>0</v>
      </c>
      <c r="N259" s="3">
        <v>0.1066</v>
      </c>
      <c r="O259" s="12" t="s">
        <v>3374</v>
      </c>
      <c r="P259" s="3" t="s">
        <v>51</v>
      </c>
      <c r="Q259" s="3" t="s">
        <v>2918</v>
      </c>
      <c r="R259" s="3" t="s">
        <v>9140</v>
      </c>
      <c r="S259" s="3" t="s">
        <v>8866</v>
      </c>
      <c r="V259" s="3" t="s">
        <v>8863</v>
      </c>
      <c r="W259" s="3" t="s">
        <v>8863</v>
      </c>
      <c r="Y259" s="3" t="s">
        <v>8865</v>
      </c>
      <c r="Z259" s="3" t="s">
        <v>8876</v>
      </c>
      <c r="AC259" s="3">
        <v>0</v>
      </c>
      <c r="AD259" s="3" t="s">
        <v>10020</v>
      </c>
      <c r="AE259" s="3" t="s">
        <v>10021</v>
      </c>
      <c r="AF259" s="3">
        <v>8</v>
      </c>
      <c r="AG259" s="14">
        <v>46097</v>
      </c>
    </row>
    <row r="260" spans="1:33" ht="12.5" x14ac:dyDescent="0.25">
      <c r="A260" s="3" t="s">
        <v>3375</v>
      </c>
      <c r="B260" s="3" t="s">
        <v>224</v>
      </c>
      <c r="C260" s="3" t="s">
        <v>3376</v>
      </c>
      <c r="E260" s="3">
        <v>206</v>
      </c>
      <c r="F260" s="3">
        <v>113</v>
      </c>
      <c r="G260" s="3">
        <v>30</v>
      </c>
      <c r="H260" s="3" t="b">
        <v>0</v>
      </c>
      <c r="I260" s="3" t="b">
        <v>0</v>
      </c>
      <c r="N260" s="3">
        <v>0.1036</v>
      </c>
      <c r="O260" s="12" t="s">
        <v>3387</v>
      </c>
      <c r="P260" s="3" t="s">
        <v>51</v>
      </c>
      <c r="Q260" s="3" t="s">
        <v>2918</v>
      </c>
      <c r="R260" s="3" t="s">
        <v>9140</v>
      </c>
      <c r="S260" s="3" t="s">
        <v>8866</v>
      </c>
      <c r="V260" s="3" t="s">
        <v>8863</v>
      </c>
      <c r="W260" s="3" t="s">
        <v>8863</v>
      </c>
      <c r="Y260" s="3" t="s">
        <v>8865</v>
      </c>
      <c r="Z260" s="3" t="s">
        <v>8876</v>
      </c>
      <c r="AC260" s="3">
        <v>0</v>
      </c>
      <c r="AD260" s="3" t="s">
        <v>10020</v>
      </c>
      <c r="AE260" s="3" t="s">
        <v>10021</v>
      </c>
      <c r="AF260" s="3">
        <v>8</v>
      </c>
      <c r="AG260" s="14">
        <v>46097</v>
      </c>
    </row>
    <row r="261" spans="1:33" ht="12.5" x14ac:dyDescent="0.25">
      <c r="A261" s="3" t="s">
        <v>3388</v>
      </c>
      <c r="B261" s="3" t="s">
        <v>224</v>
      </c>
      <c r="C261" s="3" t="s">
        <v>3389</v>
      </c>
      <c r="D261" s="3" t="s">
        <v>3390</v>
      </c>
      <c r="E261" s="3">
        <v>394</v>
      </c>
      <c r="F261" s="3">
        <v>362</v>
      </c>
      <c r="G261" s="3">
        <v>10</v>
      </c>
      <c r="H261" s="3" t="b">
        <v>0</v>
      </c>
      <c r="I261" s="3" t="b">
        <v>1</v>
      </c>
      <c r="J261" s="3" t="s">
        <v>3391</v>
      </c>
      <c r="N261" s="3">
        <v>0.48299999999999998</v>
      </c>
      <c r="O261" s="12" t="s">
        <v>3403</v>
      </c>
      <c r="P261" s="3" t="s">
        <v>51</v>
      </c>
      <c r="Q261" s="3" t="s">
        <v>2918</v>
      </c>
      <c r="R261" s="3" t="s">
        <v>9140</v>
      </c>
      <c r="S261" s="3" t="s">
        <v>8866</v>
      </c>
      <c r="V261" s="3" t="s">
        <v>8863</v>
      </c>
      <c r="W261" s="3" t="s">
        <v>8863</v>
      </c>
      <c r="Y261" s="3" t="s">
        <v>8865</v>
      </c>
      <c r="Z261" s="3" t="s">
        <v>8876</v>
      </c>
      <c r="AC261" s="3">
        <v>0</v>
      </c>
      <c r="AD261" s="3" t="s">
        <v>10020</v>
      </c>
      <c r="AE261" s="3" t="s">
        <v>10021</v>
      </c>
      <c r="AF261" s="3">
        <v>8</v>
      </c>
      <c r="AG261" s="14">
        <v>46097</v>
      </c>
    </row>
    <row r="262" spans="1:33" ht="12.5" x14ac:dyDescent="0.25">
      <c r="A262" s="3" t="s">
        <v>3420</v>
      </c>
      <c r="B262" s="3" t="s">
        <v>224</v>
      </c>
      <c r="C262" s="3" t="s">
        <v>3421</v>
      </c>
      <c r="D262" s="3" t="s">
        <v>3422</v>
      </c>
      <c r="E262" s="3">
        <v>28661</v>
      </c>
      <c r="F262" s="3">
        <v>2419</v>
      </c>
      <c r="G262" s="3">
        <v>4567</v>
      </c>
      <c r="H262" s="3" t="b">
        <v>0</v>
      </c>
      <c r="I262" s="3" t="b">
        <v>0</v>
      </c>
      <c r="J262" s="3" t="s">
        <v>3423</v>
      </c>
      <c r="K262" s="12" t="s">
        <v>3424</v>
      </c>
      <c r="M262" s="3">
        <v>902163846385</v>
      </c>
      <c r="N262" s="3">
        <v>5.9999999999999995E-4</v>
      </c>
      <c r="O262" s="12" t="s">
        <v>3433</v>
      </c>
      <c r="P262" s="3" t="s">
        <v>51</v>
      </c>
      <c r="Q262" s="3" t="s">
        <v>2918</v>
      </c>
      <c r="R262" s="3" t="s">
        <v>9140</v>
      </c>
      <c r="S262" s="3" t="s">
        <v>8866</v>
      </c>
      <c r="V262" s="3" t="s">
        <v>8863</v>
      </c>
      <c r="W262" s="3" t="s">
        <v>8863</v>
      </c>
      <c r="Y262" s="3" t="s">
        <v>8865</v>
      </c>
      <c r="Z262" s="3" t="s">
        <v>8876</v>
      </c>
      <c r="AC262" s="3">
        <v>0</v>
      </c>
      <c r="AD262" s="3" t="s">
        <v>10020</v>
      </c>
      <c r="AE262" s="3" t="s">
        <v>10021</v>
      </c>
      <c r="AF262" s="3">
        <v>0</v>
      </c>
      <c r="AG262" s="14">
        <v>46097</v>
      </c>
    </row>
    <row r="263" spans="1:33" ht="12.5" x14ac:dyDescent="0.25">
      <c r="A263" s="3" t="s">
        <v>3449</v>
      </c>
      <c r="B263" s="3" t="s">
        <v>224</v>
      </c>
      <c r="C263" s="3" t="s">
        <v>3450</v>
      </c>
      <c r="D263" s="3" t="s">
        <v>3451</v>
      </c>
      <c r="E263" s="3">
        <v>524</v>
      </c>
      <c r="F263" s="3">
        <v>1532</v>
      </c>
      <c r="G263" s="3">
        <v>658</v>
      </c>
      <c r="H263" s="3" t="b">
        <v>0</v>
      </c>
      <c r="I263" s="3" t="b">
        <v>0</v>
      </c>
      <c r="K263" s="12" t="s">
        <v>3452</v>
      </c>
      <c r="N263" s="3">
        <v>7.5999999999999998E-2</v>
      </c>
      <c r="O263" s="12" t="s">
        <v>3464</v>
      </c>
      <c r="P263" s="3" t="s">
        <v>51</v>
      </c>
      <c r="Q263" s="3" t="s">
        <v>2918</v>
      </c>
      <c r="R263" s="3" t="s">
        <v>9140</v>
      </c>
      <c r="S263" s="3" t="s">
        <v>8866</v>
      </c>
      <c r="V263" s="3" t="s">
        <v>8863</v>
      </c>
      <c r="W263" s="3" t="s">
        <v>8863</v>
      </c>
      <c r="Y263" s="3" t="s">
        <v>8865</v>
      </c>
      <c r="Z263" s="3" t="s">
        <v>8876</v>
      </c>
      <c r="AC263" s="3">
        <v>0</v>
      </c>
      <c r="AD263" s="3" t="s">
        <v>10020</v>
      </c>
      <c r="AE263" s="3" t="s">
        <v>10021</v>
      </c>
      <c r="AF263" s="3">
        <v>8</v>
      </c>
      <c r="AG263" s="14">
        <v>46097</v>
      </c>
    </row>
    <row r="264" spans="1:33" ht="12.5" x14ac:dyDescent="0.25">
      <c r="A264" s="3" t="s">
        <v>3465</v>
      </c>
      <c r="B264" s="3" t="s">
        <v>224</v>
      </c>
      <c r="C264" s="3" t="s">
        <v>3466</v>
      </c>
      <c r="E264" s="3">
        <v>318</v>
      </c>
      <c r="F264" s="3">
        <v>685</v>
      </c>
      <c r="G264" s="3">
        <v>12</v>
      </c>
      <c r="H264" s="3" t="b">
        <v>0</v>
      </c>
      <c r="I264" s="3" t="b">
        <v>0</v>
      </c>
      <c r="K264" s="12" t="s">
        <v>3467</v>
      </c>
      <c r="N264" s="3">
        <v>0.20549999999999999</v>
      </c>
      <c r="O264" s="12" t="s">
        <v>3476</v>
      </c>
      <c r="P264" s="3" t="s">
        <v>51</v>
      </c>
      <c r="Q264" s="3" t="s">
        <v>2918</v>
      </c>
      <c r="R264" s="3" t="s">
        <v>9140</v>
      </c>
      <c r="S264" s="3" t="s">
        <v>8866</v>
      </c>
      <c r="V264" s="3" t="s">
        <v>8863</v>
      </c>
      <c r="W264" s="3" t="s">
        <v>8863</v>
      </c>
      <c r="Y264" s="3" t="s">
        <v>8865</v>
      </c>
      <c r="Z264" s="3" t="s">
        <v>8876</v>
      </c>
      <c r="AC264" s="3">
        <v>0</v>
      </c>
      <c r="AD264" s="3" t="s">
        <v>10020</v>
      </c>
      <c r="AE264" s="3" t="s">
        <v>10021</v>
      </c>
      <c r="AF264" s="3">
        <v>8</v>
      </c>
      <c r="AG264" s="14">
        <v>46097</v>
      </c>
    </row>
    <row r="265" spans="1:33" ht="12.5" x14ac:dyDescent="0.25">
      <c r="A265" s="3" t="s">
        <v>3477</v>
      </c>
      <c r="B265" s="3" t="s">
        <v>224</v>
      </c>
      <c r="C265" s="3" t="s">
        <v>3478</v>
      </c>
      <c r="E265" s="3">
        <v>776</v>
      </c>
      <c r="F265" s="3">
        <v>914</v>
      </c>
      <c r="G265" s="3">
        <v>126</v>
      </c>
      <c r="H265" s="3" t="b">
        <v>0</v>
      </c>
      <c r="I265" s="3" t="b">
        <v>0</v>
      </c>
      <c r="K265" s="12" t="s">
        <v>3479</v>
      </c>
      <c r="N265" s="3">
        <v>5.91E-2</v>
      </c>
      <c r="O265" s="12" t="s">
        <v>3491</v>
      </c>
      <c r="P265" s="3" t="s">
        <v>51</v>
      </c>
      <c r="Q265" s="3" t="s">
        <v>2918</v>
      </c>
      <c r="R265" s="3" t="s">
        <v>9140</v>
      </c>
      <c r="S265" s="3" t="s">
        <v>8866</v>
      </c>
      <c r="V265" s="3" t="s">
        <v>8863</v>
      </c>
      <c r="W265" s="3" t="s">
        <v>8863</v>
      </c>
      <c r="Y265" s="3" t="s">
        <v>8865</v>
      </c>
      <c r="Z265" s="3" t="s">
        <v>8876</v>
      </c>
      <c r="AC265" s="3">
        <v>0</v>
      </c>
      <c r="AD265" s="3" t="s">
        <v>10020</v>
      </c>
      <c r="AE265" s="3" t="s">
        <v>10021</v>
      </c>
      <c r="AF265" s="3">
        <v>8</v>
      </c>
      <c r="AG265" s="14">
        <v>46097</v>
      </c>
    </row>
    <row r="266" spans="1:33" ht="12.5" x14ac:dyDescent="0.25">
      <c r="A266" s="3" t="s">
        <v>3492</v>
      </c>
      <c r="B266" s="3" t="s">
        <v>224</v>
      </c>
      <c r="C266" s="3" t="s">
        <v>3493</v>
      </c>
      <c r="D266" s="3" t="s">
        <v>3494</v>
      </c>
      <c r="E266" s="3">
        <v>631</v>
      </c>
      <c r="F266" s="3">
        <v>2960</v>
      </c>
      <c r="G266" s="3">
        <v>960</v>
      </c>
      <c r="H266" s="3" t="b">
        <v>0</v>
      </c>
      <c r="I266" s="3" t="b">
        <v>0</v>
      </c>
      <c r="J266" s="3" t="s">
        <v>473</v>
      </c>
      <c r="K266" s="12" t="s">
        <v>3495</v>
      </c>
      <c r="N266" s="3">
        <v>2.4199999999999999E-2</v>
      </c>
      <c r="O266" s="12" t="s">
        <v>3506</v>
      </c>
      <c r="P266" s="3" t="s">
        <v>51</v>
      </c>
      <c r="Q266" s="3" t="s">
        <v>2918</v>
      </c>
      <c r="R266" s="3" t="s">
        <v>9140</v>
      </c>
      <c r="S266" s="3" t="s">
        <v>8866</v>
      </c>
      <c r="V266" s="3" t="s">
        <v>8863</v>
      </c>
      <c r="W266" s="3" t="s">
        <v>8863</v>
      </c>
      <c r="Y266" s="3" t="s">
        <v>8865</v>
      </c>
      <c r="Z266" s="3" t="s">
        <v>8876</v>
      </c>
      <c r="AC266" s="3">
        <v>0</v>
      </c>
      <c r="AD266" s="3" t="s">
        <v>10020</v>
      </c>
      <c r="AE266" s="3" t="s">
        <v>10021</v>
      </c>
      <c r="AF266" s="3">
        <v>8</v>
      </c>
      <c r="AG266" s="14">
        <v>46097</v>
      </c>
    </row>
    <row r="267" spans="1:33" ht="12.5" x14ac:dyDescent="0.25">
      <c r="A267" s="3" t="s">
        <v>3507</v>
      </c>
      <c r="B267" s="3" t="s">
        <v>224</v>
      </c>
      <c r="C267" s="3" t="s">
        <v>3508</v>
      </c>
      <c r="D267" s="3" t="s">
        <v>3509</v>
      </c>
      <c r="E267" s="3">
        <v>243</v>
      </c>
      <c r="F267" s="3">
        <v>464</v>
      </c>
      <c r="G267" s="3">
        <v>394</v>
      </c>
      <c r="H267" s="3" t="b">
        <v>0</v>
      </c>
      <c r="I267" s="3" t="b">
        <v>0</v>
      </c>
      <c r="N267" s="3">
        <v>0.19270000000000001</v>
      </c>
      <c r="O267" s="12" t="s">
        <v>3521</v>
      </c>
      <c r="P267" s="3" t="s">
        <v>51</v>
      </c>
      <c r="Q267" s="3" t="s">
        <v>2918</v>
      </c>
      <c r="R267" s="3" t="s">
        <v>9140</v>
      </c>
      <c r="S267" s="3" t="s">
        <v>8866</v>
      </c>
      <c r="V267" s="3" t="s">
        <v>8863</v>
      </c>
      <c r="W267" s="3" t="s">
        <v>8863</v>
      </c>
      <c r="Y267" s="3" t="s">
        <v>8865</v>
      </c>
      <c r="Z267" s="3" t="s">
        <v>8876</v>
      </c>
      <c r="AC267" s="3">
        <v>0</v>
      </c>
      <c r="AD267" s="3" t="s">
        <v>10020</v>
      </c>
      <c r="AE267" s="3" t="s">
        <v>10021</v>
      </c>
      <c r="AF267" s="3">
        <v>8</v>
      </c>
      <c r="AG267" s="14">
        <v>46097</v>
      </c>
    </row>
    <row r="268" spans="1:33" ht="12.5" x14ac:dyDescent="0.25">
      <c r="A268" s="3" t="s">
        <v>3522</v>
      </c>
      <c r="B268" s="3" t="s">
        <v>224</v>
      </c>
      <c r="C268" s="3" t="s">
        <v>3523</v>
      </c>
      <c r="D268" s="3" t="s">
        <v>3524</v>
      </c>
      <c r="E268" s="3">
        <v>1873</v>
      </c>
      <c r="F268" s="3">
        <v>1452</v>
      </c>
      <c r="G268" s="3">
        <v>219</v>
      </c>
      <c r="H268" s="3" t="b">
        <v>0</v>
      </c>
      <c r="I268" s="3" t="b">
        <v>0</v>
      </c>
      <c r="J268" s="3" t="s">
        <v>3257</v>
      </c>
      <c r="K268" s="12" t="s">
        <v>3525</v>
      </c>
      <c r="N268" s="3">
        <v>0.1147</v>
      </c>
      <c r="O268" s="12" t="s">
        <v>3538</v>
      </c>
      <c r="P268" s="3" t="s">
        <v>51</v>
      </c>
      <c r="Q268" s="3" t="s">
        <v>2918</v>
      </c>
      <c r="R268" s="3" t="s">
        <v>9140</v>
      </c>
      <c r="S268" s="3" t="s">
        <v>8866</v>
      </c>
      <c r="V268" s="3" t="s">
        <v>8863</v>
      </c>
      <c r="W268" s="3" t="s">
        <v>8863</v>
      </c>
      <c r="Y268" s="3" t="s">
        <v>8865</v>
      </c>
      <c r="Z268" s="3" t="s">
        <v>8876</v>
      </c>
      <c r="AC268" s="3">
        <v>0</v>
      </c>
      <c r="AD268" s="3" t="s">
        <v>10020</v>
      </c>
      <c r="AE268" s="3" t="s">
        <v>10021</v>
      </c>
      <c r="AF268" s="3">
        <v>8</v>
      </c>
      <c r="AG268" s="14">
        <v>46097</v>
      </c>
    </row>
    <row r="269" spans="1:33" ht="12.5" x14ac:dyDescent="0.25">
      <c r="A269" s="3" t="s">
        <v>3539</v>
      </c>
      <c r="B269" s="3" t="s">
        <v>224</v>
      </c>
      <c r="C269" s="3" t="s">
        <v>3540</v>
      </c>
      <c r="E269" s="3">
        <v>183</v>
      </c>
      <c r="F269" s="3">
        <v>7462</v>
      </c>
      <c r="G269" s="3">
        <v>19</v>
      </c>
      <c r="H269" s="3" t="b">
        <v>0</v>
      </c>
      <c r="I269" s="3" t="b">
        <v>0</v>
      </c>
      <c r="N269" s="3">
        <v>0.15160000000000001</v>
      </c>
      <c r="O269" s="12" t="s">
        <v>3547</v>
      </c>
      <c r="P269" s="3" t="s">
        <v>51</v>
      </c>
      <c r="Q269" s="3" t="s">
        <v>2918</v>
      </c>
      <c r="R269" s="3" t="s">
        <v>9140</v>
      </c>
      <c r="S269" s="3" t="s">
        <v>8866</v>
      </c>
      <c r="V269" s="3" t="s">
        <v>8863</v>
      </c>
      <c r="W269" s="3" t="s">
        <v>8863</v>
      </c>
      <c r="Y269" s="3" t="s">
        <v>8865</v>
      </c>
      <c r="Z269" s="3" t="s">
        <v>8876</v>
      </c>
      <c r="AC269" s="3">
        <v>0</v>
      </c>
      <c r="AD269" s="3" t="s">
        <v>10020</v>
      </c>
      <c r="AE269" s="3" t="s">
        <v>10021</v>
      </c>
      <c r="AF269" s="3">
        <v>8</v>
      </c>
      <c r="AG269" s="14">
        <v>46097</v>
      </c>
    </row>
    <row r="270" spans="1:33" ht="12.5" x14ac:dyDescent="0.25">
      <c r="A270" s="3" t="s">
        <v>3548</v>
      </c>
      <c r="B270" s="3" t="s">
        <v>224</v>
      </c>
      <c r="C270" s="3" t="s">
        <v>3549</v>
      </c>
      <c r="D270" s="3" t="s">
        <v>3550</v>
      </c>
      <c r="E270" s="3">
        <v>321</v>
      </c>
      <c r="F270" s="3">
        <v>237</v>
      </c>
      <c r="G270" s="3">
        <v>14</v>
      </c>
      <c r="H270" s="3" t="b">
        <v>0</v>
      </c>
      <c r="I270" s="3" t="b">
        <v>0</v>
      </c>
      <c r="N270" s="3">
        <v>0.27310000000000001</v>
      </c>
      <c r="O270" s="12" t="s">
        <v>3562</v>
      </c>
      <c r="P270" s="3" t="s">
        <v>51</v>
      </c>
      <c r="Q270" s="3" t="s">
        <v>2918</v>
      </c>
      <c r="R270" s="3" t="s">
        <v>9140</v>
      </c>
      <c r="S270" s="3" t="s">
        <v>8866</v>
      </c>
      <c r="V270" s="3" t="s">
        <v>8863</v>
      </c>
      <c r="W270" s="3" t="s">
        <v>8863</v>
      </c>
      <c r="Y270" s="3" t="s">
        <v>8865</v>
      </c>
      <c r="Z270" s="3" t="s">
        <v>8876</v>
      </c>
      <c r="AC270" s="3">
        <v>0</v>
      </c>
      <c r="AD270" s="3" t="s">
        <v>10020</v>
      </c>
      <c r="AE270" s="3" t="s">
        <v>10021</v>
      </c>
      <c r="AF270" s="3">
        <v>8</v>
      </c>
      <c r="AG270" s="14">
        <v>46097</v>
      </c>
    </row>
    <row r="271" spans="1:33" ht="12.5" x14ac:dyDescent="0.25">
      <c r="A271" s="3" t="s">
        <v>3563</v>
      </c>
      <c r="B271" s="3" t="s">
        <v>224</v>
      </c>
      <c r="C271" s="3" t="s">
        <v>3564</v>
      </c>
      <c r="E271" s="3">
        <v>153</v>
      </c>
      <c r="F271" s="3">
        <v>705</v>
      </c>
      <c r="G271" s="3">
        <v>20</v>
      </c>
      <c r="H271" s="3" t="b">
        <v>0</v>
      </c>
      <c r="I271" s="3" t="b">
        <v>0</v>
      </c>
      <c r="N271" s="3">
        <v>0.12470000000000001</v>
      </c>
      <c r="O271" s="12" t="s">
        <v>3575</v>
      </c>
      <c r="P271" s="3" t="s">
        <v>51</v>
      </c>
      <c r="Q271" s="3" t="s">
        <v>2918</v>
      </c>
      <c r="R271" s="3" t="s">
        <v>9140</v>
      </c>
      <c r="S271" s="3" t="s">
        <v>8866</v>
      </c>
      <c r="V271" s="3" t="s">
        <v>8863</v>
      </c>
      <c r="W271" s="3" t="s">
        <v>8863</v>
      </c>
      <c r="Y271" s="3" t="s">
        <v>8865</v>
      </c>
      <c r="Z271" s="3" t="s">
        <v>8876</v>
      </c>
      <c r="AC271" s="3">
        <v>0</v>
      </c>
      <c r="AD271" s="3" t="s">
        <v>10020</v>
      </c>
      <c r="AE271" s="3" t="s">
        <v>10021</v>
      </c>
      <c r="AF271" s="3">
        <v>8</v>
      </c>
      <c r="AG271" s="14">
        <v>46097</v>
      </c>
    </row>
    <row r="272" spans="1:33" ht="12.5" x14ac:dyDescent="0.25">
      <c r="A272" s="3" t="s">
        <v>3576</v>
      </c>
      <c r="B272" s="3" t="s">
        <v>224</v>
      </c>
      <c r="C272" s="3" t="s">
        <v>3577</v>
      </c>
      <c r="E272" s="3">
        <v>432</v>
      </c>
      <c r="F272" s="3">
        <v>3850</v>
      </c>
      <c r="G272" s="3">
        <v>347</v>
      </c>
      <c r="H272" s="3" t="b">
        <v>0</v>
      </c>
      <c r="I272" s="3" t="b">
        <v>0</v>
      </c>
      <c r="N272" s="3">
        <v>6.1699999999999998E-2</v>
      </c>
      <c r="O272" s="12" t="s">
        <v>3588</v>
      </c>
      <c r="P272" s="3" t="s">
        <v>51</v>
      </c>
      <c r="Q272" s="3" t="s">
        <v>2918</v>
      </c>
      <c r="R272" s="3" t="s">
        <v>9140</v>
      </c>
      <c r="S272" s="3" t="s">
        <v>8866</v>
      </c>
      <c r="V272" s="3" t="s">
        <v>8863</v>
      </c>
      <c r="W272" s="3" t="s">
        <v>8863</v>
      </c>
      <c r="Y272" s="3" t="s">
        <v>8865</v>
      </c>
      <c r="Z272" s="3" t="s">
        <v>8876</v>
      </c>
      <c r="AC272" s="3">
        <v>0</v>
      </c>
      <c r="AD272" s="3" t="s">
        <v>10020</v>
      </c>
      <c r="AE272" s="3" t="s">
        <v>10021</v>
      </c>
      <c r="AF272" s="3">
        <v>8</v>
      </c>
      <c r="AG272" s="14">
        <v>46097</v>
      </c>
    </row>
    <row r="273" spans="1:33" ht="12.5" x14ac:dyDescent="0.25">
      <c r="A273" s="3" t="s">
        <v>3589</v>
      </c>
      <c r="B273" s="3" t="s">
        <v>224</v>
      </c>
      <c r="C273" s="3" t="s">
        <v>3590</v>
      </c>
      <c r="D273" s="3" t="s">
        <v>3591</v>
      </c>
      <c r="E273" s="3">
        <v>40941</v>
      </c>
      <c r="F273" s="3">
        <v>4205</v>
      </c>
      <c r="G273" s="3">
        <v>1012</v>
      </c>
      <c r="H273" s="3" t="b">
        <v>0</v>
      </c>
      <c r="I273" s="3" t="b">
        <v>0</v>
      </c>
      <c r="J273" s="3" t="s">
        <v>3257</v>
      </c>
      <c r="K273" s="12" t="s">
        <v>3592</v>
      </c>
      <c r="N273" s="3">
        <v>1E-3</v>
      </c>
      <c r="O273" s="12" t="s">
        <v>3601</v>
      </c>
      <c r="P273" s="3" t="s">
        <v>51</v>
      </c>
      <c r="Q273" s="3" t="s">
        <v>2918</v>
      </c>
      <c r="R273" s="3" t="s">
        <v>9140</v>
      </c>
      <c r="S273" s="3" t="s">
        <v>8866</v>
      </c>
      <c r="V273" s="3" t="s">
        <v>8863</v>
      </c>
      <c r="W273" s="3" t="s">
        <v>8863</v>
      </c>
      <c r="Y273" s="3" t="s">
        <v>8865</v>
      </c>
      <c r="Z273" s="3" t="s">
        <v>8876</v>
      </c>
      <c r="AC273" s="3">
        <v>0</v>
      </c>
      <c r="AD273" s="3" t="s">
        <v>10020</v>
      </c>
      <c r="AE273" s="3" t="s">
        <v>10021</v>
      </c>
      <c r="AF273" s="3">
        <v>0</v>
      </c>
      <c r="AG273" s="14">
        <v>46097</v>
      </c>
    </row>
    <row r="274" spans="1:33" ht="12.5" x14ac:dyDescent="0.25">
      <c r="A274" s="3" t="s">
        <v>3613</v>
      </c>
      <c r="B274" s="3" t="s">
        <v>224</v>
      </c>
      <c r="C274" s="3" t="s">
        <v>3614</v>
      </c>
      <c r="E274" s="3">
        <v>945</v>
      </c>
      <c r="F274" s="3">
        <v>2964</v>
      </c>
      <c r="G274" s="3">
        <v>589</v>
      </c>
      <c r="H274" s="3" t="b">
        <v>0</v>
      </c>
      <c r="I274" s="3" t="b">
        <v>1</v>
      </c>
      <c r="J274" s="3" t="s">
        <v>3615</v>
      </c>
      <c r="N274" s="3">
        <v>5.2699999999999997E-2</v>
      </c>
      <c r="O274" s="12" t="s">
        <v>3628</v>
      </c>
      <c r="P274" s="3" t="s">
        <v>51</v>
      </c>
      <c r="Q274" s="3" t="s">
        <v>2918</v>
      </c>
      <c r="R274" s="3" t="s">
        <v>9140</v>
      </c>
      <c r="S274" s="3" t="s">
        <v>8866</v>
      </c>
      <c r="V274" s="3" t="s">
        <v>8863</v>
      </c>
      <c r="W274" s="3" t="s">
        <v>8863</v>
      </c>
      <c r="Y274" s="3" t="s">
        <v>8865</v>
      </c>
      <c r="Z274" s="3" t="s">
        <v>8876</v>
      </c>
      <c r="AC274" s="3">
        <v>0</v>
      </c>
      <c r="AD274" s="3" t="s">
        <v>10020</v>
      </c>
      <c r="AE274" s="3" t="s">
        <v>10021</v>
      </c>
      <c r="AF274" s="3">
        <v>8</v>
      </c>
      <c r="AG274" s="14">
        <v>46097</v>
      </c>
    </row>
    <row r="275" spans="1:33" ht="12.5" x14ac:dyDescent="0.25">
      <c r="A275" s="3" t="s">
        <v>3629</v>
      </c>
      <c r="B275" s="3" t="s">
        <v>224</v>
      </c>
      <c r="C275" s="3" t="s">
        <v>3630</v>
      </c>
      <c r="E275" s="3">
        <v>56</v>
      </c>
      <c r="F275" s="3">
        <v>580</v>
      </c>
      <c r="G275" s="3">
        <v>23</v>
      </c>
      <c r="H275" s="3" t="b">
        <v>0</v>
      </c>
      <c r="I275" s="3" t="b">
        <v>0</v>
      </c>
      <c r="N275" s="3">
        <v>0.1042</v>
      </c>
      <c r="O275" s="12" t="s">
        <v>3641</v>
      </c>
      <c r="P275" s="3" t="s">
        <v>51</v>
      </c>
      <c r="Q275" s="3" t="s">
        <v>2918</v>
      </c>
      <c r="R275" s="3" t="s">
        <v>9140</v>
      </c>
      <c r="S275" s="3" t="s">
        <v>8866</v>
      </c>
      <c r="V275" s="3" t="s">
        <v>8863</v>
      </c>
      <c r="W275" s="3" t="s">
        <v>8863</v>
      </c>
      <c r="Y275" s="3" t="s">
        <v>8865</v>
      </c>
      <c r="Z275" s="3" t="s">
        <v>8876</v>
      </c>
      <c r="AC275" s="3">
        <v>0</v>
      </c>
      <c r="AD275" s="3" t="s">
        <v>10020</v>
      </c>
      <c r="AE275" s="3" t="s">
        <v>10021</v>
      </c>
      <c r="AF275" s="3">
        <v>5</v>
      </c>
      <c r="AG275" s="14">
        <v>46097</v>
      </c>
    </row>
    <row r="276" spans="1:33" ht="12.5" x14ac:dyDescent="0.25">
      <c r="A276" s="3" t="s">
        <v>3642</v>
      </c>
      <c r="B276" s="3" t="s">
        <v>224</v>
      </c>
      <c r="C276" s="3" t="s">
        <v>3643</v>
      </c>
      <c r="E276" s="3">
        <v>670</v>
      </c>
      <c r="F276" s="3">
        <v>406</v>
      </c>
      <c r="G276" s="3">
        <v>247</v>
      </c>
      <c r="H276" s="3" t="b">
        <v>0</v>
      </c>
      <c r="I276" s="3" t="b">
        <v>0</v>
      </c>
      <c r="N276" s="3">
        <v>6.4299999999999996E-2</v>
      </c>
      <c r="O276" s="12" t="s">
        <v>3654</v>
      </c>
      <c r="P276" s="3" t="s">
        <v>51</v>
      </c>
      <c r="Q276" s="3" t="s">
        <v>2918</v>
      </c>
      <c r="R276" s="3" t="s">
        <v>9140</v>
      </c>
      <c r="S276" s="3" t="s">
        <v>8866</v>
      </c>
      <c r="V276" s="3" t="s">
        <v>8863</v>
      </c>
      <c r="W276" s="3" t="s">
        <v>8863</v>
      </c>
      <c r="Y276" s="3" t="s">
        <v>8865</v>
      </c>
      <c r="Z276" s="3" t="s">
        <v>8876</v>
      </c>
      <c r="AC276" s="3">
        <v>0</v>
      </c>
      <c r="AD276" s="3" t="s">
        <v>10020</v>
      </c>
      <c r="AE276" s="3" t="s">
        <v>10021</v>
      </c>
      <c r="AF276" s="3">
        <v>8</v>
      </c>
      <c r="AG276" s="14">
        <v>46097</v>
      </c>
    </row>
    <row r="277" spans="1:33" ht="12.5" x14ac:dyDescent="0.25">
      <c r="A277" s="3" t="s">
        <v>3655</v>
      </c>
      <c r="B277" s="3" t="s">
        <v>224</v>
      </c>
      <c r="C277" s="3" t="s">
        <v>3656</v>
      </c>
      <c r="D277" s="3" t="s">
        <v>3657</v>
      </c>
      <c r="E277" s="3">
        <v>449</v>
      </c>
      <c r="F277" s="3">
        <v>1261</v>
      </c>
      <c r="G277" s="3">
        <v>16</v>
      </c>
      <c r="H277" s="3" t="b">
        <v>0</v>
      </c>
      <c r="I277" s="3" t="b">
        <v>0</v>
      </c>
      <c r="N277" s="3">
        <v>0.2979</v>
      </c>
      <c r="O277" s="12" t="s">
        <v>3666</v>
      </c>
      <c r="P277" s="3" t="s">
        <v>51</v>
      </c>
      <c r="Q277" s="3" t="s">
        <v>2918</v>
      </c>
      <c r="R277" s="3" t="s">
        <v>9140</v>
      </c>
      <c r="S277" s="3" t="s">
        <v>8866</v>
      </c>
      <c r="V277" s="3" t="s">
        <v>8863</v>
      </c>
      <c r="W277" s="3" t="s">
        <v>8863</v>
      </c>
      <c r="Y277" s="3" t="s">
        <v>8865</v>
      </c>
      <c r="Z277" s="3" t="s">
        <v>8876</v>
      </c>
      <c r="AC277" s="3">
        <v>0</v>
      </c>
      <c r="AD277" s="3" t="s">
        <v>10020</v>
      </c>
      <c r="AE277" s="3" t="s">
        <v>10021</v>
      </c>
      <c r="AF277" s="3">
        <v>8</v>
      </c>
      <c r="AG277" s="14">
        <v>46097</v>
      </c>
    </row>
    <row r="278" spans="1:33" ht="12.5" x14ac:dyDescent="0.25">
      <c r="A278" s="3" t="s">
        <v>3667</v>
      </c>
      <c r="B278" s="3" t="s">
        <v>224</v>
      </c>
      <c r="C278" s="3" t="s">
        <v>3668</v>
      </c>
      <c r="D278" s="3" t="s">
        <v>3669</v>
      </c>
      <c r="E278" s="3">
        <v>1026</v>
      </c>
      <c r="F278" s="3">
        <v>1163</v>
      </c>
      <c r="G278" s="3">
        <v>177</v>
      </c>
      <c r="H278" s="3" t="b">
        <v>0</v>
      </c>
      <c r="I278" s="3" t="b">
        <v>0</v>
      </c>
      <c r="K278" s="12" t="s">
        <v>3670</v>
      </c>
      <c r="N278" s="3">
        <v>2.07E-2</v>
      </c>
      <c r="O278" s="12" t="s">
        <v>3683</v>
      </c>
      <c r="P278" s="3" t="s">
        <v>51</v>
      </c>
      <c r="Q278" s="3" t="s">
        <v>2918</v>
      </c>
      <c r="R278" s="3" t="s">
        <v>8874</v>
      </c>
      <c r="S278" s="3" t="s">
        <v>8875</v>
      </c>
      <c r="V278" s="3" t="s">
        <v>9047</v>
      </c>
      <c r="W278" s="3" t="s">
        <v>8859</v>
      </c>
      <c r="X278" s="3" t="s">
        <v>10043</v>
      </c>
      <c r="Y278" s="3" t="s">
        <v>8865</v>
      </c>
      <c r="Z278" s="3" t="s">
        <v>8876</v>
      </c>
      <c r="AA278" s="3" t="s">
        <v>10044</v>
      </c>
      <c r="AB278" s="3" t="s">
        <v>10045</v>
      </c>
      <c r="AC278" s="3">
        <v>1</v>
      </c>
      <c r="AD278" s="3" t="s">
        <v>10046</v>
      </c>
      <c r="AE278" s="3" t="s">
        <v>10047</v>
      </c>
      <c r="AF278" s="3">
        <v>8</v>
      </c>
      <c r="AG278" s="14">
        <v>46097</v>
      </c>
    </row>
    <row r="279" spans="1:33" ht="12.5" x14ac:dyDescent="0.25">
      <c r="A279" s="3" t="s">
        <v>3684</v>
      </c>
      <c r="B279" s="3" t="s">
        <v>224</v>
      </c>
      <c r="C279" s="3" t="s">
        <v>3685</v>
      </c>
      <c r="D279" s="3" t="s">
        <v>3686</v>
      </c>
      <c r="E279" s="3">
        <v>3122</v>
      </c>
      <c r="F279" s="3">
        <v>3960</v>
      </c>
      <c r="G279" s="3">
        <v>593</v>
      </c>
      <c r="H279" s="3" t="b">
        <v>0</v>
      </c>
      <c r="I279" s="3" t="b">
        <v>0</v>
      </c>
      <c r="K279" s="12" t="s">
        <v>3687</v>
      </c>
      <c r="N279" s="3">
        <v>1.2800000000000001E-2</v>
      </c>
      <c r="O279" s="12" t="s">
        <v>3697</v>
      </c>
      <c r="P279" s="3" t="s">
        <v>51</v>
      </c>
      <c r="Q279" s="3" t="s">
        <v>2918</v>
      </c>
      <c r="R279" s="3" t="s">
        <v>9140</v>
      </c>
      <c r="S279" s="3" t="s">
        <v>8866</v>
      </c>
      <c r="V279" s="3" t="s">
        <v>8863</v>
      </c>
      <c r="W279" s="3" t="s">
        <v>8863</v>
      </c>
      <c r="Y279" s="3" t="s">
        <v>8865</v>
      </c>
      <c r="Z279" s="3" t="s">
        <v>8876</v>
      </c>
      <c r="AC279" s="3">
        <v>0</v>
      </c>
      <c r="AD279" s="3" t="s">
        <v>10020</v>
      </c>
      <c r="AE279" s="3" t="s">
        <v>10021</v>
      </c>
      <c r="AF279" s="3">
        <v>8</v>
      </c>
      <c r="AG279" s="14">
        <v>46097</v>
      </c>
    </row>
    <row r="280" spans="1:33" ht="12.5" x14ac:dyDescent="0.25">
      <c r="A280" s="3" t="s">
        <v>3698</v>
      </c>
      <c r="B280" s="3" t="s">
        <v>224</v>
      </c>
      <c r="C280" s="3" t="s">
        <v>3699</v>
      </c>
      <c r="D280" s="3" t="s">
        <v>3700</v>
      </c>
      <c r="E280" s="3">
        <v>4723</v>
      </c>
      <c r="F280" s="3">
        <v>492</v>
      </c>
      <c r="G280" s="3">
        <v>288</v>
      </c>
      <c r="H280" s="3" t="b">
        <v>0</v>
      </c>
      <c r="I280" s="3" t="b">
        <v>0</v>
      </c>
      <c r="N280" s="3">
        <v>1.6999999999999999E-3</v>
      </c>
      <c r="O280" s="12" t="s">
        <v>3712</v>
      </c>
      <c r="P280" s="3" t="s">
        <v>51</v>
      </c>
      <c r="Q280" s="3" t="s">
        <v>2918</v>
      </c>
      <c r="R280" s="3" t="s">
        <v>9140</v>
      </c>
      <c r="S280" s="3" t="s">
        <v>8866</v>
      </c>
      <c r="V280" s="3" t="s">
        <v>8863</v>
      </c>
      <c r="W280" s="3" t="s">
        <v>8863</v>
      </c>
      <c r="Y280" s="3" t="s">
        <v>8865</v>
      </c>
      <c r="Z280" s="3" t="s">
        <v>8876</v>
      </c>
      <c r="AC280" s="3">
        <v>0</v>
      </c>
      <c r="AD280" s="3" t="s">
        <v>10020</v>
      </c>
      <c r="AE280" s="3" t="s">
        <v>10021</v>
      </c>
      <c r="AF280" s="3">
        <v>8</v>
      </c>
      <c r="AG280" s="14">
        <v>46097</v>
      </c>
    </row>
    <row r="281" spans="1:33" ht="12.5" x14ac:dyDescent="0.25">
      <c r="A281" s="3" t="s">
        <v>3713</v>
      </c>
      <c r="B281" s="3" t="s">
        <v>224</v>
      </c>
      <c r="C281" s="3" t="s">
        <v>3714</v>
      </c>
      <c r="E281" s="3">
        <v>301</v>
      </c>
      <c r="F281" s="3">
        <v>302</v>
      </c>
      <c r="G281" s="3">
        <v>21</v>
      </c>
      <c r="H281" s="3" t="b">
        <v>0</v>
      </c>
      <c r="I281" s="3" t="b">
        <v>0</v>
      </c>
      <c r="N281" s="3">
        <v>0.16109999999999999</v>
      </c>
      <c r="O281" s="12" t="s">
        <v>3724</v>
      </c>
      <c r="P281" s="3" t="s">
        <v>51</v>
      </c>
      <c r="Q281" s="3" t="s">
        <v>2918</v>
      </c>
      <c r="R281" s="3" t="s">
        <v>9140</v>
      </c>
      <c r="S281" s="3" t="s">
        <v>8866</v>
      </c>
      <c r="V281" s="3" t="s">
        <v>8863</v>
      </c>
      <c r="W281" s="3" t="s">
        <v>8863</v>
      </c>
      <c r="Y281" s="3" t="s">
        <v>8865</v>
      </c>
      <c r="Z281" s="3" t="s">
        <v>8876</v>
      </c>
      <c r="AC281" s="3">
        <v>0</v>
      </c>
      <c r="AD281" s="3" t="s">
        <v>10020</v>
      </c>
      <c r="AE281" s="3" t="s">
        <v>10021</v>
      </c>
      <c r="AF281" s="3">
        <v>7</v>
      </c>
      <c r="AG281" s="14">
        <v>46097</v>
      </c>
    </row>
    <row r="282" spans="1:33" ht="12.5" x14ac:dyDescent="0.25">
      <c r="A282" s="3" t="s">
        <v>3725</v>
      </c>
      <c r="B282" s="3" t="s">
        <v>224</v>
      </c>
      <c r="D282" s="3" t="s">
        <v>3726</v>
      </c>
      <c r="E282" s="3">
        <v>316</v>
      </c>
      <c r="F282" s="3">
        <v>1346</v>
      </c>
      <c r="G282" s="3">
        <v>37</v>
      </c>
      <c r="H282" s="3" t="b">
        <v>0</v>
      </c>
      <c r="I282" s="3" t="b">
        <v>0</v>
      </c>
      <c r="K282" s="12" t="s">
        <v>3727</v>
      </c>
      <c r="M282" s="3">
        <v>25000000</v>
      </c>
      <c r="N282" s="3">
        <v>0.98660000000000003</v>
      </c>
      <c r="O282" s="12" t="s">
        <v>3738</v>
      </c>
      <c r="P282" s="3" t="s">
        <v>51</v>
      </c>
      <c r="Q282" s="3" t="s">
        <v>2918</v>
      </c>
      <c r="R282" s="3" t="s">
        <v>9140</v>
      </c>
      <c r="S282" s="3" t="s">
        <v>8866</v>
      </c>
      <c r="V282" s="3" t="s">
        <v>8863</v>
      </c>
      <c r="W282" s="3" t="s">
        <v>8863</v>
      </c>
      <c r="Y282" s="3" t="s">
        <v>8865</v>
      </c>
      <c r="Z282" s="3" t="s">
        <v>8876</v>
      </c>
      <c r="AC282" s="3">
        <v>0</v>
      </c>
      <c r="AD282" s="3" t="s">
        <v>10020</v>
      </c>
      <c r="AE282" s="3" t="s">
        <v>10021</v>
      </c>
      <c r="AF282" s="3">
        <v>0</v>
      </c>
      <c r="AG282" s="14">
        <v>46097</v>
      </c>
    </row>
    <row r="283" spans="1:33" ht="12.5" x14ac:dyDescent="0.25">
      <c r="A283" s="3" t="s">
        <v>3739</v>
      </c>
      <c r="B283" s="3" t="s">
        <v>224</v>
      </c>
      <c r="C283" s="3" t="s">
        <v>3740</v>
      </c>
      <c r="D283" s="3" t="s">
        <v>3741</v>
      </c>
      <c r="E283" s="3">
        <v>914</v>
      </c>
      <c r="F283" s="3">
        <v>3991</v>
      </c>
      <c r="G283" s="3">
        <v>26</v>
      </c>
      <c r="H283" s="3" t="b">
        <v>0</v>
      </c>
      <c r="I283" s="3" t="b">
        <v>0</v>
      </c>
      <c r="M283" s="3">
        <v>998993639999</v>
      </c>
      <c r="N283" s="3">
        <v>2.8199999999999999E-2</v>
      </c>
      <c r="O283" s="12" t="s">
        <v>3750</v>
      </c>
      <c r="P283" s="3" t="s">
        <v>51</v>
      </c>
      <c r="Q283" s="3" t="s">
        <v>2918</v>
      </c>
      <c r="R283" s="3" t="s">
        <v>9140</v>
      </c>
      <c r="S283" s="3" t="s">
        <v>8866</v>
      </c>
      <c r="V283" s="3" t="s">
        <v>8863</v>
      </c>
      <c r="W283" s="3" t="s">
        <v>8863</v>
      </c>
      <c r="Y283" s="3" t="s">
        <v>8865</v>
      </c>
      <c r="Z283" s="3" t="s">
        <v>8876</v>
      </c>
      <c r="AC283" s="3">
        <v>0</v>
      </c>
      <c r="AD283" s="3" t="s">
        <v>10020</v>
      </c>
      <c r="AE283" s="3" t="s">
        <v>10021</v>
      </c>
      <c r="AF283" s="3">
        <v>2</v>
      </c>
      <c r="AG283" s="14">
        <v>46097</v>
      </c>
    </row>
    <row r="284" spans="1:33" ht="12.5" x14ac:dyDescent="0.25">
      <c r="A284" s="3" t="s">
        <v>3751</v>
      </c>
      <c r="B284" s="3" t="s">
        <v>224</v>
      </c>
      <c r="C284" s="3" t="s">
        <v>3752</v>
      </c>
      <c r="D284" s="3" t="s">
        <v>3753</v>
      </c>
      <c r="E284" s="3">
        <v>157</v>
      </c>
      <c r="F284" s="3">
        <v>1472</v>
      </c>
      <c r="G284" s="3">
        <v>23</v>
      </c>
      <c r="H284" s="3" t="b">
        <v>0</v>
      </c>
      <c r="I284" s="3" t="b">
        <v>0</v>
      </c>
      <c r="K284" s="12" t="s">
        <v>3754</v>
      </c>
      <c r="N284" s="3">
        <v>0.13750000000000001</v>
      </c>
      <c r="O284" s="12" t="s">
        <v>3761</v>
      </c>
      <c r="P284" s="3" t="s">
        <v>51</v>
      </c>
      <c r="Q284" s="3" t="s">
        <v>2918</v>
      </c>
      <c r="R284" s="3" t="s">
        <v>9140</v>
      </c>
      <c r="S284" s="3" t="s">
        <v>8866</v>
      </c>
      <c r="V284" s="3" t="s">
        <v>8863</v>
      </c>
      <c r="W284" s="3" t="s">
        <v>8863</v>
      </c>
      <c r="Y284" s="3" t="s">
        <v>8865</v>
      </c>
      <c r="Z284" s="3" t="s">
        <v>8876</v>
      </c>
      <c r="AC284" s="3">
        <v>0</v>
      </c>
      <c r="AD284" s="3" t="s">
        <v>10020</v>
      </c>
      <c r="AE284" s="3" t="s">
        <v>10021</v>
      </c>
      <c r="AF284" s="3">
        <v>8</v>
      </c>
      <c r="AG284" s="14">
        <v>46097</v>
      </c>
    </row>
    <row r="285" spans="1:33" ht="12.5" x14ac:dyDescent="0.25">
      <c r="A285" s="3" t="s">
        <v>3762</v>
      </c>
      <c r="B285" s="3" t="s">
        <v>224</v>
      </c>
      <c r="C285" s="3" t="s">
        <v>3763</v>
      </c>
      <c r="D285" s="3" t="s">
        <v>3764</v>
      </c>
      <c r="E285" s="3">
        <v>1614</v>
      </c>
      <c r="F285" s="3">
        <v>2583</v>
      </c>
      <c r="G285" s="3">
        <v>170</v>
      </c>
      <c r="H285" s="3" t="b">
        <v>1</v>
      </c>
      <c r="I285" s="3" t="b">
        <v>1</v>
      </c>
      <c r="J285" s="3" t="s">
        <v>1341</v>
      </c>
      <c r="N285" s="3">
        <v>0.11409999999999999</v>
      </c>
      <c r="O285" s="12" t="s">
        <v>3776</v>
      </c>
      <c r="P285" s="3" t="s">
        <v>51</v>
      </c>
      <c r="Q285" s="3" t="s">
        <v>2918</v>
      </c>
      <c r="R285" s="3" t="s">
        <v>9140</v>
      </c>
      <c r="S285" s="3" t="s">
        <v>8866</v>
      </c>
      <c r="V285" s="3" t="s">
        <v>8863</v>
      </c>
      <c r="W285" s="3" t="s">
        <v>8863</v>
      </c>
      <c r="Y285" s="3" t="s">
        <v>8865</v>
      </c>
      <c r="Z285" s="3" t="s">
        <v>8876</v>
      </c>
      <c r="AC285" s="3">
        <v>0</v>
      </c>
      <c r="AD285" s="3" t="s">
        <v>10020</v>
      </c>
      <c r="AE285" s="3" t="s">
        <v>10021</v>
      </c>
      <c r="AF285" s="3">
        <v>8</v>
      </c>
      <c r="AG285" s="14">
        <v>46097</v>
      </c>
    </row>
    <row r="286" spans="1:33" ht="12.5" x14ac:dyDescent="0.25">
      <c r="A286" s="3" t="s">
        <v>3777</v>
      </c>
      <c r="B286" s="3" t="s">
        <v>224</v>
      </c>
      <c r="C286" s="3" t="s">
        <v>3778</v>
      </c>
      <c r="D286" s="3" t="s">
        <v>3779</v>
      </c>
      <c r="E286" s="3">
        <v>44711</v>
      </c>
      <c r="F286" s="3">
        <v>1709</v>
      </c>
      <c r="G286" s="3">
        <v>213</v>
      </c>
      <c r="H286" s="3" t="b">
        <v>0</v>
      </c>
      <c r="I286" s="3" t="b">
        <v>0</v>
      </c>
      <c r="J286" s="3" t="s">
        <v>3241</v>
      </c>
      <c r="M286" s="3">
        <v>89296281288</v>
      </c>
      <c r="N286" s="3">
        <v>3.4000000000000002E-2</v>
      </c>
      <c r="O286" s="12" t="s">
        <v>3792</v>
      </c>
      <c r="P286" s="3" t="s">
        <v>51</v>
      </c>
      <c r="Q286" s="3" t="s">
        <v>2918</v>
      </c>
      <c r="R286" s="3" t="s">
        <v>9140</v>
      </c>
      <c r="S286" s="3" t="s">
        <v>8866</v>
      </c>
      <c r="V286" s="3" t="s">
        <v>8863</v>
      </c>
      <c r="W286" s="3" t="s">
        <v>8863</v>
      </c>
      <c r="Y286" s="3" t="s">
        <v>8865</v>
      </c>
      <c r="Z286" s="3" t="s">
        <v>8876</v>
      </c>
      <c r="AC286" s="3">
        <v>0</v>
      </c>
      <c r="AD286" s="3" t="s">
        <v>10020</v>
      </c>
      <c r="AE286" s="3" t="s">
        <v>10021</v>
      </c>
      <c r="AF286" s="3">
        <v>8</v>
      </c>
      <c r="AG286" s="14">
        <v>46097</v>
      </c>
    </row>
  </sheetData>
  <autoFilter ref="A1:A956" xr:uid="{00000000-0009-0000-0000-000003000000}"/>
  <phoneticPr fontId="14" type="noConversion"/>
  <hyperlinks>
    <hyperlink ref="O2" r:id="rId1" xr:uid="{00000000-0004-0000-0300-000000000000}"/>
    <hyperlink ref="O3" r:id="rId2" xr:uid="{00000000-0004-0000-0300-000001000000}"/>
    <hyperlink ref="K4" r:id="rId3" xr:uid="{00000000-0004-0000-0300-000002000000}"/>
    <hyperlink ref="O4" r:id="rId4" xr:uid="{00000000-0004-0000-0300-000003000000}"/>
    <hyperlink ref="O5" r:id="rId5" xr:uid="{00000000-0004-0000-0300-000004000000}"/>
    <hyperlink ref="O6" r:id="rId6" xr:uid="{00000000-0004-0000-0300-000005000000}"/>
    <hyperlink ref="O7" r:id="rId7" xr:uid="{00000000-0004-0000-0300-000006000000}"/>
    <hyperlink ref="O8" r:id="rId8" xr:uid="{00000000-0004-0000-0300-000007000000}"/>
    <hyperlink ref="O9" r:id="rId9" xr:uid="{00000000-0004-0000-0300-000008000000}"/>
    <hyperlink ref="O10" r:id="rId10" xr:uid="{00000000-0004-0000-0300-000009000000}"/>
    <hyperlink ref="K11" r:id="rId11" xr:uid="{00000000-0004-0000-0300-00000A000000}"/>
    <hyperlink ref="O11" r:id="rId12" xr:uid="{00000000-0004-0000-0300-00000B000000}"/>
    <hyperlink ref="K12" r:id="rId13" xr:uid="{00000000-0004-0000-0300-00000C000000}"/>
    <hyperlink ref="O12" r:id="rId14" xr:uid="{00000000-0004-0000-0300-00000D000000}"/>
    <hyperlink ref="O13" r:id="rId15" xr:uid="{00000000-0004-0000-0300-00000E000000}"/>
    <hyperlink ref="O14" r:id="rId16" xr:uid="{00000000-0004-0000-0300-00000F000000}"/>
    <hyperlink ref="O15" r:id="rId17" xr:uid="{00000000-0004-0000-0300-000010000000}"/>
    <hyperlink ref="O16" r:id="rId18" xr:uid="{00000000-0004-0000-0300-000011000000}"/>
    <hyperlink ref="O17" r:id="rId19" xr:uid="{00000000-0004-0000-0300-000012000000}"/>
    <hyperlink ref="O18" r:id="rId20" xr:uid="{00000000-0004-0000-0300-000013000000}"/>
    <hyperlink ref="O19" r:id="rId21" xr:uid="{00000000-0004-0000-0300-000014000000}"/>
    <hyperlink ref="O20" r:id="rId22" xr:uid="{00000000-0004-0000-0300-000015000000}"/>
    <hyperlink ref="O21" r:id="rId23" xr:uid="{00000000-0004-0000-0300-000016000000}"/>
    <hyperlink ref="O22" r:id="rId24" xr:uid="{00000000-0004-0000-0300-000017000000}"/>
    <hyperlink ref="O23" r:id="rId25" xr:uid="{00000000-0004-0000-0300-000018000000}"/>
    <hyperlink ref="O24" r:id="rId26" xr:uid="{00000000-0004-0000-0300-000019000000}"/>
    <hyperlink ref="K25" r:id="rId27" xr:uid="{00000000-0004-0000-0300-00001A000000}"/>
    <hyperlink ref="O25" r:id="rId28" xr:uid="{00000000-0004-0000-0300-00001B000000}"/>
    <hyperlink ref="O26" r:id="rId29" xr:uid="{00000000-0004-0000-0300-00001C000000}"/>
    <hyperlink ref="O27" r:id="rId30" xr:uid="{00000000-0004-0000-0300-00001D000000}"/>
    <hyperlink ref="O28" r:id="rId31" xr:uid="{00000000-0004-0000-0300-00001E000000}"/>
    <hyperlink ref="O29" r:id="rId32" xr:uid="{00000000-0004-0000-0300-00001F000000}"/>
    <hyperlink ref="O30" r:id="rId33" xr:uid="{00000000-0004-0000-0300-000020000000}"/>
    <hyperlink ref="O31" r:id="rId34" xr:uid="{00000000-0004-0000-0300-000021000000}"/>
    <hyperlink ref="O32" r:id="rId35" xr:uid="{00000000-0004-0000-0300-000022000000}"/>
    <hyperlink ref="O33" r:id="rId36" xr:uid="{00000000-0004-0000-0300-000023000000}"/>
    <hyperlink ref="O34" r:id="rId37" xr:uid="{00000000-0004-0000-0300-000024000000}"/>
    <hyperlink ref="O35" r:id="rId38" xr:uid="{00000000-0004-0000-0300-000025000000}"/>
    <hyperlink ref="K36" r:id="rId39" xr:uid="{00000000-0004-0000-0300-000026000000}"/>
    <hyperlink ref="O36" r:id="rId40" xr:uid="{00000000-0004-0000-0300-000027000000}"/>
    <hyperlink ref="K37" r:id="rId41" xr:uid="{00000000-0004-0000-0300-000028000000}"/>
    <hyperlink ref="O37" r:id="rId42" xr:uid="{00000000-0004-0000-0300-000029000000}"/>
    <hyperlink ref="O38" r:id="rId43" xr:uid="{00000000-0004-0000-0300-00002A000000}"/>
    <hyperlink ref="K39" r:id="rId44" xr:uid="{00000000-0004-0000-0300-00002B000000}"/>
    <hyperlink ref="O39" r:id="rId45" xr:uid="{00000000-0004-0000-0300-00002C000000}"/>
    <hyperlink ref="O40" r:id="rId46" xr:uid="{00000000-0004-0000-0300-00002D000000}"/>
    <hyperlink ref="K41" r:id="rId47" xr:uid="{00000000-0004-0000-0300-00002E000000}"/>
    <hyperlink ref="O41" r:id="rId48" xr:uid="{00000000-0004-0000-0300-00002F000000}"/>
    <hyperlink ref="O42" r:id="rId49" xr:uid="{00000000-0004-0000-0300-000030000000}"/>
    <hyperlink ref="O43" r:id="rId50" xr:uid="{00000000-0004-0000-0300-000031000000}"/>
    <hyperlink ref="O44" r:id="rId51" xr:uid="{00000000-0004-0000-0300-000032000000}"/>
    <hyperlink ref="O45" r:id="rId52" xr:uid="{00000000-0004-0000-0300-000033000000}"/>
    <hyperlink ref="K46" r:id="rId53" xr:uid="{00000000-0004-0000-0300-000034000000}"/>
    <hyperlink ref="O46" r:id="rId54" xr:uid="{00000000-0004-0000-0300-000035000000}"/>
    <hyperlink ref="O47" r:id="rId55" xr:uid="{00000000-0004-0000-0300-000036000000}"/>
    <hyperlink ref="O48" r:id="rId56" xr:uid="{00000000-0004-0000-0300-000037000000}"/>
    <hyperlink ref="K49" r:id="rId57" xr:uid="{00000000-0004-0000-0300-000038000000}"/>
    <hyperlink ref="O49" r:id="rId58" xr:uid="{00000000-0004-0000-0300-000039000000}"/>
    <hyperlink ref="K50" r:id="rId59" xr:uid="{00000000-0004-0000-0300-00003A000000}"/>
    <hyperlink ref="O50" r:id="rId60" xr:uid="{00000000-0004-0000-0300-00003B000000}"/>
    <hyperlink ref="O51" r:id="rId61" xr:uid="{00000000-0004-0000-0300-00003C000000}"/>
    <hyperlink ref="K52" r:id="rId62" xr:uid="{00000000-0004-0000-0300-00003D000000}"/>
    <hyperlink ref="O52" r:id="rId63" xr:uid="{00000000-0004-0000-0300-00003E000000}"/>
    <hyperlink ref="O53" r:id="rId64" xr:uid="{00000000-0004-0000-0300-00003F000000}"/>
    <hyperlink ref="O54" r:id="rId65" xr:uid="{00000000-0004-0000-0300-000040000000}"/>
    <hyperlink ref="O55" r:id="rId66" xr:uid="{00000000-0004-0000-0300-000041000000}"/>
    <hyperlink ref="K56" r:id="rId67" xr:uid="{00000000-0004-0000-0300-000042000000}"/>
    <hyperlink ref="O56" r:id="rId68" xr:uid="{00000000-0004-0000-0300-000043000000}"/>
    <hyperlink ref="K57" r:id="rId69" xr:uid="{00000000-0004-0000-0300-000044000000}"/>
    <hyperlink ref="O57" r:id="rId70" xr:uid="{00000000-0004-0000-0300-000045000000}"/>
    <hyperlink ref="O58" r:id="rId71" xr:uid="{00000000-0004-0000-0300-000046000000}"/>
    <hyperlink ref="O59" r:id="rId72" xr:uid="{00000000-0004-0000-0300-000047000000}"/>
    <hyperlink ref="K60" r:id="rId73" xr:uid="{00000000-0004-0000-0300-000048000000}"/>
    <hyperlink ref="O60" r:id="rId74" xr:uid="{00000000-0004-0000-0300-000049000000}"/>
    <hyperlink ref="O61" r:id="rId75" xr:uid="{00000000-0004-0000-0300-00004A000000}"/>
    <hyperlink ref="K62" r:id="rId76" xr:uid="{00000000-0004-0000-0300-00004B000000}"/>
    <hyperlink ref="O62" r:id="rId77" xr:uid="{00000000-0004-0000-0300-00004C000000}"/>
    <hyperlink ref="O63" r:id="rId78" xr:uid="{00000000-0004-0000-0300-00004D000000}"/>
    <hyperlink ref="K64" r:id="rId79" xr:uid="{00000000-0004-0000-0300-00004E000000}"/>
    <hyperlink ref="O64" r:id="rId80" xr:uid="{00000000-0004-0000-0300-00004F000000}"/>
    <hyperlink ref="K65" r:id="rId81" xr:uid="{00000000-0004-0000-0300-000050000000}"/>
    <hyperlink ref="O65" r:id="rId82" xr:uid="{00000000-0004-0000-0300-000051000000}"/>
    <hyperlink ref="O66" r:id="rId83" xr:uid="{00000000-0004-0000-0300-000052000000}"/>
    <hyperlink ref="O67" r:id="rId84" xr:uid="{00000000-0004-0000-0300-000053000000}"/>
    <hyperlink ref="O68" r:id="rId85" xr:uid="{00000000-0004-0000-0300-000054000000}"/>
    <hyperlink ref="O69" r:id="rId86" xr:uid="{00000000-0004-0000-0300-000055000000}"/>
    <hyperlink ref="K70" r:id="rId87" xr:uid="{00000000-0004-0000-0300-000056000000}"/>
    <hyperlink ref="O70" r:id="rId88" xr:uid="{00000000-0004-0000-0300-000057000000}"/>
    <hyperlink ref="O71" r:id="rId89" xr:uid="{00000000-0004-0000-0300-000058000000}"/>
    <hyperlink ref="O72" r:id="rId90" xr:uid="{00000000-0004-0000-0300-000059000000}"/>
    <hyperlink ref="K73" r:id="rId91" xr:uid="{00000000-0004-0000-0300-00005A000000}"/>
    <hyperlink ref="O73" r:id="rId92" xr:uid="{00000000-0004-0000-0300-00005B000000}"/>
    <hyperlink ref="O74" r:id="rId93" xr:uid="{00000000-0004-0000-0300-00005C000000}"/>
    <hyperlink ref="O75" r:id="rId94" xr:uid="{00000000-0004-0000-0300-00005D000000}"/>
    <hyperlink ref="O76" r:id="rId95" xr:uid="{00000000-0004-0000-0300-00005E000000}"/>
    <hyperlink ref="O77" r:id="rId96" xr:uid="{00000000-0004-0000-0300-00005F000000}"/>
    <hyperlink ref="O78" r:id="rId97" xr:uid="{00000000-0004-0000-0300-000060000000}"/>
    <hyperlink ref="O79" r:id="rId98" xr:uid="{00000000-0004-0000-0300-000061000000}"/>
    <hyperlink ref="O80" r:id="rId99" xr:uid="{00000000-0004-0000-0300-000062000000}"/>
    <hyperlink ref="O81" r:id="rId100" xr:uid="{00000000-0004-0000-0300-000063000000}"/>
    <hyperlink ref="O82" r:id="rId101" xr:uid="{00000000-0004-0000-0300-000064000000}"/>
    <hyperlink ref="O83" r:id="rId102" xr:uid="{00000000-0004-0000-0300-000065000000}"/>
    <hyperlink ref="O84" r:id="rId103" xr:uid="{00000000-0004-0000-0300-000066000000}"/>
    <hyperlink ref="O85" r:id="rId104" xr:uid="{00000000-0004-0000-0300-000067000000}"/>
    <hyperlink ref="O86" r:id="rId105" xr:uid="{00000000-0004-0000-0300-000068000000}"/>
    <hyperlink ref="O87" r:id="rId106" xr:uid="{00000000-0004-0000-0300-000069000000}"/>
    <hyperlink ref="K88" r:id="rId107" xr:uid="{00000000-0004-0000-0300-00006A000000}"/>
    <hyperlink ref="O88" r:id="rId108" xr:uid="{00000000-0004-0000-0300-00006B000000}"/>
    <hyperlink ref="K89" r:id="rId109" xr:uid="{00000000-0004-0000-0300-00006C000000}"/>
    <hyperlink ref="O89" r:id="rId110" xr:uid="{00000000-0004-0000-0300-00006D000000}"/>
    <hyperlink ref="O90" r:id="rId111" xr:uid="{00000000-0004-0000-0300-00006E000000}"/>
    <hyperlink ref="O91" r:id="rId112" xr:uid="{00000000-0004-0000-0300-00006F000000}"/>
    <hyperlink ref="K92" r:id="rId113" xr:uid="{00000000-0004-0000-0300-000070000000}"/>
    <hyperlink ref="O92" r:id="rId114" xr:uid="{00000000-0004-0000-0300-000071000000}"/>
    <hyperlink ref="O93" r:id="rId115" xr:uid="{00000000-0004-0000-0300-000072000000}"/>
    <hyperlink ref="K94" r:id="rId116" xr:uid="{00000000-0004-0000-0300-000073000000}"/>
    <hyperlink ref="O94" r:id="rId117" xr:uid="{00000000-0004-0000-0300-000074000000}"/>
    <hyperlink ref="O95" r:id="rId118" xr:uid="{00000000-0004-0000-0300-000075000000}"/>
    <hyperlink ref="K96" r:id="rId119" xr:uid="{00000000-0004-0000-0300-000076000000}"/>
    <hyperlink ref="O96" r:id="rId120" xr:uid="{00000000-0004-0000-0300-000077000000}"/>
    <hyperlink ref="O97" r:id="rId121" xr:uid="{00000000-0004-0000-0300-000078000000}"/>
    <hyperlink ref="O98" r:id="rId122" xr:uid="{00000000-0004-0000-0300-000079000000}"/>
    <hyperlink ref="K99" r:id="rId123" xr:uid="{00000000-0004-0000-0300-00007A000000}"/>
    <hyperlink ref="O99" r:id="rId124" xr:uid="{00000000-0004-0000-0300-00007B000000}"/>
    <hyperlink ref="O100" r:id="rId125" xr:uid="{00000000-0004-0000-0300-00007C000000}"/>
    <hyperlink ref="K101" r:id="rId126" xr:uid="{00000000-0004-0000-0300-00007D000000}"/>
    <hyperlink ref="O101" r:id="rId127" xr:uid="{00000000-0004-0000-0300-00007E000000}"/>
    <hyperlink ref="K102" r:id="rId128" xr:uid="{00000000-0004-0000-0300-00007F000000}"/>
    <hyperlink ref="O102" r:id="rId129" xr:uid="{00000000-0004-0000-0300-000080000000}"/>
    <hyperlink ref="O103" r:id="rId130" xr:uid="{00000000-0004-0000-0300-000081000000}"/>
    <hyperlink ref="O104" r:id="rId131" xr:uid="{00000000-0004-0000-0300-000082000000}"/>
    <hyperlink ref="O105" r:id="rId132" xr:uid="{00000000-0004-0000-0300-000083000000}"/>
    <hyperlink ref="O106" r:id="rId133" xr:uid="{00000000-0004-0000-0300-000084000000}"/>
    <hyperlink ref="O107" r:id="rId134" xr:uid="{00000000-0004-0000-0300-000085000000}"/>
    <hyperlink ref="O108" r:id="rId135" xr:uid="{00000000-0004-0000-0300-000086000000}"/>
    <hyperlink ref="K109" r:id="rId136" xr:uid="{00000000-0004-0000-0300-000087000000}"/>
    <hyperlink ref="O109" r:id="rId137" xr:uid="{00000000-0004-0000-0300-000088000000}"/>
    <hyperlink ref="K110" r:id="rId138" xr:uid="{00000000-0004-0000-0300-000089000000}"/>
    <hyperlink ref="O110" r:id="rId139" xr:uid="{00000000-0004-0000-0300-00008A000000}"/>
    <hyperlink ref="O111" r:id="rId140" xr:uid="{00000000-0004-0000-0300-00008B000000}"/>
    <hyperlink ref="O112" r:id="rId141" xr:uid="{00000000-0004-0000-0300-00008C000000}"/>
    <hyperlink ref="O113" r:id="rId142" xr:uid="{00000000-0004-0000-0300-00008D000000}"/>
    <hyperlink ref="O114" r:id="rId143" xr:uid="{00000000-0004-0000-0300-00008E000000}"/>
    <hyperlink ref="O115" r:id="rId144" xr:uid="{00000000-0004-0000-0300-00008F000000}"/>
    <hyperlink ref="O116" r:id="rId145" xr:uid="{00000000-0004-0000-0300-000090000000}"/>
    <hyperlink ref="O117" r:id="rId146" xr:uid="{00000000-0004-0000-0300-000091000000}"/>
    <hyperlink ref="O118" r:id="rId147" xr:uid="{00000000-0004-0000-0300-000092000000}"/>
    <hyperlink ref="O119" r:id="rId148" xr:uid="{00000000-0004-0000-0300-000093000000}"/>
    <hyperlink ref="O120" r:id="rId149" xr:uid="{00000000-0004-0000-0300-000094000000}"/>
    <hyperlink ref="O121" r:id="rId150" xr:uid="{00000000-0004-0000-0300-000095000000}"/>
    <hyperlink ref="O122" r:id="rId151" xr:uid="{00000000-0004-0000-0300-000096000000}"/>
    <hyperlink ref="O123" r:id="rId152" xr:uid="{00000000-0004-0000-0300-000097000000}"/>
    <hyperlink ref="O124" r:id="rId153" xr:uid="{00000000-0004-0000-0300-000098000000}"/>
    <hyperlink ref="K125" r:id="rId154" xr:uid="{00000000-0004-0000-0300-000099000000}"/>
    <hyperlink ref="O125" r:id="rId155" xr:uid="{00000000-0004-0000-0300-00009A000000}"/>
    <hyperlink ref="O126" r:id="rId156" xr:uid="{00000000-0004-0000-0300-00009B000000}"/>
    <hyperlink ref="O127" r:id="rId157" xr:uid="{00000000-0004-0000-0300-00009C000000}"/>
    <hyperlink ref="O128" r:id="rId158" xr:uid="{00000000-0004-0000-0300-00009D000000}"/>
    <hyperlink ref="O129" r:id="rId159" xr:uid="{00000000-0004-0000-0300-00009E000000}"/>
    <hyperlink ref="C130" r:id="rId160" xr:uid="{00000000-0004-0000-0300-00009F000000}"/>
    <hyperlink ref="K130" r:id="rId161" xr:uid="{00000000-0004-0000-0300-0000A0000000}"/>
    <hyperlink ref="O130" r:id="rId162" xr:uid="{00000000-0004-0000-0300-0000A1000000}"/>
    <hyperlink ref="O131" r:id="rId163" xr:uid="{00000000-0004-0000-0300-0000A2000000}"/>
    <hyperlink ref="O132" r:id="rId164" xr:uid="{00000000-0004-0000-0300-0000A3000000}"/>
    <hyperlink ref="K133" r:id="rId165" xr:uid="{00000000-0004-0000-0300-0000A4000000}"/>
    <hyperlink ref="O133" r:id="rId166" xr:uid="{00000000-0004-0000-0300-0000A5000000}"/>
    <hyperlink ref="O134" r:id="rId167" xr:uid="{00000000-0004-0000-0300-0000A6000000}"/>
    <hyperlink ref="O135" r:id="rId168" xr:uid="{00000000-0004-0000-0300-0000A7000000}"/>
    <hyperlink ref="O136" r:id="rId169" xr:uid="{00000000-0004-0000-0300-0000A8000000}"/>
    <hyperlink ref="K137" r:id="rId170" xr:uid="{00000000-0004-0000-0300-0000A9000000}"/>
    <hyperlink ref="O137" r:id="rId171" xr:uid="{00000000-0004-0000-0300-0000AA000000}"/>
    <hyperlink ref="O138" r:id="rId172" xr:uid="{00000000-0004-0000-0300-0000AB000000}"/>
    <hyperlink ref="O139" r:id="rId173" xr:uid="{00000000-0004-0000-0300-0000AC000000}"/>
    <hyperlink ref="O140" r:id="rId174" xr:uid="{00000000-0004-0000-0300-0000AD000000}"/>
    <hyperlink ref="O141" r:id="rId175" xr:uid="{00000000-0004-0000-0300-0000AE000000}"/>
    <hyperlink ref="O142" r:id="rId176" xr:uid="{00000000-0004-0000-0300-0000AF000000}"/>
    <hyperlink ref="O143" r:id="rId177" xr:uid="{00000000-0004-0000-0300-0000B0000000}"/>
    <hyperlink ref="O144" r:id="rId178" xr:uid="{00000000-0004-0000-0300-0000B1000000}"/>
    <hyperlink ref="O145" r:id="rId179" xr:uid="{00000000-0004-0000-0300-0000B2000000}"/>
    <hyperlink ref="O146" r:id="rId180" xr:uid="{00000000-0004-0000-0300-0000B3000000}"/>
    <hyperlink ref="O147" r:id="rId181" xr:uid="{00000000-0004-0000-0300-0000B4000000}"/>
    <hyperlink ref="K148" r:id="rId182" xr:uid="{00000000-0004-0000-0300-0000B5000000}"/>
    <hyperlink ref="O148" r:id="rId183" xr:uid="{00000000-0004-0000-0300-0000B6000000}"/>
    <hyperlink ref="A149" r:id="rId184" xr:uid="{00000000-0004-0000-0300-0000B7000000}"/>
    <hyperlink ref="C149" r:id="rId185" xr:uid="{00000000-0004-0000-0300-0000B8000000}"/>
    <hyperlink ref="O149" r:id="rId186" xr:uid="{00000000-0004-0000-0300-0000B9000000}"/>
    <hyperlink ref="O150" r:id="rId187" xr:uid="{00000000-0004-0000-0300-0000BA000000}"/>
    <hyperlink ref="O151" r:id="rId188" xr:uid="{00000000-0004-0000-0300-0000BB000000}"/>
    <hyperlink ref="O152" r:id="rId189" xr:uid="{00000000-0004-0000-0300-0000BC000000}"/>
    <hyperlink ref="O153" r:id="rId190" xr:uid="{00000000-0004-0000-0300-0000BD000000}"/>
    <hyperlink ref="O154" r:id="rId191" xr:uid="{00000000-0004-0000-0300-0000BE000000}"/>
    <hyperlink ref="O155" r:id="rId192" xr:uid="{00000000-0004-0000-0300-0000BF000000}"/>
    <hyperlink ref="O156" r:id="rId193" xr:uid="{00000000-0004-0000-0300-0000C0000000}"/>
    <hyperlink ref="O157" r:id="rId194" xr:uid="{00000000-0004-0000-0300-0000C1000000}"/>
    <hyperlink ref="O158" r:id="rId195" xr:uid="{00000000-0004-0000-0300-0000C2000000}"/>
    <hyperlink ref="K159" r:id="rId196" xr:uid="{00000000-0004-0000-0300-0000C3000000}"/>
    <hyperlink ref="O159" r:id="rId197" xr:uid="{00000000-0004-0000-0300-0000C4000000}"/>
    <hyperlink ref="O160" r:id="rId198" xr:uid="{00000000-0004-0000-0300-0000C5000000}"/>
    <hyperlink ref="A161" r:id="rId199" xr:uid="{00000000-0004-0000-0300-0000C6000000}"/>
    <hyperlink ref="O161" r:id="rId200" xr:uid="{00000000-0004-0000-0300-0000C7000000}"/>
    <hyperlink ref="O162" r:id="rId201" xr:uid="{00000000-0004-0000-0300-0000C8000000}"/>
    <hyperlink ref="O163" r:id="rId202" xr:uid="{00000000-0004-0000-0300-0000C9000000}"/>
    <hyperlink ref="A164" r:id="rId203" xr:uid="{00000000-0004-0000-0300-0000CA000000}"/>
    <hyperlink ref="K164" r:id="rId204" xr:uid="{00000000-0004-0000-0300-0000CB000000}"/>
    <hyperlink ref="O164" r:id="rId205" xr:uid="{00000000-0004-0000-0300-0000CC000000}"/>
    <hyperlink ref="O165" r:id="rId206" xr:uid="{00000000-0004-0000-0300-0000CD000000}"/>
    <hyperlink ref="K166" r:id="rId207" xr:uid="{00000000-0004-0000-0300-0000CE000000}"/>
    <hyperlink ref="O166" r:id="rId208" xr:uid="{00000000-0004-0000-0300-0000CF000000}"/>
    <hyperlink ref="K167" r:id="rId209" xr:uid="{00000000-0004-0000-0300-0000D0000000}"/>
    <hyperlink ref="O167" r:id="rId210" xr:uid="{00000000-0004-0000-0300-0000D1000000}"/>
    <hyperlink ref="O168" r:id="rId211" xr:uid="{00000000-0004-0000-0300-0000D2000000}"/>
    <hyperlink ref="O169" r:id="rId212" xr:uid="{00000000-0004-0000-0300-0000D3000000}"/>
    <hyperlink ref="O170" r:id="rId213" xr:uid="{00000000-0004-0000-0300-0000D4000000}"/>
    <hyperlink ref="O171" r:id="rId214" xr:uid="{00000000-0004-0000-0300-0000D5000000}"/>
    <hyperlink ref="O172" r:id="rId215" xr:uid="{00000000-0004-0000-0300-0000D6000000}"/>
    <hyperlink ref="K173" r:id="rId216" xr:uid="{00000000-0004-0000-0300-0000D7000000}"/>
    <hyperlink ref="O173" r:id="rId217" xr:uid="{00000000-0004-0000-0300-0000D8000000}"/>
    <hyperlink ref="O174" r:id="rId218" xr:uid="{00000000-0004-0000-0300-0000D9000000}"/>
    <hyperlink ref="O175" r:id="rId219" xr:uid="{00000000-0004-0000-0300-0000DA000000}"/>
    <hyperlink ref="O176" r:id="rId220" xr:uid="{00000000-0004-0000-0300-0000DB000000}"/>
    <hyperlink ref="K177" r:id="rId221" xr:uid="{00000000-0004-0000-0300-0000DC000000}"/>
    <hyperlink ref="O177" r:id="rId222" xr:uid="{00000000-0004-0000-0300-0000DD000000}"/>
    <hyperlink ref="O178" r:id="rId223" xr:uid="{00000000-0004-0000-0300-0000DE000000}"/>
    <hyperlink ref="K179" r:id="rId224" xr:uid="{00000000-0004-0000-0300-0000DF000000}"/>
    <hyperlink ref="O179" r:id="rId225" xr:uid="{00000000-0004-0000-0300-0000E0000000}"/>
    <hyperlink ref="O180" r:id="rId226" xr:uid="{00000000-0004-0000-0300-0000E1000000}"/>
    <hyperlink ref="K181" r:id="rId227" xr:uid="{00000000-0004-0000-0300-0000E2000000}"/>
    <hyperlink ref="O181" r:id="rId228" xr:uid="{00000000-0004-0000-0300-0000E3000000}"/>
    <hyperlink ref="A182" r:id="rId229" xr:uid="{00000000-0004-0000-0300-0000E4000000}"/>
    <hyperlink ref="K182" r:id="rId230" xr:uid="{00000000-0004-0000-0300-0000E5000000}"/>
    <hyperlink ref="O182" r:id="rId231" xr:uid="{00000000-0004-0000-0300-0000E6000000}"/>
    <hyperlink ref="K183" r:id="rId232" xr:uid="{00000000-0004-0000-0300-0000E7000000}"/>
    <hyperlink ref="O183" r:id="rId233" xr:uid="{00000000-0004-0000-0300-0000E8000000}"/>
    <hyperlink ref="O184" r:id="rId234" xr:uid="{00000000-0004-0000-0300-0000E9000000}"/>
    <hyperlink ref="O185" r:id="rId235" xr:uid="{00000000-0004-0000-0300-0000EA000000}"/>
    <hyperlink ref="K186" r:id="rId236" xr:uid="{00000000-0004-0000-0300-0000EB000000}"/>
    <hyperlink ref="O186" r:id="rId237" xr:uid="{00000000-0004-0000-0300-0000EC000000}"/>
    <hyperlink ref="K187" r:id="rId238" xr:uid="{00000000-0004-0000-0300-0000ED000000}"/>
    <hyperlink ref="O187" r:id="rId239" xr:uid="{00000000-0004-0000-0300-0000EE000000}"/>
    <hyperlink ref="K188" r:id="rId240" xr:uid="{00000000-0004-0000-0300-0000EF000000}"/>
    <hyperlink ref="O188" r:id="rId241" xr:uid="{00000000-0004-0000-0300-0000F0000000}"/>
    <hyperlink ref="O189" r:id="rId242" xr:uid="{00000000-0004-0000-0300-0000F1000000}"/>
    <hyperlink ref="K190" r:id="rId243" xr:uid="{00000000-0004-0000-0300-0000F2000000}"/>
    <hyperlink ref="O190" r:id="rId244" xr:uid="{00000000-0004-0000-0300-0000F3000000}"/>
    <hyperlink ref="O191" r:id="rId245" xr:uid="{00000000-0004-0000-0300-0000F4000000}"/>
    <hyperlink ref="O192" r:id="rId246" xr:uid="{00000000-0004-0000-0300-0000F5000000}"/>
    <hyperlink ref="K193" r:id="rId247" xr:uid="{00000000-0004-0000-0300-0000F6000000}"/>
    <hyperlink ref="O193" r:id="rId248" xr:uid="{00000000-0004-0000-0300-0000F7000000}"/>
    <hyperlink ref="O194" r:id="rId249" xr:uid="{00000000-0004-0000-0300-0000F8000000}"/>
    <hyperlink ref="K195" r:id="rId250" xr:uid="{00000000-0004-0000-0300-0000F9000000}"/>
    <hyperlink ref="O195" r:id="rId251" xr:uid="{00000000-0004-0000-0300-0000FA000000}"/>
    <hyperlink ref="K196" r:id="rId252" xr:uid="{00000000-0004-0000-0300-0000FB000000}"/>
    <hyperlink ref="O196" r:id="rId253" xr:uid="{00000000-0004-0000-0300-0000FC000000}"/>
    <hyperlink ref="O197" r:id="rId254" xr:uid="{00000000-0004-0000-0300-0000FD000000}"/>
    <hyperlink ref="K198" r:id="rId255" xr:uid="{00000000-0004-0000-0300-0000FE000000}"/>
    <hyperlink ref="O198" r:id="rId256" xr:uid="{00000000-0004-0000-0300-0000FF000000}"/>
    <hyperlink ref="K199" r:id="rId257" xr:uid="{00000000-0004-0000-0300-000000010000}"/>
    <hyperlink ref="O199" r:id="rId258" xr:uid="{00000000-0004-0000-0300-000001010000}"/>
    <hyperlink ref="O200" r:id="rId259" xr:uid="{00000000-0004-0000-0300-000002010000}"/>
    <hyperlink ref="O201" r:id="rId260" xr:uid="{00000000-0004-0000-0300-000003010000}"/>
    <hyperlink ref="O202" r:id="rId261" xr:uid="{00000000-0004-0000-0300-000004010000}"/>
    <hyperlink ref="K203" r:id="rId262" xr:uid="{00000000-0004-0000-0300-000005010000}"/>
    <hyperlink ref="O203" r:id="rId263" xr:uid="{00000000-0004-0000-0300-000006010000}"/>
    <hyperlink ref="K204" r:id="rId264" xr:uid="{00000000-0004-0000-0300-000007010000}"/>
    <hyperlink ref="O204" r:id="rId265" xr:uid="{00000000-0004-0000-0300-000008010000}"/>
    <hyperlink ref="O205" r:id="rId266" xr:uid="{00000000-0004-0000-0300-000009010000}"/>
    <hyperlink ref="O206" r:id="rId267" xr:uid="{00000000-0004-0000-0300-00000A010000}"/>
    <hyperlink ref="O207" r:id="rId268" xr:uid="{00000000-0004-0000-0300-00000B010000}"/>
    <hyperlink ref="O208" r:id="rId269" xr:uid="{00000000-0004-0000-0300-00000C010000}"/>
    <hyperlink ref="O209" r:id="rId270" xr:uid="{00000000-0004-0000-0300-00000D010000}"/>
    <hyperlink ref="O210" r:id="rId271" xr:uid="{00000000-0004-0000-0300-00000E010000}"/>
    <hyperlink ref="O211" r:id="rId272" xr:uid="{00000000-0004-0000-0300-00000F010000}"/>
    <hyperlink ref="O212" r:id="rId273" xr:uid="{00000000-0004-0000-0300-000010010000}"/>
    <hyperlink ref="K213" r:id="rId274" xr:uid="{00000000-0004-0000-0300-000011010000}"/>
    <hyperlink ref="O213" r:id="rId275" xr:uid="{00000000-0004-0000-0300-000012010000}"/>
    <hyperlink ref="O214" r:id="rId276" xr:uid="{00000000-0004-0000-0300-000013010000}"/>
    <hyperlink ref="A215" r:id="rId277" xr:uid="{00000000-0004-0000-0300-000014010000}"/>
    <hyperlink ref="K215" r:id="rId278" xr:uid="{00000000-0004-0000-0300-000015010000}"/>
    <hyperlink ref="O215" r:id="rId279" xr:uid="{00000000-0004-0000-0300-000016010000}"/>
    <hyperlink ref="O216" r:id="rId280" xr:uid="{00000000-0004-0000-0300-000017010000}"/>
    <hyperlink ref="K217" r:id="rId281" xr:uid="{00000000-0004-0000-0300-000018010000}"/>
    <hyperlink ref="O217" r:id="rId282" xr:uid="{00000000-0004-0000-0300-000019010000}"/>
    <hyperlink ref="O218" r:id="rId283" xr:uid="{00000000-0004-0000-0300-00001A010000}"/>
    <hyperlink ref="O219" r:id="rId284" xr:uid="{00000000-0004-0000-0300-00001B010000}"/>
    <hyperlink ref="O220" r:id="rId285" xr:uid="{00000000-0004-0000-0300-00001C010000}"/>
    <hyperlink ref="O221" r:id="rId286" xr:uid="{00000000-0004-0000-0300-00001D010000}"/>
    <hyperlink ref="O222" r:id="rId287" xr:uid="{00000000-0004-0000-0300-00001E010000}"/>
    <hyperlink ref="O223" r:id="rId288" xr:uid="{00000000-0004-0000-0300-00001F010000}"/>
    <hyperlink ref="K224" r:id="rId289" xr:uid="{00000000-0004-0000-0300-000020010000}"/>
    <hyperlink ref="O224" r:id="rId290" xr:uid="{00000000-0004-0000-0300-000021010000}"/>
    <hyperlink ref="O225" r:id="rId291" xr:uid="{00000000-0004-0000-0300-000022010000}"/>
    <hyperlink ref="O226" r:id="rId292" xr:uid="{00000000-0004-0000-0300-000023010000}"/>
    <hyperlink ref="O227" r:id="rId293" xr:uid="{00000000-0004-0000-0300-000024010000}"/>
    <hyperlink ref="O228" r:id="rId294" xr:uid="{00000000-0004-0000-0300-000025010000}"/>
    <hyperlink ref="O229" r:id="rId295" xr:uid="{00000000-0004-0000-0300-000026010000}"/>
    <hyperlink ref="O230" r:id="rId296" xr:uid="{00000000-0004-0000-0300-000027010000}"/>
    <hyperlink ref="O231" r:id="rId297" xr:uid="{00000000-0004-0000-0300-000028010000}"/>
    <hyperlink ref="K232" r:id="rId298" xr:uid="{00000000-0004-0000-0300-000029010000}"/>
    <hyperlink ref="O232" r:id="rId299" xr:uid="{00000000-0004-0000-0300-00002A010000}"/>
    <hyperlink ref="O233" r:id="rId300" xr:uid="{00000000-0004-0000-0300-00002B010000}"/>
    <hyperlink ref="O234" r:id="rId301" xr:uid="{00000000-0004-0000-0300-00002C010000}"/>
    <hyperlink ref="O235" r:id="rId302" xr:uid="{00000000-0004-0000-0300-00002D010000}"/>
    <hyperlink ref="O236" r:id="rId303" xr:uid="{00000000-0004-0000-0300-00002E010000}"/>
    <hyperlink ref="O237" r:id="rId304" xr:uid="{00000000-0004-0000-0300-00002F010000}"/>
    <hyperlink ref="O238" r:id="rId305" xr:uid="{00000000-0004-0000-0300-000030010000}"/>
    <hyperlink ref="O239" r:id="rId306" xr:uid="{00000000-0004-0000-0300-000031010000}"/>
    <hyperlink ref="O240" r:id="rId307" xr:uid="{00000000-0004-0000-0300-000032010000}"/>
    <hyperlink ref="O241" r:id="rId308" xr:uid="{00000000-0004-0000-0300-000033010000}"/>
    <hyperlink ref="O242" r:id="rId309" xr:uid="{00000000-0004-0000-0300-000034010000}"/>
    <hyperlink ref="O243" r:id="rId310" xr:uid="{00000000-0004-0000-0300-000035010000}"/>
    <hyperlink ref="O244" r:id="rId311" xr:uid="{00000000-0004-0000-0300-000036010000}"/>
    <hyperlink ref="K245" r:id="rId312" xr:uid="{00000000-0004-0000-0300-000037010000}"/>
    <hyperlink ref="O245" r:id="rId313" xr:uid="{00000000-0004-0000-0300-000038010000}"/>
    <hyperlink ref="O246" r:id="rId314" xr:uid="{00000000-0004-0000-0300-000039010000}"/>
    <hyperlink ref="O247" r:id="rId315" xr:uid="{00000000-0004-0000-0300-00003A010000}"/>
    <hyperlink ref="K248" r:id="rId316" xr:uid="{00000000-0004-0000-0300-00003B010000}"/>
    <hyperlink ref="O248" r:id="rId317" xr:uid="{00000000-0004-0000-0300-00003C010000}"/>
    <hyperlink ref="O249" r:id="rId318" xr:uid="{00000000-0004-0000-0300-00003D010000}"/>
    <hyperlink ref="O250" r:id="rId319" xr:uid="{00000000-0004-0000-0300-00003E010000}"/>
    <hyperlink ref="K251" r:id="rId320" xr:uid="{00000000-0004-0000-0300-00003F010000}"/>
    <hyperlink ref="O251" r:id="rId321" xr:uid="{00000000-0004-0000-0300-000040010000}"/>
    <hyperlink ref="K252" r:id="rId322" xr:uid="{00000000-0004-0000-0300-000041010000}"/>
    <hyperlink ref="O252" r:id="rId323" xr:uid="{00000000-0004-0000-0300-000042010000}"/>
    <hyperlink ref="O253" r:id="rId324" xr:uid="{00000000-0004-0000-0300-000043010000}"/>
    <hyperlink ref="O254" r:id="rId325" xr:uid="{00000000-0004-0000-0300-000044010000}"/>
    <hyperlink ref="O255" r:id="rId326" xr:uid="{00000000-0004-0000-0300-000045010000}"/>
    <hyperlink ref="O256" r:id="rId327" xr:uid="{00000000-0004-0000-0300-000046010000}"/>
    <hyperlink ref="O257" r:id="rId328" xr:uid="{00000000-0004-0000-0300-000047010000}"/>
    <hyperlink ref="O258" r:id="rId329" xr:uid="{00000000-0004-0000-0300-000048010000}"/>
    <hyperlink ref="O259" r:id="rId330" xr:uid="{00000000-0004-0000-0300-000049010000}"/>
    <hyperlink ref="O260" r:id="rId331" xr:uid="{00000000-0004-0000-0300-00004A010000}"/>
    <hyperlink ref="O261" r:id="rId332" xr:uid="{00000000-0004-0000-0300-00004B010000}"/>
    <hyperlink ref="K262" r:id="rId333" xr:uid="{00000000-0004-0000-0300-00004C010000}"/>
    <hyperlink ref="O262" r:id="rId334" xr:uid="{00000000-0004-0000-0300-00004D010000}"/>
    <hyperlink ref="K263" r:id="rId335" xr:uid="{00000000-0004-0000-0300-00004E010000}"/>
    <hyperlink ref="O263" r:id="rId336" xr:uid="{00000000-0004-0000-0300-00004F010000}"/>
    <hyperlink ref="K264" r:id="rId337" xr:uid="{00000000-0004-0000-0300-000050010000}"/>
    <hyperlink ref="O264" r:id="rId338" xr:uid="{00000000-0004-0000-0300-000051010000}"/>
    <hyperlink ref="K265" r:id="rId339" xr:uid="{00000000-0004-0000-0300-000052010000}"/>
    <hyperlink ref="O265" r:id="rId340" xr:uid="{00000000-0004-0000-0300-000053010000}"/>
    <hyperlink ref="K266" r:id="rId341" xr:uid="{00000000-0004-0000-0300-000054010000}"/>
    <hyperlink ref="O266" r:id="rId342" xr:uid="{00000000-0004-0000-0300-000055010000}"/>
    <hyperlink ref="O267" r:id="rId343" xr:uid="{00000000-0004-0000-0300-000056010000}"/>
    <hyperlink ref="K268" r:id="rId344" xr:uid="{00000000-0004-0000-0300-000057010000}"/>
    <hyperlink ref="O268" r:id="rId345" xr:uid="{00000000-0004-0000-0300-000058010000}"/>
    <hyperlink ref="O269" r:id="rId346" xr:uid="{00000000-0004-0000-0300-000059010000}"/>
    <hyperlink ref="O270" r:id="rId347" xr:uid="{00000000-0004-0000-0300-00005A010000}"/>
    <hyperlink ref="O271" r:id="rId348" xr:uid="{00000000-0004-0000-0300-00005B010000}"/>
    <hyperlink ref="O272" r:id="rId349" xr:uid="{00000000-0004-0000-0300-00005C010000}"/>
    <hyperlink ref="K273" r:id="rId350" xr:uid="{00000000-0004-0000-0300-00005D010000}"/>
    <hyperlink ref="O273" r:id="rId351" xr:uid="{00000000-0004-0000-0300-00005E010000}"/>
    <hyperlink ref="O274" r:id="rId352" xr:uid="{00000000-0004-0000-0300-00005F010000}"/>
    <hyperlink ref="O275" r:id="rId353" xr:uid="{00000000-0004-0000-0300-000060010000}"/>
    <hyperlink ref="O276" r:id="rId354" xr:uid="{00000000-0004-0000-0300-000061010000}"/>
    <hyperlink ref="O277" r:id="rId355" xr:uid="{00000000-0004-0000-0300-000062010000}"/>
    <hyperlink ref="K278" r:id="rId356" xr:uid="{00000000-0004-0000-0300-000063010000}"/>
    <hyperlink ref="O278" r:id="rId357" xr:uid="{00000000-0004-0000-0300-000064010000}"/>
    <hyperlink ref="K279" r:id="rId358" xr:uid="{00000000-0004-0000-0300-000065010000}"/>
    <hyperlink ref="O279" r:id="rId359" xr:uid="{00000000-0004-0000-0300-000066010000}"/>
    <hyperlink ref="O280" r:id="rId360" xr:uid="{00000000-0004-0000-0300-000067010000}"/>
    <hyperlink ref="O281" r:id="rId361" xr:uid="{00000000-0004-0000-0300-000068010000}"/>
    <hyperlink ref="K282" r:id="rId362" xr:uid="{00000000-0004-0000-0300-000069010000}"/>
    <hyperlink ref="O282" r:id="rId363" xr:uid="{00000000-0004-0000-0300-00006A010000}"/>
    <hyperlink ref="O283" r:id="rId364" xr:uid="{00000000-0004-0000-0300-00006B010000}"/>
    <hyperlink ref="K284" r:id="rId365" xr:uid="{00000000-0004-0000-0300-00006C010000}"/>
    <hyperlink ref="O284" r:id="rId366" xr:uid="{00000000-0004-0000-0300-00006D010000}"/>
    <hyperlink ref="O285" r:id="rId367" xr:uid="{00000000-0004-0000-0300-00006E010000}"/>
    <hyperlink ref="O286" r:id="rId368" xr:uid="{00000000-0004-0000-0300-00006F01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1005"/>
  <sheetViews>
    <sheetView tabSelected="1" workbookViewId="0">
      <pane ySplit="1" topLeftCell="A2" activePane="bottomLeft" state="frozen"/>
      <selection pane="bottomLeft" activeCell="I9" sqref="I9"/>
    </sheetView>
  </sheetViews>
  <sheetFormatPr defaultColWidth="12.6328125" defaultRowHeight="15.75" customHeight="1" x14ac:dyDescent="0.25"/>
  <cols>
    <col min="1" max="1" width="20.08984375" customWidth="1"/>
    <col min="2" max="2" width="18.90625" customWidth="1"/>
    <col min="3" max="3" width="13.90625" customWidth="1"/>
    <col min="4" max="4" width="12.6328125" customWidth="1"/>
    <col min="5" max="5" width="11.36328125" customWidth="1"/>
    <col min="6" max="6" width="22.6328125" customWidth="1"/>
    <col min="7" max="7" width="15" customWidth="1"/>
    <col min="8" max="10" width="10.08984375" customWidth="1"/>
    <col min="11" max="11" width="16.36328125" customWidth="1"/>
    <col min="12" max="12" width="25.08984375" customWidth="1"/>
    <col min="13" max="13" width="18.90625" customWidth="1"/>
    <col min="14" max="14" width="23.7265625" customWidth="1"/>
    <col min="15" max="15" width="35" customWidth="1"/>
    <col min="16" max="18" width="15.08984375" customWidth="1"/>
    <col min="19" max="19" width="25.08984375" customWidth="1"/>
    <col min="20" max="20" width="18.90625" customWidth="1"/>
    <col min="21" max="21" width="15.08984375" customWidth="1"/>
    <col min="22" max="22" width="12.6328125" customWidth="1"/>
    <col min="23" max="23" width="18.90625" customWidth="1"/>
    <col min="24" max="24" width="12.6328125" customWidth="1"/>
    <col min="25" max="25" width="46.90625" customWidth="1"/>
    <col min="26" max="26" width="25.08984375" customWidth="1"/>
    <col min="27" max="27" width="15.08984375" customWidth="1"/>
    <col min="28" max="28" width="12.6328125" customWidth="1"/>
    <col min="29" max="29" width="15.08984375" customWidth="1"/>
  </cols>
  <sheetData>
    <row r="1" spans="1:29" ht="27" customHeight="1" x14ac:dyDescent="0.25">
      <c r="A1" s="19" t="s">
        <v>191</v>
      </c>
      <c r="B1" s="19" t="s">
        <v>193</v>
      </c>
      <c r="C1" s="19" t="s">
        <v>8838</v>
      </c>
      <c r="D1" s="34" t="s">
        <v>10049</v>
      </c>
      <c r="E1" s="19" t="s">
        <v>8839</v>
      </c>
      <c r="F1" s="19" t="s">
        <v>222</v>
      </c>
      <c r="G1" s="19" t="s">
        <v>195</v>
      </c>
      <c r="H1" s="19" t="s">
        <v>197</v>
      </c>
      <c r="I1" s="19" t="s">
        <v>198</v>
      </c>
      <c r="J1" s="19" t="s">
        <v>199</v>
      </c>
      <c r="K1" s="19" t="s">
        <v>200</v>
      </c>
      <c r="L1" s="19" t="s">
        <v>194</v>
      </c>
      <c r="M1" s="19" t="s">
        <v>8840</v>
      </c>
      <c r="N1" s="19" t="s">
        <v>8841</v>
      </c>
      <c r="O1" s="19" t="s">
        <v>8842</v>
      </c>
      <c r="P1" s="19" t="s">
        <v>8843</v>
      </c>
      <c r="Q1" s="19" t="s">
        <v>8845</v>
      </c>
      <c r="R1" s="19" t="s">
        <v>8846</v>
      </c>
      <c r="S1" s="19" t="s">
        <v>8848</v>
      </c>
      <c r="T1" s="19" t="s">
        <v>8844</v>
      </c>
      <c r="U1" s="19" t="s">
        <v>203</v>
      </c>
      <c r="V1" s="19" t="s">
        <v>204</v>
      </c>
      <c r="W1" s="19" t="s">
        <v>201</v>
      </c>
      <c r="X1" s="19" t="s">
        <v>205</v>
      </c>
      <c r="Y1" s="19" t="s">
        <v>8851</v>
      </c>
      <c r="Z1" s="19" t="s">
        <v>8850</v>
      </c>
      <c r="AA1" s="19" t="s">
        <v>220</v>
      </c>
      <c r="AB1" s="19" t="s">
        <v>221</v>
      </c>
      <c r="AC1" s="19" t="s">
        <v>8853</v>
      </c>
    </row>
    <row r="2" spans="1:29" ht="12.5" x14ac:dyDescent="0.25">
      <c r="A2" s="3" t="str">
        <f ca="1">IFERROR(__xludf.DUMMYFUNCTION("SORT(FILTER({'Classified Leads'!A2:A1005,'Classified Leads'!C2:C1005,'Classified Leads'!R2:R1005,'Classified Leads'!AC2:AC1005,'Classified Leads'!S2:S1005,'Classified Leads'!O2:O1005,'Classified Leads'!E2:E1005,'Classified Leads'!G2:G1005,'Classified Lead"&amp;"s'!H2:H1005,'Classified Leads'!I2:I1005,'Classified Leads'!J2:J1005,'Classified Leads'!D2:D1005,'Classified Leads'!T2:T1005,'Classified Leads'!U2:U1005,'Classified Leads'!V2:V1005,'Classified Leads'!W2:W1005,'Classified Leads'!Y2:Y1005,'Classified Leads'!"&amp;"Z2:Z1005,'Classified Leads'!AB2:AB1005,'Classified Leads'!X2:X1005,'Classified Leads'!L2:L1005,'Classified Leads'!M2:M1005,'Classified Leads'!K2:K1005,'Classified Leads'!N2:N1005,'Classified Leads'!AE2:AE1005,'Classified Leads'!AD2:AD1005,'Classified Lead"&amp;"s'!P2:P1005,'Classified Leads'!Q2:Q1005,'Classified Leads'!AG2:AG1005},('Classified Leads'!R2:R1005&lt;&gt;""irrelevant"")*('Classified Leads'!R2:R1005&lt;&gt;""error"")*('Classified Leads'!R2:R1005&lt;&gt;""unknown"")*('Classified Leads'!R2:R1005&lt;&gt;"""")),4,FALSE)"),"lisawaltn")</f>
        <v>lisawaltn</v>
      </c>
      <c r="B2" s="3" t="str">
        <f ca="1">IFERROR(__xludf.DUMMYFUNCTION("""COMPUTED_VALUE"""),"Realtor Los Angeles | Lisa Walton")</f>
        <v>Realtor Los Angeles | Lisa Walton</v>
      </c>
      <c r="C2" s="3" t="str">
        <f ca="1">IFERROR(__xludf.DUMMYFUNCTION("""COMPUTED_VALUE"""),"collector")</f>
        <v>collector</v>
      </c>
      <c r="D2" s="22">
        <f ca="1">IFERROR(__xludf.DUMMYFUNCTION("""COMPUTED_VALUE"""),10)</f>
        <v>10</v>
      </c>
      <c r="E2" s="22" t="str">
        <f ca="1">IFERROR(__xludf.DUMMYFUNCTION("""COMPUTED_VALUE"""),"high")</f>
        <v>high</v>
      </c>
      <c r="F2" s="21" t="str">
        <f ca="1">IFERROR(__xludf.DUMMYFUNCTION("""COMPUTED_VALUE"""),"https://www.instagram.com/lisawaltn")</f>
        <v>https://www.instagram.com/lisawaltn</v>
      </c>
      <c r="G2" s="20">
        <f ca="1">IFERROR(__xludf.DUMMYFUNCTION("""COMPUTED_VALUE"""),186149)</f>
        <v>186149</v>
      </c>
      <c r="H2" s="20">
        <f ca="1">IFERROR(__xludf.DUMMYFUNCTION("""COMPUTED_VALUE"""),709)</f>
        <v>709</v>
      </c>
      <c r="I2" s="20" t="b">
        <f ca="1">IFERROR(__xludf.DUMMYFUNCTION("""COMPUTED_VALUE"""),TRUE)</f>
        <v>1</v>
      </c>
      <c r="J2" s="20" t="b">
        <f ca="1">IFERROR(__xludf.DUMMYFUNCTION("""COMPUTED_VALUE"""),FALSE)</f>
        <v>0</v>
      </c>
      <c r="K2" s="3"/>
      <c r="L2" s="3" t="str">
        <f ca="1">IFERROR(__xludf.DUMMYFUNCTION("""COMPUTED_VALUE"""),"🌎 Дома,аренда,бизнес в Лос-Анджелесе
🏡 Luxury Homes • Leasing • 💲Investments•🌴Los Angeles
💼 20+Years in Real Estate
📩 DM for listings•consultations")</f>
        <v>🌎 Дома,аренда,бизнес в Лос-Анджелесе
🏡 Luxury Homes • Leasing • 💲Investments•🌴Los Angeles
💼 20+Years in Real Estate
📩 DM for listings•consultations</v>
      </c>
      <c r="M2" s="28" t="str">
        <f ca="1">IFERROR(__xludf.DUMMYFUNCTION("""COMPUTED_VALUE"""),"Rolex, Patek Philippe")</f>
        <v>Rolex, Patek Philippe</v>
      </c>
      <c r="N2" s="23" t="str">
        <f ca="1">IFERROR(__xludf.DUMMYFUNCTION("""COMPUTED_VALUE"""),"Rolex Daytona 116500LN (~30,000 - 35,000) | Patek Philippe Nautilus 5711/1A-010 (~100,000 - 120,000)")</f>
        <v>Rolex Daytona 116500LN (~30,000 - 35,000) | Patek Philippe Nautilus 5711/1A-010 (~100,000 - 120,000)</v>
      </c>
      <c r="O2" s="23" t="str">
        <f ca="1">IFERROR(__xludf.DUMMYFUNCTION("""COMPUTED_VALUE"""),"$200,000 - $300,000")</f>
        <v>$200,000 - $300,000</v>
      </c>
      <c r="P2" s="23" t="str">
        <f ca="1">IFERROR(__xludf.DUMMYFUNCTION("""COMPUTED_VALUE"""),"ultra-high")</f>
        <v>ultra-high</v>
      </c>
      <c r="Q2" s="3" t="str">
        <f ca="1">IFERROR(__xludf.DUMMYFUNCTION("""COMPUTED_VALUE"""),"personal_collector")</f>
        <v>personal_collector</v>
      </c>
      <c r="R2" s="3" t="str">
        <f ca="1">IFERROR(__xludf.DUMMYFUNCTION("""COMPUTED_VALUE"""),"high")</f>
        <v>high</v>
      </c>
      <c r="S2" s="3" t="str">
        <f ca="1">IFERROR(__xludf.DUMMYFUNCTION("""COMPUTED_VALUE"""),"Professional DM highlighting rare piece sourcing services, emphasizing discretion and exclusive access to hard-to-find models")</f>
        <v>Professional DM highlighting rare piece sourcing services, emphasizing discretion and exclusive access to hard-to-find models</v>
      </c>
      <c r="T2" s="23" t="str">
        <f ca="1">IFERROR(__xludf.DUMMYFUNCTION("""COMPUTED_VALUE"""),"Private jet interior, Hermès Birkin bag, Designer clothing (Chanel), High-end restaurant settings, 20+ years luxury real estate experience, 186K followers, Beverly Hills/Hollywood locations")</f>
        <v>Private jet interior, Hermès Birkin bag, Designer clothing (Chanel), High-end restaurant settings, 20+ years luxury real estate experience, 186K followers, Beverly Hills/Hollywood locations</v>
      </c>
      <c r="U2" s="3"/>
      <c r="V2" s="3"/>
      <c r="W2" s="21" t="str">
        <f ca="1">IFERROR(__xludf.DUMMYFUNCTION("""COMPUTED_VALUE"""),"https://www.themls.com/Share/YWFoYWRnZWJp")</f>
        <v>https://www.themls.com/Share/YWFoYWRnZWJp</v>
      </c>
      <c r="X2" s="3">
        <f ca="1">IFERROR(__xludf.DUMMYFUNCTION("""COMPUTED_VALUE"""),0.0003)</f>
        <v>2.9999999999999997E-4</v>
      </c>
      <c r="Y2" s="23" t="str">
        <f ca="1">IFERROR(__xludf.DUMMYFUNCTION("""COMPUTED_VALUE"""),"The images showcase a collection of highly sought-after luxury watches, frequently paired with other ultra-luxury items and settings, suggesting a lifestyle of significant wealth and a personal passion for horology.")</f>
        <v>The images showcase a collection of highly sought-after luxury watches, frequently paired with other ultra-luxury items and settings, suggesting a lifestyle of significant wealth and a personal passion for horology.</v>
      </c>
      <c r="Z2" s="23" t="str">
        <f ca="1">IFERROR(__xludf.DUMMYFUNCTION("""COMPUTED_VALUE"""),"This is a verified ultra-wealthy real estate professional with confirmed ownership of highly sought-after luxury watches including the discontinued Patek Philippe Nautilus 5711. Her lifestyle and net worth tier indicate she's exactly the type of collector"&amp;" who sources rare pieces and has both the means and interest to acquire exceptional watches.")</f>
        <v>This is a verified ultra-wealthy real estate professional with confirmed ownership of highly sought-after luxury watches including the discontinued Patek Philippe Nautilus 5711. Her lifestyle and net worth tier indicate she's exactly the type of collector who sources rare pieces and has both the means and interest to acquire exceptional watches.</v>
      </c>
      <c r="AA2" s="3" t="str">
        <f ca="1">IFERROR(__xludf.DUMMYFUNCTION("""COMPUTED_VALUE"""),"loupethis")</f>
        <v>loupethis</v>
      </c>
      <c r="AB2" s="3" t="str">
        <f ca="1">IFERROR(__xludf.DUMMYFUNCTION("""COMPUTED_VALUE"""),"collector_page")</f>
        <v>collector_page</v>
      </c>
      <c r="AC2" s="14">
        <f ca="1">IFERROR(__xludf.DUMMYFUNCTION("""COMPUTED_VALUE"""),46097)</f>
        <v>46097</v>
      </c>
    </row>
    <row r="3" spans="1:29" ht="12.5" x14ac:dyDescent="0.25">
      <c r="A3" s="3" t="str">
        <f ca="1">IFERROR(__xludf.DUMMYFUNCTION("""COMPUTED_VALUE"""),"thewatch_monster")</f>
        <v>thewatch_monster</v>
      </c>
      <c r="B3" s="3" t="str">
        <f ca="1">IFERROR(__xludf.DUMMYFUNCTION("""COMPUTED_VALUE"""),"Naveen")</f>
        <v>Naveen</v>
      </c>
      <c r="C3" s="3" t="str">
        <f ca="1">IFERROR(__xludf.DUMMYFUNCTION("""COMPUTED_VALUE"""),"collector")</f>
        <v>collector</v>
      </c>
      <c r="D3" s="22">
        <f ca="1">IFERROR(__xludf.DUMMYFUNCTION("""COMPUTED_VALUE"""),10)</f>
        <v>10</v>
      </c>
      <c r="E3" s="22" t="str">
        <f ca="1">IFERROR(__xludf.DUMMYFUNCTION("""COMPUTED_VALUE"""),"high")</f>
        <v>high</v>
      </c>
      <c r="F3" s="21" t="str">
        <f ca="1">IFERROR(__xludf.DUMMYFUNCTION("""COMPUTED_VALUE"""),"https://www.instagram.com/thewatch_monster")</f>
        <v>https://www.instagram.com/thewatch_monster</v>
      </c>
      <c r="G3" s="20">
        <f ca="1">IFERROR(__xludf.DUMMYFUNCTION("""COMPUTED_VALUE"""),282)</f>
        <v>282</v>
      </c>
      <c r="H3" s="20">
        <f ca="1">IFERROR(__xludf.DUMMYFUNCTION("""COMPUTED_VALUE"""),34)</f>
        <v>34</v>
      </c>
      <c r="I3" s="20" t="b">
        <f ca="1">IFERROR(__xludf.DUMMYFUNCTION("""COMPUTED_VALUE"""),FALSE)</f>
        <v>0</v>
      </c>
      <c r="J3" s="20" t="b">
        <f ca="1">IFERROR(__xludf.DUMMYFUNCTION("""COMPUTED_VALUE"""),FALSE)</f>
        <v>0</v>
      </c>
      <c r="K3" s="3"/>
      <c r="L3" s="3" t="str">
        <f ca="1">IFERROR(__xludf.DUMMYFUNCTION("""COMPUTED_VALUE"""),"Watch collector with appetite for mechanical watches and unique designs")</f>
        <v>Watch collector with appetite for mechanical watches and unique designs</v>
      </c>
      <c r="M3" s="28" t="str">
        <f ca="1">IFERROR(__xludf.DUMMYFUNCTION("""COMPUTED_VALUE"""),"Rolex, Patek Philippe, Audemars Piguet, Delhi Watch Company, Timex, Rugsac, Swatch, Dalkomm, Titan, Zivanche, French Connection, Argos, Invicta, Mclaro")</f>
        <v>Rolex, Patek Philippe, Audemars Piguet, Delhi Watch Company, Timex, Rugsac, Swatch, Dalkomm, Titan, Zivanche, French Connection, Argos, Invicta, Mclaro</v>
      </c>
      <c r="N3" s="23" t="str">
        <f ca="1">IFERROR(__xludf.DUMMYFUNCTION("""COMPUTED_VALUE"""),"Rolex Cosmograph Daytona 116500LN (~30,000 - 35,000) | Patek Philippe Nautilus Chronograph 5980/1R-001 (~250,000 - 300,000) | Audemars Piguet Royal Oak Offshore unknown (~25,000 - 50,000)")</f>
        <v>Rolex Cosmograph Daytona 116500LN (~30,000 - 35,000) | Patek Philippe Nautilus Chronograph 5980/1R-001 (~250,000 - 300,000) | Audemars Piguet Royal Oak Offshore unknown (~25,000 - 50,000)</v>
      </c>
      <c r="O3" s="23" t="str">
        <f ca="1">IFERROR(__xludf.DUMMYFUNCTION("""COMPUTED_VALUE"""),"$500,000 - $1,000,000")</f>
        <v>$500,000 - $1,000,000</v>
      </c>
      <c r="P3" s="23" t="str">
        <f ca="1">IFERROR(__xludf.DUMMYFUNCTION("""COMPUTED_VALUE"""),"ultra-high")</f>
        <v>ultra-high</v>
      </c>
      <c r="Q3" s="3" t="str">
        <f ca="1">IFERROR(__xludf.DUMMYFUNCTION("""COMPUTED_VALUE"""),"personal_collector")</f>
        <v>personal_collector</v>
      </c>
      <c r="R3" s="3" t="str">
        <f ca="1">IFERROR(__xludf.DUMMYFUNCTION("""COMPUTED_VALUE"""),"high")</f>
        <v>high</v>
      </c>
      <c r="S3" s="3" t="str">
        <f ca="1">IFERROR(__xludf.DUMMYFUNCTION("""COMPUTED_VALUE"""),"Direct professional DM highlighting expertise in rare watch sourcing and discretion, mention specific pieces observed")</f>
        <v>Direct professional DM highlighting expertise in rare watch sourcing and discretion, mention specific pieces observed</v>
      </c>
      <c r="T3" s="23" t="str">
        <f ca="1">IFERROR(__xludf.DUMMYFUNCTION("""COMPUTED_VALUE"""),"Lamborghini Huracan, Private jet interior, High-end restaurant setting, Designer suit")</f>
        <v>Lamborghini Huracan, Private jet interior, High-end restaurant setting, Designer suit</v>
      </c>
      <c r="U3" s="3"/>
      <c r="V3" s="3"/>
      <c r="W3" s="3"/>
      <c r="X3" s="3">
        <f ca="1">IFERROR(__xludf.DUMMYFUNCTION("""COMPUTED_VALUE"""),0.07)</f>
        <v>7.0000000000000007E-2</v>
      </c>
      <c r="Y3" s="23" t="str">
        <f ca="1">IFERROR(__xludf.DUMMYFUNCTION("""COMPUTED_VALUE"""),"The images showcase a diverse collection of high-end luxury watches, primarily Rolex and Patek Philippe, often paired with ultra-luxury vehicles and private travel, suggesting an extremely affluent lifestyle and a significant personal collection.")</f>
        <v>The images showcase a diverse collection of high-end luxury watches, primarily Rolex and Patek Philippe, often paired with ultra-luxury vehicles and private travel, suggesting an extremely affluent lifestyle and a significant personal collection.</v>
      </c>
      <c r="Z3" s="23" t="str">
        <f ca="1">IFERROR(__xludf.DUMMYFUNCTION("""COMPUTED_VALUE"""),"Clear personal collector with confirmed ownership of extremely rare pieces (Patek Nautilus, Rolex Daytona) and ultra-wealthy lifestyle indicators. Despite posting lower-tier brands in captions, the vision analysis reveals a collection of museum-quality ti"&amp;"mepieces with massive sourcing potential.")</f>
        <v>Clear personal collector with confirmed ownership of extremely rare pieces (Patek Nautilus, Rolex Daytona) and ultra-wealthy lifestyle indicators. Despite posting lower-tier brands in captions, the vision analysis reveals a collection of museum-quality timepieces with massive sourcing potential.</v>
      </c>
      <c r="AA3" s="3" t="str">
        <f ca="1">IFERROR(__xludf.DUMMYFUNCTION("""COMPUTED_VALUE"""),"loupethis")</f>
        <v>loupethis</v>
      </c>
      <c r="AB3" s="3" t="str">
        <f ca="1">IFERROR(__xludf.DUMMYFUNCTION("""COMPUTED_VALUE"""),"collector_page")</f>
        <v>collector_page</v>
      </c>
      <c r="AC3" s="14">
        <f ca="1">IFERROR(__xludf.DUMMYFUNCTION("""COMPUTED_VALUE"""),46097)</f>
        <v>46097</v>
      </c>
    </row>
    <row r="4" spans="1:29" ht="39" customHeight="1" x14ac:dyDescent="0.25">
      <c r="A4" s="3" t="str">
        <f ca="1">IFERROR(__xludf.DUMMYFUNCTION("""COMPUTED_VALUE"""),"jjh.time")</f>
        <v>jjh.time</v>
      </c>
      <c r="B4" s="3" t="str">
        <f ca="1">IFERROR(__xludf.DUMMYFUNCTION("""COMPUTED_VALUE"""),"J. Johan Horh @ JJHo")</f>
        <v>J. Johan Horh @ JJHo</v>
      </c>
      <c r="C4" s="23" t="str">
        <f ca="1">IFERROR(__xludf.DUMMYFUNCTION("""COMPUTED_VALUE"""),"collector")</f>
        <v>collector</v>
      </c>
      <c r="D4" s="22">
        <f ca="1">IFERROR(__xludf.DUMMYFUNCTION("""COMPUTED_VALUE"""),10)</f>
        <v>10</v>
      </c>
      <c r="E4" s="22" t="str">
        <f ca="1">IFERROR(__xludf.DUMMYFUNCTION("""COMPUTED_VALUE"""),"high")</f>
        <v>high</v>
      </c>
      <c r="F4" s="21" t="str">
        <f ca="1">IFERROR(__xludf.DUMMYFUNCTION("""COMPUTED_VALUE"""),"https://www.instagram.com/jjh.time")</f>
        <v>https://www.instagram.com/jjh.time</v>
      </c>
      <c r="G4" s="20">
        <f ca="1">IFERROR(__xludf.DUMMYFUNCTION("""COMPUTED_VALUE"""),1198)</f>
        <v>1198</v>
      </c>
      <c r="H4" s="20">
        <f ca="1">IFERROR(__xludf.DUMMYFUNCTION("""COMPUTED_VALUE"""),41)</f>
        <v>41</v>
      </c>
      <c r="I4" s="20" t="b">
        <f ca="1">IFERROR(__xludf.DUMMYFUNCTION("""COMPUTED_VALUE"""),FALSE)</f>
        <v>0</v>
      </c>
      <c r="J4" s="20" t="b">
        <f ca="1">IFERROR(__xludf.DUMMYFUNCTION("""COMPUTED_VALUE"""),FALSE)</f>
        <v>0</v>
      </c>
      <c r="K4" s="23" t="str">
        <f ca="1">IFERROR(__xludf.DUMMYFUNCTION("""COMPUTED_VALUE"""),"Reel creator")</f>
        <v>Reel creator</v>
      </c>
      <c r="L4" s="3" t="str">
        <f ca="1">IFERROR(__xludf.DUMMYFUNCTION("""COMPUTED_VALUE"""),"⌚️ Watch Enthusiast | 🧠 NLP Practitioner 
Capturing the elegance of Time &amp; the beauty of State.
Time refined. State aligned.
🇲🇾")</f>
        <v>⌚️ Watch Enthusiast | 🧠 NLP Practitioner 
Capturing the elegance of Time &amp; the beauty of State.
Time refined. State aligned.
🇲🇾</v>
      </c>
      <c r="M4" s="28" t="str">
        <f ca="1">IFERROR(__xludf.DUMMYFUNCTION("""COMPUTED_VALUE"""),"Rolex, Patek Philippe, Audemars Piguet, Richard Mille, Omega, Cartier, Mido, Ball Watch, Tag Heuer, Frederique Constant, Seagull, Swatch")</f>
        <v>Rolex, Patek Philippe, Audemars Piguet, Richard Mille, Omega, Cartier, Mido, Ball Watch, Tag Heuer, Frederique Constant, Seagull, Swatch</v>
      </c>
      <c r="N4" s="23" t="str">
        <f ca="1">IFERROR(__xludf.DUMMYFUNCTION("""COMPUTED_VALUE"""),"Richard Mille RM 011 Felipe Massa Flyback Chronograph RM 011 (~250,000 - 400,000+) | Patek Philippe Nautilus 5711/1A-010 (~100,000 - 150,000+) | Audemars Piguet Royal Oak Jumbo Extra-Thin 15202ST (~70,000 - 100,000) | Rolex Daytona Panda 116500LN (~30,000"&amp;" - 40,000) | Rolex GMT-Master II Pepsi 126710BLRO (~20,000 - 25,000) | Rolex Submariner Date Starbucks 126610LV (~15,000 - 20,000) | Omega Constellation 18k Various vintage models (~3,000 - 8,000)")</f>
        <v>Richard Mille RM 011 Felipe Massa Flyback Chronograph RM 011 (~250,000 - 400,000+) | Patek Philippe Nautilus 5711/1A-010 (~100,000 - 150,000+) | Audemars Piguet Royal Oak Jumbo Extra-Thin 15202ST (~70,000 - 100,000) | Rolex Daytona Panda 116500LN (~30,000 - 40,000) | Rolex GMT-Master II Pepsi 126710BLRO (~20,000 - 25,000) | Rolex Submariner Date Starbucks 126610LV (~15,000 - 20,000) | Omega Constellation 18k Various vintage models (~3,000 - 8,000)</v>
      </c>
      <c r="O4" s="23" t="str">
        <f ca="1">IFERROR(__xludf.DUMMYFUNCTION("""COMPUTED_VALUE"""),"$500,000 - $650,000+")</f>
        <v>$500,000 - $650,000+</v>
      </c>
      <c r="P4" s="23" t="str">
        <f ca="1">IFERROR(__xludf.DUMMYFUNCTION("""COMPUTED_VALUE"""),"ultra-high")</f>
        <v>ultra-high</v>
      </c>
      <c r="Q4" s="3" t="str">
        <f ca="1">IFERROR(__xludf.DUMMYFUNCTION("""COMPUTED_VALUE"""),"personal_collector")</f>
        <v>personal_collector</v>
      </c>
      <c r="R4" s="3" t="str">
        <f ca="1">IFERROR(__xludf.DUMMYFUNCTION("""COMPUTED_VALUE"""),"high")</f>
        <v>high</v>
      </c>
      <c r="S4" s="3" t="str">
        <f ca="1">IFERROR(__xludf.DUMMYFUNCTION("""COMPUTED_VALUE"""),"Professional DM highlighting rare pieces or upgrade opportunities, emphasize discretion and exclusivity given ultra-high net worth status")</f>
        <v>Professional DM highlighting rare pieces or upgrade opportunities, emphasize discretion and exclusivity given ultra-high net worth status</v>
      </c>
      <c r="T4" s="23" t="str">
        <f ca="1">IFERROR(__xludf.DUMMYFUNCTION("""COMPUTED_VALUE"""),"Porsche 911 interior, Yacht ownership, Private jet access, High-end residential locations in Malaysia, Luxury dining establishments, Gamuda Gardens (premium development), Desa ParkCity Mansions")</f>
        <v>Porsche 911 interior, Yacht ownership, Private jet access, High-end residential locations in Malaysia, Luxury dining establishments, Gamuda Gardens (premium development), Desa ParkCity Mansions</v>
      </c>
      <c r="U4" s="3"/>
      <c r="V4" s="3"/>
      <c r="W4" s="3"/>
      <c r="X4" s="3">
        <f ca="1">IFERROR(__xludf.DUMMYFUNCTION("""COMPUTED_VALUE"""),0.0122)</f>
        <v>1.2200000000000001E-2</v>
      </c>
      <c r="Y4" s="23" t="str">
        <f ca="1">IFERROR(__xludf.DUMMYFUNCTION("""COMPUTED_VALUE"""),"The images from @jjh.time display a diverse and highly valuable collection of luxury watches, including iconic models from Rolex, Patek Philippe, Audemars Piguet, and Richard Mille. These timepieces are frequently showcased in ultra-luxury settings such a"&amp;"s private jets, yachts, and high-end vehicle interiors, signaling an ultra-wealthy lifestyle and a discerning personal collection.")</f>
        <v>The images from @jjh.time display a diverse and highly valuable collection of luxury watches, including iconic models from Rolex, Patek Philippe, Audemars Piguet, and Richard Mille. These timepieces are frequently showcased in ultra-luxury settings such as private jets, yachts, and high-end vehicle interiors, signaling an ultra-wealthy lifestyle and a discerning personal collection.</v>
      </c>
      <c r="Z4" s="23" t="str">
        <f ca="1">IFERROR(__xludf.DUMMYFUNCTION("""COMPUTED_VALUE"""),"This is a verified ultra-wealthy personal collector with multiple grail pieces including Richard Mille, Patek Philippe Nautilus, and AP Royal Oak. The combination of extremely high-value watches, clear wealth signals, and personal collecting passion makes"&amp;" this a maximum priority prospect for luxury watch sourcing.")</f>
        <v>This is a verified ultra-wealthy personal collector with multiple grail pieces including Richard Mille, Patek Philippe Nautilus, and AP Royal Oak. The combination of extremely high-value watches, clear wealth signals, and personal collecting passion makes this a maximum priority prospect for luxury watch sourcing.</v>
      </c>
      <c r="AA4" s="3" t="str">
        <f ca="1">IFERROR(__xludf.DUMMYFUNCTION("""COMPUTED_VALUE"""),"loupethis")</f>
        <v>loupethis</v>
      </c>
      <c r="AB4" s="3" t="str">
        <f ca="1">IFERROR(__xludf.DUMMYFUNCTION("""COMPUTED_VALUE"""),"collector_page")</f>
        <v>collector_page</v>
      </c>
      <c r="AC4" s="14">
        <f ca="1">IFERROR(__xludf.DUMMYFUNCTION("""COMPUTED_VALUE"""),46097)</f>
        <v>46097</v>
      </c>
    </row>
    <row r="5" spans="1:29" ht="12.5" x14ac:dyDescent="0.25">
      <c r="A5" s="3" t="str">
        <f ca="1">IFERROR(__xludf.DUMMYFUNCTION("""COMPUTED_VALUE"""),"alantse_sl")</f>
        <v>alantse_sl</v>
      </c>
      <c r="B5" s="3" t="str">
        <f ca="1">IFERROR(__xludf.DUMMYFUNCTION("""COMPUTED_VALUE"""),"Alan Tse")</f>
        <v>Alan Tse</v>
      </c>
      <c r="C5" s="3" t="str">
        <f ca="1">IFERROR(__xludf.DUMMYFUNCTION("""COMPUTED_VALUE"""),"collector")</f>
        <v>collector</v>
      </c>
      <c r="D5" s="26">
        <f ca="1">IFERROR(__xludf.DUMMYFUNCTION("""COMPUTED_VALUE"""),10)</f>
        <v>10</v>
      </c>
      <c r="E5" s="24" t="str">
        <f ca="1">IFERROR(__xludf.DUMMYFUNCTION("""COMPUTED_VALUE"""),"high")</f>
        <v>high</v>
      </c>
      <c r="F5" s="21" t="str">
        <f ca="1">IFERROR(__xludf.DUMMYFUNCTION("""COMPUTED_VALUE"""),"https://www.instagram.com/alantse_sl")</f>
        <v>https://www.instagram.com/alantse_sl</v>
      </c>
      <c r="G5" s="20">
        <f ca="1">IFERROR(__xludf.DUMMYFUNCTION("""COMPUTED_VALUE"""),178)</f>
        <v>178</v>
      </c>
      <c r="H5" s="20">
        <f ca="1">IFERROR(__xludf.DUMMYFUNCTION("""COMPUTED_VALUE"""),102)</f>
        <v>102</v>
      </c>
      <c r="I5" s="20" t="b">
        <f ca="1">IFERROR(__xludf.DUMMYFUNCTION("""COMPUTED_VALUE"""),FALSE)</f>
        <v>0</v>
      </c>
      <c r="J5" s="20" t="b">
        <f ca="1">IFERROR(__xludf.DUMMYFUNCTION("""COMPUTED_VALUE"""),FALSE)</f>
        <v>0</v>
      </c>
      <c r="K5" s="3"/>
      <c r="L5" s="3"/>
      <c r="M5" s="25" t="str">
        <f ca="1">IFERROR(__xludf.DUMMYFUNCTION("""COMPUTED_VALUE"""),"Richard Mille, Patek Philippe, Panerai, IWC, Audemars Piguet, Muhle")</f>
        <v>Richard Mille, Patek Philippe, Panerai, IWC, Audemars Piguet, Muhle</v>
      </c>
      <c r="N5" s="25" t="str">
        <f ca="1">IFERROR(__xludf.DUMMYFUNCTION("""COMPUTED_VALUE"""),"Richard Mille RM 007 RM007RG (~250000-350000) | Patek Philippe Chronograph 5172G (~100000-150000) | Panerai Luminor Chrono Monopulsante 8 Days GMT PAM00317 (~10000-20000)")</f>
        <v>Richard Mille RM 007 RM007RG (~250000-350000) | Patek Philippe Chronograph 5172G (~100000-150000) | Panerai Luminor Chrono Monopulsante 8 Days GMT PAM00317 (~10000-20000)</v>
      </c>
      <c r="O5" s="23" t="str">
        <f ca="1">IFERROR(__xludf.DUMMYFUNCTION("""COMPUTED_VALUE"""),"400000-600000+")</f>
        <v>400000-600000+</v>
      </c>
      <c r="P5" s="27" t="str">
        <f ca="1">IFERROR(__xludf.DUMMYFUNCTION("""COMPUTED_VALUE"""),"ultra-high")</f>
        <v>ultra-high</v>
      </c>
      <c r="Q5" s="3" t="str">
        <f ca="1">IFERROR(__xludf.DUMMYFUNCTION("""COMPUTED_VALUE"""),"personal_collector")</f>
        <v>personal_collector</v>
      </c>
      <c r="R5" s="3" t="str">
        <f ca="1">IFERROR(__xludf.DUMMYFUNCTION("""COMPUTED_VALUE"""),"high")</f>
        <v>high</v>
      </c>
      <c r="S5" s="3" t="str">
        <f ca="1">IFERROR(__xludf.DUMMYFUNCTION("""COMPUTED_VALUE"""),"Approach directly with a personalized message acknowledging their impressive collection and expressing interest in specific pieces for sourcing or offering new acquisition opportunities. Highlight the business's expertise in high-end watches.")</f>
        <v>Approach directly with a personalized message acknowledging their impressive collection and expressing interest in specific pieces for sourcing or offering new acquisition opportunities. Highlight the business's expertise in high-end watches.</v>
      </c>
      <c r="T5" s="25" t="str">
        <f ca="1">IFERROR(__xludf.DUMMYFUNCTION("""COMPUTED_VALUE"""),"Richard Mille watch ownership, Patek Philippe watch ownership, Louis Vuitton Vivienne dolls, Caran d'Ache Madison lighter, Goyard pen, Leica M10 Monochrome camera and lenses, Attendance at Audemars Piguet event")</f>
        <v>Richard Mille watch ownership, Patek Philippe watch ownership, Louis Vuitton Vivienne dolls, Caran d'Ache Madison lighter, Goyard pen, Leica M10 Monochrome camera and lenses, Attendance at Audemars Piguet event</v>
      </c>
      <c r="U5" s="3"/>
      <c r="V5" s="3"/>
      <c r="W5" s="3"/>
      <c r="X5" s="3">
        <f ca="1">IFERROR(__xludf.DUMMYFUNCTION("""COMPUTED_VALUE"""),0.073)</f>
        <v>7.2999999999999995E-2</v>
      </c>
      <c r="Y5" s="25" t="str">
        <f ca="1">IFERROR(__xludf.DUMMYFUNCTION("""COMPUTED_VALUE"""),"The images prominently feature two highly valuable luxury watches, a Richard Mille RM 007 RG and a Patek Philippe 5172G, displayed on Louis Vuitton Vivienne dolls. Other images show luxury accessories like a gold Caran d'Ache lighter and a Goyard pen.")</f>
        <v>The images prominently feature two highly valuable luxury watches, a Richard Mille RM 007 RG and a Patek Philippe 5172G, displayed on Louis Vuitton Vivienne dolls. Other images show luxury accessories like a gold Caran d'Ache lighter and a Goyard pen.</v>
      </c>
      <c r="Z5" s="25" t="str">
        <f ca="1">IFERROR(__xludf.DUMMYFUNCTION("""COMPUTED_VALUE"""),"Alan Tse is classified as a collector with high confidence due to the explicit ownership of multiple extremely valuable watches, including a Richard Mille RM 007 RG and a Patek Philippe 5172G, as well as other luxury brands like Panerai, IWC, and Audemars"&amp;" Piguet. The personal nature of the posts, low engagement, and presence of watch tools (Bergeon loupes) indicate a private individual with a deep interest in horology and substantial wealth, rather than a dealer or enthusiast without ownership.")</f>
        <v>Alan Tse is classified as a collector with high confidence due to the explicit ownership of multiple extremely valuable watches, including a Richard Mille RM 007 RG and a Patek Philippe 5172G, as well as other luxury brands like Panerai, IWC, and Audemars Piguet. The personal nature of the posts, low engagement, and presence of watch tools (Bergeon loupes) indicate a private individual with a deep interest in horology and substantial wealth, rather than a dealer or enthusiast without ownership.</v>
      </c>
      <c r="AA5" s="3" t="str">
        <f ca="1">IFERROR(__xludf.DUMMYFUNCTION("""COMPUTED_VALUE"""),"loupethis")</f>
        <v>loupethis</v>
      </c>
      <c r="AB5" s="3" t="str">
        <f ca="1">IFERROR(__xludf.DUMMYFUNCTION("""COMPUTED_VALUE"""),"collector_page")</f>
        <v>collector_page</v>
      </c>
      <c r="AC5" s="14">
        <f ca="1">IFERROR(__xludf.DUMMYFUNCTION("""COMPUTED_VALUE"""),46097)</f>
        <v>46097</v>
      </c>
    </row>
    <row r="6" spans="1:29" ht="12.5" x14ac:dyDescent="0.25">
      <c r="A6" s="3" t="str">
        <f ca="1">IFERROR(__xludf.DUMMYFUNCTION("""COMPUTED_VALUE"""),"abogado_casas")</f>
        <v>abogado_casas</v>
      </c>
      <c r="B6" s="3" t="str">
        <f ca="1">IFERROR(__xludf.DUMMYFUNCTION("""COMPUTED_VALUE"""),"Alejandro Casas")</f>
        <v>Alejandro Casas</v>
      </c>
      <c r="C6" s="3" t="str">
        <f ca="1">IFERROR(__xludf.DUMMYFUNCTION("""COMPUTED_VALUE"""),"collector")</f>
        <v>collector</v>
      </c>
      <c r="D6" s="20">
        <f ca="1">IFERROR(__xludf.DUMMYFUNCTION("""COMPUTED_VALUE"""),9)</f>
        <v>9</v>
      </c>
      <c r="E6" s="20" t="str">
        <f ca="1">IFERROR(__xludf.DUMMYFUNCTION("""COMPUTED_VALUE"""),"high")</f>
        <v>high</v>
      </c>
      <c r="F6" s="21" t="str">
        <f ca="1">IFERROR(__xludf.DUMMYFUNCTION("""COMPUTED_VALUE"""),"https://www.instagram.com/abogado_casas")</f>
        <v>https://www.instagram.com/abogado_casas</v>
      </c>
      <c r="G6" s="20">
        <f ca="1">IFERROR(__xludf.DUMMYFUNCTION("""COMPUTED_VALUE"""),869)</f>
        <v>869</v>
      </c>
      <c r="H6" s="20">
        <f ca="1">IFERROR(__xludf.DUMMYFUNCTION("""COMPUTED_VALUE"""),175)</f>
        <v>175</v>
      </c>
      <c r="I6" s="20" t="b">
        <f ca="1">IFERROR(__xludf.DUMMYFUNCTION("""COMPUTED_VALUE"""),FALSE)</f>
        <v>0</v>
      </c>
      <c r="J6" s="20" t="b">
        <f ca="1">IFERROR(__xludf.DUMMYFUNCTION("""COMPUTED_VALUE"""),FALSE)</f>
        <v>0</v>
      </c>
      <c r="K6" s="3"/>
      <c r="L6" s="3" t="str">
        <f ca="1">IFERROR(__xludf.DUMMYFUNCTION("""COMPUTED_VALUE"""),"Personal Injury Attorney-Owner of Casas Law P.A.; Watches, Whiskey and, Cigars.")</f>
        <v>Personal Injury Attorney-Owner of Casas Law P.A.; Watches, Whiskey and, Cigars.</v>
      </c>
      <c r="M6" s="28" t="str">
        <f ca="1">IFERROR(__xludf.DUMMYFUNCTION("""COMPUTED_VALUE"""),"Roger Dubuis, Rolex")</f>
        <v>Roger Dubuis, Rolex</v>
      </c>
      <c r="N6" s="28" t="str">
        <f ca="1">IFERROR(__xludf.DUMMYFUNCTION("""COMPUTED_VALUE"""),"Roger Dubuis Excalibur Spider Pirelli Automatic Skeleton RDDBEX0747 (~60000-100000) | Rolex GMT-Master II Pepsi 126710BLRO (~20000-25000) | Rolex Oyster Perpetual 41 Yellow 124300 (~8000-12000) | Rolex Datejust 36 Two-tone Rose Gold 126231 (~12000-18000) "&amp;"| Rolex Datejust Steel 278240 (~6000-9000)")</f>
        <v>Roger Dubuis Excalibur Spider Pirelli Automatic Skeleton RDDBEX0747 (~60000-100000) | Rolex GMT-Master II Pepsi 126710BLRO (~20000-25000) | Rolex Oyster Perpetual 41 Yellow 124300 (~8000-12000) | Rolex Datejust 36 Two-tone Rose Gold 126231 (~12000-18000) | Rolex Datejust Steel 278240 (~6000-9000)</v>
      </c>
      <c r="O6" s="28" t="str">
        <f ca="1">IFERROR(__xludf.DUMMYFUNCTION("""COMPUTED_VALUE"""),"106000-164000")</f>
        <v>106000-164000</v>
      </c>
      <c r="P6" s="28" t="str">
        <f ca="1">IFERROR(__xludf.DUMMYFUNCTION("""COMPUTED_VALUE"""),"ultra-high")</f>
        <v>ultra-high</v>
      </c>
      <c r="Q6" s="3" t="str">
        <f ca="1">IFERROR(__xludf.DUMMYFUNCTION("""COMPUTED_VALUE"""),"personal_collector")</f>
        <v>personal_collector</v>
      </c>
      <c r="R6" s="3" t="str">
        <f ca="1">IFERROR(__xludf.DUMMYFUNCTION("""COMPUTED_VALUE"""),"high")</f>
        <v>high</v>
      </c>
      <c r="S6" s="3" t="str">
        <f ca="1">IFERROR(__xludf.DUMMYFUNCTION("""COMPUTED_VALUE"""),"Direct message highlighting rare or investment-grade pieces, emphasize Palm Beach connections and collector community")</f>
        <v>Direct message highlighting rare or investment-grade pieces, emphasize Palm Beach connections and collector community</v>
      </c>
      <c r="T6" s="3" t="str">
        <f ca="1">IFERROR(__xludf.DUMMYFUNCTION("""COMPUTED_VALUE"""),"Personal injury law firm owner, Palm Beach Watch Club member, Luxury tropical vacations, European Christmas market tours, Overwater bungalow stays, High-end catered events, Multiple Rolex watches, Roger Dubuis ownership")</f>
        <v>Personal injury law firm owner, Palm Beach Watch Club member, Luxury tropical vacations, European Christmas market tours, Overwater bungalow stays, High-end catered events, Multiple Rolex watches, Roger Dubuis ownership</v>
      </c>
      <c r="U6" s="3"/>
      <c r="V6" s="3"/>
      <c r="W6" s="3"/>
      <c r="X6" s="3">
        <f ca="1">IFERROR(__xludf.DUMMYFUNCTION("""COMPUTED_VALUE"""),0.0533)</f>
        <v>5.33E-2</v>
      </c>
      <c r="Y6" s="3" t="str">
        <f ca="1">IFERROR(__xludf.DUMMYFUNCTION("""COMPUTED_VALUE"""),"The images showcase a luxurious lifestyle, featuring a tropical vacation, a New Year's Eve celebration, and a gathering with family or friends displaying a collection of high-end luxury watches, including a Roger Dubuis skeleton and several desirable Role"&amp;"x models.")</f>
        <v>The images showcase a luxurious lifestyle, featuring a tropical vacation, a New Year's Eve celebration, and a gathering with family or friends displaying a collection of high-end luxury watches, including a Roger Dubuis skeleton and several desirable Rolex models.</v>
      </c>
      <c r="Z6" s="3" t="str">
        <f ca="1">IFERROR(__xludf.DUMMYFUNCTION("""COMPUTED_VALUE"""),"High-net-worth personal injury attorney who owns multiple luxury watches including a rare Roger Dubuis Excalibur Spider worth $60K-$100K. Active in Palm Beach Watch Club and displays clear wealth signals through luxury travel and lifestyle, making him an "&amp;"excellent sourcing prospect.")</f>
        <v>High-net-worth personal injury attorney who owns multiple luxury watches including a rare Roger Dubuis Excalibur Spider worth $60K-$100K. Active in Palm Beach Watch Club and displays clear wealth signals through luxury travel and lifestyle, making him an excellent sourcing prospect.</v>
      </c>
      <c r="AA6" s="3" t="str">
        <f ca="1">IFERROR(__xludf.DUMMYFUNCTION("""COMPUTED_VALUE"""),"loupethis")</f>
        <v>loupethis</v>
      </c>
      <c r="AB6" s="3" t="str">
        <f ca="1">IFERROR(__xludf.DUMMYFUNCTION("""COMPUTED_VALUE"""),"collector_page")</f>
        <v>collector_page</v>
      </c>
      <c r="AC6" s="14">
        <f ca="1">IFERROR(__xludf.DUMMYFUNCTION("""COMPUTED_VALUE"""),46097)</f>
        <v>46097</v>
      </c>
    </row>
    <row r="7" spans="1:29" ht="12.5" x14ac:dyDescent="0.25">
      <c r="A7" s="3" t="str">
        <f ca="1">IFERROR(__xludf.DUMMYFUNCTION("""COMPUTED_VALUE"""),"thefinancialwrist")</f>
        <v>thefinancialwrist</v>
      </c>
      <c r="B7" s="3" t="str">
        <f ca="1">IFERROR(__xludf.DUMMYFUNCTION("""COMPUTED_VALUE"""),"Wristy Business")</f>
        <v>Wristy Business</v>
      </c>
      <c r="C7" s="3" t="str">
        <f ca="1">IFERROR(__xludf.DUMMYFUNCTION("""COMPUTED_VALUE"""),"collector")</f>
        <v>collector</v>
      </c>
      <c r="D7" s="24">
        <f ca="1">IFERROR(__xludf.DUMMYFUNCTION("""COMPUTED_VALUE"""),9)</f>
        <v>9</v>
      </c>
      <c r="E7" s="24" t="str">
        <f ca="1">IFERROR(__xludf.DUMMYFUNCTION("""COMPUTED_VALUE"""),"high")</f>
        <v>high</v>
      </c>
      <c r="F7" s="21" t="str">
        <f ca="1">IFERROR(__xludf.DUMMYFUNCTION("""COMPUTED_VALUE"""),"https://www.instagram.com/thefinancialwrist")</f>
        <v>https://www.instagram.com/thefinancialwrist</v>
      </c>
      <c r="G7" s="20">
        <f ca="1">IFERROR(__xludf.DUMMYFUNCTION("""COMPUTED_VALUE"""),56)</f>
        <v>56</v>
      </c>
      <c r="H7" s="20">
        <f ca="1">IFERROR(__xludf.DUMMYFUNCTION("""COMPUTED_VALUE"""),14)</f>
        <v>14</v>
      </c>
      <c r="I7" s="20" t="b">
        <f ca="1">IFERROR(__xludf.DUMMYFUNCTION("""COMPUTED_VALUE"""),FALSE)</f>
        <v>0</v>
      </c>
      <c r="J7" s="20" t="b">
        <f ca="1">IFERROR(__xludf.DUMMYFUNCTION("""COMPUTED_VALUE"""),FALSE)</f>
        <v>0</v>
      </c>
      <c r="K7" s="3" t="str">
        <f ca="1">IFERROR(__xludf.DUMMYFUNCTION("""COMPUTED_VALUE"""),"Financial Consultant")</f>
        <v>Financial Consultant</v>
      </c>
      <c r="L7" s="3" t="str">
        <f ca="1">IFERROR(__xludf.DUMMYFUNCTION("""COMPUTED_VALUE"""),"Wristing It All ⚠️
All photos are mine and best enjoyed with sound on 🔊")</f>
        <v>Wristing It All ⚠️
All photos are mine and best enjoyed with sound on 🔊</v>
      </c>
      <c r="M7" s="25" t="str">
        <f ca="1">IFERROR(__xludf.DUMMYFUNCTION("""COMPUTED_VALUE"""),"Rolex, Patek Philippe, Jaeger-LeCoultre, Omega, Audemars Piguet, Nomos, Dunhill, Toledano and Chan")</f>
        <v>Rolex, Patek Philippe, Jaeger-LeCoultre, Omega, Audemars Piguet, Nomos, Dunhill, Toledano and Chan</v>
      </c>
      <c r="N7" s="25" t="str">
        <f ca="1">IFERROR(__xludf.DUMMYFUNCTION("""COMPUTED_VALUE"""),"Rolex Oyster Perpetual Pistachio 126000 (~$12,000 - $18,000) | Patek Philippe Nautilus 3800 (~$120,000 - $250,000) | Patek Philippe Aquanaut 5065a (~$80,000 - $120,000) | Jaeger-LeCoultre Reverso Tribute Monoface Q3978480 (~$9,000 - $12,000) | Omega Speed"&amp;"master Professional 311.30.42.30.01.005 (~$4,000 - $6,000) | Rolex Submariner No Date 124060 (~$9,000 - $12,000)")</f>
        <v>Rolex Oyster Perpetual Pistachio 126000 (~$12,000 - $18,000) | Patek Philippe Nautilus 3800 (~$120,000 - $250,000) | Patek Philippe Aquanaut 5065a (~$80,000 - $120,000) | Jaeger-LeCoultre Reverso Tribute Monoface Q3978480 (~$9,000 - $12,000) | Omega Speedmaster Professional 311.30.42.30.01.005 (~$4,000 - $6,000) | Rolex Submariner No Date 124060 (~$9,000 - $12,000)</v>
      </c>
      <c r="O7" s="27" t="str">
        <f ca="1">IFERROR(__xludf.DUMMYFUNCTION("""COMPUTED_VALUE"""),"$250,000 - $450,000")</f>
        <v>$250,000 - $450,000</v>
      </c>
      <c r="P7" s="27" t="str">
        <f ca="1">IFERROR(__xludf.DUMMYFUNCTION("""COMPUTED_VALUE"""),"high")</f>
        <v>high</v>
      </c>
      <c r="Q7" s="3" t="str">
        <f ca="1">IFERROR(__xludf.DUMMYFUNCTION("""COMPUTED_VALUE"""),"personal_collector")</f>
        <v>personal_collector</v>
      </c>
      <c r="R7" s="3" t="str">
        <f ca="1">IFERROR(__xludf.DUMMYFUNCTION("""COMPUTED_VALUE"""),"high")</f>
        <v>high</v>
      </c>
      <c r="S7" s="3" t="str">
        <f ca="1">IFERROR(__xludf.DUMMYFUNCTION("""COMPUTED_VALUE"""),"Professional DM approach highlighting rare piece sourcing capabilities, given their established relationships with dealers and interest in hard-to-find models like the Toledano &amp; Chan pieces they missed")</f>
        <v>Professional DM approach highlighting rare piece sourcing capabilities, given their established relationships with dealers and interest in hard-to-find models like the Toledano &amp; Chan pieces they missed</v>
      </c>
      <c r="T7" s="3" t="str">
        <f ca="1">IFERROR(__xludf.DUMMYFUNCTION("""COMPUTED_VALUE"""),"Multiple Patek Philippe watches, Rolex AD purchase capability, Wedding gifts of luxury watches, Access to AP boutique, High-end watch dealer relationships")</f>
        <v>Multiple Patek Philippe watches, Rolex AD purchase capability, Wedding gifts of luxury watches, Access to AP boutique, High-end watch dealer relationships</v>
      </c>
      <c r="U7" s="3"/>
      <c r="V7" s="3"/>
      <c r="W7" s="3"/>
      <c r="X7" s="3">
        <f ca="1">IFERROR(__xludf.DUMMYFUNCTION("""COMPUTED_VALUE"""),0.2455)</f>
        <v>0.2455</v>
      </c>
      <c r="Y7" s="3" t="str">
        <f ca="1">IFERROR(__xludf.DUMMYFUNCTION("""COMPUTED_VALUE"""),"The images display a selection of luxury watches, including a modern Rolex Oyster Perpetual 41 with a turquoise dial, a vintage Patek Philippe Nautilus 3700/1A, and a Jaeger-LeCoultre Reverso Tribute Small Seconds, with some shots taken in a luxury watch "&amp;"boutique.")</f>
        <v>The images display a selection of luxury watches, including a modern Rolex Oyster Perpetual 41 with a turquoise dial, a vintage Patek Philippe Nautilus 3700/1A, and a Jaeger-LeCoultre Reverso Tribute Small Seconds, with some shots taken in a luxury watch boutique.</v>
      </c>
      <c r="Z7" s="3" t="str">
        <f ca="1">IFERROR(__xludf.DUMMYFUNCTION("""COMPUTED_VALUE"""),"High-value personal collector with verified ownership of grail pieces including Patek Philippe Nautilus and Aquanaut, strong wealth indicators, and established dealer network relationships. Clear rotation behavior and interest in rare pieces makes this an"&amp;" excellent sourcing prospect.")</f>
        <v>High-value personal collector with verified ownership of grail pieces including Patek Philippe Nautilus and Aquanaut, strong wealth indicators, and established dealer network relationships. Clear rotation behavior and interest in rare pieces makes this an excellent sourcing prospect.</v>
      </c>
      <c r="AA7" s="3" t="str">
        <f ca="1">IFERROR(__xludf.DUMMYFUNCTION("""COMPUTED_VALUE"""),"loupethis")</f>
        <v>loupethis</v>
      </c>
      <c r="AB7" s="3" t="str">
        <f ca="1">IFERROR(__xludf.DUMMYFUNCTION("""COMPUTED_VALUE"""),"collector_page")</f>
        <v>collector_page</v>
      </c>
      <c r="AC7" s="14">
        <f ca="1">IFERROR(__xludf.DUMMYFUNCTION("""COMPUTED_VALUE"""),46097)</f>
        <v>46097</v>
      </c>
    </row>
    <row r="8" spans="1:29" ht="12.5" x14ac:dyDescent="0.25">
      <c r="A8" s="3" t="str">
        <f ca="1">IFERROR(__xludf.DUMMYFUNCTION("""COMPUTED_VALUE"""),"chronovantage2")</f>
        <v>chronovantage2</v>
      </c>
      <c r="B8" s="3"/>
      <c r="C8" s="3" t="str">
        <f ca="1">IFERROR(__xludf.DUMMYFUNCTION("""COMPUTED_VALUE"""),"collector")</f>
        <v>collector</v>
      </c>
      <c r="D8" s="24">
        <f ca="1">IFERROR(__xludf.DUMMYFUNCTION("""COMPUTED_VALUE"""),9)</f>
        <v>9</v>
      </c>
      <c r="E8" s="24" t="str">
        <f ca="1">IFERROR(__xludf.DUMMYFUNCTION("""COMPUTED_VALUE"""),"high")</f>
        <v>high</v>
      </c>
      <c r="F8" s="21" t="str">
        <f ca="1">IFERROR(__xludf.DUMMYFUNCTION("""COMPUTED_VALUE"""),"https://www.instagram.com/chronovantage2")</f>
        <v>https://www.instagram.com/chronovantage2</v>
      </c>
      <c r="G8" s="20">
        <f ca="1">IFERROR(__xludf.DUMMYFUNCTION("""COMPUTED_VALUE"""),10505)</f>
        <v>10505</v>
      </c>
      <c r="H8" s="20">
        <f ca="1">IFERROR(__xludf.DUMMYFUNCTION("""COMPUTED_VALUE"""),919)</f>
        <v>919</v>
      </c>
      <c r="I8" s="20" t="b">
        <f ca="1">IFERROR(__xludf.DUMMYFUNCTION("""COMPUTED_VALUE"""),FALSE)</f>
        <v>0</v>
      </c>
      <c r="J8" s="20" t="b">
        <f ca="1">IFERROR(__xludf.DUMMYFUNCTION("""COMPUTED_VALUE"""),FALSE)</f>
        <v>0</v>
      </c>
      <c r="K8" s="3"/>
      <c r="L8" s="3" t="str">
        <f ca="1">IFERROR(__xludf.DUMMYFUNCTION("""COMPUTED_VALUE"""),"Vintage watches collector : chronos, military, cloisonne dials, art deco, dress watch from 1930 to 1970
Rare vintage timepieces specialist Milan based")</f>
        <v>Vintage watches collector : chronos, military, cloisonne dials, art deco, dress watch from 1930 to 1970
Rare vintage timepieces specialist Milan based</v>
      </c>
      <c r="M8" s="25" t="str">
        <f ca="1">IFERROR(__xludf.DUMMYFUNCTION("""COMPUTED_VALUE"""),"Vacheron Constantin, Rolex, Longines, Omega, Jaeger-LeCoultre, Angelus, Eska, Technicum du Locle, Enicar")</f>
        <v>Vacheron Constantin, Rolex, Longines, Omega, Jaeger-LeCoultre, Angelus, Eska, Technicum du Locle, Enicar</v>
      </c>
      <c r="N8" s="25" t="str">
        <f ca="1">IFERROR(__xludf.DUMMYFUNCTION("""COMPUTED_VALUE"""),"Vacheron Constantin Mercator 43050 (~50,000 - 150,000) | Rolex Pre-Daytona Chronograph 6238 (~80,000 - 200,000) | Jaeger-LeCoultre Triple Calendar Moonphase unknown (~15,000 - 40,000) | Omega Vintage Chronograph 33.3 (~8,000 - 25,000) | Longines Zipper 58"&amp;"64 (~5,000 - 15,000)")</f>
        <v>Vacheron Constantin Mercator 43050 (~50,000 - 150,000) | Rolex Pre-Daytona Chronograph 6238 (~80,000 - 200,000) | Jaeger-LeCoultre Triple Calendar Moonphase unknown (~15,000 - 40,000) | Omega Vintage Chronograph 33.3 (~8,000 - 25,000) | Longines Zipper 5864 (~5,000 - 15,000)</v>
      </c>
      <c r="O8" s="25" t="str">
        <f ca="1">IFERROR(__xludf.DUMMYFUNCTION("""COMPUTED_VALUE"""),"300,000 - 800,000 USD")</f>
        <v>300,000 - 800,000 USD</v>
      </c>
      <c r="P8" s="25" t="str">
        <f ca="1">IFERROR(__xludf.DUMMYFUNCTION("""COMPUTED_VALUE"""),"high")</f>
        <v>high</v>
      </c>
      <c r="Q8" s="3" t="str">
        <f ca="1">IFERROR(__xludf.DUMMYFUNCTION("""COMPUTED_VALUE"""),"personal_collector")</f>
        <v>personal_collector</v>
      </c>
      <c r="R8" s="3" t="str">
        <f ca="1">IFERROR(__xludf.DUMMYFUNCTION("""COMPUTED_VALUE"""),"high")</f>
        <v>high</v>
      </c>
      <c r="S8" s="25" t="str">
        <f ca="1">IFERROR(__xludf.DUMMYFUNCTION("""COMPUTED_VALUE"""),"Professional DM highlighting expertise in vintage pieces, particularly mentioning specific models they own like pre-Daytona or VC complications")</f>
        <v>Professional DM highlighting expertise in vintage pieces, particularly mentioning specific models they own like pre-Daytona or VC complications</v>
      </c>
      <c r="T8" s="3" t="str">
        <f ca="1">IFERROR(__xludf.DUMMYFUNCTION("""COMPUTED_VALUE"""),"Milan-based specialist, Pinstripe suit with French cuffs, Custom crocodile straps from specialist maker, Large diverse vintage collection, Multiple high-value complications")</f>
        <v>Milan-based specialist, Pinstripe suit with French cuffs, Custom crocodile straps from specialist maker, Large diverse vintage collection, Multiple high-value complications</v>
      </c>
      <c r="U8" s="3"/>
      <c r="V8" s="3"/>
      <c r="W8" s="3"/>
      <c r="X8" s="3">
        <f ca="1">IFERROR(__xludf.DUMMYFUNCTION("""COMPUTED_VALUE"""),0.0194)</f>
        <v>1.9400000000000001E-2</v>
      </c>
      <c r="Y8" s="25" t="str">
        <f ca="1">IFERROR(__xludf.DUMMYFUNCTION("""COMPUTED_VALUE"""),"The images showcase a diverse and impressive personal collection of vintage watches, including a rare Vacheron Constantin Mercator, a complex Technicum de Locle triple calendar chronograph, a unique Eska 'St. George' dial, a classic Longines dress watch, "&amp;"and a sought-after Enicar chronograph. The owner appears to be an affluent individual with a deep appreciation for horological history and complications, with other watches visible in the background of one image suggesting a larger collection.")</f>
        <v>The images showcase a diverse and impressive personal collection of vintage watches, including a rare Vacheron Constantin Mercator, a complex Technicum de Locle triple calendar chronograph, a unique Eska 'St. George' dial, a classic Longines dress watch, and a sought-after Enicar chronograph. The owner appears to be an affluent individual with a deep appreciation for horological history and complications, with other watches visible in the background of one image suggesting a larger collection.</v>
      </c>
      <c r="Z8" s="25" t="str">
        <f ca="1">IFERROR(__xludf.DUMMYFUNCTION("""COMPUTED_VALUE"""),"This is a serious vintage watch collector and Milan-based specialist with confirmed ownership of extremely valuable pieces including a Rolex 6238 pre-Daytona and Vacheron Constantin Mercator. The combination of personal ownership language, high-value watc"&amp;"hes, and specialist expertise makes this an ideal sourcing target.")</f>
        <v>This is a serious vintage watch collector and Milan-based specialist with confirmed ownership of extremely valuable pieces including a Rolex 6238 pre-Daytona and Vacheron Constantin Mercator. The combination of personal ownership language, high-value watches, and specialist expertise makes this an ideal sourcing target.</v>
      </c>
      <c r="AA8" s="3" t="str">
        <f ca="1">IFERROR(__xludf.DUMMYFUNCTION("""COMPUTED_VALUE"""),"loupethis")</f>
        <v>loupethis</v>
      </c>
      <c r="AB8" s="3" t="str">
        <f ca="1">IFERROR(__xludf.DUMMYFUNCTION("""COMPUTED_VALUE"""),"collector_page")</f>
        <v>collector_page</v>
      </c>
      <c r="AC8" s="14">
        <f ca="1">IFERROR(__xludf.DUMMYFUNCTION("""COMPUTED_VALUE"""),46097)</f>
        <v>46097</v>
      </c>
    </row>
    <row r="9" spans="1:29" ht="12.5" x14ac:dyDescent="0.25">
      <c r="A9" s="3" t="str">
        <f ca="1">IFERROR(__xludf.DUMMYFUNCTION("""COMPUTED_VALUE"""),"sevenstars888e")</f>
        <v>sevenstars888e</v>
      </c>
      <c r="B9" s="3" t="str">
        <f ca="1">IFERROR(__xludf.DUMMYFUNCTION("""COMPUTED_VALUE"""),"ماتسوموتو هيرويوكي")</f>
        <v>ماتسوموتو هيرويوكي</v>
      </c>
      <c r="C9" s="3" t="str">
        <f ca="1">IFERROR(__xludf.DUMMYFUNCTION("""COMPUTED_VALUE"""),"collector")</f>
        <v>collector</v>
      </c>
      <c r="D9" s="26">
        <f ca="1">IFERROR(__xludf.DUMMYFUNCTION("""COMPUTED_VALUE"""),9)</f>
        <v>9</v>
      </c>
      <c r="E9" s="26" t="str">
        <f ca="1">IFERROR(__xludf.DUMMYFUNCTION("""COMPUTED_VALUE"""),"high")</f>
        <v>high</v>
      </c>
      <c r="F9" s="21" t="str">
        <f ca="1">IFERROR(__xludf.DUMMYFUNCTION("""COMPUTED_VALUE"""),"https://www.instagram.com/sevenstars888e")</f>
        <v>https://www.instagram.com/sevenstars888e</v>
      </c>
      <c r="G9" s="20">
        <f ca="1">IFERROR(__xludf.DUMMYFUNCTION("""COMPUTED_VALUE"""),254)</f>
        <v>254</v>
      </c>
      <c r="H9" s="20">
        <f ca="1">IFERROR(__xludf.DUMMYFUNCTION("""COMPUTED_VALUE"""),730)</f>
        <v>730</v>
      </c>
      <c r="I9" s="20" t="b">
        <f ca="1">IFERROR(__xludf.DUMMYFUNCTION("""COMPUTED_VALUE"""),FALSE)</f>
        <v>0</v>
      </c>
      <c r="J9" s="20" t="b">
        <f ca="1">IFERROR(__xludf.DUMMYFUNCTION("""COMPUTED_VALUE"""),FALSE)</f>
        <v>0</v>
      </c>
      <c r="K9" s="3"/>
      <c r="L9" s="3" t="str">
        <f ca="1">IFERROR(__xludf.DUMMYFUNCTION("""COMPUTED_VALUE"""),"🇯🇵H.MATSUMOTO  #残り少ない人生やりたい事しかやりません　#野球はTigers⚾︎  #人にお助けマンと言われるけども自由人 #ずぼら　#適当　#ヘビースモーカー🚬　#ポンコツマン　#時々香港🇭🇰に出没　#家族-柴２匹🐕🐕")</f>
        <v>🇯🇵H.MATSUMOTO  #残り少ない人生やりたい事しかやりません　#野球はTigers⚾︎  #人にお助けマンと言われるけども自由人 #ずぼら　#適当　#ヘビースモーカー🚬　#ポンコツマン　#時々香港🇭🇰に出没　#家族-柴２匹🐕🐕</v>
      </c>
      <c r="M9" s="25" t="str">
        <f ca="1">IFERROR(__xludf.DUMMYFUNCTION("""COMPUTED_VALUE"""),"Rolex, Seiko, Grand Seiko, Hermes")</f>
        <v>Rolex, Seiko, Grand Seiko, Hermes</v>
      </c>
      <c r="N9" s="25" t="str">
        <f ca="1">IFERROR(__xludf.DUMMYFUNCTION("""COMPUTED_VALUE"""),"Rolex GMT-Master Tiffany &amp; Co. 16750 (~50000-150000) | Rolex Pre-Daytona 6238 (~50000-150000) | Rolex Cosmograph Daytona 116500LN (~25000-35000) | Rolex Oyster Royal unknown (~5000-15000) | Seiko Chronograph unknown (~2000-5000) | Grand Seiko 5722-9990 57"&amp;"22-9990 (~3000-8000) | Grand Seiko 4520-8000 CAP GOLD 4520-8000 (~5000-12000)")</f>
        <v>Rolex GMT-Master Tiffany &amp; Co. 16750 (~50000-150000) | Rolex Pre-Daytona 6238 (~50000-150000) | Rolex Cosmograph Daytona 116500LN (~25000-35000) | Rolex Oyster Royal unknown (~5000-15000) | Seiko Chronograph unknown (~2000-5000) | Grand Seiko 5722-9990 5722-9990 (~3000-8000) | Grand Seiko 4520-8000 CAP GOLD 4520-8000 (~5000-12000)</v>
      </c>
      <c r="O9" s="25" t="str">
        <f ca="1">IFERROR(__xludf.DUMMYFUNCTION("""COMPUTED_VALUE"""),"150000-400000")</f>
        <v>150000-400000</v>
      </c>
      <c r="P9" s="25" t="str">
        <f ca="1">IFERROR(__xludf.DUMMYFUNCTION("""COMPUTED_VALUE"""),"high")</f>
        <v>high</v>
      </c>
      <c r="Q9" s="3" t="str">
        <f ca="1">IFERROR(__xludf.DUMMYFUNCTION("""COMPUTED_VALUE"""),"personal_collector")</f>
        <v>personal_collector</v>
      </c>
      <c r="R9" s="3" t="str">
        <f ca="1">IFERROR(__xludf.DUMMYFUNCTION("""COMPUTED_VALUE"""),"high")</f>
        <v>high</v>
      </c>
      <c r="S9" s="25" t="str">
        <f ca="1">IFERROR(__xludf.DUMMYFUNCTION("""COMPUTED_VALUE"""),"DM in Japanese with respectful approach about rare watch appreciation and potential acquisition opportunities")</f>
        <v>DM in Japanese with respectful approach about rare watch appreciation and potential acquisition opportunities</v>
      </c>
      <c r="T9" s="25" t="str">
        <f ca="1">IFERROR(__xludf.DUMMYFUNCTION("""COMPUTED_VALUE"""),"Rare vintage Rolex with Tiffany &amp; Co. co-branding, Multiple high-end timepieces, Travel to Hong Kong, Location in Ginza Tokyo and Osaka")</f>
        <v>Rare vintage Rolex with Tiffany &amp; Co. co-branding, Multiple high-end timepieces, Travel to Hong Kong, Location in Ginza Tokyo and Osaka</v>
      </c>
      <c r="U9" s="3"/>
      <c r="V9" s="3"/>
      <c r="W9" s="3"/>
      <c r="X9" s="3">
        <f ca="1">IFERROR(__xludf.DUMMYFUNCTION("""COMPUTED_VALUE"""),0.0371)</f>
        <v>3.7100000000000001E-2</v>
      </c>
      <c r="Y9" s="25" t="str">
        <f ca="1">IFERROR(__xludf.DUMMYFUNCTION("""COMPUTED_VALUE"""),"The images showcase a selection of highly desirable watches, including a modern Rolex Daytona 'Panda' dial, a modern Seiko chronograph, a rare vintage Rolex GMT-Master with Tiffany &amp; Co. co-branding, and a vintage Rolex 'Pre-Daytona' chronograph. The watc"&amp;"hes are presented with professional, detailed photography, often alongside original documentation, strongly suggesting a dealer's inventory or a serious collector's prized possessions. One image features a dessert, offering a glimpse into a personal lifes"&amp;"tyle element.")</f>
        <v>The images showcase a selection of highly desirable watches, including a modern Rolex Daytona 'Panda' dial, a modern Seiko chronograph, a rare vintage Rolex GMT-Master with Tiffany &amp; Co. co-branding, and a vintage Rolex 'Pre-Daytona' chronograph. The watches are presented with professional, detailed photography, often alongside original documentation, strongly suggesting a dealer's inventory or a serious collector's prized possessions. One image features a dessert, offering a glimpse into a personal lifestyle element.</v>
      </c>
      <c r="Z9" s="25" t="str">
        <f ca="1">IFERROR(__xludf.DUMMYFUNCTION("""COMPUTED_VALUE"""),"High-value collector with extremely rare pieces including Tiffany &amp; Co. Rolex GMT and Pre-Daytona 6238. Bio suggests life philosophy of doing what he wants, indicating potential seller mentality for right opportunities.")</f>
        <v>High-value collector with extremely rare pieces including Tiffany &amp; Co. Rolex GMT and Pre-Daytona 6238. Bio suggests life philosophy of doing what he wants, indicating potential seller mentality for right opportunities.</v>
      </c>
      <c r="AA9" s="3" t="str">
        <f ca="1">IFERROR(__xludf.DUMMYFUNCTION("""COMPUTED_VALUE"""),"loupethis")</f>
        <v>loupethis</v>
      </c>
      <c r="AB9" s="3" t="str">
        <f ca="1">IFERROR(__xludf.DUMMYFUNCTION("""COMPUTED_VALUE"""),"collector_page")</f>
        <v>collector_page</v>
      </c>
      <c r="AC9" s="14">
        <f ca="1">IFERROR(__xludf.DUMMYFUNCTION("""COMPUTED_VALUE"""),46097)</f>
        <v>46097</v>
      </c>
    </row>
    <row r="10" spans="1:29" ht="12.5" x14ac:dyDescent="0.25">
      <c r="A10" s="3" t="str">
        <f ca="1">IFERROR(__xludf.DUMMYFUNCTION("""COMPUTED_VALUE"""),"denningroad")</f>
        <v>denningroad</v>
      </c>
      <c r="B10" s="3" t="str">
        <f ca="1">IFERROR(__xludf.DUMMYFUNCTION("""COMPUTED_VALUE"""),"Mike")</f>
        <v>Mike</v>
      </c>
      <c r="C10" s="3" t="str">
        <f ca="1">IFERROR(__xludf.DUMMYFUNCTION("""COMPUTED_VALUE"""),"collector")</f>
        <v>collector</v>
      </c>
      <c r="D10" s="26">
        <f ca="1">IFERROR(__xludf.DUMMYFUNCTION("""COMPUTED_VALUE"""),9)</f>
        <v>9</v>
      </c>
      <c r="E10" s="26" t="str">
        <f ca="1">IFERROR(__xludf.DUMMYFUNCTION("""COMPUTED_VALUE"""),"high")</f>
        <v>high</v>
      </c>
      <c r="F10" s="21" t="str">
        <f ca="1">IFERROR(__xludf.DUMMYFUNCTION("""COMPUTED_VALUE"""),"https://www.instagram.com/denningroad")</f>
        <v>https://www.instagram.com/denningroad</v>
      </c>
      <c r="G10" s="20">
        <f ca="1">IFERROR(__xludf.DUMMYFUNCTION("""COMPUTED_VALUE"""),1226)</f>
        <v>1226</v>
      </c>
      <c r="H10" s="20">
        <f ca="1">IFERROR(__xludf.DUMMYFUNCTION("""COMPUTED_VALUE"""),223)</f>
        <v>223</v>
      </c>
      <c r="I10" s="20" t="b">
        <f ca="1">IFERROR(__xludf.DUMMYFUNCTION("""COMPUTED_VALUE"""),FALSE)</f>
        <v>0</v>
      </c>
      <c r="J10" s="20" t="b">
        <f ca="1">IFERROR(__xludf.DUMMYFUNCTION("""COMPUTED_VALUE"""),FALSE)</f>
        <v>0</v>
      </c>
      <c r="K10" s="3"/>
      <c r="L10" s="3"/>
      <c r="M10" s="25" t="str">
        <f ca="1">IFERROR(__xludf.DUMMYFUNCTION("""COMPUTED_VALUE"""),"Rolex, Patek Philippe, Casio")</f>
        <v>Rolex, Patek Philippe, Casio</v>
      </c>
      <c r="N10" s="27" t="str">
        <f ca="1">IFERROR(__xludf.DUMMYFUNCTION("""COMPUTED_VALUE"""),"Patek Philippe Aquanaut 5167A-001 (~70000-90000) | Patek Philippe Aquanaut Jumbo 5168G (~100000-150000) | Rolex Datejust 1603 (~4000-7000) | Rolex Datejust 1625 (~5000-8000) | Rolex Datejust 1601 (~4000-7000) | Rolex Daytona 16520 (~35000-45000) | Rolex O"&amp;"yster Perpetual 126000 (~5000-6000) | Rolex Yacht-Master unknown (~12000-18000)")</f>
        <v>Patek Philippe Aquanaut 5167A-001 (~70000-90000) | Patek Philippe Aquanaut Jumbo 5168G (~100000-150000) | Rolex Datejust 1603 (~4000-7000) | Rolex Datejust 1625 (~5000-8000) | Rolex Datejust 1601 (~4000-7000) | Rolex Daytona 16520 (~35000-45000) | Rolex Oyster Perpetual 126000 (~5000-6000) | Rolex Yacht-Master unknown (~12000-18000)</v>
      </c>
      <c r="O10" s="27" t="str">
        <f ca="1">IFERROR(__xludf.DUMMYFUNCTION("""COMPUTED_VALUE"""),"240000-340000")</f>
        <v>240000-340000</v>
      </c>
      <c r="P10" s="3" t="str">
        <f ca="1">IFERROR(__xludf.DUMMYFUNCTION("""COMPUTED_VALUE"""),"high")</f>
        <v>high</v>
      </c>
      <c r="Q10" s="3" t="str">
        <f ca="1">IFERROR(__xludf.DUMMYFUNCTION("""COMPUTED_VALUE"""),"personal_collector")</f>
        <v>personal_collector</v>
      </c>
      <c r="R10" s="3" t="str">
        <f ca="1">IFERROR(__xludf.DUMMYFUNCTION("""COMPUTED_VALUE"""),"high")</f>
        <v>high</v>
      </c>
      <c r="S10" s="25" t="str">
        <f ca="1">IFERROR(__xludf.DUMMYFUNCTION("""COMPUTED_VALUE"""),"Direct message with professional approach, mention specific pieces like the Aquanauts or vintage Daytonas, offer consignment or direct purchase services")</f>
        <v>Direct message with professional approach, mention specific pieces like the Aquanauts or vintage Daytonas, offer consignment or direct purchase services</v>
      </c>
      <c r="T10" s="25" t="str">
        <f ca="1">IFERROR(__xludf.DUMMYFUNCTION("""COMPUTED_VALUE"""),"Two Patek Philippe Aquanaut models, Multiple vintage Rolex references, Casual wearing of high-value pieces")</f>
        <v>Two Patek Philippe Aquanaut models, Multiple vintage Rolex references, Casual wearing of high-value pieces</v>
      </c>
      <c r="U10" s="3"/>
      <c r="V10" s="3"/>
      <c r="W10" s="3"/>
      <c r="X10" s="3">
        <f ca="1">IFERROR(__xludf.DUMMYFUNCTION("""COMPUTED_VALUE"""),0.0644)</f>
        <v>6.4399999999999999E-2</v>
      </c>
      <c r="Y10" s="25" t="str">
        <f ca="1">IFERROR(__xludf.DUMMYFUNCTION("""COMPUTED_VALUE"""),"The images showcase a diverse personal watch collection, featuring two fun Casio calculator watches, a pair of vintage Rolex Oyster Perpetual Date watches, and two highly coveted Patek Philippe Aquanaut models (a 5167A and a larger 5168G), often presented"&amp;" in pairs or worn casually in everyday settings.")</f>
        <v>The images showcase a diverse personal watch collection, featuring two fun Casio calculator watches, a pair of vintage Rolex Oyster Perpetual Date watches, and two highly coveted Patek Philippe Aquanaut models (a 5167A and a larger 5168G), often presented in pairs or worn casually in everyday settings.</v>
      </c>
      <c r="Z10" s="25" t="str">
        <f ca="1">IFERROR(__xludf.DUMMYFUNCTION("""COMPUTED_VALUE"""),"High-net-worth personal collector with confirmed ownership of rare Patek Philippe Aquanauts and multiple vintage Rolex pieces. The combination of visual evidence and detailed reference numbers in captions indicates serious collecting with significant sour"&amp;"cing potential.")</f>
        <v>High-net-worth personal collector with confirmed ownership of rare Patek Philippe Aquanauts and multiple vintage Rolex pieces. The combination of visual evidence and detailed reference numbers in captions indicates serious collecting with significant sourcing potential.</v>
      </c>
      <c r="AA10" s="3" t="str">
        <f ca="1">IFERROR(__xludf.DUMMYFUNCTION("""COMPUTED_VALUE"""),"loupethis")</f>
        <v>loupethis</v>
      </c>
      <c r="AB10" s="3" t="str">
        <f ca="1">IFERROR(__xludf.DUMMYFUNCTION("""COMPUTED_VALUE"""),"collector_page")</f>
        <v>collector_page</v>
      </c>
      <c r="AC10" s="14">
        <f ca="1">IFERROR(__xludf.DUMMYFUNCTION("""COMPUTED_VALUE"""),46097)</f>
        <v>46097</v>
      </c>
    </row>
    <row r="11" spans="1:29" ht="12.5" x14ac:dyDescent="0.25">
      <c r="A11" s="3" t="str">
        <f ca="1">IFERROR(__xludf.DUMMYFUNCTION("""COMPUTED_VALUE"""),"resurrectionluxe")</f>
        <v>resurrectionluxe</v>
      </c>
      <c r="B11" s="3" t="str">
        <f ca="1">IFERROR(__xludf.DUMMYFUNCTION("""COMPUTED_VALUE"""),"Resurrection Luxe | High-end watch restoration")</f>
        <v>Resurrection Luxe | High-end watch restoration</v>
      </c>
      <c r="C11" s="3" t="str">
        <f ca="1">IFERROR(__xludf.DUMMYFUNCTION("""COMPUTED_VALUE"""),"dealer")</f>
        <v>dealer</v>
      </c>
      <c r="D11" s="22">
        <f ca="1">IFERROR(__xludf.DUMMYFUNCTION("""COMPUTED_VALUE"""),9)</f>
        <v>9</v>
      </c>
      <c r="E11" s="22" t="str">
        <f ca="1">IFERROR(__xludf.DUMMYFUNCTION("""COMPUTED_VALUE"""),"high")</f>
        <v>high</v>
      </c>
      <c r="F11" s="21" t="str">
        <f ca="1">IFERROR(__xludf.DUMMYFUNCTION("""COMPUTED_VALUE"""),"https://www.instagram.com/resurrectionluxe")</f>
        <v>https://www.instagram.com/resurrectionluxe</v>
      </c>
      <c r="G11" s="20">
        <f ca="1">IFERROR(__xludf.DUMMYFUNCTION("""COMPUTED_VALUE"""),76)</f>
        <v>76</v>
      </c>
      <c r="H11" s="20">
        <f ca="1">IFERROR(__xludf.DUMMYFUNCTION("""COMPUTED_VALUE"""),62)</f>
        <v>62</v>
      </c>
      <c r="I11" s="20" t="b">
        <f ca="1">IFERROR(__xludf.DUMMYFUNCTION("""COMPUTED_VALUE"""),FALSE)</f>
        <v>0</v>
      </c>
      <c r="J11" s="20" t="b">
        <f ca="1">IFERROR(__xludf.DUMMYFUNCTION("""COMPUTED_VALUE"""),FALSE)</f>
        <v>0</v>
      </c>
      <c r="K11" s="25" t="str">
        <f ca="1">IFERROR(__xludf.DUMMYFUNCTION("""COMPUTED_VALUE"""),"Jewelry/watches")</f>
        <v>Jewelry/watches</v>
      </c>
      <c r="L11" s="3" t="str">
        <f ca="1">IFERROR(__xludf.DUMMYFUNCTION("""COMPUTED_VALUE"""),"High-end watch restoration | 25+ yrs
Rolex • AP • Omega • Breitling • Zenith
Swiss-level precision, museum-grade finishes
📍 Riga | DM for inquiries")</f>
        <v>High-end watch restoration | 25+ yrs
Rolex • AP • Omega • Breitling • Zenith
Swiss-level precision, museum-grade finishes
📍 Riga | DM for inquiries</v>
      </c>
      <c r="M11" s="28" t="str">
        <f ca="1">IFERROR(__xludf.DUMMYFUNCTION("""COMPUTED_VALUE"""),"Rolex, Audemars Piguet, Omega, Breitling, Zenith, Patek Philippe, Richard Mille, Cartier")</f>
        <v>Rolex, Audemars Piguet, Omega, Breitling, Zenith, Patek Philippe, Richard Mille, Cartier</v>
      </c>
      <c r="N11" s="28" t="str">
        <f ca="1">IFERROR(__xludf.DUMMYFUNCTION("""COMPUTED_VALUE"""),"Rolex Daytona ""Panda"" 116500LN (~30,000 - 45,000) | Patek Philippe Nautilus 5711/1A-010 (~80,000 - 150,000+) | Audemars Piguet Royal Oak 15500ST.OO.1240ST.01 (~30,000 - 50,000) | Rolex Submariner 5513 (~10,000 - 25,000) | Richard Mille RM 011 Felipe Mas"&amp;"sa Flyback Chronograph RM 011 (~200,000 - 500,000+) | Cartier Tank Louis Cartier WGTA0011 (~10,000 - 15,000)")</f>
        <v>Rolex Daytona "Panda" 116500LN (~30,000 - 45,000) | Patek Philippe Nautilus 5711/1A-010 (~80,000 - 150,000+) | Audemars Piguet Royal Oak 15500ST.OO.1240ST.01 (~30,000 - 50,000) | Rolex Submariner 5513 (~10,000 - 25,000) | Richard Mille RM 011 Felipe Massa Flyback Chronograph RM 011 (~200,000 - 500,000+) | Cartier Tank Louis Cartier WGTA0011 (~10,000 - 15,000)</v>
      </c>
      <c r="O11" s="28" t="str">
        <f ca="1">IFERROR(__xludf.DUMMYFUNCTION("""COMPUTED_VALUE"""),"360,000 - 780,000+ USD")</f>
        <v>360,000 - 780,000+ USD</v>
      </c>
      <c r="P11" s="28" t="str">
        <f ca="1">IFERROR(__xludf.DUMMYFUNCTION("""COMPUTED_VALUE"""),"ultra-high")</f>
        <v>ultra-high</v>
      </c>
      <c r="Q11" s="25" t="str">
        <f ca="1">IFERROR(__xludf.DUMMYFUNCTION("""COMPUTED_VALUE"""),"dealer_business")</f>
        <v>dealer_business</v>
      </c>
      <c r="R11" s="3" t="str">
        <f ca="1">IFERROR(__xludf.DUMMYFUNCTION("""COMPUTED_VALUE"""),"high")</f>
        <v>high</v>
      </c>
      <c r="S11" s="28" t="str">
        <f ca="1">IFERROR(__xludf.DUMMYFUNCTION("""COMPUTED_VALUE"""),"Professional business approach via DM highlighting wholesale/trade opportunities and potential partnership for sourcing restoration projects")</f>
        <v>Professional business approach via DM highlighting wholesale/trade opportunities and potential partnership for sourcing restoration projects</v>
      </c>
      <c r="T11" s="28" t="str">
        <f ca="1">IFERROR(__xludf.DUMMYFUNCTION("""COMPUTED_VALUE"""),"Ferrari, private jet, tailored designer suits, ultra-luxury watch collection, 25+ years in luxury restoration business")</f>
        <v>Ferrari, private jet, tailored designer suits, ultra-luxury watch collection, 25+ years in luxury restoration business</v>
      </c>
      <c r="U11" s="3"/>
      <c r="V11" s="3"/>
      <c r="W11" s="3"/>
      <c r="X11" s="3">
        <f ca="1">IFERROR(__xludf.DUMMYFUNCTION("""COMPUTED_VALUE"""),0.057)</f>
        <v>5.7000000000000002E-2</v>
      </c>
      <c r="Y11" s="28" t="str">
        <f ca="1">IFERROR(__xludf.DUMMYFUNCTION("""COMPUTED_VALUE"""),"The images showcase a curated collection of ultra-luxury watches, including highly coveted models from Rolex, Patek Philippe, Audemars Piguet, Richard Mille, and Cartier. The watches are presented in a mix of personal wear settings, featuring luxury trans"&amp;"portation like a Ferrari and a private jet, and professional studio/flat lay shots, suggesting a blend of personal enjoyment and dealer inventory for sale. The overall presentation indicates an ultra-wealthy lifestyle and a significant engagement with the"&amp;" high-end watch market.")</f>
        <v>The images showcase a curated collection of ultra-luxury watches, including highly coveted models from Rolex, Patek Philippe, Audemars Piguet, Richard Mille, and Cartier. The watches are presented in a mix of personal wear settings, featuring luxury transportation like a Ferrari and a private jet, and professional studio/flat lay shots, suggesting a blend of personal enjoyment and dealer inventory for sale. The overall presentation indicates an ultra-wealthy lifestyle and a significant engagement with the high-end watch market.</v>
      </c>
      <c r="Z11" s="28" t="str">
        <f ca="1">IFERROR(__xludf.DUMMYFUNCTION("""COMPUTED_VALUE"""),"This is a high-end watch restoration business with clear access to ultra-luxury inventory including grail pieces like Patek Nautilus and Richard Mille. The combination of 25+ years experience, restoration expertise, and client base makes this an excellent"&amp;" sourcing contact with potential for both direct sales and ongoing business relationship.")</f>
        <v>This is a high-end watch restoration business with clear access to ultra-luxury inventory including grail pieces like Patek Nautilus and Richard Mille. The combination of 25+ years experience, restoration expertise, and client base makes this an excellent sourcing contact with potential for both direct sales and ongoing business relationship.</v>
      </c>
      <c r="AA11" s="3" t="str">
        <f ca="1">IFERROR(__xludf.DUMMYFUNCTION("""COMPUTED_VALUE"""),"loupethis")</f>
        <v>loupethis</v>
      </c>
      <c r="AB11" s="3" t="str">
        <f ca="1">IFERROR(__xludf.DUMMYFUNCTION("""COMPUTED_VALUE"""),"collector_page")</f>
        <v>collector_page</v>
      </c>
      <c r="AC11" s="14">
        <f ca="1">IFERROR(__xludf.DUMMYFUNCTION("""COMPUTED_VALUE"""),46097)</f>
        <v>46097</v>
      </c>
    </row>
    <row r="12" spans="1:29" ht="12.5" x14ac:dyDescent="0.25">
      <c r="A12" s="3" t="str">
        <f ca="1">IFERROR(__xludf.DUMMYFUNCTION("""COMPUTED_VALUE"""),"death_chess_jiu_jitsu")</f>
        <v>death_chess_jiu_jitsu</v>
      </c>
      <c r="B12" s="3" t="str">
        <f ca="1">IFERROR(__xludf.DUMMYFUNCTION("""COMPUTED_VALUE"""),"Roy Francis")</f>
        <v>Roy Francis</v>
      </c>
      <c r="C12" s="3" t="str">
        <f ca="1">IFERROR(__xludf.DUMMYFUNCTION("""COMPUTED_VALUE"""),"collector")</f>
        <v>collector</v>
      </c>
      <c r="D12" s="26">
        <f ca="1">IFERROR(__xludf.DUMMYFUNCTION("""COMPUTED_VALUE"""),9)</f>
        <v>9</v>
      </c>
      <c r="E12" s="26" t="str">
        <f ca="1">IFERROR(__xludf.DUMMYFUNCTION("""COMPUTED_VALUE"""),"high")</f>
        <v>high</v>
      </c>
      <c r="F12" s="21" t="str">
        <f ca="1">IFERROR(__xludf.DUMMYFUNCTION("""COMPUTED_VALUE"""),"https://www.instagram.com/death_chess_jiu_jitsu")</f>
        <v>https://www.instagram.com/death_chess_jiu_jitsu</v>
      </c>
      <c r="G12" s="20">
        <f ca="1">IFERROR(__xludf.DUMMYFUNCTION("""COMPUTED_VALUE"""),2668)</f>
        <v>2668</v>
      </c>
      <c r="H12" s="20">
        <f ca="1">IFERROR(__xludf.DUMMYFUNCTION("""COMPUTED_VALUE"""),3175)</f>
        <v>3175</v>
      </c>
      <c r="I12" s="20" t="b">
        <f ca="1">IFERROR(__xludf.DUMMYFUNCTION("""COMPUTED_VALUE"""),FALSE)</f>
        <v>0</v>
      </c>
      <c r="J12" s="20" t="b">
        <f ca="1">IFERROR(__xludf.DUMMYFUNCTION("""COMPUTED_VALUE"""),FALSE)</f>
        <v>0</v>
      </c>
      <c r="K12" s="3"/>
      <c r="L12" s="3" t="str">
        <f ca="1">IFERROR(__xludf.DUMMYFUNCTION("""COMPUTED_VALUE"""),"⬛️⬛️⬜️🟥🟥🟥⬜️🟥⬜️⬛️⬛️")</f>
        <v>⬛️⬛️⬜️🟥🟥🟥⬜️🟥⬜️⬛️⬛️</v>
      </c>
      <c r="M12" s="25" t="str">
        <f ca="1">IFERROR(__xludf.DUMMYFUNCTION("""COMPUTED_VALUE"""),"Rolex")</f>
        <v>Rolex</v>
      </c>
      <c r="N12" s="25" t="str">
        <f ca="1">IFERROR(__xludf.DUMMYFUNCTION("""COMPUTED_VALUE"""),"Rolex GMT-Master 1675 (estimated) (~15000-30000) | Rolex GMT-Master II 126710BLRO ""Pepsi"" (~20000-25000)")</f>
        <v>Rolex GMT-Master 1675 (estimated) (~15000-30000) | Rolex GMT-Master II 126710BLRO "Pepsi" (~20000-25000)</v>
      </c>
      <c r="O12" s="25" t="str">
        <f ca="1">IFERROR(__xludf.DUMMYFUNCTION("""COMPUTED_VALUE"""),"35000-55000")</f>
        <v>35000-55000</v>
      </c>
      <c r="P12" s="27" t="str">
        <f ca="1">IFERROR(__xludf.DUMMYFUNCTION("""COMPUTED_VALUE"""),"high")</f>
        <v>high</v>
      </c>
      <c r="Q12" s="25" t="str">
        <f ca="1">IFERROR(__xludf.DUMMYFUNCTION("""COMPUTED_VALUE"""),"personal_collector")</f>
        <v>personal_collector</v>
      </c>
      <c r="R12" s="3" t="str">
        <f ca="1">IFERROR(__xludf.DUMMYFUNCTION("""COMPUTED_VALUE"""),"high")</f>
        <v>high</v>
      </c>
      <c r="S12" s="3" t="str">
        <f ca="1">IFERROR(__xludf.DUMMYFUNCTION("""COMPUTED_VALUE"""),"Approach respectfully, acknowledging their impressive collection and passion for watches. Engage with their posts initially, then consider a direct message expressing admiration for their pieces and subtly inquiring about their interest in sourcing or tra"&amp;"ding specific models, or offering assistance in finding a particular piece they might be looking for. Highlight expertise in vintage Rolex.")</f>
        <v>Approach respectfully, acknowledging their impressive collection and passion for watches. Engage with their posts initially, then consider a direct message expressing admiration for their pieces and subtly inquiring about their interest in sourcing or trading specific models, or offering assistance in finding a particular piece they might be looking for. Highlight expertise in vintage Rolex.</v>
      </c>
      <c r="T12" s="27" t="str">
        <f ca="1">IFERROR(__xludf.DUMMYFUNCTION("""COMPUTED_VALUE"""),"Multiple luxury watches (Rolex GMT-Master vintage, Rolex GMT-Master II ""Pepsi""), Affluent post locations (Miami Design District, West Palm Beach, Miami Beach, Brickell)")</f>
        <v>Multiple luxury watches (Rolex GMT-Master vintage, Rolex GMT-Master II "Pepsi"), Affluent post locations (Miami Design District, West Palm Beach, Miami Beach, Brickell)</v>
      </c>
      <c r="U12" s="3"/>
      <c r="V12" s="3"/>
      <c r="W12" s="3"/>
      <c r="X12" s="3">
        <f ca="1">IFERROR(__xludf.DUMMYFUNCTION("""COMPUTED_VALUE"""),0.0061)</f>
        <v>6.1000000000000004E-3</v>
      </c>
      <c r="Y12" s="25" t="str">
        <f ca="1">IFERROR(__xludf.DUMMYFUNCTION("""COMPUTED_VALUE"""),"The images primarily showcase two distinct Rolex GMT-Master watches: a vintage Ref. 1675 often seen on various NATO straps with different bezel inserts, and a modern GMT-Master II ""Pepsi"" (Ref. 126710BLRO) on both a Jubilee bracelet and a NATO strap.")</f>
        <v>The images primarily showcase two distinct Rolex GMT-Master watches: a vintage Ref. 1675 often seen on various NATO straps with different bezel inserts, and a modern GMT-Master II "Pepsi" (Ref. 126710BLRO) on both a Jubilee bracelet and a NATO strap.</v>
      </c>
      <c r="Z12" s="3" t="str">
        <f ca="1">IFERROR(__xludf.DUMMYFUNCTION("""COMPUTED_VALUE"""),"The profile is classified as a collector due to the clear personal ownership of multiple valuable Rolex GMT-Master watches, including a highly sought-after modern 'Pepsi' and a vintage reference. The user's active engagement with numerous watch-related ac"&amp;"counts and the absence of dealer-specific language or business indicators further support this classification. The presence of both vintage and modern desirable pieces indicates significant collecting interest and potential for sourcing.")</f>
        <v>The profile is classified as a collector due to the clear personal ownership of multiple valuable Rolex GMT-Master watches, including a highly sought-after modern 'Pepsi' and a vintage reference. The user's active engagement with numerous watch-related accounts and the absence of dealer-specific language or business indicators further support this classification. The presence of both vintage and modern desirable pieces indicates significant collecting interest and potential for sourcing.</v>
      </c>
      <c r="AA12" s="3" t="str">
        <f ca="1">IFERROR(__xludf.DUMMYFUNCTION("""COMPUTED_VALUE"""),"loupethis")</f>
        <v>loupethis</v>
      </c>
      <c r="AB12" s="3" t="str">
        <f ca="1">IFERROR(__xludf.DUMMYFUNCTION("""COMPUTED_VALUE"""),"collector_page")</f>
        <v>collector_page</v>
      </c>
      <c r="AC12" s="14">
        <f ca="1">IFERROR(__xludf.DUMMYFUNCTION("""COMPUTED_VALUE"""),46097)</f>
        <v>46097</v>
      </c>
    </row>
    <row r="13" spans="1:29" ht="12.5" x14ac:dyDescent="0.25">
      <c r="A13" s="3" t="str">
        <f ca="1">IFERROR(__xludf.DUMMYFUNCTION("""COMPUTED_VALUE"""),"tshirtsandwatches")</f>
        <v>tshirtsandwatches</v>
      </c>
      <c r="B13" s="3" t="str">
        <f ca="1">IFERROR(__xludf.DUMMYFUNCTION("""COMPUTED_VALUE"""),"Tshirts and Watches")</f>
        <v>Tshirts and Watches</v>
      </c>
      <c r="C13" s="3" t="str">
        <f ca="1">IFERROR(__xludf.DUMMYFUNCTION("""COMPUTED_VALUE"""),"collector")</f>
        <v>collector</v>
      </c>
      <c r="D13" s="26">
        <f ca="1">IFERROR(__xludf.DUMMYFUNCTION("""COMPUTED_VALUE"""),9)</f>
        <v>9</v>
      </c>
      <c r="E13" s="26" t="str">
        <f ca="1">IFERROR(__xludf.DUMMYFUNCTION("""COMPUTED_VALUE"""),"high")</f>
        <v>high</v>
      </c>
      <c r="F13" s="21" t="str">
        <f ca="1">IFERROR(__xludf.DUMMYFUNCTION("""COMPUTED_VALUE"""),"https://www.instagram.com/tshirtsandwatches")</f>
        <v>https://www.instagram.com/tshirtsandwatches</v>
      </c>
      <c r="G13" s="20">
        <f ca="1">IFERROR(__xludf.DUMMYFUNCTION("""COMPUTED_VALUE"""),985)</f>
        <v>985</v>
      </c>
      <c r="H13" s="20">
        <f ca="1">IFERROR(__xludf.DUMMYFUNCTION("""COMPUTED_VALUE"""),77)</f>
        <v>77</v>
      </c>
      <c r="I13" s="20" t="b">
        <f ca="1">IFERROR(__xludf.DUMMYFUNCTION("""COMPUTED_VALUE"""),FALSE)</f>
        <v>0</v>
      </c>
      <c r="J13" s="20" t="b">
        <f ca="1">IFERROR(__xludf.DUMMYFUNCTION("""COMPUTED_VALUE"""),FALSE)</f>
        <v>0</v>
      </c>
      <c r="K13" s="3"/>
      <c r="L13" s="3" t="str">
        <f ca="1">IFERROR(__xludf.DUMMYFUNCTION("""COMPUTED_VALUE"""),"I’m just a dude who loves collecting and talking about watches!")</f>
        <v>I’m just a dude who loves collecting and talking about watches!</v>
      </c>
      <c r="M13" s="25" t="str">
        <f ca="1">IFERROR(__xludf.DUMMYFUNCTION("""COMPUTED_VALUE"""),"Baltic, Massena Lab, Louis Erard, TAG Heuer, Patek Philippe, Zenith, Konstantin Chaykin, Heuer, Kurono Tokyo, H. Moser &amp; Cie., Oris")</f>
        <v>Baltic, Massena Lab, Louis Erard, TAG Heuer, Patek Philippe, Zenith, Konstantin Chaykin, Heuer, Kurono Tokyo, H. Moser &amp; Cie., Oris</v>
      </c>
      <c r="N13" s="25" t="str">
        <f ca="1">IFERROR(__xludf.DUMMYFUNCTION("""COMPUTED_VALUE"""),"Baltic Tricompax Peter Auto (~$2,000 - $3,000) | Louis Erard Massena Lab x Louis Erard Regulateur (~$3,000 - $4,000) | TAG Heuer Carrera Skipper CBN2A1P.FC6520 (~$6,000 - $8,000) | Patek Philippe Calatrava Travel Time 5226G-001 (~$50,000 - $60,000) | Zeni"&amp;"th Pilot Big Date Flyback Chronograph 49.4000.9004/78.I001 (example) (~$10,000 - $12,000) | Louis Erard Le Régulateur Louis Erard x Konstantin Chaykin ""Time Eater"" (~$10,000 - $12,000) | H. Moser &amp; Cie. Pioneer Tourbillon (~$50,000 - $70,000) | Oris Car"&amp;"l Brashear Limited Edition 01 733 7720 3185-Set LS (example) (~$3,000 - $5,000) | Heuer Vintage Chronograph (~$3,000 - $15,000+) | Kurono Tokyo Anniversary watch (~$2,000 - $4,000) | Zenith Defy Skyline / Defy Skyline Skeleton (~$8,000 - $12,000)")</f>
        <v>Baltic Tricompax Peter Auto (~$2,000 - $3,000) | Louis Erard Massena Lab x Louis Erard Regulateur (~$3,000 - $4,000) | TAG Heuer Carrera Skipper CBN2A1P.FC6520 (~$6,000 - $8,000) | Patek Philippe Calatrava Travel Time 5226G-001 (~$50,000 - $60,000) | Zenith Pilot Big Date Flyback Chronograph 49.4000.9004/78.I001 (example) (~$10,000 - $12,000) | Louis Erard Le Régulateur Louis Erard x Konstantin Chaykin "Time Eater" (~$10,000 - $12,000) | H. Moser &amp; Cie. Pioneer Tourbillon (~$50,000 - $70,000) | Oris Carl Brashear Limited Edition 01 733 7720 3185-Set LS (example) (~$3,000 - $5,000) | Heuer Vintage Chronograph (~$3,000 - $15,000+) | Kurono Tokyo Anniversary watch (~$2,000 - $4,000) | Zenith Defy Skyline / Defy Skyline Skeleton (~$8,000 - $12,000)</v>
      </c>
      <c r="O13" s="25" t="str">
        <f ca="1">IFERROR(__xludf.DUMMYFUNCTION("""COMPUTED_VALUE"""),"$150,000 - $250,000+")</f>
        <v>$150,000 - $250,000+</v>
      </c>
      <c r="P13" s="27" t="str">
        <f ca="1">IFERROR(__xludf.DUMMYFUNCTION("""COMPUTED_VALUE"""),"high")</f>
        <v>high</v>
      </c>
      <c r="Q13" s="25" t="str">
        <f ca="1">IFERROR(__xludf.DUMMYFUNCTION("""COMPUTED_VALUE"""),"personal_collector")</f>
        <v>personal_collector</v>
      </c>
      <c r="R13" s="3" t="str">
        <f ca="1">IFERROR(__xludf.DUMMYFUNCTION("""COMPUTED_VALUE"""),"high")</f>
        <v>high</v>
      </c>
      <c r="S13" s="3" t="str">
        <f ca="1">IFERROR(__xludf.DUMMYFUNCTION("""COMPUTED_VALUE"""),"Approach as a fellow enthusiast, acknowledging their impressive and diverse collection. Focus on building a relationship by discussing their passion for watches and offering to help source specific pieces they might be looking for, or discreetly inquiring"&amp;" if they are ever looking to part with any pieces to make room for new acquisitions. Emphasize mutual appreciation for horology.")</f>
        <v>Approach as a fellow enthusiast, acknowledging their impressive and diverse collection. Focus on building a relationship by discussing their passion for watches and offering to help source specific pieces they might be looking for, or discreetly inquiring if they are ever looking to part with any pieces to make room for new acquisitions. Emphasize mutual appreciation for horology.</v>
      </c>
      <c r="T13" s="25" t="str">
        <f ca="1">IFERROR(__xludf.DUMMYFUNCTION("""COMPUTED_VALUE"""),"Ownership of multiple high-value luxury watches (Patek Philippe 5226G, H. Moser &amp; Cie. Pioneer Tourbillon), Diverse collection including both high-end and enthusiast-level pieces, Post location in 'Financial District' suggests a professional background")</f>
        <v>Ownership of multiple high-value luxury watches (Patek Philippe 5226G, H. Moser &amp; Cie. Pioneer Tourbillon), Diverse collection including both high-end and enthusiast-level pieces, Post location in 'Financial District' suggests a professional background</v>
      </c>
      <c r="U13" s="3"/>
      <c r="V13" s="3"/>
      <c r="W13" s="3"/>
      <c r="X13" s="3">
        <f ca="1">IFERROR(__xludf.DUMMYFUNCTION("""COMPUTED_VALUE"""),0.0623)</f>
        <v>6.2300000000000001E-2</v>
      </c>
      <c r="Y13" s="3" t="str">
        <f ca="1">IFERROR(__xludf.DUMMYFUNCTION("""COMPUTED_VALUE"""),"The images primarily feature wrist shots of a diverse collection of luxury watches, including high-end pieces from Patek Philippe and H. Moser &amp; Cie., alongside enthusiast-favorite brands like Baltic, Louis Erard, TAG Heuer, Zenith, and Oris, often in cas"&amp;"ual settings.")</f>
        <v>The images primarily feature wrist shots of a diverse collection of luxury watches, including high-end pieces from Patek Philippe and H. Moser &amp; Cie., alongside enthusiast-favorite brands like Baltic, Louis Erard, TAG Heuer, Zenith, and Oris, often in casual settings.</v>
      </c>
      <c r="Z13" s="3" t="str">
        <f ca="1">IFERROR(__xludf.DUMMYFUNCTION("""COMPUTED_VALUE"""),"The profile is classified as a collector with high confidence due to the explicit bio stating a love for collecting and the consistent display of a diverse and valuable personal watch collection. The captions express strong personal attachment and enjoyme"&amp;"nt of the watches, indicating personal ownership rather than a dealer or flipper. The presence of brands like Patek Philippe and H. Moser &amp; Cie. signifies a high net worth and serious collecting habits, making this profile highly relevant for sourcing.")</f>
        <v>The profile is classified as a collector with high confidence due to the explicit bio stating a love for collecting and the consistent display of a diverse and valuable personal watch collection. The captions express strong personal attachment and enjoyment of the watches, indicating personal ownership rather than a dealer or flipper. The presence of brands like Patek Philippe and H. Moser &amp; Cie. signifies a high net worth and serious collecting habits, making this profile highly relevant for sourcing.</v>
      </c>
      <c r="AA13" s="3" t="str">
        <f ca="1">IFERROR(__xludf.DUMMYFUNCTION("""COMPUTED_VALUE"""),"loupethis")</f>
        <v>loupethis</v>
      </c>
      <c r="AB13" s="3" t="str">
        <f ca="1">IFERROR(__xludf.DUMMYFUNCTION("""COMPUTED_VALUE"""),"collector_page")</f>
        <v>collector_page</v>
      </c>
      <c r="AC13" s="14">
        <f ca="1">IFERROR(__xludf.DUMMYFUNCTION("""COMPUTED_VALUE"""),46097)</f>
        <v>46097</v>
      </c>
    </row>
    <row r="14" spans="1:29" ht="12.5" x14ac:dyDescent="0.25">
      <c r="A14" s="3" t="str">
        <f ca="1">IFERROR(__xludf.DUMMYFUNCTION("""COMPUTED_VALUE"""),"loopem")</f>
        <v>loopem</v>
      </c>
      <c r="B14" s="3" t="str">
        <f ca="1">IFERROR(__xludf.DUMMYFUNCTION("""COMPUTED_VALUE"""),"R.L.")</f>
        <v>R.L.</v>
      </c>
      <c r="C14" s="3" t="str">
        <f ca="1">IFERROR(__xludf.DUMMYFUNCTION("""COMPUTED_VALUE"""),"collector")</f>
        <v>collector</v>
      </c>
      <c r="D14" s="29">
        <f ca="1">IFERROR(__xludf.DUMMYFUNCTION("""COMPUTED_VALUE"""),9)</f>
        <v>9</v>
      </c>
      <c r="E14" s="29" t="str">
        <f ca="1">IFERROR(__xludf.DUMMYFUNCTION("""COMPUTED_VALUE"""),"high")</f>
        <v>high</v>
      </c>
      <c r="F14" s="21" t="str">
        <f ca="1">IFERROR(__xludf.DUMMYFUNCTION("""COMPUTED_VALUE"""),"https://www.instagram.com/loopem")</f>
        <v>https://www.instagram.com/loopem</v>
      </c>
      <c r="G14" s="20">
        <f ca="1">IFERROR(__xludf.DUMMYFUNCTION("""COMPUTED_VALUE"""),228)</f>
        <v>228</v>
      </c>
      <c r="H14" s="20">
        <f ca="1">IFERROR(__xludf.DUMMYFUNCTION("""COMPUTED_VALUE"""),14)</f>
        <v>14</v>
      </c>
      <c r="I14" s="20" t="b">
        <f ca="1">IFERROR(__xludf.DUMMYFUNCTION("""COMPUTED_VALUE"""),FALSE)</f>
        <v>0</v>
      </c>
      <c r="J14" s="20" t="b">
        <f ca="1">IFERROR(__xludf.DUMMYFUNCTION("""COMPUTED_VALUE"""),FALSE)</f>
        <v>0</v>
      </c>
      <c r="K14" s="3"/>
      <c r="L14" s="3" t="str">
        <f ca="1">IFERROR(__xludf.DUMMYFUNCTION("""COMPUTED_VALUE"""),"🏁 Mostly UG 🏁")</f>
        <v>🏁 Mostly UG 🏁</v>
      </c>
      <c r="M14" s="25" t="str">
        <f ca="1">IFERROR(__xludf.DUMMYFUNCTION("""COMPUTED_VALUE"""),"Universal Genève, Patek Philippe, Rolex")</f>
        <v>Universal Genève, Patek Philippe, Rolex</v>
      </c>
      <c r="N14" s="28" t="str">
        <f ca="1">IFERROR(__xludf.DUMMYFUNCTION("""COMPUTED_VALUE"""),"Universal Genève Tri-Compax (Eric Clapton) 881101 (~100,000 - 300,000+) | Universal Genève Tri-Compax (Gold Case) N/A (earlier reference) (~15,000 - 40,000) | Universal Genève Polerouter Date (Silver Dial) N/A (~3,000 - 8,000) | Universal Genève Poleroute"&amp;"r Date (Dark/Slate Dial) N/A (~3,000 - 10,000) | Universal Genève Field/Military Watch N/A (~1,000 - 3,000)")</f>
        <v>Universal Genève Tri-Compax (Eric Clapton) 881101 (~100,000 - 300,000+) | Universal Genève Tri-Compax (Gold Case) N/A (earlier reference) (~15,000 - 40,000) | Universal Genève Polerouter Date (Silver Dial) N/A (~3,000 - 8,000) | Universal Genève Polerouter Date (Dark/Slate Dial) N/A (~3,000 - 10,000) | Universal Genève Field/Military Watch N/A (~1,000 - 3,000)</v>
      </c>
      <c r="O14" s="28" t="str">
        <f ca="1">IFERROR(__xludf.DUMMYFUNCTION("""COMPUTED_VALUE"""),"150,000 - 400,000+")</f>
        <v>150,000 - 400,000+</v>
      </c>
      <c r="P14" s="3" t="str">
        <f ca="1">IFERROR(__xludf.DUMMYFUNCTION("""COMPUTED_VALUE"""),"high")</f>
        <v>high</v>
      </c>
      <c r="Q14" s="25" t="str">
        <f ca="1">IFERROR(__xludf.DUMMYFUNCTION("""COMPUTED_VALUE"""),"personal_collector")</f>
        <v>personal_collector</v>
      </c>
      <c r="R14" s="3" t="str">
        <f ca="1">IFERROR(__xludf.DUMMYFUNCTION("""COMPUTED_VALUE"""),"high")</f>
        <v>high</v>
      </c>
      <c r="S14" s="25" t="str">
        <f ca="1">IFERROR(__xludf.DUMMYFUNCTION("""COMPUTED_VALUE"""),"Approach with respect and admiration for their exceptional Universal Genève collection, specifically highlighting their Tri-Compax and Polerouter models. Engage in conversation about their collecting journey and passion for vintage UG before subtly explor"&amp;"ing any potential interest in selling, trading, or sourcing other rare pieces.")</f>
        <v>Approach with respect and admiration for their exceptional Universal Genève collection, specifically highlighting their Tri-Compax and Polerouter models. Engage in conversation about their collecting journey and passion for vintage UG before subtly exploring any potential interest in selling, trading, or sourcing other rare pieces.</v>
      </c>
      <c r="T14" s="25" t="str">
        <f ca="1">IFERROR(__xludf.DUMMYFUNCTION("""COMPUTED_VALUE"""),"Ownership of multiple highly valuable vintage Universal Genève watches, including the rare Tri-Compax 881101 'Eric Clapton' reference.")</f>
        <v>Ownership of multiple highly valuable vintage Universal Genève watches, including the rare Tri-Compax 881101 'Eric Clapton' reference.</v>
      </c>
      <c r="U14" s="3"/>
      <c r="V14" s="3"/>
      <c r="W14" s="3"/>
      <c r="X14" s="3">
        <f ca="1">IFERROR(__xludf.DUMMYFUNCTION("""COMPUTED_VALUE"""),0.3893)</f>
        <v>0.38929999999999998</v>
      </c>
      <c r="Y14" s="3" t="str">
        <f ca="1">IFERROR(__xludf.DUMMYFUNCTION("""COMPUTED_VALUE"""),"The images showcase a curated collection of highly desirable vintage Universal Genève watches, including multiple Tri-Compax chronographs (one being the rare 'Eric Clapton' reference 881101 in black dial/white subdials, and another in a gold case/white di"&amp;"al) and several Polerouter Date models, all worn on the wrist.")</f>
        <v>The images showcase a curated collection of highly desirable vintage Universal Genève watches, including multiple Tri-Compax chronographs (one being the rare 'Eric Clapton' reference 881101 in black dial/white subdials, and another in a gold case/white dial) and several Polerouter Date models, all worn on the wrist.</v>
      </c>
      <c r="Z14" s="3" t="str">
        <f ca="1">IFERROR(__xludf.DUMMYFUNCTION("""COMPUTED_VALUE"""),"The profile is classified as a collector with high confidence due to the consistent display of multiple rare and valuable vintage Universal Genève watches, including the highly sought-after Tri-Compax 881101. The captions express deep personal attachment "&amp;"and passion, while hashtags indicate a broader knowledge of high-end vintage watches, making this individual a prime target for sourcing.")</f>
        <v>The profile is classified as a collector with high confidence due to the consistent display of multiple rare and valuable vintage Universal Genève watches, including the highly sought-after Tri-Compax 881101. The captions express deep personal attachment and passion, while hashtags indicate a broader knowledge of high-end vintage watches, making this individual a prime target for sourcing.</v>
      </c>
      <c r="AA14" s="3" t="str">
        <f ca="1">IFERROR(__xludf.DUMMYFUNCTION("""COMPUTED_VALUE"""),"loupethis")</f>
        <v>loupethis</v>
      </c>
      <c r="AB14" s="3" t="str">
        <f ca="1">IFERROR(__xludf.DUMMYFUNCTION("""COMPUTED_VALUE"""),"collector_page")</f>
        <v>collector_page</v>
      </c>
      <c r="AC14" s="14">
        <f ca="1">IFERROR(__xludf.DUMMYFUNCTION("""COMPUTED_VALUE"""),46097)</f>
        <v>46097</v>
      </c>
    </row>
    <row r="15" spans="1:29" ht="12.5" x14ac:dyDescent="0.25">
      <c r="A15" s="3" t="str">
        <f ca="1">IFERROR(__xludf.DUMMYFUNCTION("""COMPUTED_VALUE"""),"seismorarity")</f>
        <v>seismorarity</v>
      </c>
      <c r="B15" s="3" t="str">
        <f ca="1">IFERROR(__xludf.DUMMYFUNCTION("""COMPUTED_VALUE"""),"seismorarity")</f>
        <v>seismorarity</v>
      </c>
      <c r="C15" s="3" t="str">
        <f ca="1">IFERROR(__xludf.DUMMYFUNCTION("""COMPUTED_VALUE"""),"collector")</f>
        <v>collector</v>
      </c>
      <c r="D15" s="24">
        <f ca="1">IFERROR(__xludf.DUMMYFUNCTION("""COMPUTED_VALUE"""),9)</f>
        <v>9</v>
      </c>
      <c r="E15" s="24" t="str">
        <f ca="1">IFERROR(__xludf.DUMMYFUNCTION("""COMPUTED_VALUE"""),"high")</f>
        <v>high</v>
      </c>
      <c r="F15" s="21" t="str">
        <f ca="1">IFERROR(__xludf.DUMMYFUNCTION("""COMPUTED_VALUE"""),"https://www.instagram.com/seismorarity")</f>
        <v>https://www.instagram.com/seismorarity</v>
      </c>
      <c r="G15" s="20">
        <f ca="1">IFERROR(__xludf.DUMMYFUNCTION("""COMPUTED_VALUE"""),509)</f>
        <v>509</v>
      </c>
      <c r="H15" s="20">
        <f ca="1">IFERROR(__xludf.DUMMYFUNCTION("""COMPUTED_VALUE"""),196)</f>
        <v>196</v>
      </c>
      <c r="I15" s="20" t="b">
        <f ca="1">IFERROR(__xludf.DUMMYFUNCTION("""COMPUTED_VALUE"""),FALSE)</f>
        <v>0</v>
      </c>
      <c r="J15" s="20" t="b">
        <f ca="1">IFERROR(__xludf.DUMMYFUNCTION("""COMPUTED_VALUE"""),TRUE)</f>
        <v>1</v>
      </c>
      <c r="K15" s="3" t="str">
        <f ca="1">IFERROR(__xludf.DUMMYFUNCTION("""COMPUTED_VALUE"""),"None")</f>
        <v>None</v>
      </c>
      <c r="L15" s="3" t="str">
        <f ca="1">IFERROR(__xludf.DUMMYFUNCTION("""COMPUTED_VALUE"""),"A portfolio of fine and rare objects that converge into a distinctive lifestyle.")</f>
        <v>A portfolio of fine and rare objects that converge into a distinctive lifestyle.</v>
      </c>
      <c r="M15" s="25" t="str">
        <f ca="1">IFERROR(__xludf.DUMMYFUNCTION("""COMPUTED_VALUE"""),"A. Lange &amp; Söhne")</f>
        <v>A. Lange &amp; Söhne</v>
      </c>
      <c r="N15" s="25" t="str">
        <f ca="1">IFERROR(__xludf.DUMMYFUNCTION("""COMPUTED_VALUE"""),"A. Lange &amp; Söhne Langematik Perpetual 310.025 (~50,000 - 80,000)")</f>
        <v>A. Lange &amp; Söhne Langematik Perpetual 310.025 (~50,000 - 80,000)</v>
      </c>
      <c r="O15" s="30" t="str">
        <f ca="1">IFERROR(__xludf.DUMMYFUNCTION("""COMPUTED_VALUE"""),"100,000 - 500,000+")</f>
        <v>100,000 - 500,000+</v>
      </c>
      <c r="P15" s="30" t="str">
        <f ca="1">IFERROR(__xludf.DUMMYFUNCTION("""COMPUTED_VALUE"""),"ultra-high")</f>
        <v>ultra-high</v>
      </c>
      <c r="Q15" s="25" t="str">
        <f ca="1">IFERROR(__xludf.DUMMYFUNCTION("""COMPUTED_VALUE"""),"personal_collector")</f>
        <v>personal_collector</v>
      </c>
      <c r="R15" s="3" t="str">
        <f ca="1">IFERROR(__xludf.DUMMYFUNCTION("""COMPUTED_VALUE"""),"high")</f>
        <v>high</v>
      </c>
      <c r="S15" s="25" t="str">
        <f ca="1">IFERROR(__xludf.DUMMYFUNCTION("""COMPUTED_VALUE"""),"Approach with a highly personalized message, acknowledging their discerning taste and knowledge of fine objects and watches. Highlight specific rare or complicated pieces that align with their demonstrated interest in brands like A. Lange &amp; Söhne. Emphasi"&amp;"ze discretion and exclusivity.")</f>
        <v>Approach with a highly personalized message, acknowledging their discerning taste and knowledge of fine objects and watches. Highlight specific rare or complicated pieces that align with their demonstrated interest in brands like A. Lange &amp; Söhne. Emphasize discretion and exclusivity.</v>
      </c>
      <c r="T15" s="25" t="str">
        <f ca="1">IFERROR(__xludf.DUMMYFUNCTION("""COMPUTED_VALUE"""),"luxury airline travel (Qatar Airways), 5-star hotels (Dolder Grand Zurich), attendance at World Economic Forum (Davos), ownership/access to luxury cars (McLaren, Porsche implied by track day), luxury home decor (De Gournay wallpaper), interest in high-end"&amp;" art (Art Basel, Lyonel Feininger), high-end leather travel bag, exclusive lounge access (Qatar Airways Al Safwa First Lounge aesthetic), international travel to exclusive destinations.")</f>
        <v>luxury airline travel (Qatar Airways), 5-star hotels (Dolder Grand Zurich), attendance at World Economic Forum (Davos), ownership/access to luxury cars (McLaren, Porsche implied by track day), luxury home decor (De Gournay wallpaper), interest in high-end art (Art Basel, Lyonel Feininger), high-end leather travel bag, exclusive lounge access (Qatar Airways Al Safwa First Lounge aesthetic), international travel to exclusive destinations.</v>
      </c>
      <c r="U15" s="3"/>
      <c r="V15" s="3"/>
      <c r="W15" s="3"/>
      <c r="X15" s="3">
        <f ca="1">IFERROR(__xludf.DUMMYFUNCTION("""COMPUTED_VALUE"""),0.0291)</f>
        <v>2.9100000000000001E-2</v>
      </c>
      <c r="Y15" s="25" t="str">
        <f ca="1">IFERROR(__xludf.DUMMYFUNCTION("""COMPUTED_VALUE"""),"The images primarily showcase luxury international travel experiences, including premium airport lounges and aircraft, a high-end travel bag, and exclusive locations like Hamad International Airport and a Tom Ford store, all indicating a high-net-worth li"&amp;"festyle.")</f>
        <v>The images primarily showcase luxury international travel experiences, including premium airport lounges and aircraft, a high-end travel bag, and exclusive locations like Hamad International Airport and a Tom Ford store, all indicating a high-net-worth lifestyle.</v>
      </c>
      <c r="Z15" s="25" t="str">
        <f ca="1">IFERROR(__xludf.DUMMYFUNCTION("""COMPUTED_VALUE"""),"This profile is classified as a high-priority collector due to the explicit mention and detailed description of a rare A. Lange &amp; Söhne Langematik Perpetual in platinum, combined with numerous ultra-high net worth lifestyle indicators such as attending th"&amp;"e World Economic Forum, staying at the Dolder Grand, and investing in De Gournay wallpaper. The bio's reference to a 'portfolio of fine and rare objects' further supports the classification of a discerning collector with significant sourcing potential.")</f>
        <v>This profile is classified as a high-priority collector due to the explicit mention and detailed description of a rare A. Lange &amp; Söhne Langematik Perpetual in platinum, combined with numerous ultra-high net worth lifestyle indicators such as attending the World Economic Forum, staying at the Dolder Grand, and investing in De Gournay wallpaper. The bio's reference to a 'portfolio of fine and rare objects' further supports the classification of a discerning collector with significant sourcing potential.</v>
      </c>
      <c r="AA15" s="3" t="str">
        <f ca="1">IFERROR(__xludf.DUMMYFUNCTION("""COMPUTED_VALUE"""),"loupethis")</f>
        <v>loupethis</v>
      </c>
      <c r="AB15" s="3" t="str">
        <f ca="1">IFERROR(__xludf.DUMMYFUNCTION("""COMPUTED_VALUE"""),"collector_page")</f>
        <v>collector_page</v>
      </c>
      <c r="AC15" s="14">
        <f ca="1">IFERROR(__xludf.DUMMYFUNCTION("""COMPUTED_VALUE"""),46097)</f>
        <v>46097</v>
      </c>
    </row>
    <row r="16" spans="1:29" ht="12.5" x14ac:dyDescent="0.25">
      <c r="A16" s="3" t="str">
        <f ca="1">IFERROR(__xludf.DUMMYFUNCTION("""COMPUTED_VALUE"""),"crazymetalwatches")</f>
        <v>crazymetalwatches</v>
      </c>
      <c r="B16" s="3" t="str">
        <f ca="1">IFERROR(__xludf.DUMMYFUNCTION("""COMPUTED_VALUE"""),"Meridian Watch")</f>
        <v>Meridian Watch</v>
      </c>
      <c r="C16" s="3" t="str">
        <f ca="1">IFERROR(__xludf.DUMMYFUNCTION("""COMPUTED_VALUE"""),"dealer")</f>
        <v>dealer</v>
      </c>
      <c r="D16" s="24">
        <f ca="1">IFERROR(__xludf.DUMMYFUNCTION("""COMPUTED_VALUE"""),8)</f>
        <v>8</v>
      </c>
      <c r="E16" s="24" t="str">
        <f ca="1">IFERROR(__xludf.DUMMYFUNCTION("""COMPUTED_VALUE"""),"high")</f>
        <v>high</v>
      </c>
      <c r="F16" s="21" t="str">
        <f ca="1">IFERROR(__xludf.DUMMYFUNCTION("""COMPUTED_VALUE"""),"https://www.instagram.com/crazymetalwatches")</f>
        <v>https://www.instagram.com/crazymetalwatches</v>
      </c>
      <c r="G16" s="20">
        <f ca="1">IFERROR(__xludf.DUMMYFUNCTION("""COMPUTED_VALUE"""),3670)</f>
        <v>3670</v>
      </c>
      <c r="H16" s="20">
        <f ca="1">IFERROR(__xludf.DUMMYFUNCTION("""COMPUTED_VALUE"""),101)</f>
        <v>101</v>
      </c>
      <c r="I16" s="20" t="b">
        <f ca="1">IFERROR(__xludf.DUMMYFUNCTION("""COMPUTED_VALUE"""),FALSE)</f>
        <v>0</v>
      </c>
      <c r="J16" s="20" t="b">
        <f ca="1">IFERROR(__xludf.DUMMYFUNCTION("""COMPUTED_VALUE"""),TRUE)</f>
        <v>1</v>
      </c>
      <c r="K16" s="28" t="str">
        <f ca="1">IFERROR(__xludf.DUMMYFUNCTION("""COMPUTED_VALUE"""),"None,Jewelry/watches")</f>
        <v>None,Jewelry/watches</v>
      </c>
      <c r="L16" s="3" t="str">
        <f ca="1">IFERROR(__xludf.DUMMYFUNCTION("""COMPUTED_VALUE"""),"🤵‍♂️ Chrono24 Certified Seller 
📞 86-133 6115 0406
❤️ 100% Authentic｜AP,PP,VC,ALange…
🏠 701 Yongjia Road, Xuhui, Shanghai
@bonaluxurywatch")</f>
        <v>🤵‍♂️ Chrono24 Certified Seller 
📞 86-133 6115 0406
❤️ 100% Authentic｜AP,PP,VC,ALange…
🏠 701 Yongjia Road, Xuhui, Shanghai
@bonaluxurywatch</v>
      </c>
      <c r="M16" s="25" t="str">
        <f ca="1">IFERROR(__xludf.DUMMYFUNCTION("""COMPUTED_VALUE"""),"Richard Mille, Patek Philippe, Rolex, Vacheron Constantin, A. Lange &amp; Söhne, Hublot, F.P. Journe, Jaeger-LeCoultre")</f>
        <v>Richard Mille, Patek Philippe, Rolex, Vacheron Constantin, A. Lange &amp; Söhne, Hublot, F.P. Journe, Jaeger-LeCoultre</v>
      </c>
      <c r="N16" s="27" t="str">
        <f ca="1">IFERROR(__xludf.DUMMYFUNCTION("""COMPUTED_VALUE"""),"Richard Mille RM 011 Flyback Chronograph RM 011 (~400,000 - 650,000) | Richard Mille RM 35-03 RM 35-03 (~200,000 - 300,000) | Rolex Land-Dweller 36 Platinum 127286TBR (~80,000 - 120,000) | Richard Mille RM67-01 RM67-01 (~300,000 - 500,000) | Patek Philipp"&amp;"e 5270P Chronograph 5270P (~200,000 - 300,000) | Patek Philippe 5178G Minute Repeater 5178G-012 (~600,000 - 800,000)")</f>
        <v>Richard Mille RM 011 Flyback Chronograph RM 011 (~400,000 - 650,000) | Richard Mille RM 35-03 RM 35-03 (~200,000 - 300,000) | Rolex Land-Dweller 36 Platinum 127286TBR (~80,000 - 120,000) | Richard Mille RM67-01 RM67-01 (~300,000 - 500,000) | Patek Philippe 5270P Chronograph 5270P (~200,000 - 300,000) | Patek Philippe 5178G Minute Repeater 5178G-012 (~600,000 - 800,000)</v>
      </c>
      <c r="O16" s="30" t="str">
        <f ca="1">IFERROR(__xludf.DUMMYFUNCTION("""COMPUTED_VALUE"""),"2,000,000 - 5,000,000+ (dealer inventory)")</f>
        <v>2,000,000 - 5,000,000+ (dealer inventory)</v>
      </c>
      <c r="P16" s="30" t="str">
        <f ca="1">IFERROR(__xludf.DUMMYFUNCTION("""COMPUTED_VALUE"""),"high")</f>
        <v>high</v>
      </c>
      <c r="Q16" s="25" t="str">
        <f ca="1">IFERROR(__xludf.DUMMYFUNCTION("""COMPUTED_VALUE"""),"dealer_business")</f>
        <v>dealer_business</v>
      </c>
      <c r="R16" s="3" t="str">
        <f ca="1">IFERROR(__xludf.DUMMYFUNCTION("""COMPUTED_VALUE"""),"high")</f>
        <v>high</v>
      </c>
      <c r="S16" s="25" t="str">
        <f ca="1">IFERROR(__xludf.DUMMYFUNCTION("""COMPUTED_VALUE"""),"Professional B2B outreach via DM or phone, positioning as potential sourcing partner or wholesale buyer for rare pieces")</f>
        <v>Professional B2B outreach via DM or phone, positioning as potential sourcing partner or wholesale buyer for rare pieces</v>
      </c>
      <c r="T16" s="25" t="str">
        <f ca="1">IFERROR(__xludf.DUMMYFUNCTION("""COMPUTED_VALUE"""),"Shanghai luxury district address, Chrono24 certified seller status, claims 30,000+ watches sold, multiple high-end inventory pieces")</f>
        <v>Shanghai luxury district address, Chrono24 certified seller status, claims 30,000+ watches sold, multiple high-end inventory pieces</v>
      </c>
      <c r="U16" s="3"/>
      <c r="V16" s="3" t="str">
        <f ca="1">IFERROR(__xludf.DUMMYFUNCTION("""COMPUTED_VALUE"""),"86-133 6115 0406")</f>
        <v>86-133 6115 0406</v>
      </c>
      <c r="W16" s="3"/>
      <c r="X16" s="3">
        <f ca="1">IFERROR(__xludf.DUMMYFUNCTION("""COMPUTED_VALUE"""),0.0062)</f>
        <v>6.1999999999999998E-3</v>
      </c>
      <c r="Y16" s="3" t="str">
        <f ca="1">IFERROR(__xludf.DUMMYFUNCTION("""COMPUTED_VALUE"""),"The images showcase two distinct luxury watches: a Richard Mille RM 011 Flyback Chronograph in blue NTPT carbon, presented with its original documentation, and a Rolex Oysterquartz-style watch featuring a unique light blue honeycomb 'LAND-DWELLER' fantasy"&amp;" dial, presented as a studio shot. The presence of both a genuine ultra-luxury piece and a custom/fantasy piece suggests the user may be a dealer or customizer.")</f>
        <v>The images showcase two distinct luxury watches: a Richard Mille RM 011 Flyback Chronograph in blue NTPT carbon, presented with its original documentation, and a Rolex Oysterquartz-style watch featuring a unique light blue honeycomb 'LAND-DWELLER' fantasy dial, presented as a studio shot. The presence of both a genuine ultra-luxury piece and a custom/fantasy piece suggests the user may be a dealer or customizer.</v>
      </c>
      <c r="Z16" s="3" t="str">
        <f ca="1">IFERROR(__xludf.DUMMYFUNCTION("""COMPUTED_VALUE"""),"This is clearly an established luxury watch dealer with significant inventory and sales volume, not a personal collector. High priority as potential sourcing partner or competitor with access to rare pieces and established market presence.")</f>
        <v>This is clearly an established luxury watch dealer with significant inventory and sales volume, not a personal collector. High priority as potential sourcing partner or competitor with access to rare pieces and established market presence.</v>
      </c>
      <c r="AA16" s="3" t="str">
        <f ca="1">IFERROR(__xludf.DUMMYFUNCTION("""COMPUTED_VALUE"""),"loupethis")</f>
        <v>loupethis</v>
      </c>
      <c r="AB16" s="3" t="str">
        <f ca="1">IFERROR(__xludf.DUMMYFUNCTION("""COMPUTED_VALUE"""),"collector_page")</f>
        <v>collector_page</v>
      </c>
      <c r="AC16" s="14">
        <f ca="1">IFERROR(__xludf.DUMMYFUNCTION("""COMPUTED_VALUE"""),46092)</f>
        <v>46092</v>
      </c>
    </row>
    <row r="17" spans="1:29" ht="12.5" x14ac:dyDescent="0.25">
      <c r="A17" s="3" t="str">
        <f ca="1">IFERROR(__xludf.DUMMYFUNCTION("""COMPUTED_VALUE"""),"j.chenghao")</f>
        <v>j.chenghao</v>
      </c>
      <c r="B17" s="3" t="str">
        <f ca="1">IFERROR(__xludf.DUMMYFUNCTION("""COMPUTED_VALUE"""),"姜成皓")</f>
        <v>姜成皓</v>
      </c>
      <c r="C17" s="3" t="str">
        <f ca="1">IFERROR(__xludf.DUMMYFUNCTION("""COMPUTED_VALUE"""),"collector")</f>
        <v>collector</v>
      </c>
      <c r="D17" s="24">
        <f ca="1">IFERROR(__xludf.DUMMYFUNCTION("""COMPUTED_VALUE"""),8)</f>
        <v>8</v>
      </c>
      <c r="E17" s="24" t="str">
        <f ca="1">IFERROR(__xludf.DUMMYFUNCTION("""COMPUTED_VALUE"""),"high")</f>
        <v>high</v>
      </c>
      <c r="F17" s="21" t="str">
        <f ca="1">IFERROR(__xludf.DUMMYFUNCTION("""COMPUTED_VALUE"""),"https://www.instagram.com/j.chenghao")</f>
        <v>https://www.instagram.com/j.chenghao</v>
      </c>
      <c r="G17" s="20">
        <f ca="1">IFERROR(__xludf.DUMMYFUNCTION("""COMPUTED_VALUE"""),4689)</f>
        <v>4689</v>
      </c>
      <c r="H17" s="20">
        <f ca="1">IFERROR(__xludf.DUMMYFUNCTION("""COMPUTED_VALUE"""),4848)</f>
        <v>4848</v>
      </c>
      <c r="I17" s="20" t="b">
        <f ca="1">IFERROR(__xludf.DUMMYFUNCTION("""COMPUTED_VALUE"""),FALSE)</f>
        <v>0</v>
      </c>
      <c r="J17" s="20" t="b">
        <f ca="1">IFERROR(__xludf.DUMMYFUNCTION("""COMPUTED_VALUE"""),FALSE)</f>
        <v>0</v>
      </c>
      <c r="K17" s="3"/>
      <c r="L17" s="3" t="str">
        <f ca="1">IFERROR(__xludf.DUMMYFUNCTION("""COMPUTED_VALUE"""),"從陌生到熟悉的距離一直是個謎...")</f>
        <v>從陌生到熟悉的距離一直是個謎...</v>
      </c>
      <c r="M17" s="25" t="str">
        <f ca="1">IFERROR(__xludf.DUMMYFUNCTION("""COMPUTED_VALUE"""),"Rolex")</f>
        <v>Rolex</v>
      </c>
      <c r="N17" s="31" t="str">
        <f ca="1">IFERROR(__xludf.DUMMYFUNCTION("""COMPUTED_VALUE"""),"Rolex GMT-Master II Likely 126710BLNR or 126710BLRO (~$18,000 - $25,000) | Rolex Day-Date Yellow Gold, President Bracelet (~$35,000 - $55,000) | Rolex Day-Date 36 Yellow Gold, President Bracelet, Burgundy Dial (~$45,000 - $90,000)")</f>
        <v>Rolex GMT-Master II Likely 126710BLNR or 126710BLRO (~$18,000 - $25,000) | Rolex Day-Date Yellow Gold, President Bracelet (~$35,000 - $55,000) | Rolex Day-Date 36 Yellow Gold, President Bracelet, Burgundy Dial (~$45,000 - $90,000)</v>
      </c>
      <c r="O17" s="31" t="str">
        <f ca="1">IFERROR(__xludf.DUMMYFUNCTION("""COMPUTED_VALUE"""),"$98,000 - $170,000 minimum")</f>
        <v>$98,000 - $170,000 minimum</v>
      </c>
      <c r="P17" s="25" t="str">
        <f ca="1">IFERROR(__xludf.DUMMYFUNCTION("""COMPUTED_VALUE"""),"high")</f>
        <v>high</v>
      </c>
      <c r="Q17" s="25" t="str">
        <f ca="1">IFERROR(__xludf.DUMMYFUNCTION("""COMPUTED_VALUE"""),"personal_collector")</f>
        <v>personal_collector</v>
      </c>
      <c r="R17" s="3" t="str">
        <f ca="1">IFERROR(__xludf.DUMMYFUNCTION("""COMPUTED_VALUE"""),"high")</f>
        <v>high</v>
      </c>
      <c r="S17" s="3" t="str">
        <f ca="1">IFERROR(__xludf.DUMMYFUNCTION("""COMPUTED_VALUE"""),"Professional DM with appreciation for their collection, focusing on rare piece acquisition services or collection enhancement opportunities")</f>
        <v>Professional DM with appreciation for their collection, focusing on rare piece acquisition services or collection enhancement opportunities</v>
      </c>
      <c r="T17" s="25" t="str">
        <f ca="1">IFERROR(__xludf.DUMMYFUNCTION("""COMPUTED_VALUE"""),"Multiple luxury Rolex watches including solid gold Day-Dates, Substantial gold jewelry, International travel to luxury destinations (ST Regis Sanya, Sukhothai Shanghai), Hong Kong residence, High-end events attendance, Luxury lifestyle indicators")</f>
        <v>Multiple luxury Rolex watches including solid gold Day-Dates, Substantial gold jewelry, International travel to luxury destinations (ST Regis Sanya, Sukhothai Shanghai), Hong Kong residence, High-end events attendance, Luxury lifestyle indicators</v>
      </c>
      <c r="U17" s="3"/>
      <c r="V17" s="3"/>
      <c r="W17" s="3"/>
      <c r="X17" s="3">
        <f ca="1">IFERROR(__xludf.DUMMYFUNCTION("""COMPUTED_VALUE"""),0.0041)</f>
        <v>4.1000000000000003E-3</v>
      </c>
      <c r="Y17" s="3" t="str">
        <f ca="1">IFERROR(__xludf.DUMMYFUNCTION("""COMPUTED_VALUE"""),"The images showcase a man in various urban and event settings, displaying multiple luxury Rolex watches, including a steel GMT-Master II and two distinct yellow gold Day-Dates, alongside other gold jewelry and a high-end smartphone, indicating a wealthy l"&amp;"ifestyle and a penchant for luxury timepieces.")</f>
        <v>The images showcase a man in various urban and event settings, displaying multiple luxury Rolex watches, including a steel GMT-Master II and two distinct yellow gold Day-Dates, alongside other gold jewelry and a high-end smartphone, indicating a wealthy lifestyle and a penchant for luxury timepieces.</v>
      </c>
      <c r="Z17" s="3" t="str">
        <f ca="1">IFERROR(__xludf.DUMMYFUNCTION("""COMPUTED_VALUE"""),"High-confidence personal collector with multiple luxury Rolex pieces totaling $100K+, strong wealth indicators, and clear personal ownership patterns. Strong sourcing potential due to collection quality and financial capacity for rare timepieces.")</f>
        <v>High-confidence personal collector with multiple luxury Rolex pieces totaling $100K+, strong wealth indicators, and clear personal ownership patterns. Strong sourcing potential due to collection quality and financial capacity for rare timepieces.</v>
      </c>
      <c r="AA17" s="3" t="str">
        <f ca="1">IFERROR(__xludf.DUMMYFUNCTION("""COMPUTED_VALUE"""),"loupethis")</f>
        <v>loupethis</v>
      </c>
      <c r="AB17" s="3" t="str">
        <f ca="1">IFERROR(__xludf.DUMMYFUNCTION("""COMPUTED_VALUE"""),"collector_page")</f>
        <v>collector_page</v>
      </c>
      <c r="AC17" s="14">
        <f ca="1">IFERROR(__xludf.DUMMYFUNCTION("""COMPUTED_VALUE"""),46097)</f>
        <v>46097</v>
      </c>
    </row>
    <row r="18" spans="1:29" ht="12.5" x14ac:dyDescent="0.25">
      <c r="A18" s="3" t="str">
        <f ca="1">IFERROR(__xludf.DUMMYFUNCTION("""COMPUTED_VALUE"""),"longbeachwatchguy")</f>
        <v>longbeachwatchguy</v>
      </c>
      <c r="B18" s="3" t="str">
        <f ca="1">IFERROR(__xludf.DUMMYFUNCTION("""COMPUTED_VALUE"""),"Long Beach Watch Guy")</f>
        <v>Long Beach Watch Guy</v>
      </c>
      <c r="C18" s="3" t="str">
        <f ca="1">IFERROR(__xludf.DUMMYFUNCTION("""COMPUTED_VALUE"""),"collector")</f>
        <v>collector</v>
      </c>
      <c r="D18" s="26">
        <f ca="1">IFERROR(__xludf.DUMMYFUNCTION("""COMPUTED_VALUE"""),8)</f>
        <v>8</v>
      </c>
      <c r="E18" s="26" t="str">
        <f ca="1">IFERROR(__xludf.DUMMYFUNCTION("""COMPUTED_VALUE"""),"high")</f>
        <v>high</v>
      </c>
      <c r="F18" s="21" t="str">
        <f ca="1">IFERROR(__xludf.DUMMYFUNCTION("""COMPUTED_VALUE"""),"https://www.instagram.com/longbeachwatchguy")</f>
        <v>https://www.instagram.com/longbeachwatchguy</v>
      </c>
      <c r="G18" s="20">
        <f ca="1">IFERROR(__xludf.DUMMYFUNCTION("""COMPUTED_VALUE"""),145)</f>
        <v>145</v>
      </c>
      <c r="H18" s="20">
        <f ca="1">IFERROR(__xludf.DUMMYFUNCTION("""COMPUTED_VALUE"""),17)</f>
        <v>17</v>
      </c>
      <c r="I18" s="20" t="b">
        <f ca="1">IFERROR(__xludf.DUMMYFUNCTION("""COMPUTED_VALUE"""),FALSE)</f>
        <v>0</v>
      </c>
      <c r="J18" s="20" t="b">
        <f ca="1">IFERROR(__xludf.DUMMYFUNCTION("""COMPUTED_VALUE"""),FALSE)</f>
        <v>0</v>
      </c>
      <c r="K18" s="3"/>
      <c r="L18" s="3" t="str">
        <f ca="1">IFERROR(__xludf.DUMMYFUNCTION("""COMPUTED_VALUE"""),"Watches and stuff")</f>
        <v>Watches and stuff</v>
      </c>
      <c r="M18" s="25" t="str">
        <f ca="1">IFERROR(__xludf.DUMMYFUNCTION("""COMPUTED_VALUE"""),"Corum, Breitling, Omega, Kudoke, Chopard, IWC, Glashütte Original, Rolex, Nomos, Armin Strom")</f>
        <v>Corum, Breitling, Omega, Kudoke, Chopard, IWC, Glashütte Original, Rolex, Nomos, Armin Strom</v>
      </c>
      <c r="N18" s="25" t="str">
        <f ca="1">IFERROR(__xludf.DUMMYFUNCTION("""COMPUTED_VALUE"""),"Corum Coin Watch Various (~5,000 - 15,000) | Breitling Navitimer B01 Chronograph 43 AB0121211B1A1 or similar (~4,000 - 7,000) | Omega Speedmaster Professional Moonwatch 310.30.42.50.01.001 or .002 (~5,000 - 8,000) | Kudoke Kudoke 3 Kudoke 3 (~10,000 - 15,"&amp;"000) | Chopard Alpine Eagle 41 298600-3001 (~10,000 - 15,000) | IWC Portugieser Unknown (~8,000 - 15,000) | Rolex Explorer 39mm 214270 (~8,000 - 12,000) | Armin Strom Orbit Manufacture Limited Edition 1 of 100 (~20,000 - 30,000)")</f>
        <v>Corum Coin Watch Various (~5,000 - 15,000) | Breitling Navitimer B01 Chronograph 43 AB0121211B1A1 or similar (~4,000 - 7,000) | Omega Speedmaster Professional Moonwatch 310.30.42.50.01.001 or .002 (~5,000 - 8,000) | Kudoke Kudoke 3 Kudoke 3 (~10,000 - 15,000) | Chopard Alpine Eagle 41 298600-3001 (~10,000 - 15,000) | IWC Portugieser Unknown (~8,000 - 15,000) | Rolex Explorer 39mm 214270 (~8,000 - 12,000) | Armin Strom Orbit Manufacture Limited Edition 1 of 100 (~20,000 - 30,000)</v>
      </c>
      <c r="O18" s="25" t="str">
        <f ca="1">IFERROR(__xludf.DUMMYFUNCTION("""COMPUTED_VALUE"""),"100,000 - 200,000")</f>
        <v>100,000 - 200,000</v>
      </c>
      <c r="P18" s="27" t="str">
        <f ca="1">IFERROR(__xludf.DUMMYFUNCTION("""COMPUTED_VALUE"""),"high")</f>
        <v>high</v>
      </c>
      <c r="Q18" s="25" t="str">
        <f ca="1">IFERROR(__xludf.DUMMYFUNCTION("""COMPUTED_VALUE"""),"personal_collector")</f>
        <v>personal_collector</v>
      </c>
      <c r="R18" s="3" t="str">
        <f ca="1">IFERROR(__xludf.DUMMYFUNCTION("""COMPUTED_VALUE"""),"high")</f>
        <v>high</v>
      </c>
      <c r="S18" s="3" t="str">
        <f ca="1">IFERROR(__xludf.DUMMYFUNCTION("""COMPUTED_VALUE"""),"Instagram DM with personalized message referencing specific pieces like the Kudoke or Armin Strom, showing knowledge of independent brands")</f>
        <v>Instagram DM with personalized message referencing specific pieces like the Kudoke or Armin Strom, showing knowledge of independent brands</v>
      </c>
      <c r="T18" s="3" t="str">
        <f ca="1">IFERROR(__xludf.DUMMYFUNCTION("""COMPUTED_VALUE"""),"Multiple luxury watches, Independent watch brands showing sophisticated taste, Limited edition pieces, Diverse high-end collection")</f>
        <v>Multiple luxury watches, Independent watch brands showing sophisticated taste, Limited edition pieces, Diverse high-end collection</v>
      </c>
      <c r="U18" s="3"/>
      <c r="V18" s="3"/>
      <c r="W18" s="3"/>
      <c r="X18" s="3">
        <f ca="1">IFERROR(__xludf.DUMMYFUNCTION("""COMPUTED_VALUE"""),0.2483)</f>
        <v>0.24829999999999999</v>
      </c>
      <c r="Y18" s="3" t="str">
        <f ca="1">IFERROR(__xludf.DUMMYFUNCTION("""COMPUTED_VALUE"""),"The images showcase a diverse selection of luxury watches, including a vintage Corum Coin Watch, a modern Breitling Navitimer, an Omega Speedmaster Professional, an independent Kudoke 2, and a Chopard Alpine Eagle, all presented as close-up wrist shots. T"&amp;"he variety and quality suggest a significant collection or dealer inventory.")</f>
        <v>The images showcase a diverse selection of luxury watches, including a vintage Corum Coin Watch, a modern Breitling Navitimer, an Omega Speedmaster Professional, an independent Kudoke 2, and a Chopard Alpine Eagle, all presented as close-up wrist shots. The variety and quality suggest a significant collection or dealer inventory.</v>
      </c>
      <c r="Z18" s="3" t="str">
        <f ca="1">IFERROR(__xludf.DUMMYFUNCTION("""COMPUTED_VALUE"""),"Clear personal collector with sophisticated taste spanning mainstream luxury to independent brands, including limited editions. Strong sourcing potential due to collection size and value, though personal attachment may require premium offers.")</f>
        <v>Clear personal collector with sophisticated taste spanning mainstream luxury to independent brands, including limited editions. Strong sourcing potential due to collection size and value, though personal attachment may require premium offers.</v>
      </c>
      <c r="AA18" s="3" t="str">
        <f ca="1">IFERROR(__xludf.DUMMYFUNCTION("""COMPUTED_VALUE"""),"loupethis")</f>
        <v>loupethis</v>
      </c>
      <c r="AB18" s="3" t="str">
        <f ca="1">IFERROR(__xludf.DUMMYFUNCTION("""COMPUTED_VALUE"""),"collector_page")</f>
        <v>collector_page</v>
      </c>
      <c r="AC18" s="14">
        <f ca="1">IFERROR(__xludf.DUMMYFUNCTION("""COMPUTED_VALUE"""),46097)</f>
        <v>46097</v>
      </c>
    </row>
    <row r="19" spans="1:29" ht="12.5" x14ac:dyDescent="0.25">
      <c r="A19" s="3" t="str">
        <f ca="1">IFERROR(__xludf.DUMMYFUNCTION("""COMPUTED_VALUE"""),"kenji.nishim")</f>
        <v>kenji.nishim</v>
      </c>
      <c r="B19" s="3" t="str">
        <f ca="1">IFERROR(__xludf.DUMMYFUNCTION("""COMPUTED_VALUE"""),"時計好き＆美食家オジ")</f>
        <v>時計好き＆美食家オジ</v>
      </c>
      <c r="C19" s="3" t="str">
        <f ca="1">IFERROR(__xludf.DUMMYFUNCTION("""COMPUTED_VALUE"""),"collector")</f>
        <v>collector</v>
      </c>
      <c r="D19" s="24">
        <f ca="1">IFERROR(__xludf.DUMMYFUNCTION("""COMPUTED_VALUE"""),8)</f>
        <v>8</v>
      </c>
      <c r="E19" s="24" t="str">
        <f ca="1">IFERROR(__xludf.DUMMYFUNCTION("""COMPUTED_VALUE"""),"high")</f>
        <v>high</v>
      </c>
      <c r="F19" s="21" t="str">
        <f ca="1">IFERROR(__xludf.DUMMYFUNCTION("""COMPUTED_VALUE"""),"https://www.instagram.com/kenji.nishim")</f>
        <v>https://www.instagram.com/kenji.nishim</v>
      </c>
      <c r="G19" s="20">
        <f ca="1">IFERROR(__xludf.DUMMYFUNCTION("""COMPUTED_VALUE"""),374)</f>
        <v>374</v>
      </c>
      <c r="H19" s="20">
        <f ca="1">IFERROR(__xludf.DUMMYFUNCTION("""COMPUTED_VALUE"""),146)</f>
        <v>146</v>
      </c>
      <c r="I19" s="20" t="b">
        <f ca="1">IFERROR(__xludf.DUMMYFUNCTION("""COMPUTED_VALUE"""),FALSE)</f>
        <v>0</v>
      </c>
      <c r="J19" s="20" t="b">
        <f ca="1">IFERROR(__xludf.DUMMYFUNCTION("""COMPUTED_VALUE"""),FALSE)</f>
        <v>0</v>
      </c>
      <c r="K19" s="3"/>
      <c r="L19" s="3"/>
      <c r="M19" s="25" t="str">
        <f ca="1">IFERROR(__xludf.DUMMYFUNCTION("""COMPUTED_VALUE"""),"Rolex, Chopard")</f>
        <v>Rolex, Chopard</v>
      </c>
      <c r="N19" s="25" t="str">
        <f ca="1">IFERROR(__xludf.DUMMYFUNCTION("""COMPUTED_VALUE"""),"Rolex Oyster Perpetual Datejust Likely 1601 or 1603 (~6,000 - 15,000) | Rolex Submariner No Date Likely 5513 or 5512 (Gilt Dial) (~35,000 - 100,000+) | Rolex GMT-Master II ""Pepsi"" Likely 1675 (Gilt Dial) (~30,000 - 75,000+) | Rolex Oysterdate Precision "&amp;"Likely 6694 (~3,500 - 8,000) | Rolex Explorer Neo-vintage with frozen dial (~8,000 - 12,000) | Chopard Alpine Eagle Unknown (~15,000 - 25,000)")</f>
        <v>Rolex Oyster Perpetual Datejust Likely 1601 or 1603 (~6,000 - 15,000) | Rolex Submariner No Date Likely 5513 or 5512 (Gilt Dial) (~35,000 - 100,000+) | Rolex GMT-Master II "Pepsi" Likely 1675 (Gilt Dial) (~30,000 - 75,000+) | Rolex Oysterdate Precision Likely 6694 (~3,500 - 8,000) | Rolex Explorer Neo-vintage with frozen dial (~8,000 - 12,000) | Chopard Alpine Eagle Unknown (~15,000 - 25,000)</v>
      </c>
      <c r="O19" s="25" t="str">
        <f ca="1">IFERROR(__xludf.DUMMYFUNCTION("""COMPUTED_VALUE"""),"100,000 - 250,000+ USD")</f>
        <v>100,000 - 250,000+ USD</v>
      </c>
      <c r="P19" s="25" t="str">
        <f ca="1">IFERROR(__xludf.DUMMYFUNCTION("""COMPUTED_VALUE"""),"high")</f>
        <v>high</v>
      </c>
      <c r="Q19" s="25" t="str">
        <f ca="1">IFERROR(__xludf.DUMMYFUNCTION("""COMPUTED_VALUE"""),"personal_collector")</f>
        <v>personal_collector</v>
      </c>
      <c r="R19" s="3" t="str">
        <f ca="1">IFERROR(__xludf.DUMMYFUNCTION("""COMPUTED_VALUE"""),"high")</f>
        <v>high</v>
      </c>
      <c r="S19" s="3" t="str">
        <f ca="1">IFERROR(__xludf.DUMMYFUNCTION("""COMPUTED_VALUE"""),"Professional DM highlighting expertise in vintage Rolex and offering fair market prices for rare pieces or collection consultation services")</f>
        <v>Professional DM highlighting expertise in vintage Rolex and offering fair market prices for rare pieces or collection consultation services</v>
      </c>
      <c r="T19" s="25" t="str">
        <f ca="1">IFERROR(__xludf.DUMMYFUNCTION("""COMPUTED_VALUE"""),"Multiple rare vintage Rolex pieces with gilt dials, Rolex collector reference books, Regular authorized dealer servicing, High-value Chopard Alpine Eagle")</f>
        <v>Multiple rare vintage Rolex pieces with gilt dials, Rolex collector reference books, Regular authorized dealer servicing, High-value Chopard Alpine Eagle</v>
      </c>
      <c r="U19" s="3"/>
      <c r="V19" s="3"/>
      <c r="W19" s="3"/>
      <c r="X19" s="3">
        <f ca="1">IFERROR(__xludf.DUMMYFUNCTION("""COMPUTED_VALUE"""),0.0575)</f>
        <v>5.7500000000000002E-2</v>
      </c>
      <c r="Y19" s="3" t="str">
        <f ca="1">IFERROR(__xludf.DUMMYFUNCTION("""COMPUTED_VALUE"""),"The images showcase a curated collection of highly desirable vintage Rolex watches, including a tropical dial Datejust, a gilt dial no-date Submariner, a gilt dial 'Pepsi' GMT-Master, and a tropical dial Oysterdate Precision. The presence of a Rolex colle"&amp;"ctor's book further indicates a serious enthusiast with a significant personal collection focused on rare vintage pieces.")</f>
        <v>The images showcase a curated collection of highly desirable vintage Rolex watches, including a tropical dial Datejust, a gilt dial no-date Submariner, a gilt dial 'Pepsi' GMT-Master, and a tropical dial Oysterdate Precision. The presence of a Rolex collector's book further indicates a serious enthusiast with a significant personal collection focused on rare vintage pieces.</v>
      </c>
      <c r="Z19" s="3" t="str">
        <f ca="1">IFERROR(__xludf.DUMMYFUNCTION("""COMPUTED_VALUE"""),"High-value vintage Rolex collector with confirmed ownership of rare gilt dial Submariner and GMT-Master pieces worth significant money. Japanese collector profile suggests serious appreciation for quality and craftsmanship with potential for sourcing oppo"&amp;"rtunities.")</f>
        <v>High-value vintage Rolex collector with confirmed ownership of rare gilt dial Submariner and GMT-Master pieces worth significant money. Japanese collector profile suggests serious appreciation for quality and craftsmanship with potential for sourcing opportunities.</v>
      </c>
      <c r="AA19" s="3" t="str">
        <f ca="1">IFERROR(__xludf.DUMMYFUNCTION("""COMPUTED_VALUE"""),"loupethis")</f>
        <v>loupethis</v>
      </c>
      <c r="AB19" s="3" t="str">
        <f ca="1">IFERROR(__xludf.DUMMYFUNCTION("""COMPUTED_VALUE"""),"collector_page")</f>
        <v>collector_page</v>
      </c>
      <c r="AC19" s="14">
        <f ca="1">IFERROR(__xludf.DUMMYFUNCTION("""COMPUTED_VALUE"""),46097)</f>
        <v>46097</v>
      </c>
    </row>
    <row r="20" spans="1:29" ht="12.5" x14ac:dyDescent="0.25">
      <c r="A20" s="3" t="str">
        <f ca="1">IFERROR(__xludf.DUMMYFUNCTION("""COMPUTED_VALUE"""),"timetravelmacau")</f>
        <v>timetravelmacau</v>
      </c>
      <c r="B20" s="3" t="str">
        <f ca="1">IFERROR(__xludf.DUMMYFUNCTION("""COMPUTED_VALUE"""),"TimeTravel Ltd Macau/Hong Kong")</f>
        <v>TimeTravel Ltd Macau/Hong Kong</v>
      </c>
      <c r="C20" s="3" t="str">
        <f ca="1">IFERROR(__xludf.DUMMYFUNCTION("""COMPUTED_VALUE"""),"dealer")</f>
        <v>dealer</v>
      </c>
      <c r="D20" s="26">
        <f ca="1">IFERROR(__xludf.DUMMYFUNCTION("""COMPUTED_VALUE"""),8)</f>
        <v>8</v>
      </c>
      <c r="E20" s="26" t="str">
        <f ca="1">IFERROR(__xludf.DUMMYFUNCTION("""COMPUTED_VALUE"""),"high")</f>
        <v>high</v>
      </c>
      <c r="F20" s="21" t="str">
        <f ca="1">IFERROR(__xludf.DUMMYFUNCTION("""COMPUTED_VALUE"""),"https://www.instagram.com/timetravelmacau")</f>
        <v>https://www.instagram.com/timetravelmacau</v>
      </c>
      <c r="G20" s="20">
        <f ca="1">IFERROR(__xludf.DUMMYFUNCTION("""COMPUTED_VALUE"""),52)</f>
        <v>52</v>
      </c>
      <c r="H20" s="20">
        <f ca="1">IFERROR(__xludf.DUMMYFUNCTION("""COMPUTED_VALUE"""),12)</f>
        <v>12</v>
      </c>
      <c r="I20" s="20" t="b">
        <f ca="1">IFERROR(__xludf.DUMMYFUNCTION("""COMPUTED_VALUE"""),FALSE)</f>
        <v>0</v>
      </c>
      <c r="J20" s="20" t="b">
        <f ca="1">IFERROR(__xludf.DUMMYFUNCTION("""COMPUTED_VALUE"""),TRUE)</f>
        <v>1</v>
      </c>
      <c r="K20" s="3" t="str">
        <f ca="1">IFERROR(__xludf.DUMMYFUNCTION("""COMPUTED_VALUE"""),"None")</f>
        <v>None</v>
      </c>
      <c r="L20" s="3" t="str">
        <f ca="1">IFERROR(__xludf.DUMMYFUNCTION("""COMPUTED_VALUE"""),"Rare Neo Vintage Watches Availabel !  contact us")</f>
        <v>Rare Neo Vintage Watches Availabel !  contact us</v>
      </c>
      <c r="M20" s="25" t="str">
        <f ca="1">IFERROR(__xludf.DUMMYFUNCTION("""COMPUTED_VALUE"""),"Rolex")</f>
        <v>Rolex</v>
      </c>
      <c r="N20" s="25" t="str">
        <f ca="1">IFERROR(__xludf.DUMMYFUNCTION("""COMPUTED_VALUE"""),"Rolex Day-Date 18238 (~40,000 - 70,000) | Rolex Day-Date 118238 (~30,000 - 75,000) | Rolex Lady-Datejust 279173 (~10,000 - 15,000) | Rolex Datejust 116139 (~20,000 - 30,000)")</f>
        <v>Rolex Day-Date 18238 (~40,000 - 70,000) | Rolex Day-Date 118238 (~30,000 - 75,000) | Rolex Lady-Datejust 279173 (~10,000 - 15,000) | Rolex Datejust 116139 (~20,000 - 30,000)</v>
      </c>
      <c r="O20" s="25" t="str">
        <f ca="1">IFERROR(__xludf.DUMMYFUNCTION("""COMPUTED_VALUE"""),"200,000 - 400,000")</f>
        <v>200,000 - 400,000</v>
      </c>
      <c r="P20" s="27" t="str">
        <f ca="1">IFERROR(__xludf.DUMMYFUNCTION("""COMPUTED_VALUE"""),"high")</f>
        <v>high</v>
      </c>
      <c r="Q20" s="25" t="str">
        <f ca="1">IFERROR(__xludf.DUMMYFUNCTION("""COMPUTED_VALUE"""),"dealer_business")</f>
        <v>dealer_business</v>
      </c>
      <c r="R20" s="3" t="str">
        <f ca="1">IFERROR(__xludf.DUMMYFUNCTION("""COMPUTED_VALUE"""),"high")</f>
        <v>high</v>
      </c>
      <c r="S20" s="3" t="str">
        <f ca="1">IFERROR(__xludf.DUMMYFUNCTION("""COMPUTED_VALUE"""),"Professional B2B outreach via DM focusing on wholesale opportunities and inventory sourcing partnership")</f>
        <v>Professional B2B outreach via DM focusing on wholesale opportunities and inventory sourcing partnership</v>
      </c>
      <c r="T20" s="25" t="str">
        <f ca="1">IFERROR(__xludf.DUMMYFUNCTION("""COMPUTED_VALUE"""),"Macau/Hong Kong location (luxury watch hub), rare factory dials, papers and documentation, precious metals inventory")</f>
        <v>Macau/Hong Kong location (luxury watch hub), rare factory dials, papers and documentation, precious metals inventory</v>
      </c>
      <c r="U20" s="3"/>
      <c r="V20" s="3"/>
      <c r="W20" s="3"/>
      <c r="X20" s="3">
        <f ca="1">IFERROR(__xludf.DUMMYFUNCTION("""COMPUTED_VALUE"""),0.1074)</f>
        <v>0.1074</v>
      </c>
      <c r="Y20" s="3" t="str">
        <f ca="1">IFERROR(__xludf.DUMMYFUNCTION("""COMPUTED_VALUE"""),"The images showcase a curated selection of high-end Rolex watches, primarily Day-Date and Datejust models in precious metals, many featuring diamond or ruby embellishments and unique dials like the vintage orange Stella or elaborate glitter designs. The p"&amp;"resentation, including protective plastics and studio shots, strongly suggests these are part of a luxury watch dealer's inventory.")</f>
        <v>The images showcase a curated selection of high-end Rolex watches, primarily Day-Date and Datejust models in precious metals, many featuring diamond or ruby embellishments and unique dials like the vintage orange Stella or elaborate glitter designs. The presentation, including protective plastics and studio shots, strongly suggests these are part of a luxury watch dealer's inventory.</v>
      </c>
      <c r="Z20" s="3" t="str">
        <f ca="1">IFERROR(__xludf.DUMMYFUNCTION("""COMPUTED_VALUE"""),"Clear luxury watch dealer with verified high-end Rolex inventory including rare pieces like coral and carousel dials. Based in Macau/Hong Kong watch trading hub with strong sourcing potential as business partner rather than end customer.")</f>
        <v>Clear luxury watch dealer with verified high-end Rolex inventory including rare pieces like coral and carousel dials. Based in Macau/Hong Kong watch trading hub with strong sourcing potential as business partner rather than end customer.</v>
      </c>
      <c r="AA20" s="3" t="str">
        <f ca="1">IFERROR(__xludf.DUMMYFUNCTION("""COMPUTED_VALUE"""),"loupethis")</f>
        <v>loupethis</v>
      </c>
      <c r="AB20" s="3" t="str">
        <f ca="1">IFERROR(__xludf.DUMMYFUNCTION("""COMPUTED_VALUE"""),"collector_page")</f>
        <v>collector_page</v>
      </c>
      <c r="AC20" s="14">
        <f ca="1">IFERROR(__xludf.DUMMYFUNCTION("""COMPUTED_VALUE"""),46097)</f>
        <v>46097</v>
      </c>
    </row>
    <row r="21" spans="1:29" ht="12.5" x14ac:dyDescent="0.25">
      <c r="A21" s="3" t="str">
        <f ca="1">IFERROR(__xludf.DUMMYFUNCTION("""COMPUTED_VALUE"""),"maestrettig")</f>
        <v>maestrettig</v>
      </c>
      <c r="B21" s="3"/>
      <c r="C21" s="3" t="str">
        <f ca="1">IFERROR(__xludf.DUMMYFUNCTION("""COMPUTED_VALUE"""),"collector")</f>
        <v>collector</v>
      </c>
      <c r="D21" s="24">
        <f ca="1">IFERROR(__xludf.DUMMYFUNCTION("""COMPUTED_VALUE"""),8)</f>
        <v>8</v>
      </c>
      <c r="E21" s="24" t="str">
        <f ca="1">IFERROR(__xludf.DUMMYFUNCTION("""COMPUTED_VALUE"""),"high")</f>
        <v>high</v>
      </c>
      <c r="F21" s="21" t="str">
        <f ca="1">IFERROR(__xludf.DUMMYFUNCTION("""COMPUTED_VALUE"""),"https://www.instagram.com/maestrettig")</f>
        <v>https://www.instagram.com/maestrettig</v>
      </c>
      <c r="G21" s="20">
        <f ca="1">IFERROR(__xludf.DUMMYFUNCTION("""COMPUTED_VALUE"""),1163)</f>
        <v>1163</v>
      </c>
      <c r="H21" s="20">
        <f ca="1">IFERROR(__xludf.DUMMYFUNCTION("""COMPUTED_VALUE"""),1023)</f>
        <v>1023</v>
      </c>
      <c r="I21" s="20" t="b">
        <f ca="1">IFERROR(__xludf.DUMMYFUNCTION("""COMPUTED_VALUE"""),FALSE)</f>
        <v>0</v>
      </c>
      <c r="J21" s="20" t="b">
        <f ca="1">IFERROR(__xludf.DUMMYFUNCTION("""COMPUTED_VALUE"""),FALSE)</f>
        <v>0</v>
      </c>
      <c r="K21" s="3"/>
      <c r="L21" s="3" t="str">
        <f ca="1">IFERROR(__xludf.DUMMYFUNCTION("""COMPUTED_VALUE"""),"La vita è piena di piacevoli momenti basta saperli coglierli al momento giusto            Carpe Diem 😎")</f>
        <v>La vita è piena di piacevoli momenti basta saperli coglierli al momento giusto            Carpe Diem 😎</v>
      </c>
      <c r="M21" s="25" t="str">
        <f ca="1">IFERROR(__xludf.DUMMYFUNCTION("""COMPUTED_VALUE"""),"Audemars Piguet, Rolex, Jaeger-LeCoultre")</f>
        <v>Audemars Piguet, Rolex, Jaeger-LeCoultre</v>
      </c>
      <c r="N21" s="25" t="str">
        <f ca="1">IFERROR(__xludf.DUMMYFUNCTION("""COMPUTED_VALUE"""),"Audemars Piguet Yellow Gold with White Gold Bezel unknown (~25,000 - 45,000) | Rolex Day-Date President 1803/18038 estimated (~30,000 - 60,000) | Rolex Daytona 16520 (~28,000 - 45,000) | Rolex Ovettone 1950s vintage (~15,000 - 25,000) | Jaeger-LeCoultre D"&amp;"uoplan 1940s vintage (~8,000 - 15,000) | Audemars Piguet Vintage Dress Watch unidentifiable (~8,000 - 18,000)")</f>
        <v>Audemars Piguet Yellow Gold with White Gold Bezel unknown (~25,000 - 45,000) | Rolex Day-Date President 1803/18038 estimated (~30,000 - 60,000) | Rolex Daytona 16520 (~28,000 - 45,000) | Rolex Ovettone 1950s vintage (~15,000 - 25,000) | Jaeger-LeCoultre Duoplan 1940s vintage (~8,000 - 15,000) | Audemars Piguet Vintage Dress Watch unidentifiable (~8,000 - 18,000)</v>
      </c>
      <c r="O21" s="25" t="str">
        <f ca="1">IFERROR(__xludf.DUMMYFUNCTION("""COMPUTED_VALUE"""),"$120,000 - $220,000")</f>
        <v>$120,000 - $220,000</v>
      </c>
      <c r="P21" s="25" t="str">
        <f ca="1">IFERROR(__xludf.DUMMYFUNCTION("""COMPUTED_VALUE"""),"high")</f>
        <v>high</v>
      </c>
      <c r="Q21" s="25" t="str">
        <f ca="1">IFERROR(__xludf.DUMMYFUNCTION("""COMPUTED_VALUE"""),"personal_collector")</f>
        <v>personal_collector</v>
      </c>
      <c r="R21" s="3" t="str">
        <f ca="1">IFERROR(__xludf.DUMMYFUNCTION("""COMPUTED_VALUE"""),"high")</f>
        <v>high</v>
      </c>
      <c r="S21" s="3" t="str">
        <f ca="1">IFERROR(__xludf.DUMMYFUNCTION("""COMPUTED_VALUE"""),"Direct Instagram DM with personalized message acknowledging specific pieces like the rare AP or vintage Rolex Ovettone")</f>
        <v>Direct Instagram DM with personalized message acknowledging specific pieces like the rare AP or vintage Rolex Ovettone</v>
      </c>
      <c r="T21" s="25" t="str">
        <f ca="1">IFERROR(__xludf.DUMMYFUNCTION("""COMPUTED_VALUE"""),"luxury Swiss locations (Saanen), designer jewelry (Chanel accessories), fine dining, premium wine, high-end travel, multiple luxury watches")</f>
        <v>luxury Swiss locations (Saanen), designer jewelry (Chanel accessories), fine dining, premium wine, high-end travel, multiple luxury watches</v>
      </c>
      <c r="U21" s="3"/>
      <c r="V21" s="3"/>
      <c r="W21" s="3"/>
      <c r="X21" s="3">
        <f ca="1">IFERROR(__xludf.DUMMYFUNCTION("""COMPUTED_VALUE"""),0.0395)</f>
        <v>3.95E-2</v>
      </c>
      <c r="Y21" s="3" t="str">
        <f ca="1">IFERROR(__xludf.DUMMYFUNCTION("""COMPUTED_VALUE"""),"The images showcase a personal collection of luxury watches, including a vintage Audemars Piguet dress watch, a rare red-dial Rolex Day-Date, and a Rolex Daytona 16520. These are complemented by other luxury lifestyle elements such as designer jewelry, hi"&amp;"gh-end dining, and what appears to be an upscale travel setting.")</f>
        <v>The images showcase a personal collection of luxury watches, including a vintage Audemars Piguet dress watch, a rare red-dial Rolex Day-Date, and a Rolex Daytona 16520. These are complemented by other luxury lifestyle elements such as designer jewelry, high-end dining, and what appears to be an upscale travel setting.</v>
      </c>
      <c r="Z21" s="3" t="str">
        <f ca="1">IFERROR(__xludf.DUMMYFUNCTION("""COMPUTED_VALUE"""),"Clear personal collector with multiple high-value vintage and contemporary pieces including rare AP and Rolex models. Strong wealth indicators and personal attachment to watches suggest excellent sourcing potential for rare pieces.")</f>
        <v>Clear personal collector with multiple high-value vintage and contemporary pieces including rare AP and Rolex models. Strong wealth indicators and personal attachment to watches suggest excellent sourcing potential for rare pieces.</v>
      </c>
      <c r="AA21" s="3" t="str">
        <f ca="1">IFERROR(__xludf.DUMMYFUNCTION("""COMPUTED_VALUE"""),"loupethis")</f>
        <v>loupethis</v>
      </c>
      <c r="AB21" s="3" t="str">
        <f ca="1">IFERROR(__xludf.DUMMYFUNCTION("""COMPUTED_VALUE"""),"collector_page")</f>
        <v>collector_page</v>
      </c>
      <c r="AC21" s="14">
        <f ca="1">IFERROR(__xludf.DUMMYFUNCTION("""COMPUTED_VALUE"""),46097)</f>
        <v>46097</v>
      </c>
    </row>
    <row r="22" spans="1:29" ht="12.5" x14ac:dyDescent="0.25">
      <c r="A22" s="3" t="str">
        <f ca="1">IFERROR(__xludf.DUMMYFUNCTION("""COMPUTED_VALUE"""),"jasdeep_sethi03")</f>
        <v>jasdeep_sethi03</v>
      </c>
      <c r="B22" s="3" t="str">
        <f ca="1">IFERROR(__xludf.DUMMYFUNCTION("""COMPUTED_VALUE"""),"Jas")</f>
        <v>Jas</v>
      </c>
      <c r="C22" s="3" t="str">
        <f ca="1">IFERROR(__xludf.DUMMYFUNCTION("""COMPUTED_VALUE"""),"collector")</f>
        <v>collector</v>
      </c>
      <c r="D22" s="29">
        <f ca="1">IFERROR(__xludf.DUMMYFUNCTION("""COMPUTED_VALUE"""),8)</f>
        <v>8</v>
      </c>
      <c r="E22" s="29" t="str">
        <f ca="1">IFERROR(__xludf.DUMMYFUNCTION("""COMPUTED_VALUE"""),"high")</f>
        <v>high</v>
      </c>
      <c r="F22" s="21" t="str">
        <f ca="1">IFERROR(__xludf.DUMMYFUNCTION("""COMPUTED_VALUE"""),"https://www.instagram.com/jasdeep_sethi03")</f>
        <v>https://www.instagram.com/jasdeep_sethi03</v>
      </c>
      <c r="G22" s="20">
        <f ca="1">IFERROR(__xludf.DUMMYFUNCTION("""COMPUTED_VALUE"""),4412)</f>
        <v>4412</v>
      </c>
      <c r="H22" s="20">
        <f ca="1">IFERROR(__xludf.DUMMYFUNCTION("""COMPUTED_VALUE"""),148)</f>
        <v>148</v>
      </c>
      <c r="I22" s="20" t="b">
        <f ca="1">IFERROR(__xludf.DUMMYFUNCTION("""COMPUTED_VALUE"""),FALSE)</f>
        <v>0</v>
      </c>
      <c r="J22" s="20" t="b">
        <f ca="1">IFERROR(__xludf.DUMMYFUNCTION("""COMPUTED_VALUE"""),FALSE)</f>
        <v>0</v>
      </c>
      <c r="K22" s="3"/>
      <c r="L22" s="3" t="str">
        <f ca="1">IFERROR(__xludf.DUMMYFUNCTION("""COMPUTED_VALUE"""),"In case music and vinyl records are of interest to you, I have another account. @analogvinyl_jas")</f>
        <v>In case music and vinyl records are of interest to you, I have another account. @analogvinyl_jas</v>
      </c>
      <c r="M22" s="25" t="str">
        <f ca="1">IFERROR(__xludf.DUMMYFUNCTION("""COMPUTED_VALUE"""),"Chaumet, Grönefeld, Rolex, Antoine Preziuso")</f>
        <v>Chaumet, Grönefeld, Rolex, Antoine Preziuso</v>
      </c>
      <c r="N22" s="25" t="str">
        <f ca="1">IFERROR(__xludf.DUMMYFUNCTION("""COMPUTED_VALUE"""),"Chaumet Dandy Regulator unknown (~$15,000-25,000) | Grönefeld Moment Meter unknown (~$40,000-60,000) | Rolex Explorer II unknown (~$8,000-12,000) | Antoine Preziuso unknown unknown (~$20,000-40,000)")</f>
        <v>Chaumet Dandy Regulator unknown (~$15,000-25,000) | Grönefeld Moment Meter unknown (~$40,000-60,000) | Rolex Explorer II unknown (~$8,000-12,000) | Antoine Preziuso unknown unknown (~$20,000-40,000)</v>
      </c>
      <c r="O22" s="28" t="str">
        <f ca="1">IFERROR(__xludf.DUMMYFUNCTION("""COMPUTED_VALUE"""),"$100,000-200,000+")</f>
        <v>$100,000-200,000+</v>
      </c>
      <c r="P22" s="25" t="str">
        <f ca="1">IFERROR(__xludf.DUMMYFUNCTION("""COMPUTED_VALUE"""),"high")</f>
        <v>high</v>
      </c>
      <c r="Q22" s="25" t="str">
        <f ca="1">IFERROR(__xludf.DUMMYFUNCTION("""COMPUTED_VALUE"""),"personal_collector")</f>
        <v>personal_collector</v>
      </c>
      <c r="R22" s="3" t="str">
        <f ca="1">IFERROR(__xludf.DUMMYFUNCTION("""COMPUTED_VALUE"""),"high")</f>
        <v>high</v>
      </c>
      <c r="S22" s="27" t="str">
        <f ca="1">IFERROR(__xludf.DUMMYFUNCTION("""COMPUTED_VALUE"""),"Soft DM approach highlighting rare independent pieces or vintage Rolex. Mention shared appreciation for British/independent watchmaking given his event attendance.")</f>
        <v>Soft DM approach highlighting rare independent pieces or vintage Rolex. Mention shared appreciation for British/independent watchmaking given his event attendance.</v>
      </c>
      <c r="T22" s="27" t="str">
        <f ca="1">IFERROR(__xludf.DUMMYFUNCTION("""COMPUTED_VALUE"""),"Raffles Hotel stays, international travel (Montenegro, Istanbul, Sri Lanka), British Watchmakers' Day attendance, independent watchmaking focus, luxury beach resorts")</f>
        <v>Raffles Hotel stays, international travel (Montenegro, Istanbul, Sri Lanka), British Watchmakers' Day attendance, independent watchmaking focus, luxury beach resorts</v>
      </c>
      <c r="U22" s="27"/>
      <c r="V22" s="27"/>
      <c r="W22" s="27"/>
      <c r="X22" s="3">
        <f ca="1">IFERROR(__xludf.DUMMYFUNCTION("""COMPUTED_VALUE"""),0.0144)</f>
        <v>1.44E-2</v>
      </c>
      <c r="Y22" s="27" t="str">
        <f ca="1">IFERROR(__xludf.DUMMYFUNCTION("""COMPUTED_VALUE"""),"Analysis could not be performed as no images were provided for review. Please provide the Instagram post images from user @jasdeep_sethi03 to proceed with the analysis.")</f>
        <v>Analysis could not be performed as no images were provided for review. Please provide the Instagram post images from user @jasdeep_sethi03 to proceed with the analysis.</v>
      </c>
      <c r="Z22" s="3" t="str">
        <f ca="1">IFERROR(__xludf.DUMMYFUNCTION("""COMPUTED_VALUE"""),"Clear personal collector with documented ownership of rare independent watches including Grönefeld and Antoine Preziuso, plus luxury lifestyle indicators. Attends collector events and shows deep horological knowledge, making him an ideal sourcing target f"&amp;"or rare pieces.")</f>
        <v>Clear personal collector with documented ownership of rare independent watches including Grönefeld and Antoine Preziuso, plus luxury lifestyle indicators. Attends collector events and shows deep horological knowledge, making him an ideal sourcing target for rare pieces.</v>
      </c>
      <c r="AA22" s="3" t="str">
        <f ca="1">IFERROR(__xludf.DUMMYFUNCTION("""COMPUTED_VALUE"""),"loupethis")</f>
        <v>loupethis</v>
      </c>
      <c r="AB22" s="3" t="str">
        <f ca="1">IFERROR(__xludf.DUMMYFUNCTION("""COMPUTED_VALUE"""),"collector_page")</f>
        <v>collector_page</v>
      </c>
      <c r="AC22" s="14">
        <f ca="1">IFERROR(__xludf.DUMMYFUNCTION("""COMPUTED_VALUE"""),46097)</f>
        <v>46097</v>
      </c>
    </row>
    <row r="23" spans="1:29" ht="12.5" x14ac:dyDescent="0.25">
      <c r="A23" s="3" t="str">
        <f ca="1">IFERROR(__xludf.DUMMYFUNCTION("""COMPUTED_VALUE"""),"lachrono.official")</f>
        <v>lachrono.official</v>
      </c>
      <c r="B23" s="3" t="str">
        <f ca="1">IFERROR(__xludf.DUMMYFUNCTION("""COMPUTED_VALUE"""),"LA CHRONO™")</f>
        <v>LA CHRONO™</v>
      </c>
      <c r="C23" s="3" t="str">
        <f ca="1">IFERROR(__xludf.DUMMYFUNCTION("""COMPUTED_VALUE"""),"dealer")</f>
        <v>dealer</v>
      </c>
      <c r="D23" s="29">
        <f ca="1">IFERROR(__xludf.DUMMYFUNCTION("""COMPUTED_VALUE"""),8)</f>
        <v>8</v>
      </c>
      <c r="E23" s="29" t="str">
        <f ca="1">IFERROR(__xludf.DUMMYFUNCTION("""COMPUTED_VALUE"""),"high")</f>
        <v>high</v>
      </c>
      <c r="F23" s="21" t="str">
        <f ca="1">IFERROR(__xludf.DUMMYFUNCTION("""COMPUTED_VALUE"""),"https://www.instagram.com/lachrono.official")</f>
        <v>https://www.instagram.com/lachrono.official</v>
      </c>
      <c r="G23" s="20">
        <f ca="1">IFERROR(__xludf.DUMMYFUNCTION("""COMPUTED_VALUE"""),86)</f>
        <v>86</v>
      </c>
      <c r="H23" s="20">
        <f ca="1">IFERROR(__xludf.DUMMYFUNCTION("""COMPUTED_VALUE"""),27)</f>
        <v>27</v>
      </c>
      <c r="I23" s="20" t="b">
        <f ca="1">IFERROR(__xludf.DUMMYFUNCTION("""COMPUTED_VALUE"""),FALSE)</f>
        <v>0</v>
      </c>
      <c r="J23" s="20" t="b">
        <f ca="1">IFERROR(__xludf.DUMMYFUNCTION("""COMPUTED_VALUE"""),TRUE)</f>
        <v>1</v>
      </c>
      <c r="K23" s="3" t="str">
        <f ca="1">IFERROR(__xludf.DUMMYFUNCTION("""COMPUTED_VALUE"""),"None")</f>
        <v>None</v>
      </c>
      <c r="L23" s="3" t="str">
        <f ca="1">IFERROR(__xludf.DUMMYFUNCTION("""COMPUTED_VALUE"""),"TIME. REFINED.
In motion. Stay close.")</f>
        <v>TIME. REFINED.
In motion. Stay close.</v>
      </c>
      <c r="M23" s="25" t="str">
        <f ca="1">IFERROR(__xludf.DUMMYFUNCTION("""COMPUTED_VALUE"""),"Richard Mille, Audemars Piguet, H. Moser &amp; Cie.")</f>
        <v>Richard Mille, Audemars Piguet, H. Moser &amp; Cie.</v>
      </c>
      <c r="N23" s="25" t="str">
        <f ca="1">IFERROR(__xludf.DUMMYFUNCTION("""COMPUTED_VALUE"""),"Richard Mille RM 016 Automatic RM 016 (gem-set variant) (~500,000 - 1,000,000+) | Audemars Piguet Royal Oak Double Balance Wheel Openworked 15407ST.OO.1220ST.01 (~150,000 - 250,000) | H. Moser &amp; Cie. Pioneer Chronograph Rose Gold 6902-0400 or similar (~50"&amp;",000 - 80,000) | Richard Mille RM 011-03 Automatic Flyback Chronograph Blue Ceramic RM 011-03 (blue ceramic variant) (~400,000 - 700,000+) | Richard Mille RM 011-03 Automatic Flyback Chronograph NTPT Carbon Orange RM 011-03 (NTPT carbon orange variant) (~"&amp;"400,000 - 700,000+)")</f>
        <v>Richard Mille RM 016 Automatic RM 016 (gem-set variant) (~500,000 - 1,000,000+) | Audemars Piguet Royal Oak Double Balance Wheel Openworked 15407ST.OO.1220ST.01 (~150,000 - 250,000) | H. Moser &amp; Cie. Pioneer Chronograph Rose Gold 6902-0400 or similar (~50,000 - 80,000) | Richard Mille RM 011-03 Automatic Flyback Chronograph Blue Ceramic RM 011-03 (blue ceramic variant) (~400,000 - 700,000+) | Richard Mille RM 011-03 Automatic Flyback Chronograph NTPT Carbon Orange RM 011-03 (NTPT carbon orange variant) (~400,000 - 700,000+)</v>
      </c>
      <c r="O23" s="25" t="str">
        <f ca="1">IFERROR(__xludf.DUMMYFUNCTION("""COMPUTED_VALUE"""),"1,500,000 - 2,630,000+ USD (as dealer inventory)")</f>
        <v>1,500,000 - 2,630,000+ USD (as dealer inventory)</v>
      </c>
      <c r="P23" s="3" t="str">
        <f ca="1">IFERROR(__xludf.DUMMYFUNCTION("""COMPUTED_VALUE"""),"high")</f>
        <v>high</v>
      </c>
      <c r="Q23" s="25" t="str">
        <f ca="1">IFERROR(__xludf.DUMMYFUNCTION("""COMPUTED_VALUE"""),"dealer_business")</f>
        <v>dealer_business</v>
      </c>
      <c r="R23" s="3" t="str">
        <f ca="1">IFERROR(__xludf.DUMMYFUNCTION("""COMPUTED_VALUE"""),"high")</f>
        <v>high</v>
      </c>
      <c r="S23" s="3" t="str">
        <f ca="1">IFERROR(__xludf.DUMMYFUNCTION("""COMPUTED_VALUE"""),"Professional B2B outreach via DM or email, position as potential sourcing partner or bulk buyer")</f>
        <v>Professional B2B outreach via DM or email, position as potential sourcing partner or bulk buyer</v>
      </c>
      <c r="T23" s="3" t="str">
        <f ca="1">IFERROR(__xludf.DUMMYFUNCTION("""COMPUTED_VALUE"""),"Multiple Richard Mille watches, Professional dealer operation, High-end inventory")</f>
        <v>Multiple Richard Mille watches, Professional dealer operation, High-end inventory</v>
      </c>
      <c r="U23" s="3"/>
      <c r="V23" s="3"/>
      <c r="W23" s="21" t="str">
        <f ca="1">IFERROR(__xludf.DUMMYFUNCTION("""COMPUTED_VALUE"""),"http://lachrono.com/")</f>
        <v>http://lachrono.com/</v>
      </c>
      <c r="X23" s="3">
        <f ca="1">IFERROR(__xludf.DUMMYFUNCTION("""COMPUTED_VALUE"""),0.0339)</f>
        <v>3.39E-2</v>
      </c>
      <c r="Y23" s="3" t="str">
        <f ca="1">IFERROR(__xludf.DUMMYFUNCTION("""COMPUTED_VALUE"""),"The images showcase five distinct, high-end luxury watches from prestigious brands like Richard Mille, Audemars Piguet, and H. Moser &amp; Cie., all presented in professional studio product shots, indicating they are likely part of a dealer's inventory.")</f>
        <v>The images showcase five distinct, high-end luxury watches from prestigious brands like Richard Mille, Audemars Piguet, and H. Moser &amp; Cie., all presented in professional studio product shots, indicating they are likely part of a dealer's inventory.</v>
      </c>
      <c r="Z23" s="3" t="str">
        <f ca="1">IFERROR(__xludf.DUMMYFUNCTION("""COMPUTED_VALUE"""),"This is clearly a luxury watch dealer with extremely high-end inventory including multiple Richard Mille pieces worth millions. While not a personal collector, they represent excellent sourcing potential as a business partner who likely has access to rare"&amp;" pieces and wealthy clientele.")</f>
        <v>This is clearly a luxury watch dealer with extremely high-end inventory including multiple Richard Mille pieces worth millions. While not a personal collector, they represent excellent sourcing potential as a business partner who likely has access to rare pieces and wealthy clientele.</v>
      </c>
      <c r="AA23" s="3" t="str">
        <f ca="1">IFERROR(__xludf.DUMMYFUNCTION("""COMPUTED_VALUE"""),"loupethis")</f>
        <v>loupethis</v>
      </c>
      <c r="AB23" s="3" t="str">
        <f ca="1">IFERROR(__xludf.DUMMYFUNCTION("""COMPUTED_VALUE"""),"collector_page")</f>
        <v>collector_page</v>
      </c>
      <c r="AC23" s="14">
        <f ca="1">IFERROR(__xludf.DUMMYFUNCTION("""COMPUTED_VALUE"""),46097)</f>
        <v>46097</v>
      </c>
    </row>
    <row r="24" spans="1:29" ht="12.5" x14ac:dyDescent="0.25">
      <c r="A24" s="3" t="str">
        <f ca="1">IFERROR(__xludf.DUMMYFUNCTION("""COMPUTED_VALUE"""),"csaccal")</f>
        <v>csaccal</v>
      </c>
      <c r="B24" s="3" t="str">
        <f ca="1">IFERROR(__xludf.DUMMYFUNCTION("""COMPUTED_VALUE"""),"Christian S")</f>
        <v>Christian S</v>
      </c>
      <c r="C24" s="3" t="str">
        <f ca="1">IFERROR(__xludf.DUMMYFUNCTION("""COMPUTED_VALUE"""),"dealer")</f>
        <v>dealer</v>
      </c>
      <c r="D24" s="24">
        <f ca="1">IFERROR(__xludf.DUMMYFUNCTION("""COMPUTED_VALUE"""),8)</f>
        <v>8</v>
      </c>
      <c r="E24" s="24" t="str">
        <f ca="1">IFERROR(__xludf.DUMMYFUNCTION("""COMPUTED_VALUE"""),"high")</f>
        <v>high</v>
      </c>
      <c r="F24" s="21" t="str">
        <f ca="1">IFERROR(__xludf.DUMMYFUNCTION("""COMPUTED_VALUE"""),"https://www.instagram.com/csaccal")</f>
        <v>https://www.instagram.com/csaccal</v>
      </c>
      <c r="G24" s="20">
        <f ca="1">IFERROR(__xludf.DUMMYFUNCTION("""COMPUTED_VALUE"""),27459)</f>
        <v>27459</v>
      </c>
      <c r="H24" s="20">
        <f ca="1">IFERROR(__xludf.DUMMYFUNCTION("""COMPUTED_VALUE"""),106)</f>
        <v>106</v>
      </c>
      <c r="I24" s="20" t="b">
        <f ca="1">IFERROR(__xludf.DUMMYFUNCTION("""COMPUTED_VALUE"""),FALSE)</f>
        <v>0</v>
      </c>
      <c r="J24" s="20" t="b">
        <f ca="1">IFERROR(__xludf.DUMMYFUNCTION("""COMPUTED_VALUE"""),TRUE)</f>
        <v>1</v>
      </c>
      <c r="K24" s="3" t="str">
        <f ca="1">IFERROR(__xludf.DUMMYFUNCTION("""COMPUTED_VALUE"""),"None")</f>
        <v>None</v>
      </c>
      <c r="L24" s="3" t="str">
        <f ca="1">IFERROR(__xludf.DUMMYFUNCTION("""COMPUTED_VALUE"""),"VP of client relations | NY flagship Director      
Redefining luxury—where technology meets craftsmanship and cultural edge")</f>
        <v>VP of client relations | NY flagship Director      
Redefining luxury—where technology meets craftsmanship and cultural edge</v>
      </c>
      <c r="M24" s="28" t="str">
        <f ca="1">IFERROR(__xludf.DUMMYFUNCTION("""COMPUTED_VALUE"""),"Unidentifiable luxury sports chronograph")</f>
        <v>Unidentifiable luxury sports chronograph</v>
      </c>
      <c r="N24" s="28" t="str">
        <f ca="1">IFERROR(__xludf.DUMMYFUNCTION("""COMPUTED_VALUE"""),"Unidentifiable Luxury Sports Chronograph N/A (~$20,000 - $100,000+)")</f>
        <v>Unidentifiable Luxury Sports Chronograph N/A (~$20,000 - $100,000+)</v>
      </c>
      <c r="O24" s="3" t="str">
        <f ca="1">IFERROR(__xludf.DUMMYFUNCTION("""COMPUTED_VALUE"""),"$20,000 - $100,000+ (limited visibility)")</f>
        <v>$20,000 - $100,000+ (limited visibility)</v>
      </c>
      <c r="P24" s="28" t="str">
        <f ca="1">IFERROR(__xludf.DUMMYFUNCTION("""COMPUTED_VALUE"""),"ultra-high")</f>
        <v>ultra-high</v>
      </c>
      <c r="Q24" s="28" t="str">
        <f ca="1">IFERROR(__xludf.DUMMYFUNCTION("""COMPUTED_VALUE"""),"dealer_business")</f>
        <v>dealer_business</v>
      </c>
      <c r="R24" s="3" t="str">
        <f ca="1">IFERROR(__xludf.DUMMYFUNCTION("""COMPUTED_VALUE"""),"high")</f>
        <v>high</v>
      </c>
      <c r="S24" s="25" t="str">
        <f ca="1">IFERROR(__xludf.DUMMYFUNCTION("""COMPUTED_VALUE"""),"Professional business outreach via LinkedIn or email focusing on B2B partnership opportunities and clientele cross-referrals")</f>
        <v>Professional business outreach via LinkedIn or email focusing on B2B partnership opportunities and clientele cross-referrals</v>
      </c>
      <c r="T24" s="25" t="str">
        <f ca="1">IFERROR(__xludf.DUMMYFUNCTION("""COMPUTED_VALUE"""),"Private jet branded 'ABEL RICHARD', Rodeo Drive Beverly Hills operations, Miami Design District presence, Luxury brand ownership/executive role, High-end retail locations")</f>
        <v>Private jet branded 'ABEL RICHARD', Rodeo Drive Beverly Hills operations, Miami Design District presence, Luxury brand ownership/executive role, High-end retail locations</v>
      </c>
      <c r="U24" s="3"/>
      <c r="V24" s="3"/>
      <c r="W24" s="21" t="str">
        <f ca="1">IFERROR(__xludf.DUMMYFUNCTION("""COMPUTED_VALUE"""),"https://www.abelrichard.com/")</f>
        <v>https://www.abelrichard.com/</v>
      </c>
      <c r="X24" s="3">
        <f ca="1">IFERROR(__xludf.DUMMYFUNCTION("""COMPUTED_VALUE"""),0.0132)</f>
        <v>1.32E-2</v>
      </c>
      <c r="Y24" s="3" t="str">
        <f ca="1">IFERROR(__xludf.DUMMYFUNCTION("""COMPUTED_VALUE"""),"The images showcase the user's ultra-wealthy lifestyle, featuring travel via a private jet branded 'ABEL RICHARD' en route to Rodeo Drive, Beverly Hills, where an 'ABEL RICHARD' luxury store is prominently located. The user is seen wearing a luxury sports"&amp;" chronograph. The first image is a motivational quote from 'The Wolf of Wall Street'.")</f>
        <v>The images showcase the user's ultra-wealthy lifestyle, featuring travel via a private jet branded 'ABEL RICHARD' en route to Rodeo Drive, Beverly Hills, where an 'ABEL RICHARD' luxury store is prominently located. The user is seen wearing a luxury sports chronograph. The first image is a motivational quote from 'The Wolf of Wall Street'.</v>
      </c>
      <c r="Z24" s="3" t="str">
        <f ca="1">IFERROR(__xludf.DUMMYFUNCTION("""COMPUTED_VALUE"""),"This is clearly a luxury goods dealer/executive with ultra-high net worth signals and direct access to wealthy clientele through Abel Richard's Rodeo Drive flagship. While personal collection visibility is limited, his business position makes him extremel"&amp;"y valuable for sourcing partnerships and client referrals in the luxury market.")</f>
        <v>This is clearly a luxury goods dealer/executive with ultra-high net worth signals and direct access to wealthy clientele through Abel Richard's Rodeo Drive flagship. While personal collection visibility is limited, his business position makes him extremely valuable for sourcing partnerships and client referrals in the luxury market.</v>
      </c>
      <c r="AA24" s="3" t="str">
        <f ca="1">IFERROR(__xludf.DUMMYFUNCTION("""COMPUTED_VALUE"""),"loupethis")</f>
        <v>loupethis</v>
      </c>
      <c r="AB24" s="3" t="str">
        <f ca="1">IFERROR(__xludf.DUMMYFUNCTION("""COMPUTED_VALUE"""),"collector_page")</f>
        <v>collector_page</v>
      </c>
      <c r="AC24" s="14">
        <f ca="1">IFERROR(__xludf.DUMMYFUNCTION("""COMPUTED_VALUE"""),46097)</f>
        <v>46097</v>
      </c>
    </row>
    <row r="25" spans="1:29" ht="12.5" x14ac:dyDescent="0.25">
      <c r="A25" s="3" t="str">
        <f ca="1">IFERROR(__xludf.DUMMYFUNCTION("""COMPUTED_VALUE"""),"dou_dope_")</f>
        <v>dou_dope_</v>
      </c>
      <c r="B25" s="3" t="str">
        <f ca="1">IFERROR(__xludf.DUMMYFUNCTION("""COMPUTED_VALUE"""),"Dou_dope")</f>
        <v>Dou_dope</v>
      </c>
      <c r="C25" s="3" t="str">
        <f ca="1">IFERROR(__xludf.DUMMYFUNCTION("""COMPUTED_VALUE"""),"collector")</f>
        <v>collector</v>
      </c>
      <c r="D25" s="26">
        <f ca="1">IFERROR(__xludf.DUMMYFUNCTION("""COMPUTED_VALUE"""),8)</f>
        <v>8</v>
      </c>
      <c r="E25" s="26" t="str">
        <f ca="1">IFERROR(__xludf.DUMMYFUNCTION("""COMPUTED_VALUE"""),"high")</f>
        <v>high</v>
      </c>
      <c r="F25" s="21" t="str">
        <f ca="1">IFERROR(__xludf.DUMMYFUNCTION("""COMPUTED_VALUE"""),"https://www.instagram.com/dou_dope_")</f>
        <v>https://www.instagram.com/dou_dope_</v>
      </c>
      <c r="G25" s="20">
        <f ca="1">IFERROR(__xludf.DUMMYFUNCTION("""COMPUTED_VALUE"""),136)</f>
        <v>136</v>
      </c>
      <c r="H25" s="20">
        <f ca="1">IFERROR(__xludf.DUMMYFUNCTION("""COMPUTED_VALUE"""),99)</f>
        <v>99</v>
      </c>
      <c r="I25" s="20" t="b">
        <f ca="1">IFERROR(__xludf.DUMMYFUNCTION("""COMPUTED_VALUE"""),FALSE)</f>
        <v>0</v>
      </c>
      <c r="J25" s="20" t="b">
        <f ca="1">IFERROR(__xludf.DUMMYFUNCTION("""COMPUTED_VALUE"""),FALSE)</f>
        <v>0</v>
      </c>
      <c r="K25" s="3"/>
      <c r="L25" s="3"/>
      <c r="M25" s="25" t="str">
        <f ca="1">IFERROR(__xludf.DUMMYFUNCTION("""COMPUTED_VALUE"""),"Vacheron Constantin, Cartier, Rolex, Chopard, Grand Seiko, Breitling, Dornblüth &amp; Sohn")</f>
        <v>Vacheron Constantin, Cartier, Rolex, Chopard, Grand Seiko, Breitling, Dornblüth &amp; Sohn</v>
      </c>
      <c r="N25" s="25" t="str">
        <f ca="1">IFERROR(__xludf.DUMMYFUNCTION("""COMPUTED_VALUE"""),"Vacheron Constantin Traditionnelle Openface 4010U/000R-B329 (~50000-70000) | Vacheron Constantin Patrimony Small Seconds 85180/000R-9248 (~25000-35000) | Cartier Tortue XL W1556203 (~15000-25000) | Rolex Explorer I 114270 (~8000-12000) | Chopard L.U.C XPS"&amp;" unknown (~10000-15000)")</f>
        <v>Vacheron Constantin Traditionnelle Openface 4010U/000R-B329 (~50000-70000) | Vacheron Constantin Patrimony Small Seconds 85180/000R-9248 (~25000-35000) | Cartier Tortue XL W1556203 (~15000-25000) | Rolex Explorer I 114270 (~8000-12000) | Chopard L.U.C XPS unknown (~10000-15000)</v>
      </c>
      <c r="O25" s="25" t="str">
        <f ca="1">IFERROR(__xludf.DUMMYFUNCTION("""COMPUTED_VALUE"""),"150000-200000")</f>
        <v>150000-200000</v>
      </c>
      <c r="P25" s="27" t="str">
        <f ca="1">IFERROR(__xludf.DUMMYFUNCTION("""COMPUTED_VALUE"""),"high")</f>
        <v>high</v>
      </c>
      <c r="Q25" s="25" t="str">
        <f ca="1">IFERROR(__xludf.DUMMYFUNCTION("""COMPUTED_VALUE"""),"personal_collector")</f>
        <v>personal_collector</v>
      </c>
      <c r="R25" s="3" t="str">
        <f ca="1">IFERROR(__xludf.DUMMYFUNCTION("""COMPUTED_VALUE"""),"high")</f>
        <v>high</v>
      </c>
      <c r="S25" s="3" t="str">
        <f ca="1">IFERROR(__xludf.DUMMYFUNCTION("""COMPUTED_VALUE"""),"Direct message with focus on rare/independent pieces or Vacheron Constantin, as they show clear appreciation for haute horlogerie")</f>
        <v>Direct message with focus on rare/independent pieces or Vacheron Constantin, as they show clear appreciation for haute horlogerie</v>
      </c>
      <c r="T25" s="3" t="str">
        <f ca="1">IFERROR(__xludf.DUMMYFUNCTION("""COMPUTED_VALUE"""),"Tesla vehicle, Hong Kong location (high cost of living), Multiple high-end watches, Sai Kung area (affluent Hong Kong district)")</f>
        <v>Tesla vehicle, Hong Kong location (high cost of living), Multiple high-end watches, Sai Kung area (affluent Hong Kong district)</v>
      </c>
      <c r="U25" s="3"/>
      <c r="V25" s="3"/>
      <c r="W25" s="3"/>
      <c r="X25" s="3">
        <f ca="1">IFERROR(__xludf.DUMMYFUNCTION("""COMPUTED_VALUE"""),0.1366)</f>
        <v>0.1366</v>
      </c>
      <c r="Y25" s="3" t="str">
        <f ca="1">IFERROR(__xludf.DUMMYFUNCTION("""COMPUTED_VALUE"""),"The images showcase a collection of elegant, high-horology dress watches, including a Vacheron Constantin Traditionnelle Openface, a Vacheron Constantin Patrimony Small Seconds, and a Cartier Tortue, presented both on the wrist and in hand, with one shot "&amp;"featuring the interior of a Tesla.")</f>
        <v>The images showcase a collection of elegant, high-horology dress watches, including a Vacheron Constantin Traditionnelle Openface, a Vacheron Constantin Patrimony Small Seconds, and a Cartier Tortue, presented both on the wrist and in hand, with one shot featuring the interior of a Tesla.</v>
      </c>
      <c r="Z25" s="3" t="str">
        <f ca="1">IFERROR(__xludf.DUMMYFUNCTION("""COMPUTED_VALUE"""),"This is a serious collector with verified ownership of multiple high-value pieces including rare complications from Vacheron Constantin. The combination of independent brands like Dornblüth &amp; Sohn with established luxury brands shows sophisticated collect"&amp;"ing knowledge and significant purchasing power.")</f>
        <v>This is a serious collector with verified ownership of multiple high-value pieces including rare complications from Vacheron Constantin. The combination of independent brands like Dornblüth &amp; Sohn with established luxury brands shows sophisticated collecting knowledge and significant purchasing power.</v>
      </c>
      <c r="AA25" s="3" t="str">
        <f ca="1">IFERROR(__xludf.DUMMYFUNCTION("""COMPUTED_VALUE"""),"loupethis")</f>
        <v>loupethis</v>
      </c>
      <c r="AB25" s="3" t="str">
        <f ca="1">IFERROR(__xludf.DUMMYFUNCTION("""COMPUTED_VALUE"""),"collector_page")</f>
        <v>collector_page</v>
      </c>
      <c r="AC25" s="14">
        <f ca="1">IFERROR(__xludf.DUMMYFUNCTION("""COMPUTED_VALUE"""),46097)</f>
        <v>46097</v>
      </c>
    </row>
    <row r="26" spans="1:29" ht="12.5" x14ac:dyDescent="0.25">
      <c r="A26" s="3" t="str">
        <f ca="1">IFERROR(__xludf.DUMMYFUNCTION("""COMPUTED_VALUE"""),"regatefunk")</f>
        <v>regatefunk</v>
      </c>
      <c r="B26" s="3" t="str">
        <f ca="1">IFERROR(__xludf.DUMMYFUNCTION("""COMPUTED_VALUE"""),"MK")</f>
        <v>MK</v>
      </c>
      <c r="C26" s="3" t="str">
        <f ca="1">IFERROR(__xludf.DUMMYFUNCTION("""COMPUTED_VALUE"""),"collector")</f>
        <v>collector</v>
      </c>
      <c r="D26" s="26">
        <f ca="1">IFERROR(__xludf.DUMMYFUNCTION("""COMPUTED_VALUE"""),8)</f>
        <v>8</v>
      </c>
      <c r="E26" s="26" t="str">
        <f ca="1">IFERROR(__xludf.DUMMYFUNCTION("""COMPUTED_VALUE"""),"high")</f>
        <v>high</v>
      </c>
      <c r="F26" s="21" t="str">
        <f ca="1">IFERROR(__xludf.DUMMYFUNCTION("""COMPUTED_VALUE"""),"https://www.instagram.com/regatefunk")</f>
        <v>https://www.instagram.com/regatefunk</v>
      </c>
      <c r="G26" s="20">
        <f ca="1">IFERROR(__xludf.DUMMYFUNCTION("""COMPUTED_VALUE"""),339)</f>
        <v>339</v>
      </c>
      <c r="H26" s="20">
        <f ca="1">IFERROR(__xludf.DUMMYFUNCTION("""COMPUTED_VALUE"""),10)</f>
        <v>10</v>
      </c>
      <c r="I26" s="20" t="b">
        <f ca="1">IFERROR(__xludf.DUMMYFUNCTION("""COMPUTED_VALUE"""),FALSE)</f>
        <v>0</v>
      </c>
      <c r="J26" s="20" t="b">
        <f ca="1">IFERROR(__xludf.DUMMYFUNCTION("""COMPUTED_VALUE"""),FALSE)</f>
        <v>0</v>
      </c>
      <c r="K26" s="3"/>
      <c r="L26" s="3" t="str">
        <f ca="1">IFERROR(__xludf.DUMMYFUNCTION("""COMPUTED_VALUE"""),"Common misspellings: Yachting, Sailing, Sporting, Regatta, Regate")</f>
        <v>Common misspellings: Yachting, Sailing, Sporting, Regatta, Regate</v>
      </c>
      <c r="M26" s="25" t="str">
        <f ca="1">IFERROR(__xludf.DUMMYFUNCTION("""COMPUTED_VALUE"""),"Heuer, Excelsior Park, Gerard Perregaux, Jenny, Enicar, Sorna, Seiko, Yema, Leonidas")</f>
        <v>Heuer, Excelsior Park, Gerard Perregaux, Jenny, Enicar, Sorna, Seiko, Yema, Leonidas</v>
      </c>
      <c r="N26" s="25" t="str">
        <f ca="1">IFERROR(__xludf.DUMMYFUNCTION("""COMPUTED_VALUE"""),"Heuer Carrera Automatic Chronograph 1153SN (~8,000 - 15,000) | Excelsior Park Olimpico EP stamped (~5,000 - 12,000) | Jenny Chronograph Valjoux 72 movement (~3,000 - 8,000) | Enicar Yachting unknown (~2,000 - 6,000) | Leonidas 5-dot Regatta Yacht Timer Ve"&amp;"nus 120 movement (~8,000 - 20,000)")</f>
        <v>Heuer Carrera Automatic Chronograph 1153SN (~8,000 - 15,000) | Excelsior Park Olimpico EP stamped (~5,000 - 12,000) | Jenny Chronograph Valjoux 72 movement (~3,000 - 8,000) | Enicar Yachting unknown (~2,000 - 6,000) | Leonidas 5-dot Regatta Yacht Timer Venus 120 movement (~8,000 - 20,000)</v>
      </c>
      <c r="O26" s="25" t="str">
        <f ca="1">IFERROR(__xludf.DUMMYFUNCTION("""COMPUTED_VALUE"""),"$50,000 - $150,000")</f>
        <v>$50,000 - $150,000</v>
      </c>
      <c r="P26" s="27" t="str">
        <f ca="1">IFERROR(__xludf.DUMMYFUNCTION("""COMPUTED_VALUE"""),"high")</f>
        <v>high</v>
      </c>
      <c r="Q26" s="25" t="str">
        <f ca="1">IFERROR(__xludf.DUMMYFUNCTION("""COMPUTED_VALUE"""),"personal_collector")</f>
        <v>personal_collector</v>
      </c>
      <c r="R26" s="3" t="str">
        <f ca="1">IFERROR(__xludf.DUMMYFUNCTION("""COMPUTED_VALUE"""),"high")</f>
        <v>high</v>
      </c>
      <c r="S26" s="3" t="str">
        <f ca="1">IFERROR(__xludf.DUMMYFUNCTION("""COMPUTED_VALUE"""),"DM with specific rare sailing/yachting chronographs or vintage Heuer pieces, emphasize rarity and provenance research")</f>
        <v>DM with specific rare sailing/yachting chronographs or vintage Heuer pieces, emphasize rarity and provenance research</v>
      </c>
      <c r="T26" s="3" t="str">
        <f ca="1">IFERROR(__xludf.DUMMYFUNCTION("""COMPUTED_VALUE"""),"tropical luxury vacation settings, Miami/Boca Raton Florida locations, ocean view properties, purebred Lagotto Romagnolo dog, NOS Gay Freres bracelet acquisition")</f>
        <v>tropical luxury vacation settings, Miami/Boca Raton Florida locations, ocean view properties, purebred Lagotto Romagnolo dog, NOS Gay Freres bracelet acquisition</v>
      </c>
      <c r="U26" s="3"/>
      <c r="V26" s="3"/>
      <c r="W26" s="3"/>
      <c r="X26" s="3">
        <f ca="1">IFERROR(__xludf.DUMMYFUNCTION("""COMPUTED_VALUE"""),0.1018)</f>
        <v>0.1018</v>
      </c>
      <c r="Y26" s="3" t="str">
        <f ca="1">IFERROR(__xludf.DUMMYFUNCTION("""COMPUTED_VALUE"""),"The images showcase a vintage Heuer Carrera Automatic Chronograph reference 1153N, featuring a silver/grey dial with black sub-dials and vibrant orange accents, mounted on a beads-of-rice bracelet. The watch is presented in various close-up angles, highli"&amp;"ghting its well-preserved vintage condition, against a backdrop of a tropical ocean view, suggesting a luxury travel setting.")</f>
        <v>The images showcase a vintage Heuer Carrera Automatic Chronograph reference 1153N, featuring a silver/grey dial with black sub-dials and vibrant orange accents, mounted on a beads-of-rice bracelet. The watch is presented in various close-up angles, highlighting its well-preserved vintage condition, against a backdrop of a tropical ocean view, suggesting a luxury travel setting.</v>
      </c>
      <c r="Z26" s="3" t="str">
        <f ca="1">IFERROR(__xludf.DUMMYFUNCTION("""COMPUTED_VALUE"""),"Serious vintage chronograph collector with documented rare pieces including holy grail Leonidas and multiple Heuer variants. Shows wealth signals and actively buys/sells pieces, making them an ideal sourcing prospect with high-value collection.")</f>
        <v>Serious vintage chronograph collector with documented rare pieces including holy grail Leonidas and multiple Heuer variants. Shows wealth signals and actively buys/sells pieces, making them an ideal sourcing prospect with high-value collection.</v>
      </c>
      <c r="AA26" s="3" t="str">
        <f ca="1">IFERROR(__xludf.DUMMYFUNCTION("""COMPUTED_VALUE"""),"loupethis")</f>
        <v>loupethis</v>
      </c>
      <c r="AB26" s="3" t="str">
        <f ca="1">IFERROR(__xludf.DUMMYFUNCTION("""COMPUTED_VALUE"""),"collector_page")</f>
        <v>collector_page</v>
      </c>
      <c r="AC26" s="14">
        <f ca="1">IFERROR(__xludf.DUMMYFUNCTION("""COMPUTED_VALUE"""),46097)</f>
        <v>46097</v>
      </c>
    </row>
    <row r="27" spans="1:29" ht="12.5" x14ac:dyDescent="0.25">
      <c r="A27" s="3" t="str">
        <f ca="1">IFERROR(__xludf.DUMMYFUNCTION("""COMPUTED_VALUE"""),"wholelottawristys")</f>
        <v>wholelottawristys</v>
      </c>
      <c r="B27" s="3" t="str">
        <f ca="1">IFERROR(__xludf.DUMMYFUNCTION("""COMPUTED_VALUE"""),"Watch collector &amp; enthusiast")</f>
        <v>Watch collector &amp; enthusiast</v>
      </c>
      <c r="C27" s="3" t="str">
        <f ca="1">IFERROR(__xludf.DUMMYFUNCTION("""COMPUTED_VALUE"""),"collector")</f>
        <v>collector</v>
      </c>
      <c r="D27" s="24">
        <f ca="1">IFERROR(__xludf.DUMMYFUNCTION("""COMPUTED_VALUE"""),8)</f>
        <v>8</v>
      </c>
      <c r="E27" s="24" t="str">
        <f ca="1">IFERROR(__xludf.DUMMYFUNCTION("""COMPUTED_VALUE"""),"high")</f>
        <v>high</v>
      </c>
      <c r="F27" s="21" t="str">
        <f ca="1">IFERROR(__xludf.DUMMYFUNCTION("""COMPUTED_VALUE"""),"https://www.instagram.com/wholelottawristys")</f>
        <v>https://www.instagram.com/wholelottawristys</v>
      </c>
      <c r="G27" s="20">
        <f ca="1">IFERROR(__xludf.DUMMYFUNCTION("""COMPUTED_VALUE"""),546)</f>
        <v>546</v>
      </c>
      <c r="H27" s="20">
        <f ca="1">IFERROR(__xludf.DUMMYFUNCTION("""COMPUTED_VALUE"""),301)</f>
        <v>301</v>
      </c>
      <c r="I27" s="20" t="b">
        <f ca="1">IFERROR(__xludf.DUMMYFUNCTION("""COMPUTED_VALUE"""),FALSE)</f>
        <v>0</v>
      </c>
      <c r="J27" s="20" t="b">
        <f ca="1">IFERROR(__xludf.DUMMYFUNCTION("""COMPUTED_VALUE"""),FALSE)</f>
        <v>0</v>
      </c>
      <c r="K27" s="25" t="str">
        <f ca="1">IFERROR(__xludf.DUMMYFUNCTION("""COMPUTED_VALUE"""),"Blogger")</f>
        <v>Blogger</v>
      </c>
      <c r="L27" s="3" t="str">
        <f ca="1">IFERROR(__xludf.DUMMYFUNCTION("""COMPUTED_VALUE"""),"Some amateur wrist shots of some epic watches…
One third of @tempoindipendente")</f>
        <v>Some amateur wrist shots of some epic watches…
One third of @tempoindipendente</v>
      </c>
      <c r="M27" s="25" t="str">
        <f ca="1">IFERROR(__xludf.DUMMYFUNCTION("""COMPUTED_VALUE"""),"Rolex, Patek Philippe, Louise Rard, Konstantin Chaykin, API, Julian Coudray, Oris, Moser, Parea, Micro Milspec, ANIAH, ArtyA, ABINGDON")</f>
        <v>Rolex, Patek Philippe, Louise Rard, Konstantin Chaykin, API, Julian Coudray, Oris, Moser, Parea, Micro Milspec, ANIAH, ArtyA, ABINGDON</v>
      </c>
      <c r="N27" s="27" t="str">
        <f ca="1">IFERROR(__xludf.DUMMYFUNCTION("""COMPUTED_VALUE"""),"Rolex GMT-Master 1675 (~20000-30000) | ArtyA Unique Piece (Bird Motif) N/A (~20000-40000) | Patek Philippe Nautilus unknown (~100000+) | Julian Coudray Platinum with enamel dial unknown (~30000-50000)")</f>
        <v>Rolex GMT-Master 1675 (~20000-30000) | ArtyA Unique Piece (Bird Motif) N/A (~20000-40000) | Patek Philippe Nautilus unknown (~100000+) | Julian Coudray Platinum with enamel dial unknown (~30000-50000)</v>
      </c>
      <c r="O27" s="25" t="str">
        <f ca="1">IFERROR(__xludf.DUMMYFUNCTION("""COMPUTED_VALUE"""),"200000-500000")</f>
        <v>200000-500000</v>
      </c>
      <c r="P27" s="27" t="str">
        <f ca="1">IFERROR(__xludf.DUMMYFUNCTION("""COMPUTED_VALUE"""),"high")</f>
        <v>high</v>
      </c>
      <c r="Q27" s="25" t="str">
        <f ca="1">IFERROR(__xludf.DUMMYFUNCTION("""COMPUTED_VALUE"""),"personal_collector")</f>
        <v>personal_collector</v>
      </c>
      <c r="R27" s="3" t="str">
        <f ca="1">IFERROR(__xludf.DUMMYFUNCTION("""COMPUTED_VALUE"""),"high")</f>
        <v>high</v>
      </c>
      <c r="S27" s="3" t="str">
        <f ca="1">IFERROR(__xludf.DUMMYFUNCTION("""COMPUTED_VALUE"""),"Professional DM highlighting rare pieces or unique sourcing opportunities, mention shared connections in watch community")</f>
        <v>Professional DM highlighting rare pieces or unique sourcing opportunities, mention shared connections in watch community</v>
      </c>
      <c r="T27" s="3" t="str">
        <f ca="1">IFERROR(__xludf.DUMMYFUNCTION("""COMPUTED_VALUE"""),"Access to Patek Philippe Nautilus, Vintage Rolex GMT ownership, Unique piece watches, Gallery and boutique access")</f>
        <v>Access to Patek Philippe Nautilus, Vintage Rolex GMT ownership, Unique piece watches, Gallery and boutique access</v>
      </c>
      <c r="U27" s="3"/>
      <c r="V27" s="3"/>
      <c r="W27" s="3"/>
      <c r="X27" s="3">
        <f ca="1">IFERROR(__xludf.DUMMYFUNCTION("""COMPUTED_VALUE"""),0.0388)</f>
        <v>3.8800000000000001E-2</v>
      </c>
      <c r="Y27" s="3" t="str">
        <f ca="1">IFERROR(__xludf.DUMMYFUNCTION("""COMPUTED_VALUE"""),"A series of wrist shots showcasing a diverse range of watches, from a vintage Rolex GMT-Master 'Pepsi' to an artistic ANIAH, a high-end ArtyA with a miniature painting, and an ABINGDON Nimrod, likely captured during watch events or showroom visits.")</f>
        <v>A series of wrist shots showcasing a diverse range of watches, from a vintage Rolex GMT-Master 'Pepsi' to an artistic ANIAH, a high-end ArtyA with a miniature painting, and an ABINGDON Nimrod, likely captured during watch events or showroom visits.</v>
      </c>
      <c r="Z27" s="3" t="str">
        <f ca="1">IFERROR(__xludf.DUMMYFUNCTION("""COMPUTED_VALUE"""),"This is a legitimate collector with documented ownership of high-value watches including a Patek Nautilus and vintage Rolex GMT. Their network access and appreciation for unique pieces makes them an excellent sourcing prospect.")</f>
        <v>This is a legitimate collector with documented ownership of high-value watches including a Patek Nautilus and vintage Rolex GMT. Their network access and appreciation for unique pieces makes them an excellent sourcing prospect.</v>
      </c>
      <c r="AA27" s="3" t="str">
        <f ca="1">IFERROR(__xludf.DUMMYFUNCTION("""COMPUTED_VALUE"""),"loupethis")</f>
        <v>loupethis</v>
      </c>
      <c r="AB27" s="3" t="str">
        <f ca="1">IFERROR(__xludf.DUMMYFUNCTION("""COMPUTED_VALUE"""),"collector_page")</f>
        <v>collector_page</v>
      </c>
      <c r="AC27" s="14">
        <f ca="1">IFERROR(__xludf.DUMMYFUNCTION("""COMPUTED_VALUE"""),46097)</f>
        <v>46097</v>
      </c>
    </row>
    <row r="28" spans="1:29" ht="12.5" x14ac:dyDescent="0.25">
      <c r="A28" s="3" t="str">
        <f ca="1">IFERROR(__xludf.DUMMYFUNCTION("""COMPUTED_VALUE"""),"queerwrist")</f>
        <v>queerwrist</v>
      </c>
      <c r="B28" s="3" t="str">
        <f ca="1">IFERROR(__xludf.DUMMYFUNCTION("""COMPUTED_VALUE"""),"QueerWrist")</f>
        <v>QueerWrist</v>
      </c>
      <c r="C28" s="3" t="str">
        <f ca="1">IFERROR(__xludf.DUMMYFUNCTION("""COMPUTED_VALUE"""),"dealer")</f>
        <v>dealer</v>
      </c>
      <c r="D28" s="26">
        <f ca="1">IFERROR(__xludf.DUMMYFUNCTION("""COMPUTED_VALUE"""),8)</f>
        <v>8</v>
      </c>
      <c r="E28" s="26" t="str">
        <f ca="1">IFERROR(__xludf.DUMMYFUNCTION("""COMPUTED_VALUE"""),"high")</f>
        <v>high</v>
      </c>
      <c r="F28" s="21" t="str">
        <f ca="1">IFERROR(__xludf.DUMMYFUNCTION("""COMPUTED_VALUE"""),"https://www.instagram.com/queerwrist")</f>
        <v>https://www.instagram.com/queerwrist</v>
      </c>
      <c r="G28" s="20">
        <f ca="1">IFERROR(__xludf.DUMMYFUNCTION("""COMPUTED_VALUE"""),1041)</f>
        <v>1041</v>
      </c>
      <c r="H28" s="20">
        <f ca="1">IFERROR(__xludf.DUMMYFUNCTION("""COMPUTED_VALUE"""),96)</f>
        <v>96</v>
      </c>
      <c r="I28" s="20" t="b">
        <f ca="1">IFERROR(__xludf.DUMMYFUNCTION("""COMPUTED_VALUE"""),TRUE)</f>
        <v>1</v>
      </c>
      <c r="J28" s="20" t="b">
        <f ca="1">IFERROR(__xludf.DUMMYFUNCTION("""COMPUTED_VALUE"""),TRUE)</f>
        <v>1</v>
      </c>
      <c r="K28" s="3" t="str">
        <f ca="1">IFERROR(__xludf.DUMMYFUNCTION("""COMPUTED_VALUE"""),"None")</f>
        <v>None</v>
      </c>
      <c r="L28" s="3" t="str">
        <f ca="1">IFERROR(__xludf.DUMMYFUNCTION("""COMPUTED_VALUE"""),"ＱｕｅｅｒＷｒｉｓt 
𝑺𝒆𝒓𝒗𝒊𝒏𝒈 𝒍𝒖𝒙𝒖𝒓𝒚 𝒗𝒊𝒏𝒕𝒂𝒈𝒆 𝒘𝒓𝒊𝒔𝒕 𝒘𝒆𝒂𝒓 💅🏼 
Brighton &amp; London based Watch Collector &amp; Swapper 
📍UK online sales
✉️ info@queerwrist.com")</f>
        <v>ＱｕｅｅｒＷｒｉｓt 
𝑺𝒆𝒓𝒗𝒊𝒏𝒈 𝒍𝒖𝒙𝒖𝒓𝒚 𝒗𝒊𝒏𝒕𝒂𝒈𝒆 𝒘𝒓𝒊𝒔𝒕 𝒘𝒆𝒂𝒓 💅🏼 
Brighton &amp; London based Watch Collector &amp; Swapper 
📍UK online sales
✉️ info@queerwrist.com</v>
      </c>
      <c r="M28" s="25" t="str">
        <f ca="1">IFERROR(__xludf.DUMMYFUNCTION("""COMPUTED_VALUE"""),"Rolex, Cartier")</f>
        <v>Rolex, Cartier</v>
      </c>
      <c r="N28" s="25" t="str">
        <f ca="1">IFERROR(__xludf.DUMMYFUNCTION("""COMPUTED_VALUE"""),"Cartier Basculante 2386 (~8000-15000) | Rolex Cellini 4084 (~6000-10000) | Rolex Cellini Saudi Dial 4112 (~20000-35000) | Cartier Tank Solo Rose Gold 3168 (~4000-6000) | Rolex Oyster Speedking 5056 (~2000-3500)")</f>
        <v>Cartier Basculante 2386 (~8000-15000) | Rolex Cellini 4084 (~6000-10000) | Rolex Cellini Saudi Dial 4112 (~20000-35000) | Cartier Tank Solo Rose Gold 3168 (~4000-6000) | Rolex Oyster Speedking 5056 (~2000-3500)</v>
      </c>
      <c r="O28" s="25" t="str">
        <f ca="1">IFERROR(__xludf.DUMMYFUNCTION("""COMPUTED_VALUE"""),"50000-100000")</f>
        <v>50000-100000</v>
      </c>
      <c r="P28" s="25" t="str">
        <f ca="1">IFERROR(__xludf.DUMMYFUNCTION("""COMPUTED_VALUE"""),"medium")</f>
        <v>medium</v>
      </c>
      <c r="Q28" s="25" t="str">
        <f ca="1">IFERROR(__xludf.DUMMYFUNCTION("""COMPUTED_VALUE"""),"dealer_business")</f>
        <v>dealer_business</v>
      </c>
      <c r="R28" s="3" t="str">
        <f ca="1">IFERROR(__xludf.DUMMYFUNCTION("""COMPUTED_VALUE"""),"high")</f>
        <v>high</v>
      </c>
      <c r="S28" s="25" t="str">
        <f ca="1">IFERROR(__xludf.DUMMYFUNCTION("""COMPUTED_VALUE"""),"Professional email to info@queerwrist.com or WhatsApp business line - present as B2B sourcing opportunity")</f>
        <v>Professional email to info@queerwrist.com or WhatsApp business line - present as B2B sourcing opportunity</v>
      </c>
      <c r="T28" s="25" t="str">
        <f ca="1">IFERROR(__xludf.DUMMYFUNCTION("""COMPUTED_VALUE"""),"Business verification, Professional photography, Multiple luxury inventory, UK locations (Brighton/London), Business contact details")</f>
        <v>Business verification, Professional photography, Multiple luxury inventory, UK locations (Brighton/London), Business contact details</v>
      </c>
      <c r="U28" s="3" t="str">
        <f ca="1">IFERROR(__xludf.DUMMYFUNCTION("""COMPUTED_VALUE"""),"info@queerwrist.com")</f>
        <v>info@queerwrist.com</v>
      </c>
      <c r="V28" s="3"/>
      <c r="W28" s="21" t="str">
        <f ca="1">IFERROR(__xludf.DUMMYFUNCTION("""COMPUTED_VALUE"""),"https://wa.me/447969314702?countryName=GB&amp;countryCode=44&amp;phoneNumber=7969314702")</f>
        <v>https://wa.me/447969314702?countryName=GB&amp;countryCode=44&amp;phoneNumber=7969314702</v>
      </c>
      <c r="X28" s="3">
        <f ca="1">IFERROR(__xludf.DUMMYFUNCTION("""COMPUTED_VALUE"""),0.0335)</f>
        <v>3.3500000000000002E-2</v>
      </c>
      <c r="Y28" s="3" t="str">
        <f ca="1">IFERROR(__xludf.DUMMYFUNCTION("""COMPUTED_VALUE"""),"The images showcase a curated collection of vintage luxury watches, primarily from Rolex and Cartier, with a focus on classic dress watches and unique historical pieces, often styled on the wrist with a gold bracelet or in studio-like settings.")</f>
        <v>The images showcase a curated collection of vintage luxury watches, primarily from Rolex and Cartier, with a focus on classic dress watches and unique historical pieces, often styled on the wrist with a gold bracelet or in studio-like settings.</v>
      </c>
      <c r="Z28" s="3" t="str">
        <f ca="1">IFERROR(__xludf.DUMMYFUNCTION("""COMPUTED_VALUE"""),"This is a verified business dealing in luxury vintage watches with inventory including rare pieces like Saudi royal dial Rolex. They actively source watches for customers and operate as a legitimate dealer, making them an excellent potential sourcing part"&amp;"ner rather than end customer.")</f>
        <v>This is a verified business dealing in luxury vintage watches with inventory including rare pieces like Saudi royal dial Rolex. They actively source watches for customers and operate as a legitimate dealer, making them an excellent potential sourcing partner rather than end customer.</v>
      </c>
      <c r="AA28" s="3" t="str">
        <f ca="1">IFERROR(__xludf.DUMMYFUNCTION("""COMPUTED_VALUE"""),"loupethis")</f>
        <v>loupethis</v>
      </c>
      <c r="AB28" s="3" t="str">
        <f ca="1">IFERROR(__xludf.DUMMYFUNCTION("""COMPUTED_VALUE"""),"collector_page")</f>
        <v>collector_page</v>
      </c>
      <c r="AC28" s="14">
        <f ca="1">IFERROR(__xludf.DUMMYFUNCTION("""COMPUTED_VALUE"""),46097)</f>
        <v>46097</v>
      </c>
    </row>
    <row r="29" spans="1:29" ht="12.5" x14ac:dyDescent="0.25">
      <c r="A29" s="3" t="str">
        <f ca="1">IFERROR(__xludf.DUMMYFUNCTION("""COMPUTED_VALUE"""),"mercadodeluxo.oficial")</f>
        <v>mercadodeluxo.oficial</v>
      </c>
      <c r="B29" s="21" t="str">
        <f ca="1">IFERROR(__xludf.DUMMYFUNCTION("""COMPUTED_VALUE"""),"MercadoDeLuxo.com.br")</f>
        <v>MercadoDeLuxo.com.br</v>
      </c>
      <c r="C29" s="3" t="str">
        <f ca="1">IFERROR(__xludf.DUMMYFUNCTION("""COMPUTED_VALUE"""),"dealer")</f>
        <v>dealer</v>
      </c>
      <c r="D29" s="29">
        <f ca="1">IFERROR(__xludf.DUMMYFUNCTION("""COMPUTED_VALUE"""),8)</f>
        <v>8</v>
      </c>
      <c r="E29" s="29" t="str">
        <f ca="1">IFERROR(__xludf.DUMMYFUNCTION("""COMPUTED_VALUE"""),"high")</f>
        <v>high</v>
      </c>
      <c r="F29" s="21" t="str">
        <f ca="1">IFERROR(__xludf.DUMMYFUNCTION("""COMPUTED_VALUE"""),"https://www.instagram.com/mercadodeluxo.oficial")</f>
        <v>https://www.instagram.com/mercadodeluxo.oficial</v>
      </c>
      <c r="G29" s="20">
        <f ca="1">IFERROR(__xludf.DUMMYFUNCTION("""COMPUTED_VALUE"""),66469)</f>
        <v>66469</v>
      </c>
      <c r="H29" s="20">
        <f ca="1">IFERROR(__xludf.DUMMYFUNCTION("""COMPUTED_VALUE"""),621)</f>
        <v>621</v>
      </c>
      <c r="I29" s="20" t="b">
        <f ca="1">IFERROR(__xludf.DUMMYFUNCTION("""COMPUTED_VALUE"""),TRUE)</f>
        <v>1</v>
      </c>
      <c r="J29" s="20" t="b">
        <f ca="1">IFERROR(__xludf.DUMMYFUNCTION("""COMPUTED_VALUE"""),TRUE)</f>
        <v>1</v>
      </c>
      <c r="K29" s="28" t="str">
        <f ca="1">IFERROR(__xludf.DUMMYFUNCTION("""COMPUTED_VALUE"""),"None,Shopping &amp; retail")</f>
        <v>None,Shopping &amp; retail</v>
      </c>
      <c r="L29" s="28" t="str">
        <f ca="1">IFERROR(__xludf.DUMMYFUNCTION("""COMPUTED_VALUE"""),"O Maior Site de Bens, Produtos e Serviços de Luxo do Brasil!
Luxurie-se:")</f>
        <v>O Maior Site de Bens, Produtos e Serviços de Luxo do Brasil!
Luxurie-se:</v>
      </c>
      <c r="M29" s="28" t="str">
        <f ca="1">IFERROR(__xludf.DUMMYFUNCTION("""COMPUTED_VALUE"""),"TAG Heuer, Audemars Piguet, Apple")</f>
        <v>TAG Heuer, Audemars Piguet, Apple</v>
      </c>
      <c r="N29" s="28" t="str">
        <f ca="1">IFERROR(__xludf.DUMMYFUNCTION("""COMPUTED_VALUE"""),"Audemars Piguet Royal Oak Concept Tourbillon 'COMPANION' KAWS collaboration (~300,000 - 500,000+) | Apple Watch N/A (~200 - 800)")</f>
        <v>Audemars Piguet Royal Oak Concept Tourbillon 'COMPANION' KAWS collaboration (~300,000 - 500,000+) | Apple Watch N/A (~200 - 800)</v>
      </c>
      <c r="O29" s="28" t="str">
        <f ca="1">IFERROR(__xludf.DUMMYFUNCTION("""COMPUTED_VALUE"""),"unknown - business inventory")</f>
        <v>unknown - business inventory</v>
      </c>
      <c r="P29" s="28" t="str">
        <f ca="1">IFERROR(__xludf.DUMMYFUNCTION("""COMPUTED_VALUE"""),"high")</f>
        <v>high</v>
      </c>
      <c r="Q29" s="28" t="str">
        <f ca="1">IFERROR(__xludf.DUMMYFUNCTION("""COMPUTED_VALUE"""),"dealer_business")</f>
        <v>dealer_business</v>
      </c>
      <c r="R29" s="3" t="str">
        <f ca="1">IFERROR(__xludf.DUMMYFUNCTION("""COMPUTED_VALUE"""),"high")</f>
        <v>high</v>
      </c>
      <c r="S29" s="28" t="str">
        <f ca="1">IFERROR(__xludf.DUMMYFUNCTION("""COMPUTED_VALUE"""),"Professional business outreach via email or LinkedIn targeting their procurement/buying team with wholesale sourcing opportunities")</f>
        <v>Professional business outreach via email or LinkedIn targeting their procurement/buying team with wholesale sourcing opportunities</v>
      </c>
      <c r="T29" s="3" t="str">
        <f ca="1">IFERROR(__xludf.DUMMYFUNCTION("""COMPUTED_VALUE"""),"Louis Vuitton luxury retail presence, Celebrity endorsements, Luxury lifestyle magazine features, High-end e-commerce platform ownership")</f>
        <v>Louis Vuitton luxury retail presence, Celebrity endorsements, Luxury lifestyle magazine features, High-end e-commerce platform ownership</v>
      </c>
      <c r="U29" s="3"/>
      <c r="V29" s="3"/>
      <c r="W29" s="21" t="str">
        <f ca="1">IFERROR(__xludf.DUMMYFUNCTION("""COMPUTED_VALUE"""),"http://www.mercadodeluxo.com.br/")</f>
        <v>http://www.mercadodeluxo.com.br/</v>
      </c>
      <c r="X29" s="3">
        <f ca="1">IFERROR(__xludf.DUMMYFUNCTION("""COMPUTED_VALUE"""),0.0004)</f>
        <v>4.0000000000000002E-4</v>
      </c>
      <c r="Y29" s="3" t="str">
        <f ca="1">IFERROR(__xludf.DUMMYFUNCTION("""COMPUTED_VALUE"""),"The images display two exterior views of a prominent Louis Vuitton luxury retail store and two magazine covers from 'Cool' magazine, featuring Brazilian celebrities Caio Castro and Giovanna Lancellotti. A single Apple Watch is visible on Caio Castro's wri"&amp;"st.")</f>
        <v>The images display two exterior views of a prominent Louis Vuitton luxury retail store and two magazine covers from 'Cool' magazine, featuring Brazilian celebrities Caio Castro and Giovanna Lancellotti. A single Apple Watch is visible on Caio Castro's wrist.</v>
      </c>
      <c r="Z29" s="3" t="str">
        <f ca="1">IFERROR(__xludf.DUMMYFUNCTION("""COMPUTED_VALUE"""),"MercadoDeLuxo is a verified luxury e-commerce business in Brazil that actively features high-end watches including Audemars Piguet and TAG Heuer content. As a marketplace dealer with significant following and celebrity connections, they represent excellen"&amp;"t sourcing partnership potential for wholesale or consignment opportunities.")</f>
        <v>MercadoDeLuxo is a verified luxury e-commerce business in Brazil that actively features high-end watches including Audemars Piguet and TAG Heuer content. As a marketplace dealer with significant following and celebrity connections, they represent excellent sourcing partnership potential for wholesale or consignment opportunities.</v>
      </c>
      <c r="AA29" s="3" t="str">
        <f ca="1">IFERROR(__xludf.DUMMYFUNCTION("""COMPUTED_VALUE"""),"loupethis")</f>
        <v>loupethis</v>
      </c>
      <c r="AB29" s="3" t="str">
        <f ca="1">IFERROR(__xludf.DUMMYFUNCTION("""COMPUTED_VALUE"""),"collector_page")</f>
        <v>collector_page</v>
      </c>
      <c r="AC29" s="14">
        <f ca="1">IFERROR(__xludf.DUMMYFUNCTION("""COMPUTED_VALUE"""),46097)</f>
        <v>46097</v>
      </c>
    </row>
    <row r="30" spans="1:29" ht="12.5" x14ac:dyDescent="0.25">
      <c r="A30" s="3" t="str">
        <f ca="1">IFERROR(__xludf.DUMMYFUNCTION("""COMPUTED_VALUE"""),"watch_and_crobard")</f>
        <v>watch_and_crobard</v>
      </c>
      <c r="B30" s="3"/>
      <c r="C30" s="3" t="str">
        <f ca="1">IFERROR(__xludf.DUMMYFUNCTION("""COMPUTED_VALUE"""),"collector")</f>
        <v>collector</v>
      </c>
      <c r="D30" s="26">
        <f ca="1">IFERROR(__xludf.DUMMYFUNCTION("""COMPUTED_VALUE"""),8)</f>
        <v>8</v>
      </c>
      <c r="E30" s="26" t="str">
        <f ca="1">IFERROR(__xludf.DUMMYFUNCTION("""COMPUTED_VALUE"""),"high")</f>
        <v>high</v>
      </c>
      <c r="F30" s="21" t="str">
        <f ca="1">IFERROR(__xludf.DUMMYFUNCTION("""COMPUTED_VALUE"""),"https://www.instagram.com/watch_and_crobard")</f>
        <v>https://www.instagram.com/watch_and_crobard</v>
      </c>
      <c r="G30" s="20">
        <f ca="1">IFERROR(__xludf.DUMMYFUNCTION("""COMPUTED_VALUE"""),973)</f>
        <v>973</v>
      </c>
      <c r="H30" s="20">
        <f ca="1">IFERROR(__xludf.DUMMYFUNCTION("""COMPUTED_VALUE"""),224)</f>
        <v>224</v>
      </c>
      <c r="I30" s="20" t="b">
        <f ca="1">IFERROR(__xludf.DUMMYFUNCTION("""COMPUTED_VALUE"""),FALSE)</f>
        <v>0</v>
      </c>
      <c r="J30" s="20" t="b">
        <f ca="1">IFERROR(__xludf.DUMMYFUNCTION("""COMPUTED_VALUE"""),FALSE)</f>
        <v>0</v>
      </c>
      <c r="K30" s="3"/>
      <c r="L30" s="3" t="str">
        <f ca="1">IFERROR(__xludf.DUMMYFUNCTION("""COMPUTED_VALUE"""),"Watch passion⌚️. Tout a commencé avec une Omega, première d’une belle collection. Terre air mer espace, tous les lieux pour des garde-temps.")</f>
        <v>Watch passion⌚️. Tout a commencé avec une Omega, première d’une belle collection. Terre air mer espace, tous les lieux pour des garde-temps.</v>
      </c>
      <c r="M30" s="25" t="str">
        <f ca="1">IFERROR(__xludf.DUMMYFUNCTION("""COMPUTED_VALUE"""),"Omega, Breitling")</f>
        <v>Omega, Breitling</v>
      </c>
      <c r="N30" s="25" t="str">
        <f ca="1">IFERROR(__xludf.DUMMYFUNCTION("""COMPUTED_VALUE"""),"Omega Speedmaster Professional ""Silver Snoopy Award"" 50th Anniversary 310.32.42.50.02.001 (~$25,000 - $35,000+) | Omega Speedmaster Professional Moonwatch 310.30.42.50.01.004 (~$6,000 - $7,000) | Omega Speedmaster Professional 145022-69ST (~$8,000 - $12"&amp;",000) | Breitling Top Time B01 Chevrolet Corvette unknown (~$4,000 - $6,000) | Breitling Avenger B01 Chronograph Night Mission unknown (~$4,000 - $5,500)")</f>
        <v>Omega Speedmaster Professional "Silver Snoopy Award" 50th Anniversary 310.32.42.50.02.001 (~$25,000 - $35,000+) | Omega Speedmaster Professional Moonwatch 310.30.42.50.01.004 (~$6,000 - $7,000) | Omega Speedmaster Professional 145022-69ST (~$8,000 - $12,000) | Breitling Top Time B01 Chevrolet Corvette unknown (~$4,000 - $6,000) | Breitling Avenger B01 Chronograph Night Mission unknown (~$4,000 - $5,500)</v>
      </c>
      <c r="O30" s="25" t="str">
        <f ca="1">IFERROR(__xludf.DUMMYFUNCTION("""COMPUTED_VALUE"""),"$50,000 - $70,000")</f>
        <v>$50,000 - $70,000</v>
      </c>
      <c r="P30" s="25" t="str">
        <f ca="1">IFERROR(__xludf.DUMMYFUNCTION("""COMPUTED_VALUE"""),"high")</f>
        <v>high</v>
      </c>
      <c r="Q30" s="25" t="str">
        <f ca="1">IFERROR(__xludf.DUMMYFUNCTION("""COMPUTED_VALUE"""),"personal_collector")</f>
        <v>personal_collector</v>
      </c>
      <c r="R30" s="3" t="str">
        <f ca="1">IFERROR(__xludf.DUMMYFUNCTION("""COMPUTED_VALUE"""),"high")</f>
        <v>high</v>
      </c>
      <c r="S30" s="3" t="str">
        <f ca="1">IFERROR(__xludf.DUMMYFUNCTION("""COMPUTED_VALUE"""),"Engage through comments on posts about rare pieces, build relationship through watch knowledge, then DM about sourcing opportunities or potential consignment")</f>
        <v>Engage through comments on posts about rare pieces, build relationship through watch knowledge, then DM about sourcing opportunities or potential consignment</v>
      </c>
      <c r="T30" s="3" t="str">
        <f ca="1">IFERROR(__xludf.DUMMYFUNCTION("""COMPUTED_VALUE"""),"Paris location (Eiffel Tower visits), high-value limited edition watches, multiple luxury Swiss timepieces, curated collection presentation")</f>
        <v>Paris location (Eiffel Tower visits), high-value limited edition watches, multiple luxury Swiss timepieces, curated collection presentation</v>
      </c>
      <c r="U30" s="3"/>
      <c r="V30" s="3"/>
      <c r="W30" s="3"/>
      <c r="X30" s="3">
        <f ca="1">IFERROR(__xludf.DUMMYFUNCTION("""COMPUTED_VALUE"""),0.0801)</f>
        <v>8.0100000000000005E-2</v>
      </c>
      <c r="Y30" s="3" t="str">
        <f ca="1">IFERROR(__xludf.DUMMYFUNCTION("""COMPUTED_VALUE"""),"The images display a curated collection of four Omega Speedmaster Professional watches, including the highly sought-after Silver Snoopy Award 50th Anniversary edition, arranged in a rustic, workshop-inspired setting with vintage tools and wooden surfaces.")</f>
        <v>The images display a curated collection of four Omega Speedmaster Professional watches, including the highly sought-after Silver Snoopy Award 50th Anniversary edition, arranged in a rustic, workshop-inspired setting with vintage tools and wooden surfaces.</v>
      </c>
      <c r="Z30" s="3" t="str">
        <f ca="1">IFERROR(__xludf.DUMMYFUNCTION("""COMPUTED_VALUE"""),"Clear personal collector with documented ownership of valuable pieces including the highly coveted Silver Snoopy Award and vintage 1969 Speedmaster. Shows genuine passion for horology with detailed technical knowledge and personal wrist shots, making them"&amp;" an excellent sourcing prospect for rare Omega pieces.")</f>
        <v>Clear personal collector with documented ownership of valuable pieces including the highly coveted Silver Snoopy Award and vintage 1969 Speedmaster. Shows genuine passion for horology with detailed technical knowledge and personal wrist shots, making them an excellent sourcing prospect for rare Omega pieces.</v>
      </c>
      <c r="AA30" s="3" t="str">
        <f ca="1">IFERROR(__xludf.DUMMYFUNCTION("""COMPUTED_VALUE"""),"loupethis")</f>
        <v>loupethis</v>
      </c>
      <c r="AB30" s="3" t="str">
        <f ca="1">IFERROR(__xludf.DUMMYFUNCTION("""COMPUTED_VALUE"""),"collector_page")</f>
        <v>collector_page</v>
      </c>
      <c r="AC30" s="14">
        <f ca="1">IFERROR(__xludf.DUMMYFUNCTION("""COMPUTED_VALUE"""),46097)</f>
        <v>46097</v>
      </c>
    </row>
    <row r="31" spans="1:29" ht="12.5" x14ac:dyDescent="0.25">
      <c r="A31" s="3" t="str">
        <f ca="1">IFERROR(__xludf.DUMMYFUNCTION("""COMPUTED_VALUE"""),"awong.this_is_life")</f>
        <v>awong.this_is_life</v>
      </c>
      <c r="B31" s="3" t="str">
        <f ca="1">IFERROR(__xludf.DUMMYFUNCTION("""COMPUTED_VALUE"""),"Alex Wong")</f>
        <v>Alex Wong</v>
      </c>
      <c r="C31" s="3" t="str">
        <f ca="1">IFERROR(__xludf.DUMMYFUNCTION("""COMPUTED_VALUE"""),"collector")</f>
        <v>collector</v>
      </c>
      <c r="D31" s="24">
        <f ca="1">IFERROR(__xludf.DUMMYFUNCTION("""COMPUTED_VALUE"""),8)</f>
        <v>8</v>
      </c>
      <c r="E31" s="24" t="str">
        <f ca="1">IFERROR(__xludf.DUMMYFUNCTION("""COMPUTED_VALUE"""),"high")</f>
        <v>high</v>
      </c>
      <c r="F31" s="21" t="str">
        <f ca="1">IFERROR(__xludf.DUMMYFUNCTION("""COMPUTED_VALUE"""),"https://www.instagram.com/awong.this_is_life")</f>
        <v>https://www.instagram.com/awong.this_is_life</v>
      </c>
      <c r="G31" s="20">
        <f ca="1">IFERROR(__xludf.DUMMYFUNCTION("""COMPUTED_VALUE"""),5870)</f>
        <v>5870</v>
      </c>
      <c r="H31" s="20">
        <f ca="1">IFERROR(__xludf.DUMMYFUNCTION("""COMPUTED_VALUE"""),980)</f>
        <v>980</v>
      </c>
      <c r="I31" s="20" t="b">
        <f ca="1">IFERROR(__xludf.DUMMYFUNCTION("""COMPUTED_VALUE"""),FALSE)</f>
        <v>0</v>
      </c>
      <c r="J31" s="20" t="b">
        <f ca="1">IFERROR(__xludf.DUMMYFUNCTION("""COMPUTED_VALUE"""),FALSE)</f>
        <v>0</v>
      </c>
      <c r="K31" s="3"/>
      <c r="L31" s="3"/>
      <c r="M31" s="25" t="str">
        <f ca="1">IFERROR(__xludf.DUMMYFUNCTION("""COMPUTED_VALUE"""),"Patek Philippe")</f>
        <v>Patek Philippe</v>
      </c>
      <c r="N31" s="25" t="str">
        <f ca="1">IFERROR(__xludf.DUMMYFUNCTION("""COMPUTED_VALUE"""),"Patek Philippe Calatrava Weekly Calendar 5212A (~$40,000-60,000)")</f>
        <v>Patek Philippe Calatrava Weekly Calendar 5212A (~$40,000-60,000)</v>
      </c>
      <c r="O31" s="25" t="str">
        <f ca="1">IFERROR(__xludf.DUMMYFUNCTION("""COMPUTED_VALUE"""),"$50,000-200,000+")</f>
        <v>$50,000-200,000+</v>
      </c>
      <c r="P31" s="25" t="str">
        <f ca="1">IFERROR(__xludf.DUMMYFUNCTION("""COMPUTED_VALUE"""),"ultra-high")</f>
        <v>ultra-high</v>
      </c>
      <c r="Q31" s="25" t="str">
        <f ca="1">IFERROR(__xludf.DUMMYFUNCTION("""COMPUTED_VALUE"""),"personal_collector")</f>
        <v>personal_collector</v>
      </c>
      <c r="R31" s="3" t="str">
        <f ca="1">IFERROR(__xludf.DUMMYFUNCTION("""COMPUTED_VALUE"""),"high")</f>
        <v>high</v>
      </c>
      <c r="S31" s="25" t="str">
        <f ca="1">IFERROR(__xludf.DUMMYFUNCTION("""COMPUTED_VALUE"""),"Direct professional DM highlighting rare Patek Philippe or Rolex pieces, emphasizing exclusivity and collector-to-collector approach")</f>
        <v>Direct professional DM highlighting rare Patek Philippe or Rolex pieces, emphasizing exclusivity and collector-to-collector approach</v>
      </c>
      <c r="T31" s="25" t="str">
        <f ca="1">IFERROR(__xludf.DUMMYFUNCTION("""COMPUTED_VALUE"""),"Two Ferrari F40s ($1.5M+ each), Mercedes-Benz 190E Evolution II ($100K+), Performance car collection, Hong Kong location, Cuban cigars, Cohiba Talisman, Premium automotive events")</f>
        <v>Two Ferrari F40s ($1.5M+ each), Mercedes-Benz 190E Evolution II ($100K+), Performance car collection, Hong Kong location, Cuban cigars, Cohiba Talisman, Premium automotive events</v>
      </c>
      <c r="U31" s="3"/>
      <c r="V31" s="3"/>
      <c r="W31" s="3"/>
      <c r="X31" s="3">
        <f ca="1">IFERROR(__xludf.DUMMYFUNCTION("""COMPUTED_VALUE"""),0.0598)</f>
        <v>5.9799999999999999E-2</v>
      </c>
      <c r="Y31" s="3" t="str">
        <f ca="1">IFERROR(__xludf.DUMMYFUNCTION("""COMPUTED_VALUE"""),"The images display a strong affinity for high-value, collectible automobiles, featuring two iconic Ferrari F40s and a rare Mercedes-Benz 190E 2.5-16 Evolution II. These posts strongly indicate an ultra-wealthy individual with a significant automotive coll"&amp;"ection, though no luxury watches are visible.")</f>
        <v>The images display a strong affinity for high-value, collectible automobiles, featuring two iconic Ferrari F40s and a rare Mercedes-Benz 190E 2.5-16 Evolution II. These posts strongly indicate an ultra-wealthy individual with a significant automotive collection, though no luxury watches are visible.</v>
      </c>
      <c r="Z31" s="3" t="str">
        <f ca="1">IFERROR(__xludf.DUMMYFUNCTION("""COMPUTED_VALUE"""),"Confirmed Patek Philippe collector with ultra-high net worth evidenced by multiple Ferrari F40s and rare Mercedes. Posts personal watch content suggesting genuine collecting interest rather than dealing, making him an excellent sourcing prospect.")</f>
        <v>Confirmed Patek Philippe collector with ultra-high net worth evidenced by multiple Ferrari F40s and rare Mercedes. Posts personal watch content suggesting genuine collecting interest rather than dealing, making him an excellent sourcing prospect.</v>
      </c>
      <c r="AA31" s="3" t="str">
        <f ca="1">IFERROR(__xludf.DUMMYFUNCTION("""COMPUTED_VALUE"""),"loupethis")</f>
        <v>loupethis</v>
      </c>
      <c r="AB31" s="3" t="str">
        <f ca="1">IFERROR(__xludf.DUMMYFUNCTION("""COMPUTED_VALUE"""),"collector_page")</f>
        <v>collector_page</v>
      </c>
      <c r="AC31" s="14">
        <f ca="1">IFERROR(__xludf.DUMMYFUNCTION("""COMPUTED_VALUE"""),46097)</f>
        <v>46097</v>
      </c>
    </row>
    <row r="32" spans="1:29" ht="12.5" x14ac:dyDescent="0.25">
      <c r="A32" s="3" t="str">
        <f ca="1">IFERROR(__xludf.DUMMYFUNCTION("""COMPUTED_VALUE"""),"dr.sandovalshaik")</f>
        <v>dr.sandovalshaik</v>
      </c>
      <c r="B32" s="3" t="str">
        <f ca="1">IFERROR(__xludf.DUMMYFUNCTION("""COMPUTED_VALUE"""),"Darío Sandoval Shaik")</f>
        <v>Darío Sandoval Shaik</v>
      </c>
      <c r="C32" s="3" t="str">
        <f ca="1">IFERROR(__xludf.DUMMYFUNCTION("""COMPUTED_VALUE"""),"enthusiast")</f>
        <v>enthusiast</v>
      </c>
      <c r="D32" s="29">
        <f ca="1">IFERROR(__xludf.DUMMYFUNCTION("""COMPUTED_VALUE"""),8)</f>
        <v>8</v>
      </c>
      <c r="E32" s="29" t="str">
        <f ca="1">IFERROR(__xludf.DUMMYFUNCTION("""COMPUTED_VALUE"""),"medium")</f>
        <v>medium</v>
      </c>
      <c r="F32" s="21" t="str">
        <f ca="1">IFERROR(__xludf.DUMMYFUNCTION("""COMPUTED_VALUE"""),"https://www.instagram.com/dr.sandovalshaik")</f>
        <v>https://www.instagram.com/dr.sandovalshaik</v>
      </c>
      <c r="G32" s="20">
        <f ca="1">IFERROR(__xludf.DUMMYFUNCTION("""COMPUTED_VALUE"""),307)</f>
        <v>307</v>
      </c>
      <c r="H32" s="20">
        <f ca="1">IFERROR(__xludf.DUMMYFUNCTION("""COMPUTED_VALUE"""),40)</f>
        <v>40</v>
      </c>
      <c r="I32" s="20" t="b">
        <f ca="1">IFERROR(__xludf.DUMMYFUNCTION("""COMPUTED_VALUE"""),FALSE)</f>
        <v>0</v>
      </c>
      <c r="J32" s="20" t="b">
        <f ca="1">IFERROR(__xludf.DUMMYFUNCTION("""COMPUTED_VALUE"""),FALSE)</f>
        <v>0</v>
      </c>
      <c r="K32" s="3"/>
      <c r="L32" s="3" t="str">
        <f ca="1">IFERROR(__xludf.DUMMYFUNCTION("""COMPUTED_VALUE"""),"Abogado, docente, investigador y editor.")</f>
        <v>Abogado, docente, investigador y editor.</v>
      </c>
      <c r="M32" s="25"/>
      <c r="N32" s="25"/>
      <c r="O32" s="25" t="str">
        <f ca="1">IFERROR(__xludf.DUMMYFUNCTION("""COMPUTED_VALUE"""),"unknown")</f>
        <v>unknown</v>
      </c>
      <c r="P32" s="25" t="str">
        <f ca="1">IFERROR(__xludf.DUMMYFUNCTION("""COMPUTED_VALUE"""),"high")</f>
        <v>high</v>
      </c>
      <c r="Q32" s="25" t="str">
        <f ca="1">IFERROR(__xludf.DUMMYFUNCTION("""COMPUTED_VALUE"""),"personal_collector")</f>
        <v>personal_collector</v>
      </c>
      <c r="R32" s="3" t="str">
        <f ca="1">IFERROR(__xludf.DUMMYFUNCTION("""COMPUTED_VALUE"""),"medium")</f>
        <v>medium</v>
      </c>
      <c r="S32" s="25" t="str">
        <f ca="1">IFERROR(__xludf.DUMMYFUNCTION("""COMPUTED_VALUE"""),"A highly professional and discreet approach is recommended, focusing on exclusive, high-end pieces that align with his sophisticated and influential public persona. An invitation to a private viewing or a personalized consultation for rare or investment-g"&amp;"rade watches would be appropriate.")</f>
        <v>A highly professional and discreet approach is recommended, focusing on exclusive, high-end pieces that align with his sophisticated and influential public persona. An invitation to a private viewing or a personalized consultation for rare or investment-grade watches would be appropriate.</v>
      </c>
      <c r="T32" s="25" t="str">
        <f ca="1">IFERROR(__xludf.DUMMYFUNCTION("""COMPUTED_VALUE"""),"Declared eligible for Magistrate of the Supreme Court of Justice (Panama), 23 years practicing law, 12 years as a university professor, Involvement in high-level governmental/national commissions (Ministry of Government, National Competitiveness Center, N"&amp;"ational Commission against Human Trafficking), Author and editor of academic/professional works, Association with notable figures (e.g., Michael Hicks), Professional attire and public speaking engagements")</f>
        <v>Declared eligible for Magistrate of the Supreme Court of Justice (Panama), 23 years practicing law, 12 years as a university professor, Involvement in high-level governmental/national commissions (Ministry of Government, National Competitiveness Center, National Commission against Human Trafficking), Author and editor of academic/professional works, Association with notable figures (e.g., Michael Hicks), Professional attire and public speaking engagements</v>
      </c>
      <c r="U32" s="3"/>
      <c r="V32" s="3"/>
      <c r="W32" s="3"/>
      <c r="X32" s="3">
        <f ca="1">IFERROR(__xludf.DUMMYFUNCTION("""COMPUTED_VALUE"""),1.8073)</f>
        <v>1.8072999999999999</v>
      </c>
      <c r="Y32" s="3" t="str">
        <f ca="1">IFERROR(__xludf.DUMMYFUNCTION("""COMPUTED_VALUE"""),"The images display Darío Sandoval Shaik in various professional and community contexts, including a book cover, official government documents, an award ceremony, and speaking engagements. He is consistently seen wearing an elegant, gold-toned dress watch "&amp;"on his left wrist.")</f>
        <v>The images display Darío Sandoval Shaik in various professional and community contexts, including a book cover, official government documents, an award ceremony, and speaking engagements. He is consistently seen wearing an elegant, gold-toned dress watch on his left wrist.</v>
      </c>
      <c r="Z32" s="3" t="str">
        <f ca="1">IFERROR(__xludf.DUMMYFUNCTION("""COMPUTED_VALUE"""),"Darío Sandoval Shaik is classified as an enthusiast because he consistently wears a single, elegant dress watch, but does not display a collection or explicit passion for watches. However, his profile strongly indicates a high net worth and significant in"&amp;"fluence through his career as a lawyer, university professor, and his eligibility for Magistrate of the Supreme Court of Justice in Panama. This makes him a high-value contact for potential sourcing or sales, despite the limited visible watch collection.")</f>
        <v>Darío Sandoval Shaik is classified as an enthusiast because he consistently wears a single, elegant dress watch, but does not display a collection or explicit passion for watches. However, his profile strongly indicates a high net worth and significant influence through his career as a lawyer, university professor, and his eligibility for Magistrate of the Supreme Court of Justice in Panama. This makes him a high-value contact for potential sourcing or sales, despite the limited visible watch collection.</v>
      </c>
      <c r="AA32" s="3" t="str">
        <f ca="1">IFERROR(__xludf.DUMMYFUNCTION("""COMPUTED_VALUE"""),"loupethis")</f>
        <v>loupethis</v>
      </c>
      <c r="AB32" s="3" t="str">
        <f ca="1">IFERROR(__xludf.DUMMYFUNCTION("""COMPUTED_VALUE"""),"collector_page")</f>
        <v>collector_page</v>
      </c>
      <c r="AC32" s="14">
        <f ca="1">IFERROR(__xludf.DUMMYFUNCTION("""COMPUTED_VALUE"""),46097)</f>
        <v>46097</v>
      </c>
    </row>
    <row r="33" spans="1:29" ht="12.5" x14ac:dyDescent="0.25">
      <c r="A33" s="3" t="str">
        <f ca="1">IFERROR(__xludf.DUMMYFUNCTION("""COMPUTED_VALUE"""),"samthewatchman")</f>
        <v>samthewatchman</v>
      </c>
      <c r="B33" s="3" t="str">
        <f ca="1">IFERROR(__xludf.DUMMYFUNCTION("""COMPUTED_VALUE"""),"Sam Remblance")</f>
        <v>Sam Remblance</v>
      </c>
      <c r="C33" s="3" t="str">
        <f ca="1">IFERROR(__xludf.DUMMYFUNCTION("""COMPUTED_VALUE"""),"dealer")</f>
        <v>dealer</v>
      </c>
      <c r="D33" s="26">
        <f ca="1">IFERROR(__xludf.DUMMYFUNCTION("""COMPUTED_VALUE"""),8)</f>
        <v>8</v>
      </c>
      <c r="E33" s="26" t="str">
        <f ca="1">IFERROR(__xludf.DUMMYFUNCTION("""COMPUTED_VALUE"""),"high")</f>
        <v>high</v>
      </c>
      <c r="F33" s="21" t="str">
        <f ca="1">IFERROR(__xludf.DUMMYFUNCTION("""COMPUTED_VALUE"""),"https://www.instagram.com/samthewatchman")</f>
        <v>https://www.instagram.com/samthewatchman</v>
      </c>
      <c r="G33" s="20">
        <f ca="1">IFERROR(__xludf.DUMMYFUNCTION("""COMPUTED_VALUE"""),382)</f>
        <v>382</v>
      </c>
      <c r="H33" s="20">
        <f ca="1">IFERROR(__xludf.DUMMYFUNCTION("""COMPUTED_VALUE"""),26)</f>
        <v>26</v>
      </c>
      <c r="I33" s="20" t="b">
        <f ca="1">IFERROR(__xludf.DUMMYFUNCTION("""COMPUTED_VALUE"""),TRUE)</f>
        <v>1</v>
      </c>
      <c r="J33" s="20" t="b">
        <f ca="1">IFERROR(__xludf.DUMMYFUNCTION("""COMPUTED_VALUE"""),FALSE)</f>
        <v>0</v>
      </c>
      <c r="K33" s="3"/>
      <c r="L33" s="3" t="str">
        <f ca="1">IFERROR(__xludf.DUMMYFUNCTION("""COMPUTED_VALUE"""),"Watches should be Worn not stored")</f>
        <v>Watches should be Worn not stored</v>
      </c>
      <c r="M33" s="25" t="str">
        <f ca="1">IFERROR(__xludf.DUMMYFUNCTION("""COMPUTED_VALUE"""),"Anonimo, Panerai, Prestex, Grand Seiko, Zero West, Arcanaut, Citizen, TAG Heuer, Brew Metric")</f>
        <v>Anonimo, Panerai, Prestex, Grand Seiko, Zero West, Arcanaut, Citizen, TAG Heuer, Brew Metric</v>
      </c>
      <c r="N33" s="25" t="str">
        <f ca="1">IFERROR(__xludf.DUMMYFUNCTION("""COMPUTED_VALUE"""),"Anonimo Unspecified N/A (~2500-3500) | Panerai Radiomir N/A (~5000-7000) | Grand Seiko Spring Drive SBGE201 (~5000-7000) | Panerai Luminor N/A (~4000-8000) | TAG Heuer Carrera Chronosprint N/A (~8000-10000) | Prestex Parker N/A (~500-1500) | Zero West Chr"&amp;"onograph N/A (~1000-3000) | Arcanaut ARC II — D'Arc Matter Gamma Green N/A (~1000-3000) | Citizen Skyhawk N/A (~500-1000) | Brew Metric N/A (~400-800)")</f>
        <v>Anonimo Unspecified N/A (~2500-3500) | Panerai Radiomir N/A (~5000-7000) | Grand Seiko Spring Drive SBGE201 (~5000-7000) | Panerai Luminor N/A (~4000-8000) | TAG Heuer Carrera Chronosprint N/A (~8000-10000) | Prestex Parker N/A (~500-1500) | Zero West Chronograph N/A (~1000-3000) | Arcanaut ARC II — D'Arc Matter Gamma Green N/A (~1000-3000) | Citizen Skyhawk N/A (~500-1000) | Brew Metric N/A (~400-800)</v>
      </c>
      <c r="O33" s="25" t="str">
        <f ca="1">IFERROR(__xludf.DUMMYFUNCTION("""COMPUTED_VALUE"""),"25000-40000")</f>
        <v>25000-40000</v>
      </c>
      <c r="P33" s="25" t="str">
        <f ca="1">IFERROR(__xludf.DUMMYFUNCTION("""COMPUTED_VALUE"""),"medium")</f>
        <v>medium</v>
      </c>
      <c r="Q33" s="25" t="str">
        <f ca="1">IFERROR(__xludf.DUMMYFUNCTION("""COMPUTED_VALUE"""),"dealer_business")</f>
        <v>dealer_business</v>
      </c>
      <c r="R33" s="3" t="str">
        <f ca="1">IFERROR(__xludf.DUMMYFUNCTION("""COMPUTED_VALUE"""),"high")</f>
        <v>high</v>
      </c>
      <c r="S33" s="3" t="str">
        <f ca="1">IFERROR(__xludf.DUMMYFUNCTION("""COMPUTED_VALUE"""),"Approach as a potential partner or a collector who might be interested in selling/trading. Acknowledge his watch brand and content creation efforts. Offer to discuss sourcing opportunities for his personal collection or potential collaborations related to"&amp;" his brand.")</f>
        <v>Approach as a potential partner or a collector who might be interested in selling/trading. Acknowledge his watch brand and content creation efforts. Offer to discuss sourcing opportunities for his personal collection or potential collaborations related to his brand.</v>
      </c>
      <c r="T33" s="3" t="str">
        <f ca="1">IFERROR(__xludf.DUMMYFUNCTION("""COMPUTED_VALUE"""),"Verified Instagram account, Owns multiple luxury watches (Grand Seiko, Panerai, TAG Heuer), Runs a watch brand (microbrand owner/seller)")</f>
        <v>Verified Instagram account, Owns multiple luxury watches (Grand Seiko, Panerai, TAG Heuer), Runs a watch brand (microbrand owner/seller)</v>
      </c>
      <c r="U33" s="3"/>
      <c r="V33" s="3"/>
      <c r="W33" s="3"/>
      <c r="X33" s="3">
        <f ca="1">IFERROR(__xludf.DUMMYFUNCTION("""COMPUTED_VALUE"""),0.0495)</f>
        <v>4.9500000000000002E-2</v>
      </c>
      <c r="Y33" s="3" t="str">
        <f ca="1">IFERROR(__xludf.DUMMYFUNCTION("""COMPUTED_VALUE"""),"The images primarily feature Anonimo watches, often in comparison with Panerai, providing historical and pricing context for the Anonimo brand. They appear to be informational or review-style posts.")</f>
        <v>The images primarily feature Anonimo watches, often in comparison with Panerai, providing historical and pricing context for the Anonimo brand. They appear to be informational or review-style posts.</v>
      </c>
      <c r="Z33" s="3" t="str">
        <f ca="1">IFERROR(__xludf.DUMMYFUNCTION("""COMPUTED_VALUE"""),"Sam is classified as a 'dealer' because he explicitly states he has 'Sold our first 10 watches' of his own brand, indicating he is a watch brand owner and seller. He also functions as a 'collector' and 'influencer' by showcasing a diverse personal collect"&amp;"ion of luxury and microbrand watches through 'wristchecks' and creating watch-related content. His verified status and active engagement in the watch market make him a high-potential contact for sourcing.")</f>
        <v>Sam is classified as a 'dealer' because he explicitly states he has 'Sold our first 10 watches' of his own brand, indicating he is a watch brand owner and seller. He also functions as a 'collector' and 'influencer' by showcasing a diverse personal collection of luxury and microbrand watches through 'wristchecks' and creating watch-related content. His verified status and active engagement in the watch market make him a high-potential contact for sourcing.</v>
      </c>
      <c r="AA33" s="3" t="str">
        <f ca="1">IFERROR(__xludf.DUMMYFUNCTION("""COMPUTED_VALUE"""),"loupethis")</f>
        <v>loupethis</v>
      </c>
      <c r="AB33" s="3" t="str">
        <f ca="1">IFERROR(__xludf.DUMMYFUNCTION("""COMPUTED_VALUE"""),"collector_page")</f>
        <v>collector_page</v>
      </c>
      <c r="AC33" s="14">
        <f ca="1">IFERROR(__xludf.DUMMYFUNCTION("""COMPUTED_VALUE"""),46097)</f>
        <v>46097</v>
      </c>
    </row>
    <row r="34" spans="1:29" ht="12.5" x14ac:dyDescent="0.25">
      <c r="A34" s="3" t="str">
        <f ca="1">IFERROR(__xludf.DUMMYFUNCTION("""COMPUTED_VALUE"""),"eugeniolongo_perioimplantology")</f>
        <v>eugeniolongo_perioimplantology</v>
      </c>
      <c r="B34" s="3" t="str">
        <f ca="1">IFERROR(__xludf.DUMMYFUNCTION("""COMPUTED_VALUE"""),"Eugenio Longo")</f>
        <v>Eugenio Longo</v>
      </c>
      <c r="C34" s="3" t="str">
        <f ca="1">IFERROR(__xludf.DUMMYFUNCTION("""COMPUTED_VALUE"""),"collector")</f>
        <v>collector</v>
      </c>
      <c r="D34" s="26">
        <f ca="1">IFERROR(__xludf.DUMMYFUNCTION("""COMPUTED_VALUE"""),8)</f>
        <v>8</v>
      </c>
      <c r="E34" s="26" t="str">
        <f ca="1">IFERROR(__xludf.DUMMYFUNCTION("""COMPUTED_VALUE"""),"high")</f>
        <v>high</v>
      </c>
      <c r="F34" s="21" t="str">
        <f ca="1">IFERROR(__xludf.DUMMYFUNCTION("""COMPUTED_VALUE"""),"https://www.instagram.com/eugeniolongo_perioimplantology")</f>
        <v>https://www.instagram.com/eugeniolongo_perioimplantology</v>
      </c>
      <c r="G34" s="20">
        <f ca="1">IFERROR(__xludf.DUMMYFUNCTION("""COMPUTED_VALUE"""),15935)</f>
        <v>15935</v>
      </c>
      <c r="H34" s="20">
        <f ca="1">IFERROR(__xludf.DUMMYFUNCTION("""COMPUTED_VALUE"""),504)</f>
        <v>504</v>
      </c>
      <c r="I34" s="20" t="b">
        <f ca="1">IFERROR(__xludf.DUMMYFUNCTION("""COMPUTED_VALUE"""),FALSE)</f>
        <v>0</v>
      </c>
      <c r="J34" s="20" t="b">
        <f ca="1">IFERROR(__xludf.DUMMYFUNCTION("""COMPUTED_VALUE"""),TRUE)</f>
        <v>1</v>
      </c>
      <c r="K34" s="3" t="str">
        <f ca="1">IFERROR(__xludf.DUMMYFUNCTION("""COMPUTED_VALUE"""),"None")</f>
        <v>None</v>
      </c>
      <c r="L34" s="3" t="str">
        <f ca="1">IFERROR(__xludf.DUMMYFUNCTION("""COMPUTED_VALUE"""),"Married 
Lecce 
Ceo @ios_lecce 
Active member @iaed.it 
Active member @iaoonline 
Perio Impl Oral Surg
Adj Prof University of Genova , 
UNINOVE SP 🇧🇷")</f>
        <v>Married 
Lecce 
Ceo @ios_lecce 
Active member @iaed.it 
Active member @iaoonline 
Perio Impl Oral Surg
Adj Prof University of Genova , 
UNINOVE SP 🇧🇷</v>
      </c>
      <c r="M34" s="25" t="str">
        <f ca="1">IFERROR(__xludf.DUMMYFUNCTION("""COMPUTED_VALUE"""),"Rolex")</f>
        <v>Rolex</v>
      </c>
      <c r="N34" s="25" t="str">
        <f ca="1">IFERROR(__xludf.DUMMYFUNCTION("""COMPUTED_VALUE"""),"Rolex Day-Date unknown (~$30,000 - $60,000) | Rolex Datejust (or similar) unknown (~$8,000 - $15,000)")</f>
        <v>Rolex Day-Date unknown (~$30,000 - $60,000) | Rolex Datejust (or similar) unknown (~$8,000 - $15,000)</v>
      </c>
      <c r="O34" s="25" t="str">
        <f ca="1">IFERROR(__xludf.DUMMYFUNCTION("""COMPUTED_VALUE"""),"$38,000 - $75,000")</f>
        <v>$38,000 - $75,000</v>
      </c>
      <c r="P34" s="25" t="str">
        <f ca="1">IFERROR(__xludf.DUMMYFUNCTION("""COMPUTED_VALUE"""),"high")</f>
        <v>high</v>
      </c>
      <c r="Q34" s="25" t="str">
        <f ca="1">IFERROR(__xludf.DUMMYFUNCTION("""COMPUTED_VALUE"""),"personal_collector")</f>
        <v>personal_collector</v>
      </c>
      <c r="R34" s="3" t="str">
        <f ca="1">IFERROR(__xludf.DUMMYFUNCTION("""COMPUTED_VALUE"""),"medium")</f>
        <v>medium</v>
      </c>
      <c r="S34" s="25" t="str">
        <f ca="1">IFERROR(__xludf.DUMMYFUNCTION("""COMPUTED_VALUE"""),"Given his professional profile, a highly professional and respectful approach is necessary. Focus on understanding his interests rather than an immediate sales pitch. An initial outreach could acknowledge his professional achievements and subtly mention a"&amp;"n interest in connecting with fellow enthusiasts, without directly asking about his watches.")</f>
        <v>Given his professional profile, a highly professional and respectful approach is necessary. Focus on understanding his interests rather than an immediate sales pitch. An initial outreach could acknowledge his professional achievements and subtly mention an interest in connecting with fellow enthusiasts, without directly asking about his watches.</v>
      </c>
      <c r="T34" s="25" t="str">
        <f ca="1">IFERROR(__xludf.DUMMYFUNCTION("""COMPUTED_VALUE"""),"CEO of dental clinic (@ios_lecce), Adjunct Professor at University of Genova and UNINOVE SP 🇧🇷, Specialized in Periodontology, Implantology, Oral Surgery, Publishes clinical articles in prestigious journals (e.g., Journal of Esthetic and Restorative Den"&amp;"tistry), Well-dressed (houndstooth jacket, cream suit, stylish red glasses), Luxury watches (Rolex Day-Date)")</f>
        <v>CEO of dental clinic (@ios_lecce), Adjunct Professor at University of Genova and UNINOVE SP 🇧🇷, Specialized in Periodontology, Implantology, Oral Surgery, Publishes clinical articles in prestigious journals (e.g., Journal of Esthetic and Restorative Dentistry), Well-dressed (houndstooth jacket, cream suit, stylish red glasses), Luxury watches (Rolex Day-Date)</v>
      </c>
      <c r="U34" s="3"/>
      <c r="V34" s="3"/>
      <c r="W34" s="3"/>
      <c r="X34" s="3">
        <f ca="1">IFERROR(__xludf.DUMMYFUNCTION("""COMPUTED_VALUE"""),0.0117)</f>
        <v>1.17E-2</v>
      </c>
      <c r="Y34" s="3" t="str">
        <f ca="1">IFERROR(__xludf.DUMMYFUNCTION("""COMPUTED_VALUE"""),"The images primarily showcase Eugenio Longo in professional settings, giving presentations or attending conferences related to dentistry. Several images feature him wearing luxury watches, including a prominent gold Rolex Day-Date on a President bracelet "&amp;"and another metal bracelet Rolex.")</f>
        <v>The images primarily showcase Eugenio Longo in professional settings, giving presentations or attending conferences related to dentistry. Several images feature him wearing luxury watches, including a prominent gold Rolex Day-Date on a President bracelet and another metal bracelet Rolex.</v>
      </c>
      <c r="Z34" s="3" t="str">
        <f ca="1">IFERROR(__xludf.DUMMYFUNCTION("""COMPUTED_VALUE"""),"Eugenio Longo is classified as a collector due to his ownership of multiple identifiable luxury watches, including a high-value Rolex Day-Date. His bio indicates a highly successful career as a CEO of a dental clinic and a university professor, signaling "&amp;"significant wealth. Although his Instagram is professionally focused on dentistry, his personal watch choices suggest an appreciation for luxury timepieces.")</f>
        <v>Eugenio Longo is classified as a collector due to his ownership of multiple identifiable luxury watches, including a high-value Rolex Day-Date. His bio indicates a highly successful career as a CEO of a dental clinic and a university professor, signaling significant wealth. Although his Instagram is professionally focused on dentistry, his personal watch choices suggest an appreciation for luxury timepieces.</v>
      </c>
      <c r="AA34" s="3" t="str">
        <f ca="1">IFERROR(__xludf.DUMMYFUNCTION("""COMPUTED_VALUE"""),"loupethis")</f>
        <v>loupethis</v>
      </c>
      <c r="AB34" s="3" t="str">
        <f ca="1">IFERROR(__xludf.DUMMYFUNCTION("""COMPUTED_VALUE"""),"collector_page")</f>
        <v>collector_page</v>
      </c>
      <c r="AC34" s="14">
        <f ca="1">IFERROR(__xludf.DUMMYFUNCTION("""COMPUTED_VALUE"""),46097)</f>
        <v>46097</v>
      </c>
    </row>
    <row r="35" spans="1:29" ht="12.5" x14ac:dyDescent="0.25">
      <c r="A35" s="3" t="str">
        <f ca="1">IFERROR(__xludf.DUMMYFUNCTION("""COMPUTED_VALUE"""),"wannabuyawatch_official")</f>
        <v>wannabuyawatch_official</v>
      </c>
      <c r="B35" s="3" t="str">
        <f ca="1">IFERROR(__xludf.DUMMYFUNCTION("""COMPUTED_VALUE"""),"Wanna Buy A Watch?")</f>
        <v>Wanna Buy A Watch?</v>
      </c>
      <c r="C35" s="3" t="str">
        <f ca="1">IFERROR(__xludf.DUMMYFUNCTION("""COMPUTED_VALUE"""),"dealer")</f>
        <v>dealer</v>
      </c>
      <c r="D35" s="24">
        <f ca="1">IFERROR(__xludf.DUMMYFUNCTION("""COMPUTED_VALUE"""),7)</f>
        <v>7</v>
      </c>
      <c r="E35" s="24" t="str">
        <f ca="1">IFERROR(__xludf.DUMMYFUNCTION("""COMPUTED_VALUE"""),"high")</f>
        <v>high</v>
      </c>
      <c r="F35" s="21" t="str">
        <f ca="1">IFERROR(__xludf.DUMMYFUNCTION("""COMPUTED_VALUE"""),"https://www.instagram.com/wannabuyawatch_official")</f>
        <v>https://www.instagram.com/wannabuyawatch_official</v>
      </c>
      <c r="G35" s="20">
        <f ca="1">IFERROR(__xludf.DUMMYFUNCTION("""COMPUTED_VALUE"""),389)</f>
        <v>389</v>
      </c>
      <c r="H35" s="20">
        <f ca="1">IFERROR(__xludf.DUMMYFUNCTION("""COMPUTED_VALUE"""),8)</f>
        <v>8</v>
      </c>
      <c r="I35" s="20" t="b">
        <f ca="1">IFERROR(__xludf.DUMMYFUNCTION("""COMPUTED_VALUE"""),FALSE)</f>
        <v>0</v>
      </c>
      <c r="J35" s="20" t="b">
        <f ca="1">IFERROR(__xludf.DUMMYFUNCTION("""COMPUTED_VALUE"""),FALSE)</f>
        <v>0</v>
      </c>
      <c r="K35" s="3"/>
      <c r="L35" s="3" t="str">
        <f ca="1">IFERROR(__xludf.DUMMYFUNCTION("""COMPUTED_VALUE"""),"“LA’s Horological Epicenter” for 40 years! 8441 Melrose Ave, W Hollywood, CA 90069 323 653 0467
Hours Tues, Thurs, Sat. 11-5
By appointment please")</f>
        <v>“LA’s Horological Epicenter” for 40 years! 8441 Melrose Ave, W Hollywood, CA 90069 323 653 0467
Hours Tues, Thurs, Sat. 11-5
By appointment please</v>
      </c>
      <c r="M35" s="25" t="str">
        <f ca="1">IFERROR(__xludf.DUMMYFUNCTION("""COMPUTED_VALUE"""),"IWC, Cartier, Rolex, Omega, Tudor")</f>
        <v>IWC, Cartier, Rolex, Omega, Tudor</v>
      </c>
      <c r="N35" s="25" t="str">
        <f ca="1">IFERROR(__xludf.DUMMYFUNCTION("""COMPUTED_VALUE"""),"IWC 18K YG Automatic Dress Watch circa 1970 (~2500-6000) | Cartier Tank MC 34 x 43mm (~3000-5000) | Rolex Datejust 16233, 16000 (~4000-8000) | Rolex Day Date President 1803, 18038 (~8000-15000) | Omega Seamaster 600 135.012 (~800-1500) | Tudor Prince Oyst"&amp;"erdate 74100 (~1500-3000)")</f>
        <v>IWC 18K YG Automatic Dress Watch circa 1970 (~2500-6000) | Cartier Tank MC 34 x 43mm (~3000-5000) | Rolex Datejust 16233, 16000 (~4000-8000) | Rolex Day Date President 1803, 18038 (~8000-15000) | Omega Seamaster 600 135.012 (~800-1500) | Tudor Prince Oysterdate 74100 (~1500-3000)</v>
      </c>
      <c r="O35" s="25" t="str">
        <f ca="1">IFERROR(__xludf.DUMMYFUNCTION("""COMPUTED_VALUE"""),"50000-150000+ (dealer inventory)")</f>
        <v>50000-150000+ (dealer inventory)</v>
      </c>
      <c r="P35" s="25" t="str">
        <f ca="1">IFERROR(__xludf.DUMMYFUNCTION("""COMPUTED_VALUE"""),"unknown")</f>
        <v>unknown</v>
      </c>
      <c r="Q35" s="25" t="str">
        <f ca="1">IFERROR(__xludf.DUMMYFUNCTION("""COMPUTED_VALUE"""),"dealer_business")</f>
        <v>dealer_business</v>
      </c>
      <c r="R35" s="3" t="str">
        <f ca="1">IFERROR(__xludf.DUMMYFUNCTION("""COMPUTED_VALUE"""),"high")</f>
        <v>high</v>
      </c>
      <c r="S35" s="3" t="str">
        <f ca="1">IFERROR(__xludf.DUMMYFUNCTION("""COMPUTED_VALUE"""),"Professional email or phone call offering wholesale/dealer pricing on inventory pieces")</f>
        <v>Professional email or phone call offering wholesale/dealer pricing on inventory pieces</v>
      </c>
      <c r="T35" s="3" t="str">
        <f ca="1">IFERROR(__xludf.DUMMYFUNCTION("""COMPUTED_VALUE"""),"Established Melrose Ave location for 40 years, Premium West Hollywood address")</f>
        <v>Established Melrose Ave location for 40 years, Premium West Hollywood address</v>
      </c>
      <c r="U35" s="3"/>
      <c r="V35" s="3" t="str">
        <f ca="1">IFERROR(__xludf.DUMMYFUNCTION("""COMPUTED_VALUE"""),"90069 323 653")</f>
        <v>90069 323 653</v>
      </c>
      <c r="W35" s="21" t="str">
        <f ca="1">IFERROR(__xludf.DUMMYFUNCTION("""COMPUTED_VALUE"""),"http://www.wannabuyawatch.com/")</f>
        <v>http://www.wannabuyawatch.com/</v>
      </c>
      <c r="X35" s="3">
        <f ca="1">IFERROR(__xludf.DUMMYFUNCTION("""COMPUTED_VALUE"""),0.035)</f>
        <v>3.5000000000000003E-2</v>
      </c>
      <c r="Y35" s="3" t="str">
        <f ca="1">IFERROR(__xludf.DUMMYFUNCTION("""COMPUTED_VALUE"""),"The images showcase a single vintage IWC automatic dress watch in a gold-toned case with a silver dial and black alligator strap, presented through detailed product shots and a wrist shot, suggesting it is part of a dealer's inventory for sale.")</f>
        <v>The images showcase a single vintage IWC automatic dress watch in a gold-toned case with a silver dial and black alligator strap, presented through detailed product shots and a wrist shot, suggesting it is part of a dealer's inventory for sale.</v>
      </c>
      <c r="Z35" s="3" t="str">
        <f ca="1">IFERROR(__xludf.DUMMYFUNCTION("""COMPUTED_VALUE"""),"This is a legitimate vintage watch dealer with decades of experience on prestigious Melrose Ave. They handle quality pieces from premium brands and would be an excellent sourcing partner rather than a customer, as they need inventory to sell to their coll"&amp;"ectors.")</f>
        <v>This is a legitimate vintage watch dealer with decades of experience on prestigious Melrose Ave. They handle quality pieces from premium brands and would be an excellent sourcing partner rather than a customer, as they need inventory to sell to their collectors.</v>
      </c>
      <c r="AA35" s="3" t="str">
        <f ca="1">IFERROR(__xludf.DUMMYFUNCTION("""COMPUTED_VALUE"""),"loupethis")</f>
        <v>loupethis</v>
      </c>
      <c r="AB35" s="3" t="str">
        <f ca="1">IFERROR(__xludf.DUMMYFUNCTION("""COMPUTED_VALUE"""),"collector_page")</f>
        <v>collector_page</v>
      </c>
      <c r="AC35" s="14">
        <f ca="1">IFERROR(__xludf.DUMMYFUNCTION("""COMPUTED_VALUE"""),46092)</f>
        <v>46092</v>
      </c>
    </row>
    <row r="36" spans="1:29" ht="12.5" x14ac:dyDescent="0.25">
      <c r="A36" s="3" t="str">
        <f ca="1">IFERROR(__xludf.DUMMYFUNCTION("""COMPUTED_VALUE"""),"gunnertachejose")</f>
        <v>gunnertachejose</v>
      </c>
      <c r="B36" s="3" t="str">
        <f ca="1">IFERROR(__xludf.DUMMYFUNCTION("""COMPUTED_VALUE"""),"Jose R. Perez")</f>
        <v>Jose R. Perez</v>
      </c>
      <c r="C36" s="3" t="str">
        <f ca="1">IFERROR(__xludf.DUMMYFUNCTION("""COMPUTED_VALUE"""),"collector")</f>
        <v>collector</v>
      </c>
      <c r="D36" s="29">
        <f ca="1">IFERROR(__xludf.DUMMYFUNCTION("""COMPUTED_VALUE"""),7)</f>
        <v>7</v>
      </c>
      <c r="E36" s="29" t="str">
        <f ca="1">IFERROR(__xludf.DUMMYFUNCTION("""COMPUTED_VALUE"""),"high")</f>
        <v>high</v>
      </c>
      <c r="F36" s="21" t="str">
        <f ca="1">IFERROR(__xludf.DUMMYFUNCTION("""COMPUTED_VALUE"""),"https://www.instagram.com/gunnertachejose")</f>
        <v>https://www.instagram.com/gunnertachejose</v>
      </c>
      <c r="G36" s="20">
        <f ca="1">IFERROR(__xludf.DUMMYFUNCTION("""COMPUTED_VALUE"""),571)</f>
        <v>571</v>
      </c>
      <c r="H36" s="20">
        <f ca="1">IFERROR(__xludf.DUMMYFUNCTION("""COMPUTED_VALUE"""),51)</f>
        <v>51</v>
      </c>
      <c r="I36" s="20" t="b">
        <f ca="1">IFERROR(__xludf.DUMMYFUNCTION("""COMPUTED_VALUE"""),FALSE)</f>
        <v>0</v>
      </c>
      <c r="J36" s="20" t="b">
        <f ca="1">IFERROR(__xludf.DUMMYFUNCTION("""COMPUTED_VALUE"""),FALSE)</f>
        <v>0</v>
      </c>
      <c r="K36" s="3"/>
      <c r="L36" s="3"/>
      <c r="M36" s="25" t="str">
        <f ca="1">IFERROR(__xludf.DUMMYFUNCTION("""COMPUTED_VALUE"""),"Konstantin Chaykin, Ororwatch J. Sarnowski, OAN GIO")</f>
        <v>Konstantin Chaykin, Ororwatch J. Sarnowski, OAN GIO</v>
      </c>
      <c r="N36" s="25" t="str">
        <f ca="1">IFERROR(__xludf.DUMMYFUNCTION("""COMPUTED_VALUE"""),"Konstantin Chaykin Joker (Wristmon Collection) Not visible (~$20,000 - $50,000+) | Ororwatch J. Sarnowski GYMRU Not visible (~$1,000 - $3,000) | OAN GIO Guilloché Dial (Purple) Not visible (~$1,000 - $3,000)")</f>
        <v>Konstantin Chaykin Joker (Wristmon Collection) Not visible (~$20,000 - $50,000+) | Ororwatch J. Sarnowski GYMRU Not visible (~$1,000 - $3,000) | OAN GIO Guilloché Dial (Purple) Not visible (~$1,000 - $3,000)</v>
      </c>
      <c r="O36" s="25" t="str">
        <f ca="1">IFERROR(__xludf.DUMMYFUNCTION("""COMPUTED_VALUE"""),"$30,000 - $100,000+")</f>
        <v>$30,000 - $100,000+</v>
      </c>
      <c r="P36" s="28" t="str">
        <f ca="1">IFERROR(__xludf.DUMMYFUNCTION("""COMPUTED_VALUE"""),"high")</f>
        <v>high</v>
      </c>
      <c r="Q36" s="25" t="str">
        <f ca="1">IFERROR(__xludf.DUMMYFUNCTION("""COMPUTED_VALUE"""),"personal_collector")</f>
        <v>personal_collector</v>
      </c>
      <c r="R36" s="3" t="str">
        <f ca="1">IFERROR(__xludf.DUMMYFUNCTION("""COMPUTED_VALUE"""),"medium")</f>
        <v>medium</v>
      </c>
      <c r="S36" s="25" t="str">
        <f ca="1">IFERROR(__xludf.DUMMYFUNCTION("""COMPUTED_VALUE"""),"Direct message with focus on rare pieces or international sourcing opportunities, emphasize collector-to-collector relationship")</f>
        <v>Direct message with focus on rare pieces or international sourcing opportunities, emphasize collector-to-collector relationship</v>
      </c>
      <c r="T36" s="25" t="str">
        <f ca="1">IFERROR(__xludf.DUMMYFUNCTION("""COMPUTED_VALUE"""),"Konstantin Chaykin luxury watch ownership, Attendance at watch exhibitions/events, Collection from 10 different countries")</f>
        <v>Konstantin Chaykin luxury watch ownership, Attendance at watch exhibitions/events, Collection from 10 different countries</v>
      </c>
      <c r="U36" s="27"/>
      <c r="V36" s="3"/>
      <c r="W36" s="3"/>
      <c r="X36" s="3">
        <f ca="1">IFERROR(__xludf.DUMMYFUNCTION("""COMPUTED_VALUE"""),0.035)</f>
        <v>3.5000000000000003E-2</v>
      </c>
      <c r="Y36" s="3" t="str">
        <f ca="1">IFERROR(__xludf.DUMMYFUNCTION("""COMPUTED_VALUE"""),"The images showcase a mix of product shots for independent/microbrand watches and selfies of the user attending watch exhibitions. The user is seen wearing a distinctive high-end Konstantin Chaykin 'Joker' watch, an OAN GIO microbrand, and another unident"&amp;"ified watch, indicating a diverse personal collection and active participation in the watch community.")</f>
        <v>The images showcase a mix of product shots for independent/microbrand watches and selfies of the user attending watch exhibitions. The user is seen wearing a distinctive high-end Konstantin Chaykin 'Joker' watch, an OAN GIO microbrand, and another unidentified watch, indicating a diverse personal collection and active participation in the watch community.</v>
      </c>
      <c r="Z36" s="3" t="str">
        <f ca="1">IFERROR(__xludf.DUMMYFUNCTION("""COMPUTED_VALUE"""),"Clear personal collector with documented ownership of rare Konstantin Chaykin piece and international watch connections. Active in watch community with medium-sized collection spanning multiple countries, indicating good sourcing potential despite limited"&amp;" social media presence.")</f>
        <v>Clear personal collector with documented ownership of rare Konstantin Chaykin piece and international watch connections. Active in watch community with medium-sized collection spanning multiple countries, indicating good sourcing potential despite limited social media presence.</v>
      </c>
      <c r="AA36" s="3" t="str">
        <f ca="1">IFERROR(__xludf.DUMMYFUNCTION("""COMPUTED_VALUE"""),"loupethis")</f>
        <v>loupethis</v>
      </c>
      <c r="AB36" s="3" t="str">
        <f ca="1">IFERROR(__xludf.DUMMYFUNCTION("""COMPUTED_VALUE"""),"collector_page")</f>
        <v>collector_page</v>
      </c>
      <c r="AC36" s="14">
        <f ca="1">IFERROR(__xludf.DUMMYFUNCTION("""COMPUTED_VALUE"""),46097)</f>
        <v>46097</v>
      </c>
    </row>
    <row r="37" spans="1:29" ht="12.5" x14ac:dyDescent="0.25">
      <c r="A37" s="3" t="str">
        <f ca="1">IFERROR(__xludf.DUMMYFUNCTION("""COMPUTED_VALUE"""),"the_watch_i_watch")</f>
        <v>the_watch_i_watch</v>
      </c>
      <c r="B37" s="3"/>
      <c r="C37" s="3" t="str">
        <f ca="1">IFERROR(__xludf.DUMMYFUNCTION("""COMPUTED_VALUE"""),"collector")</f>
        <v>collector</v>
      </c>
      <c r="D37" s="29">
        <f ca="1">IFERROR(__xludf.DUMMYFUNCTION("""COMPUTED_VALUE"""),7)</f>
        <v>7</v>
      </c>
      <c r="E37" s="29" t="str">
        <f ca="1">IFERROR(__xludf.DUMMYFUNCTION("""COMPUTED_VALUE"""),"high")</f>
        <v>high</v>
      </c>
      <c r="F37" s="21" t="str">
        <f ca="1">IFERROR(__xludf.DUMMYFUNCTION("""COMPUTED_VALUE"""),"https://www.instagram.com/the_watch_i_watch")</f>
        <v>https://www.instagram.com/the_watch_i_watch</v>
      </c>
      <c r="G37" s="20">
        <f ca="1">IFERROR(__xludf.DUMMYFUNCTION("""COMPUTED_VALUE"""),2248)</f>
        <v>2248</v>
      </c>
      <c r="H37" s="20">
        <f ca="1">IFERROR(__xludf.DUMMYFUNCTION("""COMPUTED_VALUE"""),178)</f>
        <v>178</v>
      </c>
      <c r="I37" s="20" t="b">
        <f ca="1">IFERROR(__xludf.DUMMYFUNCTION("""COMPUTED_VALUE"""),FALSE)</f>
        <v>0</v>
      </c>
      <c r="J37" s="20" t="b">
        <f ca="1">IFERROR(__xludf.DUMMYFUNCTION("""COMPUTED_VALUE"""),FALSE)</f>
        <v>0</v>
      </c>
      <c r="K37" s="3"/>
      <c r="L37" s="3" t="str">
        <f ca="1">IFERROR(__xludf.DUMMYFUNCTION("""COMPUTED_VALUE"""),"🇫🇷 Vintage watches addict | Here you can see the watch I watch ⌚️")</f>
        <v>🇫🇷 Vintage watches addict | Here you can see the watch I watch ⌚️</v>
      </c>
      <c r="M37" s="25" t="str">
        <f ca="1">IFERROR(__xludf.DUMMYFUNCTION("""COMPUTED_VALUE"""),"Blancpain, ZRC, Eska, Aquastar, Eberhard, Mido, Eterna, Richard, Droz")</f>
        <v>Blancpain, ZRC, Eska, Aquastar, Eberhard, Mido, Eterna, Richard, Droz</v>
      </c>
      <c r="N37" s="25" t="str">
        <f ca="1">IFERROR(__xludf.DUMMYFUNCTION("""COMPUTED_VALUE"""),"Blancpain Fifty Fathoms unknown (~$8,000-15,000) | Aquastar Deepstar unknown (~$3,000-8,000) | ZRC Grands Fonds Series 1 &amp; 2 unknown (~$2,000-5,000) | Eberhard Scafograf 300 unknown (~$2,000-4,000)")</f>
        <v>Blancpain Fifty Fathoms unknown (~$8,000-15,000) | Aquastar Deepstar unknown (~$3,000-8,000) | ZRC Grands Fonds Series 1 &amp; 2 unknown (~$2,000-5,000) | Eberhard Scafograf 300 unknown (~$2,000-4,000)</v>
      </c>
      <c r="O37" s="25" t="str">
        <f ca="1">IFERROR(__xludf.DUMMYFUNCTION("""COMPUTED_VALUE"""),"$50,000-100,000")</f>
        <v>$50,000-100,000</v>
      </c>
      <c r="P37" s="25" t="str">
        <f ca="1">IFERROR(__xludf.DUMMYFUNCTION("""COMPUTED_VALUE"""),"medium")</f>
        <v>medium</v>
      </c>
      <c r="Q37" s="25" t="str">
        <f ca="1">IFERROR(__xludf.DUMMYFUNCTION("""COMPUTED_VALUE"""),"personal_collector")</f>
        <v>personal_collector</v>
      </c>
      <c r="R37" s="3" t="str">
        <f ca="1">IFERROR(__xludf.DUMMYFUNCTION("""COMPUTED_VALUE"""),"high")</f>
        <v>high</v>
      </c>
      <c r="S37" s="3" t="str">
        <f ca="1">IFERROR(__xludf.DUMMYFUNCTION("""COMPUTED_VALUE"""),"Direct message with specific vintage dive watch offerings, particularly French brands or rare pieces that would complement their collection")</f>
        <v>Direct message with specific vintage dive watch offerings, particularly French brands or rare pieces that would complement their collection</v>
      </c>
      <c r="T37" s="3" t="str">
        <f ca="1">IFERROR(__xludf.DUMMYFUNCTION("""COMPUTED_VALUE"""),"Owns multiple vintage dive watches, French location suggests European collector market")</f>
        <v>Owns multiple vintage dive watches, French location suggests European collector market</v>
      </c>
      <c r="U37" s="3"/>
      <c r="V37" s="3"/>
      <c r="W37" s="3"/>
      <c r="X37" s="3">
        <f ca="1">IFERROR(__xludf.DUMMYFUNCTION("""COMPUTED_VALUE"""),0.0915)</f>
        <v>9.1499999999999998E-2</v>
      </c>
      <c r="Y37" s="3" t="str">
        <f ca="1">IFERROR(__xludf.DUMMYFUNCTION("""COMPUTED_VALUE"""),"Vision analysis failed: Unexpected non-whitespace character after JSON at position 1507 (line 41 column 4)")</f>
        <v>Vision analysis failed: Unexpected non-whitespace character after JSON at position 1507 (line 41 column 4)</v>
      </c>
      <c r="Z37" s="3" t="str">
        <f ca="1">IFERROR(__xludf.DUMMYFUNCTION("""COMPUTED_VALUE"""),"This is clearly a dedicated vintage dive watch collector with a focused collection of rare and valuable pieces including Blancpain Fifty Fathoms and other sought-after vintage divers. The specific knowledge and 'new in collection' posts indicate active bu"&amp;"ying/selling activity, making them a strong sourcing prospect.")</f>
        <v>This is clearly a dedicated vintage dive watch collector with a focused collection of rare and valuable pieces including Blancpain Fifty Fathoms and other sought-after vintage divers. The specific knowledge and 'new in collection' posts indicate active buying/selling activity, making them a strong sourcing prospect.</v>
      </c>
      <c r="AA37" s="3" t="str">
        <f ca="1">IFERROR(__xludf.DUMMYFUNCTION("""COMPUTED_VALUE"""),"loupethis")</f>
        <v>loupethis</v>
      </c>
      <c r="AB37" s="3" t="str">
        <f ca="1">IFERROR(__xludf.DUMMYFUNCTION("""COMPUTED_VALUE"""),"collector_page")</f>
        <v>collector_page</v>
      </c>
      <c r="AC37" s="14">
        <f ca="1">IFERROR(__xludf.DUMMYFUNCTION("""COMPUTED_VALUE"""),46097)</f>
        <v>46097</v>
      </c>
    </row>
    <row r="38" spans="1:29" ht="12.5" x14ac:dyDescent="0.25">
      <c r="A38" s="3" t="str">
        <f ca="1">IFERROR(__xludf.DUMMYFUNCTION("""COMPUTED_VALUE"""),"dial3din")</f>
        <v>dial3din</v>
      </c>
      <c r="B38" s="3" t="str">
        <f ca="1">IFERROR(__xludf.DUMMYFUNCTION("""COMPUTED_VALUE"""),"Zuzox")</f>
        <v>Zuzox</v>
      </c>
      <c r="C38" s="3" t="str">
        <f ca="1">IFERROR(__xludf.DUMMYFUNCTION("""COMPUTED_VALUE"""),"collector")</f>
        <v>collector</v>
      </c>
      <c r="D38" s="24">
        <f ca="1">IFERROR(__xludf.DUMMYFUNCTION("""COMPUTED_VALUE"""),7)</f>
        <v>7</v>
      </c>
      <c r="E38" s="24" t="str">
        <f ca="1">IFERROR(__xludf.DUMMYFUNCTION("""COMPUTED_VALUE"""),"high")</f>
        <v>high</v>
      </c>
      <c r="F38" s="21" t="str">
        <f ca="1">IFERROR(__xludf.DUMMYFUNCTION("""COMPUTED_VALUE"""),"https://www.instagram.com/dial3din")</f>
        <v>https://www.instagram.com/dial3din</v>
      </c>
      <c r="G38" s="20">
        <f ca="1">IFERROR(__xludf.DUMMYFUNCTION("""COMPUTED_VALUE"""),256)</f>
        <v>256</v>
      </c>
      <c r="H38" s="20">
        <f ca="1">IFERROR(__xludf.DUMMYFUNCTION("""COMPUTED_VALUE"""),76)</f>
        <v>76</v>
      </c>
      <c r="I38" s="20" t="b">
        <f ca="1">IFERROR(__xludf.DUMMYFUNCTION("""COMPUTED_VALUE"""),FALSE)</f>
        <v>0</v>
      </c>
      <c r="J38" s="20" t="b">
        <f ca="1">IFERROR(__xludf.DUMMYFUNCTION("""COMPUTED_VALUE"""),FALSE)</f>
        <v>0</v>
      </c>
      <c r="K38" s="3" t="str">
        <f ca="1">IFERROR(__xludf.DUMMYFUNCTION("""COMPUTED_VALUE"""),"Community")</f>
        <v>Community</v>
      </c>
      <c r="L38" s="3" t="str">
        <f ca="1">IFERROR(__xludf.DUMMYFUNCTION("""COMPUTED_VALUE"""),"🐝 Mancunian watch collector
All photos are my own, no items are for sale")</f>
        <v>🐝 Mancunian watch collector
All photos are my own, no items are for sale</v>
      </c>
      <c r="M38" s="25" t="str">
        <f ca="1">IFERROR(__xludf.DUMMYFUNCTION("""COMPUTED_VALUE"""),"A. Lange &amp; Söhne, Breguet, Rolex, Tudor, Patek Philippe, Grand Seiko, Cartier, Jaeger-LeCoultre")</f>
        <v>A. Lange &amp; Söhne, Breguet, Rolex, Tudor, Patek Philippe, Grand Seiko, Cartier, Jaeger-LeCoultre</v>
      </c>
      <c r="N38" s="25" t="str">
        <f ca="1">IFERROR(__xludf.DUMMYFUNCTION("""COMPUTED_VALUE"""),"A. Lange &amp; Söhne Cabaret Date 107.032 (~$25,000 - $45,000) | Breguet Tradition 7027 (~$30,000 - $50,000) | Rolex Air-King 14000 (~$3,000 - $5,000) | Rolex Day-Date unknown (~$20,000 - $40,000) | Tudor Submariner 9411 (~$8,000 - $15,000) | Grand Seiko Spri"&amp;"ng Drive SLGA025 (~$4,000 - $6,000) | Patek Philippe Gondolo unknown (~$15,000 - $25,000)")</f>
        <v>A. Lange &amp; Söhne Cabaret Date 107.032 (~$25,000 - $45,000) | Breguet Tradition 7027 (~$30,000 - $50,000) | Rolex Air-King 14000 (~$3,000 - $5,000) | Rolex Day-Date unknown (~$20,000 - $40,000) | Tudor Submariner 9411 (~$8,000 - $15,000) | Grand Seiko Spring Drive SLGA025 (~$4,000 - $6,000) | Patek Philippe Gondolo unknown (~$15,000 - $25,000)</v>
      </c>
      <c r="O38" s="25" t="str">
        <f ca="1">IFERROR(__xludf.DUMMYFUNCTION("""COMPUTED_VALUE"""),"$105,000 - $186,000")</f>
        <v>$105,000 - $186,000</v>
      </c>
      <c r="P38" s="25" t="str">
        <f ca="1">IFERROR(__xludf.DUMMYFUNCTION("""COMPUTED_VALUE"""),"high")</f>
        <v>high</v>
      </c>
      <c r="Q38" s="25" t="str">
        <f ca="1">IFERROR(__xludf.DUMMYFUNCTION("""COMPUTED_VALUE"""),"personal_collector")</f>
        <v>personal_collector</v>
      </c>
      <c r="R38" s="3" t="str">
        <f ca="1">IFERROR(__xludf.DUMMYFUNCTION("""COMPUTED_VALUE"""),"medium")</f>
        <v>medium</v>
      </c>
      <c r="S38" s="3" t="str">
        <f ca="1">IFERROR(__xludf.DUMMYFUNCTION("""COMPUTED_VALUE"""),"Respectful DM acknowledging their collection expertise and no-sale policy, but expressing interest in sourcing opportunities if circumstances change, especially given upcoming collection changes")</f>
        <v>Respectful DM acknowledging their collection expertise and no-sale policy, but expressing interest in sourcing opportunities if circumstances change, especially given upcoming collection changes</v>
      </c>
      <c r="T38" s="3" t="str">
        <f ca="1">IFERROR(__xludf.DUMMYFUNCTION("""COMPUTED_VALUE"""),"High-end luxury watch collection, A. Lange &amp; Söhne ownership, Multiple Rolex pieces, Patek Philippe ownership, Breguet ownership, Professional watch photography setup")</f>
        <v>High-end luxury watch collection, A. Lange &amp; Söhne ownership, Multiple Rolex pieces, Patek Philippe ownership, Breguet ownership, Professional watch photography setup</v>
      </c>
      <c r="U38" s="3"/>
      <c r="V38" s="3"/>
      <c r="W38" s="3"/>
      <c r="X38" s="3">
        <f ca="1">IFERROR(__xludf.DUMMYFUNCTION("""COMPUTED_VALUE"""),0.0524)</f>
        <v>5.2400000000000002E-2</v>
      </c>
      <c r="Y38" s="3" t="str">
        <f ca="1">IFERROR(__xludf.DUMMYFUNCTION("""COMPUTED_VALUE"""),"The images showcase an A. Lange &amp; Söhne Cabaret Date in rose gold, featuring detailed close-ups of its exquisite movement with Glashütte ribbing, blued screws, and hand-engraved balance cock, alongside a wrist shot highlighting its elegant rectangular dia"&amp;"l with a large date complication.")</f>
        <v>The images showcase an A. Lange &amp; Söhne Cabaret Date in rose gold, featuring detailed close-ups of its exquisite movement with Glashütte ribbing, blued screws, and hand-engraved balance cock, alongside a wrist shot highlighting its elegant rectangular dial with a large date complication.</v>
      </c>
      <c r="Z38" s="3" t="str">
        <f ca="1">IFERROR(__xludf.DUMMYFUNCTION("""COMPUTED_VALUE"""),"Confirmed serious collector with substantial luxury watch collection including Lange, Breguet, and Patek Philippe. Despite stating items aren't for sale, the mention of collection changes and quality of pieces make this a worthwhile medium-term prospect f"&amp;"or sourcing.")</f>
        <v>Confirmed serious collector with substantial luxury watch collection including Lange, Breguet, and Patek Philippe. Despite stating items aren't for sale, the mention of collection changes and quality of pieces make this a worthwhile medium-term prospect for sourcing.</v>
      </c>
      <c r="AA38" s="3" t="str">
        <f ca="1">IFERROR(__xludf.DUMMYFUNCTION("""COMPUTED_VALUE"""),"loupethis")</f>
        <v>loupethis</v>
      </c>
      <c r="AB38" s="3" t="str">
        <f ca="1">IFERROR(__xludf.DUMMYFUNCTION("""COMPUTED_VALUE"""),"collector_page")</f>
        <v>collector_page</v>
      </c>
      <c r="AC38" s="14">
        <f ca="1">IFERROR(__xludf.DUMMYFUNCTION("""COMPUTED_VALUE"""),46097)</f>
        <v>46097</v>
      </c>
    </row>
    <row r="39" spans="1:29" ht="12.5" x14ac:dyDescent="0.25">
      <c r="A39" s="3" t="str">
        <f ca="1">IFERROR(__xludf.DUMMYFUNCTION("""COMPUTED_VALUE"""),"j.kchan168")</f>
        <v>j.kchan168</v>
      </c>
      <c r="B39" s="3" t="str">
        <f ca="1">IFERROR(__xludf.DUMMYFUNCTION("""COMPUTED_VALUE"""),"Jackie Chan")</f>
        <v>Jackie Chan</v>
      </c>
      <c r="C39" s="3" t="str">
        <f ca="1">IFERROR(__xludf.DUMMYFUNCTION("""COMPUTED_VALUE"""),"collector")</f>
        <v>collector</v>
      </c>
      <c r="D39" s="24">
        <f ca="1">IFERROR(__xludf.DUMMYFUNCTION("""COMPUTED_VALUE"""),7)</f>
        <v>7</v>
      </c>
      <c r="E39" s="24" t="str">
        <f ca="1">IFERROR(__xludf.DUMMYFUNCTION("""COMPUTED_VALUE"""),"high")</f>
        <v>high</v>
      </c>
      <c r="F39" s="21" t="str">
        <f ca="1">IFERROR(__xludf.DUMMYFUNCTION("""COMPUTED_VALUE"""),"https://www.instagram.com/j.kchan168")</f>
        <v>https://www.instagram.com/j.kchan168</v>
      </c>
      <c r="G39" s="20">
        <f ca="1">IFERROR(__xludf.DUMMYFUNCTION("""COMPUTED_VALUE"""),1277)</f>
        <v>1277</v>
      </c>
      <c r="H39" s="20">
        <f ca="1">IFERROR(__xludf.DUMMYFUNCTION("""COMPUTED_VALUE"""),456)</f>
        <v>456</v>
      </c>
      <c r="I39" s="20" t="b">
        <f ca="1">IFERROR(__xludf.DUMMYFUNCTION("""COMPUTED_VALUE"""),TRUE)</f>
        <v>1</v>
      </c>
      <c r="J39" s="20" t="b">
        <f ca="1">IFERROR(__xludf.DUMMYFUNCTION("""COMPUTED_VALUE"""),FALSE)</f>
        <v>0</v>
      </c>
      <c r="K39" s="3"/>
      <c r="L39" s="3" t="str">
        <f ca="1">IFERROR(__xludf.DUMMYFUNCTION("""COMPUTED_VALUE"""),"☀️ coharmony_watch168🤞My Shop🌅")</f>
        <v>☀️ coharmony_watch168🤞My Shop🌅</v>
      </c>
      <c r="M39" s="28" t="str">
        <f ca="1">IFERROR(__xludf.DUMMYFUNCTION("""COMPUTED_VALUE"""),"Audemars Piguet, Tudor")</f>
        <v>Audemars Piguet, Tudor</v>
      </c>
      <c r="N39" s="27" t="str">
        <f ca="1">IFERROR(__xludf.DUMMYFUNCTION("""COMPUTED_VALUE"""),"Audemars Piguet Royal Oak Chronograph likely 26331OR or 26240OR (rose gold variant) (~80,000 - 150,000)")</f>
        <v>Audemars Piguet Royal Oak Chronograph likely 26331OR or 26240OR (rose gold variant) (~80,000 - 150,000)</v>
      </c>
      <c r="O39" s="27" t="str">
        <f ca="1">IFERROR(__xludf.DUMMYFUNCTION("""COMPUTED_VALUE"""),"100,000 - 200,000 USD")</f>
        <v>100,000 - 200,000 USD</v>
      </c>
      <c r="P39" s="25" t="str">
        <f ca="1">IFERROR(__xludf.DUMMYFUNCTION("""COMPUTED_VALUE"""),"high")</f>
        <v>high</v>
      </c>
      <c r="Q39" s="25" t="str">
        <f ca="1">IFERROR(__xludf.DUMMYFUNCTION("""COMPUTED_VALUE"""),"personal_collector")</f>
        <v>personal_collector</v>
      </c>
      <c r="R39" s="3" t="str">
        <f ca="1">IFERROR(__xludf.DUMMYFUNCTION("""COMPUTED_VALUE"""),"medium")</f>
        <v>medium</v>
      </c>
      <c r="S39" s="25" t="str">
        <f ca="1">IFERROR(__xludf.DUMMYFUNCTION("""COMPUTED_VALUE"""),"Professional DM highlighting rare pieces that complement their existing AP collection, or approach through their associated watch business")</f>
        <v>Professional DM highlighting rare pieces that complement their existing AP collection, or approach through their associated watch business</v>
      </c>
      <c r="T39" s="25" t="str">
        <f ca="1">IFERROR(__xludf.DUMMYFUNCTION("""COMPUTED_VALUE"""),"VIP/backstage access to major concerts, Personal photos with A-list celebrities (Jackson Wang, Jay Chou), International travel (Tokyo, NYC, LA, SF, Bangkok), Premium event access (Warriors games), Luxury hotels (Fairmont San Francisco, Regent Phu Quoc)")</f>
        <v>VIP/backstage access to major concerts, Personal photos with A-list celebrities (Jackson Wang, Jay Chou), International travel (Tokyo, NYC, LA, SF, Bangkok), Premium event access (Warriors games), Luxury hotels (Fairmont San Francisco, Regent Phu Quoc)</v>
      </c>
      <c r="U39" s="3"/>
      <c r="V39" s="3"/>
      <c r="W39" s="21" t="str">
        <f ca="1">IFERROR(__xludf.DUMMYFUNCTION("""COMPUTED_VALUE"""),"https://www.instagram.com/coharmony_watch_168?igsh=MWZjc3J1cTJnYnV2&amp;utm_source=qr")</f>
        <v>https://www.instagram.com/coharmony_watch_168?igsh=MWZjc3J1cTJnYnV2&amp;utm_source=qr</v>
      </c>
      <c r="X39" s="3">
        <f ca="1">IFERROR(__xludf.DUMMYFUNCTION("""COMPUTED_VALUE"""),0.05)</f>
        <v>0.05</v>
      </c>
      <c r="Y39" s="3" t="str">
        <f ca="1">IFERROR(__xludf.DUMMYFUNCTION("""COMPUTED_VALUE"""),"The images depict user @j.kchan168 with celebrity Jackson Wang, including a professional studio portrait and several photos from a major concert where the user has privileged backstage/on-stage access. The user is consistently wearing an Audemars Piguet R"&amp;"oyal Oak Chronograph.")</f>
        <v>The images depict user @j.kchan168 with celebrity Jackson Wang, including a professional studio portrait and several photos from a major concert where the user has privileged backstage/on-stage access. The user is consistently wearing an Audemars Piguet Royal Oak Chronograph.</v>
      </c>
      <c r="Z39" s="3" t="str">
        <f ca="1">IFERROR(__xludf.DUMMYFUNCTION("""COMPUTED_VALUE"""),"Clear personal collector with verified high-value AP Royal Oak Chronograph and strong wealth indicators through celebrity connections. The associated watch business and personal collection suggest potential for sourcing transactions, though likely selecti"&amp;"ve given personal attachment to pieces.")</f>
        <v>Clear personal collector with verified high-value AP Royal Oak Chronograph and strong wealth indicators through celebrity connections. The associated watch business and personal collection suggest potential for sourcing transactions, though likely selective given personal attachment to pieces.</v>
      </c>
      <c r="AA39" s="3" t="str">
        <f ca="1">IFERROR(__xludf.DUMMYFUNCTION("""COMPUTED_VALUE"""),"loupethis")</f>
        <v>loupethis</v>
      </c>
      <c r="AB39" s="3" t="str">
        <f ca="1">IFERROR(__xludf.DUMMYFUNCTION("""COMPUTED_VALUE"""),"collector_page")</f>
        <v>collector_page</v>
      </c>
      <c r="AC39" s="14">
        <f ca="1">IFERROR(__xludf.DUMMYFUNCTION("""COMPUTED_VALUE"""),46097)</f>
        <v>46097</v>
      </c>
    </row>
    <row r="40" spans="1:29" ht="12.5" x14ac:dyDescent="0.25">
      <c r="A40" s="3" t="str">
        <f ca="1">IFERROR(__xludf.DUMMYFUNCTION("""COMPUTED_VALUE"""),"harashou1987")</f>
        <v>harashou1987</v>
      </c>
      <c r="B40" s="3" t="str">
        <f ca="1">IFERROR(__xludf.DUMMYFUNCTION("""COMPUTED_VALUE"""),"ハラショー")</f>
        <v>ハラショー</v>
      </c>
      <c r="C40" s="3" t="str">
        <f ca="1">IFERROR(__xludf.DUMMYFUNCTION("""COMPUTED_VALUE"""),"collector")</f>
        <v>collector</v>
      </c>
      <c r="D40" s="26">
        <f ca="1">IFERROR(__xludf.DUMMYFUNCTION("""COMPUTED_VALUE"""),7)</f>
        <v>7</v>
      </c>
      <c r="E40" s="26" t="str">
        <f ca="1">IFERROR(__xludf.DUMMYFUNCTION("""COMPUTED_VALUE"""),"high")</f>
        <v>high</v>
      </c>
      <c r="F40" s="21" t="str">
        <f ca="1">IFERROR(__xludf.DUMMYFUNCTION("""COMPUTED_VALUE"""),"https://www.instagram.com/harashou1987")</f>
        <v>https://www.instagram.com/harashou1987</v>
      </c>
      <c r="G40" s="20">
        <f ca="1">IFERROR(__xludf.DUMMYFUNCTION("""COMPUTED_VALUE"""),1634)</f>
        <v>1634</v>
      </c>
      <c r="H40" s="20">
        <f ca="1">IFERROR(__xludf.DUMMYFUNCTION("""COMPUTED_VALUE"""),56)</f>
        <v>56</v>
      </c>
      <c r="I40" s="20" t="b">
        <f ca="1">IFERROR(__xludf.DUMMYFUNCTION("""COMPUTED_VALUE"""),FALSE)</f>
        <v>0</v>
      </c>
      <c r="J40" s="20" t="b">
        <f ca="1">IFERROR(__xludf.DUMMYFUNCTION("""COMPUTED_VALUE"""),FALSE)</f>
        <v>0</v>
      </c>
      <c r="K40" s="3"/>
      <c r="L40" s="3" t="str">
        <f ca="1">IFERROR(__xludf.DUMMYFUNCTION("""COMPUTED_VALUE"""),"▼大阪在住・Living in Osaka, Japan🇯🇵
▼春から長年の夢、洋服屋👔👞になります
▼上がりの⌚️は父のRolexかな。
▼#腕時計 #腕時計好きな人と繋がりたい 
▼ #watchenthusiast
▼ #watchlover")</f>
        <v>▼大阪在住・Living in Osaka, Japan🇯🇵
▼春から長年の夢、洋服屋👔👞になります
▼上がりの⌚️は父のRolexかな。
▼#腕時計 #腕時計好きな人と繋がりたい 
▼ #watchenthusiast
▼ #watchlover</v>
      </c>
      <c r="M40" s="25" t="str">
        <f ca="1">IFERROR(__xludf.DUMMYFUNCTION("""COMPUTED_VALUE"""),"Cartier, Tudor, Jaeger-LeCoultre, IWC, Blancpain, Panerai, Grand Seiko, Corum, Casio, Rolex")</f>
        <v>Cartier, Tudor, Jaeger-LeCoultre, IWC, Blancpain, Panerai, Grand Seiko, Corum, Casio, Rolex</v>
      </c>
      <c r="N40" s="25" t="str">
        <f ca="1">IFERROR(__xludf.DUMMYFUNCTION("""COMPUTED_VALUE"""),"Cartier Santos de Cartier WSSA0029 (~7,000 - 8,500) | Panerai Radiomir 1940 3 Days Acciaio PAM00574 (~6,000 - 8,000) | Panerai Luminor Due PAM00904 (~6,000 - 8,000) | Cartier Tank Louis Cartier unknown (~8,000 - 15,000) | Grand Seiko Elegance Collection S"&amp;"BGW231 (~3,500 - 4,500) | Cartier Tank Française WSTA0067 (~5,000 - 7,000) | Tudor Ranger unknown (~2,500 - 3,500) | Jaeger-LeCoultre Reverso unknown (~8,000 - 15,000) | IWC Portofino Moon Phase unknown (~6,000 - 10,000) | Blancpain Fifty Fathoms Bathysca"&amp;"phe unknown (~8,000 - 12,000)")</f>
        <v>Cartier Santos de Cartier WSSA0029 (~7,000 - 8,500) | Panerai Radiomir 1940 3 Days Acciaio PAM00574 (~6,000 - 8,000) | Panerai Luminor Due PAM00904 (~6,000 - 8,000) | Cartier Tank Louis Cartier unknown (~8,000 - 15,000) | Grand Seiko Elegance Collection SBGW231 (~3,500 - 4,500) | Cartier Tank Française WSTA0067 (~5,000 - 7,000) | Tudor Ranger unknown (~2,500 - 3,500) | Jaeger-LeCoultre Reverso unknown (~8,000 - 15,000) | IWC Portofino Moon Phase unknown (~6,000 - 10,000) | Blancpain Fifty Fathoms Bathyscaphe unknown (~8,000 - 12,000)</v>
      </c>
      <c r="O40" s="27" t="str">
        <f ca="1">IFERROR(__xludf.DUMMYFUNCTION("""COMPUTED_VALUE"""),"80,000 - 120,000 USD")</f>
        <v>80,000 - 120,000 USD</v>
      </c>
      <c r="P40" s="27" t="str">
        <f ca="1">IFERROR(__xludf.DUMMYFUNCTION("""COMPUTED_VALUE"""),"high")</f>
        <v>high</v>
      </c>
      <c r="Q40" s="25" t="str">
        <f ca="1">IFERROR(__xludf.DUMMYFUNCTION("""COMPUTED_VALUE"""),"personal_collector")</f>
        <v>personal_collector</v>
      </c>
      <c r="R40" s="3" t="str">
        <f ca="1">IFERROR(__xludf.DUMMYFUNCTION("""COMPUTED_VALUE"""),"medium")</f>
        <v>medium</v>
      </c>
      <c r="S40" s="3" t="str">
        <f ca="1">IFERROR(__xludf.DUMMYFUNCTION("""COMPUTED_VALUE"""),"DM in Japanese offering assistance with collection curation/downsizing, emphasizing respectful approach to his thoughtful collecting philosophy")</f>
        <v>DM in Japanese offering assistance with collection curation/downsizing, emphasizing respectful approach to his thoughtful collecting philosophy</v>
      </c>
      <c r="T40" s="3" t="str">
        <f ca="1">IFERROR(__xludf.DUMMYFUNCTION("""COMPUTED_VALUE"""),"owns 16+ mechanical watches, career transition to luxury clothing business, lives in Osaka Japan, mentions father's Rolex inheritance, considers downsizing collection to 7 pieces")</f>
        <v>owns 16+ mechanical watches, career transition to luxury clothing business, lives in Osaka Japan, mentions father's Rolex inheritance, considers downsizing collection to 7 pieces</v>
      </c>
      <c r="U40" s="3"/>
      <c r="V40" s="3"/>
      <c r="W40" s="3"/>
      <c r="X40" s="3">
        <f ca="1">IFERROR(__xludf.DUMMYFUNCTION("""COMPUTED_VALUE"""),0.0818)</f>
        <v>8.1799999999999998E-2</v>
      </c>
      <c r="Y40" s="3" t="str">
        <f ca="1">IFERROR(__xludf.DUMMYFUNCTION("""COMPUTED_VALUE"""),"The images showcase a personal collection of luxury watches. The first three images feature a Cartier Santos de Cartier worn on the wrist in various outdoor settings. The fourth image displays a flat lay of five additional watches from the user's collecti"&amp;"on: two Panerai models (Radiomir 1940 and Luminor Due), two Cartier Tank models (Louis Cartier and Française), and a Grand Seiko Elegance Collection piece. All watches appear to be in worn but well-maintained condition.")</f>
        <v>The images showcase a personal collection of luxury watches. The first three images feature a Cartier Santos de Cartier worn on the wrist in various outdoor settings. The fourth image displays a flat lay of five additional watches from the user's collection: two Panerai models (Radiomir 1940 and Luminor Due), two Cartier Tank models (Louis Cartier and Française), and a Grand Seiko Elegance Collection piece. All watches appear to be in worn but well-maintained condition.</v>
      </c>
      <c r="Z40" s="3" t="str">
        <f ca="1">IFERROR(__xludf.DUMMYFUNCTION("""COMPUTED_VALUE"""),"Confirmed collector with substantial luxury watch collection (16+ pieces) actively considering downsizing. Strong personal attachment but practical approach to collection management suggests sourcing potential for quality mid-tier luxury pieces.")</f>
        <v>Confirmed collector with substantial luxury watch collection (16+ pieces) actively considering downsizing. Strong personal attachment but practical approach to collection management suggests sourcing potential for quality mid-tier luxury pieces.</v>
      </c>
      <c r="AA40" s="3" t="str">
        <f ca="1">IFERROR(__xludf.DUMMYFUNCTION("""COMPUTED_VALUE"""),"loupethis")</f>
        <v>loupethis</v>
      </c>
      <c r="AB40" s="3" t="str">
        <f ca="1">IFERROR(__xludf.DUMMYFUNCTION("""COMPUTED_VALUE"""),"collector_page")</f>
        <v>collector_page</v>
      </c>
      <c r="AC40" s="14">
        <f ca="1">IFERROR(__xludf.DUMMYFUNCTION("""COMPUTED_VALUE"""),46097)</f>
        <v>46097</v>
      </c>
    </row>
    <row r="41" spans="1:29" ht="12.5" x14ac:dyDescent="0.25">
      <c r="A41" s="3" t="str">
        <f ca="1">IFERROR(__xludf.DUMMYFUNCTION("""COMPUTED_VALUE"""),"watchman_dc")</f>
        <v>watchman_dc</v>
      </c>
      <c r="B41" s="3" t="str">
        <f ca="1">IFERROR(__xludf.DUMMYFUNCTION("""COMPUTED_VALUE"""),"watchman_dc")</f>
        <v>watchman_dc</v>
      </c>
      <c r="C41" s="3" t="str">
        <f ca="1">IFERROR(__xludf.DUMMYFUNCTION("""COMPUTED_VALUE"""),"collector")</f>
        <v>collector</v>
      </c>
      <c r="D41" s="26">
        <f ca="1">IFERROR(__xludf.DUMMYFUNCTION("""COMPUTED_VALUE"""),7)</f>
        <v>7</v>
      </c>
      <c r="E41" s="26" t="str">
        <f ca="1">IFERROR(__xludf.DUMMYFUNCTION("""COMPUTED_VALUE"""),"high")</f>
        <v>high</v>
      </c>
      <c r="F41" s="21" t="str">
        <f ca="1">IFERROR(__xludf.DUMMYFUNCTION("""COMPUTED_VALUE"""),"https://www.instagram.com/watchman_dc")</f>
        <v>https://www.instagram.com/watchman_dc</v>
      </c>
      <c r="G41" s="20">
        <f ca="1">IFERROR(__xludf.DUMMYFUNCTION("""COMPUTED_VALUE"""),460)</f>
        <v>460</v>
      </c>
      <c r="H41" s="20">
        <f ca="1">IFERROR(__xludf.DUMMYFUNCTION("""COMPUTED_VALUE"""),80)</f>
        <v>80</v>
      </c>
      <c r="I41" s="20" t="b">
        <f ca="1">IFERROR(__xludf.DUMMYFUNCTION("""COMPUTED_VALUE"""),FALSE)</f>
        <v>0</v>
      </c>
      <c r="J41" s="20" t="b">
        <f ca="1">IFERROR(__xludf.DUMMYFUNCTION("""COMPUTED_VALUE"""),FALSE)</f>
        <v>0</v>
      </c>
      <c r="K41" s="3"/>
      <c r="L41" s="3"/>
      <c r="M41" s="25" t="str">
        <f ca="1">IFERROR(__xludf.DUMMYFUNCTION("""COMPUTED_VALUE"""),"Citizen, Accutron, Credor, Grand Seiko, RGM, Glashutte Original")</f>
        <v>Citizen, Accutron, Credor, Grand Seiko, RGM, Glashutte Original</v>
      </c>
      <c r="N41" s="25" t="str">
        <f ca="1">IFERROR(__xludf.DUMMYFUNCTION("""COMPUTED_VALUE"""),"Accutron Spaceview 2020 reissue 2ES6A001 (~3000-4000) | Credor 50th Anniversary Watch unknown (~20000-60000) | Grand Seiko 45GS reissue SLGW005 (~4000-8000) | RGM Caliber 20 unknown (~15000-25000) | Credor Eichi II unknown (~50000-80000) | Glashutte Origi"&amp;"nal Panmatic Lunar unknown (~8000-15000)")</f>
        <v>Accutron Spaceview 2020 reissue 2ES6A001 (~3000-4000) | Credor 50th Anniversary Watch unknown (~20000-60000) | Grand Seiko 45GS reissue SLGW005 (~4000-8000) | RGM Caliber 20 unknown (~15000-25000) | Credor Eichi II unknown (~50000-80000) | Glashutte Original Panmatic Lunar unknown (~8000-15000)</v>
      </c>
      <c r="O41" s="28" t="str">
        <f ca="1">IFERROR(__xludf.DUMMYFUNCTION("""COMPUTED_VALUE"""),"150000-300000")</f>
        <v>150000-300000</v>
      </c>
      <c r="P41" s="28" t="str">
        <f ca="1">IFERROR(__xludf.DUMMYFUNCTION("""COMPUTED_VALUE"""),"high")</f>
        <v>high</v>
      </c>
      <c r="Q41" s="25" t="str">
        <f ca="1">IFERROR(__xludf.DUMMYFUNCTION("""COMPUTED_VALUE"""),"personal_collector")</f>
        <v>personal_collector</v>
      </c>
      <c r="R41" s="3" t="str">
        <f ca="1">IFERROR(__xludf.DUMMYFUNCTION("""COMPUTED_VALUE"""),"medium")</f>
        <v>medium</v>
      </c>
      <c r="S41" s="3" t="str">
        <f ca="1">IFERROR(__xludf.DUMMYFUNCTION("""COMPUTED_VALUE"""),"Gentle relationship building through comments on posts, sharing knowledge about rare pieces, positioning as fellow enthusiast before any sourcing discussions")</f>
        <v>Gentle relationship building through comments on posts, sharing knowledge about rare pieces, positioning as fellow enthusiast before any sourcing discussions</v>
      </c>
      <c r="T41" s="3" t="str">
        <f ca="1">IFERROR(__xludf.DUMMYFUNCTION("""COMPUTED_VALUE"""),"retired status allowing time for watch appreciation, attendance at exclusive watch events, access to high-end Credor pieces, custom/limited pieces like RGM")</f>
        <v>retired status allowing time for watch appreciation, attendance at exclusive watch events, access to high-end Credor pieces, custom/limited pieces like RGM</v>
      </c>
      <c r="U41" s="3"/>
      <c r="V41" s="3"/>
      <c r="W41" s="3"/>
      <c r="X41" s="3">
        <f ca="1">IFERROR(__xludf.DUMMYFUNCTION("""COMPUTED_VALUE"""),0.0962)</f>
        <v>9.6199999999999994E-2</v>
      </c>
      <c r="Y41" s="3" t="str">
        <f ca="1">IFERROR(__xludf.DUMMYFUNCTION("""COMPUTED_VALUE"""),"The images showcase a diverse collection of luxury watches, including a modern Accutron Spaceview, two high-end Credor dress watches (one white dial, one blue dial in gold), and a Grand Seiko manual-wind dress watch, all worn or presented in personal sett"&amp;"ings.")</f>
        <v>The images showcase a diverse collection of luxury watches, including a modern Accutron Spaceview, two high-end Credor dress watches (one white dial, one blue dial in gold), and a Grand Seiko manual-wind dress watch, all worn or presented in personal settings.</v>
      </c>
      <c r="Z41" s="3" t="str">
        <f ca="1">IFERROR(__xludf.DUMMYFUNCTION("""COMPUTED_VALUE"""),"Verified serious collector with multiple ultra-high-end pieces including rare Credor Eichi II and custom RGM. Strong personal attachment and acquisition mindset suggests lower immediate sourcing potential, but collection quality warrants relationship buil"&amp;"ding for future opportunities.")</f>
        <v>Verified serious collector with multiple ultra-high-end pieces including rare Credor Eichi II and custom RGM. Strong personal attachment and acquisition mindset suggests lower immediate sourcing potential, but collection quality warrants relationship building for future opportunities.</v>
      </c>
      <c r="AA41" s="3" t="str">
        <f ca="1">IFERROR(__xludf.DUMMYFUNCTION("""COMPUTED_VALUE"""),"loupethis")</f>
        <v>loupethis</v>
      </c>
      <c r="AB41" s="3" t="str">
        <f ca="1">IFERROR(__xludf.DUMMYFUNCTION("""COMPUTED_VALUE"""),"collector_page")</f>
        <v>collector_page</v>
      </c>
      <c r="AC41" s="14">
        <f ca="1">IFERROR(__xludf.DUMMYFUNCTION("""COMPUTED_VALUE"""),46097)</f>
        <v>46097</v>
      </c>
    </row>
    <row r="42" spans="1:29" ht="12.5" x14ac:dyDescent="0.25">
      <c r="A42" s="3" t="str">
        <f ca="1">IFERROR(__xludf.DUMMYFUNCTION("""COMPUTED_VALUE"""),"random_wrist")</f>
        <v>random_wrist</v>
      </c>
      <c r="B42" s="3" t="str">
        <f ca="1">IFERROR(__xludf.DUMMYFUNCTION("""COMPUTED_VALUE"""),"Random Wrist")</f>
        <v>Random Wrist</v>
      </c>
      <c r="C42" s="3" t="str">
        <f ca="1">IFERROR(__xludf.DUMMYFUNCTION("""COMPUTED_VALUE"""),"collector")</f>
        <v>collector</v>
      </c>
      <c r="D42" s="24">
        <f ca="1">IFERROR(__xludf.DUMMYFUNCTION("""COMPUTED_VALUE"""),7)</f>
        <v>7</v>
      </c>
      <c r="E42" s="24" t="str">
        <f ca="1">IFERROR(__xludf.DUMMYFUNCTION("""COMPUTED_VALUE"""),"high")</f>
        <v>high</v>
      </c>
      <c r="F42" s="21" t="str">
        <f ca="1">IFERROR(__xludf.DUMMYFUNCTION("""COMPUTED_VALUE"""),"https://www.instagram.com/random_wrist")</f>
        <v>https://www.instagram.com/random_wrist</v>
      </c>
      <c r="G42" s="20">
        <f ca="1">IFERROR(__xludf.DUMMYFUNCTION("""COMPUTED_VALUE"""),295)</f>
        <v>295</v>
      </c>
      <c r="H42" s="20">
        <f ca="1">IFERROR(__xludf.DUMMYFUNCTION("""COMPUTED_VALUE"""),103)</f>
        <v>103</v>
      </c>
      <c r="I42" s="20" t="b">
        <f ca="1">IFERROR(__xludf.DUMMYFUNCTION("""COMPUTED_VALUE"""),FALSE)</f>
        <v>0</v>
      </c>
      <c r="J42" s="20" t="b">
        <f ca="1">IFERROR(__xludf.DUMMYFUNCTION("""COMPUTED_VALUE"""),FALSE)</f>
        <v>0</v>
      </c>
      <c r="K42" s="3"/>
      <c r="L42" s="3" t="str">
        <f ca="1">IFERROR(__xludf.DUMMYFUNCTION("""COMPUTED_VALUE"""),"⌚️ Random Watch Collector")</f>
        <v>⌚️ Random Watch Collector</v>
      </c>
      <c r="M42" s="25" t="str">
        <f ca="1">IFERROR(__xludf.DUMMYFUNCTION("""COMPUTED_VALUE"""),"Cartier, Seiko, Grand Seiko, Tudor, Rolex, IWC, Universal Geneve, Credor")</f>
        <v>Cartier, Seiko, Grand Seiko, Tudor, Rolex, IWC, Universal Geneve, Credor</v>
      </c>
      <c r="N42" s="25" t="str">
        <f ca="1">IFERROR(__xludf.DUMMYFUNCTION("""COMPUTED_VALUE"""),"Cartier Santos Galbée Likely 1565 or 187901 (~$2,500 - $5,000) | Cartier Pasha Seatimer Chronograph Likely W31088U2 (~$4,000 - $7,000) | Cartier Santos Dumont Unknown (~$2,000 - $4,000) | Seiko 6138-0040 Bullhead Chronograph 6138-0040 (~$800 - $2,000) | G"&amp;"rand Seiko SBGX263 SBGX263 (~$1,500 - $2,500) | Tudor Black Bay 36 Unknown (~$1,800 - $2,500) | Rolex Day-Date 1803 (~$8,000 - $15,000) | Universal Geneve Polerouter/Tank Unknown (~$1,000 - $3,000)")</f>
        <v>Cartier Santos Galbée Likely 1565 or 187901 (~$2,500 - $5,000) | Cartier Pasha Seatimer Chronograph Likely W31088U2 (~$4,000 - $7,000) | Cartier Santos Dumont Unknown (~$2,000 - $4,000) | Seiko 6138-0040 Bullhead Chronograph 6138-0040 (~$800 - $2,000) | Grand Seiko SBGX263 SBGX263 (~$1,500 - $2,500) | Tudor Black Bay 36 Unknown (~$1,800 - $2,500) | Rolex Day-Date 1803 (~$8,000 - $15,000) | Universal Geneve Polerouter/Tank Unknown (~$1,000 - $3,000)</v>
      </c>
      <c r="O42" s="25" t="str">
        <f ca="1">IFERROR(__xludf.DUMMYFUNCTION("""COMPUTED_VALUE"""),"$22,000 - $40,000")</f>
        <v>$22,000 - $40,000</v>
      </c>
      <c r="P42" s="25" t="str">
        <f ca="1">IFERROR(__xludf.DUMMYFUNCTION("""COMPUTED_VALUE"""),"medium")</f>
        <v>medium</v>
      </c>
      <c r="Q42" s="25" t="str">
        <f ca="1">IFERROR(__xludf.DUMMYFUNCTION("""COMPUTED_VALUE"""),"personal_collector")</f>
        <v>personal_collector</v>
      </c>
      <c r="R42" s="3" t="str">
        <f ca="1">IFERROR(__xludf.DUMMYFUNCTION("""COMPUTED_VALUE"""),"medium")</f>
        <v>medium</v>
      </c>
      <c r="S42" s="3" t="str">
        <f ca="1">IFERROR(__xludf.DUMMYFUNCTION("""COMPUTED_VALUE"""),"Gentle DM approach focusing on appreciation of collection and potential trading/upgrade opportunities rather than direct purchase")</f>
        <v>Gentle DM approach focusing on appreciation of collection and potential trading/upgrade opportunities rather than direct purchase</v>
      </c>
      <c r="T42" s="3" t="str">
        <f ca="1">IFERROR(__xludf.DUMMYFUNCTION("""COMPUTED_VALUE"""),"Multiple luxury watch brands, Vintage Rolex ownership, Multiple Cartier pieces")</f>
        <v>Multiple luxury watch brands, Vintage Rolex ownership, Multiple Cartier pieces</v>
      </c>
      <c r="U42" s="3"/>
      <c r="V42" s="3"/>
      <c r="W42" s="3"/>
      <c r="X42" s="3">
        <f ca="1">IFERROR(__xludf.DUMMYFUNCTION("""COMPUTED_VALUE"""),0.0186)</f>
        <v>1.8599999999999998E-2</v>
      </c>
      <c r="Y42" s="3" t="str">
        <f ca="1">IFERROR(__xludf.DUMMYFUNCTION("""COMPUTED_VALUE"""),"The images showcase a diverse personal watch collection, featuring two Cartier models (a vintage Santos Galbée and a modern Pasha Seatimer Chronograph), a vintage Seiko 'Bullhead' chronograph, a Grand Seiko 9F quartz, and an entry-level Seiko 5. All watch"&amp;"es are worn on the wrist in various casual settings, suggesting a passionate collector rather than a dealer or advertiser.")</f>
        <v>The images showcase a diverse personal watch collection, featuring two Cartier models (a vintage Santos Galbée and a modern Pasha Seatimer Chronograph), a vintage Seiko 'Bullhead' chronograph, a Grand Seiko 9F quartz, and an entry-level Seiko 5. All watches are worn on the wrist in various casual settings, suggesting a passionate collector rather than a dealer or advertiser.</v>
      </c>
      <c r="Z42" s="3" t="str">
        <f ca="1">IFERROR(__xludf.DUMMYFUNCTION("""COMPUTED_VALUE"""),"Legitimate collector with solid mid-tier luxury collection including vintage Rolex Day-Date and multiple Cartier pieces. Shows good taste mixing vintage Seiko, Grand Seiko, and luxury brands, suggesting knowledgeable collector with moderate sourcing poten"&amp;"tial.")</f>
        <v>Legitimate collector with solid mid-tier luxury collection including vintage Rolex Day-Date and multiple Cartier pieces. Shows good taste mixing vintage Seiko, Grand Seiko, and luxury brands, suggesting knowledgeable collector with moderate sourcing potential.</v>
      </c>
      <c r="AA42" s="3" t="str">
        <f ca="1">IFERROR(__xludf.DUMMYFUNCTION("""COMPUTED_VALUE"""),"loupethis")</f>
        <v>loupethis</v>
      </c>
      <c r="AB42" s="3" t="str">
        <f ca="1">IFERROR(__xludf.DUMMYFUNCTION("""COMPUTED_VALUE"""),"collector_page")</f>
        <v>collector_page</v>
      </c>
      <c r="AC42" s="14">
        <f ca="1">IFERROR(__xludf.DUMMYFUNCTION("""COMPUTED_VALUE"""),46097)</f>
        <v>46097</v>
      </c>
    </row>
    <row r="43" spans="1:29" ht="12.5" x14ac:dyDescent="0.25">
      <c r="A43" s="3" t="str">
        <f ca="1">IFERROR(__xludf.DUMMYFUNCTION("""COMPUTED_VALUE"""),"thechronocles")</f>
        <v>thechronocles</v>
      </c>
      <c r="B43" s="3" t="str">
        <f ca="1">IFERROR(__xludf.DUMMYFUNCTION("""COMPUTED_VALUE"""),"TheChronocles")</f>
        <v>TheChronocles</v>
      </c>
      <c r="C43" s="3" t="str">
        <f ca="1">IFERROR(__xludf.DUMMYFUNCTION("""COMPUTED_VALUE"""),"collector")</f>
        <v>collector</v>
      </c>
      <c r="D43" s="24">
        <f ca="1">IFERROR(__xludf.DUMMYFUNCTION("""COMPUTED_VALUE"""),7)</f>
        <v>7</v>
      </c>
      <c r="E43" s="24" t="str">
        <f ca="1">IFERROR(__xludf.DUMMYFUNCTION("""COMPUTED_VALUE"""),"high")</f>
        <v>high</v>
      </c>
      <c r="F43" s="21" t="str">
        <f ca="1">IFERROR(__xludf.DUMMYFUNCTION("""COMPUTED_VALUE"""),"https://www.instagram.com/thechronocles")</f>
        <v>https://www.instagram.com/thechronocles</v>
      </c>
      <c r="G43" s="20">
        <f ca="1">IFERROR(__xludf.DUMMYFUNCTION("""COMPUTED_VALUE"""),2616)</f>
        <v>2616</v>
      </c>
      <c r="H43" s="20">
        <f ca="1">IFERROR(__xludf.DUMMYFUNCTION("""COMPUTED_VALUE"""),57)</f>
        <v>57</v>
      </c>
      <c r="I43" s="20" t="b">
        <f ca="1">IFERROR(__xludf.DUMMYFUNCTION("""COMPUTED_VALUE"""),FALSE)</f>
        <v>0</v>
      </c>
      <c r="J43" s="20" t="b">
        <f ca="1">IFERROR(__xludf.DUMMYFUNCTION("""COMPUTED_VALUE"""),FALSE)</f>
        <v>0</v>
      </c>
      <c r="K43" s="3"/>
      <c r="L43" s="3" t="str">
        <f ca="1">IFERROR(__xludf.DUMMYFUNCTION("""COMPUTED_VALUE"""),"⌚ Personal collection &amp; experiences
📸 Snapshots of vintage &amp; modern timepieces
🔍  Insights &amp; Info 
✨ For the watch enthusiasts")</f>
        <v>⌚ Personal collection &amp; experiences
📸 Snapshots of vintage &amp; modern timepieces
🔍  Insights &amp; Info 
✨ For the watch enthusiasts</v>
      </c>
      <c r="M43" s="25" t="str">
        <f ca="1">IFERROR(__xludf.DUMMYFUNCTION("""COMPUTED_VALUE"""),"Rolex, Omega, Breitling")</f>
        <v>Rolex, Omega, Breitling</v>
      </c>
      <c r="N43" s="25" t="str">
        <f ca="1">IFERROR(__xludf.DUMMYFUNCTION("""COMPUTED_VALUE"""),"Rolex Submariner Date 126610LN (~13,000-15,000) | Rolex Submariner Date ""Starbucks"" 126610LV (~16,000-19,000) | Breitling Navitimer B01 Chronograph Various (~5,000-8,000) | Breitling Avenger Unknown (~3,000-5,000) | Omega Seamaster Planet Ocean 217.30.4"&amp;"2.21.01.003 (~4,000-6,000) | Omega Speedmaster Professional Mark II 1970 vintage (~3,000-5,000) | Omega Aqua Terra 2503.30 (~2,500-4,000)")</f>
        <v>Rolex Submariner Date 126610LN (~13,000-15,000) | Rolex Submariner Date "Starbucks" 126610LV (~16,000-19,000) | Breitling Navitimer B01 Chronograph Various (~5,000-8,000) | Breitling Avenger Unknown (~3,000-5,000) | Omega Seamaster Planet Ocean 217.30.42.21.01.003 (~4,000-6,000) | Omega Speedmaster Professional Mark II 1970 vintage (~3,000-5,000) | Omega Aqua Terra 2503.30 (~2,500-4,000)</v>
      </c>
      <c r="O43" s="25" t="str">
        <f ca="1">IFERROR(__xludf.DUMMYFUNCTION("""COMPUTED_VALUE"""),"50,000-70,000")</f>
        <v>50,000-70,000</v>
      </c>
      <c r="P43" s="25" t="str">
        <f ca="1">IFERROR(__xludf.DUMMYFUNCTION("""COMPUTED_VALUE"""),"high")</f>
        <v>high</v>
      </c>
      <c r="Q43" s="25" t="str">
        <f ca="1">IFERROR(__xludf.DUMMYFUNCTION("""COMPUTED_VALUE"""),"personal_collector")</f>
        <v>personal_collector</v>
      </c>
      <c r="R43" s="3" t="str">
        <f ca="1">IFERROR(__xludf.DUMMYFUNCTION("""COMPUTED_VALUE"""),"medium")</f>
        <v>medium</v>
      </c>
      <c r="S43" s="3" t="str">
        <f ca="1">IFERROR(__xludf.DUMMYFUNCTION("""COMPUTED_VALUE"""),"Engage through comments on posts about specific models, offer rare pieces or trade opportunities, build relationship through shared passion")</f>
        <v>Engage through comments on posts about specific models, offer rare pieces or trade opportunities, build relationship through shared passion</v>
      </c>
      <c r="T43" s="3" t="str">
        <f ca="1">IFERROR(__xludf.DUMMYFUNCTION("""COMPUTED_VALUE"""),"Multiple Rolex Submariners, Complete collection of Rolex Magazine, Wedding preparations, Cape Town location, Social gatherings with other collectors")</f>
        <v>Multiple Rolex Submariners, Complete collection of Rolex Magazine, Wedding preparations, Cape Town location, Social gatherings with other collectors</v>
      </c>
      <c r="U43" s="3"/>
      <c r="V43" s="3"/>
      <c r="W43" s="3"/>
      <c r="X43" s="3">
        <f ca="1">IFERROR(__xludf.DUMMYFUNCTION("""COMPUTED_VALUE"""),0.0395)</f>
        <v>3.95E-2</v>
      </c>
      <c r="Y43" s="3" t="str">
        <f ca="1">IFERROR(__xludf.DUMMYFUNCTION("""COMPUTED_VALUE"""),"The images showcase a collector's dedication to Rolex, featuring a complete set of 'The Rolex Magazine' issues, and a social gathering where three individuals display their luxury timepieces: two modern Rolex Submariner Dates (a black dial and a 'Starbuck"&amp;"s' green bezel) and a Breitling Navitimer B01 Chronograph.")</f>
        <v>The images showcase a collector's dedication to Rolex, featuring a complete set of 'The Rolex Magazine' issues, and a social gathering where three individuals display their luxury timepieces: two modern Rolex Submariner Dates (a black dial and a 'Starbucks' green bezel) and a Breitling Navitimer B01 Chronograph.</v>
      </c>
      <c r="Z43" s="3" t="str">
        <f ca="1">IFERROR(__xludf.DUMMYFUNCTION("""COMPUTED_VALUE"""),"Genuine collector with substantial luxury watch collection including multiple Rolex Submariners and other premium pieces. Shows clear ownership signals through wrist shots and personal experiences, but may have emotional attachment that reduces likelihood"&amp;" of selling prized pieces.")</f>
        <v>Genuine collector with substantial luxury watch collection including multiple Rolex Submariners and other premium pieces. Shows clear ownership signals through wrist shots and personal experiences, but may have emotional attachment that reduces likelihood of selling prized pieces.</v>
      </c>
      <c r="AA43" s="3" t="str">
        <f ca="1">IFERROR(__xludf.DUMMYFUNCTION("""COMPUTED_VALUE"""),"loupethis")</f>
        <v>loupethis</v>
      </c>
      <c r="AB43" s="3" t="str">
        <f ca="1">IFERROR(__xludf.DUMMYFUNCTION("""COMPUTED_VALUE"""),"collector_page")</f>
        <v>collector_page</v>
      </c>
      <c r="AC43" s="14">
        <f ca="1">IFERROR(__xludf.DUMMYFUNCTION("""COMPUTED_VALUE"""),46097)</f>
        <v>46097</v>
      </c>
    </row>
    <row r="44" spans="1:29" ht="12.5" x14ac:dyDescent="0.25">
      <c r="A44" s="3" t="str">
        <f ca="1">IFERROR(__xludf.DUMMYFUNCTION("""COMPUTED_VALUE"""),"reverchon_watches")</f>
        <v>reverchon_watches</v>
      </c>
      <c r="B44" s="3" t="str">
        <f ca="1">IFERROR(__xludf.DUMMYFUNCTION("""COMPUTED_VALUE"""),"Reverchon watches")</f>
        <v>Reverchon watches</v>
      </c>
      <c r="C44" s="3" t="str">
        <f ca="1">IFERROR(__xludf.DUMMYFUNCTION("""COMPUTED_VALUE"""),"dealer")</f>
        <v>dealer</v>
      </c>
      <c r="D44" s="24">
        <f ca="1">IFERROR(__xludf.DUMMYFUNCTION("""COMPUTED_VALUE"""),6)</f>
        <v>6</v>
      </c>
      <c r="E44" s="24" t="str">
        <f ca="1">IFERROR(__xludf.DUMMYFUNCTION("""COMPUTED_VALUE"""),"high")</f>
        <v>high</v>
      </c>
      <c r="F44" s="21" t="str">
        <f ca="1">IFERROR(__xludf.DUMMYFUNCTION("""COMPUTED_VALUE"""),"https://www.instagram.com/reverchon_watches")</f>
        <v>https://www.instagram.com/reverchon_watches</v>
      </c>
      <c r="G44" s="20">
        <f ca="1">IFERROR(__xludf.DUMMYFUNCTION("""COMPUTED_VALUE"""),2256)</f>
        <v>2256</v>
      </c>
      <c r="H44" s="20">
        <f ca="1">IFERROR(__xludf.DUMMYFUNCTION("""COMPUTED_VALUE"""),24)</f>
        <v>24</v>
      </c>
      <c r="I44" s="20" t="b">
        <f ca="1">IFERROR(__xludf.DUMMYFUNCTION("""COMPUTED_VALUE"""),FALSE)</f>
        <v>0</v>
      </c>
      <c r="J44" s="20" t="b">
        <f ca="1">IFERROR(__xludf.DUMMYFUNCTION("""COMPUTED_VALUE"""),FALSE)</f>
        <v>0</v>
      </c>
      <c r="K44" s="3" t="str">
        <f ca="1">IFERROR(__xludf.DUMMYFUNCTION("""COMPUTED_VALUE"""),"Artist")</f>
        <v>Artist</v>
      </c>
      <c r="L44" s="25" t="str">
        <f ca="1">IFERROR(__xludf.DUMMYFUNCTION("""COMPUTED_VALUE"""),"Independant Watchmaker.
L'atelier d'horlogerie fine Montres Reverchon.")</f>
        <v>Independant Watchmaker.
L'atelier d'horlogerie fine Montres Reverchon.</v>
      </c>
      <c r="M44" s="25" t="str">
        <f ca="1">IFERROR(__xludf.DUMMYFUNCTION("""COMPUTED_VALUE"""),"Reverchon")</f>
        <v>Reverchon</v>
      </c>
      <c r="N44" s="25" t="str">
        <f ca="1">IFERROR(__xludf.DUMMYFUNCTION("""COMPUTED_VALUE"""),"Reverchon Geometrica unknown (~$50,000-150,000)")</f>
        <v>Reverchon Geometrica unknown (~$50,000-150,000)</v>
      </c>
      <c r="O44" s="25" t="str">
        <f ca="1">IFERROR(__xludf.DUMMYFUNCTION("""COMPUTED_VALUE"""),"unknown - focus on manufacturing")</f>
        <v>unknown - focus on manufacturing</v>
      </c>
      <c r="P44" s="25" t="str">
        <f ca="1">IFERROR(__xludf.DUMMYFUNCTION("""COMPUTED_VALUE"""),"unknown")</f>
        <v>unknown</v>
      </c>
      <c r="Q44" s="25" t="str">
        <f ca="1">IFERROR(__xludf.DUMMYFUNCTION("""COMPUTED_VALUE"""),"dealer_business")</f>
        <v>dealer_business</v>
      </c>
      <c r="R44" s="3" t="str">
        <f ca="1">IFERROR(__xludf.DUMMYFUNCTION("""COMPUTED_VALUE"""),"medium")</f>
        <v>medium</v>
      </c>
      <c r="S44" s="25" t="str">
        <f ca="1">IFERROR(__xludf.DUMMYFUNCTION("""COMPUTED_VALUE"""),"Professional email or LinkedIn approach highlighting potential partnership opportunities or interest in independent Swiss watchmaking")</f>
        <v>Professional email or LinkedIn approach highlighting potential partnership opportunities or interest in independent Swiss watchmaking</v>
      </c>
      <c r="T44" s="25" t="str">
        <f ca="1">IFERROR(__xludf.DUMMYFUNCTION("""COMPUTED_VALUE"""),"Professional workshop in Vallée de Joux, Specialized watchmaking equipment, Swiss independent watchmaker status")</f>
        <v>Professional workshop in Vallée de Joux, Specialized watchmaking equipment, Swiss independent watchmaker status</v>
      </c>
      <c r="U44" s="25"/>
      <c r="V44" s="3"/>
      <c r="W44" s="21" t="str">
        <f ca="1">IFERROR(__xludf.DUMMYFUNCTION("""COMPUTED_VALUE"""),"http://www.montres-reverchon.ch/")</f>
        <v>http://www.montres-reverchon.ch/</v>
      </c>
      <c r="X44" s="3">
        <f ca="1">IFERROR(__xludf.DUMMYFUNCTION("""COMPUTED_VALUE"""),0.0208)</f>
        <v>2.0799999999999999E-2</v>
      </c>
      <c r="Y44" s="3" t="str">
        <f ca="1">IFERROR(__xludf.DUMMYFUNCTION("""COMPUTED_VALUE"""),"The images showcase a professional watchmaking workshop and studio, featuring multiple workbenches equipped with specialized tools, machinery for watch production or servicing, and a design sketch of a watch case. No finished wearable watches are visible;"&amp;" the focus is on the craft and facilities of watch creation.")</f>
        <v>The images showcase a professional watchmaking workshop and studio, featuring multiple workbenches equipped with specialized tools, machinery for watch production or servicing, and a design sketch of a watch case. No finished wearable watches are visible; the focus is on the craft and facilities of watch creation.</v>
      </c>
      <c r="Z44" s="3" t="str">
        <f ca="1">IFERROR(__xludf.DUMMYFUNCTION("""COMPUTED_VALUE"""),"This is an independent Swiss watchmaker in Vallée de Joux creating handcrafted pieces like the limited Geometrica series. While not a personal collector, they have industry connections and create valuable timepieces that could be of interest for sourcing "&amp;"partnerships.")</f>
        <v>This is an independent Swiss watchmaker in Vallée de Joux creating handcrafted pieces like the limited Geometrica series. While not a personal collector, they have industry connections and create valuable timepieces that could be of interest for sourcing partnerships.</v>
      </c>
      <c r="AA44" s="3" t="str">
        <f ca="1">IFERROR(__xludf.DUMMYFUNCTION("""COMPUTED_VALUE"""),"a.dose.of.time")</f>
        <v>a.dose.of.time</v>
      </c>
      <c r="AB44" s="3" t="str">
        <f ca="1">IFERROR(__xludf.DUMMYFUNCTION("""COMPUTED_VALUE"""),"individual_collector")</f>
        <v>individual_collector</v>
      </c>
      <c r="AC44" s="14">
        <f ca="1">IFERROR(__xludf.DUMMYFUNCTION("""COMPUTED_VALUE"""),46092)</f>
        <v>46092</v>
      </c>
    </row>
    <row r="45" spans="1:29" ht="12.5" x14ac:dyDescent="0.25">
      <c r="A45" s="3" t="str">
        <f ca="1">IFERROR(__xludf.DUMMYFUNCTION("""COMPUTED_VALUE"""),"professorkrl")</f>
        <v>professorkrl</v>
      </c>
      <c r="B45" s="3" t="str">
        <f ca="1">IFERROR(__xludf.DUMMYFUNCTION("""COMPUTED_VALUE"""),"Karim Lakhani")</f>
        <v>Karim Lakhani</v>
      </c>
      <c r="C45" s="3" t="str">
        <f ca="1">IFERROR(__xludf.DUMMYFUNCTION("""COMPUTED_VALUE"""),"collector")</f>
        <v>collector</v>
      </c>
      <c r="D45" s="24">
        <f ca="1">IFERROR(__xludf.DUMMYFUNCTION("""COMPUTED_VALUE"""),6)</f>
        <v>6</v>
      </c>
      <c r="E45" s="24" t="str">
        <f ca="1">IFERROR(__xludf.DUMMYFUNCTION("""COMPUTED_VALUE"""),"high")</f>
        <v>high</v>
      </c>
      <c r="F45" s="21" t="str">
        <f ca="1">IFERROR(__xludf.DUMMYFUNCTION("""COMPUTED_VALUE"""),"https://www.instagram.com/professorkrl")</f>
        <v>https://www.instagram.com/professorkrl</v>
      </c>
      <c r="G45" s="20">
        <f ca="1">IFERROR(__xludf.DUMMYFUNCTION("""COMPUTED_VALUE"""),816)</f>
        <v>816</v>
      </c>
      <c r="H45" s="20">
        <f ca="1">IFERROR(__xludf.DUMMYFUNCTION("""COMPUTED_VALUE"""),54)</f>
        <v>54</v>
      </c>
      <c r="I45" s="20" t="b">
        <f ca="1">IFERROR(__xludf.DUMMYFUNCTION("""COMPUTED_VALUE"""),TRUE)</f>
        <v>1</v>
      </c>
      <c r="J45" s="20" t="b">
        <f ca="1">IFERROR(__xludf.DUMMYFUNCTION("""COMPUTED_VALUE"""),FALSE)</f>
        <v>0</v>
      </c>
      <c r="K45" s="3"/>
      <c r="L45" s="3" t="str">
        <f ca="1">IFERROR(__xludf.DUMMYFUNCTION("""COMPUTED_VALUE"""),"Read, write, teach @harvardhbs @digitaldatadesignharvard - oh and have fun!")</f>
        <v>Read, write, teach @harvardhbs @digitaldatadesignharvard - oh and have fun!</v>
      </c>
      <c r="M45" s="25" t="str">
        <f ca="1">IFERROR(__xludf.DUMMYFUNCTION("""COMPUTED_VALUE"""),"Chris Ward, Alterum, Revolution Watch, Papar, Ming, Mr. Jones Watches, MB&amp;F")</f>
        <v>Chris Ward, Alterum, Revolution Watch, Papar, Ming, Mr. Jones Watches, MB&amp;F</v>
      </c>
      <c r="N45" s="25" t="str">
        <f ca="1">IFERROR(__xludf.DUMMYFUNCTION("""COMPUTED_VALUE"""),"Chris Ward Loco unknown (~$500-1500) | Ming Bluefin unknown (~$2000-4000) | Papar Anillo unknown (~$1000-3000) | MB&amp;F unknown unknown (~$50000-200000)")</f>
        <v>Chris Ward Loco unknown (~$500-1500) | Ming Bluefin unknown (~$2000-4000) | Papar Anillo unknown (~$1000-3000) | MB&amp;F unknown unknown (~$50000-200000)</v>
      </c>
      <c r="O45" s="28" t="str">
        <f ca="1">IFERROR(__xludf.DUMMYFUNCTION("""COMPUTED_VALUE"""),"$75000-250000")</f>
        <v>$75000-250000</v>
      </c>
      <c r="P45" s="3" t="str">
        <f ca="1">IFERROR(__xludf.DUMMYFUNCTION("""COMPUTED_VALUE"""),"high")</f>
        <v>high</v>
      </c>
      <c r="Q45" s="3" t="str">
        <f ca="1">IFERROR(__xludf.DUMMYFUNCTION("""COMPUTED_VALUE"""),"personal_collector")</f>
        <v>personal_collector</v>
      </c>
      <c r="R45" s="3" t="str">
        <f ca="1">IFERROR(__xludf.DUMMYFUNCTION("""COMPUTED_VALUE"""),"medium")</f>
        <v>medium</v>
      </c>
      <c r="S45" s="25" t="str">
        <f ca="1">IFERROR(__xludf.DUMMYFUNCTION("""COMPUTED_VALUE"""),"Professional email through Harvard contact, emphasizing rare piece sourcing for serious collectors rather than sales pitch")</f>
        <v>Professional email through Harvard contact, emphasizing rare piece sourcing for serious collectors rather than sales pitch</v>
      </c>
      <c r="T45" s="25" t="str">
        <f ca="1">IFERROR(__xludf.DUMMYFUNCTION("""COMPUTED_VALUE"""),"Harvard Business School professor, High-rise Dubai accommodation, Blue Note NYC dining, International travel, Sailing activities, Verified account")</f>
        <v>Harvard Business School professor, High-rise Dubai accommodation, Blue Note NYC dining, International travel, Sailing activities, Verified account</v>
      </c>
      <c r="U45" s="3"/>
      <c r="V45" s="3"/>
      <c r="W45" s="21" t="str">
        <f ca="1">IFERROR(__xludf.DUMMYFUNCTION("""COMPUTED_VALUE"""),"http://www.hbs.edu/klakhani")</f>
        <v>http://www.hbs.edu/klakhani</v>
      </c>
      <c r="X45" s="3">
        <f ca="1">IFERROR(__xludf.DUMMYFUNCTION("""COMPUTED_VALUE"""),0.0431)</f>
        <v>4.3099999999999999E-2</v>
      </c>
      <c r="Y45" s="3" t="str">
        <f ca="1">IFERROR(__xludf.DUMMYFUNCTION("""COMPUTED_VALUE"""),"The images showcase a mix of travel, leisure activities, and personal interests, including a high-rise view of Dubai and a visit to Blue Note New York. While a watch is visible on the user's wrist in two images, it is too obscured for identification.")</f>
        <v>The images showcase a mix of travel, leisure activities, and personal interests, including a high-rise view of Dubai and a visit to Blue Note New York. While a watch is visible on the user's wrist in two images, it is too obscured for identification.</v>
      </c>
      <c r="Z45" s="3" t="str">
        <f ca="1">IFERROR(__xludf.DUMMYFUNCTION("""COMPUTED_VALUE"""),"Clear personal collector with diverse taste from microbrands to haute horlogerie (MB&amp;F), showing genuine passion and financial means. However, collection leans toward newer microbrands rather than classic luxury pieces typically sought for sourcing, limit"&amp;"ing immediate business potential.")</f>
        <v>Clear personal collector with diverse taste from microbrands to haute horlogerie (MB&amp;F), showing genuine passion and financial means. However, collection leans toward newer microbrands rather than classic luxury pieces typically sought for sourcing, limiting immediate business potential.</v>
      </c>
      <c r="AA45" s="3" t="str">
        <f ca="1">IFERROR(__xludf.DUMMYFUNCTION("""COMPUTED_VALUE"""),"loupethis")</f>
        <v>loupethis</v>
      </c>
      <c r="AB45" s="3" t="str">
        <f ca="1">IFERROR(__xludf.DUMMYFUNCTION("""COMPUTED_VALUE"""),"collector_page")</f>
        <v>collector_page</v>
      </c>
      <c r="AC45" s="14">
        <f ca="1">IFERROR(__xludf.DUMMYFUNCTION("""COMPUTED_VALUE"""),46097)</f>
        <v>46097</v>
      </c>
    </row>
    <row r="46" spans="1:29" ht="12.5" x14ac:dyDescent="0.25">
      <c r="A46" s="3" t="str">
        <f ca="1">IFERROR(__xludf.DUMMYFUNCTION("""COMPUTED_VALUE"""),"vintagetimes_1")</f>
        <v>vintagetimes_1</v>
      </c>
      <c r="B46" s="3" t="str">
        <f ca="1">IFERROR(__xludf.DUMMYFUNCTION("""COMPUTED_VALUE"""),"Vintagetimes")</f>
        <v>Vintagetimes</v>
      </c>
      <c r="C46" s="3" t="str">
        <f ca="1">IFERROR(__xludf.DUMMYFUNCTION("""COMPUTED_VALUE"""),"dealer")</f>
        <v>dealer</v>
      </c>
      <c r="D46" s="24">
        <f ca="1">IFERROR(__xludf.DUMMYFUNCTION("""COMPUTED_VALUE"""),6)</f>
        <v>6</v>
      </c>
      <c r="E46" s="24" t="str">
        <f ca="1">IFERROR(__xludf.DUMMYFUNCTION("""COMPUTED_VALUE"""),"high")</f>
        <v>high</v>
      </c>
      <c r="F46" s="21" t="str">
        <f ca="1">IFERROR(__xludf.DUMMYFUNCTION("""COMPUTED_VALUE"""),"https://www.instagram.com/vintagetimes_1")</f>
        <v>https://www.instagram.com/vintagetimes_1</v>
      </c>
      <c r="G46" s="20">
        <f ca="1">IFERROR(__xludf.DUMMYFUNCTION("""COMPUTED_VALUE"""),520)</f>
        <v>520</v>
      </c>
      <c r="H46" s="20">
        <f ca="1">IFERROR(__xludf.DUMMYFUNCTION("""COMPUTED_VALUE"""),105)</f>
        <v>105</v>
      </c>
      <c r="I46" s="20" t="b">
        <f ca="1">IFERROR(__xludf.DUMMYFUNCTION("""COMPUTED_VALUE"""),FALSE)</f>
        <v>0</v>
      </c>
      <c r="J46" s="20" t="b">
        <f ca="1">IFERROR(__xludf.DUMMYFUNCTION("""COMPUTED_VALUE"""),TRUE)</f>
        <v>1</v>
      </c>
      <c r="K46" s="3" t="str">
        <f ca="1">IFERROR(__xludf.DUMMYFUNCTION("""COMPUTED_VALUE"""),"None,Shopping &amp; retail")</f>
        <v>None,Shopping &amp; retail</v>
      </c>
      <c r="L46" s="3" t="str">
        <f ca="1">IFERROR(__xludf.DUMMYFUNCTION("""COMPUTED_VALUE"""),"Watch Enthusiast/Collector- Sale &amp; Buy Vintage &amp; Contemporary Pre-Owned 🌎Worldwide Shipping Contact us:👇🏻
📲Whatsup +9613357474")</f>
        <v>Watch Enthusiast/Collector- Sale &amp; Buy Vintage &amp; Contemporary Pre-Owned 🌎Worldwide Shipping Contact us:👇🏻
📲Whatsup +9613357474</v>
      </c>
      <c r="M46" s="25" t="str">
        <f ca="1">IFERROR(__xludf.DUMMYFUNCTION("""COMPUTED_VALUE"""),"Cartier, Rolex, Patek Philippe, Jaeger-LeCoultre")</f>
        <v>Cartier, Rolex, Patek Philippe, Jaeger-LeCoultre</v>
      </c>
      <c r="N46" s="25" t="str">
        <f ca="1">IFERROR(__xludf.DUMMYFUNCTION("""COMPUTED_VALUE"""),"Cartier Tank Louis Cartier Paris Dial TLC FP21 (~$15,000 - $25,000) | Cartier Tank Américaine 2483 (~$12,000 - $20,000) | Rolex GMT-Master 16700 Pepsi (~$13,000 - $17,000) | Rolex Submariner 5513 (~$12,000 - $18,000) | Rolex Submariner 16610 (~$10,000 - $"&amp;"15,000) | Rolex GMT-Master 16758 (~$25,000 - $35,000) | Patek Philippe Unknown Unknown (~$20,000 - $40,000) | Jaeger-LeCoultre Geomatic E399/E398 (~$7,000 - $12,000)")</f>
        <v>Cartier Tank Louis Cartier Paris Dial TLC FP21 (~$15,000 - $25,000) | Cartier Tank Américaine 2483 (~$12,000 - $20,000) | Rolex GMT-Master 16700 Pepsi (~$13,000 - $17,000) | Rolex Submariner 5513 (~$12,000 - $18,000) | Rolex Submariner 16610 (~$10,000 - $15,000) | Rolex GMT-Master 16758 (~$25,000 - $35,000) | Patek Philippe Unknown Unknown (~$20,000 - $40,000) | Jaeger-LeCoultre Geomatic E399/E398 (~$7,000 - $12,000)</v>
      </c>
      <c r="O46" s="25" t="str">
        <f ca="1">IFERROR(__xludf.DUMMYFUNCTION("""COMPUTED_VALUE"""),"$114,000 - $182,000")</f>
        <v>$114,000 - $182,000</v>
      </c>
      <c r="P46" s="25" t="str">
        <f ca="1">IFERROR(__xludf.DUMMYFUNCTION("""COMPUTED_VALUE"""),"medium")</f>
        <v>medium</v>
      </c>
      <c r="Q46" s="25" t="str">
        <f ca="1">IFERROR(__xludf.DUMMYFUNCTION("""COMPUTED_VALUE"""),"dealer_business")</f>
        <v>dealer_business</v>
      </c>
      <c r="R46" s="3" t="str">
        <f ca="1">IFERROR(__xludf.DUMMYFUNCTION("""COMPUTED_VALUE"""),"medium")</f>
        <v>medium</v>
      </c>
      <c r="S46" s="25" t="str">
        <f ca="1">IFERROR(__xludf.DUMMYFUNCTION("""COMPUTED_VALUE"""),"Professional B2B outreach via WhatsApp or DM discussing potential partnership opportunities or wholesale deals")</f>
        <v>Professional B2B outreach via WhatsApp or DM discussing potential partnership opportunities or wholesale deals</v>
      </c>
      <c r="T46" s="25"/>
      <c r="U46" s="25"/>
      <c r="V46" s="25">
        <f ca="1">IFERROR(__xludf.DUMMYFUNCTION("""COMPUTED_VALUE"""),9613357474)</f>
        <v>9613357474</v>
      </c>
      <c r="W46" s="3"/>
      <c r="X46" s="3">
        <f ca="1">IFERROR(__xludf.DUMMYFUNCTION("""COMPUTED_VALUE"""),0.0183)</f>
        <v>1.83E-2</v>
      </c>
      <c r="Y46" s="3" t="str">
        <f ca="1">IFERROR(__xludf.DUMMYFUNCTION("""COMPUTED_VALUE"""),"The images showcase a diverse collection of five vintage and pre-owned luxury watches, including a Jaeger-LeCoultre Geomatic, two Cartier Tank models, a Rolex GMT-Master 'Pepsi', and a Rolex Submariner 5513. Most watches are worn on the wrist in casual se"&amp;"ttings, suggesting either a personal collection or inventory from a vintage watch dealer.")</f>
        <v>The images showcase a diverse collection of five vintage and pre-owned luxury watches, including a Jaeger-LeCoultre Geomatic, two Cartier Tank models, a Rolex GMT-Master 'Pepsi', and a Rolex Submariner 5513. Most watches are worn on the wrist in casual settings, suggesting either a personal collection or inventory from a vintage watch dealer.</v>
      </c>
      <c r="Z46" s="3" t="str">
        <f ca="1">IFERROR(__xludf.DUMMYFUNCTION("""COMPUTED_VALUE"""),"Clear vintage watch dealer with business account and quality inventory including Patek Philippe and rare Cartier pieces. While not a personal collector, they could be valuable as a sourcing partner for vintage pieces or as a wholesale client for inventory"&amp;".")</f>
        <v>Clear vintage watch dealer with business account and quality inventory including Patek Philippe and rare Cartier pieces. While not a personal collector, they could be valuable as a sourcing partner for vintage pieces or as a wholesale client for inventory.</v>
      </c>
      <c r="AA46" s="3" t="str">
        <f ca="1">IFERROR(__xludf.DUMMYFUNCTION("""COMPUTED_VALUE"""),"loupethis")</f>
        <v>loupethis</v>
      </c>
      <c r="AB46" s="3" t="str">
        <f ca="1">IFERROR(__xludf.DUMMYFUNCTION("""COMPUTED_VALUE"""),"collector_page")</f>
        <v>collector_page</v>
      </c>
      <c r="AC46" s="14">
        <f ca="1">IFERROR(__xludf.DUMMYFUNCTION("""COMPUTED_VALUE"""),46097)</f>
        <v>46097</v>
      </c>
    </row>
    <row r="47" spans="1:29" ht="12.5" x14ac:dyDescent="0.25">
      <c r="A47" s="3" t="str">
        <f ca="1">IFERROR(__xludf.DUMMYFUNCTION("""COMPUTED_VALUE"""),"chronohawk.watch")</f>
        <v>chronohawk.watch</v>
      </c>
      <c r="B47" s="3"/>
      <c r="C47" s="3" t="str">
        <f ca="1">IFERROR(__xludf.DUMMYFUNCTION("""COMPUTED_VALUE"""),"collector")</f>
        <v>collector</v>
      </c>
      <c r="D47" s="24">
        <f ca="1">IFERROR(__xludf.DUMMYFUNCTION("""COMPUTED_VALUE"""),6)</f>
        <v>6</v>
      </c>
      <c r="E47" s="24" t="str">
        <f ca="1">IFERROR(__xludf.DUMMYFUNCTION("""COMPUTED_VALUE"""),"high")</f>
        <v>high</v>
      </c>
      <c r="F47" s="21" t="str">
        <f ca="1">IFERROR(__xludf.DUMMYFUNCTION("""COMPUTED_VALUE"""),"https://www.instagram.com/chronohawk.watch")</f>
        <v>https://www.instagram.com/chronohawk.watch</v>
      </c>
      <c r="G47" s="20">
        <f ca="1">IFERROR(__xludf.DUMMYFUNCTION("""COMPUTED_VALUE"""),1248)</f>
        <v>1248</v>
      </c>
      <c r="H47" s="20">
        <f ca="1">IFERROR(__xludf.DUMMYFUNCTION("""COMPUTED_VALUE"""),52)</f>
        <v>52</v>
      </c>
      <c r="I47" s="20" t="b">
        <f ca="1">IFERROR(__xludf.DUMMYFUNCTION("""COMPUTED_VALUE"""),FALSE)</f>
        <v>0</v>
      </c>
      <c r="J47" s="20" t="b">
        <f ca="1">IFERROR(__xludf.DUMMYFUNCTION("""COMPUTED_VALUE"""),FALSE)</f>
        <v>0</v>
      </c>
      <c r="K47" s="3" t="str">
        <f ca="1">IFERROR(__xludf.DUMMYFUNCTION("""COMPUTED_VALUE"""),"Personal blog")</f>
        <v>Personal blog</v>
      </c>
      <c r="L47" s="3" t="str">
        <f ca="1">IFERROR(__xludf.DUMMYFUNCTION("""COMPUTED_VALUE"""),"Army Aviation meets Horology
Blackhawks + wrist checks + Flightline Stories ⌚️Watches as Gear, 🚁Hawks as Heritage
UH60M Instructor Pilot")</f>
        <v>Army Aviation meets Horology
Blackhawks + wrist checks + Flightline Stories ⌚️Watches as Gear, 🚁Hawks as Heritage
UH60M Instructor Pilot</v>
      </c>
      <c r="M47" s="25" t="str">
        <f ca="1">IFERROR(__xludf.DUMMYFUNCTION("""COMPUTED_VALUE"""),"Rolex, Tudor, Omega, Cartier, Sangin Instruments, Christopher Ward, Henry Archer")</f>
        <v>Rolex, Tudor, Omega, Cartier, Sangin Instruments, Christopher Ward, Henry Archer</v>
      </c>
      <c r="N47" s="25" t="str">
        <f ca="1">IFERROR(__xludf.DUMMYFUNCTION("""COMPUTED_VALUE"""),"Rolex Submariner Date 116610LN or 126610LN (~$10,000 - $14,000) | Rolex Explorer II unknown (~$8,000 - $12,000) | Rolex Yacht-Master Titanium unknown (~$12,000 - $18,000) | Tudor Black Bay Fifty-Eight M79030N-0001 (~$3,500 - $4,500) | Tudor Pelagos FXD GM"&amp;"T unknown (~$4,000 - $5,000) | Omega Seamaster No Time To Die unknown (~$7,000 - $9,000) | Cartier Vintage (unspecified) unknown (~$3,000 - $15,000)")</f>
        <v>Rolex Submariner Date 116610LN or 126610LN (~$10,000 - $14,000) | Rolex Explorer II unknown (~$8,000 - $12,000) | Rolex Yacht-Master Titanium unknown (~$12,000 - $18,000) | Tudor Black Bay Fifty-Eight M79030N-0001 (~$3,500 - $4,500) | Tudor Pelagos FXD GMT unknown (~$4,000 - $5,000) | Omega Seamaster No Time To Die unknown (~$7,000 - $9,000) | Cartier Vintage (unspecified) unknown (~$3,000 - $15,000)</v>
      </c>
      <c r="O47" s="25" t="str">
        <f ca="1">IFERROR(__xludf.DUMMYFUNCTION("""COMPUTED_VALUE"""),"$50,000 - $80,000")</f>
        <v>$50,000 - $80,000</v>
      </c>
      <c r="P47" s="25" t="str">
        <f ca="1">IFERROR(__xludf.DUMMYFUNCTION("""COMPUTED_VALUE"""),"high")</f>
        <v>high</v>
      </c>
      <c r="Q47" s="25" t="str">
        <f ca="1">IFERROR(__xludf.DUMMYFUNCTION("""COMPUTED_VALUE"""),"personal_collector")</f>
        <v>personal_collector</v>
      </c>
      <c r="R47" s="3" t="str">
        <f ca="1">IFERROR(__xludf.DUMMYFUNCTION("""COMPUTED_VALUE"""),"medium")</f>
        <v>medium</v>
      </c>
      <c r="S47" s="25" t="str">
        <f ca="1">IFERROR(__xludf.DUMMYFUNCTION("""COMPUTED_VALUE"""),"Engage through comments on tool watch functionality and aviation heritage. Build relationship around professional use cases before any sourcing discussions.")</f>
        <v>Engage through comments on tool watch functionality and aviation heritage. Build relationship around professional use cases before any sourcing discussions.</v>
      </c>
      <c r="T47" s="25" t="str">
        <f ca="1">IFERROR(__xludf.DUMMYFUNCTION("""COMPUTED_VALUE"""),"Military helicopter pilot (UH-60M Instructor Pilot), Multiple Rolex watches, Christian Louboutin shoes, High-end tactical gear, Vintage Cartier, Professional military aviation career")</f>
        <v>Military helicopter pilot (UH-60M Instructor Pilot), Multiple Rolex watches, Christian Louboutin shoes, High-end tactical gear, Vintage Cartier, Professional military aviation career</v>
      </c>
      <c r="U47" s="3"/>
      <c r="V47" s="3"/>
      <c r="W47" s="3"/>
      <c r="X47" s="3">
        <f ca="1">IFERROR(__xludf.DUMMYFUNCTION("""COMPUTED_VALUE"""),0.089)</f>
        <v>8.8999999999999996E-2</v>
      </c>
      <c r="Y47" s="3" t="str">
        <f ca="1">IFERROR(__xludf.DUMMYFUNCTION("""COMPUTED_VALUE"""),"The images showcase a curated collection of robust tool watches, including models from Rolex, Tudor, and Sangin Instruments. These watches are frequently photographed in military helicopter settings (both exterior and cockpit), alongside tactical gear and"&amp;" personal items, strongly suggesting an individual with a professional or recreational connection to aviation or military service and an affluent lifestyle.")</f>
        <v>The images showcase a curated collection of robust tool watches, including models from Rolex, Tudor, and Sangin Instruments. These watches are frequently photographed in military helicopter settings (both exterior and cockpit), alongside tactical gear and personal items, strongly suggesting an individual with a professional or recreational connection to aviation or military service and an affluent lifestyle.</v>
      </c>
      <c r="Z47" s="3" t="str">
        <f ca="1">IFERROR(__xludf.DUMMYFUNCTION("""COMPUTED_VALUE"""),"Clear collector with substantial luxury watch collection including multiple Rolex pieces, but strong personal attachment and professional military career suggests lower likelihood of selling. Good engagement potential around tool watch expertise and aviat"&amp;"ion heritage.")</f>
        <v>Clear collector with substantial luxury watch collection including multiple Rolex pieces, but strong personal attachment and professional military career suggests lower likelihood of selling. Good engagement potential around tool watch expertise and aviation heritage.</v>
      </c>
      <c r="AA47" s="3" t="str">
        <f ca="1">IFERROR(__xludf.DUMMYFUNCTION("""COMPUTED_VALUE"""),"loupethis")</f>
        <v>loupethis</v>
      </c>
      <c r="AB47" s="3" t="str">
        <f ca="1">IFERROR(__xludf.DUMMYFUNCTION("""COMPUTED_VALUE"""),"collector_page")</f>
        <v>collector_page</v>
      </c>
      <c r="AC47" s="14">
        <f ca="1">IFERROR(__xludf.DUMMYFUNCTION("""COMPUTED_VALUE"""),46097)</f>
        <v>46097</v>
      </c>
    </row>
    <row r="48" spans="1:29" ht="12.5" x14ac:dyDescent="0.25">
      <c r="A48" s="3" t="str">
        <f ca="1">IFERROR(__xludf.DUMMYFUNCTION("""COMPUTED_VALUE"""),"first_time_watches")</f>
        <v>first_time_watches</v>
      </c>
      <c r="B48" s="3" t="str">
        <f ca="1">IFERROR(__xludf.DUMMYFUNCTION("""COMPUTED_VALUE"""),"First_Time_Watches")</f>
        <v>First_Time_Watches</v>
      </c>
      <c r="C48" s="3" t="str">
        <f ca="1">IFERROR(__xludf.DUMMYFUNCTION("""COMPUTED_VALUE"""),"dealer")</f>
        <v>dealer</v>
      </c>
      <c r="D48" s="26">
        <f ca="1">IFERROR(__xludf.DUMMYFUNCTION("""COMPUTED_VALUE"""),6)</f>
        <v>6</v>
      </c>
      <c r="E48" s="26" t="str">
        <f ca="1">IFERROR(__xludf.DUMMYFUNCTION("""COMPUTED_VALUE"""),"high")</f>
        <v>high</v>
      </c>
      <c r="F48" s="21" t="str">
        <f ca="1">IFERROR(__xludf.DUMMYFUNCTION("""COMPUTED_VALUE"""),"https://www.instagram.com/first_time_watches")</f>
        <v>https://www.instagram.com/first_time_watches</v>
      </c>
      <c r="G48" s="20">
        <f ca="1">IFERROR(__xludf.DUMMYFUNCTION("""COMPUTED_VALUE"""),410)</f>
        <v>410</v>
      </c>
      <c r="H48" s="20">
        <f ca="1">IFERROR(__xludf.DUMMYFUNCTION("""COMPUTED_VALUE"""),669)</f>
        <v>669</v>
      </c>
      <c r="I48" s="20" t="b">
        <f ca="1">IFERROR(__xludf.DUMMYFUNCTION("""COMPUTED_VALUE"""),FALSE)</f>
        <v>0</v>
      </c>
      <c r="J48" s="20" t="b">
        <f ca="1">IFERROR(__xludf.DUMMYFUNCTION("""COMPUTED_VALUE"""),FALSE)</f>
        <v>0</v>
      </c>
      <c r="K48" s="3"/>
      <c r="L48" s="3" t="str">
        <f ca="1">IFERROR(__xludf.DUMMYFUNCTION("""COMPUTED_VALUE"""),"⌚️Sell &amp; Buy watches since 2015 
⛩️My shop is at Red building, Jatujak, Bangkok, Thailand 🇹🇭
More info inbox please 📥
🌏Ship worldwide✈️")</f>
        <v>⌚️Sell &amp; Buy watches since 2015 
⛩️My shop is at Red building, Jatujak, Bangkok, Thailand 🇹🇭
More info inbox please 📥
🌏Ship worldwide✈️</v>
      </c>
      <c r="M48" s="25" t="str">
        <f ca="1">IFERROR(__xludf.DUMMYFUNCTION("""COMPUTED_VALUE"""),"Seiko, Omega, Rolex, Cartier, Citizen, Orient, Audemars Piguet, Piaget")</f>
        <v>Seiko, Omega, Rolex, Cartier, Citizen, Orient, Audemars Piguet, Piaget</v>
      </c>
      <c r="N48" s="25" t="str">
        <f ca="1">IFERROR(__xludf.DUMMYFUNCTION("""COMPUTED_VALUE"""),"Omega Seamaster GMT 50th Anniversary unknown (~$3,000-$8,000) | Seiko Various vintage dress watches N/A (~$50-$300 per piece) | Cartier Tank-style dress watch unknown (~$1,000-$3,000)")</f>
        <v>Omega Seamaster GMT 50th Anniversary unknown (~$3,000-$8,000) | Seiko Various vintage dress watches N/A (~$50-$300 per piece) | Cartier Tank-style dress watch unknown (~$1,000-$3,000)</v>
      </c>
      <c r="O48" s="25" t="str">
        <f ca="1">IFERROR(__xludf.DUMMYFUNCTION("""COMPUTED_VALUE"""),"$50,000-$150,000")</f>
        <v>$50,000-$150,000</v>
      </c>
      <c r="P48" s="25" t="str">
        <f ca="1">IFERROR(__xludf.DUMMYFUNCTION("""COMPUTED_VALUE"""),"medium")</f>
        <v>medium</v>
      </c>
      <c r="Q48" s="25" t="str">
        <f ca="1">IFERROR(__xludf.DUMMYFUNCTION("""COMPUTED_VALUE"""),"dealer_business")</f>
        <v>dealer_business</v>
      </c>
      <c r="R48" s="3" t="str">
        <f ca="1">IFERROR(__xludf.DUMMYFUNCTION("""COMPUTED_VALUE"""),"medium")</f>
        <v>medium</v>
      </c>
      <c r="S48" s="25" t="str">
        <f ca="1">IFERROR(__xludf.DUMMYFUNCTION("""COMPUTED_VALUE"""),"Professional business inquiry via DM offering wholesale partnership or asking about specific pieces in inventory")</f>
        <v>Professional business inquiry via DM offering wholesale partnership or asking about specific pieces in inventory</v>
      </c>
      <c r="T48" s="25" t="str">
        <f ca="1">IFERROR(__xludf.DUMMYFUNCTION("""COMPUTED_VALUE"""),"Physical retail location at Jatujak market, Worldwide shipping capability, Credit card payment acceptance, Large inventory volume")</f>
        <v>Physical retail location at Jatujak market, Worldwide shipping capability, Credit card payment acceptance, Large inventory volume</v>
      </c>
      <c r="U48" s="3"/>
      <c r="V48" s="3"/>
      <c r="W48" s="21" t="str">
        <f ca="1">IFERROR(__xludf.DUMMYFUNCTION("""COMPUTED_VALUE"""),"https://www.facebook.com/profile.php?id=100057377832456&amp;mibextid=2JQ9oc")</f>
        <v>https://www.facebook.com/profile.php?id=100057377832456&amp;mibextid=2JQ9oc</v>
      </c>
      <c r="X48" s="3">
        <f ca="1">IFERROR(__xludf.DUMMYFUNCTION("""COMPUTED_VALUE"""),0.0713)</f>
        <v>7.1300000000000002E-2</v>
      </c>
      <c r="Y48" s="3" t="str">
        <f ca="1">IFERROR(__xludf.DUMMYFUNCTION("""COMPUTED_VALUE"""),"The images display a vast collection of predominantly vintage Japanese (Seiko, Citizen, Orient) and other dress watches, including many rectangular and square-cased models, presented in display cases and boxes. The sheer volume and presentation strongly s"&amp;"uggest a dealer's inventory or a large personal collection being offered for sale, rather than a personal collection for daily wear.")</f>
        <v>The images display a vast collection of predominantly vintage Japanese (Seiko, Citizen, Orient) and other dress watches, including many rectangular and square-cased models, presented in display cases and boxes. The sheer volume and presentation strongly suggest a dealer's inventory or a large personal collection being offered for sale, rather than a personal collection for daily wear.</v>
      </c>
      <c r="Z48" s="3" t="str">
        <f ca="1">IFERROR(__xludf.DUMMYFUNCTION("""COMPUTED_VALUE"""),"This is clearly a watch dealer with an established business at Bangkok's Jatujak market since 2015. While they deal primarily in vintage and mid-tier pieces rather than ultra-luxury, they could be a valuable sourcing partner for finding specific pieces or"&amp;" could have interesting inventory to offer.")</f>
        <v>This is clearly a watch dealer with an established business at Bangkok's Jatujak market since 2015. While they deal primarily in vintage and mid-tier pieces rather than ultra-luxury, they could be a valuable sourcing partner for finding specific pieces or could have interesting inventory to offer.</v>
      </c>
      <c r="AA48" s="3" t="str">
        <f ca="1">IFERROR(__xludf.DUMMYFUNCTION("""COMPUTED_VALUE"""),"loupethis")</f>
        <v>loupethis</v>
      </c>
      <c r="AB48" s="3" t="str">
        <f ca="1">IFERROR(__xludf.DUMMYFUNCTION("""COMPUTED_VALUE"""),"collector_page")</f>
        <v>collector_page</v>
      </c>
      <c r="AC48" s="14">
        <f ca="1">IFERROR(__xludf.DUMMYFUNCTION("""COMPUTED_VALUE"""),46097)</f>
        <v>46097</v>
      </c>
    </row>
    <row r="49" spans="1:29" ht="12.5" x14ac:dyDescent="0.25">
      <c r="A49" s="3" t="str">
        <f ca="1">IFERROR(__xludf.DUMMYFUNCTION("""COMPUTED_VALUE"""),"lowinger_watches")</f>
        <v>lowinger_watches</v>
      </c>
      <c r="B49" s="3" t="str">
        <f ca="1">IFERROR(__xludf.DUMMYFUNCTION("""COMPUTED_VALUE"""),"Lowinger Watches")</f>
        <v>Lowinger Watches</v>
      </c>
      <c r="C49" s="3" t="str">
        <f ca="1">IFERROR(__xludf.DUMMYFUNCTION("""COMPUTED_VALUE"""),"dealer")</f>
        <v>dealer</v>
      </c>
      <c r="D49" s="24">
        <f ca="1">IFERROR(__xludf.DUMMYFUNCTION("""COMPUTED_VALUE"""),6)</f>
        <v>6</v>
      </c>
      <c r="E49" s="24" t="str">
        <f ca="1">IFERROR(__xludf.DUMMYFUNCTION("""COMPUTED_VALUE"""),"high")</f>
        <v>high</v>
      </c>
      <c r="F49" s="21" t="str">
        <f ca="1">IFERROR(__xludf.DUMMYFUNCTION("""COMPUTED_VALUE"""),"https://www.instagram.com/lowinger_watches")</f>
        <v>https://www.instagram.com/lowinger_watches</v>
      </c>
      <c r="G49" s="20">
        <f ca="1">IFERROR(__xludf.DUMMYFUNCTION("""COMPUTED_VALUE"""),8635)</f>
        <v>8635</v>
      </c>
      <c r="H49" s="20">
        <f ca="1">IFERROR(__xludf.DUMMYFUNCTION("""COMPUTED_VALUE"""),230)</f>
        <v>230</v>
      </c>
      <c r="I49" s="20" t="b">
        <f ca="1">IFERROR(__xludf.DUMMYFUNCTION("""COMPUTED_VALUE"""),FALSE)</f>
        <v>0</v>
      </c>
      <c r="J49" s="20" t="b">
        <f ca="1">IFERROR(__xludf.DUMMYFUNCTION("""COMPUTED_VALUE"""),TRUE)</f>
        <v>1</v>
      </c>
      <c r="K49" s="3" t="str">
        <f ca="1">IFERROR(__xludf.DUMMYFUNCTION("""COMPUTED_VALUE"""),"None,Jewelry/watches")</f>
        <v>None,Jewelry/watches</v>
      </c>
      <c r="L49" s="3" t="str">
        <f ca="1">IFERROR(__xludf.DUMMYFUNCTION("""COMPUTED_VALUE"""),"Independent Watchmaker and Freelance Watch Designer")</f>
        <v>Independent Watchmaker and Freelance Watch Designer</v>
      </c>
      <c r="M49" s="28" t="str">
        <f ca="1">IFERROR(__xludf.DUMMYFUNCTION("""COMPUTED_VALUE"""),"Lowinger, Gérald Genta, Christophe Claret, Breguet")</f>
        <v>Lowinger, Gérald Genta, Christophe Claret, Breguet</v>
      </c>
      <c r="N49" s="25" t="str">
        <f ca="1">IFERROR(__xludf.DUMMYFUNCTION("""COMPUTED_VALUE"""),"Lowinger Chronometer with Jumping Hours and Retrograde Minutes (Mother-of-Pearl Dial) bespoke/limited edition (~80,000 - 150,000+) | Lowinger Annual Calendar with Retrograde Date (Guilloche Dial) bespoke/limited edition (~90,000 - 180,000+)")</f>
        <v>Lowinger Chronometer with Jumping Hours and Retrograde Minutes (Mother-of-Pearl Dial) bespoke/limited edition (~80,000 - 150,000+) | Lowinger Annual Calendar with Retrograde Date (Guilloche Dial) bespoke/limited edition (~90,000 - 180,000+)</v>
      </c>
      <c r="O49" s="27" t="str">
        <f ca="1">IFERROR(__xludf.DUMMYFUNCTION("""COMPUTED_VALUE"""),"500,000 - 1,000,000+ (inventory/prototypes)")</f>
        <v>500,000 - 1,000,000+ (inventory/prototypes)</v>
      </c>
      <c r="P49" s="25" t="str">
        <f ca="1">IFERROR(__xludf.DUMMYFUNCTION("""COMPUTED_VALUE"""),"high")</f>
        <v>high</v>
      </c>
      <c r="Q49" s="25" t="str">
        <f ca="1">IFERROR(__xludf.DUMMYFUNCTION("""COMPUTED_VALUE"""),"dealer_business")</f>
        <v>dealer_business</v>
      </c>
      <c r="R49" s="3" t="str">
        <f ca="1">IFERROR(__xludf.DUMMYFUNCTION("""COMPUTED_VALUE"""),"medium")</f>
        <v>medium</v>
      </c>
      <c r="S49" s="25" t="str">
        <f ca="1">IFERROR(__xludf.DUMMYFUNCTION("""COMPUTED_VALUE"""),"Professional email or DM highlighting interest in independent watchmaking and potential business collaboration or sourcing opportunities")</f>
        <v>Professional email or DM highlighting interest in independent watchmaking and potential business collaboration or sourcing opportunities</v>
      </c>
      <c r="T49" s="25" t="str">
        <f ca="1">IFERROR(__xludf.DUMMYFUNCTION("""COMPUTED_VALUE"""),"Professional studio photography, High-end watchmaking equipment, Independent manufacturing capability, Featured in Fratello Watches publication")</f>
        <v>Professional studio photography, High-end watchmaking equipment, Independent manufacturing capability, Featured in Fratello Watches publication</v>
      </c>
      <c r="U49" s="25"/>
      <c r="V49" s="25"/>
      <c r="W49" s="21" t="str">
        <f ca="1">IFERROR(__xludf.DUMMYFUNCTION("""COMPUTED_VALUE"""),"https://www.lowingerwatches.com/")</f>
        <v>https://www.lowingerwatches.com/</v>
      </c>
      <c r="X49" s="3">
        <f ca="1">IFERROR(__xludf.DUMMYFUNCTION("""COMPUTED_VALUE"""),0.0588)</f>
        <v>5.8799999999999998E-2</v>
      </c>
      <c r="Y49" s="3" t="str">
        <f ca="1">IFERROR(__xludf.DUMMYFUNCTION("""COMPUTED_VALUE"""),"The images showcase two distinct, highly complicated luxury watches from the independent brand Lowinger. Both watches are presented in pristine, professional studio product shots against a black background, highlighting their intricate dials and complicat"&amp;"ions.")</f>
        <v>The images showcase two distinct, highly complicated luxury watches from the independent brand Lowinger. Both watches are presented in pristine, professional studio product shots against a black background, highlighting their intricate dials and complications.</v>
      </c>
      <c r="Z49" s="3" t="str">
        <f ca="1">IFERROR(__xludf.DUMMYFUNCTION("""COMPUTED_VALUE"""),"This is clearly an independent watchmaker/dealer creating high-complication luxury timepieces rather than a personal collector. While not a traditional collector target, they operate in the ultra-luxury segment and may have sourcing opportunities through "&amp;"their network or personal pieces.")</f>
        <v>This is clearly an independent watchmaker/dealer creating high-complication luxury timepieces rather than a personal collector. While not a traditional collector target, they operate in the ultra-luxury segment and may have sourcing opportunities through their network or personal pieces.</v>
      </c>
      <c r="AA49" s="3" t="str">
        <f ca="1">IFERROR(__xludf.DUMMYFUNCTION("""COMPUTED_VALUE"""),"loupethis")</f>
        <v>loupethis</v>
      </c>
      <c r="AB49" s="3" t="str">
        <f ca="1">IFERROR(__xludf.DUMMYFUNCTION("""COMPUTED_VALUE"""),"collector_page")</f>
        <v>collector_page</v>
      </c>
      <c r="AC49" s="14">
        <f ca="1">IFERROR(__xludf.DUMMYFUNCTION("""COMPUTED_VALUE"""),46097)</f>
        <v>46097</v>
      </c>
    </row>
    <row r="50" spans="1:29" ht="12.5" x14ac:dyDescent="0.25">
      <c r="A50" s="3" t="str">
        <f ca="1">IFERROR(__xludf.DUMMYFUNCTION("""COMPUTED_VALUE"""),"bemnanu")</f>
        <v>bemnanu</v>
      </c>
      <c r="B50" s="3" t="str">
        <f ca="1">IFERROR(__xludf.DUMMYFUNCTION("""COMPUTED_VALUE"""),"Obradović Ratko")</f>
        <v>Obradović Ratko</v>
      </c>
      <c r="C50" s="3" t="str">
        <f ca="1">IFERROR(__xludf.DUMMYFUNCTION("""COMPUTED_VALUE"""),"collector")</f>
        <v>collector</v>
      </c>
      <c r="D50" s="26">
        <f ca="1">IFERROR(__xludf.DUMMYFUNCTION("""COMPUTED_VALUE"""),6)</f>
        <v>6</v>
      </c>
      <c r="E50" s="26" t="str">
        <f ca="1">IFERROR(__xludf.DUMMYFUNCTION("""COMPUTED_VALUE"""),"high")</f>
        <v>high</v>
      </c>
      <c r="F50" s="21" t="str">
        <f ca="1">IFERROR(__xludf.DUMMYFUNCTION("""COMPUTED_VALUE"""),"https://www.instagram.com/bemnanu")</f>
        <v>https://www.instagram.com/bemnanu</v>
      </c>
      <c r="G50" s="20">
        <f ca="1">IFERROR(__xludf.DUMMYFUNCTION("""COMPUTED_VALUE"""),1630)</f>
        <v>1630</v>
      </c>
      <c r="H50" s="20">
        <f ca="1">IFERROR(__xludf.DUMMYFUNCTION("""COMPUTED_VALUE"""),556)</f>
        <v>556</v>
      </c>
      <c r="I50" s="20" t="b">
        <f ca="1">IFERROR(__xludf.DUMMYFUNCTION("""COMPUTED_VALUE"""),FALSE)</f>
        <v>0</v>
      </c>
      <c r="J50" s="20" t="b">
        <f ca="1">IFERROR(__xludf.DUMMYFUNCTION("""COMPUTED_VALUE"""),FALSE)</f>
        <v>0</v>
      </c>
      <c r="K50" s="3" t="str">
        <f ca="1">IFERROR(__xludf.DUMMYFUNCTION("""COMPUTED_VALUE"""),"Artist")</f>
        <v>Artist</v>
      </c>
      <c r="L50" s="3" t="str">
        <f ca="1">IFERROR(__xludf.DUMMYFUNCTION("""COMPUTED_VALUE"""),"@ralex.vintagewatches 🕰")</f>
        <v>@ralex.vintagewatches 🕰</v>
      </c>
      <c r="M50" s="28" t="str">
        <f ca="1">IFERROR(__xludf.DUMMYFUNCTION("""COMPUTED_VALUE"""),"Cartier, Rolex, Casio")</f>
        <v>Cartier, Rolex, Casio</v>
      </c>
      <c r="N50" s="28" t="str">
        <f ca="1">IFERROR(__xludf.DUMMYFUNCTION("""COMPUTED_VALUE"""),"Cartier Tank Louis Cartier unknown vintage gold model (~8,000 - 25,000) | Rolex Datejust unknown two-tone/yellow gold (~10,000 - 20,000) | Casio A168WA-1 A168WA-1 (~20 - 50)")</f>
        <v>Cartier Tank Louis Cartier unknown vintage gold model (~8,000 - 25,000) | Rolex Datejust unknown two-tone/yellow gold (~10,000 - 20,000) | Casio A168WA-1 A168WA-1 (~20 - 50)</v>
      </c>
      <c r="O50" s="27" t="str">
        <f ca="1">IFERROR(__xludf.DUMMYFUNCTION("""COMPUTED_VALUE"""),"18,000 - 45,000")</f>
        <v>18,000 - 45,000</v>
      </c>
      <c r="P50" s="28" t="str">
        <f ca="1">IFERROR(__xludf.DUMMYFUNCTION("""COMPUTED_VALUE"""),"high")</f>
        <v>high</v>
      </c>
      <c r="Q50" s="25" t="str">
        <f ca="1">IFERROR(__xludf.DUMMYFUNCTION("""COMPUTED_VALUE"""),"personal_collector")</f>
        <v>personal_collector</v>
      </c>
      <c r="R50" s="3" t="str">
        <f ca="1">IFERROR(__xludf.DUMMYFUNCTION("""COMPUTED_VALUE"""),"medium")</f>
        <v>medium</v>
      </c>
      <c r="S50" s="3" t="str">
        <f ca="1">IFERROR(__xludf.DUMMYFUNCTION("""COMPUTED_VALUE"""),"Instagram DM with appreciation for his Cartier Tank, offer trade-up opportunities or vintage piece sourcing services")</f>
        <v>Instagram DM with appreciation for his Cartier Tank, offer trade-up opportunities or vintage piece sourcing services</v>
      </c>
      <c r="T50" s="3" t="str">
        <f ca="1">IFERROR(__xludf.DUMMYFUNCTION("""COMPUTED_VALUE"""),"luxury watches, European travel, upscale dining venues, quality lifestyle photography, Belgrade/Italy locations")</f>
        <v>luxury watches, European travel, upscale dining venues, quality lifestyle photography, Belgrade/Italy locations</v>
      </c>
      <c r="U50" s="3"/>
      <c r="V50" s="3"/>
      <c r="W50" s="3"/>
      <c r="X50" s="3">
        <f ca="1">IFERROR(__xludf.DUMMYFUNCTION("""COMPUTED_VALUE"""),0.0798)</f>
        <v>7.9799999999999996E-2</v>
      </c>
      <c r="Y50" s="3" t="str">
        <f ca="1">IFERROR(__xludf.DUMMYFUNCTION("""COMPUTED_VALUE"""),"The images feature a male user showcasing a diverse watch collection, including a classic gold Cartier Tank, a two-tone Rolex Datejust, and a casual Casio digital watch. The settings suggest leisure travel in picturesque European cities and upscale enviro"&amp;"nments, often accompanied by a woman who also wears a watch (unidentifiable).")</f>
        <v>The images feature a male user showcasing a diverse watch collection, including a classic gold Cartier Tank, a two-tone Rolex Datejust, and a casual Casio digital watch. The settings suggest leisure travel in picturesque European cities and upscale environments, often accompanied by a woman who also wears a watch (unidentifiable).</v>
      </c>
      <c r="Z50" s="3" t="str">
        <f ca="1">IFERROR(__xludf.DUMMYFUNCTION("""COMPUTED_VALUE"""),"Clear personal collector with two solid luxury pieces and wealth indicators, but collection appears limited in size. The mention of @ralex.vintagewatches suggests interest in vintage market, making him a potential sourcing contact for finding pieces rathe"&amp;"r than selling his own.")</f>
        <v>Clear personal collector with two solid luxury pieces and wealth indicators, but collection appears limited in size. The mention of @ralex.vintagewatches suggests interest in vintage market, making him a potential sourcing contact for finding pieces rather than selling his own.</v>
      </c>
      <c r="AA50" s="3" t="str">
        <f ca="1">IFERROR(__xludf.DUMMYFUNCTION("""COMPUTED_VALUE"""),"loupethis")</f>
        <v>loupethis</v>
      </c>
      <c r="AB50" s="3" t="str">
        <f ca="1">IFERROR(__xludf.DUMMYFUNCTION("""COMPUTED_VALUE"""),"collector_page")</f>
        <v>collector_page</v>
      </c>
      <c r="AC50" s="14">
        <f ca="1">IFERROR(__xludf.DUMMYFUNCTION("""COMPUTED_VALUE"""),46097)</f>
        <v>46097</v>
      </c>
    </row>
    <row r="51" spans="1:29" ht="12.5" x14ac:dyDescent="0.25">
      <c r="A51" s="3" t="str">
        <f ca="1">IFERROR(__xludf.DUMMYFUNCTION("""COMPUTED_VALUE"""),"pion.watches")</f>
        <v>pion.watches</v>
      </c>
      <c r="B51" s="3" t="str">
        <f ca="1">IFERROR(__xludf.DUMMYFUNCTION("""COMPUTED_VALUE"""),"Pion.watches")</f>
        <v>Pion.watches</v>
      </c>
      <c r="C51" s="3" t="str">
        <f ca="1">IFERROR(__xludf.DUMMYFUNCTION("""COMPUTED_VALUE"""),"collector")</f>
        <v>collector</v>
      </c>
      <c r="D51" s="24">
        <f ca="1">IFERROR(__xludf.DUMMYFUNCTION("""COMPUTED_VALUE"""),6)</f>
        <v>6</v>
      </c>
      <c r="E51" s="24" t="str">
        <f ca="1">IFERROR(__xludf.DUMMYFUNCTION("""COMPUTED_VALUE"""),"high")</f>
        <v>high</v>
      </c>
      <c r="F51" s="21" t="str">
        <f ca="1">IFERROR(__xludf.DUMMYFUNCTION("""COMPUTED_VALUE"""),"https://www.instagram.com/pion.watches")</f>
        <v>https://www.instagram.com/pion.watches</v>
      </c>
      <c r="G51" s="20">
        <f ca="1">IFERROR(__xludf.DUMMYFUNCTION("""COMPUTED_VALUE"""),481)</f>
        <v>481</v>
      </c>
      <c r="H51" s="20">
        <f ca="1">IFERROR(__xludf.DUMMYFUNCTION("""COMPUTED_VALUE"""),26)</f>
        <v>26</v>
      </c>
      <c r="I51" s="20" t="b">
        <f ca="1">IFERROR(__xludf.DUMMYFUNCTION("""COMPUTED_VALUE"""),FALSE)</f>
        <v>0</v>
      </c>
      <c r="J51" s="20" t="b">
        <f ca="1">IFERROR(__xludf.DUMMYFUNCTION("""COMPUTED_VALUE"""),FALSE)</f>
        <v>0</v>
      </c>
      <c r="K51" s="3"/>
      <c r="L51" s="3" t="str">
        <f ca="1">IFERROR(__xludf.DUMMYFUNCTION("""COMPUTED_VALUE"""),"Mainly Tudor and Universal Genève collector ✨")</f>
        <v>Mainly Tudor and Universal Genève collector ✨</v>
      </c>
      <c r="M51" s="25" t="str">
        <f ca="1">IFERROR(__xludf.DUMMYFUNCTION("""COMPUTED_VALUE"""),"Tudor, Universal Genève, Bulova")</f>
        <v>Tudor, Universal Genève, Bulova</v>
      </c>
      <c r="N51" s="25" t="str">
        <f ca="1">IFERROR(__xludf.DUMMYFUNCTION("""COMPUTED_VALUE"""),"Tudor Ranger 7966 (~$5,000 - $15,000) | Universal Genève Polerouter Date 869111/2 (~$3,000 - $10,000) | Universal Genève Polerouter S 20217-4 (~$2,500 - $8,000) | Tudor Tuxedo dial unknown (~$3,000 - $8,000) | Bulova Royal Oak design 4420102 (~$1,000 - $3"&amp;",000)")</f>
        <v>Tudor Ranger 7966 (~$5,000 - $15,000) | Universal Genève Polerouter Date 869111/2 (~$3,000 - $10,000) | Universal Genève Polerouter S 20217-4 (~$2,500 - $8,000) | Tudor Tuxedo dial unknown (~$3,000 - $8,000) | Bulova Royal Oak design 4420102 (~$1,000 - $3,000)</v>
      </c>
      <c r="O51" s="25" t="str">
        <f ca="1">IFERROR(__xludf.DUMMYFUNCTION("""COMPUTED_VALUE"""),"$15,000 - $45,000")</f>
        <v>$15,000 - $45,000</v>
      </c>
      <c r="P51" s="25" t="str">
        <f ca="1">IFERROR(__xludf.DUMMYFUNCTION("""COMPUTED_VALUE"""),"medium")</f>
        <v>medium</v>
      </c>
      <c r="Q51" s="25" t="str">
        <f ca="1">IFERROR(__xludf.DUMMYFUNCTION("""COMPUTED_VALUE"""),"personal_collector")</f>
        <v>personal_collector</v>
      </c>
      <c r="R51" s="3" t="str">
        <f ca="1">IFERROR(__xludf.DUMMYFUNCTION("""COMPUTED_VALUE"""),"medium")</f>
        <v>medium</v>
      </c>
      <c r="S51" s="25" t="str">
        <f ca="1">IFERROR(__xludf.DUMMYFUNCTION("""COMPUTED_VALUE"""),"Engage through comments on posts about rare Tudor or Universal Genève pieces, build relationship as fellow collector before proposing sourcing opportunities")</f>
        <v>Engage through comments on posts about rare Tudor or Universal Genève pieces, build relationship as fellow collector before proposing sourcing opportunities</v>
      </c>
      <c r="T51" s="25" t="str">
        <f ca="1">IFERROR(__xludf.DUMMYFUNCTION("""COMPUTED_VALUE"""),"Professional watch restoration services, Multiple vintage pieces, Gerald Genta design appreciation")</f>
        <v>Professional watch restoration services, Multiple vintage pieces, Gerald Genta design appreciation</v>
      </c>
      <c r="U51" s="25"/>
      <c r="V51" s="3"/>
      <c r="W51" s="3"/>
      <c r="X51" s="3">
        <f ca="1">IFERROR(__xludf.DUMMYFUNCTION("""COMPUTED_VALUE"""),0.0842)</f>
        <v>8.4199999999999997E-2</v>
      </c>
      <c r="Y51" s="3" t="str">
        <f ca="1">IFERROR(__xludf.DUMMYFUNCTION("""COMPUTED_VALUE"""),"The images display a personal collection of vintage watches, including a Tudor Ranger and two Universal Genève Polerouter Date models (one in gold, one in steel), worn casually or presented in close-up shots, reflecting an appreciation for classic timepie"&amp;"ces.")</f>
        <v>The images display a personal collection of vintage watches, including a Tudor Ranger and two Universal Genève Polerouter Date models (one in gold, one in steel), worn casually or presented in close-up shots, reflecting an appreciation for classic timepieces.</v>
      </c>
      <c r="Z51" s="3" t="str">
        <f ca="1">IFERROR(__xludf.DUMMYFUNCTION("""COMPUTED_VALUE"""),"Genuine vintage watch collector with focused expertise in Tudor and Universal Genève, owning quality pieces worth sourcing. Personal attachment to collection suggests selective selling, but active acquisition behavior indicates potential for sourcing part"&amp;"nerships.")</f>
        <v>Genuine vintage watch collector with focused expertise in Tudor and Universal Genève, owning quality pieces worth sourcing. Personal attachment to collection suggests selective selling, but active acquisition behavior indicates potential for sourcing partnerships.</v>
      </c>
      <c r="AA51" s="3" t="str">
        <f ca="1">IFERROR(__xludf.DUMMYFUNCTION("""COMPUTED_VALUE"""),"loupethis")</f>
        <v>loupethis</v>
      </c>
      <c r="AB51" s="3" t="str">
        <f ca="1">IFERROR(__xludf.DUMMYFUNCTION("""COMPUTED_VALUE"""),"collector_page")</f>
        <v>collector_page</v>
      </c>
      <c r="AC51" s="14">
        <f ca="1">IFERROR(__xludf.DUMMYFUNCTION("""COMPUTED_VALUE"""),46097)</f>
        <v>46097</v>
      </c>
    </row>
    <row r="52" spans="1:29" ht="12.5" x14ac:dyDescent="0.25">
      <c r="A52" s="3" t="str">
        <f ca="1">IFERROR(__xludf.DUMMYFUNCTION("""COMPUTED_VALUE"""),"sam_wong326")</f>
        <v>sam_wong326</v>
      </c>
      <c r="B52" s="3" t="str">
        <f ca="1">IFERROR(__xludf.DUMMYFUNCTION("""COMPUTED_VALUE"""),"Sam_Wong")</f>
        <v>Sam_Wong</v>
      </c>
      <c r="C52" s="3" t="str">
        <f ca="1">IFERROR(__xludf.DUMMYFUNCTION("""COMPUTED_VALUE"""),"dealer")</f>
        <v>dealer</v>
      </c>
      <c r="D52" s="29">
        <f ca="1">IFERROR(__xludf.DUMMYFUNCTION("""COMPUTED_VALUE"""),6)</f>
        <v>6</v>
      </c>
      <c r="E52" s="29" t="str">
        <f ca="1">IFERROR(__xludf.DUMMYFUNCTION("""COMPUTED_VALUE"""),"high")</f>
        <v>high</v>
      </c>
      <c r="F52" s="21" t="str">
        <f ca="1">IFERROR(__xludf.DUMMYFUNCTION("""COMPUTED_VALUE"""),"https://www.instagram.com/sam_wong326")</f>
        <v>https://www.instagram.com/sam_wong326</v>
      </c>
      <c r="G52" s="20">
        <f ca="1">IFERROR(__xludf.DUMMYFUNCTION("""COMPUTED_VALUE"""),132)</f>
        <v>132</v>
      </c>
      <c r="H52" s="20">
        <f ca="1">IFERROR(__xludf.DUMMYFUNCTION("""COMPUTED_VALUE"""),51)</f>
        <v>51</v>
      </c>
      <c r="I52" s="20" t="b">
        <f ca="1">IFERROR(__xludf.DUMMYFUNCTION("""COMPUTED_VALUE"""),FALSE)</f>
        <v>0</v>
      </c>
      <c r="J52" s="20" t="b">
        <f ca="1">IFERROR(__xludf.DUMMYFUNCTION("""COMPUTED_VALUE"""),TRUE)</f>
        <v>1</v>
      </c>
      <c r="K52" s="3" t="str">
        <f ca="1">IFERROR(__xludf.DUMMYFUNCTION("""COMPUTED_VALUE"""),"None")</f>
        <v>None</v>
      </c>
      <c r="L52" s="3" t="str">
        <f ca="1">IFERROR(__xludf.DUMMYFUNCTION("""COMPUTED_VALUE"""),"WATCHES FACTORY IN CHINA email : glen_wong26@yahoo.We chat &amp; tel :18578645319Whatapp:+86 18578645319.")</f>
        <v>WATCHES FACTORY IN CHINA email : glen_wong26@yahoo.We chat &amp; tel :18578645319Whatapp:+86 18578645319.</v>
      </c>
      <c r="M52" s="32" t="str">
        <f ca="1">IFERROR(__xludf.DUMMYFUNCTION("""COMPUTED_VALUE"""),"Panerai, Breitling, Chanel, Guess, Swatch, Frida, Logine")</f>
        <v>Panerai, Breitling, Chanel, Guess, Swatch, Frida, Logine</v>
      </c>
      <c r="N52" s="32" t="str">
        <f ca="1">IFERROR(__xludf.DUMMYFUNCTION("""COMPUTED_VALUE"""),"Panerai Luminor Green Dial Bronze-tone Unknown (~$15,000 - $40,000+) | Panerai Luminor Rose Gold Brown Dial Unknown (~$15,000 - $35,000+) | Panerai Luminor Rose Gold Blue Dial Unknown (~$15,000 - $35,000+) | Panerai Luminor Steel Black Dial Unknown (~$5,0"&amp;"00 - $10,000) | Panerai Luminor Steel Blue Dial Unknown (~$7,000 - $15,000) | Panerai Luminor Black PVD Case Unknown (~$10,000 - $25,000+) | Breitling Unknown Unknown (~Unknown)")</f>
        <v>Panerai Luminor Green Dial Bronze-tone Unknown (~$15,000 - $40,000+) | Panerai Luminor Rose Gold Brown Dial Unknown (~$15,000 - $35,000+) | Panerai Luminor Rose Gold Blue Dial Unknown (~$15,000 - $35,000+) | Panerai Luminor Steel Black Dial Unknown (~$5,000 - $10,000) | Panerai Luminor Steel Blue Dial Unknown (~$7,000 - $15,000) | Panerai Luminor Black PVD Case Unknown (~$10,000 - $25,000+) | Breitling Unknown Unknown (~Unknown)</v>
      </c>
      <c r="O52" s="32" t="str">
        <f ca="1">IFERROR(__xludf.DUMMYFUNCTION("""COMPUTED_VALUE"""),"$67,000 - $160,000+ (Panerai collection only)")</f>
        <v>$67,000 - $160,000+ (Panerai collection only)</v>
      </c>
      <c r="P52" s="32" t="str">
        <f ca="1">IFERROR(__xludf.DUMMYFUNCTION("""COMPUTED_VALUE"""),"high")</f>
        <v>high</v>
      </c>
      <c r="Q52" s="28" t="str">
        <f ca="1">IFERROR(__xludf.DUMMYFUNCTION("""COMPUTED_VALUE"""),"dealer_business")</f>
        <v>dealer_business</v>
      </c>
      <c r="R52" s="3" t="str">
        <f ca="1">IFERROR(__xludf.DUMMYFUNCTION("""COMPUTED_VALUE"""),"medium")</f>
        <v>medium</v>
      </c>
      <c r="S52" s="28" t="str">
        <f ca="1">IFERROR(__xludf.DUMMYFUNCTION("""COMPUTED_VALUE"""),"Email contact (glen_wong26@yahoo.com) to inquire about authentic luxury watch sourcing capabilities, but proceed with caution regarding authenticity verification")</f>
        <v>Email contact (glen_wong26@yahoo.com) to inquire about authentic luxury watch sourcing capabilities, but proceed with caution regarding authenticity verification</v>
      </c>
      <c r="T52" s="28" t="str">
        <f ca="1">IFERROR(__xludf.DUMMYFUNCTION("""COMPUTED_VALUE"""),"Collection of 7 high-value Panerai watches, Business operations with international clients")</f>
        <v>Collection of 7 high-value Panerai watches, Business operations with international clients</v>
      </c>
      <c r="U52" s="28" t="str">
        <f ca="1">IFERROR(__xludf.DUMMYFUNCTION("""COMPUTED_VALUE"""),"glen_wong26@yahoo.We")</f>
        <v>glen_wong26@yahoo.We</v>
      </c>
      <c r="V52" s="28">
        <f ca="1">IFERROR(__xludf.DUMMYFUNCTION("""COMPUTED_VALUE"""),18578645319)</f>
        <v>18578645319</v>
      </c>
      <c r="W52" s="28"/>
      <c r="X52" s="28">
        <f ca="1">IFERROR(__xludf.DUMMYFUNCTION("""COMPUTED_VALUE"""),0.1894)</f>
        <v>0.18940000000000001</v>
      </c>
      <c r="Y52" s="3" t="str">
        <f ca="1">IFERROR(__xludf.DUMMYFUNCTION("""COMPUTED_VALUE"""),"The images present a highly mixed profile, showcasing multiple batches of generic, low-value fashion watches (likely inventory for sale), a personal photo of a child, and a substantial personal collection of seven high-value Panerai luxury watches.")</f>
        <v>The images present a highly mixed profile, showcasing multiple batches of generic, low-value fashion watches (likely inventory for sale), a personal photo of a child, and a substantial personal collection of seven high-value Panerai luxury watches.</v>
      </c>
      <c r="Z52" s="3" t="str">
        <f ca="1">IFERROR(__xludf.DUMMYFUNCTION("""COMPUTED_VALUE"""),"Clear dealer with mixed inventory of fashion watches and genuine luxury Panerai pieces. Has business infrastructure and international clients, suggesting legitimate sourcing potential, but the mix of replica and authentic watches requires careful vetting.")</f>
        <v>Clear dealer with mixed inventory of fashion watches and genuine luxury Panerai pieces. Has business infrastructure and international clients, suggesting legitimate sourcing potential, but the mix of replica and authentic watches requires careful vetting.</v>
      </c>
      <c r="AA52" s="3" t="str">
        <f ca="1">IFERROR(__xludf.DUMMYFUNCTION("""COMPUTED_VALUE"""),"loupethis")</f>
        <v>loupethis</v>
      </c>
      <c r="AB52" s="3" t="str">
        <f ca="1">IFERROR(__xludf.DUMMYFUNCTION("""COMPUTED_VALUE"""),"collector_page")</f>
        <v>collector_page</v>
      </c>
      <c r="AC52" s="14">
        <f ca="1">IFERROR(__xludf.DUMMYFUNCTION("""COMPUTED_VALUE"""),46097)</f>
        <v>46097</v>
      </c>
    </row>
    <row r="53" spans="1:29" ht="12.5" x14ac:dyDescent="0.25">
      <c r="A53" s="3" t="str">
        <f ca="1">IFERROR(__xludf.DUMMYFUNCTION("""COMPUTED_VALUE"""),"manusrikumar")</f>
        <v>manusrikumar</v>
      </c>
      <c r="B53" s="3" t="str">
        <f ca="1">IFERROR(__xludf.DUMMYFUNCTION("""COMPUTED_VALUE"""),"Manu")</f>
        <v>Manu</v>
      </c>
      <c r="C53" s="3" t="str">
        <f ca="1">IFERROR(__xludf.DUMMYFUNCTION("""COMPUTED_VALUE"""),"dealer")</f>
        <v>dealer</v>
      </c>
      <c r="D53" s="29">
        <f ca="1">IFERROR(__xludf.DUMMYFUNCTION("""COMPUTED_VALUE"""),6)</f>
        <v>6</v>
      </c>
      <c r="E53" s="29" t="str">
        <f ca="1">IFERROR(__xludf.DUMMYFUNCTION("""COMPUTED_VALUE"""),"high")</f>
        <v>high</v>
      </c>
      <c r="F53" s="21" t="str">
        <f ca="1">IFERROR(__xludf.DUMMYFUNCTION("""COMPUTED_VALUE"""),"https://www.instagram.com/manusrikumar")</f>
        <v>https://www.instagram.com/manusrikumar</v>
      </c>
      <c r="G53" s="20">
        <f ca="1">IFERROR(__xludf.DUMMYFUNCTION("""COMPUTED_VALUE"""),24345)</f>
        <v>24345</v>
      </c>
      <c r="H53" s="20">
        <f ca="1">IFERROR(__xludf.DUMMYFUNCTION("""COMPUTED_VALUE"""),429)</f>
        <v>429</v>
      </c>
      <c r="I53" s="20" t="b">
        <f ca="1">IFERROR(__xludf.DUMMYFUNCTION("""COMPUTED_VALUE"""),TRUE)</f>
        <v>1</v>
      </c>
      <c r="J53" s="20" t="b">
        <f ca="1">IFERROR(__xludf.DUMMYFUNCTION("""COMPUTED_VALUE"""),FALSE)</f>
        <v>0</v>
      </c>
      <c r="K53" s="3" t="str">
        <f ca="1">IFERROR(__xludf.DUMMYFUNCTION("""COMPUTED_VALUE"""),"Personal blog")</f>
        <v>Personal blog</v>
      </c>
      <c r="L53" s="3" t="str">
        <f ca="1">IFERROR(__xludf.DUMMYFUNCTION("""COMPUTED_VALUE"""),"Luring the new generation into Indian vintage watches.")</f>
        <v>Luring the new generation into Indian vintage watches.</v>
      </c>
      <c r="M53" s="27" t="str">
        <f ca="1">IFERROR(__xludf.DUMMYFUNCTION("""COMPUTED_VALUE"""),"HMT, Timex, Henri Sandoz, Avarth, Rotoris, Fossil, Invicta")</f>
        <v>HMT, Timex, Henri Sandoz, Avarth, Rotoris, Fossil, Invicta</v>
      </c>
      <c r="N53" s="27" t="str">
        <f ca="1">IFERROR(__xludf.DUMMYFUNCTION("""COMPUTED_VALUE"""),"HMT Gandaberunda unknown (~$50-200) | HMT Vijay unknown (~$30-150) | HMT Sangam unknown (~$40-180) | Henri Sandoz Vintage unknown (~$200-800) | Avarth Waqt unknown (~$300-600)")</f>
        <v>HMT Gandaberunda unknown (~$50-200) | HMT Vijay unknown (~$30-150) | HMT Sangam unknown (~$40-180) | Henri Sandoz Vintage unknown (~$200-800) | Avarth Waqt unknown (~$300-600)</v>
      </c>
      <c r="O53" s="27" t="str">
        <f ca="1">IFERROR(__xludf.DUMMYFUNCTION("""COMPUTED_VALUE"""),"$5,000-15,000")</f>
        <v>$5,000-15,000</v>
      </c>
      <c r="P53" s="25" t="str">
        <f ca="1">IFERROR(__xludf.DUMMYFUNCTION("""COMPUTED_VALUE"""),"medium")</f>
        <v>medium</v>
      </c>
      <c r="Q53" s="25" t="str">
        <f ca="1">IFERROR(__xludf.DUMMYFUNCTION("""COMPUTED_VALUE"""),"dealer_business")</f>
        <v>dealer_business</v>
      </c>
      <c r="R53" s="3" t="str">
        <f ca="1">IFERROR(__xludf.DUMMYFUNCTION("""COMPUTED_VALUE"""),"medium")</f>
        <v>medium</v>
      </c>
      <c r="S53" s="3" t="str">
        <f ca="1">IFERROR(__xludf.DUMMYFUNCTION("""COMPUTED_VALUE"""),"DM with wholesale opportunities or rare Indian vintage pieces, position as potential sourcing partner rather than customer")</f>
        <v>DM with wholesale opportunities or rare Indian vintage pieces, position as potential sourcing partner rather than customer</v>
      </c>
      <c r="T53" s="3" t="str">
        <f ca="1">IFERROR(__xludf.DUMMYFUNCTION("""COMPUTED_VALUE"""),"Presidential suite accommodation, Brand sponsorships, Travel for watch events, Museum visits")</f>
        <v>Presidential suite accommodation, Brand sponsorships, Travel for watch events, Museum visits</v>
      </c>
      <c r="U53" s="3"/>
      <c r="V53" s="3"/>
      <c r="W53" s="3"/>
      <c r="X53" s="3">
        <f ca="1">IFERROR(__xludf.DUMMYFUNCTION("""COMPUTED_VALUE"""),0.1759)</f>
        <v>0.1759</v>
      </c>
      <c r="Y53" s="3" t="str">
        <f ca="1">IFERROR(__xludf.DUMMYFUNCTION("""COMPUTED_VALUE"""),"Unable to analyze images as no image data was provided for analysis. To proceed, please provide detailed descriptions of the Instagram post images from @manusrikumar, as I cannot access external websites or view images directly.")</f>
        <v>Unable to analyze images as no image data was provided for analysis. To proceed, please provide detailed descriptions of the Instagram post images from @manusrikumar, as I cannot access external websites or view images directly.</v>
      </c>
      <c r="Z53" s="3" t="str">
        <f ca="1">IFERROR(__xludf.DUMMYFUNCTION("""COMPUTED_VALUE"""),"This is a dealer/influencer specializing in Indian vintage watches with active buying behavior and sourcing network. While not dealing in high-end luxury pieces, they demonstrate consistent acquisition activity and could be a sourcing partner for niche vi"&amp;"ntage Indian timepieces.")</f>
        <v>This is a dealer/influencer specializing in Indian vintage watches with active buying behavior and sourcing network. While not dealing in high-end luxury pieces, they demonstrate consistent acquisition activity and could be a sourcing partner for niche vintage Indian timepieces.</v>
      </c>
      <c r="AA53" s="3" t="str">
        <f ca="1">IFERROR(__xludf.DUMMYFUNCTION("""COMPUTED_VALUE"""),"loupethis")</f>
        <v>loupethis</v>
      </c>
      <c r="AB53" s="3" t="str">
        <f ca="1">IFERROR(__xludf.DUMMYFUNCTION("""COMPUTED_VALUE"""),"collector_page")</f>
        <v>collector_page</v>
      </c>
      <c r="AC53" s="14">
        <f ca="1">IFERROR(__xludf.DUMMYFUNCTION("""COMPUTED_VALUE"""),46097)</f>
        <v>46097</v>
      </c>
    </row>
    <row r="54" spans="1:29" ht="12.5" x14ac:dyDescent="0.25">
      <c r="A54" s="3" t="str">
        <f ca="1">IFERROR(__xludf.DUMMYFUNCTION("""COMPUTED_VALUE"""),"keepsake.idn")</f>
        <v>keepsake.idn</v>
      </c>
      <c r="B54" s="3" t="str">
        <f ca="1">IFERROR(__xludf.DUMMYFUNCTION("""COMPUTED_VALUE"""),"Keepsake Indonesia")</f>
        <v>Keepsake Indonesia</v>
      </c>
      <c r="C54" s="3" t="str">
        <f ca="1">IFERROR(__xludf.DUMMYFUNCTION("""COMPUTED_VALUE"""),"dealer")</f>
        <v>dealer</v>
      </c>
      <c r="D54" s="29">
        <f ca="1">IFERROR(__xludf.DUMMYFUNCTION("""COMPUTED_VALUE"""),6)</f>
        <v>6</v>
      </c>
      <c r="E54" s="29" t="str">
        <f ca="1">IFERROR(__xludf.DUMMYFUNCTION("""COMPUTED_VALUE"""),"high")</f>
        <v>high</v>
      </c>
      <c r="F54" s="21" t="str">
        <f ca="1">IFERROR(__xludf.DUMMYFUNCTION("""COMPUTED_VALUE"""),"https://www.instagram.com/keepsake.idn")</f>
        <v>https://www.instagram.com/keepsake.idn</v>
      </c>
      <c r="G54" s="20">
        <f ca="1">IFERROR(__xludf.DUMMYFUNCTION("""COMPUTED_VALUE"""),4883)</f>
        <v>4883</v>
      </c>
      <c r="H54" s="20">
        <f ca="1">IFERROR(__xludf.DUMMYFUNCTION("""COMPUTED_VALUE"""),15)</f>
        <v>15</v>
      </c>
      <c r="I54" s="20" t="b">
        <f ca="1">IFERROR(__xludf.DUMMYFUNCTION("""COMPUTED_VALUE"""),FALSE)</f>
        <v>0</v>
      </c>
      <c r="J54" s="20" t="b">
        <f ca="1">IFERROR(__xludf.DUMMYFUNCTION("""COMPUTED_VALUE"""),TRUE)</f>
        <v>1</v>
      </c>
      <c r="K54" s="3" t="str">
        <f ca="1">IFERROR(__xludf.DUMMYFUNCTION("""COMPUTED_VALUE"""),"None")</f>
        <v>None</v>
      </c>
      <c r="L54" s="3" t="str">
        <f ca="1">IFERROR(__xludf.DUMMYFUNCTION("""COMPUTED_VALUE"""),"Vintage watches &amp; heirloom objects.
📍Jakarta, Indonesia")</f>
        <v>Vintage watches &amp; heirloom objects.
📍Jakarta, Indonesia</v>
      </c>
      <c r="M54" s="25" t="str">
        <f ca="1">IFERROR(__xludf.DUMMYFUNCTION("""COMPUTED_VALUE"""),"Cartier, Ulysse Nardin, Omega, Eterna, Longines, Cyma, Waltham, Seiko, Oris")</f>
        <v>Cartier, Ulysse Nardin, Omega, Eterna, Longines, Cyma, Waltham, Seiko, Oris</v>
      </c>
      <c r="N54" s="25" t="str">
        <f ca="1">IFERROR(__xludf.DUMMYFUNCTION("""COMPUTED_VALUE"""),"Cartier Must de Cartier 21 1330 P (~$800 - $1,800) | Ulysse Nardin TV Style Vintage unknown (~$2,000 - $5,000) | Omega Constellation 168.033 (~$1,500 - $3,000) | Omega Tank De Ville Cal.620 (~$800 - $1,500) | Oris Big Crown Pointer Date unknown (~$400 - $"&amp;"800)")</f>
        <v>Cartier Must de Cartier 21 1330 P (~$800 - $1,800) | Ulysse Nardin TV Style Vintage unknown (~$2,000 - $5,000) | Omega Constellation 168.033 (~$1,500 - $3,000) | Omega Tank De Ville Cal.620 (~$800 - $1,500) | Oris Big Crown Pointer Date unknown (~$400 - $800)</v>
      </c>
      <c r="O54" s="25" t="str">
        <f ca="1">IFERROR(__xludf.DUMMYFUNCTION("""COMPUTED_VALUE"""),"$15,000 - $35,000")</f>
        <v>$15,000 - $35,000</v>
      </c>
      <c r="P54" s="25" t="str">
        <f ca="1">IFERROR(__xludf.DUMMYFUNCTION("""COMPUTED_VALUE"""),"unknown")</f>
        <v>unknown</v>
      </c>
      <c r="Q54" s="25" t="str">
        <f ca="1">IFERROR(__xludf.DUMMYFUNCTION("""COMPUTED_VALUE"""),"dealer_business")</f>
        <v>dealer_business</v>
      </c>
      <c r="R54" s="3" t="str">
        <f ca="1">IFERROR(__xludf.DUMMYFUNCTION("""COMPUTED_VALUE"""),"medium")</f>
        <v>medium</v>
      </c>
      <c r="S54" s="3" t="str">
        <f ca="1">IFERROR(__xludf.DUMMYFUNCTION("""COMPUTED_VALUE"""),"DM with wholesale opportunities or partnership proposals for sourcing vintage pieces")</f>
        <v>DM with wholesale opportunities or partnership proposals for sourcing vintage pieces</v>
      </c>
      <c r="T54" s="3"/>
      <c r="U54" s="3"/>
      <c r="V54" s="3"/>
      <c r="W54" s="3"/>
      <c r="X54" s="3">
        <f ca="1">IFERROR(__xludf.DUMMYFUNCTION("""COMPUTED_VALUE"""),0.0009)</f>
        <v>8.9999999999999998E-4</v>
      </c>
      <c r="Y54" s="3" t="str">
        <f ca="1">IFERROR(__xludf.DUMMYFUNCTION("""COMPUTED_VALUE"""),"The images display a vintage Cartier Must de Cartier 21 watch, featuring a two-tone case with Roman numerals on the bezel and a white dial, presented on a black velvet display cushion. The prominent 'KEEP SAKE INDONESIA' watermark suggests the watch is pa"&amp;"rt of a dealer's inventory.")</f>
        <v>The images display a vintage Cartier Must de Cartier 21 watch, featuring a two-tone case with Roman numerals on the bezel and a white dial, presented on a black velvet display cushion. The prominent 'KEEP SAKE INDONESIA' watermark suggests the watch is part of a dealer's inventory.</v>
      </c>
      <c r="Z54" s="3" t="str">
        <f ca="1">IFERROR(__xludf.DUMMYFUNCTION("""COMPUTED_VALUE"""),"Keepsake Indonesia is clearly a vintage watch dealer with decent inventory including recognizable brands like Cartier and Omega. While not ultra-luxury pieces, they represent a potential sourcing partner for vintage watches rather than a direct customer, "&amp;"warranting moderate priority for business partnership opportunities.")</f>
        <v>Keepsake Indonesia is clearly a vintage watch dealer with decent inventory including recognizable brands like Cartier and Omega. While not ultra-luxury pieces, they represent a potential sourcing partner for vintage watches rather than a direct customer, warranting moderate priority for business partnership opportunities.</v>
      </c>
      <c r="AA54" s="3" t="str">
        <f ca="1">IFERROR(__xludf.DUMMYFUNCTION("""COMPUTED_VALUE"""),"loupethis")</f>
        <v>loupethis</v>
      </c>
      <c r="AB54" s="3" t="str">
        <f ca="1">IFERROR(__xludf.DUMMYFUNCTION("""COMPUTED_VALUE"""),"collector_page")</f>
        <v>collector_page</v>
      </c>
      <c r="AC54" s="14">
        <f ca="1">IFERROR(__xludf.DUMMYFUNCTION("""COMPUTED_VALUE"""),46097)</f>
        <v>46097</v>
      </c>
    </row>
    <row r="55" spans="1:29" ht="12.5" x14ac:dyDescent="0.25">
      <c r="A55" s="3" t="str">
        <f ca="1">IFERROR(__xludf.DUMMYFUNCTION("""COMPUTED_VALUE"""),"realwatchamateur")</f>
        <v>realwatchamateur</v>
      </c>
      <c r="B55" s="3" t="str">
        <f ca="1">IFERROR(__xludf.DUMMYFUNCTION("""COMPUTED_VALUE"""),"Real Watch Amateur")</f>
        <v>Real Watch Amateur</v>
      </c>
      <c r="C55" s="3" t="str">
        <f ca="1">IFERROR(__xludf.DUMMYFUNCTION("""COMPUTED_VALUE"""),"collector")</f>
        <v>collector</v>
      </c>
      <c r="D55" s="29">
        <f ca="1">IFERROR(__xludf.DUMMYFUNCTION("""COMPUTED_VALUE"""),6)</f>
        <v>6</v>
      </c>
      <c r="E55" s="24" t="str">
        <f ca="1">IFERROR(__xludf.DUMMYFUNCTION("""COMPUTED_VALUE"""),"high")</f>
        <v>high</v>
      </c>
      <c r="F55" s="21" t="str">
        <f ca="1">IFERROR(__xludf.DUMMYFUNCTION("""COMPUTED_VALUE"""),"https://www.instagram.com/realwatchamateur")</f>
        <v>https://www.instagram.com/realwatchamateur</v>
      </c>
      <c r="G55" s="20">
        <f ca="1">IFERROR(__xludf.DUMMYFUNCTION("""COMPUTED_VALUE"""),114)</f>
        <v>114</v>
      </c>
      <c r="H55" s="20">
        <f ca="1">IFERROR(__xludf.DUMMYFUNCTION("""COMPUTED_VALUE"""),28)</f>
        <v>28</v>
      </c>
      <c r="I55" s="20" t="b">
        <f ca="1">IFERROR(__xludf.DUMMYFUNCTION("""COMPUTED_VALUE"""),FALSE)</f>
        <v>0</v>
      </c>
      <c r="J55" s="20" t="b">
        <f ca="1">IFERROR(__xludf.DUMMYFUNCTION("""COMPUTED_VALUE"""),FALSE)</f>
        <v>0</v>
      </c>
      <c r="K55" s="3"/>
      <c r="L55" s="3" t="str">
        <f ca="1">IFERROR(__xludf.DUMMYFUNCTION("""COMPUTED_VALUE"""),"All pictures and reviews from my collection unless specified. Unfiltered and personal opinions.")</f>
        <v>All pictures and reviews from my collection unless specified. Unfiltered and personal opinions.</v>
      </c>
      <c r="M55" s="25" t="str">
        <f ca="1">IFERROR(__xludf.DUMMYFUNCTION("""COMPUTED_VALUE"""),"Omega, Seiko, Rolex, Grand Seiko, H. Moser")</f>
        <v>Omega, Seiko, Rolex, Grand Seiko, H. Moser</v>
      </c>
      <c r="N55" s="25" t="str">
        <f ca="1">IFERROR(__xludf.DUMMYFUNCTION("""COMPUTED_VALUE"""),"Omega Genève Dynamic Automatic 166.039 (~$800 - $1,500) | Omega Seamaster Professional Diver 300M 210.32.42.20.01.001 (~$3,500 - $4,500) | Omega Seamaster Professional Diver 300M 210.30.42.20.03.001 (~$4,000 - $5,000) | Seiko 6139 'Pogue' 6139 (~$800 - $2"&amp;",000) | Omega Speedmaster Professional unknown (~$3,000 - $4,000) | Rolex Datejust 1972 painted romans (~$3,000 - $6,000)")</f>
        <v>Omega Genève Dynamic Automatic 166.039 (~$800 - $1,500) | Omega Seamaster Professional Diver 300M 210.32.42.20.01.001 (~$3,500 - $4,500) | Omega Seamaster Professional Diver 300M 210.30.42.20.03.001 (~$4,000 - $5,000) | Seiko 6139 'Pogue' 6139 (~$800 - $2,000) | Omega Speedmaster Professional unknown (~$3,000 - $4,000) | Rolex Datejust 1972 painted romans (~$3,000 - $6,000)</v>
      </c>
      <c r="O55" s="25" t="str">
        <f ca="1">IFERROR(__xludf.DUMMYFUNCTION("""COMPUTED_VALUE"""),"$15,000 - $30,000")</f>
        <v>$15,000 - $30,000</v>
      </c>
      <c r="P55" s="25" t="str">
        <f ca="1">IFERROR(__xludf.DUMMYFUNCTION("""COMPUTED_VALUE"""),"medium")</f>
        <v>medium</v>
      </c>
      <c r="Q55" s="25" t="str">
        <f ca="1">IFERROR(__xludf.DUMMYFUNCTION("""COMPUTED_VALUE"""),"personal_collector")</f>
        <v>personal_collector</v>
      </c>
      <c r="R55" s="3" t="str">
        <f ca="1">IFERROR(__xludf.DUMMYFUNCTION("""COMPUTED_VALUE"""),"medium")</f>
        <v>medium</v>
      </c>
      <c r="S55" s="3" t="str">
        <f ca="1">IFERROR(__xludf.DUMMYFUNCTION("""COMPUTED_VALUE"""),"Engage through thoughtful comments on posts showing appreciation for their knowledge, then transition to DMs about potential upgrades or rare finds")</f>
        <v>Engage through thoughtful comments on posts showing appreciation for their knowledge, then transition to DMs about potential upgrades or rare finds</v>
      </c>
      <c r="T55" s="3"/>
      <c r="U55" s="3"/>
      <c r="V55" s="3"/>
      <c r="W55" s="3"/>
      <c r="X55" s="3">
        <f ca="1">IFERROR(__xludf.DUMMYFUNCTION("""COMPUTED_VALUE"""),0.0775)</f>
        <v>7.7499999999999999E-2</v>
      </c>
      <c r="Y55" s="3" t="str">
        <f ca="1">IFERROR(__xludf.DUMMYFUNCTION("""COMPUTED_VALUE"""),"The images showcase a personal collection of watches, featuring two vintage Omega Genève Dynamic models, two modern Omega Seamaster Professional Diver 300M watches, and a unique, obscure vintage piece from a brand named H. Moser with 'Made in Delft' on th"&amp;"e dial. All watches are either worn on the wrist or held for close-up photography, suggesting a passionate collector.")</f>
        <v>The images showcase a personal collection of watches, featuring two vintage Omega Genève Dynamic models, two modern Omega Seamaster Professional Diver 300M watches, and a unique, obscure vintage piece from a brand named H. Moser with 'Made in Delft' on the dial. All watches are either worn on the wrist or held for close-up photography, suggesting a passionate collector.</v>
      </c>
      <c r="Z55" s="3" t="str">
        <f ca="1">IFERROR(__xludf.DUMMYFUNCTION("""COMPUTED_VALUE"""),"Authentic collector with strong horological knowledge and personal ownership, evidenced by detailed reviews and wrist shots. However, collection focuses on accessible vintage Omega and modern pieces rather than ultra-high-end rarities, limiting immediate "&amp;"sourcing potential.")</f>
        <v>Authentic collector with strong horological knowledge and personal ownership, evidenced by detailed reviews and wrist shots. However, collection focuses on accessible vintage Omega and modern pieces rather than ultra-high-end rarities, limiting immediate sourcing potential.</v>
      </c>
      <c r="AA55" s="3" t="str">
        <f ca="1">IFERROR(__xludf.DUMMYFUNCTION("""COMPUTED_VALUE"""),"loupethis")</f>
        <v>loupethis</v>
      </c>
      <c r="AB55" s="3" t="str">
        <f ca="1">IFERROR(__xludf.DUMMYFUNCTION("""COMPUTED_VALUE"""),"collector_page")</f>
        <v>collector_page</v>
      </c>
      <c r="AC55" s="14">
        <f ca="1">IFERROR(__xludf.DUMMYFUNCTION("""COMPUTED_VALUE"""),46097)</f>
        <v>46097</v>
      </c>
    </row>
    <row r="56" spans="1:29" ht="12.5" x14ac:dyDescent="0.25">
      <c r="A56" s="21" t="str">
        <f ca="1">IFERROR(__xludf.DUMMYFUNCTION("""COMPUTED_VALUE"""),"sa3at.ad")</f>
        <v>sa3at.ad</v>
      </c>
      <c r="B56" s="21" t="str">
        <f ca="1">IFERROR(__xludf.DUMMYFUNCTION("""COMPUTED_VALUE"""),"Sa3at.AD")</f>
        <v>Sa3at.AD</v>
      </c>
      <c r="C56" s="3" t="str">
        <f ca="1">IFERROR(__xludf.DUMMYFUNCTION("""COMPUTED_VALUE"""),"dealer")</f>
        <v>dealer</v>
      </c>
      <c r="D56" s="24">
        <f ca="1">IFERROR(__xludf.DUMMYFUNCTION("""COMPUTED_VALUE"""),6)</f>
        <v>6</v>
      </c>
      <c r="E56" s="24" t="str">
        <f ca="1">IFERROR(__xludf.DUMMYFUNCTION("""COMPUTED_VALUE"""),"high")</f>
        <v>high</v>
      </c>
      <c r="F56" s="21" t="str">
        <f ca="1">IFERROR(__xludf.DUMMYFUNCTION("""COMPUTED_VALUE"""),"https://www.instagram.com/sa3at.ad")</f>
        <v>https://www.instagram.com/sa3at.ad</v>
      </c>
      <c r="G56" s="20">
        <f ca="1">IFERROR(__xludf.DUMMYFUNCTION("""COMPUTED_VALUE"""),1327)</f>
        <v>1327</v>
      </c>
      <c r="H56" s="20">
        <f ca="1">IFERROR(__xludf.DUMMYFUNCTION("""COMPUTED_VALUE"""),23)</f>
        <v>23</v>
      </c>
      <c r="I56" s="20" t="b">
        <f ca="1">IFERROR(__xludf.DUMMYFUNCTION("""COMPUTED_VALUE"""),TRUE)</f>
        <v>1</v>
      </c>
      <c r="J56" s="20" t="b">
        <f ca="1">IFERROR(__xludf.DUMMYFUNCTION("""COMPUTED_VALUE"""),TRUE)</f>
        <v>1</v>
      </c>
      <c r="K56" s="3" t="str">
        <f ca="1">IFERROR(__xludf.DUMMYFUNCTION("""COMPUTED_VALUE"""),"None")</f>
        <v>None</v>
      </c>
      <c r="L56" s="3" t="str">
        <f ca="1">IFERROR(__xludf.DUMMYFUNCTION("""COMPUTED_VALUE"""),"Timeless Luxury On Your Wrist ⌚
Premium &amp; Authentic  Watches
Worldwide Elegance | UAE 🇦🇪 Based |  License Number (20247/2025)")</f>
        <v>Timeless Luxury On Your Wrist ⌚
Premium &amp; Authentic  Watches
Worldwide Elegance | UAE 🇦🇪 Based |  License Number (20247/2025)</v>
      </c>
      <c r="M56" s="25" t="str">
        <f ca="1">IFERROR(__xludf.DUMMYFUNCTION("""COMPUTED_VALUE"""),"Omega, Swatch, Breitling, Louis Erard, Konstantin Chaykin, Zenith, Cartier, Bulgari, Graham, Bell &amp; Ross, Tudor, Louis Vuitton")</f>
        <v>Omega, Swatch, Breitling, Louis Erard, Konstantin Chaykin, Zenith, Cartier, Bulgari, Graham, Bell &amp; Ross, Tudor, Louis Vuitton</v>
      </c>
      <c r="N56" s="25" t="str">
        <f ca="1">IFERROR(__xludf.DUMMYFUNCTION("""COMPUTED_VALUE"""),"Omega x Swatch Mission to Earthphase Moonshine Gold unknown (~$400-600) | Breitling Endurance Pro Ironman X823109A1K1S1 (~$2,000-3,000) | Louis Erard x Konstantin Chaykin Unfrogettable Purple Limited Edition 1 of 178 (~$8,000-12,000) | Zenith Defy Extreme"&amp;" Diver 95.9601.3620/51.I301 (~$15,000-20,000)")</f>
        <v>Omega x Swatch Mission to Earthphase Moonshine Gold unknown (~$400-600) | Breitling Endurance Pro Ironman X823109A1K1S1 (~$2,000-3,000) | Louis Erard x Konstantin Chaykin Unfrogettable Purple Limited Edition 1 of 178 (~$8,000-12,000) | Zenith Defy Extreme Diver 95.9601.3620/51.I301 (~$15,000-20,000)</v>
      </c>
      <c r="O56" s="25" t="str">
        <f ca="1">IFERROR(__xludf.DUMMYFUNCTION("""COMPUTED_VALUE"""),"$100,000-500,000 inventory value")</f>
        <v>$100,000-500,000 inventory value</v>
      </c>
      <c r="P56" s="25" t="str">
        <f ca="1">IFERROR(__xludf.DUMMYFUNCTION("""COMPUTED_VALUE"""),"unknown")</f>
        <v>unknown</v>
      </c>
      <c r="Q56" s="25" t="str">
        <f ca="1">IFERROR(__xludf.DUMMYFUNCTION("""COMPUTED_VALUE"""),"dealer_business")</f>
        <v>dealer_business</v>
      </c>
      <c r="R56" s="3" t="str">
        <f ca="1">IFERROR(__xludf.DUMMYFUNCTION("""COMPUTED_VALUE"""),"medium")</f>
        <v>medium</v>
      </c>
      <c r="S56" s="3" t="str">
        <f ca="1">IFERROR(__xludf.DUMMYFUNCTION("""COMPUTED_VALUE"""),"Professional B2B outreach via DM discussing potential partnership opportunities and inventory sourcing")</f>
        <v>Professional B2B outreach via DM discussing potential partnership opportunities and inventory sourcing</v>
      </c>
      <c r="T56" s="3" t="str">
        <f ca="1">IFERROR(__xludf.DUMMYFUNCTION("""COMPUTED_VALUE"""),"UAE business license, verified business account, professional product photography")</f>
        <v>UAE business license, verified business account, professional product photography</v>
      </c>
      <c r="U56" s="3"/>
      <c r="V56" s="3"/>
      <c r="W56" s="3"/>
      <c r="X56" s="3">
        <f ca="1">IFERROR(__xludf.DUMMYFUNCTION("""COMPUTED_VALUE"""),0.032)</f>
        <v>3.2000000000000001E-2</v>
      </c>
      <c r="Y56" s="3" t="str">
        <f ca="1">IFERROR(__xludf.DUMMYFUNCTION("""COMPUTED_VALUE"""),"The images feature a new Omega x Swatch Bioceramic MoonSwatch Mission to the Moonphase (Snoopy Edition) presented in high-quality, professional studio shots, showcasing its dial, moonphase complication with Snoopy, and case back details.")</f>
        <v>The images feature a new Omega x Swatch Bioceramic MoonSwatch Mission to the Moonphase (Snoopy Edition) presented in high-quality, professional studio shots, showcasing its dial, moonphase complication with Snoopy, and case back details.</v>
      </c>
      <c r="Z56" s="3" t="str">
        <f ca="1">IFERROR(__xludf.DUMMYFUNCTION("""COMPUTED_VALUE"""),"This is clearly a licensed watch dealer in UAE with legitimate business operations and some interesting pieces like limited editions. While not a personal collector, they represent potential B2B partnership opportunities and access to regional watch marke"&amp;"ts.")</f>
        <v>This is clearly a licensed watch dealer in UAE with legitimate business operations and some interesting pieces like limited editions. While not a personal collector, they represent potential B2B partnership opportunities and access to regional watch markets.</v>
      </c>
      <c r="AA56" s="3" t="str">
        <f ca="1">IFERROR(__xludf.DUMMYFUNCTION("""COMPUTED_VALUE"""),"loupethis")</f>
        <v>loupethis</v>
      </c>
      <c r="AB56" s="3" t="str">
        <f ca="1">IFERROR(__xludf.DUMMYFUNCTION("""COMPUTED_VALUE"""),"collector_page")</f>
        <v>collector_page</v>
      </c>
      <c r="AC56" s="14">
        <f ca="1">IFERROR(__xludf.DUMMYFUNCTION("""COMPUTED_VALUE"""),46097)</f>
        <v>46097</v>
      </c>
    </row>
    <row r="57" spans="1:29" ht="12.5" x14ac:dyDescent="0.25">
      <c r="A57" s="3" t="str">
        <f ca="1">IFERROR(__xludf.DUMMYFUNCTION("""COMPUTED_VALUE"""),"horologicalgear")</f>
        <v>horologicalgear</v>
      </c>
      <c r="B57" s="3"/>
      <c r="C57" s="3" t="str">
        <f ca="1">IFERROR(__xludf.DUMMYFUNCTION("""COMPUTED_VALUE"""),"dealer")</f>
        <v>dealer</v>
      </c>
      <c r="D57" s="29">
        <f ca="1">IFERROR(__xludf.DUMMYFUNCTION("""COMPUTED_VALUE"""),6)</f>
        <v>6</v>
      </c>
      <c r="E57" s="29" t="str">
        <f ca="1">IFERROR(__xludf.DUMMYFUNCTION("""COMPUTED_VALUE"""),"high")</f>
        <v>high</v>
      </c>
      <c r="F57" s="21" t="str">
        <f ca="1">IFERROR(__xludf.DUMMYFUNCTION("""COMPUTED_VALUE"""),"https://www.instagram.com/horologicalgear")</f>
        <v>https://www.instagram.com/horologicalgear</v>
      </c>
      <c r="G57" s="20">
        <f ca="1">IFERROR(__xludf.DUMMYFUNCTION("""COMPUTED_VALUE"""),324)</f>
        <v>324</v>
      </c>
      <c r="H57" s="20">
        <f ca="1">IFERROR(__xludf.DUMMYFUNCTION("""COMPUTED_VALUE"""),77)</f>
        <v>77</v>
      </c>
      <c r="I57" s="20" t="b">
        <f ca="1">IFERROR(__xludf.DUMMYFUNCTION("""COMPUTED_VALUE"""),FALSE)</f>
        <v>0</v>
      </c>
      <c r="J57" s="20" t="b">
        <f ca="1">IFERROR(__xludf.DUMMYFUNCTION("""COMPUTED_VALUE"""),TRUE)</f>
        <v>1</v>
      </c>
      <c r="K57" s="3" t="str">
        <f ca="1">IFERROR(__xludf.DUMMYFUNCTION("""COMPUTED_VALUE"""),"None,Accessories")</f>
        <v>None,Accessories</v>
      </c>
      <c r="L57" s="3" t="str">
        <f ca="1">IFERROR(__xludf.DUMMYFUNCTION("""COMPUTED_VALUE"""),"HorologicalGear
⌚️ Watch accessories &amp; parts Buy/Sell/Trade
🤝 Genuine only
📦 Worldwide shipping
📍Europe 🇪🇺 
Est: 2019")</f>
        <v>HorologicalGear
⌚️ Watch accessories &amp; parts Buy/Sell/Trade
🤝 Genuine only
📦 Worldwide shipping
📍Europe 🇪🇺 
Est: 2019</v>
      </c>
      <c r="M57" s="25" t="str">
        <f ca="1">IFERROR(__xludf.DUMMYFUNCTION("""COMPUTED_VALUE"""),"Richard Mille, Audemars Piguet, Rolex, Patek Philippe")</f>
        <v>Richard Mille, Audemars Piguet, Rolex, Patek Philippe</v>
      </c>
      <c r="N57" s="25" t="str">
        <f ca="1">IFERROR(__xludf.DUMMYFUNCTION("""COMPUTED_VALUE"""),"Richard Mille RM11-03 RM11-03 (~150,000 - 200,000) | Audemars Piguet Ultra-Thin Automatic Dress Watch Likely 5043 or 5044 (~15,000 - 35,000)")</f>
        <v>Richard Mille RM11-03 RM11-03 (~150,000 - 200,000) | Audemars Piguet Ultra-Thin Automatic Dress Watch Likely 5043 or 5044 (~15,000 - 35,000)</v>
      </c>
      <c r="O57" s="28" t="str">
        <f ca="1">IFERROR(__xludf.DUMMYFUNCTION("""COMPUTED_VALUE"""),"500,000 - 1,000,000+ USD")</f>
        <v>500,000 - 1,000,000+ USD</v>
      </c>
      <c r="P57" s="28" t="str">
        <f ca="1">IFERROR(__xludf.DUMMYFUNCTION("""COMPUTED_VALUE"""),"high")</f>
        <v>high</v>
      </c>
      <c r="Q57" s="25" t="str">
        <f ca="1">IFERROR(__xludf.DUMMYFUNCTION("""COMPUTED_VALUE"""),"dealer_business")</f>
        <v>dealer_business</v>
      </c>
      <c r="R57" s="3" t="str">
        <f ca="1">IFERROR(__xludf.DUMMYFUNCTION("""COMPUTED_VALUE"""),"medium")</f>
        <v>medium</v>
      </c>
      <c r="S57" s="25" t="str">
        <f ca="1">IFERROR(__xludf.DUMMYFUNCTION("""COMPUTED_VALUE"""),"Professional B2B outreach via DM focusing on potential partnership or wholesale opportunities rather than individual piece sourcing")</f>
        <v>Professional B2B outreach via DM focusing on potential partnership or wholesale opportunities rather than individual piece sourcing</v>
      </c>
      <c r="T57" s="25" t="str">
        <f ca="1">IFERROR(__xludf.DUMMYFUNCTION("""COMPUTED_VALUE"""),"Dubai location, Europe operations, worldwide shipping capability, VIP brand relationships, rare collectibles access")</f>
        <v>Dubai location, Europe operations, worldwide shipping capability, VIP brand relationships, rare collectibles access</v>
      </c>
      <c r="U57" s="25"/>
      <c r="V57" s="3"/>
      <c r="W57" s="3"/>
      <c r="X57" s="3">
        <f ca="1">IFERROR(__xludf.DUMMYFUNCTION("""COMPUTED_VALUE"""),0.0422)</f>
        <v>4.2200000000000001E-2</v>
      </c>
      <c r="Y57" s="3" t="str">
        <f ca="1">IFERROR(__xludf.DUMMYFUNCTION("""COMPUTED_VALUE"""),"The post features a vibrant collection of Richard Mille rubber straps in various colors, suggesting ownership of multiple Richard Mille timepieces, alongside a vintage Audemars Piguet ultra-thin automatic dress watch with a textured dial and a matching Au"&amp;"demars Piguet keychain.")</f>
        <v>The post features a vibrant collection of Richard Mille rubber straps in various colors, suggesting ownership of multiple Richard Mille timepieces, alongside a vintage Audemars Piguet ultra-thin automatic dress watch with a textured dial and a matching Audemars Piguet keychain.</v>
      </c>
      <c r="Z57" s="3" t="str">
        <f ca="1">IFERROR(__xludf.DUMMYFUNCTION("""COMPUTED_VALUE"""),"This is clearly a business dealer account specializing in luxury watch accessories and parts with strong brand relationships to RM, AP, and Rolex. While they have access to high-value items, they're more likely a potential business partner or competitor t"&amp;"han a collector looking to sell personal pieces.")</f>
        <v>This is clearly a business dealer account specializing in luxury watch accessories and parts with strong brand relationships to RM, AP, and Rolex. While they have access to high-value items, they're more likely a potential business partner or competitor than a collector looking to sell personal pieces.</v>
      </c>
      <c r="AA57" s="3" t="str">
        <f ca="1">IFERROR(__xludf.DUMMYFUNCTION("""COMPUTED_VALUE"""),"loupethis")</f>
        <v>loupethis</v>
      </c>
      <c r="AB57" s="3" t="str">
        <f ca="1">IFERROR(__xludf.DUMMYFUNCTION("""COMPUTED_VALUE"""),"collector_page")</f>
        <v>collector_page</v>
      </c>
      <c r="AC57" s="14">
        <f ca="1">IFERROR(__xludf.DUMMYFUNCTION("""COMPUTED_VALUE"""),46097)</f>
        <v>46097</v>
      </c>
    </row>
    <row r="58" spans="1:29" ht="12.5" x14ac:dyDescent="0.25">
      <c r="A58" s="3" t="str">
        <f ca="1">IFERROR(__xludf.DUMMYFUNCTION("""COMPUTED_VALUE"""),"la_arena_del_tiempo_")</f>
        <v>la_arena_del_tiempo_</v>
      </c>
      <c r="B58" s="3" t="str">
        <f ca="1">IFERROR(__xludf.DUMMYFUNCTION("""COMPUTED_VALUE"""),"Viajero del tiempo")</f>
        <v>Viajero del tiempo</v>
      </c>
      <c r="C58" s="3" t="str">
        <f ca="1">IFERROR(__xludf.DUMMYFUNCTION("""COMPUTED_VALUE"""),"collector")</f>
        <v>collector</v>
      </c>
      <c r="D58" s="29">
        <f ca="1">IFERROR(__xludf.DUMMYFUNCTION("""COMPUTED_VALUE"""),6)</f>
        <v>6</v>
      </c>
      <c r="E58" s="29" t="str">
        <f ca="1">IFERROR(__xludf.DUMMYFUNCTION("""COMPUTED_VALUE"""),"high")</f>
        <v>high</v>
      </c>
      <c r="F58" s="21" t="str">
        <f ca="1">IFERROR(__xludf.DUMMYFUNCTION("""COMPUTED_VALUE"""),"https://www.instagram.com/la_arena_del_tiempo_")</f>
        <v>https://www.instagram.com/la_arena_del_tiempo_</v>
      </c>
      <c r="G58" s="20">
        <f ca="1">IFERROR(__xludf.DUMMYFUNCTION("""COMPUTED_VALUE"""),386)</f>
        <v>386</v>
      </c>
      <c r="H58" s="20">
        <f ca="1">IFERROR(__xludf.DUMMYFUNCTION("""COMPUTED_VALUE"""),143)</f>
        <v>143</v>
      </c>
      <c r="I58" s="20" t="b">
        <f ca="1">IFERROR(__xludf.DUMMYFUNCTION("""COMPUTED_VALUE"""),FALSE)</f>
        <v>0</v>
      </c>
      <c r="J58" s="20" t="b">
        <f ca="1">IFERROR(__xludf.DUMMYFUNCTION("""COMPUTED_VALUE"""),FALSE)</f>
        <v>0</v>
      </c>
      <c r="K58" s="3"/>
      <c r="L58" s="3" t="str">
        <f ca="1">IFERROR(__xludf.DUMMYFUNCTION("""COMPUTED_VALUE"""),"El hombre inventó el tiempo para ponerle rostro a su asesino")</f>
        <v>El hombre inventó el tiempo para ponerle rostro a su asesino</v>
      </c>
      <c r="M58" s="25" t="str">
        <f ca="1">IFERROR(__xludf.DUMMYFUNCTION("""COMPUTED_VALUE"""),"Imperios, Aureole, Seiko, Alpha, Heuer")</f>
        <v>Imperios, Aureole, Seiko, Alpha, Heuer</v>
      </c>
      <c r="N58" s="25" t="str">
        <f ca="1">IFERROR(__xludf.DUMMYFUNCTION("""COMPUTED_VALUE"""),"Imperios Chronograph 1950s (~300-1000) | Aureole Chronograph 1950s (~300-1000) | Seiko Chronograph (Bruce Lee nickname) vintage (~300-1500) | Alpha Daytona Chronograph modern homage (~200-300) | Heuer Kentucky 1970s (~2000-4000)")</f>
        <v>Imperios Chronograph 1950s (~300-1000) | Aureole Chronograph 1950s (~300-1000) | Seiko Chronograph (Bruce Lee nickname) vintage (~300-1500) | Alpha Daytona Chronograph modern homage (~200-300) | Heuer Kentucky 1970s (~2000-4000)</v>
      </c>
      <c r="O58" s="25" t="str">
        <f ca="1">IFERROR(__xludf.DUMMYFUNCTION("""COMPUTED_VALUE"""),"3000-8000")</f>
        <v>3000-8000</v>
      </c>
      <c r="P58" s="25" t="str">
        <f ca="1">IFERROR(__xludf.DUMMYFUNCTION("""COMPUTED_VALUE"""),"medium")</f>
        <v>medium</v>
      </c>
      <c r="Q58" s="25" t="str">
        <f ca="1">IFERROR(__xludf.DUMMYFUNCTION("""COMPUTED_VALUE"""),"personal_collector")</f>
        <v>personal_collector</v>
      </c>
      <c r="R58" s="3" t="str">
        <f ca="1">IFERROR(__xludf.DUMMYFUNCTION("""COMPUTED_VALUE"""),"medium")</f>
        <v>medium</v>
      </c>
      <c r="S58" s="3" t="str">
        <f ca="1">IFERROR(__xludf.DUMMYFUNCTION("""COMPUTED_VALUE"""),"Engage respectfully, acknowledging their passion for vintage chronographs and their specific collection. Inquire about their collecting interests and if they are open to discussing potential acquisitions or sales, perhaps offering specific vintage chronog"&amp;"raphs that align with their collection.")</f>
        <v>Engage respectfully, acknowledging their passion for vintage chronographs and their specific collection. Inquire about their collecting interests and if they are open to discussing potential acquisitions or sales, perhaps offering specific vintage chronographs that align with their collection.</v>
      </c>
      <c r="T58" s="3" t="str">
        <f ca="1">IFERROR(__xludf.DUMMYFUNCTION("""COMPUTED_VALUE"""),"Frequent international travel (Cuba, Spain, Turkey, Argentina), Dining at upscale rooftop bars (Madrid), Ownership of multiple vintage mechanical watches")</f>
        <v>Frequent international travel (Cuba, Spain, Turkey, Argentina), Dining at upscale rooftop bars (Madrid), Ownership of multiple vintage mechanical watches</v>
      </c>
      <c r="U58" s="3"/>
      <c r="V58" s="3"/>
      <c r="W58" s="3"/>
      <c r="X58" s="3">
        <f ca="1">IFERROR(__xludf.DUMMYFUNCTION("""COMPUTED_VALUE"""),0.0201)</f>
        <v>2.01E-2</v>
      </c>
      <c r="Y58" s="3" t="str">
        <f ca="1">IFERROR(__xludf.DUMMYFUNCTION("""COMPUTED_VALUE"""),"The images showcase a collection of vintage chronographs, including Imperios, Aureole, Seiko, and Alpha, often photographed during international travels to locations like Cuba, Spain, and Turkey, alongside lifestyle shots at bars and scenic views.")</f>
        <v>The images showcase a collection of vintage chronographs, including Imperios, Aureole, Seiko, and Alpha, often photographed during international travels to locations like Cuba, Spain, and Turkey, alongside lifestyle shots at bars and scenic views.</v>
      </c>
      <c r="Z58" s="3" t="str">
        <f ca="1">IFERROR(__xludf.DUMMYFUNCTION("""COMPUTED_VALUE"""),"The profile clearly belongs to a personal collector, evidenced by multiple wrist shots of distinct vintage watches (Imperios, Aureole, Seiko, Heuer) and a modern homage (Alpha Daytona), personal captions, and a low-engagement, non-business account. The fr"&amp;"equent international travel indicates a comfortable lifestyle, supporting the idea of disposable income for collecting, though the watches themselves are not in the ultra-luxury segment.")</f>
        <v>The profile clearly belongs to a personal collector, evidenced by multiple wrist shots of distinct vintage watches (Imperios, Aureole, Seiko, Heuer) and a modern homage (Alpha Daytona), personal captions, and a low-engagement, non-business account. The frequent international travel indicates a comfortable lifestyle, supporting the idea of disposable income for collecting, though the watches themselves are not in the ultra-luxury segment.</v>
      </c>
      <c r="AA58" s="3" t="str">
        <f ca="1">IFERROR(__xludf.DUMMYFUNCTION("""COMPUTED_VALUE"""),"loupethis")</f>
        <v>loupethis</v>
      </c>
      <c r="AB58" s="3" t="str">
        <f ca="1">IFERROR(__xludf.DUMMYFUNCTION("""COMPUTED_VALUE"""),"collector_page")</f>
        <v>collector_page</v>
      </c>
      <c r="AC58" s="14">
        <f ca="1">IFERROR(__xludf.DUMMYFUNCTION("""COMPUTED_VALUE"""),46097)</f>
        <v>46097</v>
      </c>
    </row>
    <row r="59" spans="1:29" ht="12.5" x14ac:dyDescent="0.25">
      <c r="A59" s="3" t="str">
        <f ca="1">IFERROR(__xludf.DUMMYFUNCTION("""COMPUTED_VALUE"""),"tsedro.d")</f>
        <v>tsedro.d</v>
      </c>
      <c r="B59" s="3" t="str">
        <f ca="1">IFERROR(__xludf.DUMMYFUNCTION("""COMPUTED_VALUE"""),"Tsedro Dmirty")</f>
        <v>Tsedro Dmirty</v>
      </c>
      <c r="C59" s="3" t="str">
        <f ca="1">IFERROR(__xludf.DUMMYFUNCTION("""COMPUTED_VALUE"""),"dealer")</f>
        <v>dealer</v>
      </c>
      <c r="D59" s="29">
        <f ca="1">IFERROR(__xludf.DUMMYFUNCTION("""COMPUTED_VALUE"""),5)</f>
        <v>5</v>
      </c>
      <c r="E59" s="29" t="str">
        <f ca="1">IFERROR(__xludf.DUMMYFUNCTION("""COMPUTED_VALUE"""),"high")</f>
        <v>high</v>
      </c>
      <c r="F59" s="21" t="str">
        <f ca="1">IFERROR(__xludf.DUMMYFUNCTION("""COMPUTED_VALUE"""),"https://www.instagram.com/tsedro.d")</f>
        <v>https://www.instagram.com/tsedro.d</v>
      </c>
      <c r="G59" s="20">
        <f ca="1">IFERROR(__xludf.DUMMYFUNCTION("""COMPUTED_VALUE"""),13818)</f>
        <v>13818</v>
      </c>
      <c r="H59" s="20">
        <f ca="1">IFERROR(__xludf.DUMMYFUNCTION("""COMPUTED_VALUE"""),1940)</f>
        <v>1940</v>
      </c>
      <c r="I59" s="20" t="b">
        <f ca="1">IFERROR(__xludf.DUMMYFUNCTION("""COMPUTED_VALUE"""),FALSE)</f>
        <v>0</v>
      </c>
      <c r="J59" s="20" t="b">
        <f ca="1">IFERROR(__xludf.DUMMYFUNCTION("""COMPUTED_VALUE"""),TRUE)</f>
        <v>1</v>
      </c>
      <c r="K59" s="25" t="str">
        <f ca="1">IFERROR(__xludf.DUMMYFUNCTION("""COMPUTED_VALUE"""),"None,Art")</f>
        <v>None,Art</v>
      </c>
      <c r="L59" s="25" t="str">
        <f ca="1">IFERROR(__xludf.DUMMYFUNCTION("""COMPUTED_VALUE"""),"Если Вы ничего не можете сказать о своих часах,значит,Ваши часы ничего не скажут о Вас. 
Tel/Whatsapp: +7(903)790-92-29
Instagram direct")</f>
        <v>Если Вы ничего не можете сказать о своих часах,значит,Ваши часы ничего не скажут о Вас. 
Tel/Whatsapp: +7(903)790-92-29
Instagram direct</v>
      </c>
      <c r="M59" s="25" t="str">
        <f ca="1">IFERROR(__xludf.DUMMYFUNCTION("""COMPUTED_VALUE"""),"TSEDRO, Citizen, Seiko")</f>
        <v>TSEDRO, Citizen, Seiko</v>
      </c>
      <c r="N59" s="25" t="str">
        <f ca="1">IFERROR(__xludf.DUMMYFUNCTION("""COMPUTED_VALUE"""),"TSEDRO A.S. Zatsepin Tribute N/A (~$500 - $1500) | TSEDRO Purple Textured Dial Custom N/A (~$500 - $1500) | Citizen 1967 Football/Soccer themed N/A (~$200 - $500) | Seiko 1972 Vintage N/A (~$300 - $800)")</f>
        <v>TSEDRO A.S. Zatsepin Tribute N/A (~$500 - $1500) | TSEDRO Purple Textured Dial Custom N/A (~$500 - $1500) | Citizen 1967 Football/Soccer themed N/A (~$200 - $500) | Seiko 1972 Vintage N/A (~$300 - $800)</v>
      </c>
      <c r="O59" s="25" t="str">
        <f ca="1">IFERROR(__xludf.DUMMYFUNCTION("""COMPUTED_VALUE"""),"$5,000 - $15,000")</f>
        <v>$5,000 - $15,000</v>
      </c>
      <c r="P59" s="25" t="str">
        <f ca="1">IFERROR(__xludf.DUMMYFUNCTION("""COMPUTED_VALUE"""),"medium")</f>
        <v>medium</v>
      </c>
      <c r="Q59" s="25" t="str">
        <f ca="1">IFERROR(__xludf.DUMMYFUNCTION("""COMPUTED_VALUE"""),"dealer_business")</f>
        <v>dealer_business</v>
      </c>
      <c r="R59" s="3" t="str">
        <f ca="1">IFERROR(__xludf.DUMMYFUNCTION("""COMPUTED_VALUE"""),"medium")</f>
        <v>medium</v>
      </c>
      <c r="S59" s="3" t="str">
        <f ca="1">IFERROR(__xludf.DUMMYFUNCTION("""COMPUTED_VALUE"""),"Direct message on Instagram or WhatsApp (+7(903)790-92-29) with business-to-business proposal for vintage watch sourcing collaboration")</f>
        <v>Direct message on Instagram or WhatsApp (+7(903)790-92-29) with business-to-business proposal for vintage watch sourcing collaboration</v>
      </c>
      <c r="T59" s="3" t="str">
        <f ca="1">IFERROR(__xludf.DUMMYFUNCTION("""COMPUTED_VALUE"""),"professional music studio equipment, custom watch manufacturing capability")</f>
        <v>professional music studio equipment, custom watch manufacturing capability</v>
      </c>
      <c r="U59" s="3"/>
      <c r="V59" s="3"/>
      <c r="W59" s="3"/>
      <c r="X59" s="3">
        <f ca="1">IFERROR(__xludf.DUMMYFUNCTION("""COMPUTED_VALUE"""),0.0009)</f>
        <v>8.9999999999999998E-4</v>
      </c>
      <c r="Y59" s="3" t="str">
        <f ca="1">IFERROR(__xludf.DUMMYFUNCTION("""COMPUTED_VALUE"""),"The images showcase two distinct custom or microbrand watches, one a tribute to Russian composer A.S. Zatsepin with a musical dial, and another under the user's 'TSEDRO' brand featuring a purple textured dial and matching strap. Both are presented as prod"&amp;"uct shots, with one image also showing a professional music studio setting.")</f>
        <v>The images showcase two distinct custom or microbrand watches, one a tribute to Russian composer A.S. Zatsepin with a musical dial, and another under the user's 'TSEDRO' brand featuring a purple textured dial and matching strap. Both are presented as product shots, with one image also showing a professional music studio setting.</v>
      </c>
      <c r="Z59" s="3" t="str">
        <f ca="1">IFERROR(__xludf.DUMMYFUNCTION("""COMPUTED_VALUE"""),"This is clearly a watch dealer/maker operating under the TSEDRO brand, creating custom pieces and dealing in vintage watches. While not handling luxury brands, they could be a useful sourcing partner for vintage/collectible mid-tier pieces and have indust"&amp;"ry connections.")</f>
        <v>This is clearly a watch dealer/maker operating under the TSEDRO brand, creating custom pieces and dealing in vintage watches. While not handling luxury brands, they could be a useful sourcing partner for vintage/collectible mid-tier pieces and have industry connections.</v>
      </c>
      <c r="AA59" s="3" t="str">
        <f ca="1">IFERROR(__xludf.DUMMYFUNCTION("""COMPUTED_VALUE"""),"watch_investor")</f>
        <v>watch_investor</v>
      </c>
      <c r="AB59" s="3" t="str">
        <f ca="1">IFERROR(__xludf.DUMMYFUNCTION("""COMPUTED_VALUE"""),"dealer")</f>
        <v>dealer</v>
      </c>
      <c r="AC59" s="14">
        <f ca="1">IFERROR(__xludf.DUMMYFUNCTION("""COMPUTED_VALUE"""),46092)</f>
        <v>46092</v>
      </c>
    </row>
    <row r="60" spans="1:29" ht="12.5" x14ac:dyDescent="0.25">
      <c r="A60" s="3" t="str">
        <f ca="1">IFERROR(__xludf.DUMMYFUNCTION("""COMPUTED_VALUE"""),"cornerstonewatchcompany")</f>
        <v>cornerstonewatchcompany</v>
      </c>
      <c r="B60" s="3" t="str">
        <f ca="1">IFERROR(__xludf.DUMMYFUNCTION("""COMPUTED_VALUE"""),"Cornerstone Watch Company")</f>
        <v>Cornerstone Watch Company</v>
      </c>
      <c r="C60" s="3" t="str">
        <f ca="1">IFERROR(__xludf.DUMMYFUNCTION("""COMPUTED_VALUE"""),"dealer")</f>
        <v>dealer</v>
      </c>
      <c r="D60" s="29">
        <f ca="1">IFERROR(__xludf.DUMMYFUNCTION("""COMPUTED_VALUE"""),5)</f>
        <v>5</v>
      </c>
      <c r="E60" s="29" t="str">
        <f ca="1">IFERROR(__xludf.DUMMYFUNCTION("""COMPUTED_VALUE"""),"high")</f>
        <v>high</v>
      </c>
      <c r="F60" s="21" t="str">
        <f ca="1">IFERROR(__xludf.DUMMYFUNCTION("""COMPUTED_VALUE"""),"https://www.instagram.com/cornerstonewatchcompany")</f>
        <v>https://www.instagram.com/cornerstonewatchcompany</v>
      </c>
      <c r="G60" s="20">
        <f ca="1">IFERROR(__xludf.DUMMYFUNCTION("""COMPUTED_VALUE"""),17)</f>
        <v>17</v>
      </c>
      <c r="H60" s="20">
        <f ca="1">IFERROR(__xludf.DUMMYFUNCTION("""COMPUTED_VALUE"""),7)</f>
        <v>7</v>
      </c>
      <c r="I60" s="20" t="b">
        <f ca="1">IFERROR(__xludf.DUMMYFUNCTION("""COMPUTED_VALUE"""),FALSE)</f>
        <v>0</v>
      </c>
      <c r="J60" s="20" t="b">
        <f ca="1">IFERROR(__xludf.DUMMYFUNCTION("""COMPUTED_VALUE"""),TRUE)</f>
        <v>1</v>
      </c>
      <c r="K60" s="3" t="str">
        <f ca="1">IFERROR(__xludf.DUMMYFUNCTION("""COMPUTED_VALUE"""),"None")</f>
        <v>None</v>
      </c>
      <c r="L60" s="3"/>
      <c r="M60" s="25" t="str">
        <f ca="1">IFERROR(__xludf.DUMMYFUNCTION("""COMPUTED_VALUE"""),"Benrus, Seiko, Bulova")</f>
        <v>Benrus, Seiko, Bulova</v>
      </c>
      <c r="N60" s="25" t="str">
        <f ca="1">IFERROR(__xludf.DUMMYFUNCTION("""COMPUTED_VALUE"""),"Benrus Vintage Dress Watch with Ruby Markers N/A (~200 - 600) | Seiko 6139-6002 ""Pogue"" Chronograph 6139-6002 (~800 - 2,000) | Bulova Oceanographer ""Devil Diver"" (vintage) N/A (~500 - 1,500) | Seiko 6105-8110/8119 ""Turtle"" Diver 6105-8110 or 6105-81"&amp;"19 (~1,000 - 3,000) | Bulova Chronograph ""Surfboard"" / ""Devil Diver Chronograph"" N/A (~1,500 - 4,000)")</f>
        <v>Benrus Vintage Dress Watch with Ruby Markers N/A (~200 - 600) | Seiko 6139-6002 "Pogue" Chronograph 6139-6002 (~800 - 2,000) | Bulova Oceanographer "Devil Diver" (vintage) N/A (~500 - 1,500) | Seiko 6105-8110/8119 "Turtle" Diver 6105-8110 or 6105-8119 (~1,000 - 3,000) | Bulova Chronograph "Surfboard" / "Devil Diver Chronograph" N/A (~1,500 - 4,000)</v>
      </c>
      <c r="O60" s="25" t="str">
        <f ca="1">IFERROR(__xludf.DUMMYFUNCTION("""COMPUTED_VALUE"""),"4,000 - 11,100")</f>
        <v>4,000 - 11,100</v>
      </c>
      <c r="P60" s="25" t="str">
        <f ca="1">IFERROR(__xludf.DUMMYFUNCTION("""COMPUTED_VALUE"""),"unknown")</f>
        <v>unknown</v>
      </c>
      <c r="Q60" s="25" t="str">
        <f ca="1">IFERROR(__xludf.DUMMYFUNCTION("""COMPUTED_VALUE"""),"dealer_business")</f>
        <v>dealer_business</v>
      </c>
      <c r="R60" s="3" t="str">
        <f ca="1">IFERROR(__xludf.DUMMYFUNCTION("""COMPUTED_VALUE"""),"medium")</f>
        <v>medium</v>
      </c>
      <c r="S60" s="3" t="str">
        <f ca="1">IFERROR(__xludf.DUMMYFUNCTION("""COMPUTED_VALUE"""),"Professional business outreach via email or DM discussing potential trade partnerships, wholesale opportunities, or collaborative sourcing arrangements")</f>
        <v>Professional business outreach via email or DM discussing potential trade partnerships, wholesale opportunities, or collaborative sourcing arrangements</v>
      </c>
      <c r="T60" s="3"/>
      <c r="U60" s="3"/>
      <c r="V60" s="3"/>
      <c r="W60" s="21" t="str">
        <f ca="1">IFERROR(__xludf.DUMMYFUNCTION("""COMPUTED_VALUE"""),"http://cornerstonewatchcompany.com/")</f>
        <v>http://cornerstonewatchcompany.com/</v>
      </c>
      <c r="X60" s="3">
        <f ca="1">IFERROR(__xludf.DUMMYFUNCTION("""COMPUTED_VALUE"""),0.084)</f>
        <v>8.4000000000000005E-2</v>
      </c>
      <c r="Y60" s="3" t="str">
        <f ca="1">IFERROR(__xludf.DUMMYFUNCTION("""COMPUTED_VALUE"""),"The images showcase a curated selection of vintage watches, including models from Benrus, Seiko, and Bulova, presented in a clean, simple flat-lay style, with one watch shown on a wrist. The watches are all in worn/vintage condition, suggesting a focus on"&amp;" collectible timepieces rather than modern luxury.")</f>
        <v>The images showcase a curated selection of vintage watches, including models from Benrus, Seiko, and Bulova, presented in a clean, simple flat-lay style, with one watch shown on a wrist. The watches are all in worn/vintage condition, suggesting a focus on collectible timepieces rather than modern luxury.</v>
      </c>
      <c r="Z60" s="3" t="str">
        <f ca="1">IFERROR(__xludf.DUMMYFUNCTION("""COMPUTED_VALUE"""),"This is clearly a vintage watch dealer business with curated inventory focused on mid-tier collectibles. While not high-end luxury, they could serve as a sourcing partner or trade contact for the business.")</f>
        <v>This is clearly a vintage watch dealer business with curated inventory focused on mid-tier collectibles. While not high-end luxury, they could serve as a sourcing partner or trade contact for the business.</v>
      </c>
      <c r="AA60" s="3" t="str">
        <f ca="1">IFERROR(__xludf.DUMMYFUNCTION("""COMPUTED_VALUE"""),"hodinkee")</f>
        <v>hodinkee</v>
      </c>
      <c r="AB60" s="3" t="str">
        <f ca="1">IFERROR(__xludf.DUMMYFUNCTION("""COMPUTED_VALUE"""),"media")</f>
        <v>media</v>
      </c>
      <c r="AC60" s="14">
        <f ca="1">IFERROR(__xludf.DUMMYFUNCTION("""COMPUTED_VALUE"""),46092)</f>
        <v>46092</v>
      </c>
    </row>
    <row r="61" spans="1:29" ht="12.5" x14ac:dyDescent="0.25">
      <c r="A61" s="3" t="str">
        <f ca="1">IFERROR(__xludf.DUMMYFUNCTION("""COMPUTED_VALUE"""),"edgarcordero9")</f>
        <v>edgarcordero9</v>
      </c>
      <c r="B61" s="3" t="str">
        <f ca="1">IFERROR(__xludf.DUMMYFUNCTION("""COMPUTED_VALUE"""),"Edgar Cordero")</f>
        <v>Edgar Cordero</v>
      </c>
      <c r="C61" s="3" t="str">
        <f ca="1">IFERROR(__xludf.DUMMYFUNCTION("""COMPUTED_VALUE"""),"dealer")</f>
        <v>dealer</v>
      </c>
      <c r="D61" s="29">
        <f ca="1">IFERROR(__xludf.DUMMYFUNCTION("""COMPUTED_VALUE"""),5)</f>
        <v>5</v>
      </c>
      <c r="E61" s="29" t="str">
        <f ca="1">IFERROR(__xludf.DUMMYFUNCTION("""COMPUTED_VALUE"""),"high")</f>
        <v>high</v>
      </c>
      <c r="F61" s="21" t="str">
        <f ca="1">IFERROR(__xludf.DUMMYFUNCTION("""COMPUTED_VALUE"""),"https://www.instagram.com/edgarcordero9")</f>
        <v>https://www.instagram.com/edgarcordero9</v>
      </c>
      <c r="G61" s="20">
        <f ca="1">IFERROR(__xludf.DUMMYFUNCTION("""COMPUTED_VALUE"""),239)</f>
        <v>239</v>
      </c>
      <c r="H61" s="20">
        <f ca="1">IFERROR(__xludf.DUMMYFUNCTION("""COMPUTED_VALUE"""),35)</f>
        <v>35</v>
      </c>
      <c r="I61" s="20" t="b">
        <f ca="1">IFERROR(__xludf.DUMMYFUNCTION("""COMPUTED_VALUE"""),FALSE)</f>
        <v>0</v>
      </c>
      <c r="J61" s="20" t="b">
        <f ca="1">IFERROR(__xludf.DUMMYFUNCTION("""COMPUTED_VALUE"""),FALSE)</f>
        <v>0</v>
      </c>
      <c r="K61" s="3"/>
      <c r="L61" s="3"/>
      <c r="M61" s="25" t="str">
        <f ca="1">IFERROR(__xludf.DUMMYFUNCTION("""COMPUTED_VALUE"""),"XEMEX, Hamilton, Omega, Waltham, Gucci, Van Den Bauwede, Kalmar")</f>
        <v>XEMEX, Hamilton, Omega, Waltham, Gucci, Van Den Bauwede, Kalmar</v>
      </c>
      <c r="N61" s="25" t="str">
        <f ca="1">IFERROR(__xludf.DUMMYFUNCTION("""COMPUTED_VALUE"""),"XEMEX GMT Automatic unknown (~300-800) | Hamilton Gold Filled unknown (~200-500) | Omega Women's Hand Wind unknown (~300-800) | Waltham Gold Filled Hand Wind unknown (~150-400) | Van Den Bauwede Magnum Diver Caliber 30 43mm automatic (~800-2000) | Kalmar "&amp;"Professional Divers Watch 45mm automatic (~500-1200)")</f>
        <v>XEMEX GMT Automatic unknown (~300-800) | Hamilton Gold Filled unknown (~200-500) | Omega Women's Hand Wind unknown (~300-800) | Waltham Gold Filled Hand Wind unknown (~150-400) | Van Den Bauwede Magnum Diver Caliber 30 43mm automatic (~800-2000) | Kalmar Professional Divers Watch 45mm automatic (~500-1200)</v>
      </c>
      <c r="O61" s="25" t="str">
        <f ca="1">IFERROR(__xludf.DUMMYFUNCTION("""COMPUTED_VALUE"""),"2000-5000")</f>
        <v>2000-5000</v>
      </c>
      <c r="P61" s="25" t="str">
        <f ca="1">IFERROR(__xludf.DUMMYFUNCTION("""COMPUTED_VALUE"""),"medium")</f>
        <v>medium</v>
      </c>
      <c r="Q61" s="25" t="str">
        <f ca="1">IFERROR(__xludf.DUMMYFUNCTION("""COMPUTED_VALUE"""),"dealer_business")</f>
        <v>dealer_business</v>
      </c>
      <c r="R61" s="3" t="str">
        <f ca="1">IFERROR(__xludf.DUMMYFUNCTION("""COMPUTED_VALUE"""),"medium")</f>
        <v>medium</v>
      </c>
      <c r="S61" s="3" t="str">
        <f ca="1">IFERROR(__xludf.DUMMYFUNCTION("""COMPUTED_VALUE"""),"Direct DM offering to purchase inventory or establish wholesale relationship")</f>
        <v>Direct DM offering to purchase inventory or establish wholesale relationship</v>
      </c>
      <c r="T61" s="3" t="str">
        <f ca="1">IFERROR(__xludf.DUMMYFUNCTION("""COMPUTED_VALUE"""),"vintage jewelry collection, antique silver items, Miami location")</f>
        <v>vintage jewelry collection, antique silver items, Miami location</v>
      </c>
      <c r="U61" s="3"/>
      <c r="V61" s="3"/>
      <c r="W61" s="3"/>
      <c r="X61" s="3">
        <f ca="1">IFERROR(__xludf.DUMMYFUNCTION("""COMPUTED_VALUE"""),0.0561)</f>
        <v>5.6099999999999997E-2</v>
      </c>
      <c r="Y61" s="3" t="str">
        <f ca="1">IFERROR(__xludf.DUMMYFUNCTION("""COMPUTED_VALUE"""),"The images showcase a user's personal items, including a selfie, a hand typing on a keyboard, a dive-style watch with a knife and pen, and various pieces of vintage or costume jewelry, including a small Gucci charm. The settings are personal and domestic,"&amp;" with no overt luxury indicators.")</f>
        <v>The images showcase a user's personal items, including a selfie, a hand typing on a keyboard, a dive-style watch with a knife and pen, and various pieces of vintage or costume jewelry, including a small Gucci charm. The settings are personal and domestic, with no overt luxury indicators.</v>
      </c>
      <c r="Z61" s="3" t="str">
        <f ca="1">IFERROR(__xludf.DUMMYFUNCTION("""COMPUTED_VALUE"""),"This is clearly a small-scale vintage watch and jewelry dealer based on consistent 'DM for price' language and inventory-style posts. While they have interesting pieces, the collection focuses on mid-tier vintage rather than high-value luxury pieces the b"&amp;"usiness typically seeks.")</f>
        <v>This is clearly a small-scale vintage watch and jewelry dealer based on consistent 'DM for price' language and inventory-style posts. While they have interesting pieces, the collection focuses on mid-tier vintage rather than high-value luxury pieces the business typically seeks.</v>
      </c>
      <c r="AA61" s="3" t="str">
        <f ca="1">IFERROR(__xludf.DUMMYFUNCTION("""COMPUTED_VALUE"""),"loupethis")</f>
        <v>loupethis</v>
      </c>
      <c r="AB61" s="3" t="str">
        <f ca="1">IFERROR(__xludf.DUMMYFUNCTION("""COMPUTED_VALUE"""),"collector_page")</f>
        <v>collector_page</v>
      </c>
      <c r="AC61" s="14">
        <f ca="1">IFERROR(__xludf.DUMMYFUNCTION("""COMPUTED_VALUE"""),46097)</f>
        <v>46097</v>
      </c>
    </row>
    <row r="62" spans="1:29" ht="12.5" x14ac:dyDescent="0.25">
      <c r="A62" s="3" t="str">
        <f ca="1">IFERROR(__xludf.DUMMYFUNCTION("""COMPUTED_VALUE"""),"mr.antik71")</f>
        <v>mr.antik71</v>
      </c>
      <c r="B62" s="3" t="str">
        <f ca="1">IFERROR(__xludf.DUMMYFUNCTION("""COMPUTED_VALUE"""),"Ramazan Kahraman")</f>
        <v>Ramazan Kahraman</v>
      </c>
      <c r="C62" s="3" t="str">
        <f ca="1">IFERROR(__xludf.DUMMYFUNCTION("""COMPUTED_VALUE"""),"dealer")</f>
        <v>dealer</v>
      </c>
      <c r="D62" s="29">
        <f ca="1">IFERROR(__xludf.DUMMYFUNCTION("""COMPUTED_VALUE"""),5)</f>
        <v>5</v>
      </c>
      <c r="E62" s="29" t="str">
        <f ca="1">IFERROR(__xludf.DUMMYFUNCTION("""COMPUTED_VALUE"""),"high")</f>
        <v>high</v>
      </c>
      <c r="F62" s="21" t="str">
        <f ca="1">IFERROR(__xludf.DUMMYFUNCTION("""COMPUTED_VALUE"""),"https://www.instagram.com/mr.antik71")</f>
        <v>https://www.instagram.com/mr.antik71</v>
      </c>
      <c r="G62" s="20">
        <f ca="1">IFERROR(__xludf.DUMMYFUNCTION("""COMPUTED_VALUE"""),1632)</f>
        <v>1632</v>
      </c>
      <c r="H62" s="20">
        <f ca="1">IFERROR(__xludf.DUMMYFUNCTION("""COMPUTED_VALUE"""),32)</f>
        <v>32</v>
      </c>
      <c r="I62" s="20" t="b">
        <f ca="1">IFERROR(__xludf.DUMMYFUNCTION("""COMPUTED_VALUE"""),FALSE)</f>
        <v>0</v>
      </c>
      <c r="J62" s="20" t="b">
        <f ca="1">IFERROR(__xludf.DUMMYFUNCTION("""COMPUTED_VALUE"""),FALSE)</f>
        <v>0</v>
      </c>
      <c r="K62" s="3"/>
      <c r="L62" s="3" t="str">
        <f ca="1">IFERROR(__xludf.DUMMYFUNCTION("""COMPUTED_VALUE"""),"Tarihi geleceğe taşı mutlu ol 🥰")</f>
        <v>Tarihi geleceğe taşı mutlu ol 🥰</v>
      </c>
      <c r="M62" s="25" t="str">
        <f ca="1">IFERROR(__xludf.DUMMYFUNCTION("""COMPUTED_VALUE"""),"Seiko, Hislon")</f>
        <v>Seiko, Hislon</v>
      </c>
      <c r="N62" s="25" t="str">
        <f ca="1">IFERROR(__xludf.DUMMYFUNCTION("""COMPUTED_VALUE"""),"Seiko Seiko 5 unknown (~$200-400) | Hislon Manual Wind unknown (~$300-500) | Unknown Swiss Mother of Pearl Manual unknown (~$400-600)")</f>
        <v>Seiko Seiko 5 unknown (~$200-400) | Hislon Manual Wind unknown (~$300-500) | Unknown Swiss Mother of Pearl Manual unknown (~$400-600)</v>
      </c>
      <c r="O62" s="28" t="str">
        <f ca="1">IFERROR(__xludf.DUMMYFUNCTION("""COMPUTED_VALUE"""),"$5,000-10,000 USD inventory")</f>
        <v>$5,000-10,000 USD inventory</v>
      </c>
      <c r="P62" s="25" t="str">
        <f ca="1">IFERROR(__xludf.DUMMYFUNCTION("""COMPUTED_VALUE"""),"medium")</f>
        <v>medium</v>
      </c>
      <c r="Q62" s="25" t="str">
        <f ca="1">IFERROR(__xludf.DUMMYFUNCTION("""COMPUTED_VALUE"""),"dealer_business")</f>
        <v>dealer_business</v>
      </c>
      <c r="R62" s="3" t="str">
        <f ca="1">IFERROR(__xludf.DUMMYFUNCTION("""COMPUTED_VALUE"""),"medium")</f>
        <v>medium</v>
      </c>
      <c r="S62" s="3" t="str">
        <f ca="1">IFERROR(__xludf.DUMMYFUNCTION("""COMPUTED_VALUE"""),"Professional B2B outreach via DM, positioning as potential wholesale buyer or sourcing partner for vintage watches")</f>
        <v>Professional B2B outreach via DM, positioning as potential wholesale buyer or sourcing partner for vintage watches</v>
      </c>
      <c r="T62" s="3" t="str">
        <f ca="1">IFERROR(__xludf.DUMMYFUNCTION("""COMPUTED_VALUE"""),"vintage collectibles business, multiple high-value inventory items")</f>
        <v>vintage collectibles business, multiple high-value inventory items</v>
      </c>
      <c r="U62" s="3"/>
      <c r="V62" s="3"/>
      <c r="W62" s="3"/>
      <c r="X62" s="3">
        <f ca="1">IFERROR(__xludf.DUMMYFUNCTION("""COMPUTED_VALUE"""),0.0163)</f>
        <v>1.6299999999999999E-2</v>
      </c>
      <c r="Y62" s="3" t="str">
        <f ca="1">IFERROR(__xludf.DUMMYFUNCTION("""COMPUTED_VALUE"""),"Cannot analyze images without visual input.")</f>
        <v>Cannot analyze images without visual input.</v>
      </c>
      <c r="Z62" s="3" t="str">
        <f ca="1">IFERROR(__xludf.DUMMYFUNCTION("""COMPUTED_VALUE"""),"Clear dealer selling vintage collectibles including some watches, but primarily focused on vintage lighters. Has established business with regular inventory turnover and reasonable pricing, making them a potential sourcing partner for vintage timepieces r"&amp;"ather than a high-value collector target.")</f>
        <v>Clear dealer selling vintage collectibles including some watches, but primarily focused on vintage lighters. Has established business with regular inventory turnover and reasonable pricing, making them a potential sourcing partner for vintage timepieces rather than a high-value collector target.</v>
      </c>
      <c r="AA62" s="3" t="str">
        <f ca="1">IFERROR(__xludf.DUMMYFUNCTION("""COMPUTED_VALUE"""),"loupethis")</f>
        <v>loupethis</v>
      </c>
      <c r="AB62" s="3" t="str">
        <f ca="1">IFERROR(__xludf.DUMMYFUNCTION("""COMPUTED_VALUE"""),"collector_page")</f>
        <v>collector_page</v>
      </c>
      <c r="AC62" s="14">
        <f ca="1">IFERROR(__xludf.DUMMYFUNCTION("""COMPUTED_VALUE"""),46097)</f>
        <v>46097</v>
      </c>
    </row>
    <row r="63" spans="1:29" ht="12.5" x14ac:dyDescent="0.25">
      <c r="A63" s="3" t="str">
        <f ca="1">IFERROR(__xludf.DUMMYFUNCTION("""COMPUTED_VALUE"""),"watchmywatchdaily")</f>
        <v>watchmywatchdaily</v>
      </c>
      <c r="B63" s="3" t="str">
        <f ca="1">IFERROR(__xludf.DUMMYFUNCTION("""COMPUTED_VALUE"""),"WatchMyWatchDaily")</f>
        <v>WatchMyWatchDaily</v>
      </c>
      <c r="C63" s="3" t="str">
        <f ca="1">IFERROR(__xludf.DUMMYFUNCTION("""COMPUTED_VALUE"""),"dealer")</f>
        <v>dealer</v>
      </c>
      <c r="D63" s="29">
        <f ca="1">IFERROR(__xludf.DUMMYFUNCTION("""COMPUTED_VALUE"""),5)</f>
        <v>5</v>
      </c>
      <c r="E63" s="29" t="str">
        <f ca="1">IFERROR(__xludf.DUMMYFUNCTION("""COMPUTED_VALUE"""),"high")</f>
        <v>high</v>
      </c>
      <c r="F63" s="21" t="str">
        <f ca="1">IFERROR(__xludf.DUMMYFUNCTION("""COMPUTED_VALUE"""),"https://www.instagram.com/watchmywatchdaily")</f>
        <v>https://www.instagram.com/watchmywatchdaily</v>
      </c>
      <c r="G63" s="20">
        <f ca="1">IFERROR(__xludf.DUMMYFUNCTION("""COMPUTED_VALUE"""),429)</f>
        <v>429</v>
      </c>
      <c r="H63" s="20">
        <f ca="1">IFERROR(__xludf.DUMMYFUNCTION("""COMPUTED_VALUE"""),325)</f>
        <v>325</v>
      </c>
      <c r="I63" s="20" t="b">
        <f ca="1">IFERROR(__xludf.DUMMYFUNCTION("""COMPUTED_VALUE"""),FALSE)</f>
        <v>0</v>
      </c>
      <c r="J63" s="20" t="b">
        <f ca="1">IFERROR(__xludf.DUMMYFUNCTION("""COMPUTED_VALUE"""),FALSE)</f>
        <v>0</v>
      </c>
      <c r="K63" s="3" t="str">
        <f ca="1">IFERROR(__xludf.DUMMYFUNCTION("""COMPUTED_VALUE"""),"Digital creator")</f>
        <v>Digital creator</v>
      </c>
      <c r="L63" s="3" t="str">
        <f ca="1">IFERROR(__xludf.DUMMYFUNCTION("""COMPUTED_VALUE"""),"Daily Watch Update, Will be taking one watch a day of my collection
Items for sale arrowvintagewatches at Carousell link below")</f>
        <v>Daily Watch Update, Will be taking one watch a day of my collection
Items for sale arrowvintagewatches at Carousell link below</v>
      </c>
      <c r="M63" s="25" t="str">
        <f ca="1">IFERROR(__xludf.DUMMYFUNCTION("""COMPUTED_VALUE"""),"Seiko, Credor, Longines, Baume &amp; Mercier, Citizen, A. Schild Goldpfeil")</f>
        <v>Seiko, Credor, Longines, Baume &amp; Mercier, Citizen, A. Schild Goldpfeil</v>
      </c>
      <c r="N63" s="25" t="str">
        <f ca="1">IFERROR(__xludf.DUMMYFUNCTION("""COMPUTED_VALUE"""),"Seiko Goldfeather Not visible (~200-500) | Credor Grey Textured Dial Integrated Bracelet Not visible (~300-1000) | Longines Integrated Dial and Bracelet Not visible (~250-700) | Seiko Dolce Not visible (~100-400) | Seiko Braille Vintage 1960s Not visible "&amp;"(~150-350) | Citizen Independent Jumping hour 1481010 1481010 (~200-500)")</f>
        <v>Seiko Goldfeather Not visible (~200-500) | Credor Grey Textured Dial Integrated Bracelet Not visible (~300-1000) | Longines Integrated Dial and Bracelet Not visible (~250-700) | Seiko Dolce Not visible (~100-400) | Seiko Braille Vintage 1960s Not visible (~150-350) | Citizen Independent Jumping hour 1481010 1481010 (~200-500)</v>
      </c>
      <c r="O63" s="25" t="str">
        <f ca="1">IFERROR(__xludf.DUMMYFUNCTION("""COMPUTED_VALUE"""),"$3000-8000")</f>
        <v>$3000-8000</v>
      </c>
      <c r="P63" s="25" t="str">
        <f ca="1">IFERROR(__xludf.DUMMYFUNCTION("""COMPUTED_VALUE"""),"medium")</f>
        <v>medium</v>
      </c>
      <c r="Q63" s="25" t="str">
        <f ca="1">IFERROR(__xludf.DUMMYFUNCTION("""COMPUTED_VALUE"""),"dealer_business")</f>
        <v>dealer_business</v>
      </c>
      <c r="R63" s="3" t="str">
        <f ca="1">IFERROR(__xludf.DUMMYFUNCTION("""COMPUTED_VALUE"""),"medium")</f>
        <v>medium</v>
      </c>
      <c r="S63" s="3" t="str">
        <f ca="1">IFERROR(__xludf.DUMMYFUNCTION("""COMPUTED_VALUE"""),"Professional wholesale inquiry via DM, focusing on vintage Seiko and Japanese watches that match their specialty")</f>
        <v>Professional wholesale inquiry via DM, focusing on vintage Seiko and Japanese watches that match their specialty</v>
      </c>
      <c r="T63" s="3" t="str">
        <f ca="1">IFERROR(__xludf.DUMMYFUNCTION("""COMPUTED_VALUE"""),"Pop-up events in Kuala Lumpur, Carousell selling platform, Regular inventory turnover")</f>
        <v>Pop-up events in Kuala Lumpur, Carousell selling platform, Regular inventory turnover</v>
      </c>
      <c r="U63" s="3"/>
      <c r="V63" s="3"/>
      <c r="W63" s="21" t="str">
        <f ca="1">IFERROR(__xludf.DUMMYFUNCTION("""COMPUTED_VALUE"""),"https://carousell.app.link/Bc894k6oyPb")</f>
        <v>https://carousell.app.link/Bc894k6oyPb</v>
      </c>
      <c r="X63" s="3">
        <f ca="1">IFERROR(__xludf.DUMMYFUNCTION("""COMPUTED_VALUE"""),0.0334)</f>
        <v>3.3399999999999999E-2</v>
      </c>
      <c r="Y63" s="3" t="str">
        <f ca="1">IFERROR(__xludf.DUMMYFUNCTION("""COMPUTED_VALUE"""),"The images display a personal collection of four distinct vintage dress watches, including pieces from A. Schild Goldpfeil, Credor, Longines, and Seiko, all worn on the wrist in casual, everyday settings.")</f>
        <v>The images display a personal collection of four distinct vintage dress watches, including pieces from A. Schild Goldpfeil, Credor, Longines, and Seiko, all worn on the wrist in casual, everyday settings.</v>
      </c>
      <c r="Z63" s="3" t="str">
        <f ca="1">IFERROR(__xludf.DUMMYFUNCTION("""COMPUTED_VALUE"""),"This is clearly a dealer specializing in vintage and mid-tier watches, particularly Japanese brands like Seiko. They have active sales channels and do pop-up events, indicating serious business operations but focus on lower-value vintage pieces rather tha"&amp;"n luxury.")</f>
        <v>This is clearly a dealer specializing in vintage and mid-tier watches, particularly Japanese brands like Seiko. They have active sales channels and do pop-up events, indicating serious business operations but focus on lower-value vintage pieces rather than luxury.</v>
      </c>
      <c r="AA63" s="3" t="str">
        <f ca="1">IFERROR(__xludf.DUMMYFUNCTION("""COMPUTED_VALUE"""),"loupethis")</f>
        <v>loupethis</v>
      </c>
      <c r="AB63" s="3" t="str">
        <f ca="1">IFERROR(__xludf.DUMMYFUNCTION("""COMPUTED_VALUE"""),"collector_page")</f>
        <v>collector_page</v>
      </c>
      <c r="AC63" s="14">
        <f ca="1">IFERROR(__xludf.DUMMYFUNCTION("""COMPUTED_VALUE"""),46097)</f>
        <v>46097</v>
      </c>
    </row>
    <row r="64" spans="1:29" ht="12.5" x14ac:dyDescent="0.25">
      <c r="A64" s="3" t="str">
        <f ca="1">IFERROR(__xludf.DUMMYFUNCTION("""COMPUTED_VALUE"""),"watch_and_word")</f>
        <v>watch_and_word</v>
      </c>
      <c r="B64" s="3"/>
      <c r="C64" s="3" t="str">
        <f ca="1">IFERROR(__xludf.DUMMYFUNCTION("""COMPUTED_VALUE"""),"collector")</f>
        <v>collector</v>
      </c>
      <c r="D64" s="29">
        <f ca="1">IFERROR(__xludf.DUMMYFUNCTION("""COMPUTED_VALUE"""),5)</f>
        <v>5</v>
      </c>
      <c r="E64" s="29" t="str">
        <f ca="1">IFERROR(__xludf.DUMMYFUNCTION("""COMPUTED_VALUE"""),"high")</f>
        <v>high</v>
      </c>
      <c r="F64" s="21" t="str">
        <f ca="1">IFERROR(__xludf.DUMMYFUNCTION("""COMPUTED_VALUE"""),"https://www.instagram.com/watch_and_word")</f>
        <v>https://www.instagram.com/watch_and_word</v>
      </c>
      <c r="G64" s="20">
        <f ca="1">IFERROR(__xludf.DUMMYFUNCTION("""COMPUTED_VALUE"""),1748)</f>
        <v>1748</v>
      </c>
      <c r="H64" s="20">
        <f ca="1">IFERROR(__xludf.DUMMYFUNCTION("""COMPUTED_VALUE"""),435)</f>
        <v>435</v>
      </c>
      <c r="I64" s="20" t="b">
        <f ca="1">IFERROR(__xludf.DUMMYFUNCTION("""COMPUTED_VALUE"""),FALSE)</f>
        <v>0</v>
      </c>
      <c r="J64" s="20" t="b">
        <f ca="1">IFERROR(__xludf.DUMMYFUNCTION("""COMPUTED_VALUE"""),FALSE)</f>
        <v>0</v>
      </c>
      <c r="K64" s="3"/>
      <c r="L64" s="3" t="str">
        <f ca="1">IFERROR(__xludf.DUMMYFUNCTION("""COMPUTED_VALUE"""),"Inspired to make a public IG account sharing my tool watch hobby, my love for God, His word, and the word made flesh in His son Jesus.")</f>
        <v>Inspired to make a public IG account sharing my tool watch hobby, my love for God, His word, and the word made flesh in His son Jesus.</v>
      </c>
      <c r="M64" s="25" t="str">
        <f ca="1">IFERROR(__xludf.DUMMYFUNCTION("""COMPUTED_VALUE"""),"Tudor, Marathon, Omega, CWC")</f>
        <v>Tudor, Marathon, Omega, CWC</v>
      </c>
      <c r="N64" s="25" t="str">
        <f ca="1">IFERROR(__xludf.DUMMYFUNCTION("""COMPUTED_VALUE"""),"Tudor Black Bay Fifty-Eight M79030B-0001 (~3500-4500) | Omega Seamaster Professional 300M 2531.80.00 (~2500-3500) | Marathon TSAR Quartz WW194007 (~500-800) | CWC Ti300 Titanium Divers Watch LHD unknown (~800-1200)")</f>
        <v>Tudor Black Bay Fifty-Eight M79030B-0001 (~3500-4500) | Omega Seamaster Professional 300M 2531.80.00 (~2500-3500) | Marathon TSAR Quartz WW194007 (~500-800) | CWC Ti300 Titanium Divers Watch LHD unknown (~800-1200)</v>
      </c>
      <c r="O64" s="25" t="str">
        <f ca="1">IFERROR(__xludf.DUMMYFUNCTION("""COMPUTED_VALUE"""),"8000-12000")</f>
        <v>8000-12000</v>
      </c>
      <c r="P64" s="25" t="str">
        <f ca="1">IFERROR(__xludf.DUMMYFUNCTION("""COMPUTED_VALUE"""),"medium")</f>
        <v>medium</v>
      </c>
      <c r="Q64" s="25" t="str">
        <f ca="1">IFERROR(__xludf.DUMMYFUNCTION("""COMPUTED_VALUE"""),"personal_collector")</f>
        <v>personal_collector</v>
      </c>
      <c r="R64" s="3" t="str">
        <f ca="1">IFERROR(__xludf.DUMMYFUNCTION("""COMPUTED_VALUE"""),"medium")</f>
        <v>medium</v>
      </c>
      <c r="S64" s="3" t="str">
        <f ca="1">IFERROR(__xludf.DUMMYFUNCTION("""COMPUTED_VALUE"""),"Soft DM approach focusing on shared passion for tool watches and offering rare pieces that align with his collection philosophy")</f>
        <v>Soft DM approach focusing on shared passion for tool watches and offering rare pieces that align with his collection philosophy</v>
      </c>
      <c r="T64" s="3" t="str">
        <f ca="1">IFERROR(__xludf.DUMMYFUNCTION("""COMPUTED_VALUE"""),"Quality EDC gear collection, Custom leather goods, Multiple luxury timepieces, Travel lifestyle")</f>
        <v>Quality EDC gear collection, Custom leather goods, Multiple luxury timepieces, Travel lifestyle</v>
      </c>
      <c r="U64" s="3"/>
      <c r="V64" s="3"/>
      <c r="W64" s="21" t="str">
        <f ca="1">IFERROR(__xludf.DUMMYFUNCTION("""COMPUTED_VALUE"""),"https://www.bible.com/app")</f>
        <v>https://www.bible.com/app</v>
      </c>
      <c r="X64" s="3">
        <f ca="1">IFERROR(__xludf.DUMMYFUNCTION("""COMPUTED_VALUE"""),0.0923)</f>
        <v>9.2299999999999993E-2</v>
      </c>
      <c r="Y64" s="3" t="str">
        <f ca="1">IFERROR(__xludf.DUMMYFUNCTION("""COMPUTED_VALUE"""),"The images showcase a personal collection of watches and everyday carry (EDC) gear, emphasizing practical, durable, and enthusiast-grade items. One image features a flat lay of four watches (Tudor Black Bay Fifty-Eight, Marathon TSAR, Omega Seamaster Prof"&amp;"essional 300M, and an unknown piece) alongside other tools and accessories. Another image shows the user wearing the Tudor Black Bay Fifty-Eight on its steel bracelet while holding a mug. The overall impression is of an affluent individual with a passion "&amp;"for quality gear and timepieces.")</f>
        <v>The images showcase a personal collection of watches and everyday carry (EDC) gear, emphasizing practical, durable, and enthusiast-grade items. One image features a flat lay of four watches (Tudor Black Bay Fifty-Eight, Marathon TSAR, Omega Seamaster Professional 300M, and an unknown piece) alongside other tools and accessories. Another image shows the user wearing the Tudor Black Bay Fifty-Eight on its steel bracelet while holding a mug. The overall impression is of an affluent individual with a passion for quality gear and timepieces.</v>
      </c>
      <c r="Z64" s="3" t="str">
        <f ca="1">IFERROR(__xludf.DUMMYFUNCTION("""COMPUTED_VALUE"""),"Clear personal collector with confirmed ownership of mid-tier luxury watches (Tudor, Omega) and strong engagement in watch community. Collection shows thoughtful curation around tool watch philosophy rather than investment pieces, suggesting medium sourci"&amp;"ng potential for upgrades rather than liquidation.")</f>
        <v>Clear personal collector with confirmed ownership of mid-tier luxury watches (Tudor, Omega) and strong engagement in watch community. Collection shows thoughtful curation around tool watch philosophy rather than investment pieces, suggesting medium sourcing potential for upgrades rather than liquidation.</v>
      </c>
      <c r="AA64" s="3" t="str">
        <f ca="1">IFERROR(__xludf.DUMMYFUNCTION("""COMPUTED_VALUE"""),"loupethis")</f>
        <v>loupethis</v>
      </c>
      <c r="AB64" s="3" t="str">
        <f ca="1">IFERROR(__xludf.DUMMYFUNCTION("""COMPUTED_VALUE"""),"collector_page")</f>
        <v>collector_page</v>
      </c>
      <c r="AC64" s="14">
        <f ca="1">IFERROR(__xludf.DUMMYFUNCTION("""COMPUTED_VALUE"""),46097)</f>
        <v>46097</v>
      </c>
    </row>
    <row r="65" spans="1:29" ht="12.5" x14ac:dyDescent="0.25">
      <c r="A65" s="3" t="str">
        <f ca="1">IFERROR(__xludf.DUMMYFUNCTION("""COMPUTED_VALUE"""),"7tseventimes")</f>
        <v>7tseventimes</v>
      </c>
      <c r="B65" s="3" t="str">
        <f ca="1">IFERROR(__xludf.DUMMYFUNCTION("""COMPUTED_VALUE"""),"7t")</f>
        <v>7t</v>
      </c>
      <c r="C65" s="3" t="str">
        <f ca="1">IFERROR(__xludf.DUMMYFUNCTION("""COMPUTED_VALUE"""),"dealer")</f>
        <v>dealer</v>
      </c>
      <c r="D65" s="29">
        <f ca="1">IFERROR(__xludf.DUMMYFUNCTION("""COMPUTED_VALUE"""),5)</f>
        <v>5</v>
      </c>
      <c r="E65" s="29" t="str">
        <f ca="1">IFERROR(__xludf.DUMMYFUNCTION("""COMPUTED_VALUE"""),"high")</f>
        <v>high</v>
      </c>
      <c r="F65" s="21" t="str">
        <f ca="1">IFERROR(__xludf.DUMMYFUNCTION("""COMPUTED_VALUE"""),"https://www.instagram.com/7tseventimes")</f>
        <v>https://www.instagram.com/7tseventimes</v>
      </c>
      <c r="G65" s="20">
        <f ca="1">IFERROR(__xludf.DUMMYFUNCTION("""COMPUTED_VALUE"""),1319)</f>
        <v>1319</v>
      </c>
      <c r="H65" s="20">
        <f ca="1">IFERROR(__xludf.DUMMYFUNCTION("""COMPUTED_VALUE"""),140)</f>
        <v>140</v>
      </c>
      <c r="I65" s="20" t="b">
        <f ca="1">IFERROR(__xludf.DUMMYFUNCTION("""COMPUTED_VALUE"""),FALSE)</f>
        <v>0</v>
      </c>
      <c r="J65" s="20" t="b">
        <f ca="1">IFERROR(__xludf.DUMMYFUNCTION("""COMPUTED_VALUE"""),FALSE)</f>
        <v>0</v>
      </c>
      <c r="K65" s="3"/>
      <c r="L65" s="3" t="str">
        <f ca="1">IFERROR(__xludf.DUMMYFUNCTION("""COMPUTED_VALUE"""),"Vintage watches lover,hunter,seller
Info only D.M.
Worldwide Shipping
Whatsapp friendly
On Ebay too!")</f>
        <v>Vintage watches lover,hunter,seller
Info only D.M.
Worldwide Shipping
Whatsapp friendly
On Ebay too!</v>
      </c>
      <c r="M65" s="25" t="str">
        <f ca="1">IFERROR(__xludf.DUMMYFUNCTION("""COMPUTED_VALUE"""),"Omega, Louis Vuitton, Heuer")</f>
        <v>Omega, Louis Vuitton, Heuer</v>
      </c>
      <c r="N65" s="25" t="str">
        <f ca="1">IFERROR(__xludf.DUMMYFUNCTION("""COMPUTED_VALUE"""),"Omega Chronograph Stopwatch Unidentifiable (~500 - 2,000) | Louis Vuitton Tambour Regate Timer Q102D0 (or similar Tambour Regate) (~3,000 - 8,000) | Omega Speedmaster Automatic Likely 3510.21.00 or similar 'Reduced' model (~2,000 - 4,000) | Heuer Vintage "&amp;"Chronograph Unidentifiable (~2,000 - 6,000)")</f>
        <v>Omega Chronograph Stopwatch Unidentifiable (~500 - 2,000) | Louis Vuitton Tambour Regate Timer Q102D0 (or similar Tambour Regate) (~3,000 - 8,000) | Omega Speedmaster Automatic Likely 3510.21.00 or similar 'Reduced' model (~2,000 - 4,000) | Heuer Vintage Chronograph Unidentifiable (~2,000 - 6,000)</v>
      </c>
      <c r="O65" s="25" t="str">
        <f ca="1">IFERROR(__xludf.DUMMYFUNCTION("""COMPUTED_VALUE"""),"7,500 - 20,000")</f>
        <v>7,500 - 20,000</v>
      </c>
      <c r="P65" s="25" t="str">
        <f ca="1">IFERROR(__xludf.DUMMYFUNCTION("""COMPUTED_VALUE"""),"unknown")</f>
        <v>unknown</v>
      </c>
      <c r="Q65" s="25" t="str">
        <f ca="1">IFERROR(__xludf.DUMMYFUNCTION("""COMPUTED_VALUE"""),"dealer_business")</f>
        <v>dealer_business</v>
      </c>
      <c r="R65" s="3" t="str">
        <f ca="1">IFERROR(__xludf.DUMMYFUNCTION("""COMPUTED_VALUE"""),"medium")</f>
        <v>medium</v>
      </c>
      <c r="S65" s="3" t="str">
        <f ca="1">IFERROR(__xludf.DUMMYFUNCTION("""COMPUTED_VALUE"""),"DM or WhatsApp contact as indicated in bio, approach as potential business partner for sourcing opportunities")</f>
        <v>DM or WhatsApp contact as indicated in bio, approach as potential business partner for sourcing opportunities</v>
      </c>
      <c r="T65" s="3"/>
      <c r="U65" s="3"/>
      <c r="V65" s="3"/>
      <c r="W65" s="21" t="str">
        <f ca="1">IFERROR(__xludf.DUMMYFUNCTION("""COMPUTED_VALUE"""),"https://ebay.it/usr/7tseventimes")</f>
        <v>https://ebay.it/usr/7tseventimes</v>
      </c>
      <c r="X65" s="3">
        <f ca="1">IFERROR(__xludf.DUMMYFUNCTION("""COMPUTED_VALUE"""),0.0074)</f>
        <v>7.4000000000000003E-3</v>
      </c>
      <c r="Y65" s="3" t="str">
        <f ca="1">IFERROR(__xludf.DUMMYFUNCTION("""COMPUTED_VALUE"""),"The images showcase a selection of vintage and modern luxury timepieces, including an Omega stopwatch, a Louis Vuitton Tambour Regate, an Omega Speedmaster Automatic, and a vintage Heuer chronograph, all marked with 'SOLD' and the @7tseventimes logo, indi"&amp;"cating they are past sales from a watch dealer's inventory.")</f>
        <v>The images showcase a selection of vintage and modern luxury timepieces, including an Omega stopwatch, a Louis Vuitton Tambour Regate, an Omega Speedmaster Automatic, and a vintage Heuer chronograph, all marked with 'SOLD' and the @7tseventimes logo, indicating they are past sales from a watch dealer's inventory.</v>
      </c>
      <c r="Z65" s="3" t="str">
        <f ca="1">IFERROR(__xludf.DUMMYFUNCTION("""COMPUTED_VALUE"""),"Clear watch dealer with consistent sales activity and vintage watch focus, indicated by bio stating 'seller' and multiple 'SOLD' posts. While inventory shows mid-tier luxury pieces rather than ultra-rare watches, they demonstrate active business operation"&amp;"s and could be valuable for sourcing partnerships.")</f>
        <v>Clear watch dealer with consistent sales activity and vintage watch focus, indicated by bio stating 'seller' and multiple 'SOLD' posts. While inventory shows mid-tier luxury pieces rather than ultra-rare watches, they demonstrate active business operations and could be valuable for sourcing partnerships.</v>
      </c>
      <c r="AA65" s="3" t="str">
        <f ca="1">IFERROR(__xludf.DUMMYFUNCTION("""COMPUTED_VALUE"""),"loupethis")</f>
        <v>loupethis</v>
      </c>
      <c r="AB65" s="3" t="str">
        <f ca="1">IFERROR(__xludf.DUMMYFUNCTION("""COMPUTED_VALUE"""),"collector_page")</f>
        <v>collector_page</v>
      </c>
      <c r="AC65" s="14">
        <f ca="1">IFERROR(__xludf.DUMMYFUNCTION("""COMPUTED_VALUE"""),46097)</f>
        <v>46097</v>
      </c>
    </row>
    <row r="66" spans="1:29" ht="12.5" x14ac:dyDescent="0.25">
      <c r="A66" s="3" t="str">
        <f ca="1">IFERROR(__xludf.DUMMYFUNCTION("""COMPUTED_VALUE"""),"bezelsociety")</f>
        <v>bezelsociety</v>
      </c>
      <c r="B66" s="3" t="str">
        <f ca="1">IFERROR(__xludf.DUMMYFUNCTION("""COMPUTED_VALUE"""),"Bezel Society")</f>
        <v>Bezel Society</v>
      </c>
      <c r="C66" s="3" t="str">
        <f ca="1">IFERROR(__xludf.DUMMYFUNCTION("""COMPUTED_VALUE"""),"enthusiast")</f>
        <v>enthusiast</v>
      </c>
      <c r="D66" s="29">
        <f ca="1">IFERROR(__xludf.DUMMYFUNCTION("""COMPUTED_VALUE"""),4)</f>
        <v>4</v>
      </c>
      <c r="E66" s="29" t="str">
        <f ca="1">IFERROR(__xludf.DUMMYFUNCTION("""COMPUTED_VALUE"""),"medium")</f>
        <v>medium</v>
      </c>
      <c r="F66" s="21" t="str">
        <f ca="1">IFERROR(__xludf.DUMMYFUNCTION("""COMPUTED_VALUE"""),"https://www.instagram.com/bezelsociety")</f>
        <v>https://www.instagram.com/bezelsociety</v>
      </c>
      <c r="G66" s="20">
        <f ca="1">IFERROR(__xludf.DUMMYFUNCTION("""COMPUTED_VALUE"""),92)</f>
        <v>92</v>
      </c>
      <c r="H66" s="20">
        <f ca="1">IFERROR(__xludf.DUMMYFUNCTION("""COMPUTED_VALUE"""),6)</f>
        <v>6</v>
      </c>
      <c r="I66" s="20" t="b">
        <f ca="1">IFERROR(__xludf.DUMMYFUNCTION("""COMPUTED_VALUE"""),FALSE)</f>
        <v>0</v>
      </c>
      <c r="J66" s="20" t="b">
        <f ca="1">IFERROR(__xludf.DUMMYFUNCTION("""COMPUTED_VALUE"""),FALSE)</f>
        <v>0</v>
      </c>
      <c r="K66" s="3"/>
      <c r="L66" s="3" t="str">
        <f ca="1">IFERROR(__xludf.DUMMYFUNCTION("""COMPUTED_VALUE"""),"Documenting my lifelong passion for watches. Some of the watches I post are not mine.")</f>
        <v>Documenting my lifelong passion for watches. Some of the watches I post are not mine.</v>
      </c>
      <c r="M66" s="27" t="str">
        <f ca="1">IFERROR(__xludf.DUMMYFUNCTION("""COMPUTED_VALUE"""),"Vanguart, MB&amp;F, Andersen Genève, Czapek, Roger W. Smith, Hautlence")</f>
        <v>Vanguart, MB&amp;F, Andersen Genève, Czapek, Roger W. Smith, Hautlence</v>
      </c>
      <c r="N66" s="27" t="str">
        <f ca="1">IFERROR(__xludf.DUMMYFUNCTION("""COMPUTED_VALUE"""),"Hautlence HL Sphere HLS01.01 (~100,000 - 150,000) | Hautlence Vagabondage III HL2.0 (~100,000 - 150,000) | MB&amp;F Legacy Machine FlyingT 04.WL.W (~120,000 - 200,000+) | Andersen Genève Jump Hour Rising Sun Edition unknown (~50,000 - 100,000)")</f>
        <v>Hautlence HL Sphere HLS01.01 (~100,000 - 150,000) | Hautlence Vagabondage III HL2.0 (~100,000 - 150,000) | MB&amp;F Legacy Machine FlyingT 04.WL.W (~120,000 - 200,000+) | Andersen Genève Jump Hour Rising Sun Edition unknown (~50,000 - 100,000)</v>
      </c>
      <c r="O66" s="27" t="str">
        <f ca="1">IFERROR(__xludf.DUMMYFUNCTION("""COMPUTED_VALUE"""),"unknown - likely handling dealer inventory")</f>
        <v>unknown - likely handling dealer inventory</v>
      </c>
      <c r="P66" s="27" t="str">
        <f ca="1">IFERROR(__xludf.DUMMYFUNCTION("""COMPUTED_VALUE"""),"unknown")</f>
        <v>unknown</v>
      </c>
      <c r="Q66" s="27" t="str">
        <f ca="1">IFERROR(__xludf.DUMMYFUNCTION("""COMPUTED_VALUE"""),"unclear")</f>
        <v>unclear</v>
      </c>
      <c r="R66" s="3" t="str">
        <f ca="1">IFERROR(__xludf.DUMMYFUNCTION("""COMPUTED_VALUE"""),"low")</f>
        <v>low</v>
      </c>
      <c r="S66" s="3" t="str">
        <f ca="1">IFERROR(__xludf.DUMMYFUNCTION("""COMPUTED_VALUE"""),"Follow and engage with content to build relationship - may have connections to collectors or dealers")</f>
        <v>Follow and engage with content to build relationship - may have connections to collectors or dealers</v>
      </c>
      <c r="T66" s="3" t="str">
        <f ca="1">IFERROR(__xludf.DUMMYFUNCTION("""COMPUTED_VALUE"""),"Access to Dubai Watch Week, Handling ultra-high-end independent watches, Boutique/exhibition environment access")</f>
        <v>Access to Dubai Watch Week, Handling ultra-high-end independent watches, Boutique/exhibition environment access</v>
      </c>
      <c r="U66" s="3"/>
      <c r="V66" s="3"/>
      <c r="W66" s="3"/>
      <c r="X66" s="3">
        <f ca="1">IFERROR(__xludf.DUMMYFUNCTION("""COMPUTED_VALUE"""),0.2536)</f>
        <v>0.25359999999999999</v>
      </c>
      <c r="Y66" s="3" t="str">
        <f ca="1">IFERROR(__xludf.DUMMYFUNCTION("""COMPUTED_VALUE"""),"The images showcase a person trying on an array of avant-garde and highly exclusive independent luxury watches, including the Hautlence HL Sphere, Hautlence Vagabondage III, and the MB&amp;F Legacy Machine FlyingT, within a sophisticated watch boutique or exh"&amp;"ibition environment.")</f>
        <v>The images showcase a person trying on an array of avant-garde and highly exclusive independent luxury watches, including the Hautlence HL Sphere, Hautlence Vagabondage III, and the MB&amp;F Legacy Machine FlyingT, within a sophisticated watch boutique or exhibition environment.</v>
      </c>
      <c r="Z66" s="3" t="str">
        <f ca="1">IFERROR(__xludf.DUMMYFUNCTION("""COMPUTED_VALUE"""),"Profile shows sophisticated knowledge and access to ultra-high-end independent watches, but explicitly disclaims ownership of posted pieces. Appears to be enthusiast/content creator at industry events rather than personal collector, limiting direct sourci"&amp;"ng potential but could provide valuable connections.")</f>
        <v>Profile shows sophisticated knowledge and access to ultra-high-end independent watches, but explicitly disclaims ownership of posted pieces. Appears to be enthusiast/content creator at industry events rather than personal collector, limiting direct sourcing potential but could provide valuable connections.</v>
      </c>
      <c r="AA66" s="3" t="str">
        <f ca="1">IFERROR(__xludf.DUMMYFUNCTION("""COMPUTED_VALUE"""),"loupethis")</f>
        <v>loupethis</v>
      </c>
      <c r="AB66" s="3" t="str">
        <f ca="1">IFERROR(__xludf.DUMMYFUNCTION("""COMPUTED_VALUE"""),"collector_page")</f>
        <v>collector_page</v>
      </c>
      <c r="AC66" s="14">
        <f ca="1">IFERROR(__xludf.DUMMYFUNCTION("""COMPUTED_VALUE"""),46092)</f>
        <v>46092</v>
      </c>
    </row>
    <row r="67" spans="1:29" ht="12.5" x14ac:dyDescent="0.25">
      <c r="A67" s="3" t="str">
        <f ca="1">IFERROR(__xludf.DUMMYFUNCTION("""COMPUTED_VALUE"""),"missionmary")</f>
        <v>missionmary</v>
      </c>
      <c r="B67" s="3" t="str">
        <f ca="1">IFERROR(__xludf.DUMMYFUNCTION("""COMPUTED_VALUE"""),"Mary Pratt")</f>
        <v>Mary Pratt</v>
      </c>
      <c r="C67" s="3" t="str">
        <f ca="1">IFERROR(__xludf.DUMMYFUNCTION("""COMPUTED_VALUE"""),"enthusiast")</f>
        <v>enthusiast</v>
      </c>
      <c r="D67" s="29">
        <f ca="1">IFERROR(__xludf.DUMMYFUNCTION("""COMPUTED_VALUE"""),4)</f>
        <v>4</v>
      </c>
      <c r="E67" s="29" t="str">
        <f ca="1">IFERROR(__xludf.DUMMYFUNCTION("""COMPUTED_VALUE"""),"medium")</f>
        <v>medium</v>
      </c>
      <c r="F67" s="21" t="str">
        <f ca="1">IFERROR(__xludf.DUMMYFUNCTION("""COMPUTED_VALUE"""),"https://www.instagram.com/missionmary")</f>
        <v>https://www.instagram.com/missionmary</v>
      </c>
      <c r="G67" s="20">
        <f ca="1">IFERROR(__xludf.DUMMYFUNCTION("""COMPUTED_VALUE"""),1659)</f>
        <v>1659</v>
      </c>
      <c r="H67" s="20">
        <f ca="1">IFERROR(__xludf.DUMMYFUNCTION("""COMPUTED_VALUE"""),723)</f>
        <v>723</v>
      </c>
      <c r="I67" s="20" t="b">
        <f ca="1">IFERROR(__xludf.DUMMYFUNCTION("""COMPUTED_VALUE"""),FALSE)</f>
        <v>0</v>
      </c>
      <c r="J67" s="20" t="b">
        <f ca="1">IFERROR(__xludf.DUMMYFUNCTION("""COMPUTED_VALUE"""),FALSE)</f>
        <v>0</v>
      </c>
      <c r="K67" s="3"/>
      <c r="L67" s="3" t="str">
        <f ca="1">IFERROR(__xludf.DUMMYFUNCTION("""COMPUTED_VALUE"""),"Executive Producer &amp; Founder of Mission Projects | based in NYC")</f>
        <v>Executive Producer &amp; Founder of Mission Projects | based in NYC</v>
      </c>
      <c r="M67" s="25" t="str">
        <f ca="1">IFERROR(__xludf.DUMMYFUNCTION("""COMPUTED_VALUE"""),"Derek Pratt")</f>
        <v>Derek Pratt</v>
      </c>
      <c r="N67" s="25" t="str">
        <f ca="1">IFERROR(__xludf.DUMMYFUNCTION("""COMPUTED_VALUE"""),"Derek Pratt Double-Wheel Remontoire Tourbillon 1997 unique piece (~1,000,000 - 2,500,000+)")</f>
        <v>Derek Pratt Double-Wheel Remontoire Tourbillon 1997 unique piece (~1,000,000 - 2,500,000+)</v>
      </c>
      <c r="O67" s="25" t="str">
        <f ca="1">IFERROR(__xludf.DUMMYFUNCTION("""COMPUTED_VALUE"""),"unknown")</f>
        <v>unknown</v>
      </c>
      <c r="P67" s="25" t="str">
        <f ca="1">IFERROR(__xludf.DUMMYFUNCTION("""COMPUTED_VALUE"""),"unknown")</f>
        <v>unknown</v>
      </c>
      <c r="Q67" s="25" t="str">
        <f ca="1">IFERROR(__xludf.DUMMYFUNCTION("""COMPUTED_VALUE"""),"unclear")</f>
        <v>unclear</v>
      </c>
      <c r="R67" s="3" t="str">
        <f ca="1">IFERROR(__xludf.DUMMYFUNCTION("""COMPUTED_VALUE"""),"low")</f>
        <v>low</v>
      </c>
      <c r="S67" s="3" t="str">
        <f ca="1">IFERROR(__xludf.DUMMYFUNCTION("""COMPUTED_VALUE"""),"soft engagement through comments on watch-related posts to gauge actual collecting interest")</f>
        <v>soft engagement through comments on watch-related posts to gauge actual collecting interest</v>
      </c>
      <c r="T67" s="3" t="str">
        <f ca="1">IFERROR(__xludf.DUMMYFUNCTION("""COMPUTED_VALUE"""),"NYC-based business owner, international travel (Sheffield, London, Geneva, Poughkeepsie), executive producer role")</f>
        <v>NYC-based business owner, international travel (Sheffield, London, Geneva, Poughkeepsie), executive producer role</v>
      </c>
      <c r="U67" s="3"/>
      <c r="V67" s="3"/>
      <c r="W67" s="21" t="str">
        <f ca="1">IFERROR(__xludf.DUMMYFUNCTION("""COMPUTED_VALUE"""),"http://missionprojects.co/")</f>
        <v>http://missionprojects.co/</v>
      </c>
      <c r="X67" s="3">
        <f ca="1">IFERROR(__xludf.DUMMYFUNCTION("""COMPUTED_VALUE"""),0.0468)</f>
        <v>4.6800000000000001E-2</v>
      </c>
      <c r="Y67" s="3" t="str">
        <f ca="1">IFERROR(__xludf.DUMMYFUNCTION("""COMPUTED_VALUE"""),"The first four images are street photography, primarily depicting bustling urban scenes in New York City, including Times Square, with no watches or overt luxury items visible. The fifth image is a detailed photograph of a highly complex and historically "&amp;"significant Derek Pratt double-wheel remontoir tourbillon pocket watch, explicitly identified as a museum exhibit on permanent loan to London's Science Museum.")</f>
        <v>The first four images are street photography, primarily depicting bustling urban scenes in New York City, including Times Square, with no watches or overt luxury items visible. The fifth image is a detailed photograph of a highly complex and historically significant Derek Pratt double-wheel remontoir tourbillon pocket watch, explicitly identified as a museum exhibit on permanent loan to London's Science Museum.</v>
      </c>
      <c r="Z67" s="3" t="str">
        <f ca="1">IFERROR(__xludf.DUMMYFUNCTION("""COMPUTED_VALUE"""),"Profile shows sophisticated horological knowledge and appreciation, particularly for independent watchmakers like Derek Pratt. However, the watch content appears educational/curatorial rather than ownership-based, and there are no clear signals of persona"&amp;"l collecting or luxury watch ownership.")</f>
        <v>Profile shows sophisticated horological knowledge and appreciation, particularly for independent watchmakers like Derek Pratt. However, the watch content appears educational/curatorial rather than ownership-based, and there are no clear signals of personal collecting or luxury watch ownership.</v>
      </c>
      <c r="AA67" s="3" t="str">
        <f ca="1">IFERROR(__xludf.DUMMYFUNCTION("""COMPUTED_VALUE"""),"a.dose.of.time")</f>
        <v>a.dose.of.time</v>
      </c>
      <c r="AB67" s="3" t="str">
        <f ca="1">IFERROR(__xludf.DUMMYFUNCTION("""COMPUTED_VALUE"""),"individual_collector")</f>
        <v>individual_collector</v>
      </c>
      <c r="AC67" s="14">
        <f ca="1">IFERROR(__xludf.DUMMYFUNCTION("""COMPUTED_VALUE"""),46092)</f>
        <v>46092</v>
      </c>
    </row>
    <row r="68" spans="1:29" ht="12.5" x14ac:dyDescent="0.25">
      <c r="A68" s="3" t="str">
        <f ca="1">IFERROR(__xludf.DUMMYFUNCTION("""COMPUTED_VALUE"""),"dam3h_333")</f>
        <v>dam3h_333</v>
      </c>
      <c r="B68" s="3" t="str">
        <f ca="1">IFERROR(__xludf.DUMMYFUNCTION("""COMPUTED_VALUE"""),"M M K")</f>
        <v>M M K</v>
      </c>
      <c r="C68" s="3" t="str">
        <f ca="1">IFERROR(__xludf.DUMMYFUNCTION("""COMPUTED_VALUE"""),"collector")</f>
        <v>collector</v>
      </c>
      <c r="D68" s="24">
        <f ca="1">IFERROR(__xludf.DUMMYFUNCTION("""COMPUTED_VALUE"""),4)</f>
        <v>4</v>
      </c>
      <c r="E68" s="24" t="str">
        <f ca="1">IFERROR(__xludf.DUMMYFUNCTION("""COMPUTED_VALUE"""),"medium")</f>
        <v>medium</v>
      </c>
      <c r="F68" s="21" t="str">
        <f ca="1">IFERROR(__xludf.DUMMYFUNCTION("""COMPUTED_VALUE"""),"https://www.instagram.com/dam3h_333")</f>
        <v>https://www.instagram.com/dam3h_333</v>
      </c>
      <c r="G68" s="20">
        <f ca="1">IFERROR(__xludf.DUMMYFUNCTION("""COMPUTED_VALUE"""),719)</f>
        <v>719</v>
      </c>
      <c r="H68" s="20">
        <f ca="1">IFERROR(__xludf.DUMMYFUNCTION("""COMPUTED_VALUE"""),198)</f>
        <v>198</v>
      </c>
      <c r="I68" s="20" t="b">
        <f ca="1">IFERROR(__xludf.DUMMYFUNCTION("""COMPUTED_VALUE"""),FALSE)</f>
        <v>0</v>
      </c>
      <c r="J68" s="20" t="b">
        <f ca="1">IFERROR(__xludf.DUMMYFUNCTION("""COMPUTED_VALUE"""),FALSE)</f>
        <v>0</v>
      </c>
      <c r="K68" s="3"/>
      <c r="L68" s="3"/>
      <c r="M68" s="27" t="str">
        <f ca="1">IFERROR(__xludf.DUMMYFUNCTION("""COMPUTED_VALUE"""),"Rolex")</f>
        <v>Rolex</v>
      </c>
      <c r="N68" s="27" t="str">
        <f ca="1">IFERROR(__xludf.DUMMYFUNCTION("""COMPUTED_VALUE"""),"Rolex Datejust 41 126334 (~12,000 - 16,000)")</f>
        <v>Rolex Datejust 41 126334 (~12,000 - 16,000)</v>
      </c>
      <c r="O68" s="27" t="str">
        <f ca="1">IFERROR(__xludf.DUMMYFUNCTION("""COMPUTED_VALUE"""),"12,000 - 20,000")</f>
        <v>12,000 - 20,000</v>
      </c>
      <c r="P68" s="25" t="str">
        <f ca="1">IFERROR(__xludf.DUMMYFUNCTION("""COMPUTED_VALUE"""),"medium")</f>
        <v>medium</v>
      </c>
      <c r="Q68" s="25" t="str">
        <f ca="1">IFERROR(__xludf.DUMMYFUNCTION("""COMPUTED_VALUE"""),"personal_collector")</f>
        <v>personal_collector</v>
      </c>
      <c r="R68" s="3" t="str">
        <f ca="1">IFERROR(__xludf.DUMMYFUNCTION("""COMPUTED_VALUE"""),"low")</f>
        <v>low</v>
      </c>
      <c r="S68" s="3" t="str">
        <f ca="1">IFERROR(__xludf.DUMMYFUNCTION("""COMPUTED_VALUE"""),"Monitor profile for additional watches or collection growth before direct outreach")</f>
        <v>Monitor profile for additional watches or collection growth before direct outreach</v>
      </c>
      <c r="T68" s="3" t="str">
        <f ca="1">IFERROR(__xludf.DUMMYFUNCTION("""COMPUTED_VALUE"""),"Attending corporate/banking events (Doha Bank, Al Rayan Bank), Staying at Four Seasons Hotel Doha, Attending major international sporting events, Well-dressed in suits and traditional attire, Travel to multiple international locations")</f>
        <v>Attending corporate/banking events (Doha Bank, Al Rayan Bank), Staying at Four Seasons Hotel Doha, Attending major international sporting events, Well-dressed in suits and traditional attire, Travel to multiple international locations</v>
      </c>
      <c r="U68" s="3"/>
      <c r="V68" s="3"/>
      <c r="W68" s="3"/>
      <c r="X68" s="3">
        <f ca="1">IFERROR(__xludf.DUMMYFUNCTION("""COMPUTED_VALUE"""),0.0678)</f>
        <v>6.7799999999999999E-2</v>
      </c>
      <c r="Y68" s="3" t="str">
        <f ca="1">IFERROR(__xludf.DUMMYFUNCTION("""COMPUTED_VALUE"""),"The images depict an individual attending a corporate event and a major football match, wearing a Rolex Datejust 41. Other images are graphics, one related to a football club and two with Arabic text, likely cultural or religious greetings/condolences.")</f>
        <v>The images depict an individual attending a corporate event and a major football match, wearing a Rolex Datejust 41. Other images are graphics, one related to a football club and two with Arabic text, likely cultural or religious greetings/condolences.</v>
      </c>
      <c r="Z68" s="3" t="str">
        <f ca="1">IFERROR(__xludf.DUMMYFUNCTION("""COMPUTED_VALUE"""),"Profile shows personal ownership of a Rolex Datejust with moderate wealth indicators through corporate events and luxury travel. However, collection appears limited and watch value is relatively modest for sourcing purposes.")</f>
        <v>Profile shows personal ownership of a Rolex Datejust with moderate wealth indicators through corporate events and luxury travel. However, collection appears limited and watch value is relatively modest for sourcing purposes.</v>
      </c>
      <c r="AA68" s="3" t="str">
        <f ca="1">IFERROR(__xludf.DUMMYFUNCTION("""COMPUTED_VALUE"""),"loupethis")</f>
        <v>loupethis</v>
      </c>
      <c r="AB68" s="3" t="str">
        <f ca="1">IFERROR(__xludf.DUMMYFUNCTION("""COMPUTED_VALUE"""),"collector_page")</f>
        <v>collector_page</v>
      </c>
      <c r="AC68" s="14">
        <f ca="1">IFERROR(__xludf.DUMMYFUNCTION("""COMPUTED_VALUE"""),46097)</f>
        <v>46097</v>
      </c>
    </row>
    <row r="69" spans="1:29" ht="12.5" x14ac:dyDescent="0.25">
      <c r="A69" s="3" t="str">
        <f ca="1">IFERROR(__xludf.DUMMYFUNCTION("""COMPUTED_VALUE"""),"grailwatchmaterial")</f>
        <v>grailwatchmaterial</v>
      </c>
      <c r="B69" s="3" t="str">
        <f ca="1">IFERROR(__xludf.DUMMYFUNCTION("""COMPUTED_VALUE"""),"Grailwatchmaterial")</f>
        <v>Grailwatchmaterial</v>
      </c>
      <c r="C69" s="3" t="str">
        <f ca="1">IFERROR(__xludf.DUMMYFUNCTION("""COMPUTED_VALUE"""),"enthusiast")</f>
        <v>enthusiast</v>
      </c>
      <c r="D69" s="24">
        <f ca="1">IFERROR(__xludf.DUMMYFUNCTION("""COMPUTED_VALUE"""),4)</f>
        <v>4</v>
      </c>
      <c r="E69" s="24" t="str">
        <f ca="1">IFERROR(__xludf.DUMMYFUNCTION("""COMPUTED_VALUE"""),"high")</f>
        <v>high</v>
      </c>
      <c r="F69" s="21" t="str">
        <f ca="1">IFERROR(__xludf.DUMMYFUNCTION("""COMPUTED_VALUE"""),"https://www.instagram.com/grailwatchmaterial")</f>
        <v>https://www.instagram.com/grailwatchmaterial</v>
      </c>
      <c r="G69" s="20">
        <f ca="1">IFERROR(__xludf.DUMMYFUNCTION("""COMPUTED_VALUE"""),712)</f>
        <v>712</v>
      </c>
      <c r="H69" s="20">
        <f ca="1">IFERROR(__xludf.DUMMYFUNCTION("""COMPUTED_VALUE"""),501)</f>
        <v>501</v>
      </c>
      <c r="I69" s="20" t="b">
        <f ca="1">IFERROR(__xludf.DUMMYFUNCTION("""COMPUTED_VALUE"""),FALSE)</f>
        <v>0</v>
      </c>
      <c r="J69" s="20" t="b">
        <f ca="1">IFERROR(__xludf.DUMMYFUNCTION("""COMPUTED_VALUE"""),FALSE)</f>
        <v>0</v>
      </c>
      <c r="K69" s="3"/>
      <c r="L69" s="3" t="str">
        <f ca="1">IFERROR(__xludf.DUMMYFUNCTION("""COMPUTED_VALUE"""),"Passionate watch enthusiast
IG watch museum for people to discover what's out there
Independent watchmaking and mainstream brands.
@turicumwatchgroup")</f>
        <v>Passionate watch enthusiast
IG watch museum for people to discover what's out there
Independent watchmaking and mainstream brands.
@turicumwatchgroup</v>
      </c>
      <c r="M69" s="25" t="str">
        <f ca="1">IFERROR(__xludf.DUMMYFUNCTION("""COMPUTED_VALUE"""),"Marmont, Beda, Bouche Timepieces, Maghnam, Space One Watches, Christopher Ward, Armin Strom, Oris, Visitor Watch Co, Mermont, Sellita, Van Cleef &amp; Arpels, Christiaan van der Klaauw")</f>
        <v>Marmont, Beda, Bouche Timepieces, Maghnam, Space One Watches, Christopher Ward, Armin Strom, Oris, Visitor Watch Co, Mermont, Sellita, Van Cleef &amp; Arpels, Christiaan van der Klaauw</v>
      </c>
      <c r="N69" s="25" t="str">
        <f ca="1">IFERROR(__xludf.DUMMYFUNCTION("""COMPUTED_VALUE"""),"Marmont Classic N/A (~$300 - $600) | Christopher Ward Bel Canto Verde N/A (~$1,000 - $2,500) | Beda Eclipse N/A (~$2,000 - $8,000)")</f>
        <v>Marmont Classic N/A (~$300 - $600) | Christopher Ward Bel Canto Verde N/A (~$1,000 - $2,500) | Beda Eclipse N/A (~$2,000 - $8,000)</v>
      </c>
      <c r="O69" s="25" t="str">
        <f ca="1">IFERROR(__xludf.DUMMYFUNCTION("""COMPUTED_VALUE"""),"$5,000 - $15,000")</f>
        <v>$5,000 - $15,000</v>
      </c>
      <c r="P69" s="25" t="str">
        <f ca="1">IFERROR(__xludf.DUMMYFUNCTION("""COMPUTED_VALUE"""),"medium")</f>
        <v>medium</v>
      </c>
      <c r="Q69" s="25" t="str">
        <f ca="1">IFERROR(__xludf.DUMMYFUNCTION("""COMPUTED_VALUE"""),"personal_collector")</f>
        <v>personal_collector</v>
      </c>
      <c r="R69" s="3" t="str">
        <f ca="1">IFERROR(__xludf.DUMMYFUNCTION("""COMPUTED_VALUE"""),"low")</f>
        <v>low</v>
      </c>
      <c r="S69" s="3" t="str">
        <f ca="1">IFERROR(__xludf.DUMMYFUNCTION("""COMPUTED_VALUE"""),"Engage through comments on posts about independent brands, could be valuable for market intelligence and networking rather than direct sourcing")</f>
        <v>Engage through comments on posts about independent brands, could be valuable for market intelligence and networking rather than direct sourcing</v>
      </c>
      <c r="T69" s="3" t="str">
        <f ca="1">IFERROR(__xludf.DUMMYFUNCTION("""COMPUTED_VALUE"""),"Geneva Watch Days attendance, Independent watch brand connections, Multiple watch brand relationships")</f>
        <v>Geneva Watch Days attendance, Independent watch brand connections, Multiple watch brand relationships</v>
      </c>
      <c r="U69" s="3"/>
      <c r="V69" s="3"/>
      <c r="W69" s="3"/>
      <c r="X69" s="3">
        <f ca="1">IFERROR(__xludf.DUMMYFUNCTION("""COMPUTED_VALUE"""),0.0585)</f>
        <v>5.8500000000000003E-2</v>
      </c>
      <c r="Y69" s="3" t="str">
        <f ca="1">IFERROR(__xludf.DUMMYFUNCTION("""COMPUTED_VALUE"""),"The images showcase a close-up of a Marmont Classic watch, featuring a striking blue sunburst dial with Breguet numerals, worn on a wrist with a black textile strap. The watch appears to be in excellent, near-new condition, photographed against a patterne"&amp;"d fabric background.")</f>
        <v>The images showcase a close-up of a Marmont Classic watch, featuring a striking blue sunburst dial with Breguet numerals, worn on a wrist with a black textile strap. The watch appears to be in excellent, near-new condition, photographed against a patterned fabric background.</v>
      </c>
      <c r="Z69" s="3" t="str">
        <f ca="1">IFERROR(__xludf.DUMMYFUNCTION("""COMPUTED_VALUE"""),"This is a passionate watch enthusiast with genuine knowledge who curates content about independent watchmaking. While they own watches personally, their collection appears focused on accessible independent brands rather than high-value luxury pieces that "&amp;"would be attractive for sourcing.")</f>
        <v>This is a passionate watch enthusiast with genuine knowledge who curates content about independent watchmaking. While they own watches personally, their collection appears focused on accessible independent brands rather than high-value luxury pieces that would be attractive for sourcing.</v>
      </c>
      <c r="AA69" s="3" t="str">
        <f ca="1">IFERROR(__xludf.DUMMYFUNCTION("""COMPUTED_VALUE"""),"loupethis")</f>
        <v>loupethis</v>
      </c>
      <c r="AB69" s="3" t="str">
        <f ca="1">IFERROR(__xludf.DUMMYFUNCTION("""COMPUTED_VALUE"""),"collector_page")</f>
        <v>collector_page</v>
      </c>
      <c r="AC69" s="14">
        <f ca="1">IFERROR(__xludf.DUMMYFUNCTION("""COMPUTED_VALUE"""),46097)</f>
        <v>46097</v>
      </c>
    </row>
    <row r="70" spans="1:29" ht="12.5" x14ac:dyDescent="0.25">
      <c r="A70" s="3" t="str">
        <f ca="1">IFERROR(__xludf.DUMMYFUNCTION("""COMPUTED_VALUE"""),"waylortallace")</f>
        <v>waylortallace</v>
      </c>
      <c r="B70" s="3" t="str">
        <f ca="1">IFERROR(__xludf.DUMMYFUNCTION("""COMPUTED_VALUE"""),"Taylor Wallace")</f>
        <v>Taylor Wallace</v>
      </c>
      <c r="C70" s="3" t="str">
        <f ca="1">IFERROR(__xludf.DUMMYFUNCTION("""COMPUTED_VALUE"""),"enthusiast")</f>
        <v>enthusiast</v>
      </c>
      <c r="D70" s="24">
        <f ca="1">IFERROR(__xludf.DUMMYFUNCTION("""COMPUTED_VALUE"""),4)</f>
        <v>4</v>
      </c>
      <c r="E70" s="24" t="str">
        <f ca="1">IFERROR(__xludf.DUMMYFUNCTION("""COMPUTED_VALUE"""),"medium")</f>
        <v>medium</v>
      </c>
      <c r="F70" s="21" t="str">
        <f ca="1">IFERROR(__xludf.DUMMYFUNCTION("""COMPUTED_VALUE"""),"https://www.instagram.com/waylortallace")</f>
        <v>https://www.instagram.com/waylortallace</v>
      </c>
      <c r="G70" s="20">
        <f ca="1">IFERROR(__xludf.DUMMYFUNCTION("""COMPUTED_VALUE"""),4249)</f>
        <v>4249</v>
      </c>
      <c r="H70" s="20">
        <f ca="1">IFERROR(__xludf.DUMMYFUNCTION("""COMPUTED_VALUE"""),1748)</f>
        <v>1748</v>
      </c>
      <c r="I70" s="20" t="b">
        <f ca="1">IFERROR(__xludf.DUMMYFUNCTION("""COMPUTED_VALUE"""),FALSE)</f>
        <v>0</v>
      </c>
      <c r="J70" s="20" t="b">
        <f ca="1">IFERROR(__xludf.DUMMYFUNCTION("""COMPUTED_VALUE"""),FALSE)</f>
        <v>0</v>
      </c>
      <c r="K70" s="3"/>
      <c r="L70" s="3" t="str">
        <f ca="1">IFERROR(__xludf.DUMMYFUNCTION("""COMPUTED_VALUE"""),"Coffee and good times at @rolypolycoffeeco
Find it @thegemlivingston")</f>
        <v>Coffee and good times at @rolypolycoffeeco
Find it @thegemlivingston</v>
      </c>
      <c r="M70" s="25" t="str">
        <f ca="1">IFERROR(__xludf.DUMMYFUNCTION("""COMPUTED_VALUE"""),"Tudor")</f>
        <v>Tudor</v>
      </c>
      <c r="N70" s="25" t="str">
        <f ca="1">IFERROR(__xludf.DUMMYFUNCTION("""COMPUTED_VALUE"""),"Tudor P01 70150 (~$2,000-4,000)")</f>
        <v>Tudor P01 70150 (~$2,000-4,000)</v>
      </c>
      <c r="O70" s="25" t="str">
        <f ca="1">IFERROR(__xludf.DUMMYFUNCTION("""COMPUTED_VALUE"""),"$5,000-15,000")</f>
        <v>$5,000-15,000</v>
      </c>
      <c r="P70" s="25" t="str">
        <f ca="1">IFERROR(__xludf.DUMMYFUNCTION("""COMPUTED_VALUE"""),"medium")</f>
        <v>medium</v>
      </c>
      <c r="Q70" s="25" t="str">
        <f ca="1">IFERROR(__xludf.DUMMYFUNCTION("""COMPUTED_VALUE"""),"personal_collector")</f>
        <v>personal_collector</v>
      </c>
      <c r="R70" s="3" t="str">
        <f ca="1">IFERROR(__xludf.DUMMYFUNCTION("""COMPUTED_VALUE"""),"low")</f>
        <v>low</v>
      </c>
      <c r="S70" s="3" t="str">
        <f ca="1">IFERROR(__xludf.DUMMYFUNCTION("""COMPUTED_VALUE"""),"casual social media engagement to build relationship and assess collection growth over time")</f>
        <v>casual social media engagement to build relationship and assess collection growth over time</v>
      </c>
      <c r="T70" s="3" t="str">
        <f ca="1">IFERROR(__xludf.DUMMYFUNCTION("""COMPUTED_VALUE"""),"vintage Mercedes W123, coffee business ownership, rally racing participation, Leica camera, travel/road trips")</f>
        <v>vintage Mercedes W123, coffee business ownership, rally racing participation, Leica camera, travel/road trips</v>
      </c>
      <c r="U70" s="3"/>
      <c r="V70" s="3"/>
      <c r="W70" s="21" t="str">
        <f ca="1">IFERROR(__xludf.DUMMYFUNCTION("""COMPUTED_VALUE"""),"http://rolypoly.coffee/")</f>
        <v>http://rolypoly.coffee/</v>
      </c>
      <c r="X70" s="3">
        <f ca="1">IFERROR(__xludf.DUMMYFUNCTION("""COMPUTED_VALUE"""),0.0495)</f>
        <v>4.9500000000000002E-2</v>
      </c>
      <c r="Y70" s="3" t="str">
        <f ca="1">IFERROR(__xludf.DUMMYFUNCTION("""COMPUTED_VALUE"""),"The images depict a person standing next to a customized vintage Mercedes-Benz W123 sedan, equipped with a roof rack, in a snowy, outdoor, possibly rural or wilderness environment. The car shows signs of rugged use and modification. No watches are visible"&amp;" in any of the images.")</f>
        <v>The images depict a person standing next to a customized vintage Mercedes-Benz W123 sedan, equipped with a roof rack, in a snowy, outdoor, possibly rural or wilderness environment. The car shows signs of rugged use and modification. No watches are visible in any of the images.</v>
      </c>
      <c r="Z70" s="3" t="str">
        <f ca="1">IFERROR(__xludf.DUMMYFUNCTION("""COMPUTED_VALUE"""),"Profile shows genuine watch interest with personal ownership (Tudor P01, mentions favorite watches), but collection appears limited to entry-luxury segment. Business owner with decent lifestyle but not ultra-high net worth signals needed for premium watch"&amp;" sourcing.")</f>
        <v>Profile shows genuine watch interest with personal ownership (Tudor P01, mentions favorite watches), but collection appears limited to entry-luxury segment. Business owner with decent lifestyle but not ultra-high net worth signals needed for premium watch sourcing.</v>
      </c>
      <c r="AA70" s="3" t="str">
        <f ca="1">IFERROR(__xludf.DUMMYFUNCTION("""COMPUTED_VALUE"""),"loupethis")</f>
        <v>loupethis</v>
      </c>
      <c r="AB70" s="3" t="str">
        <f ca="1">IFERROR(__xludf.DUMMYFUNCTION("""COMPUTED_VALUE"""),"collector_page")</f>
        <v>collector_page</v>
      </c>
      <c r="AC70" s="14">
        <f ca="1">IFERROR(__xludf.DUMMYFUNCTION("""COMPUTED_VALUE"""),46097)</f>
        <v>46097</v>
      </c>
    </row>
    <row r="71" spans="1:29" ht="12.5" x14ac:dyDescent="0.25">
      <c r="A71" s="3" t="str">
        <f ca="1">IFERROR(__xludf.DUMMYFUNCTION("""COMPUTED_VALUE"""),"tismwatches")</f>
        <v>tismwatches</v>
      </c>
      <c r="B71" s="3" t="str">
        <f ca="1">IFERROR(__xludf.DUMMYFUNCTION("""COMPUTED_VALUE"""),"TismWatches")</f>
        <v>TismWatches</v>
      </c>
      <c r="C71" s="3" t="str">
        <f ca="1">IFERROR(__xludf.DUMMYFUNCTION("""COMPUTED_VALUE"""),"collector")</f>
        <v>collector</v>
      </c>
      <c r="D71" s="24">
        <f ca="1">IFERROR(__xludf.DUMMYFUNCTION("""COMPUTED_VALUE"""),4)</f>
        <v>4</v>
      </c>
      <c r="E71" s="24" t="str">
        <f ca="1">IFERROR(__xludf.DUMMYFUNCTION("""COMPUTED_VALUE"""),"medium")</f>
        <v>medium</v>
      </c>
      <c r="F71" s="21" t="str">
        <f ca="1">IFERROR(__xludf.DUMMYFUNCTION("""COMPUTED_VALUE"""),"https://www.instagram.com/tismwatches")</f>
        <v>https://www.instagram.com/tismwatches</v>
      </c>
      <c r="G71" s="20">
        <f ca="1">IFERROR(__xludf.DUMMYFUNCTION("""COMPUTED_VALUE"""),71)</f>
        <v>71</v>
      </c>
      <c r="H71" s="20">
        <f ca="1">IFERROR(__xludf.DUMMYFUNCTION("""COMPUTED_VALUE"""),13)</f>
        <v>13</v>
      </c>
      <c r="I71" s="20" t="b">
        <f ca="1">IFERROR(__xludf.DUMMYFUNCTION("""COMPUTED_VALUE"""),FALSE)</f>
        <v>0</v>
      </c>
      <c r="J71" s="20" t="b">
        <f ca="1">IFERROR(__xludf.DUMMYFUNCTION("""COMPUTED_VALUE"""),FALSE)</f>
        <v>0</v>
      </c>
      <c r="K71" s="3"/>
      <c r="L71" s="3" t="str">
        <f ca="1">IFERROR(__xludf.DUMMYFUNCTION("""COMPUTED_VALUE"""),"Private collector of all things horological.")</f>
        <v>Private collector of all things horological.</v>
      </c>
      <c r="M71" s="33" t="str">
        <f ca="1">IFERROR(__xludf.DUMMYFUNCTION("""COMPUTED_VALUE"""),"Grandeur, Oris, Tism Watches, Citizen, Hamilton, Out of Order, Sternglas, Gruppo Gamma, Batavi")</f>
        <v>Grandeur, Oris, Tism Watches, Citizen, Hamilton, Out of Order, Sternglas, Gruppo Gamma, Batavi</v>
      </c>
      <c r="N71" s="33" t="str">
        <f ca="1">IFERROR(__xludf.DUMMYFUNCTION("""COMPUTED_VALUE"""),"Oris Aquis Depth Gauge 01 733 7675 4754-Set MB or similar (~$3,000 - $5,000) | Grandeur Rectangular with Mosaic Dial N/A (~$1,000 - $3,000) | Tism Watches Round Open-Heart with Geometric Dial N/A (~$1,500 - $4,000) | Hamilton Khaki 50mm Limited Edition N/"&amp;"A (~$500 - $1,500)")</f>
        <v>Oris Aquis Depth Gauge 01 733 7675 4754-Set MB or similar (~$3,000 - $5,000) | Grandeur Rectangular with Mosaic Dial N/A (~$1,000 - $3,000) | Tism Watches Round Open-Heart with Geometric Dial N/A (~$1,500 - $4,000) | Hamilton Khaki 50mm Limited Edition N/A (~$500 - $1,500)</v>
      </c>
      <c r="O71" s="33" t="str">
        <f ca="1">IFERROR(__xludf.DUMMYFUNCTION("""COMPUTED_VALUE"""),"$15,000 - $40,000")</f>
        <v>$15,000 - $40,000</v>
      </c>
      <c r="P71" s="25" t="str">
        <f ca="1">IFERROR(__xludf.DUMMYFUNCTION("""COMPUTED_VALUE"""),"medium")</f>
        <v>medium</v>
      </c>
      <c r="Q71" s="25" t="str">
        <f ca="1">IFERROR(__xludf.DUMMYFUNCTION("""COMPUTED_VALUE"""),"personal_collector")</f>
        <v>personal_collector</v>
      </c>
      <c r="R71" s="3" t="str">
        <f ca="1">IFERROR(__xludf.DUMMYFUNCTION("""COMPUTED_VALUE"""),"low")</f>
        <v>low</v>
      </c>
      <c r="S71" s="3" t="str">
        <f ca="1">IFERROR(__xludf.DUMMYFUNCTION("""COMPUTED_VALUE"""),"Low priority engagement - perhaps follow and engage with posts to build relationship over time")</f>
        <v>Low priority engagement - perhaps follow and engage with posts to build relationship over time</v>
      </c>
      <c r="T71" s="3" t="str">
        <f ca="1">IFERROR(__xludf.DUMMYFUNCTION("""COMPUTED_VALUE"""),"waterfront property/marina, yachts/boats in background")</f>
        <v>waterfront property/marina, yachts/boats in background</v>
      </c>
      <c r="U71" s="3"/>
      <c r="V71" s="3"/>
      <c r="W71" s="3"/>
      <c r="X71" s="3">
        <f ca="1">IFERROR(__xludf.DUMMYFUNCTION("""COMPUTED_VALUE"""),0.1362)</f>
        <v>0.13619999999999999</v>
      </c>
      <c r="Y71" s="3" t="str">
        <f ca="1">IFERROR(__xludf.DUMMYFUNCTION("""COMPUTED_VALUE"""),"The images showcase product renders of two unique rectangular Grandeur watches featuring mosaic dials, alongside wrist shots of an Oris Aquis Depth Gauge and a Tism Watches open-heart piece, all set against a scenic waterfront sunset backdrop.")</f>
        <v>The images showcase product renders of two unique rectangular Grandeur watches featuring mosaic dials, alongside wrist shots of an Oris Aquis Depth Gauge and a Tism Watches open-heart piece, all set against a scenic waterfront sunset backdrop.</v>
      </c>
      <c r="Z71" s="3" t="str">
        <f ca="1">IFERROR(__xludf.DUMMYFUNCTION("""COMPUTED_VALUE"""),"Private collector with genuine horological interest and decent collection size, but focuses on affordable to mid-tier pieces rather than luxury brands. Waterfront lifestyle suggests some wealth but watch collection doesn't indicate high-value sourcing opp"&amp;"ortunities.")</f>
        <v>Private collector with genuine horological interest and decent collection size, but focuses on affordable to mid-tier pieces rather than luxury brands. Waterfront lifestyle suggests some wealth but watch collection doesn't indicate high-value sourcing opportunities.</v>
      </c>
      <c r="AA71" s="3" t="str">
        <f ca="1">IFERROR(__xludf.DUMMYFUNCTION("""COMPUTED_VALUE"""),"loupethis")</f>
        <v>loupethis</v>
      </c>
      <c r="AB71" s="3" t="str">
        <f ca="1">IFERROR(__xludf.DUMMYFUNCTION("""COMPUTED_VALUE"""),"collector_page")</f>
        <v>collector_page</v>
      </c>
      <c r="AC71" s="14">
        <f ca="1">IFERROR(__xludf.DUMMYFUNCTION("""COMPUTED_VALUE"""),46097)</f>
        <v>46097</v>
      </c>
    </row>
    <row r="72" spans="1:29" ht="12.5" x14ac:dyDescent="0.25">
      <c r="A72" s="21" t="str">
        <f ca="1">IFERROR(__xludf.DUMMYFUNCTION("""COMPUTED_VALUE"""),"wristcheck.pr")</f>
        <v>wristcheck.pr</v>
      </c>
      <c r="B72" s="3" t="str">
        <f ca="1">IFERROR(__xludf.DUMMYFUNCTION("""COMPUTED_VALUE"""),"WristCheck PR | Watch Content | PR 🇵🇷")</f>
        <v>WristCheck PR | Watch Content | PR 🇵🇷</v>
      </c>
      <c r="C72" s="3" t="str">
        <f ca="1">IFERROR(__xludf.DUMMYFUNCTION("""COMPUTED_VALUE"""),"collector")</f>
        <v>collector</v>
      </c>
      <c r="D72" s="24">
        <f ca="1">IFERROR(__xludf.DUMMYFUNCTION("""COMPUTED_VALUE"""),4)</f>
        <v>4</v>
      </c>
      <c r="E72" s="24" t="str">
        <f ca="1">IFERROR(__xludf.DUMMYFUNCTION("""COMPUTED_VALUE"""),"high")</f>
        <v>high</v>
      </c>
      <c r="F72" s="21" t="str">
        <f ca="1">IFERROR(__xludf.DUMMYFUNCTION("""COMPUTED_VALUE"""),"https://www.instagram.com/wristcheck.pr")</f>
        <v>https://www.instagram.com/wristcheck.pr</v>
      </c>
      <c r="G72" s="20">
        <f ca="1">IFERROR(__xludf.DUMMYFUNCTION("""COMPUTED_VALUE"""),1433)</f>
        <v>1433</v>
      </c>
      <c r="H72" s="20">
        <f ca="1">IFERROR(__xludf.DUMMYFUNCTION("""COMPUTED_VALUE"""),318)</f>
        <v>318</v>
      </c>
      <c r="I72" s="20" t="b">
        <f ca="1">IFERROR(__xludf.DUMMYFUNCTION("""COMPUTED_VALUE"""),FALSE)</f>
        <v>0</v>
      </c>
      <c r="J72" s="20" t="b">
        <f ca="1">IFERROR(__xludf.DUMMYFUNCTION("""COMPUTED_VALUE"""),FALSE)</f>
        <v>0</v>
      </c>
      <c r="K72" s="3"/>
      <c r="L72" s="3" t="str">
        <f ca="1">IFERROR(__xludf.DUMMYFUNCTION("""COMPUTED_VALUE"""),"⌚️ Watch Enthusiast
Daily Wristchecks • Discoveries
📍Based in PR🇵🇷
📷 Enjoy life, one WRISTCHECK at a time")</f>
        <v>⌚️ Watch Enthusiast
Daily Wristchecks • Discoveries
📍Based in PR🇵🇷
📷 Enjoy life, one WRISTCHECK at a time</v>
      </c>
      <c r="M72" s="25" t="str">
        <f ca="1">IFERROR(__xludf.DUMMYFUNCTION("""COMPUTED_VALUE"""),"Geo Watches, BlueShark (straps), Santurce Collection, Studio Underd0g, Citizen, Casio, G-Shock, Nivada, Seiko")</f>
        <v>Geo Watches, BlueShark (straps), Santurce Collection, Studio Underd0g, Citizen, Casio, G-Shock, Nivada, Seiko</v>
      </c>
      <c r="N72" s="25" t="str">
        <f ca="1">IFERROR(__xludf.DUMMYFUNCTION("""COMPUTED_VALUE"""),"Geo Watches Islandtime GMT N/A (~$400-$700) | Santurce Collection Machete N/A (~$300-$600) | Studio Underd0g Go0fy Panda N/A (~$700-$1000) | Citizen Tsuyosa N/A (~$300-$450) | Casio G-Shock N/A (~$100-$300) | Geo Watches Cofresi N/A (~$300-$600) | Nivada "&amp;"Chronosport (collab with Santurce Collection) N/A (~$800-$1500) | Geo Watches Noctiluca N/A (~$700-$1000) | Seiko GMT (JDM) N/A (~$400-$800)")</f>
        <v>Geo Watches Islandtime GMT N/A (~$400-$700) | Santurce Collection Machete N/A (~$300-$600) | Studio Underd0g Go0fy Panda N/A (~$700-$1000) | Citizen Tsuyosa N/A (~$300-$450) | Casio G-Shock N/A (~$100-$300) | Geo Watches Cofresi N/A (~$300-$600) | Nivada Chronosport (collab with Santurce Collection) N/A (~$800-$1500) | Geo Watches Noctiluca N/A (~$700-$1000) | Seiko GMT (JDM) N/A (~$400-$800)</v>
      </c>
      <c r="O72" s="25" t="str">
        <f ca="1">IFERROR(__xludf.DUMMYFUNCTION("""COMPUTED_VALUE"""),"$4,000-$7,000")</f>
        <v>$4,000-$7,000</v>
      </c>
      <c r="P72" s="25" t="str">
        <f ca="1">IFERROR(__xludf.DUMMYFUNCTION("""COMPUTED_VALUE"""),"unknown")</f>
        <v>unknown</v>
      </c>
      <c r="Q72" s="25" t="str">
        <f ca="1">IFERROR(__xludf.DUMMYFUNCTION("""COMPUTED_VALUE"""),"personal_collector")</f>
        <v>personal_collector</v>
      </c>
      <c r="R72" s="3" t="str">
        <f ca="1">IFERROR(__xludf.DUMMYFUNCTION("""COMPUTED_VALUE"""),"low")</f>
        <v>low</v>
      </c>
      <c r="S72" s="3" t="str">
        <f ca="1">IFERROR(__xludf.DUMMYFUNCTION("""COMPUTED_VALUE"""),"Do not approach for sourcing high-value watches. This profile is more aligned with a watch enthusiast or microbrand influencer. They might be open to collaborations if the business deals with similar brands or accessories, but not for buying/selling luxur"&amp;"y watches.")</f>
        <v>Do not approach for sourcing high-value watches. This profile is more aligned with a watch enthusiast or microbrand influencer. They might be open to collaborations if the business deals with similar brands or accessories, but not for buying/selling luxury watches.</v>
      </c>
      <c r="T72" s="3"/>
      <c r="U72" s="3"/>
      <c r="V72" s="3"/>
      <c r="W72" s="3"/>
      <c r="X72" s="3">
        <f ca="1">IFERROR(__xludf.DUMMYFUNCTION("""COMPUTED_VALUE"""),0.0422)</f>
        <v>4.2200000000000001E-2</v>
      </c>
      <c r="Y72" s="3" t="str">
        <f ca="1">IFERROR(__xludf.DUMMYFUNCTION("""COMPUTED_VALUE"""),"The images display wrist shots of various watches, including microbrands like Geo Watches, Santurce Collection, and Studio Underd0g, often paired with aftermarket straps. The watches are in good condition and appear to be part of a personal collection.")</f>
        <v>The images display wrist shots of various watches, including microbrands like Geo Watches, Santurce Collection, and Studio Underd0g, often paired with aftermarket straps. The watches are in good condition and appear to be part of a personal collection.</v>
      </c>
      <c r="Z72" s="3" t="str">
        <f ca="1">IFERROR(__xludf.DUMMYFUNCTION("""COMPUTED_VALUE"""),"The profile clearly indicates a 'Watch Enthusiast' who engages in 'Daily Wristchecks' and mentions 'collecting.' The watches shown and mentioned are predominantly microbrands and affordable mainstream models, not high-luxury or rare pieces. This classifie"&amp;"s the user as a personal collector, but their collection's value and type make them unsuitable for a luxury watch sourcing business.")</f>
        <v>The profile clearly indicates a 'Watch Enthusiast' who engages in 'Daily Wristchecks' and mentions 'collecting.' The watches shown and mentioned are predominantly microbrands and affordable mainstream models, not high-luxury or rare pieces. This classifies the user as a personal collector, but their collection's value and type make them unsuitable for a luxury watch sourcing business.</v>
      </c>
      <c r="AA72" s="3" t="str">
        <f ca="1">IFERROR(__xludf.DUMMYFUNCTION("""COMPUTED_VALUE"""),"loupethis")</f>
        <v>loupethis</v>
      </c>
      <c r="AB72" s="3" t="str">
        <f ca="1">IFERROR(__xludf.DUMMYFUNCTION("""COMPUTED_VALUE"""),"collector_page")</f>
        <v>collector_page</v>
      </c>
      <c r="AC72" s="14">
        <f ca="1">IFERROR(__xludf.DUMMYFUNCTION("""COMPUTED_VALUE"""),46097)</f>
        <v>46097</v>
      </c>
    </row>
    <row r="73" spans="1:29" ht="12.5" x14ac:dyDescent="0.25">
      <c r="A73" s="3" t="str">
        <f ca="1">IFERROR(__xludf.DUMMYFUNCTION("""COMPUTED_VALUE"""),"charlesnevers")</f>
        <v>charlesnevers</v>
      </c>
      <c r="B73" s="3" t="str">
        <f ca="1">IFERROR(__xludf.DUMMYFUNCTION("""COMPUTED_VALUE"""),"Charles Nevers")</f>
        <v>Charles Nevers</v>
      </c>
      <c r="C73" s="3" t="str">
        <f ca="1">IFERROR(__xludf.DUMMYFUNCTION("""COMPUTED_VALUE"""),"enthusiast")</f>
        <v>enthusiast</v>
      </c>
      <c r="D73" s="24">
        <f ca="1">IFERROR(__xludf.DUMMYFUNCTION("""COMPUTED_VALUE"""),4)</f>
        <v>4</v>
      </c>
      <c r="E73" s="24" t="str">
        <f ca="1">IFERROR(__xludf.DUMMYFUNCTION("""COMPUTED_VALUE"""),"high")</f>
        <v>high</v>
      </c>
      <c r="F73" s="21" t="str">
        <f ca="1">IFERROR(__xludf.DUMMYFUNCTION("""COMPUTED_VALUE"""),"https://www.instagram.com/charlesnevers")</f>
        <v>https://www.instagram.com/charlesnevers</v>
      </c>
      <c r="G73" s="20">
        <f ca="1">IFERROR(__xludf.DUMMYFUNCTION("""COMPUTED_VALUE"""),1793)</f>
        <v>1793</v>
      </c>
      <c r="H73" s="20">
        <f ca="1">IFERROR(__xludf.DUMMYFUNCTION("""COMPUTED_VALUE"""),1385)</f>
        <v>1385</v>
      </c>
      <c r="I73" s="20" t="b">
        <f ca="1">IFERROR(__xludf.DUMMYFUNCTION("""COMPUTED_VALUE"""),FALSE)</f>
        <v>0</v>
      </c>
      <c r="J73" s="20" t="b">
        <f ca="1">IFERROR(__xludf.DUMMYFUNCTION("""COMPUTED_VALUE"""),FALSE)</f>
        <v>0</v>
      </c>
      <c r="K73" s="3"/>
      <c r="L73" s="3" t="str">
        <f ca="1">IFERROR(__xludf.DUMMYFUNCTION("""COMPUTED_VALUE"""),"Let's talk about watches. All pics taken by me unless noticed, unfortunately not all the watches are mine😪. You can repost with credit.")</f>
        <v>Let's talk about watches. All pics taken by me unless noticed, unfortunately not all the watches are mine😪. You can repost with credit.</v>
      </c>
      <c r="M73" s="25" t="str">
        <f ca="1">IFERROR(__xludf.DUMMYFUNCTION("""COMPUTED_VALUE"""),"RSWC, Wolbrook, Vulcain, Oxtoolwatches, Rado, Zenith, ZRC, Synchron")</f>
        <v>RSWC, Wolbrook, Vulcain, Oxtoolwatches, Rado, Zenith, ZRC, Synchron</v>
      </c>
      <c r="N73" s="25" t="str">
        <f ca="1">IFERROR(__xludf.DUMMYFUNCTION("""COMPUTED_VALUE"""),"RSWC Karrusel (~500-2000) | Wolbrook Skindiver (~300-1000) | Vulcain Meteor IV (~500-2000) | Oxtoolwatches Frogman 300m (~300-1000) | Rado Original Automatic Diver (~500-2000) | Zenith CP2 (~5000-10000) | ZRC 1904 (~1000-3000) | Synchron Poseidon (~1000-3"&amp;"000)")</f>
        <v>RSWC Karrusel (~500-2000) | Wolbrook Skindiver (~300-1000) | Vulcain Meteor IV (~500-2000) | Oxtoolwatches Frogman 300m (~300-1000) | Rado Original Automatic Diver (~500-2000) | Zenith CP2 (~5000-10000) | ZRC 1904 (~1000-3000) | Synchron Poseidon (~1000-3000)</v>
      </c>
      <c r="O73" s="25" t="str">
        <f ca="1">IFERROR(__xludf.DUMMYFUNCTION("""COMPUTED_VALUE"""),"not applicable")</f>
        <v>not applicable</v>
      </c>
      <c r="P73" s="25" t="str">
        <f ca="1">IFERROR(__xludf.DUMMYFUNCTION("""COMPUTED_VALUE"""),"unknown")</f>
        <v>unknown</v>
      </c>
      <c r="Q73" s="25" t="str">
        <f ca="1">IFERROR(__xludf.DUMMYFUNCTION("""COMPUTED_VALUE"""),"enthusiast_no_ownership")</f>
        <v>enthusiast_no_ownership</v>
      </c>
      <c r="R73" s="3" t="str">
        <f ca="1">IFERROR(__xludf.DUMMYFUNCTION("""COMPUTED_VALUE"""),"low")</f>
        <v>low</v>
      </c>
      <c r="S73" s="3" t="str">
        <f ca="1">IFERROR(__xludf.DUMMYFUNCTION("""COMPUTED_VALUE"""),"Engage as a community member. He could be a valuable contact for networking, identifying trends, or even for high-quality watch photography services. He is not a direct sourcing target for purchasing watches from him.")</f>
        <v>Engage as a community member. He could be a valuable contact for networking, identifying trends, or even for high-quality watch photography services. He is not a direct sourcing target for purchasing watches from him.</v>
      </c>
      <c r="T73" s="3"/>
      <c r="U73" s="3"/>
      <c r="V73" s="3"/>
      <c r="W73" s="3"/>
      <c r="X73" s="3">
        <f ca="1">IFERROR(__xludf.DUMMYFUNCTION("""COMPUTED_VALUE"""),0.0194)</f>
        <v>1.9400000000000001E-2</v>
      </c>
      <c r="Y73" s="3" t="str">
        <f ca="1">IFERROR(__xludf.DUMMYFUNCTION("""COMPUTED_VALUE"""),"The images showcase various watches, including a modern RSWC chronograph, a Wolbrook Skindiver, and a vintage Vulcain Meteor IV, often posed with vintage or modern cameras, highlighting an appreciation for both horology and photography.")</f>
        <v>The images showcase various watches, including a modern RSWC chronograph, a Wolbrook Skindiver, and a vintage Vulcain Meteor IV, often posed with vintage or modern cameras, highlighting an appreciation for both horology and photography.</v>
      </c>
      <c r="Z73" s="3" t="str">
        <f ca="1">IFERROR(__xludf.DUMMYFUNCTION("""COMPUTED_VALUE"""),"Charles Nevers is classified as an enthusiast due to his bio explicitly stating 'unfortunately not all the watches are mine😪' and captions indicating he photographs watches at community events and from brands. He demonstrates a deep knowledge and passion"&amp;" for watches, particularly microbrands and vintage pieces, but primarily as a photographer and community participant rather than a personal collector with a large, valuable collection for sale.")</f>
        <v>Charles Nevers is classified as an enthusiast due to his bio explicitly stating 'unfortunately not all the watches are mine😪' and captions indicating he photographs watches at community events and from brands. He demonstrates a deep knowledge and passion for watches, particularly microbrands and vintage pieces, but primarily as a photographer and community participant rather than a personal collector with a large, valuable collection for sale.</v>
      </c>
      <c r="AA73" s="3" t="str">
        <f ca="1">IFERROR(__xludf.DUMMYFUNCTION("""COMPUTED_VALUE"""),"loupethis")</f>
        <v>loupethis</v>
      </c>
      <c r="AB73" s="3" t="str">
        <f ca="1">IFERROR(__xludf.DUMMYFUNCTION("""COMPUTED_VALUE"""),"collector_page")</f>
        <v>collector_page</v>
      </c>
      <c r="AC73" s="14">
        <f ca="1">IFERROR(__xludf.DUMMYFUNCTION("""COMPUTED_VALUE"""),46097)</f>
        <v>46097</v>
      </c>
    </row>
    <row r="74" spans="1:29" ht="12.5" x14ac:dyDescent="0.25">
      <c r="A74" s="3" t="str">
        <f ca="1">IFERROR(__xludf.DUMMYFUNCTION("""COMPUTED_VALUE"""),"fnal2")</f>
        <v>fnal2</v>
      </c>
      <c r="B74" s="3" t="str">
        <f ca="1">IFERROR(__xludf.DUMMYFUNCTION("""COMPUTED_VALUE"""),"F.N.ALNAJJAR")</f>
        <v>F.N.ALNAJJAR</v>
      </c>
      <c r="C74" s="3" t="str">
        <f ca="1">IFERROR(__xludf.DUMMYFUNCTION("""COMPUTED_VALUE"""),"enthusiast")</f>
        <v>enthusiast</v>
      </c>
      <c r="D74" s="24">
        <f ca="1">IFERROR(__xludf.DUMMYFUNCTION("""COMPUTED_VALUE"""),3)</f>
        <v>3</v>
      </c>
      <c r="E74" s="24" t="str">
        <f ca="1">IFERROR(__xludf.DUMMYFUNCTION("""COMPUTED_VALUE"""),"high")</f>
        <v>high</v>
      </c>
      <c r="F74" s="21" t="str">
        <f ca="1">IFERROR(__xludf.DUMMYFUNCTION("""COMPUTED_VALUE"""),"https://www.instagram.com/fnal2")</f>
        <v>https://www.instagram.com/fnal2</v>
      </c>
      <c r="G74" s="20">
        <f ca="1">IFERROR(__xludf.DUMMYFUNCTION("""COMPUTED_VALUE"""),12801)</f>
        <v>12801</v>
      </c>
      <c r="H74" s="20">
        <f ca="1">IFERROR(__xludf.DUMMYFUNCTION("""COMPUTED_VALUE"""),579)</f>
        <v>579</v>
      </c>
      <c r="I74" s="20" t="b">
        <f ca="1">IFERROR(__xludf.DUMMYFUNCTION("""COMPUTED_VALUE"""),FALSE)</f>
        <v>0</v>
      </c>
      <c r="J74" s="20" t="b">
        <f ca="1">IFERROR(__xludf.DUMMYFUNCTION("""COMPUTED_VALUE"""),FALSE)</f>
        <v>0</v>
      </c>
      <c r="K74" s="3" t="str">
        <f ca="1">IFERROR(__xludf.DUMMYFUNCTION("""COMPUTED_VALUE"""),"Reel creator")</f>
        <v>Reel creator</v>
      </c>
      <c r="L74" s="3" t="str">
        <f ca="1">IFERROR(__xludf.DUMMYFUNCTION("""COMPUTED_VALUE"""),"Watch Influencer — ⌚️  enthusiast expert &amp; editor in @tjtmagazine")</f>
        <v>Watch Influencer — ⌚️  enthusiast expert &amp; editor in @tjtmagazine</v>
      </c>
      <c r="M74" s="28" t="str">
        <f ca="1">IFERROR(__xludf.DUMMYFUNCTION("""COMPUTED_VALUE"""),"Out Of Order, Breguet, Bulgari")</f>
        <v>Out Of Order, Breguet, Bulgari</v>
      </c>
      <c r="N74" s="28" t="str">
        <f ca="1">IFERROR(__xludf.DUMMYFUNCTION("""COMPUTED_VALUE"""),"Out Of Order Trecento Vitamin C Limited Edition Limited to 45 pieces (~1500-2500)")</f>
        <v>Out Of Order Trecento Vitamin C Limited Edition Limited to 45 pieces (~1500-2500)</v>
      </c>
      <c r="O74" s="25" t="str">
        <f ca="1">IFERROR(__xludf.DUMMYFUNCTION("""COMPUTED_VALUE"""),"unknown")</f>
        <v>unknown</v>
      </c>
      <c r="P74" s="25" t="str">
        <f ca="1">IFERROR(__xludf.DUMMYFUNCTION("""COMPUTED_VALUE"""),"unknown")</f>
        <v>unknown</v>
      </c>
      <c r="Q74" s="28" t="str">
        <f ca="1">IFERROR(__xludf.DUMMYFUNCTION("""COMPUTED_VALUE"""),"influencer")</f>
        <v>influencer</v>
      </c>
      <c r="R74" s="3" t="str">
        <f ca="1">IFERROR(__xludf.DUMMYFUNCTION("""COMPUTED_VALUE"""),"low")</f>
        <v>low</v>
      </c>
      <c r="S74" s="3" t="str">
        <f ca="1">IFERROR(__xludf.DUMMYFUNCTION("""COMPUTED_VALUE"""),"DM with networking approach - could be valuable for connections or market insights rather than direct sourcing")</f>
        <v>DM with networking approach - could be valuable for connections or market insights rather than direct sourcing</v>
      </c>
      <c r="T74" s="3" t="str">
        <f ca="1">IFERROR(__xludf.DUMMYFUNCTION("""COMPUTED_VALUE"""),"UAE location (Nad Al Sheba), watch influencer status, magazine editor position")</f>
        <v>UAE location (Nad Al Sheba), watch influencer status, magazine editor position</v>
      </c>
      <c r="U74" s="3"/>
      <c r="V74" s="3"/>
      <c r="W74" s="3"/>
      <c r="X74" s="3">
        <f ca="1">IFERROR(__xludf.DUMMYFUNCTION("""COMPUTED_VALUE"""),0.0261)</f>
        <v>2.6100000000000002E-2</v>
      </c>
      <c r="Y74" s="3" t="str">
        <f ca="1">IFERROR(__xludf.DUMMYFUNCTION("""COMPUTED_VALUE"""),"The images are screenshots from a web article (laclessidra1945.it) announcing the launch of the Out Of Order (OOO) Trecento Vitamin C Limited Edition watch. This model is a collaboration with Arab influencer Fatma AlNajjar and is limited to 45 pieces. The"&amp;" watch features a distinctive orange textured dial with Arabic script, a GMT function, and a factory-aged 316L stainless steel case. The images also show the watch's 'Vitamin C' themed packaging.")</f>
        <v>The images are screenshots from a web article (laclessidra1945.it) announcing the launch of the Out Of Order (OOO) Trecento Vitamin C Limited Edition watch. This model is a collaboration with Arab influencer Fatma AlNajjar and is limited to 45 pieces. The watch features a distinctive orange textured dial with Arabic script, a GMT function, and a factory-aged 316L stainless steel case. The images also show the watch's 'Vitamin C' themed packaging.</v>
      </c>
      <c r="Z74" s="3" t="str">
        <f ca="1">IFERROR(__xludf.DUMMYFUNCTION("""COMPUTED_VALUE"""),"This is a watch influencer and magazine editor focused on content creation rather than collecting. While they have industry connections and knowledge, there's no evidence of personal ownership of rare or valuable timepieces that could be sourced.")</f>
        <v>This is a watch influencer and magazine editor focused on content creation rather than collecting. While they have industry connections and knowledge, there's no evidence of personal ownership of rare or valuable timepieces that could be sourced.</v>
      </c>
      <c r="AA74" s="3" t="str">
        <f ca="1">IFERROR(__xludf.DUMMYFUNCTION("""COMPUTED_VALUE"""),"loupethis")</f>
        <v>loupethis</v>
      </c>
      <c r="AB74" s="3" t="str">
        <f ca="1">IFERROR(__xludf.DUMMYFUNCTION("""COMPUTED_VALUE"""),"collector_page")</f>
        <v>collector_page</v>
      </c>
      <c r="AC74" s="14">
        <f ca="1">IFERROR(__xludf.DUMMYFUNCTION("""COMPUTED_VALUE"""),46097)</f>
        <v>46097</v>
      </c>
    </row>
    <row r="75" spans="1:29" ht="12.5" x14ac:dyDescent="0.25">
      <c r="A75" s="3" t="str">
        <f ca="1">IFERROR(__xludf.DUMMYFUNCTION("""COMPUTED_VALUE"""),"dawidekd")</f>
        <v>dawidekd</v>
      </c>
      <c r="B75" s="3" t="str">
        <f ca="1">IFERROR(__xludf.DUMMYFUNCTION("""COMPUTED_VALUE"""),"Dawid Dąbrowski")</f>
        <v>Dawid Dąbrowski</v>
      </c>
      <c r="C75" s="3" t="str">
        <f ca="1">IFERROR(__xludf.DUMMYFUNCTION("""COMPUTED_VALUE"""),"enthusiast")</f>
        <v>enthusiast</v>
      </c>
      <c r="D75" s="24">
        <f ca="1">IFERROR(__xludf.DUMMYFUNCTION("""COMPUTED_VALUE"""),3)</f>
        <v>3</v>
      </c>
      <c r="E75" s="24" t="str">
        <f ca="1">IFERROR(__xludf.DUMMYFUNCTION("""COMPUTED_VALUE"""),"medium")</f>
        <v>medium</v>
      </c>
      <c r="F75" s="21" t="str">
        <f ca="1">IFERROR(__xludf.DUMMYFUNCTION("""COMPUTED_VALUE"""),"https://www.instagram.com/dawidekd")</f>
        <v>https://www.instagram.com/dawidekd</v>
      </c>
      <c r="G75" s="20">
        <f ca="1">IFERROR(__xludf.DUMMYFUNCTION("""COMPUTED_VALUE"""),226)</f>
        <v>226</v>
      </c>
      <c r="H75" s="20">
        <f ca="1">IFERROR(__xludf.DUMMYFUNCTION("""COMPUTED_VALUE"""),56)</f>
        <v>56</v>
      </c>
      <c r="I75" s="20" t="b">
        <f ca="1">IFERROR(__xludf.DUMMYFUNCTION("""COMPUTED_VALUE"""),FALSE)</f>
        <v>0</v>
      </c>
      <c r="J75" s="20" t="b">
        <f ca="1">IFERROR(__xludf.DUMMYFUNCTION("""COMPUTED_VALUE"""),FALSE)</f>
        <v>0</v>
      </c>
      <c r="K75" s="3"/>
      <c r="L75" s="3"/>
      <c r="M75" s="28" t="str">
        <f ca="1">IFERROR(__xludf.DUMMYFUNCTION("""COMPUTED_VALUE"""),"Tudor")</f>
        <v>Tudor</v>
      </c>
      <c r="N75" s="28" t="str">
        <f ca="1">IFERROR(__xludf.DUMMYFUNCTION("""COMPUTED_VALUE"""),"Tudor Black Bay Heritage 41mm M79230N (~3000-4500)")</f>
        <v>Tudor Black Bay Heritage 41mm M79230N (~3000-4500)</v>
      </c>
      <c r="O75" s="28" t="str">
        <f ca="1">IFERROR(__xludf.DUMMYFUNCTION("""COMPUTED_VALUE"""),"3000-5000")</f>
        <v>3000-5000</v>
      </c>
      <c r="P75" s="25" t="str">
        <f ca="1">IFERROR(__xludf.DUMMYFUNCTION("""COMPUTED_VALUE"""),"medium")</f>
        <v>medium</v>
      </c>
      <c r="Q75" s="25" t="str">
        <f ca="1">IFERROR(__xludf.DUMMYFUNCTION("""COMPUTED_VALUE"""),"personal_collector")</f>
        <v>personal_collector</v>
      </c>
      <c r="R75" s="3" t="str">
        <f ca="1">IFERROR(__xludf.DUMMYFUNCTION("""COMPUTED_VALUE"""),"low")</f>
        <v>low</v>
      </c>
      <c r="S75" s="3" t="str">
        <f ca="1">IFERROR(__xludf.DUMMYFUNCTION("""COMPUTED_VALUE"""),"Low priority - could engage through comments on watch posts if building long-term relationships, but unlikely immediate sourcing opportunity")</f>
        <v>Low priority - could engage through comments on watch posts if building long-term relationships, but unlikely immediate sourcing opportunity</v>
      </c>
      <c r="T75" s="3" t="str">
        <f ca="1">IFERROR(__xludf.DUMMYFUNCTION("""COMPUTED_VALUE"""),"private aviation access (Cirrus SR20, Cessna flights), Bay Area residence, travel to premium locations, Apple AirPods Max, Tudor watch")</f>
        <v>private aviation access (Cirrus SR20, Cessna flights), Bay Area residence, travel to premium locations, Apple AirPods Max, Tudor watch</v>
      </c>
      <c r="U75" s="3"/>
      <c r="V75" s="3"/>
      <c r="W75" s="3"/>
      <c r="X75" s="3">
        <f ca="1">IFERROR(__xludf.DUMMYFUNCTION("""COMPUTED_VALUE"""),0.0992)</f>
        <v>9.9199999999999997E-2</v>
      </c>
      <c r="Y75" s="3" t="str">
        <f ca="1">IFERROR(__xludf.DUMMYFUNCTION("""COMPUTED_VALUE"""),"The images depict a young man in various casual settings, including playing guitar, enjoying nature, and traveling. He is seen wearing a Tudor Black Bay Heritage watch and Apple AirPods Max headphones, indicating an affluent lifestyle with an appreciation"&amp;" for quality personal items.")</f>
        <v>The images depict a young man in various casual settings, including playing guitar, enjoying nature, and traveling. He is seen wearing a Tudor Black Bay Heritage watch and Apple AirPods Max headphones, indicating an affluent lifestyle with an appreciation for quality personal items.</v>
      </c>
      <c r="Z75" s="3" t="str">
        <f ca="1">IFERROR(__xludf.DUMMYFUNCTION("""COMPUTED_VALUE"""),"Profile shows aviation enthusiast with some disposable income evidenced by private flying and Tudor ownership, but only single watch identified with no signs of serious collecting or high-value pieces. Limited sourcing potential due to small collection si"&amp;"ze and personal attachment to items.")</f>
        <v>Profile shows aviation enthusiast with some disposable income evidenced by private flying and Tudor ownership, but only single watch identified with no signs of serious collecting or high-value pieces. Limited sourcing potential due to small collection size and personal attachment to items.</v>
      </c>
      <c r="AA75" s="3" t="str">
        <f ca="1">IFERROR(__xludf.DUMMYFUNCTION("""COMPUTED_VALUE"""),"loupethis")</f>
        <v>loupethis</v>
      </c>
      <c r="AB75" s="3" t="str">
        <f ca="1">IFERROR(__xludf.DUMMYFUNCTION("""COMPUTED_VALUE"""),"collector_page")</f>
        <v>collector_page</v>
      </c>
      <c r="AC75" s="14">
        <f ca="1">IFERROR(__xludf.DUMMYFUNCTION("""COMPUTED_VALUE"""),46097)</f>
        <v>46097</v>
      </c>
    </row>
    <row r="76" spans="1:29" ht="12.5" x14ac:dyDescent="0.25">
      <c r="A76" s="3" t="str">
        <f ca="1">IFERROR(__xludf.DUMMYFUNCTION("""COMPUTED_VALUE"""),"dennis7rod")</f>
        <v>dennis7rod</v>
      </c>
      <c r="B76" s="3" t="str">
        <f ca="1">IFERROR(__xludf.DUMMYFUNCTION("""COMPUTED_VALUE"""),"Time 4 Time")</f>
        <v>Time 4 Time</v>
      </c>
      <c r="C76" s="3" t="str">
        <f ca="1">IFERROR(__xludf.DUMMYFUNCTION("""COMPUTED_VALUE"""),"collector")</f>
        <v>collector</v>
      </c>
      <c r="D76" s="24">
        <f ca="1">IFERROR(__xludf.DUMMYFUNCTION("""COMPUTED_VALUE"""),3)</f>
        <v>3</v>
      </c>
      <c r="E76" s="24" t="str">
        <f ca="1">IFERROR(__xludf.DUMMYFUNCTION("""COMPUTED_VALUE"""),"high")</f>
        <v>high</v>
      </c>
      <c r="F76" s="21" t="str">
        <f ca="1">IFERROR(__xludf.DUMMYFUNCTION("""COMPUTED_VALUE"""),"https://www.instagram.com/dennis7rod")</f>
        <v>https://www.instagram.com/dennis7rod</v>
      </c>
      <c r="G76" s="20">
        <f ca="1">IFERROR(__xludf.DUMMYFUNCTION("""COMPUTED_VALUE"""),69)</f>
        <v>69</v>
      </c>
      <c r="H76" s="20">
        <f ca="1">IFERROR(__xludf.DUMMYFUNCTION("""COMPUTED_VALUE"""),20)</f>
        <v>20</v>
      </c>
      <c r="I76" s="20" t="b">
        <f ca="1">IFERROR(__xludf.DUMMYFUNCTION("""COMPUTED_VALUE"""),FALSE)</f>
        <v>0</v>
      </c>
      <c r="J76" s="20" t="b">
        <f ca="1">IFERROR(__xludf.DUMMYFUNCTION("""COMPUTED_VALUE"""),FALSE)</f>
        <v>0</v>
      </c>
      <c r="K76" s="3"/>
      <c r="L76" s="3"/>
      <c r="M76" s="25" t="str">
        <f ca="1">IFERROR(__xludf.DUMMYFUNCTION("""COMPUTED_VALUE"""),"Seiko")</f>
        <v>Seiko</v>
      </c>
      <c r="N76" s="25" t="str">
        <f ca="1">IFERROR(__xludf.DUMMYFUNCTION("""COMPUTED_VALUE"""),"Seiko Prospex Diver 'Glacier' SPB333J1/SPB297J1 (~$900 - $1,200) | Seiko Prospex Diver 'Gilt 62MAS' SPB147J1 (~$800 - $1,100) | Seiko King Seiko Hi-Beat 4502-8010/4502-8000 (~$800 - $1,500) | Seiko Lord Marvel 36000 5740-8000 (~$350 - $800) | Seiko Bell-M"&amp;"atic 4005-7000 (~$200 - $500) | Seiko Seikomatic 6216-9000 (~$300 - $600)")</f>
        <v>Seiko Prospex Diver 'Glacier' SPB333J1/SPB297J1 (~$900 - $1,200) | Seiko Prospex Diver 'Gilt 62MAS' SPB147J1 (~$800 - $1,100) | Seiko King Seiko Hi-Beat 4502-8010/4502-8000 (~$800 - $1,500) | Seiko Lord Marvel 36000 5740-8000 (~$350 - $800) | Seiko Bell-Matic 4005-7000 (~$200 - $500) | Seiko Seikomatic 6216-9000 (~$300 - $600)</v>
      </c>
      <c r="O76" s="25" t="str">
        <f ca="1">IFERROR(__xludf.DUMMYFUNCTION("""COMPUTED_VALUE"""),"$5,000 - $12,000")</f>
        <v>$5,000 - $12,000</v>
      </c>
      <c r="P76" s="25" t="str">
        <f ca="1">IFERROR(__xludf.DUMMYFUNCTION("""COMPUTED_VALUE"""),"medium")</f>
        <v>medium</v>
      </c>
      <c r="Q76" s="25" t="str">
        <f ca="1">IFERROR(__xludf.DUMMYFUNCTION("""COMPUTED_VALUE"""),"personal_collector")</f>
        <v>personal_collector</v>
      </c>
      <c r="R76" s="3" t="str">
        <f ca="1">IFERROR(__xludf.DUMMYFUNCTION("""COMPUTED_VALUE"""),"low")</f>
        <v>low</v>
      </c>
      <c r="S76" s="3" t="str">
        <f ca="1">IFERROR(__xludf.DUMMYFUNCTION("""COMPUTED_VALUE"""),"Friendly engagement through comments about Seiko knowledge, but low priority for active sourcing outreach")</f>
        <v>Friendly engagement through comments about Seiko knowledge, but low priority for active sourcing outreach</v>
      </c>
      <c r="T76" s="3" t="str">
        <f ca="1">IFERROR(__xludf.DUMMYFUNCTION("""COMPUTED_VALUE"""),"Fine champagne (Amour de Deitz Brut Millesime 2011), Curated vintage watch collection")</f>
        <v>Fine champagne (Amour de Deitz Brut Millesime 2011), Curated vintage watch collection</v>
      </c>
      <c r="U76" s="3"/>
      <c r="V76" s="3"/>
      <c r="W76" s="3"/>
      <c r="X76" s="3">
        <f ca="1">IFERROR(__xludf.DUMMYFUNCTION("""COMPUTED_VALUE"""),0.1957)</f>
        <v>0.19570000000000001</v>
      </c>
      <c r="Y76" s="3" t="str">
        <f ca="1">IFERROR(__xludf.DUMMYFUNCTION("""COMPUTED_VALUE"""),"The images showcase a personal collection of Seiko watches, featuring both modern Prospex divers and classic vintage King Seiko and Lord Marvel models, all photographed in close-up detail against various decorative backgrounds, suggesting a discerning tas"&amp;"te for horology.")</f>
        <v>The images showcase a personal collection of Seiko watches, featuring both modern Prospex divers and classic vintage King Seiko and Lord Marvel models, all photographed in close-up detail against various decorative backgrounds, suggesting a discerning taste for horology.</v>
      </c>
      <c r="Z76" s="3" t="str">
        <f ca="1">IFERROR(__xludf.DUMMYFUNCTION("""COMPUTED_VALUE"""),"Confirmed personal collector with genuine passion for vintage Seiko watches, but collection consists entirely of mid-tier pieces rather than luxury watches suitable for high-end sourcing. Limited wealth indicators and moderate collection value make this a"&amp;" low priority prospect.")</f>
        <v>Confirmed personal collector with genuine passion for vintage Seiko watches, but collection consists entirely of mid-tier pieces rather than luxury watches suitable for high-end sourcing. Limited wealth indicators and moderate collection value make this a low priority prospect.</v>
      </c>
      <c r="AA76" s="3" t="str">
        <f ca="1">IFERROR(__xludf.DUMMYFUNCTION("""COMPUTED_VALUE"""),"loupethis")</f>
        <v>loupethis</v>
      </c>
      <c r="AB76" s="3" t="str">
        <f ca="1">IFERROR(__xludf.DUMMYFUNCTION("""COMPUTED_VALUE"""),"collector_page")</f>
        <v>collector_page</v>
      </c>
      <c r="AC76" s="14">
        <f ca="1">IFERROR(__xludf.DUMMYFUNCTION("""COMPUTED_VALUE"""),46097)</f>
        <v>46097</v>
      </c>
    </row>
    <row r="77" spans="1:29" ht="12.5" x14ac:dyDescent="0.25">
      <c r="A77" s="3" t="str">
        <f ca="1">IFERROR(__xludf.DUMMYFUNCTION("""COMPUTED_VALUE"""),"msk385")</f>
        <v>msk385</v>
      </c>
      <c r="B77" s="3" t="str">
        <f ca="1">IFERROR(__xludf.DUMMYFUNCTION("""COMPUTED_VALUE"""),"Mark Katz")</f>
        <v>Mark Katz</v>
      </c>
      <c r="C77" s="3" t="str">
        <f ca="1">IFERROR(__xludf.DUMMYFUNCTION("""COMPUTED_VALUE"""),"enthusiast")</f>
        <v>enthusiast</v>
      </c>
      <c r="D77" s="24">
        <f ca="1">IFERROR(__xludf.DUMMYFUNCTION("""COMPUTED_VALUE"""),3)</f>
        <v>3</v>
      </c>
      <c r="E77" s="29" t="str">
        <f ca="1">IFERROR(__xludf.DUMMYFUNCTION("""COMPUTED_VALUE"""),"medium")</f>
        <v>medium</v>
      </c>
      <c r="F77" s="21" t="str">
        <f ca="1">IFERROR(__xludf.DUMMYFUNCTION("""COMPUTED_VALUE"""),"https://www.instagram.com/msk385")</f>
        <v>https://www.instagram.com/msk385</v>
      </c>
      <c r="G77" s="20">
        <f ca="1">IFERROR(__xludf.DUMMYFUNCTION("""COMPUTED_VALUE"""),716)</f>
        <v>716</v>
      </c>
      <c r="H77" s="20">
        <f ca="1">IFERROR(__xludf.DUMMYFUNCTION("""COMPUTED_VALUE"""),524)</f>
        <v>524</v>
      </c>
      <c r="I77" s="20" t="b">
        <f ca="1">IFERROR(__xludf.DUMMYFUNCTION("""COMPUTED_VALUE"""),FALSE)</f>
        <v>0</v>
      </c>
      <c r="J77" s="20" t="b">
        <f ca="1">IFERROR(__xludf.DUMMYFUNCTION("""COMPUTED_VALUE"""),TRUE)</f>
        <v>1</v>
      </c>
      <c r="K77" s="3" t="str">
        <f ca="1">IFERROR(__xludf.DUMMYFUNCTION("""COMPUTED_VALUE"""),"None,Musician/band")</f>
        <v>None,Musician/band</v>
      </c>
      <c r="L77" s="3" t="str">
        <f ca="1">IFERROR(__xludf.DUMMYFUNCTION("""COMPUTED_VALUE"""),"#rockpianist #technologist #executive  #data #writer #cio #husband #father #piano #organ #synthesizer #foodie #westchester #katonah #bandmember")</f>
        <v>#rockpianist #technologist #executive  #data #writer #cio #husband #father #piano #organ #synthesizer #foodie #westchester #katonah #bandmember</v>
      </c>
      <c r="M77" s="28" t="str">
        <f ca="1">IFERROR(__xludf.DUMMYFUNCTION("""COMPUTED_VALUE"""),"Breitling")</f>
        <v>Breitling</v>
      </c>
      <c r="N77" s="28" t="str">
        <f ca="1">IFERROR(__xludf.DUMMYFUNCTION("""COMPUTED_VALUE"""),"Breitling Chronomat (or similar Chronograph) Not identifiable (~2000-4000)")</f>
        <v>Breitling Chronomat (or similar Chronograph) Not identifiable (~2000-4000)</v>
      </c>
      <c r="O77" s="28" t="str">
        <f ca="1">IFERROR(__xludf.DUMMYFUNCTION("""COMPUTED_VALUE"""),"2000-5000")</f>
        <v>2000-5000</v>
      </c>
      <c r="P77" s="25" t="str">
        <f ca="1">IFERROR(__xludf.DUMMYFUNCTION("""COMPUTED_VALUE"""),"medium")</f>
        <v>medium</v>
      </c>
      <c r="Q77" s="25" t="str">
        <f ca="1">IFERROR(__xludf.DUMMYFUNCTION("""COMPUTED_VALUE"""),"personal_collector")</f>
        <v>personal_collector</v>
      </c>
      <c r="R77" s="3" t="str">
        <f ca="1">IFERROR(__xludf.DUMMYFUNCTION("""COMPUTED_VALUE"""),"low")</f>
        <v>low</v>
      </c>
      <c r="S77" s="3" t="str">
        <f ca="1">IFERROR(__xludf.DUMMYFUNCTION("""COMPUTED_VALUE"""),"none")</f>
        <v>none</v>
      </c>
      <c r="T77" s="3" t="str">
        <f ca="1">IFERROR(__xludf.DUMMYFUNCTION("""COMPUTED_VALUE"""),"Westchester/Katonah location, benefit event attendance, executive/CIO title")</f>
        <v>Westchester/Katonah location, benefit event attendance, executive/CIO title</v>
      </c>
      <c r="U77" s="3"/>
      <c r="V77" s="3"/>
      <c r="W77" s="3"/>
      <c r="X77" s="3">
        <f ca="1">IFERROR(__xludf.DUMMYFUNCTION("""COMPUTED_VALUE"""),0.0213)</f>
        <v>2.1299999999999999E-2</v>
      </c>
      <c r="Y77" s="3" t="str">
        <f ca="1">IFERROR(__xludf.DUMMYFUNCTION("""COMPUTED_VALUE"""),"The images depict a group of individuals, including the user, attending a casual indoor party or event, possibly a costume party given the wigs. One man is seen wearing a Breitling chronograph.")</f>
        <v>The images depict a group of individuals, including the user, attending a casual indoor party or event, possibly a costume party given the wigs. One man is seen wearing a Breitling chronograph.</v>
      </c>
      <c r="Z77" s="3" t="str">
        <f ca="1">IFERROR(__xludf.DUMMYFUNCTION("""COMPUTED_VALUE"""),"Mark appears to be a casual watch owner with one Breitling chronograph rather than a serious collector. While he shows some wealth indicators through his location and profession, there's no evidence of rare watches or collecting behavior that would make h"&amp;"im a viable sourcing target.")</f>
        <v>Mark appears to be a casual watch owner with one Breitling chronograph rather than a serious collector. While he shows some wealth indicators through his location and profession, there's no evidence of rare watches or collecting behavior that would make him a viable sourcing target.</v>
      </c>
      <c r="AA77" s="3" t="str">
        <f ca="1">IFERROR(__xludf.DUMMYFUNCTION("""COMPUTED_VALUE"""),"loupethis")</f>
        <v>loupethis</v>
      </c>
      <c r="AB77" s="3" t="str">
        <f ca="1">IFERROR(__xludf.DUMMYFUNCTION("""COMPUTED_VALUE"""),"collector_page")</f>
        <v>collector_page</v>
      </c>
      <c r="AC77" s="14">
        <f ca="1">IFERROR(__xludf.DUMMYFUNCTION("""COMPUTED_VALUE"""),46097)</f>
        <v>46097</v>
      </c>
    </row>
    <row r="78" spans="1:29" ht="12.5" x14ac:dyDescent="0.25">
      <c r="A78" s="3" t="str">
        <f ca="1">IFERROR(__xludf.DUMMYFUNCTION("""COMPUTED_VALUE"""),"halwolin")</f>
        <v>halwolin</v>
      </c>
      <c r="B78" s="3" t="str">
        <f ca="1">IFERROR(__xludf.DUMMYFUNCTION("""COMPUTED_VALUE"""),"Hal Wolin")</f>
        <v>Hal Wolin</v>
      </c>
      <c r="C78" s="3" t="str">
        <f ca="1">IFERROR(__xludf.DUMMYFUNCTION("""COMPUTED_VALUE"""),"enthusiast")</f>
        <v>enthusiast</v>
      </c>
      <c r="D78" s="24">
        <f ca="1">IFERROR(__xludf.DUMMYFUNCTION("""COMPUTED_VALUE"""),3)</f>
        <v>3</v>
      </c>
      <c r="E78" s="29" t="str">
        <f ca="1">IFERROR(__xludf.DUMMYFUNCTION("""COMPUTED_VALUE"""),"medium")</f>
        <v>medium</v>
      </c>
      <c r="F78" s="21" t="str">
        <f ca="1">IFERROR(__xludf.DUMMYFUNCTION("""COMPUTED_VALUE"""),"https://www.instagram.com/halwolin")</f>
        <v>https://www.instagram.com/halwolin</v>
      </c>
      <c r="G78" s="20">
        <f ca="1">IFERROR(__xludf.DUMMYFUNCTION("""COMPUTED_VALUE"""),1572)</f>
        <v>1572</v>
      </c>
      <c r="H78" s="20">
        <f ca="1">IFERROR(__xludf.DUMMYFUNCTION("""COMPUTED_VALUE"""),775)</f>
        <v>775</v>
      </c>
      <c r="I78" s="20" t="b">
        <f ca="1">IFERROR(__xludf.DUMMYFUNCTION("""COMPUTED_VALUE"""),FALSE)</f>
        <v>0</v>
      </c>
      <c r="J78" s="20" t="b">
        <f ca="1">IFERROR(__xludf.DUMMYFUNCTION("""COMPUTED_VALUE"""),FALSE)</f>
        <v>0</v>
      </c>
      <c r="K78" s="3"/>
      <c r="L78" s="3" t="str">
        <f ca="1">IFERROR(__xludf.DUMMYFUNCTION("""COMPUTED_VALUE"""),"Whisk(e)y and Gin Geek
⏱Occasional Watch Nerd. 
Follow my adventures here.
Also @peatedthoughts (coming soon…)")</f>
        <v>Whisk(e)y and Gin Geek
⏱Occasional Watch Nerd. 
Follow my adventures here.
Also @peatedthoughts (coming soon…)</v>
      </c>
      <c r="M78" s="25"/>
      <c r="N78" s="25"/>
      <c r="O78" s="25" t="str">
        <f ca="1">IFERROR(__xludf.DUMMYFUNCTION("""COMPUTED_VALUE"""),"unknown")</f>
        <v>unknown</v>
      </c>
      <c r="P78" s="25" t="str">
        <f ca="1">IFERROR(__xludf.DUMMYFUNCTION("""COMPUTED_VALUE"""),"medium")</f>
        <v>medium</v>
      </c>
      <c r="Q78" s="25" t="str">
        <f ca="1">IFERROR(__xludf.DUMMYFUNCTION("""COMPUTED_VALUE"""),"enthusiast_no_ownership")</f>
        <v>enthusiast_no_ownership</v>
      </c>
      <c r="R78" s="3" t="str">
        <f ca="1">IFERROR(__xludf.DUMMYFUNCTION("""COMPUTED_VALUE"""),"low")</f>
        <v>low</v>
      </c>
      <c r="S78" s="25" t="str">
        <f ca="1">IFERROR(__xludf.DUMMYFUNCTION("""COMPUTED_VALUE"""),"Light engagement through comments on whisky posts to build relationship, potential future watch interest")</f>
        <v>Light engagement through comments on whisky posts to build relationship, potential future watch interest</v>
      </c>
      <c r="T78" s="25" t="str">
        <f ca="1">IFERROR(__xludf.DUMMYFUNCTION("""COMPUTED_VALUE"""),"fine dining at high-end restaurants (Mon Lapin Montreal, Hawksmoor NYC), premium whisky collection (Glenmorangie, Bunnahabhain), craft spirits appreciation")</f>
        <v>fine dining at high-end restaurants (Mon Lapin Montreal, Hawksmoor NYC), premium whisky collection (Glenmorangie, Bunnahabhain), craft spirits appreciation</v>
      </c>
      <c r="U78" s="3"/>
      <c r="V78" s="3"/>
      <c r="W78" s="3"/>
      <c r="X78" s="3">
        <f ca="1">IFERROR(__xludf.DUMMYFUNCTION("""COMPUTED_VALUE"""),0.011)</f>
        <v>1.0999999999999999E-2</v>
      </c>
      <c r="Y78" s="3" t="str">
        <f ca="1">IFERROR(__xludf.DUMMYFUNCTION("""COMPUTED_VALUE"""),"The images display various dishes and the menu from 'Mon Lapin,' a high-end restaurant in Montreal, indicating a fine dining experience. No watches or personal items are visible in any of the images.")</f>
        <v>The images display various dishes and the menu from 'Mon Lapin,' a high-end restaurant in Montreal, indicating a fine dining experience. No watches or personal items are visible in any of the images.</v>
      </c>
      <c r="Z78" s="3" t="str">
        <f ca="1">IFERROR(__xludf.DUMMYFUNCTION("""COMPUTED_VALUE"""),"Profile shows affluent lifestyle through premium spirits and fine dining but zero actual watch content despite claiming to be a 'watch nerd.' More focused on whisky collecting than watches, making them a low-priority prospect with potential future interes"&amp;"t.")</f>
        <v>Profile shows affluent lifestyle through premium spirits and fine dining but zero actual watch content despite claiming to be a 'watch nerd.' More focused on whisky collecting than watches, making them a low-priority prospect with potential future interest.</v>
      </c>
      <c r="AA78" s="3" t="str">
        <f ca="1">IFERROR(__xludf.DUMMYFUNCTION("""COMPUTED_VALUE"""),"loupethis")</f>
        <v>loupethis</v>
      </c>
      <c r="AB78" s="3" t="str">
        <f ca="1">IFERROR(__xludf.DUMMYFUNCTION("""COMPUTED_VALUE"""),"collector_page")</f>
        <v>collector_page</v>
      </c>
      <c r="AC78" s="14">
        <f ca="1">IFERROR(__xludf.DUMMYFUNCTION("""COMPUTED_VALUE"""),46097)</f>
        <v>46097</v>
      </c>
    </row>
    <row r="79" spans="1:29" ht="12.5" x14ac:dyDescent="0.25">
      <c r="A79" s="3" t="str">
        <f ca="1">IFERROR(__xludf.DUMMYFUNCTION("""COMPUTED_VALUE"""),"bu_hamdan40")</f>
        <v>bu_hamdan40</v>
      </c>
      <c r="B79" s="3"/>
      <c r="C79" s="3" t="str">
        <f ca="1">IFERROR(__xludf.DUMMYFUNCTION("""COMPUTED_VALUE"""),"collector")</f>
        <v>collector</v>
      </c>
      <c r="D79" s="29">
        <f ca="1">IFERROR(__xludf.DUMMYFUNCTION("""COMPUTED_VALUE"""),3)</f>
        <v>3</v>
      </c>
      <c r="E79" s="29" t="str">
        <f ca="1">IFERROR(__xludf.DUMMYFUNCTION("""COMPUTED_VALUE"""),"high")</f>
        <v>high</v>
      </c>
      <c r="F79" s="21" t="str">
        <f ca="1">IFERROR(__xludf.DUMMYFUNCTION("""COMPUTED_VALUE"""),"https://www.instagram.com/bu_hamdan40")</f>
        <v>https://www.instagram.com/bu_hamdan40</v>
      </c>
      <c r="G79" s="20">
        <f ca="1">IFERROR(__xludf.DUMMYFUNCTION("""COMPUTED_VALUE"""),587)</f>
        <v>587</v>
      </c>
      <c r="H79" s="20">
        <f ca="1">IFERROR(__xludf.DUMMYFUNCTION("""COMPUTED_VALUE"""),10)</f>
        <v>10</v>
      </c>
      <c r="I79" s="20" t="b">
        <f ca="1">IFERROR(__xludf.DUMMYFUNCTION("""COMPUTED_VALUE"""),FALSE)</f>
        <v>0</v>
      </c>
      <c r="J79" s="20" t="b">
        <f ca="1">IFERROR(__xludf.DUMMYFUNCTION("""COMPUTED_VALUE"""),FALSE)</f>
        <v>0</v>
      </c>
      <c r="K79" s="3"/>
      <c r="L79" s="3" t="str">
        <f ca="1">IFERROR(__xludf.DUMMYFUNCTION("""COMPUTED_VALUE"""),"Collector watches &amp; Perfumes")</f>
        <v>Collector watches &amp; Perfumes</v>
      </c>
      <c r="M79" s="32" t="str">
        <f ca="1">IFERROR(__xludf.DUMMYFUNCTION("""COMPUTED_VALUE"""),"Seiko, Monchard, Venezianico, West End Watch Co., TAG Heuer")</f>
        <v>Seiko, Monchard, Venezianico, West End Watch Co., TAG Heuer</v>
      </c>
      <c r="N79" s="32" t="str">
        <f ca="1">IFERROR(__xludf.DUMMYFUNCTION("""COMPUTED_VALUE"""),"Seiko Music Note Watch 2N21-0020 (~200-500) | Monchard Svroden Chronograph N/A (~800-1,500) | Venezianico Nereide GMT N/A (~700-1,200) | West End Watch Co. Prima Day-Date N/A (~400-800)")</f>
        <v>Seiko Music Note Watch 2N21-0020 (~200-500) | Monchard Svroden Chronograph N/A (~800-1,500) | Venezianico Nereide GMT N/A (~700-1,200) | West End Watch Co. Prima Day-Date N/A (~400-800)</v>
      </c>
      <c r="O79" s="32" t="str">
        <f ca="1">IFERROR(__xludf.DUMMYFUNCTION("""COMPUTED_VALUE"""),"2,100-4,000")</f>
        <v>2,100-4,000</v>
      </c>
      <c r="P79" s="32" t="str">
        <f ca="1">IFERROR(__xludf.DUMMYFUNCTION("""COMPUTED_VALUE"""),"medium")</f>
        <v>medium</v>
      </c>
      <c r="Q79" s="32" t="str">
        <f ca="1">IFERROR(__xludf.DUMMYFUNCTION("""COMPUTED_VALUE"""),"personal_collector")</f>
        <v>personal_collector</v>
      </c>
      <c r="R79" s="3" t="str">
        <f ca="1">IFERROR(__xludf.DUMMYFUNCTION("""COMPUTED_VALUE"""),"low")</f>
        <v>low</v>
      </c>
      <c r="S79" s="3" t="str">
        <f ca="1">IFERROR(__xludf.DUMMYFUNCTION("""COMPUTED_VALUE"""),"Light engagement through comments on posts, but not priority for direct outreach")</f>
        <v>Light engagement through comments on posts, but not priority for direct outreach</v>
      </c>
      <c r="T79" s="3" t="str">
        <f ca="1">IFERROR(__xludf.DUMMYFUNCTION("""COMPUTED_VALUE"""),"Located in UAE (Abu Dhabi, Dubai, Sharjah), Multiple watch collection")</f>
        <v>Located in UAE (Abu Dhabi, Dubai, Sharjah), Multiple watch collection</v>
      </c>
      <c r="U79" s="3"/>
      <c r="V79" s="3"/>
      <c r="W79" s="3"/>
      <c r="X79" s="3">
        <f ca="1">IFERROR(__xludf.DUMMYFUNCTION("""COMPUTED_VALUE"""),0.1281)</f>
        <v>0.12809999999999999</v>
      </c>
      <c r="Y79" s="3" t="str">
        <f ca="1">IFERROR(__xludf.DUMMYFUNCTION("""COMPUTED_VALUE"""),"The images display three different enthusiast-level watches: a Monchard Svroden Chronograph, a Venezianico Nereide GMT, and a West End Watch Co. Prima Day-Date. All watches are worn on the wrist, suggesting a personal collection, and are photographed in s"&amp;"imple outdoor garden settings.")</f>
        <v>The images display three different enthusiast-level watches: a Monchard Svroden Chronograph, a Venezianico Nereide GMT, and a West End Watch Co. Prima Day-Date. All watches are worn on the wrist, suggesting a personal collection, and are photographed in simple outdoor garden settings.</v>
      </c>
      <c r="Z79" s="3" t="str">
        <f ca="1">IFERROR(__xludf.DUMMYFUNCTION("""COMPUTED_VALUE"""),"Clear personal collector with decent engagement and genuine watch appreciation, but collection value is modest with no luxury pieces. UAE location could indicate potential for future growth but current inventory doesn't match target market for luxury watc"&amp;"h sourcing.")</f>
        <v>Clear personal collector with decent engagement and genuine watch appreciation, but collection value is modest with no luxury pieces. UAE location could indicate potential for future growth but current inventory doesn't match target market for luxury watch sourcing.</v>
      </c>
      <c r="AA79" s="3" t="str">
        <f ca="1">IFERROR(__xludf.DUMMYFUNCTION("""COMPUTED_VALUE"""),"loupethis")</f>
        <v>loupethis</v>
      </c>
      <c r="AB79" s="3" t="str">
        <f ca="1">IFERROR(__xludf.DUMMYFUNCTION("""COMPUTED_VALUE"""),"collector_page")</f>
        <v>collector_page</v>
      </c>
      <c r="AC79" s="14">
        <f ca="1">IFERROR(__xludf.DUMMYFUNCTION("""COMPUTED_VALUE"""),46097)</f>
        <v>46097</v>
      </c>
    </row>
    <row r="80" spans="1:29" ht="12.5" x14ac:dyDescent="0.25">
      <c r="A80" s="3" t="str">
        <f ca="1">IFERROR(__xludf.DUMMYFUNCTION("""COMPUTED_VALUE"""),"tudorwatch_limited")</f>
        <v>tudorwatch_limited</v>
      </c>
      <c r="B80" s="3" t="str">
        <f ca="1">IFERROR(__xludf.DUMMYFUNCTION("""COMPUTED_VALUE"""),"TUDOR WATCH LIMITED DATABASE")</f>
        <v>TUDOR WATCH LIMITED DATABASE</v>
      </c>
      <c r="C80" s="3" t="str">
        <f ca="1">IFERROR(__xludf.DUMMYFUNCTION("""COMPUTED_VALUE"""),"enthusiast")</f>
        <v>enthusiast</v>
      </c>
      <c r="D80" s="29">
        <f ca="1">IFERROR(__xludf.DUMMYFUNCTION("""COMPUTED_VALUE"""),3)</f>
        <v>3</v>
      </c>
      <c r="E80" s="29" t="str">
        <f ca="1">IFERROR(__xludf.DUMMYFUNCTION("""COMPUTED_VALUE"""),"high")</f>
        <v>high</v>
      </c>
      <c r="F80" s="21" t="str">
        <f ca="1">IFERROR(__xludf.DUMMYFUNCTION("""COMPUTED_VALUE"""),"https://www.instagram.com/tudorwatch_limited")</f>
        <v>https://www.instagram.com/tudorwatch_limited</v>
      </c>
      <c r="G80" s="20">
        <f ca="1">IFERROR(__xludf.DUMMYFUNCTION("""COMPUTED_VALUE"""),3395)</f>
        <v>3395</v>
      </c>
      <c r="H80" s="20">
        <f ca="1">IFERROR(__xludf.DUMMYFUNCTION("""COMPUTED_VALUE"""),155)</f>
        <v>155</v>
      </c>
      <c r="I80" s="20" t="b">
        <f ca="1">IFERROR(__xludf.DUMMYFUNCTION("""COMPUTED_VALUE"""),FALSE)</f>
        <v>0</v>
      </c>
      <c r="J80" s="20" t="b">
        <f ca="1">IFERROR(__xludf.DUMMYFUNCTION("""COMPUTED_VALUE"""),FALSE)</f>
        <v>0</v>
      </c>
      <c r="K80" s="3"/>
      <c r="L80" s="3" t="str">
        <f ca="1">IFERROR(__xludf.DUMMYFUNCTION("""COMPUTED_VALUE"""),"The Tudor Watch Limited Database. Unofficial page. Only editions not accessible to the public #tudorlimited")</f>
        <v>The Tudor Watch Limited Database. Unofficial page. Only editions not accessible to the public #tudorlimited</v>
      </c>
      <c r="M80" s="28" t="str">
        <f ca="1">IFERROR(__xludf.DUMMYFUNCTION("""COMPUTED_VALUE"""),"Tudor, Rolex")</f>
        <v>Tudor, Rolex</v>
      </c>
      <c r="N80" s="25" t="str">
        <f ca="1">IFERROR(__xludf.DUMMYFUNCTION("""COMPUTED_VALUE"""),"Tudor Black Bay 41 - 1er RPIMA Special Edition Unknown (~15,000 - 25,000) | Tudor Pelagos 39 BAT PLD Special Edition Unknown (~10,000 - 20,000) | Tudor Black Bay 58 Apple Security Team Unknown (~12,000 - 18,000) | Tudor Various Limited Editions (OpenAI, P"&amp;"alantir, Google, Amazon) Multiple (~8,000 - 15,000 each)")</f>
        <v>Tudor Black Bay 41 - 1er RPIMA Special Edition Unknown (~15,000 - 25,000) | Tudor Pelagos 39 BAT PLD Special Edition Unknown (~10,000 - 20,000) | Tudor Black Bay 58 Apple Security Team Unknown (~12,000 - 18,000) | Tudor Various Limited Editions (OpenAI, Palantir, Google, Amazon) Multiple (~8,000 - 15,000 each)</v>
      </c>
      <c r="O80" s="25" t="str">
        <f ca="1">IFERROR(__xludf.DUMMYFUNCTION("""COMPUTED_VALUE"""),"unknown - appears to be documentation rather than personal collection")</f>
        <v>unknown - appears to be documentation rather than personal collection</v>
      </c>
      <c r="P80" s="25" t="str">
        <f ca="1">IFERROR(__xludf.DUMMYFUNCTION("""COMPUTED_VALUE"""),"unknown")</f>
        <v>unknown</v>
      </c>
      <c r="Q80" s="28" t="str">
        <f ca="1">IFERROR(__xludf.DUMMYFUNCTION("""COMPUTED_VALUE"""),"enthusiast_no_ownership")</f>
        <v>enthusiast_no_ownership</v>
      </c>
      <c r="R80" s="3" t="str">
        <f ca="1">IFERROR(__xludf.DUMMYFUNCTION("""COMPUTED_VALUE"""),"low")</f>
        <v>low</v>
      </c>
      <c r="S80" s="25" t="str">
        <f ca="1">IFERROR(__xludf.DUMMYFUNCTION("""COMPUTED_VALUE"""),"Follow for intelligence on rare Tudor releases, but unlikely to be a direct sourcing opportunity. Could be valuable for market research on limited editions.")</f>
        <v>Follow for intelligence on rare Tudor releases, but unlikely to be a direct sourcing opportunity. Could be valuable for market research on limited editions.</v>
      </c>
      <c r="T80" s="27" t="str">
        <f ca="1">IFERROR(__xludf.DUMMYFUNCTION("""COMPUTED_VALUE"""),"Abu Dhabi location")</f>
        <v>Abu Dhabi location</v>
      </c>
      <c r="U80" s="3"/>
      <c r="V80" s="3"/>
      <c r="W80" s="3"/>
      <c r="X80" s="3">
        <f ca="1">IFERROR(__xludf.DUMMYFUNCTION("""COMPUTED_VALUE"""),0.2129)</f>
        <v>0.21290000000000001</v>
      </c>
      <c r="Y80" s="3" t="str">
        <f ca="1">IFERROR(__xludf.DUMMYFUNCTION("""COMPUTED_VALUE"""),"The images showcase two distinct, highly collectible Tudor watches: a Black Bay Heritage 'SAS' edition with a custom dial and engraved caseback, and a Pelagos 'Plongeur Démineur' special edition, both presented in pristine condition through professional c"&amp;"lose-up photography.")</f>
        <v>The images showcase two distinct, highly collectible Tudor watches: a Black Bay Heritage 'SAS' edition with a custom dial and engraved caseback, and a Pelagos 'Plongeur Démineur' special edition, both presented in pristine condition through professional close-up photography.</v>
      </c>
      <c r="Z80" s="3" t="str">
        <f ca="1">IFERROR(__xludf.DUMMYFUNCTION("""COMPUTED_VALUE"""),"This is a specialized enthusiast account documenting rare Tudor limited editions rather than a personal collector. While showcasing extremely valuable and rare pieces, it appears to be an information database rather than someone who owns these watches per"&amp;"sonally, making sourcing potential very low.")</f>
        <v>This is a specialized enthusiast account documenting rare Tudor limited editions rather than a personal collector. While showcasing extremely valuable and rare pieces, it appears to be an information database rather than someone who owns these watches personally, making sourcing potential very low.</v>
      </c>
      <c r="AA80" s="3" t="str">
        <f ca="1">IFERROR(__xludf.DUMMYFUNCTION("""COMPUTED_VALUE"""),"loupethis")</f>
        <v>loupethis</v>
      </c>
      <c r="AB80" s="3" t="str">
        <f ca="1">IFERROR(__xludf.DUMMYFUNCTION("""COMPUTED_VALUE"""),"collector_page")</f>
        <v>collector_page</v>
      </c>
      <c r="AC80" s="14">
        <f ca="1">IFERROR(__xludf.DUMMYFUNCTION("""COMPUTED_VALUE"""),46097)</f>
        <v>46097</v>
      </c>
    </row>
    <row r="81" spans="1:29" ht="12.5" x14ac:dyDescent="0.25">
      <c r="A81" s="3" t="str">
        <f ca="1">IFERROR(__xludf.DUMMYFUNCTION("""COMPUTED_VALUE"""),"watchinsa")</f>
        <v>watchinsa</v>
      </c>
      <c r="B81" s="3" t="str">
        <f ca="1">IFERROR(__xludf.DUMMYFUNCTION("""COMPUTED_VALUE"""),"Watch SA (South America)")</f>
        <v>Watch SA (South America)</v>
      </c>
      <c r="C81" s="3" t="str">
        <f ca="1">IFERROR(__xludf.DUMMYFUNCTION("""COMPUTED_VALUE"""),"collector")</f>
        <v>collector</v>
      </c>
      <c r="D81" s="24">
        <f ca="1">IFERROR(__xludf.DUMMYFUNCTION("""COMPUTED_VALUE"""),3)</f>
        <v>3</v>
      </c>
      <c r="E81" s="24" t="str">
        <f ca="1">IFERROR(__xludf.DUMMYFUNCTION("""COMPUTED_VALUE"""),"high")</f>
        <v>high</v>
      </c>
      <c r="F81" s="21" t="str">
        <f ca="1">IFERROR(__xludf.DUMMYFUNCTION("""COMPUTED_VALUE"""),"https://www.instagram.com/watchinsa")</f>
        <v>https://www.instagram.com/watchinsa</v>
      </c>
      <c r="G81" s="20">
        <f ca="1">IFERROR(__xludf.DUMMYFUNCTION("""COMPUTED_VALUE"""),2550)</f>
        <v>2550</v>
      </c>
      <c r="H81" s="20">
        <f ca="1">IFERROR(__xludf.DUMMYFUNCTION("""COMPUTED_VALUE"""),81)</f>
        <v>81</v>
      </c>
      <c r="I81" s="20" t="b">
        <f ca="1">IFERROR(__xludf.DUMMYFUNCTION("""COMPUTED_VALUE"""),FALSE)</f>
        <v>0</v>
      </c>
      <c r="J81" s="20" t="b">
        <f ca="1">IFERROR(__xludf.DUMMYFUNCTION("""COMPUTED_VALUE"""),FALSE)</f>
        <v>0</v>
      </c>
      <c r="K81" s="3"/>
      <c r="L81" s="3" t="str">
        <f ca="1">IFERROR(__xludf.DUMMYFUNCTION("""COMPUTED_VALUE"""),"Affordable watches.  All of photos here are taken by me. Sharing my collection (Please credit 🙏🏼).")</f>
        <v>Affordable watches.  All of photos here are taken by me. Sharing my collection (Please credit 🙏🏼).</v>
      </c>
      <c r="M81" s="25" t="str">
        <f ca="1">IFERROR(__xludf.DUMMYFUNCTION("""COMPUTED_VALUE"""),"Glycine, Omega, Swatch, Dan Henry, Tissot, TAG Heuer, Seiko")</f>
        <v>Glycine, Omega, Swatch, Dan Henry, Tissot, TAG Heuer, Seiko</v>
      </c>
      <c r="N81" s="25" t="str">
        <f ca="1">IFERROR(__xludf.DUMMYFUNCTION("""COMPUTED_VALUE"""),"Glycine Airman Automatic World Timer (~500-1500) | Omega x Swatch Speedmaster MoonSwatch 'Mission to the Moon' (~260-400) | Dan Henry 1962 Panda Chronograph (~200-350) | Tissot PRS 516 Automatic Chronograph (~500-1000) | TAG Heuer Formula 1 Calibre 7 GMT "&amp;"(~1500-2500) | Seiko Prospex SPB143J1 SPB143J1 (~800-1200) | Seiko Dress Watch (e.g., Presage) (~300-600)")</f>
        <v>Glycine Airman Automatic World Timer (~500-1500) | Omega x Swatch Speedmaster MoonSwatch 'Mission to the Moon' (~260-400) | Dan Henry 1962 Panda Chronograph (~200-350) | Tissot PRS 516 Automatic Chronograph (~500-1000) | TAG Heuer Formula 1 Calibre 7 GMT (~1500-2500) | Seiko Prospex SPB143J1 SPB143J1 (~800-1200) | Seiko Dress Watch (e.g., Presage) (~300-600)</v>
      </c>
      <c r="O81" s="25" t="str">
        <f ca="1">IFERROR(__xludf.DUMMYFUNCTION("""COMPUTED_VALUE"""),"5000-8000")</f>
        <v>5000-8000</v>
      </c>
      <c r="P81" s="25" t="str">
        <f ca="1">IFERROR(__xludf.DUMMYFUNCTION("""COMPUTED_VALUE"""),"unknown")</f>
        <v>unknown</v>
      </c>
      <c r="Q81" s="25" t="str">
        <f ca="1">IFERROR(__xludf.DUMMYFUNCTION("""COMPUTED_VALUE"""),"personal_collector")</f>
        <v>personal_collector</v>
      </c>
      <c r="R81" s="3" t="str">
        <f ca="1">IFERROR(__xludf.DUMMYFUNCTION("""COMPUTED_VALUE"""),"low")</f>
        <v>low</v>
      </c>
      <c r="S81" s="3" t="str">
        <f ca="1">IFERROR(__xludf.DUMMYFUNCTION("""COMPUTED_VALUE"""),"This profile is not suitable for sourcing rare/valuable watches. The business could potentially engage as an enthusiast, but not for direct sourcing or purchasing of high-end pieces.")</f>
        <v>This profile is not suitable for sourcing rare/valuable watches. The business could potentially engage as an enthusiast, but not for direct sourcing or purchasing of high-end pieces.</v>
      </c>
      <c r="T81" s="3"/>
      <c r="U81" s="3"/>
      <c r="V81" s="3"/>
      <c r="W81" s="3"/>
      <c r="X81" s="3">
        <f ca="1">IFERROR(__xludf.DUMMYFUNCTION("""COMPUTED_VALUE"""),0.0426)</f>
        <v>4.2599999999999999E-2</v>
      </c>
      <c r="Y81" s="3" t="str">
        <f ca="1">IFERROR(__xludf.DUMMYFUNCTION("""COMPUTED_VALUE"""),"The images display a variety of wrist shots featuring watches from brands like Glycine, Omega x Swatch, Dan Henry, Tissot, TAG Heuer, and Seiko, often accompanied by beaded bracelets.")</f>
        <v>The images display a variety of wrist shots featuring watches from brands like Glycine, Omega x Swatch, Dan Henry, Tissot, TAG Heuer, and Seiko, often accompanied by beaded bracelets.</v>
      </c>
      <c r="Z81" s="3" t="str">
        <f ca="1">IFERROR(__xludf.DUMMYFUNCTION("""COMPUTED_VALUE"""),"The user's bio clearly states 'Affordable watches' and 'Sharing my collection,' which is consistent with the watches displayed in the images. The collection consists of accessible luxury and enthusiast-level watches, not the rare or high-value pieces typi"&amp;"cally sought by a luxury watch sourcing business. Therefore, the classification is 'collector' with low sourcing potential for the business's specific needs.")</f>
        <v>The user's bio clearly states 'Affordable watches' and 'Sharing my collection,' which is consistent with the watches displayed in the images. The collection consists of accessible luxury and enthusiast-level watches, not the rare or high-value pieces typically sought by a luxury watch sourcing business. Therefore, the classification is 'collector' with low sourcing potential for the business's specific needs.</v>
      </c>
      <c r="AA81" s="3" t="str">
        <f ca="1">IFERROR(__xludf.DUMMYFUNCTION("""COMPUTED_VALUE"""),"loupethis")</f>
        <v>loupethis</v>
      </c>
      <c r="AB81" s="3" t="str">
        <f ca="1">IFERROR(__xludf.DUMMYFUNCTION("""COMPUTED_VALUE"""),"collector_page")</f>
        <v>collector_page</v>
      </c>
      <c r="AC81" s="14">
        <f ca="1">IFERROR(__xludf.DUMMYFUNCTION("""COMPUTED_VALUE"""),46097)</f>
        <v>46097</v>
      </c>
    </row>
    <row r="82" spans="1:29" ht="12.5" x14ac:dyDescent="0.25">
      <c r="A82" s="3" t="str">
        <f ca="1">IFERROR(__xludf.DUMMYFUNCTION("""COMPUTED_VALUE"""),"exotic4watches")</f>
        <v>exotic4watches</v>
      </c>
      <c r="B82" s="3" t="str">
        <f ca="1">IFERROR(__xludf.DUMMYFUNCTION("""COMPUTED_VALUE"""),"Exotic4watches")</f>
        <v>Exotic4watches</v>
      </c>
      <c r="C82" s="3" t="str">
        <f ca="1">IFERROR(__xludf.DUMMYFUNCTION("""COMPUTED_VALUE"""),"dealer")</f>
        <v>dealer</v>
      </c>
      <c r="D82" s="29">
        <f ca="1">IFERROR(__xludf.DUMMYFUNCTION("""COMPUTED_VALUE"""),3)</f>
        <v>3</v>
      </c>
      <c r="E82" s="29" t="str">
        <f ca="1">IFERROR(__xludf.DUMMYFUNCTION("""COMPUTED_VALUE"""),"high")</f>
        <v>high</v>
      </c>
      <c r="F82" s="21" t="str">
        <f ca="1">IFERROR(__xludf.DUMMYFUNCTION("""COMPUTED_VALUE"""),"https://www.instagram.com/exotic4watches")</f>
        <v>https://www.instagram.com/exotic4watches</v>
      </c>
      <c r="G82" s="20">
        <f ca="1">IFERROR(__xludf.DUMMYFUNCTION("""COMPUTED_VALUE"""),860)</f>
        <v>860</v>
      </c>
      <c r="H82" s="20">
        <f ca="1">IFERROR(__xludf.DUMMYFUNCTION("""COMPUTED_VALUE"""),340)</f>
        <v>340</v>
      </c>
      <c r="I82" s="20" t="b">
        <f ca="1">IFERROR(__xludf.DUMMYFUNCTION("""COMPUTED_VALUE"""),FALSE)</f>
        <v>0</v>
      </c>
      <c r="J82" s="20" t="b">
        <f ca="1">IFERROR(__xludf.DUMMYFUNCTION("""COMPUTED_VALUE"""),TRUE)</f>
        <v>1</v>
      </c>
      <c r="K82" s="3" t="str">
        <f ca="1">IFERROR(__xludf.DUMMYFUNCTION("""COMPUTED_VALUE"""),"None")</f>
        <v>None</v>
      </c>
      <c r="L82" s="3" t="str">
        <f ca="1">IFERROR(__xludf.DUMMYFUNCTION("""COMPUTED_VALUE"""),"New luxury items  &amp; unique collectables swizz made &amp; original items🕰️💎🌍#rolex#patekphillipe #audemarpiguet #accesorios #watch")</f>
        <v>New luxury items  &amp; unique collectables swizz made &amp; original items🕰️💎🌍#rolex#patekphillipe #audemarpiguet #accesorios #watch</v>
      </c>
      <c r="M82" s="25" t="str">
        <f ca="1">IFERROR(__xludf.DUMMYFUNCTION("""COMPUTED_VALUE"""),"Rolex, Patek Philippe, Audemars Piguet, Hublot, Girard-Perregaux")</f>
        <v>Rolex, Patek Philippe, Audemars Piguet, Hublot, Girard-Perregaux</v>
      </c>
      <c r="N82" s="25"/>
      <c r="O82" s="25" t="str">
        <f ca="1">IFERROR(__xludf.DUMMYFUNCTION("""COMPUTED_VALUE"""),"N/A (dealer of accessories)")</f>
        <v>N/A (dealer of accessories)</v>
      </c>
      <c r="P82" s="25" t="str">
        <f ca="1">IFERROR(__xludf.DUMMYFUNCTION("""COMPUTED_VALUE"""),"unknown")</f>
        <v>unknown</v>
      </c>
      <c r="Q82" s="25" t="str">
        <f ca="1">IFERROR(__xludf.DUMMYFUNCTION("""COMPUTED_VALUE"""),"dealer_business")</f>
        <v>dealer_business</v>
      </c>
      <c r="R82" s="3" t="str">
        <f ca="1">IFERROR(__xludf.DUMMYFUNCTION("""COMPUTED_VALUE"""),"low")</f>
        <v>low</v>
      </c>
      <c r="S82" s="3" t="str">
        <f ca="1">IFERROR(__xludf.DUMMYFUNCTION("""COMPUTED_VALUE"""),"Approach as a potential business contact for sourcing luxury watch accessories, or as a lead to other dealers who might specialize in watches. Do not approach as a collector from whom to buy rare watches.")</f>
        <v>Approach as a potential business contact for sourcing luxury watch accessories, or as a lead to other dealers who might specialize in watches. Do not approach as a collector from whom to buy rare watches.</v>
      </c>
      <c r="T82" s="3" t="str">
        <f ca="1">IFERROR(__xludf.DUMMYFUNCTION("""COMPUTED_VALUE"""),"dealing in luxury watch accessories")</f>
        <v>dealing in luxury watch accessories</v>
      </c>
      <c r="U82" s="3"/>
      <c r="V82" s="3"/>
      <c r="W82" s="3"/>
      <c r="X82" s="3">
        <f ca="1">IFERROR(__xludf.DUMMYFUNCTION("""COMPUTED_VALUE"""),0.0041)</f>
        <v>4.1000000000000003E-3</v>
      </c>
      <c r="Y82" s="3" t="str">
        <f ca="1">IFERROR(__xludf.DUMMYFUNCTION("""COMPUTED_VALUE"""),"The images display various luxury watch accessories, including Rolex branded leather trays and a green Rolex ballpoint pen, all presented in their original packaging, indicating they are new items for sale.")</f>
        <v>The images display various luxury watch accessories, including Rolex branded leather trays and a green Rolex ballpoint pen, all presented in their original packaging, indicating they are new items for sale.</v>
      </c>
      <c r="Z82" s="3" t="str">
        <f ca="1">IFERROR(__xludf.DUMMYFUNCTION("""COMPUTED_VALUE"""),"The profile is classified as a dealer with high confidence because the bio explicitly states 'New luxury items &amp; unique collectables,' and all recent post captions describe luxury watch accessories (trays, pens, boxes, etc.) as 'new,' 'unused,' and 'for s"&amp;"ale,' often with contact information for inquiries. There are no actual watches displayed or offered for sale in the provided images or captions, indicating a focus on related merchandise rather than a personal watch collection.")</f>
        <v>The profile is classified as a dealer with high confidence because the bio explicitly states 'New luxury items &amp; unique collectables,' and all recent post captions describe luxury watch accessories (trays, pens, boxes, etc.) as 'new,' 'unused,' and 'for sale,' often with contact information for inquiries. There are no actual watches displayed or offered for sale in the provided images or captions, indicating a focus on related merchandise rather than a personal watch collection.</v>
      </c>
      <c r="AA82" s="3" t="str">
        <f ca="1">IFERROR(__xludf.DUMMYFUNCTION("""COMPUTED_VALUE"""),"loupethis")</f>
        <v>loupethis</v>
      </c>
      <c r="AB82" s="3" t="str">
        <f ca="1">IFERROR(__xludf.DUMMYFUNCTION("""COMPUTED_VALUE"""),"collector_page")</f>
        <v>collector_page</v>
      </c>
      <c r="AC82" s="14">
        <f ca="1">IFERROR(__xludf.DUMMYFUNCTION("""COMPUTED_VALUE"""),46097)</f>
        <v>46097</v>
      </c>
    </row>
    <row r="83" spans="1:29" ht="12.5" x14ac:dyDescent="0.25">
      <c r="A83" s="3" t="str">
        <f ca="1">IFERROR(__xludf.DUMMYFUNCTION("""COMPUTED_VALUE"""),"mmmmauricio__")</f>
        <v>mmmmauricio__</v>
      </c>
      <c r="B83" s="3" t="str">
        <f ca="1">IFERROR(__xludf.DUMMYFUNCTION("""COMPUTED_VALUE"""),"Mauricio Orozco Pantoja")</f>
        <v>Mauricio Orozco Pantoja</v>
      </c>
      <c r="C83" s="3" t="str">
        <f ca="1">IFERROR(__xludf.DUMMYFUNCTION("""COMPUTED_VALUE"""),"enthusiast")</f>
        <v>enthusiast</v>
      </c>
      <c r="D83" s="29">
        <f ca="1">IFERROR(__xludf.DUMMYFUNCTION("""COMPUTED_VALUE"""),3)</f>
        <v>3</v>
      </c>
      <c r="E83" s="29" t="str">
        <f ca="1">IFERROR(__xludf.DUMMYFUNCTION("""COMPUTED_VALUE"""),"medium")</f>
        <v>medium</v>
      </c>
      <c r="F83" s="21" t="str">
        <f ca="1">IFERROR(__xludf.DUMMYFUNCTION("""COMPUTED_VALUE"""),"https://www.instagram.com/mmmmauricio__")</f>
        <v>https://www.instagram.com/mmmmauricio__</v>
      </c>
      <c r="G83" s="20">
        <f ca="1">IFERROR(__xludf.DUMMYFUNCTION("""COMPUTED_VALUE"""),2908)</f>
        <v>2908</v>
      </c>
      <c r="H83" s="20">
        <f ca="1">IFERROR(__xludf.DUMMYFUNCTION("""COMPUTED_VALUE"""),74)</f>
        <v>74</v>
      </c>
      <c r="I83" s="20" t="b">
        <f ca="1">IFERROR(__xludf.DUMMYFUNCTION("""COMPUTED_VALUE"""),FALSE)</f>
        <v>0</v>
      </c>
      <c r="J83" s="20" t="b">
        <f ca="1">IFERROR(__xludf.DUMMYFUNCTION("""COMPUTED_VALUE"""),FALSE)</f>
        <v>0</v>
      </c>
      <c r="K83" s="3"/>
      <c r="L83" s="3" t="str">
        <f ca="1">IFERROR(__xludf.DUMMYFUNCTION("""COMPUTED_VALUE"""),"Según politólogo? pero quién sabe 🍉🇵🇸
Mi alter ego es @mauriciosegundero y @maumundoo")</f>
        <v>Según politólogo? pero quién sabe 🍉🇵🇸
Mi alter ego es @mauriciosegundero y @maumundoo</v>
      </c>
      <c r="M83" s="25"/>
      <c r="N83" s="25"/>
      <c r="O83" s="25" t="str">
        <f ca="1">IFERROR(__xludf.DUMMYFUNCTION("""COMPUTED_VALUE"""),"unknown")</f>
        <v>unknown</v>
      </c>
      <c r="P83" s="25" t="str">
        <f ca="1">IFERROR(__xludf.DUMMYFUNCTION("""COMPUTED_VALUE"""),"unknown")</f>
        <v>unknown</v>
      </c>
      <c r="Q83" s="25" t="str">
        <f ca="1">IFERROR(__xludf.DUMMYFUNCTION("""COMPUTED_VALUE"""),"enthusiast_no_ownership")</f>
        <v>enthusiast_no_ownership</v>
      </c>
      <c r="R83" s="3" t="str">
        <f ca="1">IFERROR(__xludf.DUMMYFUNCTION("""COMPUTED_VALUE"""),"low")</f>
        <v>low</v>
      </c>
      <c r="S83" s="3" t="str">
        <f ca="1">IFERROR(__xludf.DUMMYFUNCTION("""COMPUTED_VALUE"""),"Investigate the alter ego account '@mauriciosegundero' for potential watch ownership and collection details. This profile itself does not offer direct sourcing opportunities for luxury watches.")</f>
        <v>Investigate the alter ego account '@mauriciosegundero' for potential watch ownership and collection details. This profile itself does not offer direct sourcing opportunities for luxury watches.</v>
      </c>
      <c r="T83" s="3" t="str">
        <f ca="1">IFERROR(__xludf.DUMMYFUNCTION("""COMPUTED_VALUE"""),"None visible in images or text on this profile.")</f>
        <v>None visible in images or text on this profile.</v>
      </c>
      <c r="U83" s="3"/>
      <c r="V83" s="3"/>
      <c r="W83" s="3"/>
      <c r="X83" s="3">
        <f ca="1">IFERROR(__xludf.DUMMYFUNCTION("""COMPUTED_VALUE"""),1.3036)</f>
        <v>1.3036000000000001</v>
      </c>
      <c r="Y83" s="3" t="str">
        <f ca="1">IFERROR(__xludf.DUMMYFUNCTION("""COMPUTED_VALUE"""),"The images show close-ups of the user's face, the back of a custom-designed shirt, and mirror selfies in a gym and a reflective room. A smartwatch is visible on the user's wrist in one image.")</f>
        <v>The images show close-ups of the user's face, the back of a custom-designed shirt, and mirror selfies in a gym and a reflective room. A smartwatch is visible on the user's wrist in one image.</v>
      </c>
      <c r="Z83" s="3" t="str">
        <f ca="1">IFERROR(__xludf.DUMMYFUNCTION("""COMPUTED_VALUE"""),"While no luxury watches are visible in the provided images, the user's bio explicitly states an alter ego account named '@mauriciosegundero' (Mauricio Second Hand/Watch Hand), which is a strong indicator of an interest in watches, potentially vintage or p"&amp;"re-owned. This classifies the user as an enthusiast, though direct ownership of luxury watches is not confirmed on this specific profile.")</f>
        <v>While no luxury watches are visible in the provided images, the user's bio explicitly states an alter ego account named '@mauriciosegundero' (Mauricio Second Hand/Watch Hand), which is a strong indicator of an interest in watches, potentially vintage or pre-owned. This classifies the user as an enthusiast, though direct ownership of luxury watches is not confirmed on this specific profile.</v>
      </c>
      <c r="AA83" s="3" t="str">
        <f ca="1">IFERROR(__xludf.DUMMYFUNCTION("""COMPUTED_VALUE"""),"loupethis")</f>
        <v>loupethis</v>
      </c>
      <c r="AB83" s="3" t="str">
        <f ca="1">IFERROR(__xludf.DUMMYFUNCTION("""COMPUTED_VALUE"""),"collector_page")</f>
        <v>collector_page</v>
      </c>
      <c r="AC83" s="14">
        <f ca="1">IFERROR(__xludf.DUMMYFUNCTION("""COMPUTED_VALUE"""),46097)</f>
        <v>46097</v>
      </c>
    </row>
    <row r="84" spans="1:29" ht="12.5" x14ac:dyDescent="0.25">
      <c r="A84" s="3" t="str">
        <f ca="1">IFERROR(__xludf.DUMMYFUNCTION("""COMPUTED_VALUE"""),"boyarin_moscow")</f>
        <v>boyarin_moscow</v>
      </c>
      <c r="B84" s="3"/>
      <c r="C84" s="3" t="str">
        <f ca="1">IFERROR(__xludf.DUMMYFUNCTION("""COMPUTED_VALUE"""),"enthusiast")</f>
        <v>enthusiast</v>
      </c>
      <c r="D84" s="24">
        <f ca="1">IFERROR(__xludf.DUMMYFUNCTION("""COMPUTED_VALUE"""),2)</f>
        <v>2</v>
      </c>
      <c r="E84" s="24" t="str">
        <f ca="1">IFERROR(__xludf.DUMMYFUNCTION("""COMPUTED_VALUE"""),"low")</f>
        <v>low</v>
      </c>
      <c r="F84" s="21" t="str">
        <f ca="1">IFERROR(__xludf.DUMMYFUNCTION("""COMPUTED_VALUE"""),"https://www.instagram.com/boyarin_moscow")</f>
        <v>https://www.instagram.com/boyarin_moscow</v>
      </c>
      <c r="G84" s="20">
        <f ca="1">IFERROR(__xludf.DUMMYFUNCTION("""COMPUTED_VALUE"""),247)</f>
        <v>247</v>
      </c>
      <c r="H84" s="20">
        <f ca="1">IFERROR(__xludf.DUMMYFUNCTION("""COMPUTED_VALUE"""),149)</f>
        <v>149</v>
      </c>
      <c r="I84" s="20" t="b">
        <f ca="1">IFERROR(__xludf.DUMMYFUNCTION("""COMPUTED_VALUE"""),FALSE)</f>
        <v>0</v>
      </c>
      <c r="J84" s="20" t="b">
        <f ca="1">IFERROR(__xludf.DUMMYFUNCTION("""COMPUTED_VALUE"""),FALSE)</f>
        <v>0</v>
      </c>
      <c r="K84" s="3"/>
      <c r="L84" s="3"/>
      <c r="M84" s="25" t="str">
        <f ca="1">IFERROR(__xludf.DUMMYFUNCTION("""COMPUTED_VALUE"""),"Unidentifiable")</f>
        <v>Unidentifiable</v>
      </c>
      <c r="N84" s="25" t="str">
        <f ca="1">IFERROR(__xludf.DUMMYFUNCTION("""COMPUTED_VALUE"""),"Unidentifiable Sport/Tool Watch (generic) N/A (~200-1500)")</f>
        <v>Unidentifiable Sport/Tool Watch (generic) N/A (~200-1500)</v>
      </c>
      <c r="O84" s="25" t="str">
        <f ca="1">IFERROR(__xludf.DUMMYFUNCTION("""COMPUTED_VALUE"""),"$200-1500")</f>
        <v>$200-1500</v>
      </c>
      <c r="P84" s="25" t="str">
        <f ca="1">IFERROR(__xludf.DUMMYFUNCTION("""COMPUTED_VALUE"""),"medium")</f>
        <v>medium</v>
      </c>
      <c r="Q84" s="25" t="str">
        <f ca="1">IFERROR(__xludf.DUMMYFUNCTION("""COMPUTED_VALUE"""),"enthusiast_no_ownership")</f>
        <v>enthusiast_no_ownership</v>
      </c>
      <c r="R84" s="3" t="str">
        <f ca="1">IFERROR(__xludf.DUMMYFUNCTION("""COMPUTED_VALUE"""),"none")</f>
        <v>none</v>
      </c>
      <c r="S84" s="3" t="str">
        <f ca="1">IFERROR(__xludf.DUMMYFUNCTION("""COMPUTED_VALUE"""),"No approach recommended - not a watch collector")</f>
        <v>No approach recommended - not a watch collector</v>
      </c>
      <c r="T84" s="3" t="str">
        <f ca="1">IFERROR(__xludf.DUMMYFUNCTION("""COMPUTED_VALUE"""),"Coach monogrammed puffer vest, Helicopter tour over New York City, International travel to NYC, Saint Petersburg locations")</f>
        <v>Coach monogrammed puffer vest, Helicopter tour over New York City, International travel to NYC, Saint Petersburg locations</v>
      </c>
      <c r="U84" s="3"/>
      <c r="V84" s="3"/>
      <c r="W84" s="3"/>
      <c r="X84" s="3">
        <f ca="1">IFERROR(__xludf.DUMMYFUNCTION("""COMPUTED_VALUE"""),0.305)</f>
        <v>0.30499999999999999</v>
      </c>
      <c r="Y84" s="3" t="str">
        <f ca="1">IFERROR(__xludf.DUMMYFUNCTION("""COMPUTED_VALUE"""),"The images depict a man enjoying various outdoor and travel experiences, including a city rooftop, a winter park with ice skating, and an aerial view from a helicopter over New York City. A single sporty watch is visible on his wrist in one of the images.")</f>
        <v>The images depict a man enjoying various outdoor and travel experiences, including a city rooftop, a winter park with ice skating, and an aerial view from a helicopter over New York City. A single sporty watch is visible on his wrist in one of the images.</v>
      </c>
      <c r="Z84" s="3" t="str">
        <f ca="1">IFERROR(__xludf.DUMMYFUNCTION("""COMPUTED_VALUE"""),"This appears to be a lifestyle/humor influencer from Moscow with minimal watch ownership signals. Only one generic sport watch is visible with no luxury brands identified, and zero watch-related content in captions or hashtags suggests watches are not a f"&amp;"ocus area for this individual.")</f>
        <v>This appears to be a lifestyle/humor influencer from Moscow with minimal watch ownership signals. Only one generic sport watch is visible with no luxury brands identified, and zero watch-related content in captions or hashtags suggests watches are not a focus area for this individual.</v>
      </c>
      <c r="AA84" s="3" t="str">
        <f ca="1">IFERROR(__xludf.DUMMYFUNCTION("""COMPUTED_VALUE"""),"watch_investor")</f>
        <v>watch_investor</v>
      </c>
      <c r="AB84" s="3" t="str">
        <f ca="1">IFERROR(__xludf.DUMMYFUNCTION("""COMPUTED_VALUE"""),"dealer")</f>
        <v>dealer</v>
      </c>
      <c r="AC84" s="14">
        <f ca="1">IFERROR(__xludf.DUMMYFUNCTION("""COMPUTED_VALUE"""),46092)</f>
        <v>46092</v>
      </c>
    </row>
    <row r="85" spans="1:29" ht="12.5" x14ac:dyDescent="0.25">
      <c r="A85" s="3" t="str">
        <f ca="1">IFERROR(__xludf.DUMMYFUNCTION("""COMPUTED_VALUE"""),"watchreleases")</f>
        <v>watchreleases</v>
      </c>
      <c r="B85" s="3" t="str">
        <f ca="1">IFERROR(__xludf.DUMMYFUNCTION("""COMPUTED_VALUE"""),"Watch Releases | Microbrand Release Calendar 📅")</f>
        <v>Watch Releases | Microbrand Release Calendar 📅</v>
      </c>
      <c r="C85" s="3" t="str">
        <f ca="1">IFERROR(__xludf.DUMMYFUNCTION("""COMPUTED_VALUE"""),"enthusiast")</f>
        <v>enthusiast</v>
      </c>
      <c r="D85" s="24">
        <f ca="1">IFERROR(__xludf.DUMMYFUNCTION("""COMPUTED_VALUE"""),2)</f>
        <v>2</v>
      </c>
      <c r="E85" s="29" t="str">
        <f ca="1">IFERROR(__xludf.DUMMYFUNCTION("""COMPUTED_VALUE"""),"high")</f>
        <v>high</v>
      </c>
      <c r="F85" s="21" t="str">
        <f ca="1">IFERROR(__xludf.DUMMYFUNCTION("""COMPUTED_VALUE"""),"https://www.instagram.com/watchreleases")</f>
        <v>https://www.instagram.com/watchreleases</v>
      </c>
      <c r="G85" s="20">
        <f ca="1">IFERROR(__xludf.DUMMYFUNCTION("""COMPUTED_VALUE"""),707)</f>
        <v>707</v>
      </c>
      <c r="H85" s="20">
        <f ca="1">IFERROR(__xludf.DUMMYFUNCTION("""COMPUTED_VALUE"""),61)</f>
        <v>61</v>
      </c>
      <c r="I85" s="20" t="b">
        <f ca="1">IFERROR(__xludf.DUMMYFUNCTION("""COMPUTED_VALUE"""),FALSE)</f>
        <v>0</v>
      </c>
      <c r="J85" s="20" t="b">
        <f ca="1">IFERROR(__xludf.DUMMYFUNCTION("""COMPUTED_VALUE"""),TRUE)</f>
        <v>1</v>
      </c>
      <c r="K85" s="3" t="str">
        <f ca="1">IFERROR(__xludf.DUMMYFUNCTION("""COMPUTED_VALUE"""),"None,News &amp; media website")</f>
        <v>None,News &amp; media website</v>
      </c>
      <c r="L85" s="3" t="str">
        <f ca="1">IFERROR(__xludf.DUMMYFUNCTION("""COMPUTED_VALUE"""),"🔔 Latest drops • Microbrand focus⌚️
🏆 Includes best under $500 &amp; $1000
💡 Discover new watch brands 
🌎 “Posting all the watches I can’t buy” 😅 🇨🇦")</f>
        <v>🔔 Latest drops • Microbrand focus⌚️
🏆 Includes best under $500 &amp; $1000
💡 Discover new watch brands 
🌎 “Posting all the watches I can’t buy” 😅 🇨🇦</v>
      </c>
      <c r="M85" s="3" t="str">
        <f ca="1">IFERROR(__xludf.DUMMYFUNCTION("""COMPUTED_VALUE"""),"Christopher Ward, Zelos, Formex, Laventure, Yema, Ball Watch, Swatch, RZE, Doxa, Dasher, Nodus, Raven, Rampart Studio, Haven, Avi-8, Serica, Brew, Beaucroft, Baltic, Vario, Traska, Trafford, Lorier, Halios")</f>
        <v>Christopher Ward, Zelos, Formex, Laventure, Yema, Ball Watch, Swatch, RZE, Doxa, Dasher, Nodus, Raven, Rampart Studio, Haven, Avi-8, Serica, Brew, Beaucroft, Baltic, Vario, Traska, Trafford, Lorier, Halios</v>
      </c>
      <c r="N85" s="3" t="str">
        <f ca="1">IFERROR(__xludf.DUMMYFUNCTION("""COMPUTED_VALUE"""),"Formex Reef Automatic Chronometer 300M Not identifiable (~$1,700 - $2,200)")</f>
        <v>Formex Reef Automatic Chronometer 300M Not identifiable (~$1,700 - $2,200)</v>
      </c>
      <c r="O85" s="3" t="str">
        <f ca="1">IFERROR(__xludf.DUMMYFUNCTION("""COMPUTED_VALUE"""),"$0 - $2,500")</f>
        <v>$0 - $2,500</v>
      </c>
      <c r="P85" s="3" t="str">
        <f ca="1">IFERROR(__xludf.DUMMYFUNCTION("""COMPUTED_VALUE"""),"medium")</f>
        <v>medium</v>
      </c>
      <c r="Q85" s="3" t="str">
        <f ca="1">IFERROR(__xludf.DUMMYFUNCTION("""COMPUTED_VALUE"""),"enthusiast_no_ownership")</f>
        <v>enthusiast_no_ownership</v>
      </c>
      <c r="R85" s="3" t="str">
        <f ca="1">IFERROR(__xludf.DUMMYFUNCTION("""COMPUTED_VALUE"""),"none")</f>
        <v>none</v>
      </c>
      <c r="S85" s="3" t="str">
        <f ca="1">IFERROR(__xludf.DUMMYFUNCTION("""COMPUTED_VALUE"""),"No approach recommended - not a sourcing target")</f>
        <v>No approach recommended - not a sourcing target</v>
      </c>
      <c r="T85" s="3" t="str">
        <f ca="1">IFERROR(__xludf.DUMMYFUNCTION("""COMPUTED_VALUE"""),"Canadian location, business website, professional product photography setup")</f>
        <v>Canadian location, business website, professional product photography setup</v>
      </c>
      <c r="U85" s="3"/>
      <c r="V85" s="3"/>
      <c r="W85" s="21" t="str">
        <f ca="1">IFERROR(__xludf.DUMMYFUNCTION("""COMPUTED_VALUE"""),"https://ocarat.com/montre-reef-395-mm-blue-coral-formex-x-ocarat-edition-speciale-bracelet-caoutchouc-bleu-formex")</f>
        <v>https://ocarat.com/montre-reef-395-mm-blue-coral-formex-x-ocarat-edition-speciale-bracelet-caoutchouc-bleu-formex</v>
      </c>
      <c r="X85" s="3">
        <f ca="1">IFERROR(__xludf.DUMMYFUNCTION("""COMPUTED_VALUE"""),0.056)</f>
        <v>5.6000000000000001E-2</v>
      </c>
      <c r="Y85" s="3" t="str">
        <f ca="1">IFERROR(__xludf.DUMMYFUNCTION("""COMPUTED_VALUE"""),"The first image is an infographic listing the 'Top 10 Watch Microbrands' and 'Honourable Mentions', featuring various brand logos and country flags. No actual watches are depicted in this image. The second image is a close-up, professional product shot of"&amp;" a Formex Reef Automatic Chronometer 300M with a textured blue dial and matching blue ceramic bezel, presented in pristine condition, likely for promotional purposes or a review unit.")</f>
        <v>The first image is an infographic listing the 'Top 10 Watch Microbrands' and 'Honourable Mentions', featuring various brand logos and country flags. No actual watches are depicted in this image. The second image is a close-up, professional product shot of a Formex Reef Automatic Chronometer 300M with a textured blue dial and matching blue ceramic bezel, presented in pristine condition, likely for promotional purposes or a review unit.</v>
      </c>
      <c r="Z85" s="3" t="str">
        <f ca="1">IFERROR(__xludf.DUMMYFUNCTION("""COMPUTED_VALUE"""),"This is clearly a watch news/media account specializing in affordable microbrands under $500-$1000. The bio's statement about 'posting watches I can't buy' and focus on budget-friendly releases indicates limited purchasing power and no valuable collection"&amp;" for sourcing.")</f>
        <v>This is clearly a watch news/media account specializing in affordable microbrands under $500-$1000. The bio's statement about 'posting watches I can't buy' and focus on budget-friendly releases indicates limited purchasing power and no valuable collection for sourcing.</v>
      </c>
      <c r="AA85" s="3" t="str">
        <f ca="1">IFERROR(__xludf.DUMMYFUNCTION("""COMPUTED_VALUE"""),"loupethis")</f>
        <v>loupethis</v>
      </c>
      <c r="AB85" s="3" t="str">
        <f ca="1">IFERROR(__xludf.DUMMYFUNCTION("""COMPUTED_VALUE"""),"collector_page")</f>
        <v>collector_page</v>
      </c>
      <c r="AC85" s="14">
        <f ca="1">IFERROR(__xludf.DUMMYFUNCTION("""COMPUTED_VALUE"""),46097)</f>
        <v>46097</v>
      </c>
    </row>
    <row r="86" spans="1:29" ht="12.5" x14ac:dyDescent="0.25">
      <c r="A86" s="3" t="str">
        <f ca="1">IFERROR(__xludf.DUMMYFUNCTION("""COMPUTED_VALUE"""),"anbeanwatch")</f>
        <v>anbeanwatch</v>
      </c>
      <c r="B86" s="3" t="str">
        <f ca="1">IFERROR(__xludf.DUMMYFUNCTION("""COMPUTED_VALUE"""),"AnBeAnwatch")</f>
        <v>AnBeAnwatch</v>
      </c>
      <c r="C86" s="3" t="str">
        <f ca="1">IFERROR(__xludf.DUMMYFUNCTION("""COMPUTED_VALUE"""),"dealer")</f>
        <v>dealer</v>
      </c>
      <c r="D86" s="24">
        <f ca="1">IFERROR(__xludf.DUMMYFUNCTION("""COMPUTED_VALUE"""),2)</f>
        <v>2</v>
      </c>
      <c r="E86" s="29" t="str">
        <f ca="1">IFERROR(__xludf.DUMMYFUNCTION("""COMPUTED_VALUE"""),"high")</f>
        <v>high</v>
      </c>
      <c r="F86" s="21" t="str">
        <f ca="1">IFERROR(__xludf.DUMMYFUNCTION("""COMPUTED_VALUE"""),"https://www.instagram.com/anbeanwatch")</f>
        <v>https://www.instagram.com/anbeanwatch</v>
      </c>
      <c r="G86" s="20">
        <f ca="1">IFERROR(__xludf.DUMMYFUNCTION("""COMPUTED_VALUE"""),328)</f>
        <v>328</v>
      </c>
      <c r="H86" s="20">
        <f ca="1">IFERROR(__xludf.DUMMYFUNCTION("""COMPUTED_VALUE"""),52)</f>
        <v>52</v>
      </c>
      <c r="I86" s="20" t="b">
        <f ca="1">IFERROR(__xludf.DUMMYFUNCTION("""COMPUTED_VALUE"""),FALSE)</f>
        <v>0</v>
      </c>
      <c r="J86" s="20" t="b">
        <f ca="1">IFERROR(__xludf.DUMMYFUNCTION("""COMPUTED_VALUE"""),FALSE)</f>
        <v>0</v>
      </c>
      <c r="K86" s="25" t="str">
        <f ca="1">IFERROR(__xludf.DUMMYFUNCTION("""COMPUTED_VALUE"""),"Personal blog")</f>
        <v>Personal blog</v>
      </c>
      <c r="L86" s="3" t="str">
        <f ca="1">IFERROR(__xludf.DUMMYFUNCTION("""COMPUTED_VALUE"""),"Watch Lover ⌚️⌛️🕰️                                       
Saat Sever - Hobi - Paylaşım                          
Detaylar için  Dm ✍️
Dolap Link ⬇️")</f>
        <v>Watch Lover ⌚️⌛️🕰️                                       
Saat Sever - Hobi - Paylaşım                          
Detaylar için  Dm ✍️
Dolap Link ⬇️</v>
      </c>
      <c r="M86" s="25" t="str">
        <f ca="1">IFERROR(__xludf.DUMMYFUNCTION("""COMPUTED_VALUE"""),"Quantum, Spinnaker, Momentus, Casio, G-Shock, Calvin Klein, Buler, Bulova")</f>
        <v>Quantum, Spinnaker, Momentus, Casio, G-Shock, Calvin Klein, Buler, Bulova</v>
      </c>
      <c r="N86" s="25" t="str">
        <f ca="1">IFERROR(__xludf.DUMMYFUNCTION("""COMPUTED_VALUE"""),"Quantum Q Master Automatic unknown (~100-300) | Spinnaker Hull Chronograph SP-5088 (~200-400) | Momentus Turkuaz Otomatik TM264T-10SS (~150-350) | Buler De Luxe Automagnetic unknown (~100-250)")</f>
        <v>Quantum Q Master Automatic unknown (~100-300) | Spinnaker Hull Chronograph SP-5088 (~200-400) | Momentus Turkuaz Otomatik TM264T-10SS (~150-350) | Buler De Luxe Automagnetic unknown (~100-250)</v>
      </c>
      <c r="O86" s="25" t="str">
        <f ca="1">IFERROR(__xludf.DUMMYFUNCTION("""COMPUTED_VALUE"""),"1000-2500")</f>
        <v>1000-2500</v>
      </c>
      <c r="P86" s="25" t="str">
        <f ca="1">IFERROR(__xludf.DUMMYFUNCTION("""COMPUTED_VALUE"""),"unknown")</f>
        <v>unknown</v>
      </c>
      <c r="Q86" s="25" t="str">
        <f ca="1">IFERROR(__xludf.DUMMYFUNCTION("""COMPUTED_VALUE"""),"dealer_business")</f>
        <v>dealer_business</v>
      </c>
      <c r="R86" s="3" t="str">
        <f ca="1">IFERROR(__xludf.DUMMYFUNCTION("""COMPUTED_VALUE"""),"low")</f>
        <v>low</v>
      </c>
      <c r="S86" s="3" t="str">
        <f ca="1">IFERROR(__xludf.DUMMYFUNCTION("""COMPUTED_VALUE"""),"Avoid - not target demographic. Focuses on affordable watches unlikely to have rare pieces to source.")</f>
        <v>Avoid - not target demographic. Focuses on affordable watches unlikely to have rare pieces to source.</v>
      </c>
      <c r="T86" s="3"/>
      <c r="U86" s="3"/>
      <c r="V86" s="3"/>
      <c r="W86" s="21" t="str">
        <f ca="1">IFERROR(__xludf.DUMMYFUNCTION("""COMPUTED_VALUE"""),"https://link.dolap.com/1fwe8c")</f>
        <v>https://link.dolap.com/1fwe8c</v>
      </c>
      <c r="X86" s="3">
        <f ca="1">IFERROR(__xludf.DUMMYFUNCTION("""COMPUTED_VALUE"""),0.0193)</f>
        <v>1.9300000000000001E-2</v>
      </c>
      <c r="Y86" s="3" t="str">
        <f ca="1">IFERROR(__xludf.DUMMYFUNCTION("""COMPUTED_VALUE"""),"The images display two distinct watches: a worn Quantum Automatic skeleton diver with a blue rubber strap and a new Spinnaker Hull Chronograph with a vibrant green dial and leather strap, both photographed in detail on a simple wooden surface.")</f>
        <v>The images display two distinct watches: a worn Quantum Automatic skeleton diver with a blue rubber strap and a new Spinnaker Hull Chronograph with a vibrant green dial and leather strap, both photographed in detail on a simple wooden surface.</v>
      </c>
      <c r="Z86" s="3" t="str">
        <f ca="1">IFERROR(__xludf.DUMMYFUNCTION("""COMPUTED_VALUE"""),"This is clearly a small watch dealer selling entry-level timepieces through Turkish marketplace Dolap. The detailed product specifications, sales language, and inventory-style posts indicate business operations rather than personal collecting, but the low"&amp;"-value watch brands make them irrelevant for luxury sourcing.")</f>
        <v>This is clearly a small watch dealer selling entry-level timepieces through Turkish marketplace Dolap. The detailed product specifications, sales language, and inventory-style posts indicate business operations rather than personal collecting, but the low-value watch brands make them irrelevant for luxury sourcing.</v>
      </c>
      <c r="AA86" s="3" t="str">
        <f ca="1">IFERROR(__xludf.DUMMYFUNCTION("""COMPUTED_VALUE"""),"loupethis")</f>
        <v>loupethis</v>
      </c>
      <c r="AB86" s="3" t="str">
        <f ca="1">IFERROR(__xludf.DUMMYFUNCTION("""COMPUTED_VALUE"""),"collector_page")</f>
        <v>collector_page</v>
      </c>
      <c r="AC86" s="14">
        <f ca="1">IFERROR(__xludf.DUMMYFUNCTION("""COMPUTED_VALUE"""),46097)</f>
        <v>46097</v>
      </c>
    </row>
    <row r="87" spans="1:29" ht="12.5" x14ac:dyDescent="0.25">
      <c r="A87" s="3" t="str">
        <f ca="1">IFERROR(__xludf.DUMMYFUNCTION("""COMPUTED_VALUE"""),"an15h_pan")</f>
        <v>an15h_pan</v>
      </c>
      <c r="B87" s="3" t="str">
        <f ca="1">IFERROR(__xludf.DUMMYFUNCTION("""COMPUTED_VALUE"""),"Anish Pancholi")</f>
        <v>Anish Pancholi</v>
      </c>
      <c r="C87" s="3" t="str">
        <f ca="1">IFERROR(__xludf.DUMMYFUNCTION("""COMPUTED_VALUE"""),"enthusiast")</f>
        <v>enthusiast</v>
      </c>
      <c r="D87" s="24">
        <f ca="1">IFERROR(__xludf.DUMMYFUNCTION("""COMPUTED_VALUE"""),2)</f>
        <v>2</v>
      </c>
      <c r="E87" s="29" t="str">
        <f ca="1">IFERROR(__xludf.DUMMYFUNCTION("""COMPUTED_VALUE"""),"medium")</f>
        <v>medium</v>
      </c>
      <c r="F87" s="21" t="str">
        <f ca="1">IFERROR(__xludf.DUMMYFUNCTION("""COMPUTED_VALUE"""),"https://www.instagram.com/an15h_pan")</f>
        <v>https://www.instagram.com/an15h_pan</v>
      </c>
      <c r="G87" s="20">
        <f ca="1">IFERROR(__xludf.DUMMYFUNCTION("""COMPUTED_VALUE"""),596)</f>
        <v>596</v>
      </c>
      <c r="H87" s="20">
        <f ca="1">IFERROR(__xludf.DUMMYFUNCTION("""COMPUTED_VALUE"""),19)</f>
        <v>19</v>
      </c>
      <c r="I87" s="20" t="b">
        <f ca="1">IFERROR(__xludf.DUMMYFUNCTION("""COMPUTED_VALUE"""),FALSE)</f>
        <v>0</v>
      </c>
      <c r="J87" s="20" t="b">
        <f ca="1">IFERROR(__xludf.DUMMYFUNCTION("""COMPUTED_VALUE"""),TRUE)</f>
        <v>1</v>
      </c>
      <c r="K87" s="3" t="str">
        <f ca="1">IFERROR(__xludf.DUMMYFUNCTION("""COMPUTED_VALUE"""),"None,Personal blog")</f>
        <v>None,Personal blog</v>
      </c>
      <c r="L87" s="3"/>
      <c r="M87" s="3"/>
      <c r="N87" s="25" t="str">
        <f ca="1">IFERROR(__xludf.DUMMYFUNCTION("""COMPUTED_VALUE"""),"Unknown Sports Watch (Dark Dial) N/A (~$150 - $800) | Unknown Sports Watch (White Dial) N/A (~$150 - $800)")</f>
        <v>Unknown Sports Watch (Dark Dial) N/A (~$150 - $800) | Unknown Sports Watch (White Dial) N/A (~$150 - $800)</v>
      </c>
      <c r="O87" s="25" t="str">
        <f ca="1">IFERROR(__xludf.DUMMYFUNCTION("""COMPUTED_VALUE"""),"$300 - $1,600")</f>
        <v>$300 - $1,600</v>
      </c>
      <c r="P87" s="28" t="str">
        <f ca="1">IFERROR(__xludf.DUMMYFUNCTION("""COMPUTED_VALUE"""),"medium")</f>
        <v>medium</v>
      </c>
      <c r="Q87" s="28" t="str">
        <f ca="1">IFERROR(__xludf.DUMMYFUNCTION("""COMPUTED_VALUE"""),"personal_collector")</f>
        <v>personal_collector</v>
      </c>
      <c r="R87" s="3" t="str">
        <f ca="1">IFERROR(__xludf.DUMMYFUNCTION("""COMPUTED_VALUE"""),"low")</f>
        <v>low</v>
      </c>
      <c r="S87" s="28" t="str">
        <f ca="1">IFERROR(__xludf.DUMMYFUNCTION("""COMPUTED_VALUE"""),"Skip approach - focus on higher value prospects")</f>
        <v>Skip approach - focus on higher value prospects</v>
      </c>
      <c r="T87" s="3" t="str">
        <f ca="1">IFERROR(__xludf.DUMMYFUNCTION("""COMPUTED_VALUE"""),"Travel to Portugal/marina areas, Dining in modern establishments, City travel with skyline views")</f>
        <v>Travel to Portugal/marina areas, Dining in modern establishments, City travel with skyline views</v>
      </c>
      <c r="U87" s="3"/>
      <c r="V87" s="3"/>
      <c r="W87" s="3"/>
      <c r="X87" s="3">
        <f ca="1">IFERROR(__xludf.DUMMYFUNCTION("""COMPUTED_VALUE"""),0.1388)</f>
        <v>0.13880000000000001</v>
      </c>
      <c r="Y87" s="3" t="str">
        <f ca="1">IFERROR(__xludf.DUMMYFUNCTION("""COMPUTED_VALUE"""),"The images showcase a young man enjoying various leisure activities, including dining out and traveling to a marina and a city with a view. He is seen wearing two different, unidentifiable sports watches. Some images are unrelated close-ups of novelty ite"&amp;"ms.")</f>
        <v>The images showcase a young man enjoying various leisure activities, including dining out and traveling to a marina and a city with a view. He is seen wearing two different, unidentifiable sports watches. Some images are unrelated close-ups of novelty items.</v>
      </c>
      <c r="Z87" s="3" t="str">
        <f ca="1">IFERROR(__xludf.DUMMYFUNCTION("""COMPUTED_VALUE"""),"Profile shows someone with disposable income for travel and dining but only wears basic sports watches. No luxury watch brands identified and limited watch-focused content suggests minimal interest in high-end timepieces.")</f>
        <v>Profile shows someone with disposable income for travel and dining but only wears basic sports watches. No luxury watch brands identified and limited watch-focused content suggests minimal interest in high-end timepieces.</v>
      </c>
      <c r="AA87" s="3" t="str">
        <f ca="1">IFERROR(__xludf.DUMMYFUNCTION("""COMPUTED_VALUE"""),"loupethis")</f>
        <v>loupethis</v>
      </c>
      <c r="AB87" s="3" t="str">
        <f ca="1">IFERROR(__xludf.DUMMYFUNCTION("""COMPUTED_VALUE"""),"collector_page")</f>
        <v>collector_page</v>
      </c>
      <c r="AC87" s="14">
        <f ca="1">IFERROR(__xludf.DUMMYFUNCTION("""COMPUTED_VALUE"""),46097)</f>
        <v>46097</v>
      </c>
    </row>
    <row r="88" spans="1:29" ht="12.5" x14ac:dyDescent="0.25">
      <c r="A88" s="3" t="str">
        <f ca="1">IFERROR(__xludf.DUMMYFUNCTION("""COMPUTED_VALUE"""),"captinsano443")</f>
        <v>captinsano443</v>
      </c>
      <c r="B88" s="3" t="str">
        <f ca="1">IFERROR(__xludf.DUMMYFUNCTION("""COMPUTED_VALUE"""),"Joe")</f>
        <v>Joe</v>
      </c>
      <c r="C88" s="3" t="str">
        <f ca="1">IFERROR(__xludf.DUMMYFUNCTION("""COMPUTED_VALUE"""),"enthusiast")</f>
        <v>enthusiast</v>
      </c>
      <c r="D88" s="24">
        <f ca="1">IFERROR(__xludf.DUMMYFUNCTION("""COMPUTED_VALUE"""),2)</f>
        <v>2</v>
      </c>
      <c r="E88" s="24" t="str">
        <f ca="1">IFERROR(__xludf.DUMMYFUNCTION("""COMPUTED_VALUE"""),"high")</f>
        <v>high</v>
      </c>
      <c r="F88" s="21" t="str">
        <f ca="1">IFERROR(__xludf.DUMMYFUNCTION("""COMPUTED_VALUE"""),"https://www.instagram.com/captinsano443")</f>
        <v>https://www.instagram.com/captinsano443</v>
      </c>
      <c r="G88" s="20">
        <f ca="1">IFERROR(__xludf.DUMMYFUNCTION("""COMPUTED_VALUE"""),1499)</f>
        <v>1499</v>
      </c>
      <c r="H88" s="20">
        <f ca="1">IFERROR(__xludf.DUMMYFUNCTION("""COMPUTED_VALUE"""),857)</f>
        <v>857</v>
      </c>
      <c r="I88" s="20" t="b">
        <f ca="1">IFERROR(__xludf.DUMMYFUNCTION("""COMPUTED_VALUE"""),FALSE)</f>
        <v>0</v>
      </c>
      <c r="J88" s="20" t="b">
        <f ca="1">IFERROR(__xludf.DUMMYFUNCTION("""COMPUTED_VALUE"""),FALSE)</f>
        <v>0</v>
      </c>
      <c r="K88" s="3"/>
      <c r="L88" s="3" t="str">
        <f ca="1">IFERROR(__xludf.DUMMYFUNCTION("""COMPUTED_VALUE"""),"WI 🇺🇸🌎 GMT minus 6
Massive 6.5"" (16.5cm) wrist
#wiscwatch — WI watch fans")</f>
        <v>WI 🇺🇸🌎 GMT minus 6
Massive 6.5" (16.5cm) wrist
#wiscwatch — WI watch fans</v>
      </c>
      <c r="M88" s="25" t="str">
        <f ca="1">IFERROR(__xludf.DUMMYFUNCTION("""COMPUTED_VALUE"""),"Timex, Citizen, Cincinnati Watch Company")</f>
        <v>Timex, Citizen, Cincinnati Watch Company</v>
      </c>
      <c r="N88" s="25" t="str">
        <f ca="1">IFERROR(__xludf.DUMMYFUNCTION("""COMPUTED_VALUE"""),"Timex Quartz Day-Date Not visible (vintage style) (~$50 - $150) | Citizen Promaster Dive Eco-Drive 'Orca' BN0227-09L (~$300 - $500) | Timex Marlin Automatic Small Seconds TW2U96600 (~$200 - $300) | Cincinnati Watch Company Cincinnatus Diver Not visible (~"&amp;"$500 - $800) | Timex Q Timex Chronograph TW2V44100 (~$150 - $250)")</f>
        <v>Timex Quartz Day-Date Not visible (vintage style) (~$50 - $150) | Citizen Promaster Dive Eco-Drive 'Orca' BN0227-09L (~$300 - $500) | Timex Marlin Automatic Small Seconds TW2U96600 (~$200 - $300) | Cincinnati Watch Company Cincinnatus Diver Not visible (~$500 - $800) | Timex Q Timex Chronograph TW2V44100 (~$150 - $250)</v>
      </c>
      <c r="O88" s="25" t="str">
        <f ca="1">IFERROR(__xludf.DUMMYFUNCTION("""COMPUTED_VALUE"""),"$1,200 - $2,000")</f>
        <v>$1,200 - $2,000</v>
      </c>
      <c r="P88" s="28" t="str">
        <f ca="1">IFERROR(__xludf.DUMMYFUNCTION("""COMPUTED_VALUE"""),"medium")</f>
        <v>medium</v>
      </c>
      <c r="Q88" s="25" t="str">
        <f ca="1">IFERROR(__xludf.DUMMYFUNCTION("""COMPUTED_VALUE"""),"personal_collector")</f>
        <v>personal_collector</v>
      </c>
      <c r="R88" s="3" t="str">
        <f ca="1">IFERROR(__xludf.DUMMYFUNCTION("""COMPUTED_VALUE"""),"none")</f>
        <v>none</v>
      </c>
      <c r="S88" s="25" t="str">
        <f ca="1">IFERROR(__xludf.DUMMYFUNCTION("""COMPUTED_VALUE"""),"No approach recommended - not a viable sourcing target")</f>
        <v>No approach recommended - not a viable sourcing target</v>
      </c>
      <c r="T88" s="3"/>
      <c r="U88" s="3"/>
      <c r="V88" s="3"/>
      <c r="W88" s="3"/>
      <c r="X88" s="3">
        <f ca="1">IFERROR(__xludf.DUMMYFUNCTION("""COMPUTED_VALUE"""),0.0372)</f>
        <v>3.7199999999999997E-2</v>
      </c>
      <c r="Y88" s="3" t="str">
        <f ca="1">IFERROR(__xludf.DUMMYFUNCTION("""COMPUTED_VALUE"""),"The images display a personal collection of accessible and enthusiast-focused watches, primarily from Timex and Citizen, along with a microbrand diver. Each watch is worn on the user's wrist in casual, everyday settings, indicating a passion for collectin"&amp;"g diverse and affordable timepieces.")</f>
        <v>The images display a personal collection of accessible and enthusiast-focused watches, primarily from Timex and Citizen, along with a microbrand diver. Each watch is worn on the user's wrist in casual, everyday settings, indicating a passion for collecting diverse and affordable timepieces.</v>
      </c>
      <c r="Z88" s="3" t="str">
        <f ca="1">IFERROR(__xludf.DUMMYFUNCTION("""COMPUTED_VALUE"""),"This is a genuine watch enthusiast with a personal collection, but focuses exclusively on affordable brands like Timex and Citizen. While passionate about watches (evidenced by #wiscwatch hashtag and community engagement), the collection lacks any luxury "&amp;"or rare pieces that would make this a viable sourcing target.")</f>
        <v>This is a genuine watch enthusiast with a personal collection, but focuses exclusively on affordable brands like Timex and Citizen. While passionate about watches (evidenced by #wiscwatch hashtag and community engagement), the collection lacks any luxury or rare pieces that would make this a viable sourcing target.</v>
      </c>
      <c r="AA88" s="3" t="str">
        <f ca="1">IFERROR(__xludf.DUMMYFUNCTION("""COMPUTED_VALUE"""),"loupethis")</f>
        <v>loupethis</v>
      </c>
      <c r="AB88" s="3" t="str">
        <f ca="1">IFERROR(__xludf.DUMMYFUNCTION("""COMPUTED_VALUE"""),"collector_page")</f>
        <v>collector_page</v>
      </c>
      <c r="AC88" s="14">
        <f ca="1">IFERROR(__xludf.DUMMYFUNCTION("""COMPUTED_VALUE"""),46097)</f>
        <v>46097</v>
      </c>
    </row>
    <row r="89" spans="1:29" ht="12.5" x14ac:dyDescent="0.25">
      <c r="A89" s="3" t="str">
        <f ca="1">IFERROR(__xludf.DUMMYFUNCTION("""COMPUTED_VALUE"""),"watchesbruno")</f>
        <v>watchesbruno</v>
      </c>
      <c r="B89" s="3" t="str">
        <f ca="1">IFERROR(__xludf.DUMMYFUNCTION("""COMPUTED_VALUE"""),"Bruno Mendes  - Aprendendo sobre relógios")</f>
        <v>Bruno Mendes  - Aprendendo sobre relógios</v>
      </c>
      <c r="C89" s="3" t="str">
        <f ca="1">IFERROR(__xludf.DUMMYFUNCTION("""COMPUTED_VALUE"""),"enthusiast")</f>
        <v>enthusiast</v>
      </c>
      <c r="D89" s="24">
        <f ca="1">IFERROR(__xludf.DUMMYFUNCTION("""COMPUTED_VALUE"""),2)</f>
        <v>2</v>
      </c>
      <c r="E89" s="24" t="str">
        <f ca="1">IFERROR(__xludf.DUMMYFUNCTION("""COMPUTED_VALUE"""),"high")</f>
        <v>high</v>
      </c>
      <c r="F89" s="21" t="str">
        <f ca="1">IFERROR(__xludf.DUMMYFUNCTION("""COMPUTED_VALUE"""),"https://www.instagram.com/watchesbruno")</f>
        <v>https://www.instagram.com/watchesbruno</v>
      </c>
      <c r="G89" s="20">
        <f ca="1">IFERROR(__xludf.DUMMYFUNCTION("""COMPUTED_VALUE"""),2298)</f>
        <v>2298</v>
      </c>
      <c r="H89" s="20">
        <f ca="1">IFERROR(__xludf.DUMMYFUNCTION("""COMPUTED_VALUE"""),82)</f>
        <v>82</v>
      </c>
      <c r="I89" s="20" t="b">
        <f ca="1">IFERROR(__xludf.DUMMYFUNCTION("""COMPUTED_VALUE"""),TRUE)</f>
        <v>1</v>
      </c>
      <c r="J89" s="20" t="b">
        <f ca="1">IFERROR(__xludf.DUMMYFUNCTION("""COMPUTED_VALUE"""),FALSE)</f>
        <v>0</v>
      </c>
      <c r="K89" s="3"/>
      <c r="L89" s="3" t="str">
        <f ca="1">IFERROR(__xludf.DUMMYFUNCTION("""COMPUTED_VALUE"""),"Aprendendo e admirando esse mundo da relojoaria")</f>
        <v>Aprendendo e admirando esse mundo da relojoaria</v>
      </c>
      <c r="M89" s="27" t="str">
        <f ca="1">IFERROR(__xludf.DUMMYFUNCTION("""COMPUTED_VALUE"""),"Baltic, A Roue, Audemars Piguet, Orient, Rolex, Patek Philippe, Longines, Girard-Perregaux, Christopher Ward, Nivada Grenchen, Kuoe")</f>
        <v>Baltic, A Roue, Audemars Piguet, Orient, Rolex, Patek Philippe, Longines, Girard-Perregaux, Christopher Ward, Nivada Grenchen, Kuoe</v>
      </c>
      <c r="N89" s="27" t="str">
        <f ca="1">IFERROR(__xludf.DUMMYFUNCTION("""COMPUTED_VALUE"""),"Baltic MR01 blue dial variant (~600-900) | Baltic Hermétique Tourer bronze case, brown dial (~550-850)")</f>
        <v>Baltic MR01 blue dial variant (~600-900) | Baltic Hermétique Tourer bronze case, brown dial (~550-850)</v>
      </c>
      <c r="O89" s="27" t="str">
        <f ca="1">IFERROR(__xludf.DUMMYFUNCTION("""COMPUTED_VALUE"""),"1000-3000")</f>
        <v>1000-3000</v>
      </c>
      <c r="P89" s="27" t="str">
        <f ca="1">IFERROR(__xludf.DUMMYFUNCTION("""COMPUTED_VALUE"""),"medium")</f>
        <v>medium</v>
      </c>
      <c r="Q89" s="27" t="str">
        <f ca="1">IFERROR(__xludf.DUMMYFUNCTION("""COMPUTED_VALUE"""),"enthusiast_no_ownership")</f>
        <v>enthusiast_no_ownership</v>
      </c>
      <c r="R89" s="3" t="str">
        <f ca="1">IFERROR(__xludf.DUMMYFUNCTION("""COMPUTED_VALUE"""),"none")</f>
        <v>none</v>
      </c>
      <c r="S89" s="25" t="str">
        <f ca="1">IFERROR(__xludf.DUMMYFUNCTION("""COMPUTED_VALUE"""),"Not recommended - this is an educational/enthusiast account rather than a collector with sourcing potential")</f>
        <v>Not recommended - this is an educational/enthusiast account rather than a collector with sourcing potential</v>
      </c>
      <c r="T89" s="3" t="str">
        <f ca="1">IFERROR(__xludf.DUMMYFUNCTION("""COMPUTED_VALUE"""),"Located in Belo Horizonte, Verified account with educational content")</f>
        <v>Located in Belo Horizonte, Verified account with educational content</v>
      </c>
      <c r="U89" s="3"/>
      <c r="V89" s="3"/>
      <c r="W89" s="3"/>
      <c r="X89" s="3">
        <f ca="1">IFERROR(__xludf.DUMMYFUNCTION("""COMPUTED_VALUE"""),0.0143)</f>
        <v>1.43E-2</v>
      </c>
      <c r="Y89" s="3" t="str">
        <f ca="1">IFERROR(__xludf.DUMMYFUNCTION("""COMPUTED_VALUE"""),"The post showcases two distinct models from the microbrand Baltic: the vintage-inspired MR01 with a blue dial and a bronze-cased Hermétique Tourer with a brown dial. The watches are presented through high-quality studio photography and a wrist shot, sugge"&amp;"sting a promotional or review context for the brand.")</f>
        <v>The post showcases two distinct models from the microbrand Baltic: the vintage-inspired MR01 with a blue dial and a bronze-cased Hermétique Tourer with a brown dial. The watches are presented through high-quality studio photography and a wrist shot, suggesting a promotional or review context for the brand.</v>
      </c>
      <c r="Z89" s="3" t="str">
        <f ca="1">IFERROR(__xludf.DUMMYFUNCTION("""COMPUTED_VALUE"""),"This is clearly an educational enthusiast account focused on learning and sharing watch knowledge rather than collecting. The bio explicitly states 'learning about watches' and content is educational rather than showing personal ownership of valuable piec"&amp;"es.")</f>
        <v>This is clearly an educational enthusiast account focused on learning and sharing watch knowledge rather than collecting. The bio explicitly states 'learning about watches' and content is educational rather than showing personal ownership of valuable pieces.</v>
      </c>
      <c r="AA89" s="3" t="str">
        <f ca="1">IFERROR(__xludf.DUMMYFUNCTION("""COMPUTED_VALUE"""),"loupethis")</f>
        <v>loupethis</v>
      </c>
      <c r="AB89" s="3" t="str">
        <f ca="1">IFERROR(__xludf.DUMMYFUNCTION("""COMPUTED_VALUE"""),"collector_page")</f>
        <v>collector_page</v>
      </c>
      <c r="AC89" s="14">
        <f ca="1">IFERROR(__xludf.DUMMYFUNCTION("""COMPUTED_VALUE"""),46097)</f>
        <v>46097</v>
      </c>
    </row>
    <row r="90" spans="1:29" ht="12.5" x14ac:dyDescent="0.25">
      <c r="A90" s="3" t="str">
        <f ca="1">IFERROR(__xludf.DUMMYFUNCTION("""COMPUTED_VALUE"""),"quality_watch_manufacturer")</f>
        <v>quality_watch_manufacturer</v>
      </c>
      <c r="B90" s="3" t="str">
        <f ca="1">IFERROR(__xludf.DUMMYFUNCTION("""COMPUTED_VALUE"""),"High Quality Complete Watch Manufacturer")</f>
        <v>High Quality Complete Watch Manufacturer</v>
      </c>
      <c r="C90" s="3" t="str">
        <f ca="1">IFERROR(__xludf.DUMMYFUNCTION("""COMPUTED_VALUE"""),"dealer")</f>
        <v>dealer</v>
      </c>
      <c r="D90" s="24">
        <f ca="1">IFERROR(__xludf.DUMMYFUNCTION("""COMPUTED_VALUE"""),1)</f>
        <v>1</v>
      </c>
      <c r="E90" s="26" t="str">
        <f ca="1">IFERROR(__xludf.DUMMYFUNCTION("""COMPUTED_VALUE"""),"high")</f>
        <v>high</v>
      </c>
      <c r="F90" s="21" t="str">
        <f ca="1">IFERROR(__xludf.DUMMYFUNCTION("""COMPUTED_VALUE"""),"https://www.instagram.com/quality_watch_manufacturer")</f>
        <v>https://www.instagram.com/quality_watch_manufacturer</v>
      </c>
      <c r="G90" s="20">
        <f ca="1">IFERROR(__xludf.DUMMYFUNCTION("""COMPUTED_VALUE"""),757)</f>
        <v>757</v>
      </c>
      <c r="H90" s="20">
        <f ca="1">IFERROR(__xludf.DUMMYFUNCTION("""COMPUTED_VALUE"""),193)</f>
        <v>193</v>
      </c>
      <c r="I90" s="20" t="b">
        <f ca="1">IFERROR(__xludf.DUMMYFUNCTION("""COMPUTED_VALUE"""),FALSE)</f>
        <v>0</v>
      </c>
      <c r="J90" s="20" t="b">
        <f ca="1">IFERROR(__xludf.DUMMYFUNCTION("""COMPUTED_VALUE"""),FALSE)</f>
        <v>0</v>
      </c>
      <c r="K90" s="25"/>
      <c r="L90" s="25" t="str">
        <f ca="1">IFERROR(__xludf.DUMMYFUNCTION("""COMPUTED_VALUE"""),"Focus on watch production details, careful structure design, strict quality control, easy communication.")</f>
        <v>Focus on watch production details, careful structure design, strict quality control, easy communication.</v>
      </c>
      <c r="M90" s="25"/>
      <c r="N90" s="25"/>
      <c r="O90" s="25" t="str">
        <f ca="1">IFERROR(__xludf.DUMMYFUNCTION("""COMPUTED_VALUE"""),"N/A - manufacturer inventory")</f>
        <v>N/A - manufacturer inventory</v>
      </c>
      <c r="P90" s="25" t="str">
        <f ca="1">IFERROR(__xludf.DUMMYFUNCTION("""COMPUTED_VALUE"""),"unknown")</f>
        <v>unknown</v>
      </c>
      <c r="Q90" s="25" t="str">
        <f ca="1">IFERROR(__xludf.DUMMYFUNCTION("""COMPUTED_VALUE"""),"dealer_business")</f>
        <v>dealer_business</v>
      </c>
      <c r="R90" s="3" t="str">
        <f ca="1">IFERROR(__xludf.DUMMYFUNCTION("""COMPUTED_VALUE"""),"none")</f>
        <v>none</v>
      </c>
      <c r="S90" s="25" t="str">
        <f ca="1">IFERROR(__xludf.DUMMYFUNCTION("""COMPUTED_VALUE"""),"No approach needed - wrong target type")</f>
        <v>No approach needed - wrong target type</v>
      </c>
      <c r="T90" s="3"/>
      <c r="U90" s="3"/>
      <c r="V90" s="3"/>
      <c r="W90" s="3"/>
      <c r="X90" s="3">
        <f ca="1">IFERROR(__xludf.DUMMYFUNCTION("""COMPUTED_VALUE"""),0.0154)</f>
        <v>1.54E-2</v>
      </c>
      <c r="Y90" s="3" t="str">
        <f ca="1">IFERROR(__xludf.DUMMYFUNCTION("""COMPUTED_VALUE"""),"The images display various small, intricate metal components, likely watch movement plates or bridges, being measured for precision using a Mitutoyo ABSOLUTE digital indicator. The components appear to be new and are part of a manufacturing or quality con"&amp;"trol process, indicating a focus on precision watchmaking or component production. No complete watches are visible in any of the images.")</f>
        <v>The images display various small, intricate metal components, likely watch movement plates or bridges, being measured for precision using a Mitutoyo ABSOLUTE digital indicator. The components appear to be new and are part of a manufacturing or quality control process, indicating a focus on precision watchmaking or component production. No complete watches are visible in any of the images.</v>
      </c>
      <c r="Z90" s="3" t="str">
        <f ca="1">IFERROR(__xludf.DUMMYFUNCTION("""COMPUTED_VALUE"""),"This is clearly a watch manufacturing business focused on producing components, movements, and cases for other brands. They show manufacturing processes and quality control, not finished collectible watches that could be sourced.")</f>
        <v>This is clearly a watch manufacturing business focused on producing components, movements, and cases for other brands. They show manufacturing processes and quality control, not finished collectible watches that could be sourced.</v>
      </c>
      <c r="AA90" s="3" t="str">
        <f ca="1">IFERROR(__xludf.DUMMYFUNCTION("""COMPUTED_VALUE"""),"loupethis")</f>
        <v>loupethis</v>
      </c>
      <c r="AB90" s="3" t="str">
        <f ca="1">IFERROR(__xludf.DUMMYFUNCTION("""COMPUTED_VALUE"""),"collector_page")</f>
        <v>collector_page</v>
      </c>
      <c r="AC90" s="14">
        <f ca="1">IFERROR(__xludf.DUMMYFUNCTION("""COMPUTED_VALUE"""),46097)</f>
        <v>46097</v>
      </c>
    </row>
    <row r="91" spans="1:29" ht="12.5" x14ac:dyDescent="0.25">
      <c r="A91" s="3" t="str">
        <f ca="1">IFERROR(__xludf.DUMMYFUNCTION("""COMPUTED_VALUE"""),"watch_ful_mind")</f>
        <v>watch_ful_mind</v>
      </c>
      <c r="B91" s="3" t="str">
        <f ca="1">IFERROR(__xludf.DUMMYFUNCTION("""COMPUTED_VALUE"""),"Watchful Mind")</f>
        <v>Watchful Mind</v>
      </c>
      <c r="C91" s="3" t="str">
        <f ca="1">IFERROR(__xludf.DUMMYFUNCTION("""COMPUTED_VALUE"""),"collector")</f>
        <v>collector</v>
      </c>
      <c r="D91" s="24">
        <f ca="1">IFERROR(__xludf.DUMMYFUNCTION("""COMPUTED_VALUE"""),1)</f>
        <v>1</v>
      </c>
      <c r="E91" s="26" t="str">
        <f ca="1">IFERROR(__xludf.DUMMYFUNCTION("""COMPUTED_VALUE"""),"high")</f>
        <v>high</v>
      </c>
      <c r="F91" s="21" t="str">
        <f ca="1">IFERROR(__xludf.DUMMYFUNCTION("""COMPUTED_VALUE"""),"https://www.instagram.com/watch_ful_mind")</f>
        <v>https://www.instagram.com/watch_ful_mind</v>
      </c>
      <c r="G91" s="20">
        <f ca="1">IFERROR(__xludf.DUMMYFUNCTION("""COMPUTED_VALUE"""),1848)</f>
        <v>1848</v>
      </c>
      <c r="H91" s="20">
        <f ca="1">IFERROR(__xludf.DUMMYFUNCTION("""COMPUTED_VALUE"""),37)</f>
        <v>37</v>
      </c>
      <c r="I91" s="20" t="b">
        <f ca="1">IFERROR(__xludf.DUMMYFUNCTION("""COMPUTED_VALUE"""),FALSE)</f>
        <v>0</v>
      </c>
      <c r="J91" s="20" t="b">
        <f ca="1">IFERROR(__xludf.DUMMYFUNCTION("""COMPUTED_VALUE"""),FALSE)</f>
        <v>0</v>
      </c>
      <c r="K91" s="3"/>
      <c r="L91" s="3" t="str">
        <f ca="1">IFERROR(__xludf.DUMMYFUNCTION("""COMPUTED_VALUE"""),"Timepieces | Travel | Four Dogs | Music | Photos
Where watch, travel, dogs, music, and photos meet — the rest stays unspoken.")</f>
        <v>Timepieces | Travel | Four Dogs | Music | Photos
Where watch, travel, dogs, music, and photos meet — the rest stays unspoken.</v>
      </c>
      <c r="M91" s="25" t="str">
        <f ca="1">IFERROR(__xludf.DUMMYFUNCTION("""COMPUTED_VALUE"""),"Seiko, Orient, Apple, IWC")</f>
        <v>Seiko, Orient, Apple, IWC</v>
      </c>
      <c r="N91" s="25" t="str">
        <f ca="1">IFERROR(__xludf.DUMMYFUNCTION("""COMPUTED_VALUE"""),"Seiko SNZG15J1 (~$150-250) | Seiko 5 Sports ""Field"" SRPG39K1 (~$200-350) | Seiko Prospex SSC941 (~$300-500) | Seiko Macchina Sportiva SSC771 (~$300-500) | Seiko Style 60s GMT SSK013 (~$400-600) | Orient Mako III (~$200-350) | Apple Watch (~$200-800)")</f>
        <v>Seiko SNZG15J1 (~$150-250) | Seiko 5 Sports "Field" SRPG39K1 (~$200-350) | Seiko Prospex SSC941 (~$300-500) | Seiko Macchina Sportiva SSC771 (~$300-500) | Seiko Style 60s GMT SSK013 (~$400-600) | Orient Mako III (~$200-350) | Apple Watch (~$200-800)</v>
      </c>
      <c r="O91" s="25" t="str">
        <f ca="1">IFERROR(__xludf.DUMMYFUNCTION("""COMPUTED_VALUE"""),"$2,000 - $4,000")</f>
        <v>$2,000 - $4,000</v>
      </c>
      <c r="P91" s="25" t="str">
        <f ca="1">IFERROR(__xludf.DUMMYFUNCTION("""COMPUTED_VALUE"""),"unknown")</f>
        <v>unknown</v>
      </c>
      <c r="Q91" s="25" t="str">
        <f ca="1">IFERROR(__xludf.DUMMYFUNCTION("""COMPUTED_VALUE"""),"personal_collector")</f>
        <v>personal_collector</v>
      </c>
      <c r="R91" s="3" t="str">
        <f ca="1">IFERROR(__xludf.DUMMYFUNCTION("""COMPUTED_VALUE"""),"none")</f>
        <v>none</v>
      </c>
      <c r="S91" s="25" t="str">
        <f ca="1">IFERROR(__xludf.DUMMYFUNCTION("""COMPUTED_VALUE"""),"Do not approach for sourcing. This profile is not a target for high-value luxury watch acquisition. They might be interested in content about affordable alternatives or value propositions, but not as a source or buyer of rare/valuable watches.")</f>
        <v>Do not approach for sourcing. This profile is not a target for high-value luxury watch acquisition. They might be interested in content about affordable alternatives or value propositions, but not as a source or buyer of rare/valuable watches.</v>
      </c>
      <c r="T91" s="3" t="str">
        <f ca="1">IFERROR(__xludf.DUMMYFUNCTION("""COMPUTED_VALUE"""),"travel (UAE, Germany), residency in UAE (Dubai, Abu Dhabi)")</f>
        <v>travel (UAE, Germany), residency in UAE (Dubai, Abu Dhabi)</v>
      </c>
      <c r="U91" s="3"/>
      <c r="V91" s="3"/>
      <c r="W91" s="21" t="str">
        <f ca="1">IFERROR(__xludf.DUMMYFUNCTION("""COMPUTED_VALUE"""),"https://www.facebook.com/share/1C9o5qioNK/?mibextid=wwXIfr")</f>
        <v>https://www.facebook.com/share/1C9o5qioNK/?mibextid=wwXIfr</v>
      </c>
      <c r="X91" s="3">
        <f ca="1">IFERROR(__xludf.DUMMYFUNCTION("""COMPUTED_VALUE"""),0.0114)</f>
        <v>1.14E-2</v>
      </c>
      <c r="Y91" s="3" t="str">
        <f ca="1">IFERROR(__xludf.DUMMYFUNCTION("""COMPUTED_VALUE"""),"No images were provided for analysis.")</f>
        <v>No images were provided for analysis.</v>
      </c>
      <c r="Z91" s="3" t="str">
        <f ca="1">IFERROR(__xludf.DUMMYFUNCTION("""COMPUTED_VALUE"""),"This profile is classified as a collector, but specifically of affordable watches (predominantly Seiko and Orient). The user actively discusses avoiding 'overpriced watches' and failed to justify purchasing an IWC, indicating a focus on value rather than "&amp;"high-end luxury. Therefore, they are not a suitable target for sourcing rare or valuable luxury watches.")</f>
        <v>This profile is classified as a collector, but specifically of affordable watches (predominantly Seiko and Orient). The user actively discusses avoiding 'overpriced watches' and failed to justify purchasing an IWC, indicating a focus on value rather than high-end luxury. Therefore, they are not a suitable target for sourcing rare or valuable luxury watches.</v>
      </c>
      <c r="AA91" s="3" t="str">
        <f ca="1">IFERROR(__xludf.DUMMYFUNCTION("""COMPUTED_VALUE"""),"loupethis")</f>
        <v>loupethis</v>
      </c>
      <c r="AB91" s="3" t="str">
        <f ca="1">IFERROR(__xludf.DUMMYFUNCTION("""COMPUTED_VALUE"""),"collector_page")</f>
        <v>collector_page</v>
      </c>
      <c r="AC91" s="14">
        <f ca="1">IFERROR(__xludf.DUMMYFUNCTION("""COMPUTED_VALUE"""),46097)</f>
        <v>46097</v>
      </c>
    </row>
    <row r="92" spans="1:29" ht="12.5" x14ac:dyDescent="0.25">
      <c r="A92" s="3" t="str">
        <f ca="1">IFERROR(__xludf.DUMMYFUNCTION("""COMPUTED_VALUE"""),"sho_the_watch")</f>
        <v>sho_the_watch</v>
      </c>
      <c r="B92" s="3" t="str">
        <f ca="1">IFERROR(__xludf.DUMMYFUNCTION("""COMPUTED_VALUE"""),"Sho Chang")</f>
        <v>Sho Chang</v>
      </c>
      <c r="C92" s="3" t="str">
        <f ca="1">IFERROR(__xludf.DUMMYFUNCTION("""COMPUTED_VALUE"""),"enthusiast")</f>
        <v>enthusiast</v>
      </c>
      <c r="D92" s="24">
        <f ca="1">IFERROR(__xludf.DUMMYFUNCTION("""COMPUTED_VALUE"""),1)</f>
        <v>1</v>
      </c>
      <c r="E92" s="26" t="str">
        <f ca="1">IFERROR(__xludf.DUMMYFUNCTION("""COMPUTED_VALUE"""),"high")</f>
        <v>high</v>
      </c>
      <c r="F92" s="21" t="str">
        <f ca="1">IFERROR(__xludf.DUMMYFUNCTION("""COMPUTED_VALUE"""),"https://www.instagram.com/sho_the_watch")</f>
        <v>https://www.instagram.com/sho_the_watch</v>
      </c>
      <c r="G92" s="20">
        <f ca="1">IFERROR(__xludf.DUMMYFUNCTION("""COMPUTED_VALUE"""),245)</f>
        <v>245</v>
      </c>
      <c r="H92" s="20">
        <f ca="1">IFERROR(__xludf.DUMMYFUNCTION("""COMPUTED_VALUE"""),62)</f>
        <v>62</v>
      </c>
      <c r="I92" s="20" t="b">
        <f ca="1">IFERROR(__xludf.DUMMYFUNCTION("""COMPUTED_VALUE"""),FALSE)</f>
        <v>0</v>
      </c>
      <c r="J92" s="20" t="b">
        <f ca="1">IFERROR(__xludf.DUMMYFUNCTION("""COMPUTED_VALUE"""),TRUE)</f>
        <v>1</v>
      </c>
      <c r="K92" s="25" t="str">
        <f ca="1">IFERROR(__xludf.DUMMYFUNCTION("""COMPUTED_VALUE"""),"None,Jewelry/watches")</f>
        <v>None,Jewelry/watches</v>
      </c>
      <c r="L92" s="25" t="str">
        <f ca="1">IFERROR(__xludf.DUMMYFUNCTION("""COMPUTED_VALUE"""),"⏳ The Timekeeper")</f>
        <v>⏳ The Timekeeper</v>
      </c>
      <c r="M92" s="25" t="str">
        <f ca="1">IFERROR(__xludf.DUMMYFUNCTION("""COMPUTED_VALUE"""),"F.P. Journe, Patek Philippe, Rolex, Krayon, Daniel Roth, Girard-Perregaux, Ulysse Nardin, LEDERER, Hublot")</f>
        <v>F.P. Journe, Patek Philippe, Rolex, Krayon, Daniel Roth, Girard-Perregaux, Ulysse Nardin, LEDERER, Hublot</v>
      </c>
      <c r="N92" s="25" t="str">
        <f ca="1">IFERROR(__xludf.DUMMYFUNCTION("""COMPUTED_VALUE"""),"F.P. Journe Octa Automatique Lune N/A (~$100,000 - $200,000) | Patek Philippe Complication Annual Calendar Chronograph 5961P (~$300,000 - $500,000) | Rolex Daytona Turquoise Blue N/A (likely platinum or gold with ice blue dial) (~$100,000 - $200,000) | Kr"&amp;"ayon Anywhere Arborea C030-52 PT (~$100,000 - $200,000) | Patek Philippe Dress Watch (Salmon Dial) 6196P (~$50,000 - $100,000) | Daniel Roth Tourbillon N/A (~$50,000 - $150,000) | Girard-Perregaux Laureato Skeleton Ceramic N/A (~$30,000 - $50,000) | Ulyss"&amp;"e Nardin Black Blast Moonstruck N/A (~$70,000 - $150,000) | LEDERER Central Impulse Chronometer N/A (~$100,000 - $150,000) | Hublot X Murakami N/A (~$50,000 - $100,000) | Patek Philippe World Time 5230P (~$70,000 - $120,000)")</f>
        <v>F.P. Journe Octa Automatique Lune N/A (~$100,000 - $200,000) | Patek Philippe Complication Annual Calendar Chronograph 5961P (~$300,000 - $500,000) | Rolex Daytona Turquoise Blue N/A (likely platinum or gold with ice blue dial) (~$100,000 - $200,000) | Krayon Anywhere Arborea C030-52 PT (~$100,000 - $200,000) | Patek Philippe Dress Watch (Salmon Dial) 6196P (~$50,000 - $100,000) | Daniel Roth Tourbillon N/A (~$50,000 - $150,000) | Girard-Perregaux Laureato Skeleton Ceramic N/A (~$30,000 - $50,000) | Ulysse Nardin Black Blast Moonstruck N/A (~$70,000 - $150,000) | LEDERER Central Impulse Chronometer N/A (~$100,000 - $150,000) | Hublot X Murakami N/A (~$50,000 - $100,000) | Patek Philippe World Time 5230P (~$70,000 - $120,000)</v>
      </c>
      <c r="O92" s="25" t="str">
        <f ca="1">IFERROR(__xludf.DUMMYFUNCTION("""COMPUTED_VALUE"""),"N/A (ownership highly questionable)")</f>
        <v>N/A (ownership highly questionable)</v>
      </c>
      <c r="P92" s="25" t="str">
        <f ca="1">IFERROR(__xludf.DUMMYFUNCTION("""COMPUTED_VALUE"""),"unknown")</f>
        <v>unknown</v>
      </c>
      <c r="Q92" s="25" t="str">
        <f ca="1">IFERROR(__xludf.DUMMYFUNCTION("""COMPUTED_VALUE"""),"enthusiast_no_ownership")</f>
        <v>enthusiast_no_ownership</v>
      </c>
      <c r="R92" s="3" t="str">
        <f ca="1">IFERROR(__xludf.DUMMYFUNCTION("""COMPUTED_VALUE"""),"none")</f>
        <v>none</v>
      </c>
      <c r="S92" s="25" t="str">
        <f ca="1">IFERROR(__xludf.DUMMYFUNCTION("""COMPUTED_VALUE"""),"Do not approach. The profile's content appears to be speculative or fabricated, indicating a lack of genuine ownership or dealer inventory.")</f>
        <v>Do not approach. The profile's content appears to be speculative or fabricated, indicating a lack of genuine ownership or dealer inventory.</v>
      </c>
      <c r="T92" s="3"/>
      <c r="U92" s="3"/>
      <c r="V92" s="3"/>
      <c r="W92" s="3"/>
      <c r="X92" s="3">
        <f ca="1">IFERROR(__xludf.DUMMYFUNCTION("""COMPUTED_VALUE"""),0.0823)</f>
        <v>8.2299999999999998E-2</v>
      </c>
      <c r="Y92" s="3" t="str">
        <f ca="1">IFERROR(__xludf.DUMMYFUNCTION("""COMPUTED_VALUE"""),"The images display various high-end luxury watches, including F.P. Journe, Patek Philippe, Rolex, Krayon, Daniel Roth, Girard-Perregaux, and Ulysse Nardin, often shown as wrist shots with protective plastic still on the bezels.")</f>
        <v>The images display various high-end luxury watches, including F.P. Journe, Patek Philippe, Rolex, Krayon, Daniel Roth, Girard-Perregaux, and Ulysse Nardin, often shown as wrist shots with protective plastic still on the bezels.</v>
      </c>
      <c r="Z92" s="3" t="str">
        <f ca="1">IFERROR(__xludf.DUMMYFUNCTION("""COMPUTED_VALUE"""),"Despite being a 'Business Account' in the 'Jewelry/watches' category and showcasing extremely valuable watches, the captions contain strong indicators of fabricated content, such as references to non-existent Patek Philippe collections ('#Cubitus') and fu"&amp;"ture '2025 novelties.' This suggests the user is an enthusiast posting aspirational content, likely without actual ownership or dealer inventory. The low engagement rate further supports this assessment, making the profile irrelevant for sourcing.")</f>
        <v>Despite being a 'Business Account' in the 'Jewelry/watches' category and showcasing extremely valuable watches, the captions contain strong indicators of fabricated content, such as references to non-existent Patek Philippe collections ('#Cubitus') and future '2025 novelties.' This suggests the user is an enthusiast posting aspirational content, likely without actual ownership or dealer inventory. The low engagement rate further supports this assessment, making the profile irrelevant for sourcing.</v>
      </c>
      <c r="AA92" s="3" t="str">
        <f ca="1">IFERROR(__xludf.DUMMYFUNCTION("""COMPUTED_VALUE"""),"loupethis")</f>
        <v>loupethis</v>
      </c>
      <c r="AB92" s="3" t="str">
        <f ca="1">IFERROR(__xludf.DUMMYFUNCTION("""COMPUTED_VALUE"""),"collector_page")</f>
        <v>collector_page</v>
      </c>
      <c r="AC92" s="14">
        <f ca="1">IFERROR(__xludf.DUMMYFUNCTION("""COMPUTED_VALUE"""),46097)</f>
        <v>46097</v>
      </c>
    </row>
    <row r="93" spans="1:29" ht="12.5" x14ac:dyDescent="0.25">
      <c r="A93" s="3" t="str">
        <f ca="1">IFERROR(__xludf.DUMMYFUNCTION("""COMPUTED_VALUE"""),"daniil_tretyakov_")</f>
        <v>daniil_tretyakov_</v>
      </c>
      <c r="B93" s="3" t="str">
        <f ca="1">IFERROR(__xludf.DUMMYFUNCTION("""COMPUTED_VALUE"""),"Daniil Tretyakov")</f>
        <v>Daniil Tretyakov</v>
      </c>
      <c r="C93" s="3" t="str">
        <f ca="1">IFERROR(__xludf.DUMMYFUNCTION("""COMPUTED_VALUE"""),"enthusiast")</f>
        <v>enthusiast</v>
      </c>
      <c r="D93" s="20">
        <f ca="1">IFERROR(__xludf.DUMMYFUNCTION("""COMPUTED_VALUE"""),1)</f>
        <v>1</v>
      </c>
      <c r="E93" s="20" t="str">
        <f ca="1">IFERROR(__xludf.DUMMYFUNCTION("""COMPUTED_VALUE"""),"medium")</f>
        <v>medium</v>
      </c>
      <c r="F93" s="21" t="str">
        <f ca="1">IFERROR(__xludf.DUMMYFUNCTION("""COMPUTED_VALUE"""),"https://www.instagram.com/daniil_tretyakov_")</f>
        <v>https://www.instagram.com/daniil_tretyakov_</v>
      </c>
      <c r="G93" s="20">
        <f ca="1">IFERROR(__xludf.DUMMYFUNCTION("""COMPUTED_VALUE"""),619972)</f>
        <v>619972</v>
      </c>
      <c r="H93" s="20">
        <f ca="1">IFERROR(__xludf.DUMMYFUNCTION("""COMPUTED_VALUE"""),184)</f>
        <v>184</v>
      </c>
      <c r="I93" s="20" t="b">
        <f ca="1">IFERROR(__xludf.DUMMYFUNCTION("""COMPUTED_VALUE"""),FALSE)</f>
        <v>0</v>
      </c>
      <c r="J93" s="20" t="b">
        <f ca="1">IFERROR(__xludf.DUMMYFUNCTION("""COMPUTED_VALUE"""),FALSE)</f>
        <v>0</v>
      </c>
      <c r="K93" s="3" t="str">
        <f ca="1">IFERROR(__xludf.DUMMYFUNCTION("""COMPUTED_VALUE"""),"Author")</f>
        <v>Author</v>
      </c>
      <c r="L93" s="3" t="str">
        <f ca="1">IFERROR(__xludf.DUMMYFUNCTION("""COMPUTED_VALUE"""),"Official account 
YouTube blogger 
Public figure 
CEO «Группа М»")</f>
        <v>Official account 
YouTube blogger 
Public figure 
CEO «Группа М»</v>
      </c>
      <c r="M93" s="3"/>
      <c r="N93" s="3"/>
      <c r="O93" s="25" t="str">
        <f ca="1">IFERROR(__xludf.DUMMYFUNCTION("""COMPUTED_VALUE"""),"Unknown (for watches); Over $1,000,000 USD (for cars)")</f>
        <v>Unknown (for watches); Over $1,000,000 USD (for cars)</v>
      </c>
      <c r="P93" s="27" t="str">
        <f ca="1">IFERROR(__xludf.DUMMYFUNCTION("""COMPUTED_VALUE"""),"ultra-high")</f>
        <v>ultra-high</v>
      </c>
      <c r="Q93" s="25" t="str">
        <f ca="1">IFERROR(__xludf.DUMMYFUNCTION("""COMPUTED_VALUE"""),"influencer")</f>
        <v>influencer</v>
      </c>
      <c r="R93" s="3" t="str">
        <f ca="1">IFERROR(__xludf.DUMMYFUNCTION("""COMPUTED_VALUE"""),"low")</f>
        <v>low</v>
      </c>
      <c r="S93" s="3" t="str">
        <f ca="1">IFERROR(__xludf.DUMMYFUNCTION("""COMPUTED_VALUE"""),"Do not approach for luxury watch sourcing. This profile is not relevant for the core business goal of sourcing rare/valuable watches. If the business were to expand into luxury car sourcing or influencer-related collectibles, he would be a high-priority t"&amp;"arget.")</f>
        <v>Do not approach for luxury watch sourcing. This profile is not relevant for the core business goal of sourcing rare/valuable watches. If the business were to expand into luxury car sourcing or influencer-related collectibles, he would be a high-priority target.</v>
      </c>
      <c r="T93" s="3" t="str">
        <f ca="1">IFERROR(__xludf.DUMMYFUNCTION("""COMPUTED_VALUE"""),"Multiple high-end luxury cars (BMW M4, M5, X5, Porsche Taycan), Explicitly states spending 60,000,000 rubles (approx. $650,000 USD) on cars, Collecting cars previously owned by famous YouTubers (Misha Litvin, Erik Davidich), CEO of 'Группа М', YouTube blo"&amp;"gger and public figure with a large following, Fine dining experiences (turtle and duck tongues), High-end car detailing location (Brooklands Detailing)")</f>
        <v>Multiple high-end luxury cars (BMW M4, M5, X5, Porsche Taycan), Explicitly states spending 60,000,000 rubles (approx. $650,000 USD) on cars, Collecting cars previously owned by famous YouTubers (Misha Litvin, Erik Davidich), CEO of 'Группа М', YouTube blogger and public figure with a large following, Fine dining experiences (turtle and duck tongues), High-end car detailing location (Brooklands Detailing)</v>
      </c>
      <c r="U93" s="3"/>
      <c r="V93" s="3"/>
      <c r="W93" s="21" t="str">
        <f ca="1">IFERROR(__xludf.DUMMYFUNCTION("""COMPUTED_VALUE"""),"https://www.youtube.com/channel/UCegbn_C_Eb-iKxN065xVlHg")</f>
        <v>https://www.youtube.com/channel/UCegbn_C_Eb-iKxN065xVlHg</v>
      </c>
      <c r="X93" s="3">
        <f ca="1">IFERROR(__xludf.DUMMYFUNCTION("""COMPUTED_VALUE"""),0.0096)</f>
        <v>9.5999999999999992E-3</v>
      </c>
      <c r="Y93" s="3" t="str">
        <f ca="1">IFERROR(__xludf.DUMMYFUNCTION("""COMPUTED_VALUE"""),"The images show Daniil Tretyakov in a car showroom, shaking hands with individuals, and posing with several luxury cars including a blue BMW M4 and a gold-wrapped BMW X5. Other images feature the cars prominently.")</f>
        <v>The images show Daniil Tretyakov in a car showroom, shaking hands with individuals, and posing with several luxury cars including a blue BMW M4 and a gold-wrapped BMW X5. Other images feature the cars prominently.</v>
      </c>
      <c r="Z93" s="3" t="str">
        <f ca="1">IFERROR(__xludf.DUMMYFUNCTION("""COMPUTED_VALUE"""),"Daniil Tretyakov is a wealthy public figure and YouTube blogger who demonstrates significant purchasing power and a strong interest in collecting luxury cars, specifically those with a unique provenance from other influencers. However, despite his high ne"&amp;"t worth and collector tendencies, there is no indication from the images or captions that he is a collector of luxury watches. His visible wristwear does not suggest high-value timepieces, making him irrelevant for a luxury watch sourcing business.")</f>
        <v>Daniil Tretyakov is a wealthy public figure and YouTube blogger who demonstrates significant purchasing power and a strong interest in collecting luxury cars, specifically those with a unique provenance from other influencers. However, despite his high net worth and collector tendencies, there is no indication from the images or captions that he is a collector of luxury watches. His visible wristwear does not suggest high-value timepieces, making him irrelevant for a luxury watch sourcing business.</v>
      </c>
      <c r="AA93" s="3" t="str">
        <f ca="1">IFERROR(__xludf.DUMMYFUNCTION("""COMPUTED_VALUE"""),"watch_investor")</f>
        <v>watch_investor</v>
      </c>
      <c r="AB93" s="3" t="str">
        <f ca="1">IFERROR(__xludf.DUMMYFUNCTION("""COMPUTED_VALUE"""),"dealer")</f>
        <v>dealer</v>
      </c>
      <c r="AC93" s="14">
        <f ca="1">IFERROR(__xludf.DUMMYFUNCTION("""COMPUTED_VALUE"""),46097)</f>
        <v>46097</v>
      </c>
    </row>
    <row r="94" spans="1:29" ht="12.5" x14ac:dyDescent="0.25">
      <c r="A94" s="3"/>
      <c r="B94" s="3"/>
      <c r="C94" s="3"/>
      <c r="D94" s="20"/>
      <c r="E94" s="20"/>
      <c r="F94" s="3"/>
      <c r="G94" s="20"/>
      <c r="H94" s="20"/>
      <c r="I94" s="20"/>
      <c r="J94" s="20"/>
      <c r="K94" s="3"/>
      <c r="L94" s="3"/>
      <c r="M94" s="3"/>
      <c r="N94" s="3"/>
      <c r="O94" s="3"/>
      <c r="P94" s="3"/>
      <c r="Q94" s="3"/>
      <c r="R94" s="3"/>
      <c r="S94" s="3"/>
      <c r="T94" s="3"/>
      <c r="U94" s="3"/>
      <c r="V94" s="3"/>
      <c r="W94" s="3"/>
      <c r="X94" s="3"/>
      <c r="Y94" s="3"/>
      <c r="Z94" s="3"/>
      <c r="AA94" s="3"/>
      <c r="AB94" s="3"/>
      <c r="AC94" s="3"/>
    </row>
    <row r="95" spans="1:29" ht="12.5" x14ac:dyDescent="0.25">
      <c r="A95" s="3"/>
      <c r="B95" s="3"/>
      <c r="C95" s="3"/>
      <c r="D95" s="20"/>
      <c r="E95" s="20"/>
      <c r="F95" s="3"/>
      <c r="G95" s="20"/>
      <c r="H95" s="20"/>
      <c r="I95" s="20"/>
      <c r="J95" s="20"/>
      <c r="K95" s="3"/>
      <c r="L95" s="3"/>
      <c r="M95" s="3"/>
      <c r="N95" s="3"/>
      <c r="O95" s="3"/>
      <c r="P95" s="3"/>
      <c r="Q95" s="3"/>
      <c r="R95" s="3"/>
      <c r="S95" s="3"/>
      <c r="T95" s="3"/>
      <c r="U95" s="3"/>
      <c r="V95" s="3"/>
      <c r="W95" s="3"/>
      <c r="X95" s="3"/>
      <c r="Y95" s="3"/>
      <c r="Z95" s="3"/>
      <c r="AA95" s="3"/>
      <c r="AB95" s="3"/>
      <c r="AC95" s="3"/>
    </row>
    <row r="96" spans="1:29" ht="12.5" x14ac:dyDescent="0.25">
      <c r="A96" s="3"/>
      <c r="B96" s="3"/>
      <c r="C96" s="3"/>
      <c r="D96" s="20"/>
      <c r="E96" s="20"/>
      <c r="F96" s="3"/>
      <c r="G96" s="20"/>
      <c r="H96" s="20"/>
      <c r="I96" s="20"/>
      <c r="J96" s="20"/>
      <c r="K96" s="3"/>
      <c r="L96" s="3"/>
      <c r="M96" s="3"/>
      <c r="N96" s="3"/>
      <c r="O96" s="3"/>
      <c r="P96" s="3"/>
      <c r="Q96" s="3"/>
      <c r="R96" s="3"/>
      <c r="S96" s="3"/>
      <c r="T96" s="3"/>
      <c r="U96" s="3"/>
      <c r="V96" s="3"/>
      <c r="W96" s="3"/>
      <c r="X96" s="3"/>
      <c r="Y96" s="3"/>
      <c r="Z96" s="3"/>
      <c r="AA96" s="3"/>
      <c r="AB96" s="3"/>
      <c r="AC96" s="3"/>
    </row>
    <row r="97" spans="1:29" ht="12.5" x14ac:dyDescent="0.25">
      <c r="A97" s="3"/>
      <c r="B97" s="3"/>
      <c r="C97" s="3"/>
      <c r="D97" s="20"/>
      <c r="E97" s="20"/>
      <c r="F97" s="3"/>
      <c r="G97" s="20"/>
      <c r="H97" s="20"/>
      <c r="I97" s="20"/>
      <c r="J97" s="20"/>
      <c r="K97" s="3"/>
      <c r="L97" s="3"/>
      <c r="M97" s="3"/>
      <c r="N97" s="3"/>
      <c r="O97" s="3"/>
      <c r="P97" s="3"/>
      <c r="Q97" s="3"/>
      <c r="R97" s="3"/>
      <c r="S97" s="3"/>
      <c r="T97" s="3"/>
      <c r="U97" s="3"/>
      <c r="V97" s="3"/>
      <c r="W97" s="3"/>
      <c r="X97" s="3"/>
      <c r="Y97" s="3"/>
      <c r="Z97" s="3"/>
      <c r="AA97" s="3"/>
      <c r="AB97" s="3"/>
      <c r="AC97" s="3"/>
    </row>
    <row r="98" spans="1:29" ht="12.5" x14ac:dyDescent="0.25">
      <c r="A98" s="3"/>
      <c r="B98" s="3"/>
      <c r="C98" s="3"/>
      <c r="D98" s="20"/>
      <c r="E98" s="20"/>
      <c r="F98" s="3"/>
      <c r="G98" s="20"/>
      <c r="H98" s="20"/>
      <c r="I98" s="20"/>
      <c r="J98" s="20"/>
      <c r="K98" s="3"/>
      <c r="L98" s="3"/>
      <c r="M98" s="3"/>
      <c r="N98" s="3"/>
      <c r="O98" s="3"/>
      <c r="P98" s="3"/>
      <c r="Q98" s="3"/>
      <c r="R98" s="3"/>
      <c r="S98" s="3"/>
      <c r="T98" s="3"/>
      <c r="U98" s="3"/>
      <c r="V98" s="3"/>
      <c r="W98" s="3"/>
      <c r="X98" s="3"/>
      <c r="Y98" s="3"/>
      <c r="Z98" s="3"/>
      <c r="AA98" s="3"/>
      <c r="AB98" s="3"/>
      <c r="AC98" s="3"/>
    </row>
    <row r="99" spans="1:29" ht="12.5" x14ac:dyDescent="0.25">
      <c r="A99" s="3"/>
      <c r="B99" s="3"/>
      <c r="C99" s="3"/>
      <c r="D99" s="20"/>
      <c r="E99" s="20"/>
      <c r="F99" s="3"/>
      <c r="G99" s="20"/>
      <c r="H99" s="20"/>
      <c r="I99" s="20"/>
      <c r="J99" s="20"/>
      <c r="K99" s="3"/>
      <c r="L99" s="3"/>
      <c r="M99" s="3"/>
      <c r="N99" s="3"/>
      <c r="O99" s="3"/>
      <c r="P99" s="3"/>
      <c r="Q99" s="3"/>
      <c r="R99" s="3"/>
      <c r="S99" s="3"/>
      <c r="T99" s="3"/>
      <c r="U99" s="3"/>
      <c r="V99" s="3"/>
      <c r="W99" s="3"/>
      <c r="X99" s="3"/>
      <c r="Y99" s="3"/>
      <c r="Z99" s="3"/>
      <c r="AA99" s="3"/>
      <c r="AB99" s="3"/>
      <c r="AC99" s="3"/>
    </row>
    <row r="100" spans="1:29" ht="12.5" x14ac:dyDescent="0.25">
      <c r="A100" s="3"/>
      <c r="B100" s="3"/>
      <c r="C100" s="3"/>
      <c r="D100" s="20"/>
      <c r="E100" s="20"/>
      <c r="F100" s="3"/>
      <c r="G100" s="20"/>
      <c r="H100" s="20"/>
      <c r="I100" s="20"/>
      <c r="J100" s="20"/>
      <c r="K100" s="3"/>
      <c r="L100" s="3"/>
      <c r="M100" s="3"/>
      <c r="N100" s="3"/>
      <c r="O100" s="3"/>
      <c r="P100" s="3"/>
      <c r="Q100" s="3"/>
      <c r="R100" s="3"/>
      <c r="S100" s="3"/>
      <c r="T100" s="3"/>
      <c r="U100" s="3"/>
      <c r="V100" s="3"/>
      <c r="W100" s="3"/>
      <c r="X100" s="3"/>
      <c r="Y100" s="3"/>
      <c r="Z100" s="3"/>
      <c r="AA100" s="3"/>
      <c r="AB100" s="3"/>
      <c r="AC100" s="3"/>
    </row>
    <row r="101" spans="1:29" ht="12.5" x14ac:dyDescent="0.25">
      <c r="A101" s="3"/>
      <c r="B101" s="3"/>
      <c r="C101" s="3"/>
      <c r="D101" s="20"/>
      <c r="E101" s="20"/>
      <c r="F101" s="3"/>
      <c r="G101" s="20"/>
      <c r="H101" s="20"/>
      <c r="I101" s="20"/>
      <c r="J101" s="20"/>
      <c r="K101" s="3"/>
      <c r="L101" s="3"/>
      <c r="M101" s="3"/>
      <c r="N101" s="3"/>
      <c r="O101" s="3"/>
      <c r="P101" s="3"/>
      <c r="Q101" s="3"/>
      <c r="R101" s="3"/>
      <c r="S101" s="3"/>
      <c r="T101" s="3"/>
      <c r="U101" s="3"/>
      <c r="V101" s="3"/>
      <c r="W101" s="3"/>
      <c r="X101" s="3"/>
      <c r="Y101" s="3"/>
      <c r="Z101" s="3"/>
      <c r="AA101" s="3"/>
      <c r="AB101" s="3"/>
      <c r="AC101" s="3"/>
    </row>
    <row r="102" spans="1:29" ht="12.5" x14ac:dyDescent="0.25">
      <c r="A102" s="3"/>
      <c r="B102" s="3"/>
      <c r="C102" s="3"/>
      <c r="D102" s="20"/>
      <c r="E102" s="20"/>
      <c r="F102" s="3"/>
      <c r="G102" s="20"/>
      <c r="H102" s="20"/>
      <c r="I102" s="20"/>
      <c r="J102" s="20"/>
      <c r="K102" s="3"/>
      <c r="L102" s="3"/>
      <c r="M102" s="3"/>
      <c r="N102" s="3"/>
      <c r="O102" s="3"/>
      <c r="P102" s="3"/>
      <c r="Q102" s="3"/>
      <c r="R102" s="3"/>
      <c r="S102" s="3"/>
      <c r="T102" s="3"/>
      <c r="U102" s="3"/>
      <c r="V102" s="3"/>
      <c r="W102" s="3"/>
      <c r="X102" s="3"/>
      <c r="Y102" s="3"/>
      <c r="Z102" s="3"/>
      <c r="AA102" s="3"/>
      <c r="AB102" s="3"/>
      <c r="AC102" s="3"/>
    </row>
    <row r="103" spans="1:29" ht="12.5" x14ac:dyDescent="0.25">
      <c r="A103" s="3"/>
      <c r="B103" s="3"/>
      <c r="C103" s="3"/>
      <c r="D103" s="20"/>
      <c r="E103" s="20"/>
      <c r="F103" s="3"/>
      <c r="G103" s="20"/>
      <c r="H103" s="20"/>
      <c r="I103" s="20"/>
      <c r="J103" s="20"/>
      <c r="K103" s="3"/>
      <c r="L103" s="3"/>
      <c r="M103" s="3"/>
      <c r="N103" s="3"/>
      <c r="O103" s="3"/>
      <c r="P103" s="3"/>
      <c r="Q103" s="3"/>
      <c r="R103" s="3"/>
      <c r="S103" s="3"/>
      <c r="T103" s="3"/>
      <c r="U103" s="3"/>
      <c r="V103" s="3"/>
      <c r="W103" s="3"/>
      <c r="X103" s="3"/>
      <c r="Y103" s="3"/>
      <c r="Z103" s="3"/>
      <c r="AA103" s="3"/>
      <c r="AB103" s="3"/>
      <c r="AC103" s="3"/>
    </row>
    <row r="104" spans="1:29" ht="12.5" x14ac:dyDescent="0.25">
      <c r="A104" s="3"/>
      <c r="B104" s="3"/>
      <c r="C104" s="3"/>
      <c r="D104" s="20"/>
      <c r="E104" s="20"/>
      <c r="F104" s="3"/>
      <c r="G104" s="20"/>
      <c r="H104" s="20"/>
      <c r="I104" s="20"/>
      <c r="J104" s="20"/>
      <c r="K104" s="3"/>
      <c r="L104" s="3"/>
      <c r="M104" s="3"/>
      <c r="N104" s="3"/>
      <c r="O104" s="3"/>
      <c r="P104" s="3"/>
      <c r="Q104" s="3"/>
      <c r="R104" s="3"/>
      <c r="S104" s="3"/>
      <c r="T104" s="3"/>
      <c r="U104" s="3"/>
      <c r="V104" s="3"/>
      <c r="W104" s="3"/>
      <c r="X104" s="3"/>
      <c r="Y104" s="3"/>
      <c r="Z104" s="3"/>
      <c r="AA104" s="3"/>
      <c r="AB104" s="3"/>
      <c r="AC104" s="3"/>
    </row>
    <row r="105" spans="1:29" ht="12.5" x14ac:dyDescent="0.25">
      <c r="A105" s="3"/>
      <c r="B105" s="3"/>
      <c r="C105" s="3"/>
      <c r="D105" s="20"/>
      <c r="E105" s="20"/>
      <c r="F105" s="3"/>
      <c r="G105" s="20"/>
      <c r="H105" s="20"/>
      <c r="I105" s="20"/>
      <c r="J105" s="20"/>
      <c r="K105" s="3"/>
      <c r="L105" s="3"/>
      <c r="M105" s="3"/>
      <c r="N105" s="3"/>
      <c r="O105" s="3"/>
      <c r="P105" s="3"/>
      <c r="Q105" s="3"/>
      <c r="R105" s="3"/>
      <c r="S105" s="3"/>
      <c r="T105" s="3"/>
      <c r="U105" s="3"/>
      <c r="V105" s="3"/>
      <c r="W105" s="3"/>
      <c r="X105" s="3"/>
      <c r="Y105" s="3"/>
      <c r="Z105" s="3"/>
      <c r="AA105" s="3"/>
      <c r="AB105" s="3"/>
      <c r="AC105" s="3"/>
    </row>
    <row r="106" spans="1:29" ht="12.5" x14ac:dyDescent="0.25">
      <c r="A106" s="3"/>
      <c r="B106" s="3"/>
      <c r="C106" s="3"/>
      <c r="D106" s="20"/>
      <c r="E106" s="20"/>
      <c r="F106" s="3"/>
      <c r="G106" s="20"/>
      <c r="H106" s="20"/>
      <c r="I106" s="20"/>
      <c r="J106" s="20"/>
      <c r="K106" s="3"/>
      <c r="L106" s="3"/>
      <c r="M106" s="3"/>
      <c r="N106" s="3"/>
      <c r="O106" s="3"/>
      <c r="P106" s="3"/>
      <c r="Q106" s="3"/>
      <c r="R106" s="3"/>
      <c r="S106" s="3"/>
      <c r="T106" s="3"/>
      <c r="U106" s="3"/>
      <c r="V106" s="3"/>
      <c r="W106" s="3"/>
      <c r="X106" s="3"/>
      <c r="Y106" s="3"/>
      <c r="Z106" s="3"/>
      <c r="AA106" s="3"/>
      <c r="AB106" s="3"/>
      <c r="AC106" s="3"/>
    </row>
    <row r="107" spans="1:29" ht="12.5" x14ac:dyDescent="0.25">
      <c r="A107" s="3"/>
      <c r="B107" s="3"/>
      <c r="C107" s="3"/>
      <c r="D107" s="20"/>
      <c r="E107" s="20"/>
      <c r="F107" s="3"/>
      <c r="G107" s="20"/>
      <c r="H107" s="20"/>
      <c r="I107" s="20"/>
      <c r="J107" s="20"/>
      <c r="K107" s="3"/>
      <c r="L107" s="3"/>
      <c r="M107" s="3"/>
      <c r="N107" s="3"/>
      <c r="O107" s="3"/>
      <c r="P107" s="3"/>
      <c r="Q107" s="3"/>
      <c r="R107" s="3"/>
      <c r="S107" s="3"/>
      <c r="T107" s="3"/>
      <c r="U107" s="3"/>
      <c r="V107" s="3"/>
      <c r="W107" s="3"/>
      <c r="X107" s="3"/>
      <c r="Y107" s="3"/>
      <c r="Z107" s="3"/>
      <c r="AA107" s="3"/>
      <c r="AB107" s="3"/>
      <c r="AC107" s="3"/>
    </row>
    <row r="108" spans="1:29" ht="12.5" x14ac:dyDescent="0.25">
      <c r="A108" s="3"/>
      <c r="B108" s="3"/>
      <c r="C108" s="3"/>
      <c r="D108" s="20"/>
      <c r="E108" s="20"/>
      <c r="F108" s="3"/>
      <c r="G108" s="20"/>
      <c r="H108" s="20"/>
      <c r="I108" s="20"/>
      <c r="J108" s="20"/>
      <c r="K108" s="3"/>
      <c r="L108" s="3"/>
      <c r="M108" s="3"/>
      <c r="N108" s="3"/>
      <c r="O108" s="3"/>
      <c r="P108" s="3"/>
      <c r="Q108" s="3"/>
      <c r="R108" s="3"/>
      <c r="S108" s="3"/>
      <c r="T108" s="3"/>
      <c r="U108" s="3"/>
      <c r="V108" s="3"/>
      <c r="W108" s="3"/>
      <c r="X108" s="3"/>
      <c r="Y108" s="3"/>
      <c r="Z108" s="3"/>
      <c r="AA108" s="3"/>
      <c r="AB108" s="3"/>
      <c r="AC108" s="3"/>
    </row>
    <row r="109" spans="1:29" ht="12.5" x14ac:dyDescent="0.25">
      <c r="A109" s="3"/>
      <c r="B109" s="3"/>
      <c r="C109" s="3"/>
      <c r="D109" s="20"/>
      <c r="E109" s="20"/>
      <c r="F109" s="3"/>
      <c r="G109" s="20"/>
      <c r="H109" s="20"/>
      <c r="I109" s="20"/>
      <c r="J109" s="20"/>
      <c r="K109" s="3"/>
      <c r="L109" s="3"/>
      <c r="M109" s="3"/>
      <c r="N109" s="3"/>
      <c r="O109" s="3"/>
      <c r="P109" s="3"/>
      <c r="Q109" s="3"/>
      <c r="R109" s="3"/>
      <c r="S109" s="3"/>
      <c r="T109" s="3"/>
      <c r="U109" s="3"/>
      <c r="V109" s="3"/>
      <c r="W109" s="3"/>
      <c r="X109" s="3"/>
      <c r="Y109" s="3"/>
      <c r="Z109" s="3"/>
      <c r="AA109" s="3"/>
      <c r="AB109" s="3"/>
      <c r="AC109" s="3"/>
    </row>
    <row r="110" spans="1:29" ht="12.5" x14ac:dyDescent="0.25">
      <c r="A110" s="3"/>
      <c r="B110" s="3"/>
      <c r="C110" s="3"/>
      <c r="D110" s="20"/>
      <c r="E110" s="20"/>
      <c r="F110" s="3"/>
      <c r="G110" s="20"/>
      <c r="H110" s="20"/>
      <c r="I110" s="20"/>
      <c r="J110" s="20"/>
      <c r="K110" s="3"/>
      <c r="L110" s="3"/>
      <c r="M110" s="3"/>
      <c r="N110" s="3"/>
      <c r="O110" s="3"/>
      <c r="P110" s="3"/>
      <c r="Q110" s="3"/>
      <c r="R110" s="3"/>
      <c r="S110" s="3"/>
      <c r="T110" s="3"/>
      <c r="U110" s="3"/>
      <c r="V110" s="3"/>
      <c r="W110" s="3"/>
      <c r="X110" s="3"/>
      <c r="Y110" s="3"/>
      <c r="Z110" s="3"/>
      <c r="AA110" s="3"/>
      <c r="AB110" s="3"/>
      <c r="AC110" s="3"/>
    </row>
    <row r="111" spans="1:29" ht="12.5" x14ac:dyDescent="0.25">
      <c r="A111" s="3"/>
      <c r="B111" s="3"/>
      <c r="C111" s="3"/>
      <c r="D111" s="20"/>
      <c r="E111" s="20"/>
      <c r="F111" s="3"/>
      <c r="G111" s="20"/>
      <c r="H111" s="20"/>
      <c r="I111" s="20"/>
      <c r="J111" s="20"/>
      <c r="K111" s="3"/>
      <c r="L111" s="3"/>
      <c r="M111" s="3"/>
      <c r="N111" s="3"/>
      <c r="O111" s="3"/>
      <c r="P111" s="3"/>
      <c r="Q111" s="3"/>
      <c r="R111" s="3"/>
      <c r="S111" s="3"/>
      <c r="T111" s="3"/>
      <c r="U111" s="3"/>
      <c r="V111" s="3"/>
      <c r="W111" s="3"/>
      <c r="X111" s="3"/>
      <c r="Y111" s="3"/>
      <c r="Z111" s="3"/>
      <c r="AA111" s="3"/>
      <c r="AB111" s="3"/>
      <c r="AC111" s="3"/>
    </row>
    <row r="112" spans="1:29" ht="12.5" x14ac:dyDescent="0.25">
      <c r="A112" s="3"/>
      <c r="B112" s="3"/>
      <c r="C112" s="3"/>
      <c r="D112" s="20"/>
      <c r="E112" s="20"/>
      <c r="F112" s="3"/>
      <c r="G112" s="20"/>
      <c r="H112" s="20"/>
      <c r="I112" s="20"/>
      <c r="J112" s="20"/>
      <c r="K112" s="3"/>
      <c r="L112" s="3"/>
      <c r="M112" s="3"/>
      <c r="N112" s="3"/>
      <c r="O112" s="3"/>
      <c r="P112" s="3"/>
      <c r="Q112" s="3"/>
      <c r="R112" s="3"/>
      <c r="S112" s="3"/>
      <c r="T112" s="3"/>
      <c r="U112" s="3"/>
      <c r="V112" s="3"/>
      <c r="W112" s="3"/>
      <c r="X112" s="3"/>
      <c r="Y112" s="3"/>
      <c r="Z112" s="3"/>
      <c r="AA112" s="3"/>
      <c r="AB112" s="3"/>
      <c r="AC112" s="3"/>
    </row>
    <row r="113" spans="1:29" ht="12.5" x14ac:dyDescent="0.25">
      <c r="A113" s="3"/>
      <c r="B113" s="3"/>
      <c r="C113" s="3"/>
      <c r="D113" s="20"/>
      <c r="E113" s="20"/>
      <c r="F113" s="3"/>
      <c r="G113" s="20"/>
      <c r="H113" s="20"/>
      <c r="I113" s="20"/>
      <c r="J113" s="20"/>
      <c r="K113" s="3"/>
      <c r="L113" s="3"/>
      <c r="M113" s="3"/>
      <c r="N113" s="3"/>
      <c r="O113" s="3"/>
      <c r="P113" s="3"/>
      <c r="Q113" s="3"/>
      <c r="R113" s="3"/>
      <c r="S113" s="3"/>
      <c r="T113" s="3"/>
      <c r="U113" s="3"/>
      <c r="V113" s="3"/>
      <c r="W113" s="3"/>
      <c r="X113" s="3"/>
      <c r="Y113" s="3"/>
      <c r="Z113" s="3"/>
      <c r="AA113" s="3"/>
      <c r="AB113" s="3"/>
      <c r="AC113" s="3"/>
    </row>
    <row r="114" spans="1:29" ht="12.5" x14ac:dyDescent="0.25">
      <c r="A114" s="3"/>
      <c r="B114" s="3"/>
      <c r="C114" s="3"/>
      <c r="D114" s="20"/>
      <c r="E114" s="20"/>
      <c r="F114" s="3"/>
      <c r="G114" s="20"/>
      <c r="H114" s="20"/>
      <c r="I114" s="20"/>
      <c r="J114" s="20"/>
      <c r="K114" s="3"/>
      <c r="L114" s="3"/>
      <c r="M114" s="3"/>
      <c r="N114" s="3"/>
      <c r="O114" s="3"/>
      <c r="P114" s="3"/>
      <c r="Q114" s="3"/>
      <c r="R114" s="3"/>
      <c r="S114" s="3"/>
      <c r="T114" s="3"/>
      <c r="U114" s="3"/>
      <c r="V114" s="3"/>
      <c r="W114" s="3"/>
      <c r="X114" s="3"/>
      <c r="Y114" s="3"/>
      <c r="Z114" s="3"/>
      <c r="AA114" s="3"/>
      <c r="AB114" s="3"/>
      <c r="AC114" s="3"/>
    </row>
    <row r="115" spans="1:29" ht="12.5" x14ac:dyDescent="0.25">
      <c r="A115" s="3"/>
      <c r="B115" s="3"/>
      <c r="C115" s="3"/>
      <c r="D115" s="20"/>
      <c r="E115" s="20"/>
      <c r="F115" s="3"/>
      <c r="G115" s="20"/>
      <c r="H115" s="20"/>
      <c r="I115" s="20"/>
      <c r="J115" s="20"/>
      <c r="K115" s="3"/>
      <c r="L115" s="3"/>
      <c r="M115" s="3"/>
      <c r="N115" s="3"/>
      <c r="O115" s="3"/>
      <c r="P115" s="3"/>
      <c r="Q115" s="3"/>
      <c r="R115" s="3"/>
      <c r="S115" s="3"/>
      <c r="T115" s="3"/>
      <c r="U115" s="3"/>
      <c r="V115" s="3"/>
      <c r="W115" s="3"/>
      <c r="X115" s="3"/>
      <c r="Y115" s="3"/>
      <c r="Z115" s="3"/>
      <c r="AA115" s="3"/>
      <c r="AB115" s="3"/>
      <c r="AC115" s="3"/>
    </row>
    <row r="116" spans="1:29" ht="12.5" x14ac:dyDescent="0.25">
      <c r="A116" s="3"/>
      <c r="B116" s="3"/>
      <c r="C116" s="3"/>
      <c r="D116" s="20"/>
      <c r="E116" s="20"/>
      <c r="F116" s="3"/>
      <c r="G116" s="20"/>
      <c r="H116" s="20"/>
      <c r="I116" s="20"/>
      <c r="J116" s="20"/>
      <c r="K116" s="3"/>
      <c r="L116" s="3"/>
      <c r="M116" s="3"/>
      <c r="N116" s="3"/>
      <c r="O116" s="3"/>
      <c r="P116" s="3"/>
      <c r="Q116" s="3"/>
      <c r="R116" s="3"/>
      <c r="S116" s="3"/>
      <c r="T116" s="3"/>
      <c r="U116" s="3"/>
      <c r="V116" s="3"/>
      <c r="W116" s="3"/>
      <c r="X116" s="3"/>
      <c r="Y116" s="3"/>
      <c r="Z116" s="3"/>
      <c r="AA116" s="3"/>
      <c r="AB116" s="3"/>
      <c r="AC116" s="3"/>
    </row>
    <row r="117" spans="1:29" ht="12.5" x14ac:dyDescent="0.25">
      <c r="A117" s="3"/>
      <c r="B117" s="3"/>
      <c r="C117" s="3"/>
      <c r="D117" s="20"/>
      <c r="E117" s="20"/>
      <c r="F117" s="3"/>
      <c r="G117" s="20"/>
      <c r="H117" s="20"/>
      <c r="I117" s="20"/>
      <c r="J117" s="20"/>
      <c r="K117" s="3"/>
      <c r="L117" s="3"/>
      <c r="M117" s="3"/>
      <c r="N117" s="3"/>
      <c r="O117" s="3"/>
      <c r="P117" s="3"/>
      <c r="Q117" s="3"/>
      <c r="R117" s="3"/>
      <c r="S117" s="3"/>
      <c r="T117" s="3"/>
      <c r="U117" s="3"/>
      <c r="V117" s="3"/>
      <c r="W117" s="3"/>
      <c r="X117" s="3"/>
      <c r="Y117" s="3"/>
      <c r="Z117" s="3"/>
      <c r="AA117" s="3"/>
      <c r="AB117" s="3"/>
      <c r="AC117" s="3"/>
    </row>
    <row r="118" spans="1:29" ht="12.5" x14ac:dyDescent="0.25">
      <c r="A118" s="3"/>
      <c r="B118" s="3"/>
      <c r="C118" s="3"/>
      <c r="D118" s="20"/>
      <c r="E118" s="20"/>
      <c r="F118" s="3"/>
      <c r="G118" s="20"/>
      <c r="H118" s="20"/>
      <c r="I118" s="20"/>
      <c r="J118" s="20"/>
      <c r="K118" s="3"/>
      <c r="L118" s="3"/>
      <c r="M118" s="3"/>
      <c r="N118" s="3"/>
      <c r="O118" s="3"/>
      <c r="P118" s="3"/>
      <c r="Q118" s="3"/>
      <c r="R118" s="3"/>
      <c r="S118" s="3"/>
      <c r="T118" s="3"/>
      <c r="U118" s="3"/>
      <c r="V118" s="3"/>
      <c r="W118" s="3"/>
      <c r="X118" s="3"/>
      <c r="Y118" s="3"/>
      <c r="Z118" s="3"/>
      <c r="AA118" s="3"/>
      <c r="AB118" s="3"/>
      <c r="AC118" s="3"/>
    </row>
    <row r="119" spans="1:29" ht="12.5" x14ac:dyDescent="0.25">
      <c r="A119" s="3"/>
      <c r="B119" s="3"/>
      <c r="C119" s="3"/>
      <c r="D119" s="20"/>
      <c r="E119" s="20"/>
      <c r="F119" s="3"/>
      <c r="G119" s="20"/>
      <c r="H119" s="20"/>
      <c r="I119" s="20"/>
      <c r="J119" s="20"/>
      <c r="K119" s="3"/>
      <c r="L119" s="3"/>
      <c r="M119" s="3"/>
      <c r="N119" s="3"/>
      <c r="O119" s="3"/>
      <c r="P119" s="3"/>
      <c r="Q119" s="3"/>
      <c r="R119" s="3"/>
      <c r="S119" s="3"/>
      <c r="T119" s="3"/>
      <c r="U119" s="3"/>
      <c r="V119" s="3"/>
      <c r="W119" s="3"/>
      <c r="X119" s="3"/>
      <c r="Y119" s="3"/>
      <c r="Z119" s="3"/>
      <c r="AA119" s="3"/>
      <c r="AB119" s="3"/>
      <c r="AC119" s="3"/>
    </row>
    <row r="120" spans="1:29" ht="12.5" x14ac:dyDescent="0.25">
      <c r="A120" s="3"/>
      <c r="B120" s="3"/>
      <c r="C120" s="3"/>
      <c r="D120" s="20"/>
      <c r="E120" s="20"/>
      <c r="F120" s="3"/>
      <c r="G120" s="20"/>
      <c r="H120" s="20"/>
      <c r="I120" s="20"/>
      <c r="J120" s="20"/>
      <c r="K120" s="3"/>
      <c r="L120" s="3"/>
      <c r="M120" s="3"/>
      <c r="N120" s="3"/>
      <c r="O120" s="3"/>
      <c r="P120" s="3"/>
      <c r="Q120" s="3"/>
      <c r="R120" s="3"/>
      <c r="S120" s="3"/>
      <c r="T120" s="3"/>
      <c r="U120" s="3"/>
      <c r="V120" s="3"/>
      <c r="W120" s="3"/>
      <c r="X120" s="3"/>
      <c r="Y120" s="3"/>
      <c r="Z120" s="3"/>
      <c r="AA120" s="3"/>
      <c r="AB120" s="3"/>
      <c r="AC120" s="3"/>
    </row>
    <row r="121" spans="1:29" ht="12.5" x14ac:dyDescent="0.25">
      <c r="A121" s="3"/>
      <c r="B121" s="3"/>
      <c r="C121" s="3"/>
      <c r="D121" s="20"/>
      <c r="E121" s="20"/>
      <c r="F121" s="3"/>
      <c r="G121" s="20"/>
      <c r="H121" s="20"/>
      <c r="I121" s="20"/>
      <c r="J121" s="20"/>
      <c r="K121" s="3"/>
      <c r="L121" s="3"/>
      <c r="M121" s="3"/>
      <c r="N121" s="3"/>
      <c r="O121" s="3"/>
      <c r="P121" s="3"/>
      <c r="Q121" s="3"/>
      <c r="R121" s="3"/>
      <c r="S121" s="3"/>
      <c r="T121" s="3"/>
      <c r="U121" s="3"/>
      <c r="V121" s="3"/>
      <c r="W121" s="3"/>
      <c r="X121" s="3"/>
      <c r="Y121" s="3"/>
      <c r="Z121" s="3"/>
      <c r="AA121" s="3"/>
      <c r="AB121" s="3"/>
      <c r="AC121" s="3"/>
    </row>
    <row r="122" spans="1:29" ht="12.5" x14ac:dyDescent="0.25">
      <c r="A122" s="3"/>
      <c r="B122" s="3"/>
      <c r="C122" s="3"/>
      <c r="D122" s="20"/>
      <c r="E122" s="20"/>
      <c r="F122" s="3"/>
      <c r="G122" s="20"/>
      <c r="H122" s="20"/>
      <c r="I122" s="20"/>
      <c r="J122" s="20"/>
      <c r="K122" s="3"/>
      <c r="L122" s="3"/>
      <c r="M122" s="3"/>
      <c r="N122" s="3"/>
      <c r="O122" s="3"/>
      <c r="P122" s="3"/>
      <c r="Q122" s="3"/>
      <c r="R122" s="3"/>
      <c r="S122" s="3"/>
      <c r="T122" s="3"/>
      <c r="U122" s="3"/>
      <c r="V122" s="3"/>
      <c r="W122" s="3"/>
      <c r="X122" s="3"/>
      <c r="Y122" s="3"/>
      <c r="Z122" s="3"/>
      <c r="AA122" s="3"/>
      <c r="AB122" s="3"/>
      <c r="AC122" s="3"/>
    </row>
    <row r="123" spans="1:29" ht="12.5" x14ac:dyDescent="0.25">
      <c r="A123" s="3"/>
      <c r="B123" s="3"/>
      <c r="C123" s="3"/>
      <c r="D123" s="20"/>
      <c r="E123" s="20"/>
      <c r="F123" s="3"/>
      <c r="G123" s="20"/>
      <c r="H123" s="20"/>
      <c r="I123" s="20"/>
      <c r="J123" s="20"/>
      <c r="K123" s="3"/>
      <c r="L123" s="3"/>
      <c r="M123" s="3"/>
      <c r="N123" s="3"/>
      <c r="O123" s="3"/>
      <c r="P123" s="3"/>
      <c r="Q123" s="3"/>
      <c r="R123" s="3"/>
      <c r="S123" s="3"/>
      <c r="T123" s="3"/>
      <c r="U123" s="3"/>
      <c r="V123" s="3"/>
      <c r="W123" s="3"/>
      <c r="X123" s="3"/>
      <c r="Y123" s="3"/>
      <c r="Z123" s="3"/>
      <c r="AA123" s="3"/>
      <c r="AB123" s="3"/>
      <c r="AC123" s="3"/>
    </row>
    <row r="124" spans="1:29" ht="12.5" x14ac:dyDescent="0.25">
      <c r="A124" s="3"/>
      <c r="B124" s="3"/>
      <c r="C124" s="3"/>
      <c r="D124" s="20"/>
      <c r="E124" s="20"/>
      <c r="F124" s="3"/>
      <c r="G124" s="20"/>
      <c r="H124" s="20"/>
      <c r="I124" s="20"/>
      <c r="J124" s="20"/>
      <c r="K124" s="3"/>
      <c r="L124" s="3"/>
      <c r="M124" s="3"/>
      <c r="N124" s="3"/>
      <c r="O124" s="3"/>
      <c r="P124" s="3"/>
      <c r="Q124" s="3"/>
      <c r="R124" s="3"/>
      <c r="S124" s="3"/>
      <c r="T124" s="3"/>
      <c r="U124" s="3"/>
      <c r="V124" s="3"/>
      <c r="W124" s="3"/>
      <c r="X124" s="3"/>
      <c r="Y124" s="3"/>
      <c r="Z124" s="3"/>
      <c r="AA124" s="3"/>
      <c r="AB124" s="3"/>
      <c r="AC124" s="3"/>
    </row>
    <row r="125" spans="1:29" ht="12.5" x14ac:dyDescent="0.25">
      <c r="A125" s="3"/>
      <c r="B125" s="3"/>
      <c r="C125" s="3"/>
      <c r="D125" s="20"/>
      <c r="E125" s="20"/>
      <c r="F125" s="3"/>
      <c r="G125" s="20"/>
      <c r="H125" s="20"/>
      <c r="I125" s="20"/>
      <c r="J125" s="20"/>
      <c r="K125" s="3"/>
      <c r="L125" s="3"/>
      <c r="M125" s="3"/>
      <c r="N125" s="3"/>
      <c r="O125" s="3"/>
      <c r="P125" s="3"/>
      <c r="Q125" s="3"/>
      <c r="R125" s="3"/>
      <c r="S125" s="3"/>
      <c r="T125" s="3"/>
      <c r="U125" s="3"/>
      <c r="V125" s="3"/>
      <c r="W125" s="3"/>
      <c r="X125" s="3"/>
      <c r="Y125" s="3"/>
      <c r="Z125" s="3"/>
      <c r="AA125" s="3"/>
      <c r="AB125" s="3"/>
      <c r="AC125" s="3"/>
    </row>
    <row r="126" spans="1:29" ht="12.5" x14ac:dyDescent="0.25">
      <c r="A126" s="3"/>
      <c r="B126" s="3"/>
      <c r="C126" s="3"/>
      <c r="D126" s="20"/>
      <c r="E126" s="20"/>
      <c r="F126" s="3"/>
      <c r="G126" s="20"/>
      <c r="H126" s="20"/>
      <c r="I126" s="20"/>
      <c r="J126" s="20"/>
      <c r="K126" s="3"/>
      <c r="L126" s="3"/>
      <c r="M126" s="3"/>
      <c r="N126" s="3"/>
      <c r="O126" s="3"/>
      <c r="P126" s="3"/>
      <c r="Q126" s="3"/>
      <c r="R126" s="3"/>
      <c r="S126" s="3"/>
      <c r="T126" s="3"/>
      <c r="U126" s="3"/>
      <c r="V126" s="3"/>
      <c r="W126" s="3"/>
      <c r="X126" s="3"/>
      <c r="Y126" s="3"/>
      <c r="Z126" s="3"/>
      <c r="AA126" s="3"/>
      <c r="AB126" s="3"/>
      <c r="AC126" s="3"/>
    </row>
    <row r="127" spans="1:29" ht="12.5" x14ac:dyDescent="0.25">
      <c r="A127" s="3"/>
      <c r="B127" s="3"/>
      <c r="C127" s="3"/>
      <c r="D127" s="20"/>
      <c r="E127" s="20"/>
      <c r="F127" s="3"/>
      <c r="G127" s="20"/>
      <c r="H127" s="20"/>
      <c r="I127" s="20"/>
      <c r="J127" s="20"/>
      <c r="K127" s="3"/>
      <c r="L127" s="3"/>
      <c r="M127" s="3"/>
      <c r="N127" s="3"/>
      <c r="O127" s="3"/>
      <c r="P127" s="3"/>
      <c r="Q127" s="3"/>
      <c r="R127" s="3"/>
      <c r="S127" s="3"/>
      <c r="T127" s="3"/>
      <c r="U127" s="3"/>
      <c r="V127" s="3"/>
      <c r="W127" s="3"/>
      <c r="X127" s="3"/>
      <c r="Y127" s="3"/>
      <c r="Z127" s="3"/>
      <c r="AA127" s="3"/>
      <c r="AB127" s="3"/>
      <c r="AC127" s="3"/>
    </row>
    <row r="128" spans="1:29" ht="12.5" x14ac:dyDescent="0.25">
      <c r="A128" s="3"/>
      <c r="B128" s="3"/>
      <c r="C128" s="3"/>
      <c r="D128" s="20"/>
      <c r="E128" s="20"/>
      <c r="F128" s="3"/>
      <c r="G128" s="20"/>
      <c r="H128" s="20"/>
      <c r="I128" s="20"/>
      <c r="J128" s="20"/>
      <c r="K128" s="3"/>
      <c r="L128" s="3"/>
      <c r="M128" s="3"/>
      <c r="N128" s="3"/>
      <c r="O128" s="3"/>
      <c r="P128" s="3"/>
      <c r="Q128" s="3"/>
      <c r="R128" s="3"/>
      <c r="S128" s="3"/>
      <c r="T128" s="3"/>
      <c r="U128" s="3"/>
      <c r="V128" s="3"/>
      <c r="W128" s="3"/>
      <c r="X128" s="3"/>
      <c r="Y128" s="3"/>
      <c r="Z128" s="3"/>
      <c r="AA128" s="3"/>
      <c r="AB128" s="3"/>
      <c r="AC128" s="3"/>
    </row>
    <row r="129" spans="1:29" ht="12.5" x14ac:dyDescent="0.25">
      <c r="A129" s="3"/>
      <c r="B129" s="3"/>
      <c r="C129" s="3"/>
      <c r="D129" s="20"/>
      <c r="E129" s="20"/>
      <c r="F129" s="3"/>
      <c r="G129" s="20"/>
      <c r="H129" s="20"/>
      <c r="I129" s="20"/>
      <c r="J129" s="20"/>
      <c r="K129" s="3"/>
      <c r="L129" s="3"/>
      <c r="M129" s="3"/>
      <c r="N129" s="3"/>
      <c r="O129" s="3"/>
      <c r="P129" s="3"/>
      <c r="Q129" s="3"/>
      <c r="R129" s="3"/>
      <c r="S129" s="3"/>
      <c r="T129" s="3"/>
      <c r="U129" s="3"/>
      <c r="V129" s="3"/>
      <c r="W129" s="3"/>
      <c r="X129" s="3"/>
      <c r="Y129" s="3"/>
      <c r="Z129" s="3"/>
      <c r="AA129" s="3"/>
      <c r="AB129" s="3"/>
      <c r="AC129" s="3"/>
    </row>
    <row r="130" spans="1:29" ht="12.5" x14ac:dyDescent="0.25">
      <c r="A130" s="3"/>
      <c r="B130" s="3"/>
      <c r="C130" s="3"/>
      <c r="D130" s="20"/>
      <c r="E130" s="20"/>
      <c r="F130" s="3"/>
      <c r="G130" s="20"/>
      <c r="H130" s="20"/>
      <c r="I130" s="20"/>
      <c r="J130" s="20"/>
      <c r="K130" s="3"/>
      <c r="L130" s="3"/>
      <c r="M130" s="3"/>
      <c r="N130" s="3"/>
      <c r="O130" s="3"/>
      <c r="P130" s="3"/>
      <c r="Q130" s="3"/>
      <c r="R130" s="3"/>
      <c r="S130" s="3"/>
      <c r="T130" s="3"/>
      <c r="U130" s="3"/>
      <c r="V130" s="3"/>
      <c r="W130" s="3"/>
      <c r="X130" s="3"/>
      <c r="Y130" s="3"/>
      <c r="Z130" s="3"/>
      <c r="AA130" s="3"/>
      <c r="AB130" s="3"/>
      <c r="AC130" s="3"/>
    </row>
    <row r="131" spans="1:29" ht="12.5" x14ac:dyDescent="0.25">
      <c r="A131" s="3"/>
      <c r="B131" s="3"/>
      <c r="C131" s="3"/>
      <c r="D131" s="20"/>
      <c r="E131" s="20"/>
      <c r="F131" s="3"/>
      <c r="G131" s="20"/>
      <c r="H131" s="20"/>
      <c r="I131" s="20"/>
      <c r="J131" s="20"/>
      <c r="K131" s="3"/>
      <c r="L131" s="3"/>
      <c r="M131" s="3"/>
      <c r="N131" s="3"/>
      <c r="O131" s="3"/>
      <c r="P131" s="3"/>
      <c r="Q131" s="3"/>
      <c r="R131" s="3"/>
      <c r="S131" s="3"/>
      <c r="T131" s="3"/>
      <c r="U131" s="3"/>
      <c r="V131" s="3"/>
      <c r="W131" s="3"/>
      <c r="X131" s="3"/>
      <c r="Y131" s="3"/>
      <c r="Z131" s="3"/>
      <c r="AA131" s="3"/>
      <c r="AB131" s="3"/>
      <c r="AC131" s="3"/>
    </row>
    <row r="132" spans="1:29" ht="12.5" x14ac:dyDescent="0.25">
      <c r="A132" s="3"/>
      <c r="B132" s="3"/>
      <c r="C132" s="3"/>
      <c r="D132" s="20"/>
      <c r="E132" s="20"/>
      <c r="F132" s="3"/>
      <c r="G132" s="20"/>
      <c r="H132" s="20"/>
      <c r="I132" s="20"/>
      <c r="J132" s="20"/>
      <c r="K132" s="3"/>
      <c r="L132" s="3"/>
      <c r="M132" s="3"/>
      <c r="N132" s="3"/>
      <c r="O132" s="3"/>
      <c r="P132" s="3"/>
      <c r="Q132" s="3"/>
      <c r="R132" s="3"/>
      <c r="S132" s="3"/>
      <c r="T132" s="3"/>
      <c r="U132" s="3"/>
      <c r="V132" s="3"/>
      <c r="W132" s="3"/>
      <c r="X132" s="3"/>
      <c r="Y132" s="3"/>
      <c r="Z132" s="3"/>
      <c r="AA132" s="3"/>
      <c r="AB132" s="3"/>
      <c r="AC132" s="3"/>
    </row>
    <row r="133" spans="1:29" ht="12.5" x14ac:dyDescent="0.25">
      <c r="A133" s="3"/>
      <c r="B133" s="3"/>
      <c r="C133" s="3"/>
      <c r="D133" s="20"/>
      <c r="E133" s="20"/>
      <c r="F133" s="3"/>
      <c r="G133" s="20"/>
      <c r="H133" s="20"/>
      <c r="I133" s="20"/>
      <c r="J133" s="20"/>
      <c r="K133" s="3"/>
      <c r="L133" s="3"/>
      <c r="M133" s="3"/>
      <c r="N133" s="3"/>
      <c r="O133" s="3"/>
      <c r="P133" s="3"/>
      <c r="Q133" s="3"/>
      <c r="R133" s="3"/>
      <c r="S133" s="3"/>
      <c r="T133" s="3"/>
      <c r="U133" s="3"/>
      <c r="V133" s="3"/>
      <c r="W133" s="3"/>
      <c r="X133" s="3"/>
      <c r="Y133" s="3"/>
      <c r="Z133" s="3"/>
      <c r="AA133" s="3"/>
      <c r="AB133" s="3"/>
      <c r="AC133" s="3"/>
    </row>
    <row r="134" spans="1:29" ht="12.5" x14ac:dyDescent="0.25">
      <c r="A134" s="3"/>
      <c r="B134" s="3"/>
      <c r="C134" s="3"/>
      <c r="D134" s="20"/>
      <c r="E134" s="20"/>
      <c r="F134" s="3"/>
      <c r="G134" s="20"/>
      <c r="H134" s="20"/>
      <c r="I134" s="20"/>
      <c r="J134" s="20"/>
      <c r="K134" s="3"/>
      <c r="L134" s="3"/>
      <c r="M134" s="3"/>
      <c r="N134" s="3"/>
      <c r="O134" s="3"/>
      <c r="P134" s="3"/>
      <c r="Q134" s="3"/>
      <c r="R134" s="3"/>
      <c r="S134" s="3"/>
      <c r="T134" s="3"/>
      <c r="U134" s="3"/>
      <c r="V134" s="3"/>
      <c r="W134" s="3"/>
      <c r="X134" s="3"/>
      <c r="Y134" s="3"/>
      <c r="Z134" s="3"/>
      <c r="AA134" s="3"/>
      <c r="AB134" s="3"/>
      <c r="AC134" s="3"/>
    </row>
    <row r="135" spans="1:29" ht="12.5" x14ac:dyDescent="0.25">
      <c r="A135" s="3"/>
      <c r="B135" s="3"/>
      <c r="C135" s="3"/>
      <c r="D135" s="20"/>
      <c r="E135" s="20"/>
      <c r="F135" s="3"/>
      <c r="G135" s="20"/>
      <c r="H135" s="20"/>
      <c r="I135" s="20"/>
      <c r="J135" s="20"/>
      <c r="K135" s="3"/>
      <c r="L135" s="3"/>
      <c r="M135" s="3"/>
      <c r="N135" s="3"/>
      <c r="O135" s="3"/>
      <c r="P135" s="3"/>
      <c r="Q135" s="3"/>
      <c r="R135" s="3"/>
      <c r="S135" s="3"/>
      <c r="T135" s="3"/>
      <c r="U135" s="3"/>
      <c r="V135" s="3"/>
      <c r="W135" s="3"/>
      <c r="X135" s="3"/>
      <c r="Y135" s="3"/>
      <c r="Z135" s="3"/>
      <c r="AA135" s="3"/>
      <c r="AB135" s="3"/>
      <c r="AC135" s="3"/>
    </row>
    <row r="136" spans="1:29" ht="12.5" x14ac:dyDescent="0.25">
      <c r="A136" s="3"/>
      <c r="B136" s="3"/>
      <c r="C136" s="3"/>
      <c r="D136" s="20"/>
      <c r="E136" s="20"/>
      <c r="F136" s="3"/>
      <c r="G136" s="20"/>
      <c r="H136" s="20"/>
      <c r="I136" s="20"/>
      <c r="J136" s="20"/>
      <c r="K136" s="3"/>
      <c r="L136" s="3"/>
      <c r="M136" s="3"/>
      <c r="N136" s="3"/>
      <c r="O136" s="3"/>
      <c r="P136" s="3"/>
      <c r="Q136" s="3"/>
      <c r="R136" s="3"/>
      <c r="S136" s="3"/>
      <c r="T136" s="3"/>
      <c r="U136" s="3"/>
      <c r="V136" s="3"/>
      <c r="W136" s="3"/>
      <c r="X136" s="3"/>
      <c r="Y136" s="3"/>
      <c r="Z136" s="3"/>
      <c r="AA136" s="3"/>
      <c r="AB136" s="3"/>
      <c r="AC136" s="3"/>
    </row>
    <row r="137" spans="1:29" ht="12.5" x14ac:dyDescent="0.25">
      <c r="A137" s="3"/>
      <c r="B137" s="3"/>
      <c r="C137" s="3"/>
      <c r="D137" s="20"/>
      <c r="E137" s="20"/>
      <c r="F137" s="3"/>
      <c r="G137" s="20"/>
      <c r="H137" s="20"/>
      <c r="I137" s="20"/>
      <c r="J137" s="20"/>
      <c r="K137" s="3"/>
      <c r="L137" s="3"/>
      <c r="M137" s="3"/>
      <c r="N137" s="3"/>
      <c r="O137" s="3"/>
      <c r="P137" s="3"/>
      <c r="Q137" s="3"/>
      <c r="R137" s="3"/>
      <c r="S137" s="3"/>
      <c r="T137" s="3"/>
      <c r="U137" s="3"/>
      <c r="V137" s="3"/>
      <c r="W137" s="3"/>
      <c r="X137" s="3"/>
      <c r="Y137" s="3"/>
      <c r="Z137" s="3"/>
      <c r="AA137" s="3"/>
      <c r="AB137" s="3"/>
      <c r="AC137" s="3"/>
    </row>
    <row r="138" spans="1:29" ht="12.5" x14ac:dyDescent="0.25">
      <c r="A138" s="3"/>
      <c r="B138" s="3"/>
      <c r="C138" s="3"/>
      <c r="D138" s="20"/>
      <c r="E138" s="20"/>
      <c r="F138" s="3"/>
      <c r="G138" s="20"/>
      <c r="H138" s="20"/>
      <c r="I138" s="20"/>
      <c r="J138" s="20"/>
      <c r="K138" s="3"/>
      <c r="L138" s="3"/>
      <c r="M138" s="3"/>
      <c r="N138" s="3"/>
      <c r="O138" s="3"/>
      <c r="P138" s="3"/>
      <c r="Q138" s="3"/>
      <c r="R138" s="3"/>
      <c r="S138" s="3"/>
      <c r="T138" s="3"/>
      <c r="U138" s="3"/>
      <c r="V138" s="3"/>
      <c r="W138" s="3"/>
      <c r="X138" s="3"/>
      <c r="Y138" s="3"/>
      <c r="Z138" s="3"/>
      <c r="AA138" s="3"/>
      <c r="AB138" s="3"/>
      <c r="AC138" s="3"/>
    </row>
    <row r="139" spans="1:29" ht="12.5" x14ac:dyDescent="0.25">
      <c r="A139" s="3"/>
      <c r="B139" s="3"/>
      <c r="C139" s="3"/>
      <c r="D139" s="20"/>
      <c r="E139" s="20"/>
      <c r="F139" s="3"/>
      <c r="G139" s="20"/>
      <c r="H139" s="20"/>
      <c r="I139" s="20"/>
      <c r="J139" s="20"/>
      <c r="K139" s="3"/>
      <c r="L139" s="3"/>
      <c r="M139" s="3"/>
      <c r="N139" s="3"/>
      <c r="O139" s="3"/>
      <c r="P139" s="3"/>
      <c r="Q139" s="3"/>
      <c r="R139" s="3"/>
      <c r="S139" s="3"/>
      <c r="T139" s="3"/>
      <c r="U139" s="3"/>
      <c r="V139" s="3"/>
      <c r="W139" s="3"/>
      <c r="X139" s="3"/>
      <c r="Y139" s="3"/>
      <c r="Z139" s="3"/>
      <c r="AA139" s="3"/>
      <c r="AB139" s="3"/>
      <c r="AC139" s="3"/>
    </row>
    <row r="140" spans="1:29" ht="12.5" x14ac:dyDescent="0.25">
      <c r="A140" s="3"/>
      <c r="B140" s="3"/>
      <c r="C140" s="3"/>
      <c r="D140" s="20"/>
      <c r="E140" s="20"/>
      <c r="F140" s="3"/>
      <c r="G140" s="20"/>
      <c r="H140" s="20"/>
      <c r="I140" s="20"/>
      <c r="J140" s="20"/>
      <c r="K140" s="3"/>
      <c r="L140" s="3"/>
      <c r="M140" s="3"/>
      <c r="N140" s="3"/>
      <c r="O140" s="3"/>
      <c r="P140" s="3"/>
      <c r="Q140" s="3"/>
      <c r="R140" s="3"/>
      <c r="S140" s="3"/>
      <c r="T140" s="3"/>
      <c r="U140" s="3"/>
      <c r="V140" s="3"/>
      <c r="W140" s="3"/>
      <c r="X140" s="3"/>
      <c r="Y140" s="3"/>
      <c r="Z140" s="3"/>
      <c r="AA140" s="3"/>
      <c r="AB140" s="3"/>
      <c r="AC140" s="3"/>
    </row>
    <row r="141" spans="1:29" ht="12.5" x14ac:dyDescent="0.25">
      <c r="A141" s="3"/>
      <c r="B141" s="3"/>
      <c r="C141" s="3"/>
      <c r="D141" s="20"/>
      <c r="E141" s="20"/>
      <c r="F141" s="3"/>
      <c r="G141" s="20"/>
      <c r="H141" s="20"/>
      <c r="I141" s="20"/>
      <c r="J141" s="20"/>
      <c r="K141" s="3"/>
      <c r="L141" s="3"/>
      <c r="M141" s="3"/>
      <c r="N141" s="3"/>
      <c r="O141" s="3"/>
      <c r="P141" s="3"/>
      <c r="Q141" s="3"/>
      <c r="R141" s="3"/>
      <c r="S141" s="3"/>
      <c r="T141" s="3"/>
      <c r="U141" s="3"/>
      <c r="V141" s="3"/>
      <c r="W141" s="3"/>
      <c r="X141" s="3"/>
      <c r="Y141" s="3"/>
      <c r="Z141" s="3"/>
      <c r="AA141" s="3"/>
      <c r="AB141" s="3"/>
      <c r="AC141" s="3"/>
    </row>
    <row r="142" spans="1:29" ht="12.5" x14ac:dyDescent="0.25">
      <c r="A142" s="3"/>
      <c r="B142" s="3"/>
      <c r="C142" s="3"/>
      <c r="D142" s="20"/>
      <c r="E142" s="20"/>
      <c r="F142" s="3"/>
      <c r="G142" s="20"/>
      <c r="H142" s="20"/>
      <c r="I142" s="20"/>
      <c r="J142" s="20"/>
      <c r="K142" s="3"/>
      <c r="L142" s="3"/>
      <c r="M142" s="3"/>
      <c r="N142" s="3"/>
      <c r="O142" s="3"/>
      <c r="P142" s="3"/>
      <c r="Q142" s="3"/>
      <c r="R142" s="3"/>
      <c r="S142" s="3"/>
      <c r="T142" s="3"/>
      <c r="U142" s="3"/>
      <c r="V142" s="3"/>
      <c r="W142" s="3"/>
      <c r="X142" s="3"/>
      <c r="Y142" s="3"/>
      <c r="Z142" s="3"/>
      <c r="AA142" s="3"/>
      <c r="AB142" s="3"/>
      <c r="AC142" s="3"/>
    </row>
    <row r="143" spans="1:29" ht="12.5" x14ac:dyDescent="0.25">
      <c r="A143" s="3"/>
      <c r="B143" s="3"/>
      <c r="C143" s="3"/>
      <c r="D143" s="20"/>
      <c r="E143" s="20"/>
      <c r="F143" s="3"/>
      <c r="G143" s="20"/>
      <c r="H143" s="20"/>
      <c r="I143" s="20"/>
      <c r="J143" s="20"/>
      <c r="K143" s="3"/>
      <c r="L143" s="3"/>
      <c r="M143" s="3"/>
      <c r="N143" s="3"/>
      <c r="O143" s="3"/>
      <c r="P143" s="3"/>
      <c r="Q143" s="3"/>
      <c r="R143" s="3"/>
      <c r="S143" s="3"/>
      <c r="T143" s="3"/>
      <c r="U143" s="3"/>
      <c r="V143" s="3"/>
      <c r="W143" s="3"/>
      <c r="X143" s="3"/>
      <c r="Y143" s="3"/>
      <c r="Z143" s="3"/>
      <c r="AA143" s="3"/>
      <c r="AB143" s="3"/>
      <c r="AC143" s="3"/>
    </row>
    <row r="144" spans="1:29" ht="12.5" x14ac:dyDescent="0.25">
      <c r="A144" s="3"/>
      <c r="B144" s="3"/>
      <c r="C144" s="3"/>
      <c r="D144" s="20"/>
      <c r="E144" s="20"/>
      <c r="F144" s="3"/>
      <c r="G144" s="20"/>
      <c r="H144" s="20"/>
      <c r="I144" s="20"/>
      <c r="J144" s="20"/>
      <c r="K144" s="3"/>
      <c r="L144" s="3"/>
      <c r="M144" s="3"/>
      <c r="N144" s="3"/>
      <c r="O144" s="3"/>
      <c r="P144" s="3"/>
      <c r="Q144" s="3"/>
      <c r="R144" s="3"/>
      <c r="S144" s="3"/>
      <c r="T144" s="3"/>
      <c r="U144" s="3"/>
      <c r="V144" s="3"/>
      <c r="W144" s="3"/>
      <c r="X144" s="3"/>
      <c r="Y144" s="3"/>
      <c r="Z144" s="3"/>
      <c r="AA144" s="3"/>
      <c r="AB144" s="3"/>
      <c r="AC144" s="3"/>
    </row>
    <row r="145" spans="1:29" ht="12.5" x14ac:dyDescent="0.25">
      <c r="A145" s="3"/>
      <c r="B145" s="3"/>
      <c r="C145" s="3"/>
      <c r="D145" s="20"/>
      <c r="E145" s="20"/>
      <c r="F145" s="3"/>
      <c r="G145" s="20"/>
      <c r="H145" s="20"/>
      <c r="I145" s="20"/>
      <c r="J145" s="20"/>
      <c r="K145" s="3"/>
      <c r="L145" s="3"/>
      <c r="M145" s="3"/>
      <c r="N145" s="3"/>
      <c r="O145" s="3"/>
      <c r="P145" s="3"/>
      <c r="Q145" s="3"/>
      <c r="R145" s="3"/>
      <c r="S145" s="3"/>
      <c r="T145" s="3"/>
      <c r="U145" s="3"/>
      <c r="V145" s="3"/>
      <c r="W145" s="3"/>
      <c r="X145" s="3"/>
      <c r="Y145" s="3"/>
      <c r="Z145" s="3"/>
      <c r="AA145" s="3"/>
      <c r="AB145" s="3"/>
      <c r="AC145" s="3"/>
    </row>
    <row r="146" spans="1:29" ht="12.5" x14ac:dyDescent="0.25">
      <c r="A146" s="3"/>
      <c r="B146" s="3"/>
      <c r="C146" s="3"/>
      <c r="D146" s="20"/>
      <c r="E146" s="20"/>
      <c r="F146" s="3"/>
      <c r="G146" s="20"/>
      <c r="H146" s="20"/>
      <c r="I146" s="20"/>
      <c r="J146" s="20"/>
      <c r="K146" s="3"/>
      <c r="L146" s="3"/>
      <c r="M146" s="3"/>
      <c r="N146" s="3"/>
      <c r="O146" s="3"/>
      <c r="P146" s="3"/>
      <c r="Q146" s="3"/>
      <c r="R146" s="3"/>
      <c r="S146" s="3"/>
      <c r="T146" s="3"/>
      <c r="U146" s="3"/>
      <c r="V146" s="3"/>
      <c r="W146" s="3"/>
      <c r="X146" s="3"/>
      <c r="Y146" s="3"/>
      <c r="Z146" s="3"/>
      <c r="AA146" s="3"/>
      <c r="AB146" s="3"/>
      <c r="AC146" s="3"/>
    </row>
    <row r="147" spans="1:29" ht="12.5" x14ac:dyDescent="0.25">
      <c r="A147" s="3"/>
      <c r="B147" s="3"/>
      <c r="C147" s="3"/>
      <c r="D147" s="20"/>
      <c r="E147" s="20"/>
      <c r="F147" s="3"/>
      <c r="G147" s="20"/>
      <c r="H147" s="20"/>
      <c r="I147" s="20"/>
      <c r="J147" s="20"/>
      <c r="K147" s="3"/>
      <c r="L147" s="3"/>
      <c r="M147" s="3"/>
      <c r="N147" s="3"/>
      <c r="O147" s="3"/>
      <c r="P147" s="3"/>
      <c r="Q147" s="3"/>
      <c r="R147" s="3"/>
      <c r="S147" s="3"/>
      <c r="T147" s="3"/>
      <c r="U147" s="3"/>
      <c r="V147" s="3"/>
      <c r="W147" s="3"/>
      <c r="X147" s="3"/>
      <c r="Y147" s="3"/>
      <c r="Z147" s="3"/>
      <c r="AA147" s="3"/>
      <c r="AB147" s="3"/>
      <c r="AC147" s="3"/>
    </row>
    <row r="148" spans="1:29" ht="12.5" x14ac:dyDescent="0.25">
      <c r="A148" s="3"/>
      <c r="B148" s="3"/>
      <c r="C148" s="3"/>
      <c r="D148" s="20"/>
      <c r="E148" s="20"/>
      <c r="F148" s="3"/>
      <c r="G148" s="20"/>
      <c r="H148" s="20"/>
      <c r="I148" s="20"/>
      <c r="J148" s="20"/>
      <c r="K148" s="3"/>
      <c r="L148" s="3"/>
      <c r="M148" s="3"/>
      <c r="N148" s="3"/>
      <c r="O148" s="3"/>
      <c r="P148" s="3"/>
      <c r="Q148" s="3"/>
      <c r="R148" s="3"/>
      <c r="S148" s="3"/>
      <c r="T148" s="3"/>
      <c r="U148" s="3"/>
      <c r="V148" s="3"/>
      <c r="W148" s="3"/>
      <c r="X148" s="3"/>
      <c r="Y148" s="3"/>
      <c r="Z148" s="3"/>
      <c r="AA148" s="3"/>
      <c r="AB148" s="3"/>
      <c r="AC148" s="3"/>
    </row>
    <row r="149" spans="1:29" ht="12.5" x14ac:dyDescent="0.25">
      <c r="A149" s="3"/>
      <c r="B149" s="3"/>
      <c r="C149" s="3"/>
      <c r="D149" s="20"/>
      <c r="E149" s="20"/>
      <c r="F149" s="3"/>
      <c r="G149" s="20"/>
      <c r="H149" s="20"/>
      <c r="I149" s="20"/>
      <c r="J149" s="20"/>
      <c r="K149" s="3"/>
      <c r="L149" s="3"/>
      <c r="M149" s="3"/>
      <c r="N149" s="3"/>
      <c r="O149" s="3"/>
      <c r="P149" s="3"/>
      <c r="Q149" s="3"/>
      <c r="R149" s="3"/>
      <c r="S149" s="3"/>
      <c r="T149" s="3"/>
      <c r="U149" s="3"/>
      <c r="V149" s="3"/>
      <c r="W149" s="3"/>
      <c r="X149" s="3"/>
      <c r="Y149" s="3"/>
      <c r="Z149" s="3"/>
      <c r="AA149" s="3"/>
      <c r="AB149" s="3"/>
      <c r="AC149" s="3"/>
    </row>
    <row r="150" spans="1:29" ht="12.5" x14ac:dyDescent="0.25">
      <c r="A150" s="3"/>
      <c r="B150" s="3"/>
      <c r="C150" s="3"/>
      <c r="D150" s="20"/>
      <c r="E150" s="20"/>
      <c r="F150" s="3"/>
      <c r="G150" s="20"/>
      <c r="H150" s="20"/>
      <c r="I150" s="20"/>
      <c r="J150" s="20"/>
      <c r="K150" s="3"/>
      <c r="L150" s="3"/>
      <c r="M150" s="3"/>
      <c r="N150" s="3"/>
      <c r="O150" s="3"/>
      <c r="P150" s="3"/>
      <c r="Q150" s="3"/>
      <c r="R150" s="3"/>
      <c r="S150" s="3"/>
      <c r="T150" s="3"/>
      <c r="U150" s="3"/>
      <c r="V150" s="3"/>
      <c r="W150" s="3"/>
      <c r="X150" s="3"/>
      <c r="Y150" s="3"/>
      <c r="Z150" s="3"/>
      <c r="AA150" s="3"/>
      <c r="AB150" s="3"/>
      <c r="AC150" s="3"/>
    </row>
    <row r="151" spans="1:29" ht="12.5" x14ac:dyDescent="0.25">
      <c r="A151" s="3"/>
      <c r="B151" s="3"/>
      <c r="C151" s="3"/>
      <c r="D151" s="20"/>
      <c r="E151" s="20"/>
      <c r="F151" s="3"/>
      <c r="G151" s="20"/>
      <c r="H151" s="20"/>
      <c r="I151" s="20"/>
      <c r="J151" s="20"/>
      <c r="K151" s="3"/>
      <c r="L151" s="3"/>
      <c r="M151" s="3"/>
      <c r="N151" s="3"/>
      <c r="O151" s="3"/>
      <c r="P151" s="3"/>
      <c r="Q151" s="3"/>
      <c r="R151" s="3"/>
      <c r="S151" s="3"/>
      <c r="T151" s="3"/>
      <c r="U151" s="3"/>
      <c r="V151" s="3"/>
      <c r="W151" s="3"/>
      <c r="X151" s="3"/>
      <c r="Y151" s="3"/>
      <c r="Z151" s="3"/>
      <c r="AA151" s="3"/>
      <c r="AB151" s="3"/>
      <c r="AC151" s="3"/>
    </row>
    <row r="152" spans="1:29" ht="12.5" x14ac:dyDescent="0.25">
      <c r="A152" s="3"/>
      <c r="B152" s="3"/>
      <c r="C152" s="3"/>
      <c r="D152" s="20"/>
      <c r="E152" s="20"/>
      <c r="F152" s="3"/>
      <c r="G152" s="20"/>
      <c r="H152" s="20"/>
      <c r="I152" s="20"/>
      <c r="J152" s="20"/>
      <c r="K152" s="3"/>
      <c r="L152" s="3"/>
      <c r="M152" s="3"/>
      <c r="N152" s="3"/>
      <c r="O152" s="3"/>
      <c r="P152" s="3"/>
      <c r="Q152" s="3"/>
      <c r="R152" s="3"/>
      <c r="S152" s="3"/>
      <c r="T152" s="3"/>
      <c r="U152" s="3"/>
      <c r="V152" s="3"/>
      <c r="W152" s="3"/>
      <c r="X152" s="3"/>
      <c r="Y152" s="3"/>
      <c r="Z152" s="3"/>
      <c r="AA152" s="3"/>
      <c r="AB152" s="3"/>
      <c r="AC152" s="3"/>
    </row>
    <row r="153" spans="1:29" ht="12.5" x14ac:dyDescent="0.25">
      <c r="A153" s="3"/>
      <c r="B153" s="3"/>
      <c r="C153" s="3"/>
      <c r="D153" s="20"/>
      <c r="E153" s="20"/>
      <c r="F153" s="3"/>
      <c r="G153" s="20"/>
      <c r="H153" s="20"/>
      <c r="I153" s="20"/>
      <c r="J153" s="20"/>
      <c r="K153" s="3"/>
      <c r="L153" s="3"/>
      <c r="M153" s="3"/>
      <c r="N153" s="3"/>
      <c r="O153" s="3"/>
      <c r="P153" s="3"/>
      <c r="Q153" s="3"/>
      <c r="R153" s="3"/>
      <c r="S153" s="3"/>
      <c r="T153" s="3"/>
      <c r="U153" s="3"/>
      <c r="V153" s="3"/>
      <c r="W153" s="3"/>
      <c r="X153" s="3"/>
      <c r="Y153" s="3"/>
      <c r="Z153" s="3"/>
      <c r="AA153" s="3"/>
      <c r="AB153" s="3"/>
      <c r="AC153" s="3"/>
    </row>
    <row r="154" spans="1:29" ht="12.5" x14ac:dyDescent="0.25">
      <c r="A154" s="3"/>
      <c r="B154" s="3"/>
      <c r="C154" s="3"/>
      <c r="D154" s="20"/>
      <c r="E154" s="20"/>
      <c r="F154" s="3"/>
      <c r="G154" s="20"/>
      <c r="H154" s="20"/>
      <c r="I154" s="20"/>
      <c r="J154" s="20"/>
      <c r="K154" s="3"/>
      <c r="L154" s="3"/>
      <c r="M154" s="3"/>
      <c r="N154" s="3"/>
      <c r="O154" s="3"/>
      <c r="P154" s="3"/>
      <c r="Q154" s="3"/>
      <c r="R154" s="3"/>
      <c r="S154" s="3"/>
      <c r="T154" s="3"/>
      <c r="U154" s="3"/>
      <c r="V154" s="3"/>
      <c r="W154" s="3"/>
      <c r="X154" s="3"/>
      <c r="Y154" s="3"/>
      <c r="Z154" s="3"/>
      <c r="AA154" s="3"/>
      <c r="AB154" s="3"/>
      <c r="AC154" s="3"/>
    </row>
    <row r="155" spans="1:29" ht="12.5" x14ac:dyDescent="0.25">
      <c r="A155" s="3"/>
      <c r="B155" s="3"/>
      <c r="C155" s="3"/>
      <c r="D155" s="20"/>
      <c r="E155" s="20"/>
      <c r="F155" s="3"/>
      <c r="G155" s="20"/>
      <c r="H155" s="20"/>
      <c r="I155" s="20"/>
      <c r="J155" s="20"/>
      <c r="K155" s="3"/>
      <c r="L155" s="3"/>
      <c r="M155" s="3"/>
      <c r="N155" s="3"/>
      <c r="O155" s="3"/>
      <c r="P155" s="3"/>
      <c r="Q155" s="3"/>
      <c r="R155" s="3"/>
      <c r="S155" s="3"/>
      <c r="T155" s="3"/>
      <c r="U155" s="3"/>
      <c r="V155" s="3"/>
      <c r="W155" s="3"/>
      <c r="X155" s="3"/>
      <c r="Y155" s="3"/>
      <c r="Z155" s="3"/>
      <c r="AA155" s="3"/>
      <c r="AB155" s="3"/>
      <c r="AC155" s="3"/>
    </row>
    <row r="156" spans="1:29" ht="12.5" x14ac:dyDescent="0.25">
      <c r="A156" s="3"/>
      <c r="B156" s="3"/>
      <c r="C156" s="3"/>
      <c r="D156" s="20"/>
      <c r="E156" s="20"/>
      <c r="F156" s="3"/>
      <c r="G156" s="20"/>
      <c r="H156" s="20"/>
      <c r="I156" s="20"/>
      <c r="J156" s="20"/>
      <c r="K156" s="3"/>
      <c r="L156" s="3"/>
      <c r="M156" s="3"/>
      <c r="N156" s="3"/>
      <c r="O156" s="3"/>
      <c r="P156" s="3"/>
      <c r="Q156" s="3"/>
      <c r="R156" s="3"/>
      <c r="S156" s="3"/>
      <c r="T156" s="3"/>
      <c r="U156" s="3"/>
      <c r="V156" s="3"/>
      <c r="W156" s="3"/>
      <c r="X156" s="3"/>
      <c r="Y156" s="3"/>
      <c r="Z156" s="3"/>
      <c r="AA156" s="3"/>
      <c r="AB156" s="3"/>
      <c r="AC156" s="3"/>
    </row>
    <row r="157" spans="1:29" ht="12.5" x14ac:dyDescent="0.25">
      <c r="A157" s="3"/>
      <c r="B157" s="3"/>
      <c r="C157" s="3"/>
      <c r="D157" s="20"/>
      <c r="E157" s="20"/>
      <c r="F157" s="3"/>
      <c r="G157" s="20"/>
      <c r="H157" s="20"/>
      <c r="I157" s="20"/>
      <c r="J157" s="20"/>
      <c r="K157" s="3"/>
      <c r="L157" s="3"/>
      <c r="M157" s="3"/>
      <c r="N157" s="3"/>
      <c r="O157" s="3"/>
      <c r="P157" s="3"/>
      <c r="Q157" s="3"/>
      <c r="R157" s="3"/>
      <c r="S157" s="3"/>
      <c r="T157" s="3"/>
      <c r="U157" s="3"/>
      <c r="V157" s="3"/>
      <c r="W157" s="3"/>
      <c r="X157" s="3"/>
      <c r="Y157" s="3"/>
      <c r="Z157" s="3"/>
      <c r="AA157" s="3"/>
      <c r="AB157" s="3"/>
      <c r="AC157" s="3"/>
    </row>
    <row r="158" spans="1:29" ht="12.5" x14ac:dyDescent="0.25">
      <c r="A158" s="3"/>
      <c r="B158" s="3"/>
      <c r="C158" s="3"/>
      <c r="D158" s="20"/>
      <c r="E158" s="20"/>
      <c r="F158" s="3"/>
      <c r="G158" s="20"/>
      <c r="H158" s="20"/>
      <c r="I158" s="20"/>
      <c r="J158" s="20"/>
      <c r="K158" s="3"/>
      <c r="L158" s="3"/>
      <c r="M158" s="3"/>
      <c r="N158" s="3"/>
      <c r="O158" s="3"/>
      <c r="P158" s="3"/>
      <c r="Q158" s="3"/>
      <c r="R158" s="3"/>
      <c r="S158" s="3"/>
      <c r="T158" s="3"/>
      <c r="U158" s="3"/>
      <c r="V158" s="3"/>
      <c r="W158" s="3"/>
      <c r="X158" s="3"/>
      <c r="Y158" s="3"/>
      <c r="Z158" s="3"/>
      <c r="AA158" s="3"/>
      <c r="AB158" s="3"/>
      <c r="AC158" s="3"/>
    </row>
    <row r="159" spans="1:29" ht="12.5" x14ac:dyDescent="0.25">
      <c r="A159" s="3"/>
      <c r="B159" s="3"/>
      <c r="C159" s="3"/>
      <c r="D159" s="20"/>
      <c r="E159" s="20"/>
      <c r="F159" s="3"/>
      <c r="G159" s="20"/>
      <c r="H159" s="20"/>
      <c r="I159" s="20"/>
      <c r="J159" s="20"/>
      <c r="K159" s="3"/>
      <c r="L159" s="3"/>
      <c r="M159" s="3"/>
      <c r="N159" s="3"/>
      <c r="O159" s="3"/>
      <c r="P159" s="3"/>
      <c r="Q159" s="3"/>
      <c r="R159" s="3"/>
      <c r="S159" s="3"/>
      <c r="T159" s="3"/>
      <c r="U159" s="3"/>
      <c r="V159" s="3"/>
      <c r="W159" s="3"/>
      <c r="X159" s="3"/>
      <c r="Y159" s="3"/>
      <c r="Z159" s="3"/>
      <c r="AA159" s="3"/>
      <c r="AB159" s="3"/>
      <c r="AC159" s="3"/>
    </row>
    <row r="160" spans="1:29" ht="12.5" x14ac:dyDescent="0.25">
      <c r="A160" s="3"/>
      <c r="B160" s="3"/>
      <c r="C160" s="3"/>
      <c r="D160" s="20"/>
      <c r="E160" s="20"/>
      <c r="F160" s="3"/>
      <c r="G160" s="20"/>
      <c r="H160" s="20"/>
      <c r="I160" s="20"/>
      <c r="J160" s="20"/>
      <c r="K160" s="3"/>
      <c r="L160" s="3"/>
      <c r="M160" s="3"/>
      <c r="N160" s="3"/>
      <c r="O160" s="3"/>
      <c r="P160" s="3"/>
      <c r="Q160" s="3"/>
      <c r="R160" s="3"/>
      <c r="S160" s="3"/>
      <c r="T160" s="3"/>
      <c r="U160" s="3"/>
      <c r="V160" s="3"/>
      <c r="W160" s="3"/>
      <c r="X160" s="3"/>
      <c r="Y160" s="3"/>
      <c r="Z160" s="3"/>
      <c r="AA160" s="3"/>
      <c r="AB160" s="3"/>
      <c r="AC160" s="3"/>
    </row>
    <row r="161" spans="1:29" ht="12.5" x14ac:dyDescent="0.25">
      <c r="A161" s="3"/>
      <c r="B161" s="3"/>
      <c r="C161" s="3"/>
      <c r="D161" s="20"/>
      <c r="E161" s="20"/>
      <c r="F161" s="3"/>
      <c r="G161" s="20"/>
      <c r="H161" s="20"/>
      <c r="I161" s="20"/>
      <c r="J161" s="20"/>
      <c r="K161" s="3"/>
      <c r="L161" s="3"/>
      <c r="M161" s="3"/>
      <c r="N161" s="3"/>
      <c r="O161" s="3"/>
      <c r="P161" s="3"/>
      <c r="Q161" s="3"/>
      <c r="R161" s="3"/>
      <c r="S161" s="3"/>
      <c r="T161" s="3"/>
      <c r="U161" s="3"/>
      <c r="V161" s="3"/>
      <c r="W161" s="3"/>
      <c r="X161" s="3"/>
      <c r="Y161" s="3"/>
      <c r="Z161" s="3"/>
      <c r="AA161" s="3"/>
      <c r="AB161" s="3"/>
      <c r="AC161" s="3"/>
    </row>
    <row r="162" spans="1:29" ht="12.5" x14ac:dyDescent="0.25">
      <c r="A162" s="3"/>
      <c r="B162" s="3"/>
      <c r="C162" s="3"/>
      <c r="D162" s="20"/>
      <c r="E162" s="20"/>
      <c r="F162" s="3"/>
      <c r="G162" s="20"/>
      <c r="H162" s="20"/>
      <c r="I162" s="20"/>
      <c r="J162" s="20"/>
      <c r="K162" s="3"/>
      <c r="L162" s="3"/>
      <c r="M162" s="3"/>
      <c r="N162" s="3"/>
      <c r="O162" s="3"/>
      <c r="P162" s="3"/>
      <c r="Q162" s="3"/>
      <c r="R162" s="3"/>
      <c r="S162" s="3"/>
      <c r="T162" s="3"/>
      <c r="U162" s="3"/>
      <c r="V162" s="3"/>
      <c r="W162" s="3"/>
      <c r="X162" s="3"/>
      <c r="Y162" s="3"/>
      <c r="Z162" s="3"/>
      <c r="AA162" s="3"/>
      <c r="AB162" s="3"/>
      <c r="AC162" s="3"/>
    </row>
    <row r="163" spans="1:29" ht="12.5" x14ac:dyDescent="0.25">
      <c r="A163" s="3"/>
      <c r="B163" s="3"/>
      <c r="C163" s="3"/>
      <c r="D163" s="20"/>
      <c r="E163" s="20"/>
      <c r="F163" s="3"/>
      <c r="G163" s="20"/>
      <c r="H163" s="20"/>
      <c r="I163" s="20"/>
      <c r="J163" s="20"/>
      <c r="K163" s="3"/>
      <c r="L163" s="3"/>
      <c r="M163" s="3"/>
      <c r="N163" s="3"/>
      <c r="O163" s="3"/>
      <c r="P163" s="3"/>
      <c r="Q163" s="3"/>
      <c r="R163" s="3"/>
      <c r="S163" s="3"/>
      <c r="T163" s="3"/>
      <c r="U163" s="3"/>
      <c r="V163" s="3"/>
      <c r="W163" s="3"/>
      <c r="X163" s="3"/>
      <c r="Y163" s="3"/>
      <c r="Z163" s="3"/>
      <c r="AA163" s="3"/>
      <c r="AB163" s="3"/>
      <c r="AC163" s="3"/>
    </row>
    <row r="164" spans="1:29" ht="12.5" x14ac:dyDescent="0.25">
      <c r="A164" s="3"/>
      <c r="B164" s="3"/>
      <c r="C164" s="3"/>
      <c r="D164" s="20"/>
      <c r="E164" s="20"/>
      <c r="F164" s="3"/>
      <c r="G164" s="20"/>
      <c r="H164" s="20"/>
      <c r="I164" s="20"/>
      <c r="J164" s="20"/>
      <c r="K164" s="3"/>
      <c r="L164" s="3"/>
      <c r="M164" s="3"/>
      <c r="N164" s="3"/>
      <c r="O164" s="3"/>
      <c r="P164" s="3"/>
      <c r="Q164" s="3"/>
      <c r="R164" s="3"/>
      <c r="S164" s="3"/>
      <c r="T164" s="3"/>
      <c r="U164" s="3"/>
      <c r="V164" s="3"/>
      <c r="W164" s="3"/>
      <c r="X164" s="3"/>
      <c r="Y164" s="3"/>
      <c r="Z164" s="3"/>
      <c r="AA164" s="3"/>
      <c r="AB164" s="3"/>
      <c r="AC164" s="3"/>
    </row>
    <row r="165" spans="1:29" ht="12.5" x14ac:dyDescent="0.25">
      <c r="A165" s="3"/>
      <c r="B165" s="3"/>
      <c r="C165" s="3"/>
      <c r="D165" s="20"/>
      <c r="E165" s="20"/>
      <c r="F165" s="3"/>
      <c r="G165" s="20"/>
      <c r="H165" s="20"/>
      <c r="I165" s="20"/>
      <c r="J165" s="20"/>
      <c r="K165" s="3"/>
      <c r="L165" s="3"/>
      <c r="M165" s="3"/>
      <c r="N165" s="3"/>
      <c r="O165" s="3"/>
      <c r="P165" s="3"/>
      <c r="Q165" s="3"/>
      <c r="R165" s="3"/>
      <c r="S165" s="3"/>
      <c r="T165" s="3"/>
      <c r="U165" s="3"/>
      <c r="V165" s="3"/>
      <c r="W165" s="3"/>
      <c r="X165" s="3"/>
      <c r="Y165" s="3"/>
      <c r="Z165" s="3"/>
      <c r="AA165" s="3"/>
      <c r="AB165" s="3"/>
      <c r="AC165" s="3"/>
    </row>
    <row r="166" spans="1:29" ht="12.5" x14ac:dyDescent="0.25">
      <c r="A166" s="3"/>
      <c r="B166" s="3"/>
      <c r="C166" s="3"/>
      <c r="D166" s="20"/>
      <c r="E166" s="20"/>
      <c r="F166" s="3"/>
      <c r="G166" s="20"/>
      <c r="H166" s="20"/>
      <c r="I166" s="20"/>
      <c r="J166" s="20"/>
      <c r="K166" s="3"/>
      <c r="L166" s="3"/>
      <c r="M166" s="3"/>
      <c r="N166" s="3"/>
      <c r="O166" s="3"/>
      <c r="P166" s="3"/>
      <c r="Q166" s="3"/>
      <c r="R166" s="3"/>
      <c r="S166" s="3"/>
      <c r="T166" s="3"/>
      <c r="U166" s="3"/>
      <c r="V166" s="3"/>
      <c r="W166" s="3"/>
      <c r="X166" s="3"/>
      <c r="Y166" s="3"/>
      <c r="Z166" s="3"/>
      <c r="AA166" s="3"/>
      <c r="AB166" s="3"/>
      <c r="AC166" s="3"/>
    </row>
    <row r="167" spans="1:29" ht="12.5" x14ac:dyDescent="0.25">
      <c r="A167" s="3"/>
      <c r="B167" s="3"/>
      <c r="C167" s="3"/>
      <c r="D167" s="20"/>
      <c r="E167" s="20"/>
      <c r="F167" s="3"/>
      <c r="G167" s="20"/>
      <c r="H167" s="20"/>
      <c r="I167" s="20"/>
      <c r="J167" s="20"/>
      <c r="K167" s="3"/>
      <c r="L167" s="3"/>
      <c r="M167" s="3"/>
      <c r="N167" s="3"/>
      <c r="O167" s="3"/>
      <c r="P167" s="3"/>
      <c r="Q167" s="3"/>
      <c r="R167" s="3"/>
      <c r="S167" s="3"/>
      <c r="T167" s="3"/>
      <c r="U167" s="3"/>
      <c r="V167" s="3"/>
      <c r="W167" s="3"/>
      <c r="X167" s="3"/>
      <c r="Y167" s="3"/>
      <c r="Z167" s="3"/>
      <c r="AA167" s="3"/>
      <c r="AB167" s="3"/>
      <c r="AC167" s="3"/>
    </row>
    <row r="168" spans="1:29" ht="12.5" x14ac:dyDescent="0.25">
      <c r="A168" s="3"/>
      <c r="B168" s="3"/>
      <c r="C168" s="3"/>
      <c r="D168" s="20"/>
      <c r="E168" s="20"/>
      <c r="F168" s="3"/>
      <c r="G168" s="20"/>
      <c r="H168" s="20"/>
      <c r="I168" s="20"/>
      <c r="J168" s="20"/>
      <c r="K168" s="3"/>
      <c r="L168" s="3"/>
      <c r="M168" s="3"/>
      <c r="N168" s="3"/>
      <c r="O168" s="3"/>
      <c r="P168" s="3"/>
      <c r="Q168" s="3"/>
      <c r="R168" s="3"/>
      <c r="S168" s="3"/>
      <c r="T168" s="3"/>
      <c r="U168" s="3"/>
      <c r="V168" s="3"/>
      <c r="W168" s="3"/>
      <c r="X168" s="3"/>
      <c r="Y168" s="3"/>
      <c r="Z168" s="3"/>
      <c r="AA168" s="3"/>
      <c r="AB168" s="3"/>
      <c r="AC168" s="3"/>
    </row>
    <row r="169" spans="1:29" ht="12.5" x14ac:dyDescent="0.25">
      <c r="A169" s="3"/>
      <c r="B169" s="3"/>
      <c r="C169" s="3"/>
      <c r="D169" s="20"/>
      <c r="E169" s="20"/>
      <c r="F169" s="3"/>
      <c r="G169" s="20"/>
      <c r="H169" s="20"/>
      <c r="I169" s="20"/>
      <c r="J169" s="20"/>
      <c r="K169" s="3"/>
      <c r="L169" s="3"/>
      <c r="M169" s="3"/>
      <c r="N169" s="3"/>
      <c r="O169" s="3"/>
      <c r="P169" s="3"/>
      <c r="Q169" s="3"/>
      <c r="R169" s="3"/>
      <c r="S169" s="3"/>
      <c r="T169" s="3"/>
      <c r="U169" s="3"/>
      <c r="V169" s="3"/>
      <c r="W169" s="3"/>
      <c r="X169" s="3"/>
      <c r="Y169" s="3"/>
      <c r="Z169" s="3"/>
      <c r="AA169" s="3"/>
      <c r="AB169" s="3"/>
      <c r="AC169" s="3"/>
    </row>
    <row r="170" spans="1:29" ht="12.5" x14ac:dyDescent="0.25">
      <c r="A170" s="3"/>
      <c r="B170" s="3"/>
      <c r="C170" s="3"/>
      <c r="D170" s="20"/>
      <c r="E170" s="20"/>
      <c r="F170" s="3"/>
      <c r="G170" s="20"/>
      <c r="H170" s="20"/>
      <c r="I170" s="20"/>
      <c r="J170" s="20"/>
      <c r="K170" s="3"/>
      <c r="L170" s="3"/>
      <c r="M170" s="3"/>
      <c r="N170" s="3"/>
      <c r="O170" s="3"/>
      <c r="P170" s="3"/>
      <c r="Q170" s="3"/>
      <c r="R170" s="3"/>
      <c r="S170" s="3"/>
      <c r="T170" s="3"/>
      <c r="U170" s="3"/>
      <c r="V170" s="3"/>
      <c r="W170" s="3"/>
      <c r="X170" s="3"/>
      <c r="Y170" s="3"/>
      <c r="Z170" s="3"/>
      <c r="AA170" s="3"/>
      <c r="AB170" s="3"/>
      <c r="AC170" s="3"/>
    </row>
    <row r="171" spans="1:29" ht="12.5" x14ac:dyDescent="0.25">
      <c r="A171" s="3"/>
      <c r="B171" s="3"/>
      <c r="C171" s="3"/>
      <c r="D171" s="20"/>
      <c r="E171" s="20"/>
      <c r="F171" s="3"/>
      <c r="G171" s="20"/>
      <c r="H171" s="20"/>
      <c r="I171" s="20"/>
      <c r="J171" s="20"/>
      <c r="K171" s="3"/>
      <c r="L171" s="3"/>
      <c r="M171" s="3"/>
      <c r="N171" s="3"/>
      <c r="O171" s="3"/>
      <c r="P171" s="3"/>
      <c r="Q171" s="3"/>
      <c r="R171" s="3"/>
      <c r="S171" s="3"/>
      <c r="T171" s="3"/>
      <c r="U171" s="3"/>
      <c r="V171" s="3"/>
      <c r="W171" s="3"/>
      <c r="X171" s="3"/>
      <c r="Y171" s="3"/>
      <c r="Z171" s="3"/>
      <c r="AA171" s="3"/>
      <c r="AB171" s="3"/>
      <c r="AC171" s="3"/>
    </row>
    <row r="172" spans="1:29" ht="12.5" x14ac:dyDescent="0.25">
      <c r="A172" s="3"/>
      <c r="B172" s="3"/>
      <c r="C172" s="3"/>
      <c r="D172" s="20"/>
      <c r="E172" s="20"/>
      <c r="F172" s="3"/>
      <c r="G172" s="20"/>
      <c r="H172" s="20"/>
      <c r="I172" s="20"/>
      <c r="J172" s="20"/>
      <c r="K172" s="3"/>
      <c r="L172" s="3"/>
      <c r="M172" s="3"/>
      <c r="N172" s="3"/>
      <c r="O172" s="3"/>
      <c r="P172" s="3"/>
      <c r="Q172" s="3"/>
      <c r="R172" s="3"/>
      <c r="S172" s="3"/>
      <c r="T172" s="3"/>
      <c r="U172" s="3"/>
      <c r="V172" s="3"/>
      <c r="W172" s="3"/>
      <c r="X172" s="3"/>
      <c r="Y172" s="3"/>
      <c r="Z172" s="3"/>
      <c r="AA172" s="3"/>
      <c r="AB172" s="3"/>
      <c r="AC172" s="3"/>
    </row>
    <row r="173" spans="1:29" ht="12.5" x14ac:dyDescent="0.25">
      <c r="A173" s="3"/>
      <c r="B173" s="3"/>
      <c r="C173" s="3"/>
      <c r="D173" s="20"/>
      <c r="E173" s="20"/>
      <c r="F173" s="3"/>
      <c r="G173" s="20"/>
      <c r="H173" s="20"/>
      <c r="I173" s="20"/>
      <c r="J173" s="20"/>
      <c r="K173" s="3"/>
      <c r="L173" s="3"/>
      <c r="M173" s="3"/>
      <c r="N173" s="3"/>
      <c r="O173" s="3"/>
      <c r="P173" s="3"/>
      <c r="Q173" s="3"/>
      <c r="R173" s="3"/>
      <c r="S173" s="3"/>
      <c r="T173" s="3"/>
      <c r="U173" s="3"/>
      <c r="V173" s="3"/>
      <c r="W173" s="3"/>
      <c r="X173" s="3"/>
      <c r="Y173" s="3"/>
      <c r="Z173" s="3"/>
      <c r="AA173" s="3"/>
      <c r="AB173" s="3"/>
      <c r="AC173" s="3"/>
    </row>
    <row r="174" spans="1:29" ht="12.5" x14ac:dyDescent="0.25">
      <c r="A174" s="3"/>
      <c r="B174" s="3"/>
      <c r="C174" s="3"/>
      <c r="D174" s="20"/>
      <c r="E174" s="20"/>
      <c r="F174" s="3"/>
      <c r="G174" s="20"/>
      <c r="H174" s="20"/>
      <c r="I174" s="20"/>
      <c r="J174" s="20"/>
      <c r="K174" s="3"/>
      <c r="L174" s="3"/>
      <c r="M174" s="3"/>
      <c r="N174" s="3"/>
      <c r="O174" s="3"/>
      <c r="P174" s="3"/>
      <c r="Q174" s="3"/>
      <c r="R174" s="3"/>
      <c r="S174" s="3"/>
      <c r="T174" s="3"/>
      <c r="U174" s="3"/>
      <c r="V174" s="3"/>
      <c r="W174" s="3"/>
      <c r="X174" s="3"/>
      <c r="Y174" s="3"/>
      <c r="Z174" s="3"/>
      <c r="AA174" s="3"/>
      <c r="AB174" s="3"/>
      <c r="AC174" s="3"/>
    </row>
    <row r="175" spans="1:29" ht="12.5" x14ac:dyDescent="0.25">
      <c r="A175" s="3"/>
      <c r="B175" s="3"/>
      <c r="C175" s="3"/>
      <c r="D175" s="20"/>
      <c r="E175" s="20"/>
      <c r="F175" s="3"/>
      <c r="G175" s="20"/>
      <c r="H175" s="20"/>
      <c r="I175" s="20"/>
      <c r="J175" s="20"/>
      <c r="K175" s="3"/>
      <c r="L175" s="3"/>
      <c r="M175" s="3"/>
      <c r="N175" s="3"/>
      <c r="O175" s="3"/>
      <c r="P175" s="3"/>
      <c r="Q175" s="3"/>
      <c r="R175" s="3"/>
      <c r="S175" s="3"/>
      <c r="T175" s="3"/>
      <c r="U175" s="3"/>
      <c r="V175" s="3"/>
      <c r="W175" s="3"/>
      <c r="X175" s="3"/>
      <c r="Y175" s="3"/>
      <c r="Z175" s="3"/>
      <c r="AA175" s="3"/>
      <c r="AB175" s="3"/>
      <c r="AC175" s="3"/>
    </row>
    <row r="176" spans="1:29" ht="12.5" x14ac:dyDescent="0.25">
      <c r="A176" s="3"/>
      <c r="B176" s="3"/>
      <c r="C176" s="3"/>
      <c r="D176" s="20"/>
      <c r="E176" s="20"/>
      <c r="F176" s="3"/>
      <c r="G176" s="20"/>
      <c r="H176" s="20"/>
      <c r="I176" s="20"/>
      <c r="J176" s="20"/>
      <c r="K176" s="3"/>
      <c r="L176" s="3"/>
      <c r="M176" s="3"/>
      <c r="N176" s="3"/>
      <c r="O176" s="3"/>
      <c r="P176" s="3"/>
      <c r="Q176" s="3"/>
      <c r="R176" s="3"/>
      <c r="S176" s="3"/>
      <c r="T176" s="3"/>
      <c r="U176" s="3"/>
      <c r="V176" s="3"/>
      <c r="W176" s="3"/>
      <c r="X176" s="3"/>
      <c r="Y176" s="3"/>
      <c r="Z176" s="3"/>
      <c r="AA176" s="3"/>
      <c r="AB176" s="3"/>
      <c r="AC176" s="3"/>
    </row>
    <row r="177" spans="1:29" ht="12.5" x14ac:dyDescent="0.25">
      <c r="A177" s="3"/>
      <c r="B177" s="3"/>
      <c r="C177" s="3"/>
      <c r="D177" s="20"/>
      <c r="E177" s="20"/>
      <c r="F177" s="3"/>
      <c r="G177" s="20"/>
      <c r="H177" s="20"/>
      <c r="I177" s="20"/>
      <c r="J177" s="20"/>
      <c r="K177" s="3"/>
      <c r="L177" s="3"/>
      <c r="M177" s="3"/>
      <c r="N177" s="3"/>
      <c r="O177" s="3"/>
      <c r="P177" s="3"/>
      <c r="Q177" s="3"/>
      <c r="R177" s="3"/>
      <c r="S177" s="3"/>
      <c r="T177" s="3"/>
      <c r="U177" s="3"/>
      <c r="V177" s="3"/>
      <c r="W177" s="3"/>
      <c r="X177" s="3"/>
      <c r="Y177" s="3"/>
      <c r="Z177" s="3"/>
      <c r="AA177" s="3"/>
      <c r="AB177" s="3"/>
      <c r="AC177" s="3"/>
    </row>
    <row r="178" spans="1:29" ht="12.5" x14ac:dyDescent="0.25">
      <c r="A178" s="3"/>
      <c r="B178" s="3"/>
      <c r="C178" s="3"/>
      <c r="D178" s="20"/>
      <c r="E178" s="20"/>
      <c r="F178" s="3"/>
      <c r="G178" s="20"/>
      <c r="H178" s="20"/>
      <c r="I178" s="20"/>
      <c r="J178" s="20"/>
      <c r="K178" s="3"/>
      <c r="L178" s="3"/>
      <c r="M178" s="3"/>
      <c r="N178" s="3"/>
      <c r="O178" s="3"/>
      <c r="P178" s="3"/>
      <c r="Q178" s="3"/>
      <c r="R178" s="3"/>
      <c r="S178" s="3"/>
      <c r="T178" s="3"/>
      <c r="U178" s="3"/>
      <c r="V178" s="3"/>
      <c r="W178" s="3"/>
      <c r="X178" s="3"/>
      <c r="Y178" s="3"/>
      <c r="Z178" s="3"/>
      <c r="AA178" s="3"/>
      <c r="AB178" s="3"/>
      <c r="AC178" s="3"/>
    </row>
    <row r="179" spans="1:29" ht="12.5" x14ac:dyDescent="0.25">
      <c r="A179" s="3"/>
      <c r="B179" s="3"/>
      <c r="C179" s="3"/>
      <c r="D179" s="20"/>
      <c r="E179" s="20"/>
      <c r="F179" s="3"/>
      <c r="G179" s="20"/>
      <c r="H179" s="20"/>
      <c r="I179" s="20"/>
      <c r="J179" s="20"/>
      <c r="K179" s="3"/>
      <c r="L179" s="3"/>
      <c r="M179" s="3"/>
      <c r="N179" s="3"/>
      <c r="O179" s="3"/>
      <c r="P179" s="3"/>
      <c r="Q179" s="3"/>
      <c r="R179" s="3"/>
      <c r="S179" s="3"/>
      <c r="T179" s="3"/>
      <c r="U179" s="3"/>
      <c r="V179" s="3"/>
      <c r="W179" s="3"/>
      <c r="X179" s="3"/>
      <c r="Y179" s="3"/>
      <c r="Z179" s="3"/>
      <c r="AA179" s="3"/>
      <c r="AB179" s="3"/>
      <c r="AC179" s="3"/>
    </row>
    <row r="180" spans="1:29" ht="12.5" x14ac:dyDescent="0.25">
      <c r="A180" s="3"/>
      <c r="B180" s="3"/>
      <c r="C180" s="3"/>
      <c r="D180" s="20"/>
      <c r="E180" s="20"/>
      <c r="F180" s="3"/>
      <c r="G180" s="20"/>
      <c r="H180" s="20"/>
      <c r="I180" s="20"/>
      <c r="J180" s="20"/>
      <c r="K180" s="3"/>
      <c r="L180" s="3"/>
      <c r="M180" s="3"/>
      <c r="N180" s="3"/>
      <c r="O180" s="3"/>
      <c r="P180" s="3"/>
      <c r="Q180" s="3"/>
      <c r="R180" s="3"/>
      <c r="S180" s="3"/>
      <c r="T180" s="3"/>
      <c r="U180" s="3"/>
      <c r="V180" s="3"/>
      <c r="W180" s="3"/>
      <c r="X180" s="3"/>
      <c r="Y180" s="3"/>
      <c r="Z180" s="3"/>
      <c r="AA180" s="3"/>
      <c r="AB180" s="3"/>
      <c r="AC180" s="3"/>
    </row>
    <row r="181" spans="1:29" ht="12.5" x14ac:dyDescent="0.25">
      <c r="A181" s="3"/>
      <c r="B181" s="3"/>
      <c r="C181" s="3"/>
      <c r="D181" s="20"/>
      <c r="E181" s="20"/>
      <c r="F181" s="3"/>
      <c r="G181" s="20"/>
      <c r="H181" s="20"/>
      <c r="I181" s="20"/>
      <c r="J181" s="20"/>
      <c r="K181" s="3"/>
      <c r="L181" s="3"/>
      <c r="M181" s="3"/>
      <c r="N181" s="3"/>
      <c r="O181" s="3"/>
      <c r="P181" s="3"/>
      <c r="Q181" s="3"/>
      <c r="R181" s="3"/>
      <c r="S181" s="3"/>
      <c r="T181" s="3"/>
      <c r="U181" s="3"/>
      <c r="V181" s="3"/>
      <c r="W181" s="3"/>
      <c r="X181" s="3"/>
      <c r="Y181" s="3"/>
      <c r="Z181" s="3"/>
      <c r="AA181" s="3"/>
      <c r="AB181" s="3"/>
      <c r="AC181" s="3"/>
    </row>
    <row r="182" spans="1:29" ht="12.5" x14ac:dyDescent="0.25">
      <c r="A182" s="3"/>
      <c r="B182" s="3"/>
      <c r="C182" s="3"/>
      <c r="D182" s="20"/>
      <c r="E182" s="20"/>
      <c r="F182" s="3"/>
      <c r="G182" s="20"/>
      <c r="H182" s="20"/>
      <c r="I182" s="20"/>
      <c r="J182" s="20"/>
      <c r="K182" s="3"/>
      <c r="L182" s="3"/>
      <c r="M182" s="3"/>
      <c r="N182" s="3"/>
      <c r="O182" s="3"/>
      <c r="P182" s="3"/>
      <c r="Q182" s="3"/>
      <c r="R182" s="3"/>
      <c r="S182" s="3"/>
      <c r="T182" s="3"/>
      <c r="U182" s="3"/>
      <c r="V182" s="3"/>
      <c r="W182" s="3"/>
      <c r="X182" s="3"/>
      <c r="Y182" s="3"/>
      <c r="Z182" s="3"/>
      <c r="AA182" s="3"/>
      <c r="AB182" s="3"/>
      <c r="AC182" s="3"/>
    </row>
    <row r="183" spans="1:29" ht="12.5" x14ac:dyDescent="0.25">
      <c r="A183" s="3"/>
      <c r="B183" s="3"/>
      <c r="C183" s="3"/>
      <c r="D183" s="20"/>
      <c r="E183" s="20"/>
      <c r="F183" s="3"/>
      <c r="G183" s="20"/>
      <c r="H183" s="20"/>
      <c r="I183" s="20"/>
      <c r="J183" s="20"/>
      <c r="K183" s="3"/>
      <c r="L183" s="3"/>
      <c r="M183" s="3"/>
      <c r="N183" s="3"/>
      <c r="O183" s="3"/>
      <c r="P183" s="3"/>
      <c r="Q183" s="3"/>
      <c r="R183" s="3"/>
      <c r="S183" s="3"/>
      <c r="T183" s="3"/>
      <c r="U183" s="3"/>
      <c r="V183" s="3"/>
      <c r="W183" s="3"/>
      <c r="X183" s="3"/>
      <c r="Y183" s="3"/>
      <c r="Z183" s="3"/>
      <c r="AA183" s="3"/>
      <c r="AB183" s="3"/>
      <c r="AC183" s="3"/>
    </row>
    <row r="184" spans="1:29" ht="12.5" x14ac:dyDescent="0.25">
      <c r="A184" s="3"/>
      <c r="B184" s="3"/>
      <c r="C184" s="3"/>
      <c r="D184" s="20"/>
      <c r="E184" s="20"/>
      <c r="F184" s="3"/>
      <c r="G184" s="20"/>
      <c r="H184" s="20"/>
      <c r="I184" s="20"/>
      <c r="J184" s="20"/>
      <c r="K184" s="3"/>
      <c r="L184" s="3"/>
      <c r="M184" s="3"/>
      <c r="N184" s="3"/>
      <c r="O184" s="3"/>
      <c r="P184" s="3"/>
      <c r="Q184" s="3"/>
      <c r="R184" s="3"/>
      <c r="S184" s="3"/>
      <c r="T184" s="3"/>
      <c r="U184" s="3"/>
      <c r="V184" s="3"/>
      <c r="W184" s="3"/>
      <c r="X184" s="3"/>
      <c r="Y184" s="3"/>
      <c r="Z184" s="3"/>
      <c r="AA184" s="3"/>
      <c r="AB184" s="3"/>
      <c r="AC184" s="3"/>
    </row>
    <row r="185" spans="1:29" ht="12.5" x14ac:dyDescent="0.25">
      <c r="A185" s="3"/>
      <c r="B185" s="3"/>
      <c r="C185" s="3"/>
      <c r="D185" s="20"/>
      <c r="E185" s="20"/>
      <c r="F185" s="3"/>
      <c r="G185" s="20"/>
      <c r="H185" s="20"/>
      <c r="I185" s="20"/>
      <c r="J185" s="20"/>
      <c r="K185" s="3"/>
      <c r="L185" s="3"/>
      <c r="M185" s="3"/>
      <c r="N185" s="3"/>
      <c r="O185" s="3"/>
      <c r="P185" s="3"/>
      <c r="Q185" s="3"/>
      <c r="R185" s="3"/>
      <c r="S185" s="3"/>
      <c r="T185" s="3"/>
      <c r="U185" s="3"/>
      <c r="V185" s="3"/>
      <c r="W185" s="3"/>
      <c r="X185" s="3"/>
      <c r="Y185" s="3"/>
      <c r="Z185" s="3"/>
      <c r="AA185" s="3"/>
      <c r="AB185" s="3"/>
      <c r="AC185" s="3"/>
    </row>
    <row r="186" spans="1:29" ht="12.5" x14ac:dyDescent="0.25">
      <c r="A186" s="3"/>
      <c r="B186" s="3"/>
      <c r="C186" s="3"/>
      <c r="D186" s="20"/>
      <c r="E186" s="20"/>
      <c r="F186" s="3"/>
      <c r="G186" s="20"/>
      <c r="H186" s="20"/>
      <c r="I186" s="20"/>
      <c r="J186" s="20"/>
      <c r="K186" s="3"/>
      <c r="L186" s="3"/>
      <c r="M186" s="3"/>
      <c r="N186" s="3"/>
      <c r="O186" s="3"/>
      <c r="P186" s="3"/>
      <c r="Q186" s="3"/>
      <c r="R186" s="3"/>
      <c r="S186" s="3"/>
      <c r="T186" s="3"/>
      <c r="U186" s="3"/>
      <c r="V186" s="3"/>
      <c r="W186" s="3"/>
      <c r="X186" s="3"/>
      <c r="Y186" s="3"/>
      <c r="Z186" s="3"/>
      <c r="AA186" s="3"/>
      <c r="AB186" s="3"/>
      <c r="AC186" s="3"/>
    </row>
    <row r="187" spans="1:29" ht="12.5" x14ac:dyDescent="0.25">
      <c r="A187" s="3"/>
      <c r="B187" s="3"/>
      <c r="C187" s="3"/>
      <c r="D187" s="20"/>
      <c r="E187" s="20"/>
      <c r="F187" s="3"/>
      <c r="G187" s="20"/>
      <c r="H187" s="20"/>
      <c r="I187" s="20"/>
      <c r="J187" s="20"/>
      <c r="K187" s="3"/>
      <c r="L187" s="3"/>
      <c r="M187" s="3"/>
      <c r="N187" s="3"/>
      <c r="O187" s="3"/>
      <c r="P187" s="3"/>
      <c r="Q187" s="3"/>
      <c r="R187" s="3"/>
      <c r="S187" s="3"/>
      <c r="T187" s="3"/>
      <c r="U187" s="3"/>
      <c r="V187" s="3"/>
      <c r="W187" s="3"/>
      <c r="X187" s="3"/>
      <c r="Y187" s="3"/>
      <c r="Z187" s="3"/>
      <c r="AA187" s="3"/>
      <c r="AB187" s="3"/>
      <c r="AC187" s="3"/>
    </row>
    <row r="188" spans="1:29" ht="12.5" x14ac:dyDescent="0.25">
      <c r="A188" s="3"/>
      <c r="B188" s="3"/>
      <c r="C188" s="3"/>
      <c r="D188" s="20"/>
      <c r="E188" s="20"/>
      <c r="F188" s="3"/>
      <c r="G188" s="20"/>
      <c r="H188" s="20"/>
      <c r="I188" s="20"/>
      <c r="J188" s="20"/>
      <c r="K188" s="3"/>
      <c r="L188" s="3"/>
      <c r="M188" s="3"/>
      <c r="N188" s="3"/>
      <c r="O188" s="3"/>
      <c r="P188" s="3"/>
      <c r="Q188" s="3"/>
      <c r="R188" s="3"/>
      <c r="S188" s="3"/>
      <c r="T188" s="3"/>
      <c r="U188" s="3"/>
      <c r="V188" s="3"/>
      <c r="W188" s="3"/>
      <c r="X188" s="3"/>
      <c r="Y188" s="3"/>
      <c r="Z188" s="3"/>
      <c r="AA188" s="3"/>
      <c r="AB188" s="3"/>
      <c r="AC188" s="3"/>
    </row>
    <row r="189" spans="1:29" ht="12.5" x14ac:dyDescent="0.25">
      <c r="A189" s="3"/>
      <c r="B189" s="3"/>
      <c r="C189" s="3"/>
      <c r="D189" s="20"/>
      <c r="E189" s="20"/>
      <c r="F189" s="3"/>
      <c r="G189" s="20"/>
      <c r="H189" s="20"/>
      <c r="I189" s="20"/>
      <c r="J189" s="20"/>
      <c r="K189" s="3"/>
      <c r="L189" s="3"/>
      <c r="M189" s="3"/>
      <c r="N189" s="3"/>
      <c r="O189" s="3"/>
      <c r="P189" s="3"/>
      <c r="Q189" s="3"/>
      <c r="R189" s="3"/>
      <c r="S189" s="3"/>
      <c r="T189" s="3"/>
      <c r="U189" s="3"/>
      <c r="V189" s="3"/>
      <c r="W189" s="3"/>
      <c r="X189" s="3"/>
      <c r="Y189" s="3"/>
      <c r="Z189" s="3"/>
      <c r="AA189" s="3"/>
      <c r="AB189" s="3"/>
      <c r="AC189" s="3"/>
    </row>
    <row r="190" spans="1:29" ht="12.5" x14ac:dyDescent="0.25">
      <c r="A190" s="3"/>
      <c r="B190" s="3"/>
      <c r="C190" s="3"/>
      <c r="D190" s="20"/>
      <c r="E190" s="20"/>
      <c r="F190" s="3"/>
      <c r="G190" s="20"/>
      <c r="H190" s="20"/>
      <c r="I190" s="20"/>
      <c r="J190" s="20"/>
      <c r="K190" s="3"/>
      <c r="L190" s="3"/>
      <c r="M190" s="3"/>
      <c r="N190" s="3"/>
      <c r="O190" s="3"/>
      <c r="P190" s="3"/>
      <c r="Q190" s="3"/>
      <c r="R190" s="3"/>
      <c r="S190" s="3"/>
      <c r="T190" s="3"/>
      <c r="U190" s="3"/>
      <c r="V190" s="3"/>
      <c r="W190" s="3"/>
      <c r="X190" s="3"/>
      <c r="Y190" s="3"/>
      <c r="Z190" s="3"/>
      <c r="AA190" s="3"/>
      <c r="AB190" s="3"/>
      <c r="AC190" s="3"/>
    </row>
    <row r="191" spans="1:29" ht="12.5" x14ac:dyDescent="0.25">
      <c r="A191" s="3"/>
      <c r="B191" s="3"/>
      <c r="C191" s="3"/>
      <c r="D191" s="20"/>
      <c r="E191" s="20"/>
      <c r="F191" s="3"/>
      <c r="G191" s="20"/>
      <c r="H191" s="20"/>
      <c r="I191" s="20"/>
      <c r="J191" s="20"/>
      <c r="K191" s="3"/>
      <c r="L191" s="3"/>
      <c r="M191" s="3"/>
      <c r="N191" s="3"/>
      <c r="O191" s="3"/>
      <c r="P191" s="3"/>
      <c r="Q191" s="3"/>
      <c r="R191" s="3"/>
      <c r="S191" s="3"/>
      <c r="T191" s="3"/>
      <c r="U191" s="3"/>
      <c r="V191" s="3"/>
      <c r="W191" s="3"/>
      <c r="X191" s="3"/>
      <c r="Y191" s="3"/>
      <c r="Z191" s="3"/>
      <c r="AA191" s="3"/>
      <c r="AB191" s="3"/>
      <c r="AC191" s="3"/>
    </row>
    <row r="192" spans="1:29" ht="12.5" x14ac:dyDescent="0.25">
      <c r="A192" s="3"/>
      <c r="B192" s="3"/>
      <c r="C192" s="3"/>
      <c r="D192" s="20"/>
      <c r="E192" s="20"/>
      <c r="F192" s="3"/>
      <c r="G192" s="20"/>
      <c r="H192" s="20"/>
      <c r="I192" s="20"/>
      <c r="J192" s="20"/>
      <c r="K192" s="3"/>
      <c r="L192" s="3"/>
      <c r="M192" s="3"/>
      <c r="N192" s="3"/>
      <c r="O192" s="3"/>
      <c r="P192" s="3"/>
      <c r="Q192" s="3"/>
      <c r="R192" s="3"/>
      <c r="S192" s="3"/>
      <c r="T192" s="3"/>
      <c r="U192" s="3"/>
      <c r="V192" s="3"/>
      <c r="W192" s="3"/>
      <c r="X192" s="3"/>
      <c r="Y192" s="3"/>
      <c r="Z192" s="3"/>
      <c r="AA192" s="3"/>
      <c r="AB192" s="3"/>
      <c r="AC192" s="3"/>
    </row>
    <row r="193" spans="1:29" ht="12.5" x14ac:dyDescent="0.25">
      <c r="A193" s="3"/>
      <c r="B193" s="3"/>
      <c r="C193" s="3"/>
      <c r="D193" s="20"/>
      <c r="E193" s="20"/>
      <c r="F193" s="3"/>
      <c r="G193" s="20"/>
      <c r="H193" s="20"/>
      <c r="I193" s="20"/>
      <c r="J193" s="20"/>
      <c r="K193" s="3"/>
      <c r="L193" s="3"/>
      <c r="M193" s="3"/>
      <c r="N193" s="3"/>
      <c r="O193" s="3"/>
      <c r="P193" s="3"/>
      <c r="Q193" s="3"/>
      <c r="R193" s="3"/>
      <c r="S193" s="3"/>
      <c r="T193" s="3"/>
      <c r="U193" s="3"/>
      <c r="V193" s="3"/>
      <c r="W193" s="3"/>
      <c r="X193" s="3"/>
      <c r="Y193" s="3"/>
      <c r="Z193" s="3"/>
      <c r="AA193" s="3"/>
      <c r="AB193" s="3"/>
      <c r="AC193" s="3"/>
    </row>
    <row r="194" spans="1:29" ht="12.5" x14ac:dyDescent="0.25">
      <c r="A194" s="3"/>
      <c r="B194" s="3"/>
      <c r="C194" s="3"/>
      <c r="D194" s="20"/>
      <c r="E194" s="20"/>
      <c r="F194" s="3"/>
      <c r="G194" s="20"/>
      <c r="H194" s="20"/>
      <c r="I194" s="20"/>
      <c r="J194" s="20"/>
      <c r="K194" s="3"/>
      <c r="L194" s="3"/>
      <c r="M194" s="3"/>
      <c r="N194" s="3"/>
      <c r="O194" s="3"/>
      <c r="P194" s="3"/>
      <c r="Q194" s="3"/>
      <c r="R194" s="3"/>
      <c r="S194" s="3"/>
      <c r="T194" s="3"/>
      <c r="U194" s="3"/>
      <c r="V194" s="3"/>
      <c r="W194" s="3"/>
      <c r="X194" s="3"/>
      <c r="Y194" s="3"/>
      <c r="Z194" s="3"/>
      <c r="AA194" s="3"/>
      <c r="AB194" s="3"/>
      <c r="AC194" s="3"/>
    </row>
    <row r="195" spans="1:29" ht="12.5" x14ac:dyDescent="0.25">
      <c r="A195" s="3"/>
      <c r="B195" s="3"/>
      <c r="C195" s="3"/>
      <c r="D195" s="20"/>
      <c r="E195" s="20"/>
      <c r="F195" s="3"/>
      <c r="G195" s="20"/>
      <c r="H195" s="20"/>
      <c r="I195" s="20"/>
      <c r="J195" s="20"/>
      <c r="K195" s="3"/>
      <c r="L195" s="3"/>
      <c r="M195" s="3"/>
      <c r="N195" s="3"/>
      <c r="O195" s="3"/>
      <c r="P195" s="3"/>
      <c r="Q195" s="3"/>
      <c r="R195" s="3"/>
      <c r="S195" s="3"/>
      <c r="T195" s="3"/>
      <c r="U195" s="3"/>
      <c r="V195" s="3"/>
      <c r="W195" s="3"/>
      <c r="X195" s="3"/>
      <c r="Y195" s="3"/>
      <c r="Z195" s="3"/>
      <c r="AA195" s="3"/>
      <c r="AB195" s="3"/>
      <c r="AC195" s="3"/>
    </row>
    <row r="196" spans="1:29" ht="12.5" x14ac:dyDescent="0.25">
      <c r="A196" s="3"/>
      <c r="B196" s="3"/>
      <c r="C196" s="3"/>
      <c r="D196" s="20"/>
      <c r="E196" s="20"/>
      <c r="F196" s="3"/>
      <c r="G196" s="20"/>
      <c r="H196" s="20"/>
      <c r="I196" s="20"/>
      <c r="J196" s="20"/>
      <c r="K196" s="3"/>
      <c r="L196" s="3"/>
      <c r="M196" s="3"/>
      <c r="N196" s="3"/>
      <c r="O196" s="3"/>
      <c r="P196" s="3"/>
      <c r="Q196" s="3"/>
      <c r="R196" s="3"/>
      <c r="S196" s="3"/>
      <c r="T196" s="3"/>
      <c r="U196" s="3"/>
      <c r="V196" s="3"/>
      <c r="W196" s="3"/>
      <c r="X196" s="3"/>
      <c r="Y196" s="3"/>
      <c r="Z196" s="3"/>
      <c r="AA196" s="3"/>
      <c r="AB196" s="3"/>
      <c r="AC196" s="3"/>
    </row>
    <row r="197" spans="1:29" ht="12.5" x14ac:dyDescent="0.25">
      <c r="A197" s="3"/>
      <c r="B197" s="3"/>
      <c r="C197" s="3"/>
      <c r="D197" s="20"/>
      <c r="E197" s="20"/>
      <c r="F197" s="3"/>
      <c r="G197" s="20"/>
      <c r="H197" s="20"/>
      <c r="I197" s="20"/>
      <c r="J197" s="20"/>
      <c r="K197" s="3"/>
      <c r="L197" s="3"/>
      <c r="M197" s="3"/>
      <c r="N197" s="3"/>
      <c r="O197" s="3"/>
      <c r="P197" s="3"/>
      <c r="Q197" s="3"/>
      <c r="R197" s="3"/>
      <c r="S197" s="3"/>
      <c r="T197" s="3"/>
      <c r="U197" s="3"/>
      <c r="V197" s="3"/>
      <c r="W197" s="3"/>
      <c r="X197" s="3"/>
      <c r="Y197" s="3"/>
      <c r="Z197" s="3"/>
      <c r="AA197" s="3"/>
      <c r="AB197" s="3"/>
      <c r="AC197" s="3"/>
    </row>
    <row r="198" spans="1:29" ht="12.5" x14ac:dyDescent="0.25">
      <c r="A198" s="3"/>
      <c r="B198" s="3"/>
      <c r="C198" s="3"/>
      <c r="D198" s="20"/>
      <c r="E198" s="20"/>
      <c r="F198" s="3"/>
      <c r="G198" s="20"/>
      <c r="H198" s="20"/>
      <c r="I198" s="20"/>
      <c r="J198" s="20"/>
      <c r="K198" s="3"/>
      <c r="L198" s="3"/>
      <c r="M198" s="3"/>
      <c r="N198" s="3"/>
      <c r="O198" s="3"/>
      <c r="P198" s="3"/>
      <c r="Q198" s="3"/>
      <c r="R198" s="3"/>
      <c r="S198" s="3"/>
      <c r="T198" s="3"/>
      <c r="U198" s="3"/>
      <c r="V198" s="3"/>
      <c r="W198" s="3"/>
      <c r="X198" s="3"/>
      <c r="Y198" s="3"/>
      <c r="Z198" s="3"/>
      <c r="AA198" s="3"/>
      <c r="AB198" s="3"/>
      <c r="AC198" s="3"/>
    </row>
    <row r="199" spans="1:29" ht="12.5" x14ac:dyDescent="0.25">
      <c r="A199" s="3"/>
      <c r="B199" s="3"/>
      <c r="C199" s="3"/>
      <c r="D199" s="20"/>
      <c r="E199" s="20"/>
      <c r="F199" s="3"/>
      <c r="G199" s="20"/>
      <c r="H199" s="20"/>
      <c r="I199" s="20"/>
      <c r="J199" s="20"/>
      <c r="K199" s="3"/>
      <c r="L199" s="3"/>
      <c r="M199" s="3"/>
      <c r="N199" s="3"/>
      <c r="O199" s="3"/>
      <c r="P199" s="3"/>
      <c r="Q199" s="3"/>
      <c r="R199" s="3"/>
      <c r="S199" s="3"/>
      <c r="T199" s="3"/>
      <c r="U199" s="3"/>
      <c r="V199" s="3"/>
      <c r="W199" s="3"/>
      <c r="X199" s="3"/>
      <c r="Y199" s="3"/>
      <c r="Z199" s="3"/>
      <c r="AA199" s="3"/>
      <c r="AB199" s="3"/>
      <c r="AC199" s="3"/>
    </row>
    <row r="200" spans="1:29" ht="12.5" x14ac:dyDescent="0.25">
      <c r="A200" s="3"/>
      <c r="B200" s="3"/>
      <c r="C200" s="3"/>
      <c r="D200" s="20"/>
      <c r="E200" s="20"/>
      <c r="F200" s="3"/>
      <c r="G200" s="20"/>
      <c r="H200" s="20"/>
      <c r="I200" s="20"/>
      <c r="J200" s="20"/>
      <c r="K200" s="3"/>
      <c r="L200" s="3"/>
      <c r="M200" s="3"/>
      <c r="N200" s="3"/>
      <c r="O200" s="3"/>
      <c r="P200" s="3"/>
      <c r="Q200" s="3"/>
      <c r="R200" s="3"/>
      <c r="S200" s="3"/>
      <c r="T200" s="3"/>
      <c r="U200" s="3"/>
      <c r="V200" s="3"/>
      <c r="W200" s="3"/>
      <c r="X200" s="3"/>
      <c r="Y200" s="3"/>
      <c r="Z200" s="3"/>
      <c r="AA200" s="3"/>
      <c r="AB200" s="3"/>
      <c r="AC200" s="3"/>
    </row>
    <row r="201" spans="1:29" ht="12.5" x14ac:dyDescent="0.25">
      <c r="A201" s="3"/>
      <c r="B201" s="3"/>
      <c r="C201" s="3"/>
      <c r="D201" s="20"/>
      <c r="E201" s="20"/>
      <c r="F201" s="3"/>
      <c r="G201" s="20"/>
      <c r="H201" s="20"/>
      <c r="I201" s="20"/>
      <c r="J201" s="20"/>
      <c r="K201" s="3"/>
      <c r="L201" s="3"/>
      <c r="M201" s="3"/>
      <c r="N201" s="3"/>
      <c r="O201" s="3"/>
      <c r="P201" s="3"/>
      <c r="Q201" s="3"/>
      <c r="R201" s="3"/>
      <c r="S201" s="3"/>
      <c r="T201" s="3"/>
      <c r="U201" s="3"/>
      <c r="V201" s="3"/>
      <c r="W201" s="3"/>
      <c r="X201" s="3"/>
      <c r="Y201" s="3"/>
      <c r="Z201" s="3"/>
      <c r="AA201" s="3"/>
      <c r="AB201" s="3"/>
      <c r="AC201" s="3"/>
    </row>
    <row r="202" spans="1:29" ht="12.5" x14ac:dyDescent="0.25">
      <c r="A202" s="3"/>
      <c r="B202" s="3"/>
      <c r="C202" s="3"/>
      <c r="D202" s="20"/>
      <c r="E202" s="20"/>
      <c r="F202" s="3"/>
      <c r="G202" s="20"/>
      <c r="H202" s="20"/>
      <c r="I202" s="20"/>
      <c r="J202" s="20"/>
      <c r="K202" s="3"/>
      <c r="L202" s="3"/>
      <c r="M202" s="3"/>
      <c r="N202" s="3"/>
      <c r="O202" s="3"/>
      <c r="P202" s="3"/>
      <c r="Q202" s="3"/>
      <c r="R202" s="3"/>
      <c r="S202" s="3"/>
      <c r="T202" s="3"/>
      <c r="U202" s="3"/>
      <c r="V202" s="3"/>
      <c r="W202" s="3"/>
      <c r="X202" s="3"/>
      <c r="Y202" s="3"/>
      <c r="Z202" s="3"/>
      <c r="AA202" s="3"/>
      <c r="AB202" s="3"/>
      <c r="AC202" s="3"/>
    </row>
    <row r="203" spans="1:29" ht="12.5" x14ac:dyDescent="0.25">
      <c r="A203" s="3"/>
      <c r="B203" s="3"/>
      <c r="C203" s="3"/>
      <c r="D203" s="20"/>
      <c r="E203" s="20"/>
      <c r="F203" s="3"/>
      <c r="G203" s="20"/>
      <c r="H203" s="20"/>
      <c r="I203" s="20"/>
      <c r="J203" s="20"/>
      <c r="K203" s="3"/>
      <c r="L203" s="3"/>
      <c r="M203" s="3"/>
      <c r="N203" s="3"/>
      <c r="O203" s="3"/>
      <c r="P203" s="3"/>
      <c r="Q203" s="3"/>
      <c r="R203" s="3"/>
      <c r="S203" s="3"/>
      <c r="T203" s="3"/>
      <c r="U203" s="3"/>
      <c r="V203" s="3"/>
      <c r="W203" s="3"/>
      <c r="X203" s="3"/>
      <c r="Y203" s="3"/>
      <c r="Z203" s="3"/>
      <c r="AA203" s="3"/>
      <c r="AB203" s="3"/>
      <c r="AC203" s="3"/>
    </row>
    <row r="204" spans="1:29" ht="12.5" x14ac:dyDescent="0.25">
      <c r="A204" s="3"/>
      <c r="B204" s="3"/>
      <c r="C204" s="3"/>
      <c r="D204" s="20"/>
      <c r="E204" s="20"/>
      <c r="F204" s="3"/>
      <c r="G204" s="20"/>
      <c r="H204" s="20"/>
      <c r="I204" s="20"/>
      <c r="J204" s="20"/>
      <c r="K204" s="3"/>
      <c r="L204" s="3"/>
      <c r="M204" s="3"/>
      <c r="N204" s="3"/>
      <c r="O204" s="3"/>
      <c r="P204" s="3"/>
      <c r="Q204" s="3"/>
      <c r="R204" s="3"/>
      <c r="S204" s="3"/>
      <c r="T204" s="3"/>
      <c r="U204" s="3"/>
      <c r="V204" s="3"/>
      <c r="W204" s="3"/>
      <c r="X204" s="3"/>
      <c r="Y204" s="3"/>
      <c r="Z204" s="3"/>
      <c r="AA204" s="3"/>
      <c r="AB204" s="3"/>
      <c r="AC204" s="3"/>
    </row>
    <row r="205" spans="1:29" ht="12.5" x14ac:dyDescent="0.25">
      <c r="A205" s="3"/>
      <c r="B205" s="3"/>
      <c r="C205" s="3"/>
      <c r="D205" s="20"/>
      <c r="E205" s="20"/>
      <c r="F205" s="3"/>
      <c r="G205" s="20"/>
      <c r="H205" s="20"/>
      <c r="I205" s="20"/>
      <c r="J205" s="20"/>
      <c r="K205" s="3"/>
      <c r="L205" s="3"/>
      <c r="M205" s="3"/>
      <c r="N205" s="3"/>
      <c r="O205" s="3"/>
      <c r="P205" s="3"/>
      <c r="Q205" s="3"/>
      <c r="R205" s="3"/>
      <c r="S205" s="3"/>
      <c r="T205" s="3"/>
      <c r="U205" s="3"/>
      <c r="V205" s="3"/>
      <c r="W205" s="3"/>
      <c r="X205" s="3"/>
      <c r="Y205" s="3"/>
      <c r="Z205" s="3"/>
      <c r="AA205" s="3"/>
      <c r="AB205" s="3"/>
      <c r="AC205" s="3"/>
    </row>
    <row r="206" spans="1:29" ht="12.5" x14ac:dyDescent="0.25">
      <c r="A206" s="3"/>
      <c r="B206" s="3"/>
      <c r="C206" s="3"/>
      <c r="D206" s="20"/>
      <c r="E206" s="20"/>
      <c r="F206" s="3"/>
      <c r="G206" s="20"/>
      <c r="H206" s="20"/>
      <c r="I206" s="20"/>
      <c r="J206" s="20"/>
      <c r="K206" s="3"/>
      <c r="L206" s="3"/>
      <c r="M206" s="3"/>
      <c r="N206" s="3"/>
      <c r="O206" s="3"/>
      <c r="P206" s="3"/>
      <c r="Q206" s="3"/>
      <c r="R206" s="3"/>
      <c r="S206" s="3"/>
      <c r="T206" s="3"/>
      <c r="U206" s="3"/>
      <c r="V206" s="3"/>
      <c r="W206" s="3"/>
      <c r="X206" s="3"/>
      <c r="Y206" s="3"/>
      <c r="Z206" s="3"/>
      <c r="AA206" s="3"/>
      <c r="AB206" s="3"/>
      <c r="AC206" s="3"/>
    </row>
    <row r="207" spans="1:29" ht="12.5" x14ac:dyDescent="0.25">
      <c r="A207" s="3"/>
      <c r="B207" s="3"/>
      <c r="C207" s="3"/>
      <c r="D207" s="20"/>
      <c r="E207" s="20"/>
      <c r="F207" s="3"/>
      <c r="G207" s="20"/>
      <c r="H207" s="20"/>
      <c r="I207" s="20"/>
      <c r="J207" s="20"/>
      <c r="K207" s="3"/>
      <c r="L207" s="3"/>
      <c r="M207" s="3"/>
      <c r="N207" s="3"/>
      <c r="O207" s="3"/>
      <c r="P207" s="3"/>
      <c r="Q207" s="3"/>
      <c r="R207" s="3"/>
      <c r="S207" s="3"/>
      <c r="T207" s="3"/>
      <c r="U207" s="3"/>
      <c r="V207" s="3"/>
      <c r="W207" s="3"/>
      <c r="X207" s="3"/>
      <c r="Y207" s="3"/>
      <c r="Z207" s="3"/>
      <c r="AA207" s="3"/>
      <c r="AB207" s="3"/>
      <c r="AC207" s="3"/>
    </row>
    <row r="208" spans="1:29" ht="12.5" x14ac:dyDescent="0.25">
      <c r="A208" s="3"/>
      <c r="B208" s="3"/>
      <c r="C208" s="3"/>
      <c r="D208" s="20"/>
      <c r="E208" s="20"/>
      <c r="F208" s="3"/>
      <c r="G208" s="20"/>
      <c r="H208" s="20"/>
      <c r="I208" s="20"/>
      <c r="J208" s="20"/>
      <c r="K208" s="3"/>
      <c r="L208" s="3"/>
      <c r="M208" s="3"/>
      <c r="N208" s="3"/>
      <c r="O208" s="3"/>
      <c r="P208" s="3"/>
      <c r="Q208" s="3"/>
      <c r="R208" s="3"/>
      <c r="S208" s="3"/>
      <c r="T208" s="3"/>
      <c r="U208" s="3"/>
      <c r="V208" s="3"/>
      <c r="W208" s="3"/>
      <c r="X208" s="3"/>
      <c r="Y208" s="3"/>
      <c r="Z208" s="3"/>
      <c r="AA208" s="3"/>
      <c r="AB208" s="3"/>
      <c r="AC208" s="3"/>
    </row>
    <row r="209" spans="1:29" ht="12.5" x14ac:dyDescent="0.25">
      <c r="A209" s="3"/>
      <c r="B209" s="3"/>
      <c r="C209" s="3"/>
      <c r="D209" s="20"/>
      <c r="E209" s="20"/>
      <c r="F209" s="3"/>
      <c r="G209" s="20"/>
      <c r="H209" s="20"/>
      <c r="I209" s="20"/>
      <c r="J209" s="20"/>
      <c r="K209" s="3"/>
      <c r="L209" s="3"/>
      <c r="M209" s="3"/>
      <c r="N209" s="3"/>
      <c r="O209" s="3"/>
      <c r="P209" s="3"/>
      <c r="Q209" s="3"/>
      <c r="R209" s="3"/>
      <c r="S209" s="3"/>
      <c r="T209" s="3"/>
      <c r="U209" s="3"/>
      <c r="V209" s="3"/>
      <c r="W209" s="3"/>
      <c r="X209" s="3"/>
      <c r="Y209" s="3"/>
      <c r="Z209" s="3"/>
      <c r="AA209" s="3"/>
      <c r="AB209" s="3"/>
      <c r="AC209" s="3"/>
    </row>
    <row r="210" spans="1:29" ht="12.5" x14ac:dyDescent="0.25">
      <c r="A210" s="3"/>
      <c r="B210" s="3"/>
      <c r="C210" s="3"/>
      <c r="D210" s="20"/>
      <c r="E210" s="20"/>
      <c r="F210" s="3"/>
      <c r="G210" s="20"/>
      <c r="H210" s="20"/>
      <c r="I210" s="20"/>
      <c r="J210" s="20"/>
      <c r="K210" s="3"/>
      <c r="L210" s="3"/>
      <c r="M210" s="3"/>
      <c r="N210" s="3"/>
      <c r="O210" s="3"/>
      <c r="P210" s="3"/>
      <c r="Q210" s="3"/>
      <c r="R210" s="3"/>
      <c r="S210" s="3"/>
      <c r="T210" s="3"/>
      <c r="U210" s="3"/>
      <c r="V210" s="3"/>
      <c r="W210" s="3"/>
      <c r="X210" s="3"/>
      <c r="Y210" s="3"/>
      <c r="Z210" s="3"/>
      <c r="AA210" s="3"/>
      <c r="AB210" s="3"/>
      <c r="AC210" s="3"/>
    </row>
    <row r="211" spans="1:29" ht="12.5" x14ac:dyDescent="0.25">
      <c r="A211" s="3"/>
      <c r="B211" s="3"/>
      <c r="C211" s="3"/>
      <c r="D211" s="20"/>
      <c r="E211" s="20"/>
      <c r="F211" s="3"/>
      <c r="G211" s="20"/>
      <c r="H211" s="20"/>
      <c r="I211" s="20"/>
      <c r="J211" s="20"/>
      <c r="K211" s="3"/>
      <c r="L211" s="3"/>
      <c r="M211" s="3"/>
      <c r="N211" s="3"/>
      <c r="O211" s="3"/>
      <c r="P211" s="3"/>
      <c r="Q211" s="3"/>
      <c r="R211" s="3"/>
      <c r="S211" s="3"/>
      <c r="T211" s="3"/>
      <c r="U211" s="3"/>
      <c r="V211" s="3"/>
      <c r="W211" s="3"/>
      <c r="X211" s="3"/>
      <c r="Y211" s="3"/>
      <c r="Z211" s="3"/>
      <c r="AA211" s="3"/>
      <c r="AB211" s="3"/>
      <c r="AC211" s="3"/>
    </row>
    <row r="212" spans="1:29" ht="12.5" x14ac:dyDescent="0.25">
      <c r="A212" s="3"/>
      <c r="B212" s="3"/>
      <c r="C212" s="3"/>
      <c r="D212" s="20"/>
      <c r="E212" s="20"/>
      <c r="F212" s="3"/>
      <c r="G212" s="20"/>
      <c r="H212" s="20"/>
      <c r="I212" s="20"/>
      <c r="J212" s="20"/>
      <c r="K212" s="3"/>
      <c r="L212" s="3"/>
      <c r="M212" s="3"/>
      <c r="N212" s="3"/>
      <c r="O212" s="3"/>
      <c r="P212" s="3"/>
      <c r="Q212" s="3"/>
      <c r="R212" s="3"/>
      <c r="S212" s="3"/>
      <c r="T212" s="3"/>
      <c r="U212" s="3"/>
      <c r="V212" s="3"/>
      <c r="W212" s="3"/>
      <c r="X212" s="3"/>
      <c r="Y212" s="3"/>
      <c r="Z212" s="3"/>
      <c r="AA212" s="3"/>
      <c r="AB212" s="3"/>
      <c r="AC212" s="3"/>
    </row>
    <row r="213" spans="1:29" ht="12.5" x14ac:dyDescent="0.25">
      <c r="A213" s="3"/>
      <c r="B213" s="3"/>
      <c r="C213" s="3"/>
      <c r="D213" s="20"/>
      <c r="E213" s="20"/>
      <c r="F213" s="3"/>
      <c r="G213" s="20"/>
      <c r="H213" s="20"/>
      <c r="I213" s="20"/>
      <c r="J213" s="20"/>
      <c r="K213" s="3"/>
      <c r="L213" s="3"/>
      <c r="M213" s="3"/>
      <c r="N213" s="3"/>
      <c r="O213" s="3"/>
      <c r="P213" s="3"/>
      <c r="Q213" s="3"/>
      <c r="R213" s="3"/>
      <c r="S213" s="3"/>
      <c r="T213" s="3"/>
      <c r="U213" s="3"/>
      <c r="V213" s="3"/>
      <c r="W213" s="3"/>
      <c r="X213" s="3"/>
      <c r="Y213" s="3"/>
      <c r="Z213" s="3"/>
      <c r="AA213" s="3"/>
      <c r="AB213" s="3"/>
      <c r="AC213" s="3"/>
    </row>
    <row r="214" spans="1:29" ht="12.5" x14ac:dyDescent="0.25">
      <c r="A214" s="3"/>
      <c r="B214" s="3"/>
      <c r="C214" s="3"/>
      <c r="D214" s="20"/>
      <c r="E214" s="20"/>
      <c r="F214" s="3"/>
      <c r="G214" s="20"/>
      <c r="H214" s="20"/>
      <c r="I214" s="20"/>
      <c r="J214" s="20"/>
      <c r="K214" s="3"/>
      <c r="L214" s="3"/>
      <c r="M214" s="3"/>
      <c r="N214" s="3"/>
      <c r="O214" s="3"/>
      <c r="P214" s="3"/>
      <c r="Q214" s="3"/>
      <c r="R214" s="3"/>
      <c r="S214" s="3"/>
      <c r="T214" s="3"/>
      <c r="U214" s="3"/>
      <c r="V214" s="3"/>
      <c r="W214" s="3"/>
      <c r="X214" s="3"/>
      <c r="Y214" s="3"/>
      <c r="Z214" s="3"/>
      <c r="AA214" s="3"/>
      <c r="AB214" s="3"/>
      <c r="AC214" s="3"/>
    </row>
    <row r="215" spans="1:29" ht="12.5" x14ac:dyDescent="0.25">
      <c r="A215" s="3"/>
      <c r="B215" s="3"/>
      <c r="C215" s="3"/>
      <c r="D215" s="20"/>
      <c r="E215" s="20"/>
      <c r="F215" s="3"/>
      <c r="G215" s="20"/>
      <c r="H215" s="20"/>
      <c r="I215" s="20"/>
      <c r="J215" s="20"/>
      <c r="K215" s="3"/>
      <c r="L215" s="3"/>
      <c r="M215" s="3"/>
      <c r="N215" s="3"/>
      <c r="O215" s="3"/>
      <c r="P215" s="3"/>
      <c r="Q215" s="3"/>
      <c r="R215" s="3"/>
      <c r="S215" s="3"/>
      <c r="T215" s="3"/>
      <c r="U215" s="3"/>
      <c r="V215" s="3"/>
      <c r="W215" s="3"/>
      <c r="X215" s="3"/>
      <c r="Y215" s="3"/>
      <c r="Z215" s="3"/>
      <c r="AA215" s="3"/>
      <c r="AB215" s="3"/>
      <c r="AC215" s="3"/>
    </row>
    <row r="216" spans="1:29" ht="12.5" x14ac:dyDescent="0.25">
      <c r="A216" s="3"/>
      <c r="B216" s="3"/>
      <c r="C216" s="3"/>
      <c r="D216" s="20"/>
      <c r="E216" s="20"/>
      <c r="F216" s="3"/>
      <c r="G216" s="20"/>
      <c r="H216" s="20"/>
      <c r="I216" s="20"/>
      <c r="J216" s="20"/>
      <c r="K216" s="3"/>
      <c r="L216" s="3"/>
      <c r="M216" s="3"/>
      <c r="N216" s="3"/>
      <c r="O216" s="3"/>
      <c r="P216" s="3"/>
      <c r="Q216" s="3"/>
      <c r="R216" s="3"/>
      <c r="S216" s="3"/>
      <c r="T216" s="3"/>
      <c r="U216" s="3"/>
      <c r="V216" s="3"/>
      <c r="W216" s="3"/>
      <c r="X216" s="3"/>
      <c r="Y216" s="3"/>
      <c r="Z216" s="3"/>
      <c r="AA216" s="3"/>
      <c r="AB216" s="3"/>
      <c r="AC216" s="3"/>
    </row>
    <row r="217" spans="1:29" ht="12.5" x14ac:dyDescent="0.25">
      <c r="A217" s="3"/>
      <c r="B217" s="3"/>
      <c r="C217" s="3"/>
      <c r="D217" s="20"/>
      <c r="E217" s="20"/>
      <c r="F217" s="3"/>
      <c r="G217" s="20"/>
      <c r="H217" s="20"/>
      <c r="I217" s="20"/>
      <c r="J217" s="20"/>
      <c r="K217" s="3"/>
      <c r="L217" s="3"/>
      <c r="M217" s="3"/>
      <c r="N217" s="3"/>
      <c r="O217" s="3"/>
      <c r="P217" s="3"/>
      <c r="Q217" s="3"/>
      <c r="R217" s="3"/>
      <c r="S217" s="3"/>
      <c r="T217" s="3"/>
      <c r="U217" s="3"/>
      <c r="V217" s="3"/>
      <c r="W217" s="3"/>
      <c r="X217" s="3"/>
      <c r="Y217" s="3"/>
      <c r="Z217" s="3"/>
      <c r="AA217" s="3"/>
      <c r="AB217" s="3"/>
      <c r="AC217" s="3"/>
    </row>
    <row r="218" spans="1:29" ht="12.5" x14ac:dyDescent="0.25">
      <c r="A218" s="3"/>
      <c r="B218" s="3"/>
      <c r="C218" s="3"/>
      <c r="D218" s="20"/>
      <c r="E218" s="20"/>
      <c r="F218" s="3"/>
      <c r="G218" s="20"/>
      <c r="H218" s="20"/>
      <c r="I218" s="20"/>
      <c r="J218" s="20"/>
      <c r="K218" s="3"/>
      <c r="L218" s="3"/>
      <c r="M218" s="3"/>
      <c r="N218" s="3"/>
      <c r="O218" s="3"/>
      <c r="P218" s="3"/>
      <c r="Q218" s="3"/>
      <c r="R218" s="3"/>
      <c r="S218" s="3"/>
      <c r="T218" s="3"/>
      <c r="U218" s="3"/>
      <c r="V218" s="3"/>
      <c r="W218" s="3"/>
      <c r="X218" s="3"/>
      <c r="Y218" s="3"/>
      <c r="Z218" s="3"/>
      <c r="AA218" s="3"/>
      <c r="AB218" s="3"/>
      <c r="AC218" s="3"/>
    </row>
    <row r="219" spans="1:29" ht="12.5" x14ac:dyDescent="0.25">
      <c r="A219" s="3"/>
      <c r="B219" s="3"/>
      <c r="C219" s="3"/>
      <c r="D219" s="20"/>
      <c r="E219" s="20"/>
      <c r="F219" s="3"/>
      <c r="G219" s="20"/>
      <c r="H219" s="20"/>
      <c r="I219" s="20"/>
      <c r="J219" s="20"/>
      <c r="K219" s="3"/>
      <c r="L219" s="3"/>
      <c r="M219" s="3"/>
      <c r="N219" s="3"/>
      <c r="O219" s="3"/>
      <c r="P219" s="3"/>
      <c r="Q219" s="3"/>
      <c r="R219" s="3"/>
      <c r="S219" s="3"/>
      <c r="T219" s="3"/>
      <c r="U219" s="3"/>
      <c r="V219" s="3"/>
      <c r="W219" s="3"/>
      <c r="X219" s="3"/>
      <c r="Y219" s="3"/>
      <c r="Z219" s="3"/>
      <c r="AA219" s="3"/>
      <c r="AB219" s="3"/>
      <c r="AC219" s="3"/>
    </row>
    <row r="220" spans="1:29" ht="12.5" x14ac:dyDescent="0.25">
      <c r="A220" s="3"/>
      <c r="B220" s="3"/>
      <c r="C220" s="3"/>
      <c r="D220" s="20"/>
      <c r="E220" s="20"/>
      <c r="F220" s="3"/>
      <c r="G220" s="20"/>
      <c r="H220" s="20"/>
      <c r="I220" s="20"/>
      <c r="J220" s="20"/>
      <c r="K220" s="3"/>
      <c r="L220" s="3"/>
      <c r="M220" s="3"/>
      <c r="N220" s="3"/>
      <c r="O220" s="3"/>
      <c r="P220" s="3"/>
      <c r="Q220" s="3"/>
      <c r="R220" s="3"/>
      <c r="S220" s="3"/>
      <c r="T220" s="3"/>
      <c r="U220" s="3"/>
      <c r="V220" s="3"/>
      <c r="W220" s="3"/>
      <c r="X220" s="3"/>
      <c r="Y220" s="3"/>
      <c r="Z220" s="3"/>
      <c r="AA220" s="3"/>
      <c r="AB220" s="3"/>
      <c r="AC220" s="3"/>
    </row>
    <row r="221" spans="1:29" ht="12.5" x14ac:dyDescent="0.25">
      <c r="A221" s="3"/>
      <c r="B221" s="3"/>
      <c r="C221" s="3"/>
      <c r="D221" s="20"/>
      <c r="E221" s="20"/>
      <c r="F221" s="3"/>
      <c r="G221" s="20"/>
      <c r="H221" s="20"/>
      <c r="I221" s="20"/>
      <c r="J221" s="20"/>
      <c r="K221" s="3"/>
      <c r="L221" s="3"/>
      <c r="M221" s="3"/>
      <c r="N221" s="3"/>
      <c r="O221" s="3"/>
      <c r="P221" s="3"/>
      <c r="Q221" s="3"/>
      <c r="R221" s="3"/>
      <c r="S221" s="3"/>
      <c r="T221" s="3"/>
      <c r="U221" s="3"/>
      <c r="V221" s="3"/>
      <c r="W221" s="3"/>
      <c r="X221" s="3"/>
      <c r="Y221" s="3"/>
      <c r="Z221" s="3"/>
      <c r="AA221" s="3"/>
      <c r="AB221" s="3"/>
      <c r="AC221" s="3"/>
    </row>
    <row r="222" spans="1:29" ht="12.5" x14ac:dyDescent="0.25">
      <c r="A222" s="3"/>
      <c r="B222" s="3"/>
      <c r="C222" s="3"/>
      <c r="D222" s="20"/>
      <c r="E222" s="20"/>
      <c r="F222" s="3"/>
      <c r="G222" s="20"/>
      <c r="H222" s="20"/>
      <c r="I222" s="20"/>
      <c r="J222" s="20"/>
      <c r="K222" s="3"/>
      <c r="L222" s="3"/>
      <c r="M222" s="3"/>
      <c r="N222" s="3"/>
      <c r="O222" s="3"/>
      <c r="P222" s="3"/>
      <c r="Q222" s="3"/>
      <c r="R222" s="3"/>
      <c r="S222" s="3"/>
      <c r="T222" s="3"/>
      <c r="U222" s="3"/>
      <c r="V222" s="3"/>
      <c r="W222" s="3"/>
      <c r="X222" s="3"/>
      <c r="Y222" s="3"/>
      <c r="Z222" s="3"/>
      <c r="AA222" s="3"/>
      <c r="AB222" s="3"/>
      <c r="AC222" s="3"/>
    </row>
    <row r="223" spans="1:29" ht="12.5" x14ac:dyDescent="0.25">
      <c r="A223" s="3"/>
      <c r="B223" s="3"/>
      <c r="C223" s="3"/>
      <c r="D223" s="20"/>
      <c r="E223" s="20"/>
      <c r="F223" s="3"/>
      <c r="G223" s="20"/>
      <c r="H223" s="20"/>
      <c r="I223" s="20"/>
      <c r="J223" s="20"/>
      <c r="K223" s="3"/>
      <c r="L223" s="3"/>
      <c r="M223" s="3"/>
      <c r="N223" s="3"/>
      <c r="O223" s="3"/>
      <c r="P223" s="3"/>
      <c r="Q223" s="3"/>
      <c r="R223" s="3"/>
      <c r="S223" s="3"/>
      <c r="T223" s="3"/>
      <c r="U223" s="3"/>
      <c r="V223" s="3"/>
      <c r="W223" s="3"/>
      <c r="X223" s="3"/>
      <c r="Y223" s="3"/>
      <c r="Z223" s="3"/>
      <c r="AA223" s="3"/>
      <c r="AB223" s="3"/>
      <c r="AC223" s="3"/>
    </row>
    <row r="224" spans="1:29" ht="12.5" x14ac:dyDescent="0.25">
      <c r="A224" s="3"/>
      <c r="B224" s="3"/>
      <c r="C224" s="3"/>
      <c r="D224" s="20"/>
      <c r="E224" s="20"/>
      <c r="F224" s="3"/>
      <c r="G224" s="20"/>
      <c r="H224" s="20"/>
      <c r="I224" s="20"/>
      <c r="J224" s="20"/>
      <c r="K224" s="3"/>
      <c r="L224" s="3"/>
      <c r="M224" s="3"/>
      <c r="N224" s="3"/>
      <c r="O224" s="3"/>
      <c r="P224" s="3"/>
      <c r="Q224" s="3"/>
      <c r="R224" s="3"/>
      <c r="S224" s="3"/>
      <c r="T224" s="3"/>
      <c r="U224" s="3"/>
      <c r="V224" s="3"/>
      <c r="W224" s="3"/>
      <c r="X224" s="3"/>
      <c r="Y224" s="3"/>
      <c r="Z224" s="3"/>
      <c r="AA224" s="3"/>
      <c r="AB224" s="3"/>
      <c r="AC224" s="3"/>
    </row>
    <row r="225" spans="1:29" ht="12.5" x14ac:dyDescent="0.25">
      <c r="A225" s="3"/>
      <c r="B225" s="3"/>
      <c r="C225" s="3"/>
      <c r="D225" s="20"/>
      <c r="E225" s="20"/>
      <c r="F225" s="3"/>
      <c r="G225" s="20"/>
      <c r="H225" s="20"/>
      <c r="I225" s="20"/>
      <c r="J225" s="20"/>
      <c r="K225" s="3"/>
      <c r="L225" s="3"/>
      <c r="M225" s="3"/>
      <c r="N225" s="3"/>
      <c r="O225" s="3"/>
      <c r="P225" s="3"/>
      <c r="Q225" s="3"/>
      <c r="R225" s="3"/>
      <c r="S225" s="3"/>
      <c r="T225" s="3"/>
      <c r="U225" s="3"/>
      <c r="V225" s="3"/>
      <c r="W225" s="3"/>
      <c r="X225" s="3"/>
      <c r="Y225" s="3"/>
      <c r="Z225" s="3"/>
      <c r="AA225" s="3"/>
      <c r="AB225" s="3"/>
      <c r="AC225" s="3"/>
    </row>
    <row r="226" spans="1:29" ht="12.5" x14ac:dyDescent="0.25">
      <c r="A226" s="3"/>
      <c r="B226" s="3"/>
      <c r="C226" s="3"/>
      <c r="D226" s="20"/>
      <c r="E226" s="20"/>
      <c r="F226" s="3"/>
      <c r="G226" s="20"/>
      <c r="H226" s="20"/>
      <c r="I226" s="20"/>
      <c r="J226" s="20"/>
      <c r="K226" s="3"/>
      <c r="L226" s="3"/>
      <c r="M226" s="3"/>
      <c r="N226" s="3"/>
      <c r="O226" s="3"/>
      <c r="P226" s="3"/>
      <c r="Q226" s="3"/>
      <c r="R226" s="3"/>
      <c r="S226" s="3"/>
      <c r="T226" s="3"/>
      <c r="U226" s="3"/>
      <c r="V226" s="3"/>
      <c r="W226" s="3"/>
      <c r="X226" s="3"/>
      <c r="Y226" s="3"/>
      <c r="Z226" s="3"/>
      <c r="AA226" s="3"/>
      <c r="AB226" s="3"/>
      <c r="AC226" s="3"/>
    </row>
    <row r="227" spans="1:29" ht="12.5" x14ac:dyDescent="0.25">
      <c r="A227" s="3"/>
      <c r="B227" s="3"/>
      <c r="C227" s="3"/>
      <c r="D227" s="20"/>
      <c r="E227" s="20"/>
      <c r="F227" s="3"/>
      <c r="G227" s="20"/>
      <c r="H227" s="20"/>
      <c r="I227" s="20"/>
      <c r="J227" s="20"/>
      <c r="K227" s="3"/>
      <c r="L227" s="3"/>
      <c r="M227" s="3"/>
      <c r="N227" s="3"/>
      <c r="O227" s="3"/>
      <c r="P227" s="3"/>
      <c r="Q227" s="3"/>
      <c r="R227" s="3"/>
      <c r="S227" s="3"/>
      <c r="T227" s="3"/>
      <c r="U227" s="3"/>
      <c r="V227" s="3"/>
      <c r="W227" s="3"/>
      <c r="X227" s="3"/>
      <c r="Y227" s="3"/>
      <c r="Z227" s="3"/>
      <c r="AA227" s="3"/>
      <c r="AB227" s="3"/>
      <c r="AC227" s="3"/>
    </row>
    <row r="228" spans="1:29" ht="12.5" x14ac:dyDescent="0.25">
      <c r="A228" s="3"/>
      <c r="B228" s="3"/>
      <c r="C228" s="3"/>
      <c r="D228" s="20"/>
      <c r="E228" s="20"/>
      <c r="F228" s="3"/>
      <c r="G228" s="20"/>
      <c r="H228" s="20"/>
      <c r="I228" s="20"/>
      <c r="J228" s="20"/>
      <c r="K228" s="3"/>
      <c r="L228" s="3"/>
      <c r="M228" s="3"/>
      <c r="N228" s="3"/>
      <c r="O228" s="3"/>
      <c r="P228" s="3"/>
      <c r="Q228" s="3"/>
      <c r="R228" s="3"/>
      <c r="S228" s="3"/>
      <c r="T228" s="3"/>
      <c r="U228" s="3"/>
      <c r="V228" s="3"/>
      <c r="W228" s="3"/>
      <c r="X228" s="3"/>
      <c r="Y228" s="3"/>
      <c r="Z228" s="3"/>
      <c r="AA228" s="3"/>
      <c r="AB228" s="3"/>
      <c r="AC228" s="3"/>
    </row>
    <row r="229" spans="1:29" ht="12.5" x14ac:dyDescent="0.25">
      <c r="A229" s="3"/>
      <c r="B229" s="3"/>
      <c r="C229" s="3"/>
      <c r="D229" s="20"/>
      <c r="E229" s="20"/>
      <c r="F229" s="3"/>
      <c r="G229" s="20"/>
      <c r="H229" s="20"/>
      <c r="I229" s="20"/>
      <c r="J229" s="20"/>
      <c r="K229" s="3"/>
      <c r="L229" s="3"/>
      <c r="M229" s="3"/>
      <c r="N229" s="3"/>
      <c r="O229" s="3"/>
      <c r="P229" s="3"/>
      <c r="Q229" s="3"/>
      <c r="R229" s="3"/>
      <c r="S229" s="3"/>
      <c r="T229" s="3"/>
      <c r="U229" s="3"/>
      <c r="V229" s="3"/>
      <c r="W229" s="3"/>
      <c r="X229" s="3"/>
      <c r="Y229" s="3"/>
      <c r="Z229" s="3"/>
      <c r="AA229" s="3"/>
      <c r="AB229" s="3"/>
      <c r="AC229" s="3"/>
    </row>
    <row r="230" spans="1:29" ht="12.5" x14ac:dyDescent="0.25">
      <c r="A230" s="3"/>
      <c r="B230" s="3"/>
      <c r="C230" s="3"/>
      <c r="D230" s="20"/>
      <c r="E230" s="20"/>
      <c r="F230" s="3"/>
      <c r="G230" s="20"/>
      <c r="H230" s="20"/>
      <c r="I230" s="20"/>
      <c r="J230" s="20"/>
      <c r="K230" s="3"/>
      <c r="L230" s="3"/>
      <c r="M230" s="3"/>
      <c r="N230" s="3"/>
      <c r="O230" s="3"/>
      <c r="P230" s="3"/>
      <c r="Q230" s="3"/>
      <c r="R230" s="3"/>
      <c r="S230" s="3"/>
      <c r="T230" s="3"/>
      <c r="U230" s="3"/>
      <c r="V230" s="3"/>
      <c r="W230" s="3"/>
      <c r="X230" s="3"/>
      <c r="Y230" s="3"/>
      <c r="Z230" s="3"/>
      <c r="AA230" s="3"/>
      <c r="AB230" s="3"/>
      <c r="AC230" s="3"/>
    </row>
    <row r="231" spans="1:29" ht="12.5" x14ac:dyDescent="0.25">
      <c r="A231" s="3"/>
      <c r="B231" s="3"/>
      <c r="C231" s="3"/>
      <c r="D231" s="20"/>
      <c r="E231" s="20"/>
      <c r="F231" s="3"/>
      <c r="G231" s="20"/>
      <c r="H231" s="20"/>
      <c r="I231" s="20"/>
      <c r="J231" s="20"/>
      <c r="K231" s="3"/>
      <c r="L231" s="3"/>
      <c r="M231" s="3"/>
      <c r="N231" s="3"/>
      <c r="O231" s="3"/>
      <c r="P231" s="3"/>
      <c r="Q231" s="3"/>
      <c r="R231" s="3"/>
      <c r="S231" s="3"/>
      <c r="T231" s="3"/>
      <c r="U231" s="3"/>
      <c r="V231" s="3"/>
      <c r="W231" s="3"/>
      <c r="X231" s="3"/>
      <c r="Y231" s="3"/>
      <c r="Z231" s="3"/>
      <c r="AA231" s="3"/>
      <c r="AB231" s="3"/>
      <c r="AC231" s="3"/>
    </row>
    <row r="232" spans="1:29" ht="12.5" x14ac:dyDescent="0.25">
      <c r="A232" s="3"/>
      <c r="B232" s="3"/>
      <c r="C232" s="3"/>
      <c r="D232" s="20"/>
      <c r="E232" s="20"/>
      <c r="F232" s="3"/>
      <c r="G232" s="20"/>
      <c r="H232" s="20"/>
      <c r="I232" s="20"/>
      <c r="J232" s="20"/>
      <c r="K232" s="3"/>
      <c r="L232" s="3"/>
      <c r="M232" s="3"/>
      <c r="N232" s="3"/>
      <c r="O232" s="3"/>
      <c r="P232" s="3"/>
      <c r="Q232" s="3"/>
      <c r="R232" s="3"/>
      <c r="S232" s="3"/>
      <c r="T232" s="3"/>
      <c r="U232" s="3"/>
      <c r="V232" s="3"/>
      <c r="W232" s="3"/>
      <c r="X232" s="3"/>
      <c r="Y232" s="3"/>
      <c r="Z232" s="3"/>
      <c r="AA232" s="3"/>
      <c r="AB232" s="3"/>
      <c r="AC232" s="3"/>
    </row>
    <row r="233" spans="1:29" ht="12.5" x14ac:dyDescent="0.25">
      <c r="A233" s="3"/>
      <c r="B233" s="3"/>
      <c r="C233" s="3"/>
      <c r="D233" s="20"/>
      <c r="E233" s="20"/>
      <c r="F233" s="3"/>
      <c r="G233" s="20"/>
      <c r="H233" s="20"/>
      <c r="I233" s="20"/>
      <c r="J233" s="20"/>
      <c r="K233" s="3"/>
      <c r="L233" s="3"/>
      <c r="M233" s="3"/>
      <c r="N233" s="3"/>
      <c r="O233" s="3"/>
      <c r="P233" s="3"/>
      <c r="Q233" s="3"/>
      <c r="R233" s="3"/>
      <c r="S233" s="3"/>
      <c r="T233" s="3"/>
      <c r="U233" s="3"/>
      <c r="V233" s="3"/>
      <c r="W233" s="3"/>
      <c r="X233" s="3"/>
      <c r="Y233" s="3"/>
      <c r="Z233" s="3"/>
      <c r="AA233" s="3"/>
      <c r="AB233" s="3"/>
      <c r="AC233" s="3"/>
    </row>
    <row r="234" spans="1:29" ht="12.5" x14ac:dyDescent="0.25">
      <c r="A234" s="3"/>
      <c r="B234" s="3"/>
      <c r="C234" s="3"/>
      <c r="D234" s="20"/>
      <c r="E234" s="20"/>
      <c r="F234" s="3"/>
      <c r="G234" s="20"/>
      <c r="H234" s="20"/>
      <c r="I234" s="20"/>
      <c r="J234" s="20"/>
      <c r="K234" s="3"/>
      <c r="L234" s="3"/>
      <c r="M234" s="3"/>
      <c r="N234" s="3"/>
      <c r="O234" s="3"/>
      <c r="P234" s="3"/>
      <c r="Q234" s="3"/>
      <c r="R234" s="3"/>
      <c r="S234" s="3"/>
      <c r="T234" s="3"/>
      <c r="U234" s="3"/>
      <c r="V234" s="3"/>
      <c r="W234" s="3"/>
      <c r="X234" s="3"/>
      <c r="Y234" s="3"/>
      <c r="Z234" s="3"/>
      <c r="AA234" s="3"/>
      <c r="AB234" s="3"/>
      <c r="AC234" s="3"/>
    </row>
    <row r="235" spans="1:29" ht="12.5" x14ac:dyDescent="0.25">
      <c r="A235" s="3"/>
      <c r="B235" s="3"/>
      <c r="C235" s="3"/>
      <c r="D235" s="20"/>
      <c r="E235" s="20"/>
      <c r="F235" s="3"/>
      <c r="G235" s="20"/>
      <c r="H235" s="20"/>
      <c r="I235" s="20"/>
      <c r="J235" s="20"/>
      <c r="K235" s="3"/>
      <c r="L235" s="3"/>
      <c r="M235" s="3"/>
      <c r="N235" s="3"/>
      <c r="O235" s="3"/>
      <c r="P235" s="3"/>
      <c r="Q235" s="3"/>
      <c r="R235" s="3"/>
      <c r="S235" s="3"/>
      <c r="T235" s="3"/>
      <c r="U235" s="3"/>
      <c r="V235" s="3"/>
      <c r="W235" s="3"/>
      <c r="X235" s="3"/>
      <c r="Y235" s="3"/>
      <c r="Z235" s="3"/>
      <c r="AA235" s="3"/>
      <c r="AB235" s="3"/>
      <c r="AC235" s="3"/>
    </row>
    <row r="236" spans="1:29" ht="12.5" x14ac:dyDescent="0.25">
      <c r="A236" s="3"/>
      <c r="B236" s="3"/>
      <c r="C236" s="3"/>
      <c r="D236" s="20"/>
      <c r="E236" s="20"/>
      <c r="F236" s="3"/>
      <c r="G236" s="20"/>
      <c r="H236" s="20"/>
      <c r="I236" s="20"/>
      <c r="J236" s="20"/>
      <c r="K236" s="3"/>
      <c r="L236" s="3"/>
      <c r="M236" s="3"/>
      <c r="N236" s="3"/>
      <c r="O236" s="3"/>
      <c r="P236" s="3"/>
      <c r="Q236" s="3"/>
      <c r="R236" s="3"/>
      <c r="S236" s="3"/>
      <c r="T236" s="3"/>
      <c r="U236" s="3"/>
      <c r="V236" s="3"/>
      <c r="W236" s="3"/>
      <c r="X236" s="3"/>
      <c r="Y236" s="3"/>
      <c r="Z236" s="3"/>
      <c r="AA236" s="3"/>
      <c r="AB236" s="3"/>
      <c r="AC236" s="3"/>
    </row>
    <row r="237" spans="1:29" ht="12.5" x14ac:dyDescent="0.25">
      <c r="A237" s="3"/>
      <c r="B237" s="3"/>
      <c r="C237" s="3"/>
      <c r="D237" s="20"/>
      <c r="E237" s="20"/>
      <c r="F237" s="3"/>
      <c r="G237" s="20"/>
      <c r="H237" s="20"/>
      <c r="I237" s="20"/>
      <c r="J237" s="20"/>
      <c r="K237" s="3"/>
      <c r="L237" s="3"/>
      <c r="M237" s="3"/>
      <c r="N237" s="3"/>
      <c r="O237" s="3"/>
      <c r="P237" s="3"/>
      <c r="Q237" s="3"/>
      <c r="R237" s="3"/>
      <c r="S237" s="3"/>
      <c r="T237" s="3"/>
      <c r="U237" s="3"/>
      <c r="V237" s="3"/>
      <c r="W237" s="3"/>
      <c r="X237" s="3"/>
      <c r="Y237" s="3"/>
      <c r="Z237" s="3"/>
      <c r="AA237" s="3"/>
      <c r="AB237" s="3"/>
      <c r="AC237" s="3"/>
    </row>
    <row r="238" spans="1:29" ht="12.5" x14ac:dyDescent="0.25">
      <c r="A238" s="3"/>
      <c r="B238" s="3"/>
      <c r="C238" s="3"/>
      <c r="D238" s="20"/>
      <c r="E238" s="20"/>
      <c r="F238" s="3"/>
      <c r="G238" s="20"/>
      <c r="H238" s="20"/>
      <c r="I238" s="20"/>
      <c r="J238" s="20"/>
      <c r="K238" s="3"/>
      <c r="L238" s="3"/>
      <c r="M238" s="3"/>
      <c r="N238" s="3"/>
      <c r="O238" s="3"/>
      <c r="P238" s="3"/>
      <c r="Q238" s="3"/>
      <c r="R238" s="3"/>
      <c r="S238" s="3"/>
      <c r="T238" s="3"/>
      <c r="U238" s="3"/>
      <c r="V238" s="3"/>
      <c r="W238" s="3"/>
      <c r="X238" s="3"/>
      <c r="Y238" s="3"/>
      <c r="Z238" s="3"/>
      <c r="AA238" s="3"/>
      <c r="AB238" s="3"/>
      <c r="AC238" s="3"/>
    </row>
    <row r="239" spans="1:29" ht="12.5" x14ac:dyDescent="0.25">
      <c r="A239" s="3"/>
      <c r="B239" s="3"/>
      <c r="C239" s="3"/>
      <c r="D239" s="20"/>
      <c r="E239" s="20"/>
      <c r="F239" s="3"/>
      <c r="G239" s="20"/>
      <c r="H239" s="20"/>
      <c r="I239" s="20"/>
      <c r="J239" s="20"/>
      <c r="K239" s="3"/>
      <c r="L239" s="3"/>
      <c r="M239" s="3"/>
      <c r="N239" s="3"/>
      <c r="O239" s="3"/>
      <c r="P239" s="3"/>
      <c r="Q239" s="3"/>
      <c r="R239" s="3"/>
      <c r="S239" s="3"/>
      <c r="T239" s="3"/>
      <c r="U239" s="3"/>
      <c r="V239" s="3"/>
      <c r="W239" s="3"/>
      <c r="X239" s="3"/>
      <c r="Y239" s="3"/>
      <c r="Z239" s="3"/>
      <c r="AA239" s="3"/>
      <c r="AB239" s="3"/>
      <c r="AC239" s="3"/>
    </row>
    <row r="240" spans="1:29" ht="12.5" x14ac:dyDescent="0.25">
      <c r="A240" s="3"/>
      <c r="B240" s="3"/>
      <c r="C240" s="3"/>
      <c r="D240" s="20"/>
      <c r="E240" s="20"/>
      <c r="F240" s="3"/>
      <c r="G240" s="20"/>
      <c r="H240" s="20"/>
      <c r="I240" s="20"/>
      <c r="J240" s="20"/>
      <c r="K240" s="3"/>
      <c r="L240" s="3"/>
      <c r="M240" s="3"/>
      <c r="N240" s="3"/>
      <c r="O240" s="3"/>
      <c r="P240" s="3"/>
      <c r="Q240" s="3"/>
      <c r="R240" s="3"/>
      <c r="S240" s="3"/>
      <c r="T240" s="3"/>
      <c r="U240" s="3"/>
      <c r="V240" s="3"/>
      <c r="W240" s="3"/>
      <c r="X240" s="3"/>
      <c r="Y240" s="3"/>
      <c r="Z240" s="3"/>
      <c r="AA240" s="3"/>
      <c r="AB240" s="3"/>
      <c r="AC240" s="3"/>
    </row>
    <row r="241" spans="1:29" ht="12.5" x14ac:dyDescent="0.25">
      <c r="A241" s="3"/>
      <c r="B241" s="3"/>
      <c r="C241" s="3"/>
      <c r="D241" s="20"/>
      <c r="E241" s="20"/>
      <c r="F241" s="3"/>
      <c r="G241" s="20"/>
      <c r="H241" s="20"/>
      <c r="I241" s="20"/>
      <c r="J241" s="20"/>
      <c r="K241" s="3"/>
      <c r="L241" s="3"/>
      <c r="M241" s="3"/>
      <c r="N241" s="3"/>
      <c r="O241" s="3"/>
      <c r="P241" s="3"/>
      <c r="Q241" s="3"/>
      <c r="R241" s="3"/>
      <c r="S241" s="3"/>
      <c r="T241" s="3"/>
      <c r="U241" s="3"/>
      <c r="V241" s="3"/>
      <c r="W241" s="3"/>
      <c r="X241" s="3"/>
      <c r="Y241" s="3"/>
      <c r="Z241" s="3"/>
      <c r="AA241" s="3"/>
      <c r="AB241" s="3"/>
      <c r="AC241" s="3"/>
    </row>
    <row r="242" spans="1:29" ht="12.5" x14ac:dyDescent="0.25">
      <c r="A242" s="3"/>
      <c r="B242" s="3"/>
      <c r="C242" s="3"/>
      <c r="D242" s="20"/>
      <c r="E242" s="20"/>
      <c r="F242" s="3"/>
      <c r="G242" s="20"/>
      <c r="H242" s="20"/>
      <c r="I242" s="20"/>
      <c r="J242" s="20"/>
      <c r="K242" s="3"/>
      <c r="L242" s="3"/>
      <c r="M242" s="3"/>
      <c r="N242" s="3"/>
      <c r="O242" s="3"/>
      <c r="P242" s="3"/>
      <c r="Q242" s="3"/>
      <c r="R242" s="3"/>
      <c r="S242" s="3"/>
      <c r="T242" s="3"/>
      <c r="U242" s="3"/>
      <c r="V242" s="3"/>
      <c r="W242" s="3"/>
      <c r="X242" s="3"/>
      <c r="Y242" s="3"/>
      <c r="Z242" s="3"/>
      <c r="AA242" s="3"/>
      <c r="AB242" s="3"/>
      <c r="AC242" s="3"/>
    </row>
    <row r="243" spans="1:29" ht="12.5" x14ac:dyDescent="0.25">
      <c r="A243" s="3"/>
      <c r="B243" s="3"/>
      <c r="C243" s="3"/>
      <c r="D243" s="20"/>
      <c r="E243" s="20"/>
      <c r="F243" s="3"/>
      <c r="G243" s="20"/>
      <c r="H243" s="20"/>
      <c r="I243" s="20"/>
      <c r="J243" s="20"/>
      <c r="K243" s="3"/>
      <c r="L243" s="3"/>
      <c r="M243" s="3"/>
      <c r="N243" s="3"/>
      <c r="O243" s="3"/>
      <c r="P243" s="3"/>
      <c r="Q243" s="3"/>
      <c r="R243" s="3"/>
      <c r="S243" s="3"/>
      <c r="T243" s="3"/>
      <c r="U243" s="3"/>
      <c r="V243" s="3"/>
      <c r="W243" s="3"/>
      <c r="X243" s="3"/>
      <c r="Y243" s="3"/>
      <c r="Z243" s="3"/>
      <c r="AA243" s="3"/>
      <c r="AB243" s="3"/>
      <c r="AC243" s="3"/>
    </row>
    <row r="244" spans="1:29" ht="12.5" x14ac:dyDescent="0.25">
      <c r="A244" s="3"/>
      <c r="B244" s="3"/>
      <c r="C244" s="3"/>
      <c r="D244" s="20"/>
      <c r="E244" s="20"/>
      <c r="F244" s="3"/>
      <c r="G244" s="20"/>
      <c r="H244" s="20"/>
      <c r="I244" s="20"/>
      <c r="J244" s="20"/>
      <c r="K244" s="3"/>
      <c r="L244" s="3"/>
      <c r="M244" s="3"/>
      <c r="N244" s="3"/>
      <c r="O244" s="3"/>
      <c r="P244" s="3"/>
      <c r="Q244" s="3"/>
      <c r="R244" s="3"/>
      <c r="S244" s="3"/>
      <c r="T244" s="3"/>
      <c r="U244" s="3"/>
      <c r="V244" s="3"/>
      <c r="W244" s="3"/>
      <c r="X244" s="3"/>
      <c r="Y244" s="3"/>
      <c r="Z244" s="3"/>
      <c r="AA244" s="3"/>
      <c r="AB244" s="3"/>
      <c r="AC244" s="3"/>
    </row>
    <row r="245" spans="1:29" ht="12.5" x14ac:dyDescent="0.25">
      <c r="A245" s="3"/>
      <c r="B245" s="3"/>
      <c r="C245" s="3"/>
      <c r="D245" s="20"/>
      <c r="E245" s="20"/>
      <c r="F245" s="3"/>
      <c r="G245" s="20"/>
      <c r="H245" s="20"/>
      <c r="I245" s="20"/>
      <c r="J245" s="20"/>
      <c r="K245" s="3"/>
      <c r="L245" s="3"/>
      <c r="M245" s="3"/>
      <c r="N245" s="3"/>
      <c r="O245" s="3"/>
      <c r="P245" s="3"/>
      <c r="Q245" s="3"/>
      <c r="R245" s="3"/>
      <c r="S245" s="3"/>
      <c r="T245" s="3"/>
      <c r="U245" s="3"/>
      <c r="V245" s="3"/>
      <c r="W245" s="3"/>
      <c r="X245" s="3"/>
      <c r="Y245" s="3"/>
      <c r="Z245" s="3"/>
      <c r="AA245" s="3"/>
      <c r="AB245" s="3"/>
      <c r="AC245" s="3"/>
    </row>
    <row r="246" spans="1:29" ht="12.5" x14ac:dyDescent="0.25">
      <c r="A246" s="3"/>
      <c r="B246" s="3"/>
      <c r="C246" s="3"/>
      <c r="D246" s="20"/>
      <c r="E246" s="20"/>
      <c r="F246" s="3"/>
      <c r="G246" s="20"/>
      <c r="H246" s="20"/>
      <c r="I246" s="20"/>
      <c r="J246" s="20"/>
      <c r="K246" s="3"/>
      <c r="L246" s="3"/>
      <c r="M246" s="3"/>
      <c r="N246" s="3"/>
      <c r="O246" s="3"/>
      <c r="P246" s="3"/>
      <c r="Q246" s="3"/>
      <c r="R246" s="3"/>
      <c r="S246" s="3"/>
      <c r="T246" s="3"/>
      <c r="U246" s="3"/>
      <c r="V246" s="3"/>
      <c r="W246" s="3"/>
      <c r="X246" s="3"/>
      <c r="Y246" s="3"/>
      <c r="Z246" s="3"/>
      <c r="AA246" s="3"/>
      <c r="AB246" s="3"/>
      <c r="AC246" s="3"/>
    </row>
    <row r="247" spans="1:29" ht="12.5" x14ac:dyDescent="0.25">
      <c r="A247" s="3"/>
      <c r="B247" s="3"/>
      <c r="C247" s="3"/>
      <c r="D247" s="20"/>
      <c r="E247" s="20"/>
      <c r="F247" s="3"/>
      <c r="G247" s="20"/>
      <c r="H247" s="20"/>
      <c r="I247" s="20"/>
      <c r="J247" s="20"/>
      <c r="K247" s="3"/>
      <c r="L247" s="3"/>
      <c r="M247" s="3"/>
      <c r="N247" s="3"/>
      <c r="O247" s="3"/>
      <c r="P247" s="3"/>
      <c r="Q247" s="3"/>
      <c r="R247" s="3"/>
      <c r="S247" s="3"/>
      <c r="T247" s="3"/>
      <c r="U247" s="3"/>
      <c r="V247" s="3"/>
      <c r="W247" s="3"/>
      <c r="X247" s="3"/>
      <c r="Y247" s="3"/>
      <c r="Z247" s="3"/>
      <c r="AA247" s="3"/>
      <c r="AB247" s="3"/>
      <c r="AC247" s="3"/>
    </row>
    <row r="248" spans="1:29" ht="12.5" x14ac:dyDescent="0.25">
      <c r="A248" s="3"/>
      <c r="B248" s="3"/>
      <c r="C248" s="3"/>
      <c r="D248" s="20"/>
      <c r="E248" s="20"/>
      <c r="F248" s="3"/>
      <c r="G248" s="20"/>
      <c r="H248" s="20"/>
      <c r="I248" s="20"/>
      <c r="J248" s="20"/>
      <c r="K248" s="3"/>
      <c r="L248" s="3"/>
      <c r="M248" s="3"/>
      <c r="N248" s="3"/>
      <c r="O248" s="3"/>
      <c r="P248" s="3"/>
      <c r="Q248" s="3"/>
      <c r="R248" s="3"/>
      <c r="S248" s="3"/>
      <c r="T248" s="3"/>
      <c r="U248" s="3"/>
      <c r="V248" s="3"/>
      <c r="W248" s="3"/>
      <c r="X248" s="3"/>
      <c r="Y248" s="3"/>
      <c r="Z248" s="3"/>
      <c r="AA248" s="3"/>
      <c r="AB248" s="3"/>
      <c r="AC248" s="3"/>
    </row>
    <row r="249" spans="1:29" ht="12.5" x14ac:dyDescent="0.25">
      <c r="A249" s="3"/>
      <c r="B249" s="3"/>
      <c r="C249" s="3"/>
      <c r="D249" s="20"/>
      <c r="E249" s="20"/>
      <c r="F249" s="3"/>
      <c r="G249" s="20"/>
      <c r="H249" s="20"/>
      <c r="I249" s="20"/>
      <c r="J249" s="20"/>
      <c r="K249" s="3"/>
      <c r="L249" s="3"/>
      <c r="M249" s="3"/>
      <c r="N249" s="3"/>
      <c r="O249" s="3"/>
      <c r="P249" s="3"/>
      <c r="Q249" s="3"/>
      <c r="R249" s="3"/>
      <c r="S249" s="3"/>
      <c r="T249" s="3"/>
      <c r="U249" s="3"/>
      <c r="V249" s="3"/>
      <c r="W249" s="3"/>
      <c r="X249" s="3"/>
      <c r="Y249" s="3"/>
      <c r="Z249" s="3"/>
      <c r="AA249" s="3"/>
      <c r="AB249" s="3"/>
      <c r="AC249" s="3"/>
    </row>
    <row r="250" spans="1:29" ht="12.5" x14ac:dyDescent="0.25">
      <c r="A250" s="3"/>
      <c r="B250" s="3"/>
      <c r="C250" s="3"/>
      <c r="D250" s="20"/>
      <c r="E250" s="20"/>
      <c r="F250" s="3"/>
      <c r="G250" s="20"/>
      <c r="H250" s="20"/>
      <c r="I250" s="20"/>
      <c r="J250" s="20"/>
      <c r="K250" s="3"/>
      <c r="L250" s="3"/>
      <c r="M250" s="3"/>
      <c r="N250" s="3"/>
      <c r="O250" s="3"/>
      <c r="P250" s="3"/>
      <c r="Q250" s="3"/>
      <c r="R250" s="3"/>
      <c r="S250" s="3"/>
      <c r="T250" s="3"/>
      <c r="U250" s="3"/>
      <c r="V250" s="3"/>
      <c r="W250" s="3"/>
      <c r="X250" s="3"/>
      <c r="Y250" s="3"/>
      <c r="Z250" s="3"/>
      <c r="AA250" s="3"/>
      <c r="AB250" s="3"/>
      <c r="AC250" s="3"/>
    </row>
    <row r="251" spans="1:29" ht="12.5" x14ac:dyDescent="0.25">
      <c r="A251" s="3"/>
      <c r="B251" s="3"/>
      <c r="C251" s="3"/>
      <c r="D251" s="20"/>
      <c r="E251" s="20"/>
      <c r="F251" s="3"/>
      <c r="G251" s="20"/>
      <c r="H251" s="20"/>
      <c r="I251" s="20"/>
      <c r="J251" s="20"/>
      <c r="K251" s="3"/>
      <c r="L251" s="3"/>
      <c r="M251" s="3"/>
      <c r="N251" s="3"/>
      <c r="O251" s="3"/>
      <c r="P251" s="3"/>
      <c r="Q251" s="3"/>
      <c r="R251" s="3"/>
      <c r="S251" s="3"/>
      <c r="T251" s="3"/>
      <c r="U251" s="3"/>
      <c r="V251" s="3"/>
      <c r="W251" s="3"/>
      <c r="X251" s="3"/>
      <c r="Y251" s="3"/>
      <c r="Z251" s="3"/>
      <c r="AA251" s="3"/>
      <c r="AB251" s="3"/>
      <c r="AC251" s="3"/>
    </row>
    <row r="252" spans="1:29" ht="12.5" x14ac:dyDescent="0.25">
      <c r="A252" s="3"/>
      <c r="B252" s="3"/>
      <c r="C252" s="3"/>
      <c r="D252" s="20"/>
      <c r="E252" s="20"/>
      <c r="F252" s="3"/>
      <c r="G252" s="20"/>
      <c r="H252" s="20"/>
      <c r="I252" s="20"/>
      <c r="J252" s="20"/>
      <c r="K252" s="3"/>
      <c r="L252" s="3"/>
      <c r="M252" s="3"/>
      <c r="N252" s="3"/>
      <c r="O252" s="3"/>
      <c r="P252" s="3"/>
      <c r="Q252" s="3"/>
      <c r="R252" s="3"/>
      <c r="S252" s="3"/>
      <c r="T252" s="3"/>
      <c r="U252" s="3"/>
      <c r="V252" s="3"/>
      <c r="W252" s="3"/>
      <c r="X252" s="3"/>
      <c r="Y252" s="3"/>
      <c r="Z252" s="3"/>
      <c r="AA252" s="3"/>
      <c r="AB252" s="3"/>
      <c r="AC252" s="3"/>
    </row>
    <row r="253" spans="1:29" ht="12.5" x14ac:dyDescent="0.25">
      <c r="A253" s="3"/>
      <c r="B253" s="3"/>
      <c r="C253" s="3"/>
      <c r="D253" s="20"/>
      <c r="E253" s="20"/>
      <c r="F253" s="3"/>
      <c r="G253" s="20"/>
      <c r="H253" s="20"/>
      <c r="I253" s="20"/>
      <c r="J253" s="20"/>
      <c r="K253" s="3"/>
      <c r="L253" s="3"/>
      <c r="M253" s="3"/>
      <c r="N253" s="3"/>
      <c r="O253" s="3"/>
      <c r="P253" s="3"/>
      <c r="Q253" s="3"/>
      <c r="R253" s="3"/>
      <c r="S253" s="3"/>
      <c r="T253" s="3"/>
      <c r="U253" s="3"/>
      <c r="V253" s="3"/>
      <c r="W253" s="3"/>
      <c r="X253" s="3"/>
      <c r="Y253" s="3"/>
      <c r="Z253" s="3"/>
      <c r="AA253" s="3"/>
      <c r="AB253" s="3"/>
      <c r="AC253" s="3"/>
    </row>
    <row r="254" spans="1:29" ht="12.5" x14ac:dyDescent="0.25">
      <c r="A254" s="3"/>
      <c r="B254" s="3"/>
      <c r="C254" s="3"/>
      <c r="D254" s="20"/>
      <c r="E254" s="20"/>
      <c r="F254" s="3"/>
      <c r="G254" s="20"/>
      <c r="H254" s="20"/>
      <c r="I254" s="20"/>
      <c r="J254" s="20"/>
      <c r="K254" s="3"/>
      <c r="L254" s="3"/>
      <c r="M254" s="3"/>
      <c r="N254" s="3"/>
      <c r="O254" s="3"/>
      <c r="P254" s="3"/>
      <c r="Q254" s="3"/>
      <c r="R254" s="3"/>
      <c r="S254" s="3"/>
      <c r="T254" s="3"/>
      <c r="U254" s="3"/>
      <c r="V254" s="3"/>
      <c r="W254" s="3"/>
      <c r="X254" s="3"/>
      <c r="Y254" s="3"/>
      <c r="Z254" s="3"/>
      <c r="AA254" s="3"/>
      <c r="AB254" s="3"/>
      <c r="AC254" s="3"/>
    </row>
    <row r="255" spans="1:29" ht="12.5" x14ac:dyDescent="0.25">
      <c r="A255" s="3"/>
      <c r="B255" s="3"/>
      <c r="C255" s="3"/>
      <c r="D255" s="20"/>
      <c r="E255" s="20"/>
      <c r="F255" s="3"/>
      <c r="G255" s="20"/>
      <c r="H255" s="20"/>
      <c r="I255" s="20"/>
      <c r="J255" s="20"/>
      <c r="K255" s="3"/>
      <c r="L255" s="3"/>
      <c r="M255" s="3"/>
      <c r="N255" s="3"/>
      <c r="O255" s="3"/>
      <c r="P255" s="3"/>
      <c r="Q255" s="3"/>
      <c r="R255" s="3"/>
      <c r="S255" s="3"/>
      <c r="T255" s="3"/>
      <c r="U255" s="3"/>
      <c r="V255" s="3"/>
      <c r="W255" s="3"/>
      <c r="X255" s="3"/>
      <c r="Y255" s="3"/>
      <c r="Z255" s="3"/>
      <c r="AA255" s="3"/>
      <c r="AB255" s="3"/>
      <c r="AC255" s="3"/>
    </row>
    <row r="256" spans="1:29" ht="12.5" x14ac:dyDescent="0.25">
      <c r="A256" s="3"/>
      <c r="B256" s="3"/>
      <c r="C256" s="3"/>
      <c r="D256" s="20"/>
      <c r="E256" s="20"/>
      <c r="F256" s="3"/>
      <c r="G256" s="20"/>
      <c r="H256" s="20"/>
      <c r="I256" s="20"/>
      <c r="J256" s="20"/>
      <c r="K256" s="3"/>
      <c r="L256" s="3"/>
      <c r="M256" s="3"/>
      <c r="N256" s="3"/>
      <c r="O256" s="3"/>
      <c r="P256" s="3"/>
      <c r="Q256" s="3"/>
      <c r="R256" s="3"/>
      <c r="S256" s="3"/>
      <c r="T256" s="3"/>
      <c r="U256" s="3"/>
      <c r="V256" s="3"/>
      <c r="W256" s="3"/>
      <c r="X256" s="3"/>
      <c r="Y256" s="3"/>
      <c r="Z256" s="3"/>
      <c r="AA256" s="3"/>
      <c r="AB256" s="3"/>
      <c r="AC256" s="3"/>
    </row>
    <row r="257" spans="1:29" ht="12.5" x14ac:dyDescent="0.25">
      <c r="A257" s="3"/>
      <c r="B257" s="3"/>
      <c r="C257" s="3"/>
      <c r="D257" s="20"/>
      <c r="E257" s="20"/>
      <c r="F257" s="3"/>
      <c r="G257" s="20"/>
      <c r="H257" s="20"/>
      <c r="I257" s="20"/>
      <c r="J257" s="20"/>
      <c r="K257" s="3"/>
      <c r="L257" s="3"/>
      <c r="M257" s="3"/>
      <c r="N257" s="3"/>
      <c r="O257" s="3"/>
      <c r="P257" s="3"/>
      <c r="Q257" s="3"/>
      <c r="R257" s="3"/>
      <c r="S257" s="3"/>
      <c r="T257" s="3"/>
      <c r="U257" s="3"/>
      <c r="V257" s="3"/>
      <c r="W257" s="3"/>
      <c r="X257" s="3"/>
      <c r="Y257" s="3"/>
      <c r="Z257" s="3"/>
      <c r="AA257" s="3"/>
      <c r="AB257" s="3"/>
      <c r="AC257" s="3"/>
    </row>
    <row r="258" spans="1:29" ht="12.5" x14ac:dyDescent="0.25">
      <c r="A258" s="3"/>
      <c r="B258" s="3"/>
      <c r="C258" s="3"/>
      <c r="D258" s="20"/>
      <c r="E258" s="20"/>
      <c r="F258" s="3"/>
      <c r="G258" s="20"/>
      <c r="H258" s="20"/>
      <c r="I258" s="20"/>
      <c r="J258" s="20"/>
      <c r="K258" s="3"/>
      <c r="L258" s="3"/>
      <c r="M258" s="3"/>
      <c r="N258" s="3"/>
      <c r="O258" s="3"/>
      <c r="P258" s="3"/>
      <c r="Q258" s="3"/>
      <c r="R258" s="3"/>
      <c r="S258" s="3"/>
      <c r="T258" s="3"/>
      <c r="U258" s="3"/>
      <c r="V258" s="3"/>
      <c r="W258" s="3"/>
      <c r="X258" s="3"/>
      <c r="Y258" s="3"/>
      <c r="Z258" s="3"/>
      <c r="AA258" s="3"/>
      <c r="AB258" s="3"/>
      <c r="AC258" s="3"/>
    </row>
    <row r="259" spans="1:29" ht="12.5" x14ac:dyDescent="0.25">
      <c r="A259" s="3"/>
      <c r="B259" s="3"/>
      <c r="C259" s="3"/>
      <c r="D259" s="20"/>
      <c r="E259" s="20"/>
      <c r="F259" s="3"/>
      <c r="G259" s="20"/>
      <c r="H259" s="20"/>
      <c r="I259" s="20"/>
      <c r="J259" s="20"/>
      <c r="K259" s="3"/>
      <c r="L259" s="3"/>
      <c r="M259" s="3"/>
      <c r="N259" s="3"/>
      <c r="O259" s="3"/>
      <c r="P259" s="3"/>
      <c r="Q259" s="3"/>
      <c r="R259" s="3"/>
      <c r="S259" s="3"/>
      <c r="T259" s="3"/>
      <c r="U259" s="3"/>
      <c r="V259" s="3"/>
      <c r="W259" s="3"/>
      <c r="X259" s="3"/>
      <c r="Y259" s="3"/>
      <c r="Z259" s="3"/>
      <c r="AA259" s="3"/>
      <c r="AB259" s="3"/>
      <c r="AC259" s="3"/>
    </row>
    <row r="260" spans="1:29" ht="12.5" x14ac:dyDescent="0.25">
      <c r="A260" s="3"/>
      <c r="B260" s="3"/>
      <c r="C260" s="3"/>
      <c r="D260" s="20"/>
      <c r="E260" s="20"/>
      <c r="F260" s="3"/>
      <c r="G260" s="20"/>
      <c r="H260" s="20"/>
      <c r="I260" s="20"/>
      <c r="J260" s="20"/>
      <c r="K260" s="3"/>
      <c r="L260" s="3"/>
      <c r="M260" s="3"/>
      <c r="N260" s="3"/>
      <c r="O260" s="3"/>
      <c r="P260" s="3"/>
      <c r="Q260" s="3"/>
      <c r="R260" s="3"/>
      <c r="S260" s="3"/>
      <c r="T260" s="3"/>
      <c r="U260" s="3"/>
      <c r="V260" s="3"/>
      <c r="W260" s="3"/>
      <c r="X260" s="3"/>
      <c r="Y260" s="3"/>
      <c r="Z260" s="3"/>
      <c r="AA260" s="3"/>
      <c r="AB260" s="3"/>
      <c r="AC260" s="3"/>
    </row>
    <row r="261" spans="1:29" ht="12.5" x14ac:dyDescent="0.25">
      <c r="A261" s="3"/>
      <c r="B261" s="3"/>
      <c r="C261" s="3"/>
      <c r="D261" s="20"/>
      <c r="E261" s="20"/>
      <c r="F261" s="3"/>
      <c r="G261" s="20"/>
      <c r="H261" s="20"/>
      <c r="I261" s="20"/>
      <c r="J261" s="20"/>
      <c r="K261" s="3"/>
      <c r="L261" s="3"/>
      <c r="M261" s="3"/>
      <c r="N261" s="3"/>
      <c r="O261" s="3"/>
      <c r="P261" s="3"/>
      <c r="Q261" s="3"/>
      <c r="R261" s="3"/>
      <c r="S261" s="3"/>
      <c r="T261" s="3"/>
      <c r="U261" s="3"/>
      <c r="V261" s="3"/>
      <c r="W261" s="3"/>
      <c r="X261" s="3"/>
      <c r="Y261" s="3"/>
      <c r="Z261" s="3"/>
      <c r="AA261" s="3"/>
      <c r="AB261" s="3"/>
      <c r="AC261" s="3"/>
    </row>
    <row r="262" spans="1:29" ht="12.5" x14ac:dyDescent="0.25">
      <c r="A262" s="3"/>
      <c r="B262" s="3"/>
      <c r="C262" s="3"/>
      <c r="D262" s="20"/>
      <c r="E262" s="20"/>
      <c r="F262" s="3"/>
      <c r="G262" s="20"/>
      <c r="H262" s="20"/>
      <c r="I262" s="20"/>
      <c r="J262" s="20"/>
      <c r="K262" s="3"/>
      <c r="L262" s="3"/>
      <c r="M262" s="3"/>
      <c r="N262" s="3"/>
      <c r="O262" s="3"/>
      <c r="P262" s="3"/>
      <c r="Q262" s="3"/>
      <c r="R262" s="3"/>
      <c r="S262" s="3"/>
      <c r="T262" s="3"/>
      <c r="U262" s="3"/>
      <c r="V262" s="3"/>
      <c r="W262" s="3"/>
      <c r="X262" s="3"/>
      <c r="Y262" s="3"/>
      <c r="Z262" s="3"/>
      <c r="AA262" s="3"/>
      <c r="AB262" s="3"/>
      <c r="AC262" s="3"/>
    </row>
    <row r="263" spans="1:29" ht="12.5" x14ac:dyDescent="0.25">
      <c r="A263" s="3"/>
      <c r="B263" s="3"/>
      <c r="C263" s="3"/>
      <c r="D263" s="20"/>
      <c r="E263" s="20"/>
      <c r="F263" s="3"/>
      <c r="G263" s="20"/>
      <c r="H263" s="20"/>
      <c r="I263" s="20"/>
      <c r="J263" s="20"/>
      <c r="K263" s="3"/>
      <c r="L263" s="3"/>
      <c r="M263" s="3"/>
      <c r="N263" s="3"/>
      <c r="O263" s="3"/>
      <c r="P263" s="3"/>
      <c r="Q263" s="3"/>
      <c r="R263" s="3"/>
      <c r="S263" s="3"/>
      <c r="T263" s="3"/>
      <c r="U263" s="3"/>
      <c r="V263" s="3"/>
      <c r="W263" s="3"/>
      <c r="X263" s="3"/>
      <c r="Y263" s="3"/>
      <c r="Z263" s="3"/>
      <c r="AA263" s="3"/>
      <c r="AB263" s="3"/>
      <c r="AC263" s="3"/>
    </row>
    <row r="264" spans="1:29" ht="12.5" x14ac:dyDescent="0.25">
      <c r="A264" s="3"/>
      <c r="B264" s="3"/>
      <c r="C264" s="3"/>
      <c r="D264" s="20"/>
      <c r="E264" s="20"/>
      <c r="F264" s="3"/>
      <c r="G264" s="20"/>
      <c r="H264" s="20"/>
      <c r="I264" s="20"/>
      <c r="J264" s="20"/>
      <c r="K264" s="3"/>
      <c r="L264" s="3"/>
      <c r="M264" s="3"/>
      <c r="N264" s="3"/>
      <c r="O264" s="3"/>
      <c r="P264" s="3"/>
      <c r="Q264" s="3"/>
      <c r="R264" s="3"/>
      <c r="S264" s="3"/>
      <c r="T264" s="3"/>
      <c r="U264" s="3"/>
      <c r="V264" s="3"/>
      <c r="W264" s="3"/>
      <c r="X264" s="3"/>
      <c r="Y264" s="3"/>
      <c r="Z264" s="3"/>
      <c r="AA264" s="3"/>
      <c r="AB264" s="3"/>
      <c r="AC264" s="3"/>
    </row>
    <row r="265" spans="1:29" ht="12.5" x14ac:dyDescent="0.25">
      <c r="A265" s="3"/>
      <c r="B265" s="3"/>
      <c r="C265" s="3"/>
      <c r="D265" s="20"/>
      <c r="E265" s="20"/>
      <c r="F265" s="3"/>
      <c r="G265" s="20"/>
      <c r="H265" s="20"/>
      <c r="I265" s="20"/>
      <c r="J265" s="20"/>
      <c r="K265" s="3"/>
      <c r="L265" s="3"/>
      <c r="M265" s="3"/>
      <c r="N265" s="3"/>
      <c r="O265" s="3"/>
      <c r="P265" s="3"/>
      <c r="Q265" s="3"/>
      <c r="R265" s="3"/>
      <c r="S265" s="3"/>
      <c r="T265" s="3"/>
      <c r="U265" s="3"/>
      <c r="V265" s="3"/>
      <c r="W265" s="3"/>
      <c r="X265" s="3"/>
      <c r="Y265" s="3"/>
      <c r="Z265" s="3"/>
      <c r="AA265" s="3"/>
      <c r="AB265" s="3"/>
      <c r="AC265" s="3"/>
    </row>
    <row r="266" spans="1:29" ht="12.5" x14ac:dyDescent="0.25">
      <c r="A266" s="3"/>
      <c r="B266" s="3"/>
      <c r="C266" s="3"/>
      <c r="D266" s="20"/>
      <c r="E266" s="20"/>
      <c r="F266" s="3"/>
      <c r="G266" s="20"/>
      <c r="H266" s="20"/>
      <c r="I266" s="20"/>
      <c r="J266" s="20"/>
      <c r="K266" s="3"/>
      <c r="L266" s="3"/>
      <c r="M266" s="3"/>
      <c r="N266" s="3"/>
      <c r="O266" s="3"/>
      <c r="P266" s="3"/>
      <c r="Q266" s="3"/>
      <c r="R266" s="3"/>
      <c r="S266" s="3"/>
      <c r="T266" s="3"/>
      <c r="U266" s="3"/>
      <c r="V266" s="3"/>
      <c r="W266" s="3"/>
      <c r="X266" s="3"/>
      <c r="Y266" s="3"/>
      <c r="Z266" s="3"/>
      <c r="AA266" s="3"/>
      <c r="AB266" s="3"/>
      <c r="AC266" s="3"/>
    </row>
    <row r="267" spans="1:29" ht="12.5" x14ac:dyDescent="0.25">
      <c r="A267" s="3"/>
      <c r="B267" s="3"/>
      <c r="C267" s="3"/>
      <c r="D267" s="20"/>
      <c r="E267" s="20"/>
      <c r="F267" s="3"/>
      <c r="G267" s="20"/>
      <c r="H267" s="20"/>
      <c r="I267" s="20"/>
      <c r="J267" s="20"/>
      <c r="K267" s="3"/>
      <c r="L267" s="3"/>
      <c r="M267" s="3"/>
      <c r="N267" s="3"/>
      <c r="O267" s="3"/>
      <c r="P267" s="3"/>
      <c r="Q267" s="3"/>
      <c r="R267" s="3"/>
      <c r="S267" s="3"/>
      <c r="T267" s="3"/>
      <c r="U267" s="3"/>
      <c r="V267" s="3"/>
      <c r="W267" s="3"/>
      <c r="X267" s="3"/>
      <c r="Y267" s="3"/>
      <c r="Z267" s="3"/>
      <c r="AA267" s="3"/>
      <c r="AB267" s="3"/>
      <c r="AC267" s="3"/>
    </row>
    <row r="268" spans="1:29" ht="12.5" x14ac:dyDescent="0.25">
      <c r="A268" s="3"/>
      <c r="B268" s="3"/>
      <c r="C268" s="3"/>
      <c r="D268" s="20"/>
      <c r="E268" s="20"/>
      <c r="F268" s="3"/>
      <c r="G268" s="20"/>
      <c r="H268" s="20"/>
      <c r="I268" s="20"/>
      <c r="J268" s="20"/>
      <c r="K268" s="3"/>
      <c r="L268" s="3"/>
      <c r="M268" s="3"/>
      <c r="N268" s="3"/>
      <c r="O268" s="3"/>
      <c r="P268" s="3"/>
      <c r="Q268" s="3"/>
      <c r="R268" s="3"/>
      <c r="S268" s="3"/>
      <c r="T268" s="3"/>
      <c r="U268" s="3"/>
      <c r="V268" s="3"/>
      <c r="W268" s="3"/>
      <c r="X268" s="3"/>
      <c r="Y268" s="3"/>
      <c r="Z268" s="3"/>
      <c r="AA268" s="3"/>
      <c r="AB268" s="3"/>
      <c r="AC268" s="3"/>
    </row>
    <row r="269" spans="1:29" ht="12.5" x14ac:dyDescent="0.25">
      <c r="A269" s="3"/>
      <c r="B269" s="3"/>
      <c r="C269" s="3"/>
      <c r="D269" s="20"/>
      <c r="E269" s="20"/>
      <c r="F269" s="3"/>
      <c r="G269" s="20"/>
      <c r="H269" s="20"/>
      <c r="I269" s="20"/>
      <c r="J269" s="20"/>
      <c r="K269" s="3"/>
      <c r="L269" s="3"/>
      <c r="M269" s="3"/>
      <c r="N269" s="3"/>
      <c r="O269" s="3"/>
      <c r="P269" s="3"/>
      <c r="Q269" s="3"/>
      <c r="R269" s="3"/>
      <c r="S269" s="3"/>
      <c r="T269" s="3"/>
      <c r="U269" s="3"/>
      <c r="V269" s="3"/>
      <c r="W269" s="3"/>
      <c r="X269" s="3"/>
      <c r="Y269" s="3"/>
      <c r="Z269" s="3"/>
      <c r="AA269" s="3"/>
      <c r="AB269" s="3"/>
      <c r="AC269" s="3"/>
    </row>
    <row r="270" spans="1:29" ht="12.5" x14ac:dyDescent="0.25">
      <c r="A270" s="3"/>
      <c r="B270" s="3"/>
      <c r="C270" s="3"/>
      <c r="D270" s="20"/>
      <c r="E270" s="20"/>
      <c r="F270" s="3"/>
      <c r="G270" s="20"/>
      <c r="H270" s="20"/>
      <c r="I270" s="20"/>
      <c r="J270" s="20"/>
      <c r="K270" s="3"/>
      <c r="L270" s="3"/>
      <c r="M270" s="3"/>
      <c r="N270" s="3"/>
      <c r="O270" s="3"/>
      <c r="P270" s="3"/>
      <c r="Q270" s="3"/>
      <c r="R270" s="3"/>
      <c r="S270" s="3"/>
      <c r="T270" s="3"/>
      <c r="U270" s="3"/>
      <c r="V270" s="3"/>
      <c r="W270" s="3"/>
      <c r="X270" s="3"/>
      <c r="Y270" s="3"/>
      <c r="Z270" s="3"/>
      <c r="AA270" s="3"/>
      <c r="AB270" s="3"/>
      <c r="AC270" s="3"/>
    </row>
    <row r="271" spans="1:29" ht="12.5" x14ac:dyDescent="0.25">
      <c r="A271" s="3"/>
      <c r="B271" s="3"/>
      <c r="C271" s="3"/>
      <c r="D271" s="20"/>
      <c r="E271" s="20"/>
      <c r="F271" s="3"/>
      <c r="G271" s="20"/>
      <c r="H271" s="20"/>
      <c r="I271" s="20"/>
      <c r="J271" s="20"/>
      <c r="K271" s="3"/>
      <c r="L271" s="3"/>
      <c r="M271" s="3"/>
      <c r="N271" s="3"/>
      <c r="O271" s="3"/>
      <c r="P271" s="3"/>
      <c r="Q271" s="3"/>
      <c r="R271" s="3"/>
      <c r="S271" s="3"/>
      <c r="T271" s="3"/>
      <c r="U271" s="3"/>
      <c r="V271" s="3"/>
      <c r="W271" s="3"/>
      <c r="X271" s="3"/>
      <c r="Y271" s="3"/>
      <c r="Z271" s="3"/>
      <c r="AA271" s="3"/>
      <c r="AB271" s="3"/>
      <c r="AC271" s="3"/>
    </row>
    <row r="272" spans="1:29" ht="12.5" x14ac:dyDescent="0.25">
      <c r="A272" s="3"/>
      <c r="B272" s="3"/>
      <c r="C272" s="3"/>
      <c r="D272" s="20"/>
      <c r="E272" s="20"/>
      <c r="F272" s="3"/>
      <c r="G272" s="20"/>
      <c r="H272" s="20"/>
      <c r="I272" s="20"/>
      <c r="J272" s="20"/>
      <c r="K272" s="3"/>
      <c r="L272" s="3"/>
      <c r="M272" s="3"/>
      <c r="N272" s="3"/>
      <c r="O272" s="3"/>
      <c r="P272" s="3"/>
      <c r="Q272" s="3"/>
      <c r="R272" s="3"/>
      <c r="S272" s="3"/>
      <c r="T272" s="3"/>
      <c r="U272" s="3"/>
      <c r="V272" s="3"/>
      <c r="W272" s="3"/>
      <c r="X272" s="3"/>
      <c r="Y272" s="3"/>
      <c r="Z272" s="3"/>
      <c r="AA272" s="3"/>
      <c r="AB272" s="3"/>
      <c r="AC272" s="3"/>
    </row>
    <row r="273" spans="1:29" ht="12.5" x14ac:dyDescent="0.25">
      <c r="A273" s="3"/>
      <c r="B273" s="3"/>
      <c r="C273" s="3"/>
      <c r="D273" s="20"/>
      <c r="E273" s="20"/>
      <c r="F273" s="3"/>
      <c r="G273" s="20"/>
      <c r="H273" s="20"/>
      <c r="I273" s="20"/>
      <c r="J273" s="20"/>
      <c r="K273" s="3"/>
      <c r="L273" s="3"/>
      <c r="M273" s="3"/>
      <c r="N273" s="3"/>
      <c r="O273" s="3"/>
      <c r="P273" s="3"/>
      <c r="Q273" s="3"/>
      <c r="R273" s="3"/>
      <c r="S273" s="3"/>
      <c r="T273" s="3"/>
      <c r="U273" s="3"/>
      <c r="V273" s="3"/>
      <c r="W273" s="3"/>
      <c r="X273" s="3"/>
      <c r="Y273" s="3"/>
      <c r="Z273" s="3"/>
      <c r="AA273" s="3"/>
      <c r="AB273" s="3"/>
      <c r="AC273" s="3"/>
    </row>
    <row r="274" spans="1:29" ht="12.5" x14ac:dyDescent="0.25">
      <c r="A274" s="3"/>
      <c r="B274" s="3"/>
      <c r="C274" s="3"/>
      <c r="D274" s="20"/>
      <c r="E274" s="20"/>
      <c r="F274" s="3"/>
      <c r="G274" s="20"/>
      <c r="H274" s="20"/>
      <c r="I274" s="20"/>
      <c r="J274" s="20"/>
      <c r="K274" s="3"/>
      <c r="L274" s="3"/>
      <c r="M274" s="3"/>
      <c r="N274" s="3"/>
      <c r="O274" s="3"/>
      <c r="P274" s="3"/>
      <c r="Q274" s="3"/>
      <c r="R274" s="3"/>
      <c r="S274" s="3"/>
      <c r="T274" s="3"/>
      <c r="U274" s="3"/>
      <c r="V274" s="3"/>
      <c r="W274" s="3"/>
      <c r="X274" s="3"/>
      <c r="Y274" s="3"/>
      <c r="Z274" s="3"/>
      <c r="AA274" s="3"/>
      <c r="AB274" s="3"/>
      <c r="AC274" s="3"/>
    </row>
    <row r="275" spans="1:29" ht="12.5" x14ac:dyDescent="0.25">
      <c r="A275" s="3"/>
      <c r="B275" s="3"/>
      <c r="C275" s="3"/>
      <c r="D275" s="20"/>
      <c r="E275" s="20"/>
      <c r="F275" s="3"/>
      <c r="G275" s="20"/>
      <c r="H275" s="20"/>
      <c r="I275" s="20"/>
      <c r="J275" s="20"/>
      <c r="K275" s="3"/>
      <c r="L275" s="3"/>
      <c r="M275" s="3"/>
      <c r="N275" s="3"/>
      <c r="O275" s="3"/>
      <c r="P275" s="3"/>
      <c r="Q275" s="3"/>
      <c r="R275" s="3"/>
      <c r="S275" s="3"/>
      <c r="T275" s="3"/>
      <c r="U275" s="3"/>
      <c r="V275" s="3"/>
      <c r="W275" s="3"/>
      <c r="X275" s="3"/>
      <c r="Y275" s="3"/>
      <c r="Z275" s="3"/>
      <c r="AA275" s="3"/>
      <c r="AB275" s="3"/>
      <c r="AC275" s="3"/>
    </row>
    <row r="276" spans="1:29" ht="12.5" x14ac:dyDescent="0.25">
      <c r="A276" s="3"/>
      <c r="B276" s="3"/>
      <c r="C276" s="3"/>
      <c r="D276" s="20"/>
      <c r="E276" s="20"/>
      <c r="F276" s="3"/>
      <c r="G276" s="20"/>
      <c r="H276" s="20"/>
      <c r="I276" s="20"/>
      <c r="J276" s="20"/>
      <c r="K276" s="3"/>
      <c r="L276" s="3"/>
      <c r="M276" s="3"/>
      <c r="N276" s="3"/>
      <c r="O276" s="3"/>
      <c r="P276" s="3"/>
      <c r="Q276" s="3"/>
      <c r="R276" s="3"/>
      <c r="S276" s="3"/>
      <c r="T276" s="3"/>
      <c r="U276" s="3"/>
      <c r="V276" s="3"/>
      <c r="W276" s="3"/>
      <c r="X276" s="3"/>
      <c r="Y276" s="3"/>
      <c r="Z276" s="3"/>
      <c r="AA276" s="3"/>
      <c r="AB276" s="3"/>
      <c r="AC276" s="3"/>
    </row>
    <row r="277" spans="1:29" ht="12.5" x14ac:dyDescent="0.25">
      <c r="A277" s="3"/>
      <c r="B277" s="3"/>
      <c r="C277" s="3"/>
      <c r="D277" s="20"/>
      <c r="E277" s="20"/>
      <c r="F277" s="3"/>
      <c r="G277" s="20"/>
      <c r="H277" s="20"/>
      <c r="I277" s="20"/>
      <c r="J277" s="20"/>
      <c r="K277" s="3"/>
      <c r="L277" s="3"/>
      <c r="M277" s="3"/>
      <c r="N277" s="3"/>
      <c r="O277" s="3"/>
      <c r="P277" s="3"/>
      <c r="Q277" s="3"/>
      <c r="R277" s="3"/>
      <c r="S277" s="3"/>
      <c r="T277" s="3"/>
      <c r="U277" s="3"/>
      <c r="V277" s="3"/>
      <c r="W277" s="3"/>
      <c r="X277" s="3"/>
      <c r="Y277" s="3"/>
      <c r="Z277" s="3"/>
      <c r="AA277" s="3"/>
      <c r="AB277" s="3"/>
      <c r="AC277" s="3"/>
    </row>
    <row r="278" spans="1:29" ht="12.5" x14ac:dyDescent="0.25">
      <c r="A278" s="3"/>
      <c r="B278" s="3"/>
      <c r="C278" s="3"/>
      <c r="D278" s="20"/>
      <c r="E278" s="20"/>
      <c r="F278" s="3"/>
      <c r="G278" s="20"/>
      <c r="H278" s="20"/>
      <c r="I278" s="20"/>
      <c r="J278" s="20"/>
      <c r="K278" s="3"/>
      <c r="L278" s="3"/>
      <c r="M278" s="3"/>
      <c r="N278" s="3"/>
      <c r="O278" s="3"/>
      <c r="P278" s="3"/>
      <c r="Q278" s="3"/>
      <c r="R278" s="3"/>
      <c r="S278" s="3"/>
      <c r="T278" s="3"/>
      <c r="U278" s="3"/>
      <c r="V278" s="3"/>
      <c r="W278" s="3"/>
      <c r="X278" s="3"/>
      <c r="Y278" s="3"/>
      <c r="Z278" s="3"/>
      <c r="AA278" s="3"/>
      <c r="AB278" s="3"/>
      <c r="AC278" s="3"/>
    </row>
    <row r="279" spans="1:29" ht="12.5" x14ac:dyDescent="0.25">
      <c r="A279" s="3"/>
      <c r="B279" s="3"/>
      <c r="C279" s="3"/>
      <c r="D279" s="20"/>
      <c r="E279" s="20"/>
      <c r="F279" s="3"/>
      <c r="G279" s="20"/>
      <c r="H279" s="20"/>
      <c r="I279" s="20"/>
      <c r="J279" s="20"/>
      <c r="K279" s="3"/>
      <c r="L279" s="3"/>
      <c r="M279" s="3"/>
      <c r="N279" s="3"/>
      <c r="O279" s="3"/>
      <c r="P279" s="3"/>
      <c r="Q279" s="3"/>
      <c r="R279" s="3"/>
      <c r="S279" s="3"/>
      <c r="T279" s="3"/>
      <c r="U279" s="3"/>
      <c r="V279" s="3"/>
      <c r="W279" s="3"/>
      <c r="X279" s="3"/>
      <c r="Y279" s="3"/>
      <c r="Z279" s="3"/>
      <c r="AA279" s="3"/>
      <c r="AB279" s="3"/>
      <c r="AC279" s="3"/>
    </row>
    <row r="280" spans="1:29" ht="12.5" x14ac:dyDescent="0.25">
      <c r="A280" s="3"/>
      <c r="B280" s="3"/>
      <c r="C280" s="3"/>
      <c r="D280" s="20"/>
      <c r="E280" s="20"/>
      <c r="F280" s="3"/>
      <c r="G280" s="20"/>
      <c r="H280" s="20"/>
      <c r="I280" s="20"/>
      <c r="J280" s="20"/>
      <c r="K280" s="3"/>
      <c r="L280" s="3"/>
      <c r="M280" s="3"/>
      <c r="N280" s="3"/>
      <c r="O280" s="3"/>
      <c r="P280" s="3"/>
      <c r="Q280" s="3"/>
      <c r="R280" s="3"/>
      <c r="S280" s="3"/>
      <c r="T280" s="3"/>
      <c r="U280" s="3"/>
      <c r="V280" s="3"/>
      <c r="W280" s="3"/>
      <c r="X280" s="3"/>
      <c r="Y280" s="3"/>
      <c r="Z280" s="3"/>
      <c r="AA280" s="3"/>
      <c r="AB280" s="3"/>
      <c r="AC280" s="3"/>
    </row>
    <row r="281" spans="1:29" ht="12.5" x14ac:dyDescent="0.25">
      <c r="A281" s="3"/>
      <c r="B281" s="3"/>
      <c r="C281" s="3"/>
      <c r="D281" s="20"/>
      <c r="E281" s="20"/>
      <c r="F281" s="3"/>
      <c r="G281" s="20"/>
      <c r="H281" s="20"/>
      <c r="I281" s="20"/>
      <c r="J281" s="20"/>
      <c r="K281" s="3"/>
      <c r="L281" s="3"/>
      <c r="M281" s="3"/>
      <c r="N281" s="3"/>
      <c r="O281" s="3"/>
      <c r="P281" s="3"/>
      <c r="Q281" s="3"/>
      <c r="R281" s="3"/>
      <c r="S281" s="3"/>
      <c r="T281" s="3"/>
      <c r="U281" s="3"/>
      <c r="V281" s="3"/>
      <c r="W281" s="3"/>
      <c r="X281" s="3"/>
      <c r="Y281" s="3"/>
      <c r="Z281" s="3"/>
      <c r="AA281" s="3"/>
      <c r="AB281" s="3"/>
      <c r="AC281" s="3"/>
    </row>
    <row r="282" spans="1:29" ht="12.5" x14ac:dyDescent="0.25">
      <c r="A282" s="3"/>
      <c r="B282" s="3"/>
      <c r="C282" s="3"/>
      <c r="D282" s="20"/>
      <c r="E282" s="20"/>
      <c r="F282" s="3"/>
      <c r="G282" s="20"/>
      <c r="H282" s="20"/>
      <c r="I282" s="20"/>
      <c r="J282" s="20"/>
      <c r="K282" s="3"/>
      <c r="L282" s="3"/>
      <c r="M282" s="3"/>
      <c r="N282" s="3"/>
      <c r="O282" s="3"/>
      <c r="P282" s="3"/>
      <c r="Q282" s="3"/>
      <c r="R282" s="3"/>
      <c r="S282" s="3"/>
      <c r="T282" s="3"/>
      <c r="U282" s="3"/>
      <c r="V282" s="3"/>
      <c r="W282" s="3"/>
      <c r="X282" s="3"/>
      <c r="Y282" s="3"/>
      <c r="Z282" s="3"/>
      <c r="AA282" s="3"/>
      <c r="AB282" s="3"/>
      <c r="AC282" s="3"/>
    </row>
    <row r="283" spans="1:29" ht="12.5" x14ac:dyDescent="0.25">
      <c r="A283" s="3"/>
      <c r="B283" s="3"/>
      <c r="C283" s="3"/>
      <c r="D283" s="20"/>
      <c r="E283" s="20"/>
      <c r="F283" s="3"/>
      <c r="G283" s="20"/>
      <c r="H283" s="20"/>
      <c r="I283" s="20"/>
      <c r="J283" s="20"/>
      <c r="K283" s="3"/>
      <c r="L283" s="3"/>
      <c r="M283" s="3"/>
      <c r="N283" s="3"/>
      <c r="O283" s="3"/>
      <c r="P283" s="3"/>
      <c r="Q283" s="3"/>
      <c r="R283" s="3"/>
      <c r="S283" s="3"/>
      <c r="T283" s="3"/>
      <c r="U283" s="3"/>
      <c r="V283" s="3"/>
      <c r="W283" s="3"/>
      <c r="X283" s="3"/>
      <c r="Y283" s="3"/>
      <c r="Z283" s="3"/>
      <c r="AA283" s="3"/>
      <c r="AB283" s="3"/>
      <c r="AC283" s="3"/>
    </row>
    <row r="284" spans="1:29" ht="12.5" x14ac:dyDescent="0.25">
      <c r="A284" s="3"/>
      <c r="B284" s="3"/>
      <c r="C284" s="3"/>
      <c r="D284" s="20"/>
      <c r="E284" s="20"/>
      <c r="F284" s="3"/>
      <c r="G284" s="20"/>
      <c r="H284" s="20"/>
      <c r="I284" s="20"/>
      <c r="J284" s="20"/>
      <c r="K284" s="3"/>
      <c r="L284" s="3"/>
      <c r="M284" s="3"/>
      <c r="N284" s="3"/>
      <c r="O284" s="3"/>
      <c r="P284" s="3"/>
      <c r="Q284" s="3"/>
      <c r="R284" s="3"/>
      <c r="S284" s="3"/>
      <c r="T284" s="3"/>
      <c r="U284" s="3"/>
      <c r="V284" s="3"/>
      <c r="W284" s="3"/>
      <c r="X284" s="3"/>
      <c r="Y284" s="3"/>
      <c r="Z284" s="3"/>
      <c r="AA284" s="3"/>
      <c r="AB284" s="3"/>
      <c r="AC284" s="3"/>
    </row>
    <row r="285" spans="1:29" ht="12.5" x14ac:dyDescent="0.25">
      <c r="A285" s="3"/>
      <c r="B285" s="3"/>
      <c r="C285" s="3"/>
      <c r="D285" s="20"/>
      <c r="E285" s="20"/>
      <c r="F285" s="3"/>
      <c r="G285" s="20"/>
      <c r="H285" s="20"/>
      <c r="I285" s="20"/>
      <c r="J285" s="20"/>
      <c r="K285" s="3"/>
      <c r="L285" s="3"/>
      <c r="M285" s="3"/>
      <c r="N285" s="3"/>
      <c r="O285" s="3"/>
      <c r="P285" s="3"/>
      <c r="Q285" s="3"/>
      <c r="R285" s="3"/>
      <c r="S285" s="3"/>
      <c r="T285" s="3"/>
      <c r="U285" s="3"/>
      <c r="V285" s="3"/>
      <c r="W285" s="3"/>
      <c r="X285" s="3"/>
      <c r="Y285" s="3"/>
      <c r="Z285" s="3"/>
      <c r="AA285" s="3"/>
      <c r="AB285" s="3"/>
      <c r="AC285" s="3"/>
    </row>
    <row r="286" spans="1:29" ht="12.5" x14ac:dyDescent="0.25">
      <c r="A286" s="3"/>
      <c r="B286" s="3"/>
      <c r="C286" s="3"/>
      <c r="D286" s="20"/>
      <c r="E286" s="20"/>
      <c r="F286" s="3"/>
      <c r="G286" s="20"/>
      <c r="H286" s="20"/>
      <c r="I286" s="20"/>
      <c r="J286" s="20"/>
      <c r="K286" s="3"/>
      <c r="L286" s="3"/>
      <c r="M286" s="3"/>
      <c r="N286" s="3"/>
      <c r="O286" s="3"/>
      <c r="P286" s="3"/>
      <c r="Q286" s="3"/>
      <c r="R286" s="3"/>
      <c r="S286" s="3"/>
      <c r="T286" s="3"/>
      <c r="U286" s="3"/>
      <c r="V286" s="3"/>
      <c r="W286" s="3"/>
      <c r="X286" s="3"/>
      <c r="Y286" s="3"/>
      <c r="Z286" s="3"/>
      <c r="AA286" s="3"/>
      <c r="AB286" s="3"/>
      <c r="AC286" s="3"/>
    </row>
    <row r="287" spans="1:29" ht="12.5" x14ac:dyDescent="0.25">
      <c r="A287" s="3"/>
      <c r="B287" s="3"/>
      <c r="C287" s="3"/>
      <c r="D287" s="20"/>
      <c r="E287" s="20"/>
      <c r="F287" s="3"/>
      <c r="G287" s="20"/>
      <c r="H287" s="20"/>
      <c r="I287" s="20"/>
      <c r="J287" s="20"/>
      <c r="K287" s="3"/>
      <c r="L287" s="3"/>
      <c r="M287" s="3"/>
      <c r="N287" s="3"/>
      <c r="O287" s="3"/>
      <c r="P287" s="3"/>
      <c r="Q287" s="3"/>
      <c r="R287" s="3"/>
      <c r="S287" s="3"/>
      <c r="T287" s="3"/>
      <c r="U287" s="3"/>
      <c r="V287" s="3"/>
      <c r="W287" s="3"/>
      <c r="X287" s="3"/>
      <c r="Y287" s="3"/>
      <c r="Z287" s="3"/>
      <c r="AA287" s="3"/>
      <c r="AB287" s="3"/>
      <c r="AC287" s="3"/>
    </row>
    <row r="288" spans="1:29" ht="12.5" x14ac:dyDescent="0.25">
      <c r="A288" s="3"/>
      <c r="B288" s="3"/>
      <c r="C288" s="3"/>
      <c r="D288" s="20"/>
      <c r="E288" s="20"/>
      <c r="F288" s="3"/>
      <c r="G288" s="20"/>
      <c r="H288" s="20"/>
      <c r="I288" s="20"/>
      <c r="J288" s="20"/>
      <c r="K288" s="3"/>
      <c r="L288" s="3"/>
      <c r="M288" s="3"/>
      <c r="N288" s="3"/>
      <c r="O288" s="3"/>
      <c r="P288" s="3"/>
      <c r="Q288" s="3"/>
      <c r="R288" s="3"/>
      <c r="S288" s="3"/>
      <c r="T288" s="3"/>
      <c r="U288" s="3"/>
      <c r="V288" s="3"/>
      <c r="W288" s="3"/>
      <c r="X288" s="3"/>
      <c r="Y288" s="3"/>
      <c r="Z288" s="3"/>
      <c r="AA288" s="3"/>
      <c r="AB288" s="3"/>
      <c r="AC288" s="3"/>
    </row>
    <row r="289" spans="1:29" ht="12.5" x14ac:dyDescent="0.25">
      <c r="A289" s="3"/>
      <c r="B289" s="3"/>
      <c r="C289" s="3"/>
      <c r="D289" s="20"/>
      <c r="E289" s="20"/>
      <c r="F289" s="3"/>
      <c r="G289" s="20"/>
      <c r="H289" s="20"/>
      <c r="I289" s="20"/>
      <c r="J289" s="20"/>
      <c r="K289" s="3"/>
      <c r="L289" s="3"/>
      <c r="M289" s="3"/>
      <c r="N289" s="3"/>
      <c r="O289" s="3"/>
      <c r="P289" s="3"/>
      <c r="Q289" s="3"/>
      <c r="R289" s="3"/>
      <c r="S289" s="3"/>
      <c r="T289" s="3"/>
      <c r="U289" s="3"/>
      <c r="V289" s="3"/>
      <c r="W289" s="3"/>
      <c r="X289" s="3"/>
      <c r="Y289" s="3"/>
      <c r="Z289" s="3"/>
      <c r="AA289" s="3"/>
      <c r="AB289" s="3"/>
      <c r="AC289" s="3"/>
    </row>
    <row r="290" spans="1:29" ht="12.5" x14ac:dyDescent="0.25">
      <c r="A290" s="3"/>
      <c r="B290" s="3"/>
      <c r="C290" s="3"/>
      <c r="D290" s="20"/>
      <c r="E290" s="20"/>
      <c r="F290" s="3"/>
      <c r="G290" s="20"/>
      <c r="H290" s="20"/>
      <c r="I290" s="20"/>
      <c r="J290" s="20"/>
      <c r="K290" s="3"/>
      <c r="L290" s="3"/>
      <c r="M290" s="3"/>
      <c r="N290" s="3"/>
      <c r="O290" s="3"/>
      <c r="P290" s="3"/>
      <c r="Q290" s="3"/>
      <c r="R290" s="3"/>
      <c r="S290" s="3"/>
      <c r="T290" s="3"/>
      <c r="U290" s="3"/>
      <c r="V290" s="3"/>
      <c r="W290" s="3"/>
      <c r="X290" s="3"/>
      <c r="Y290" s="3"/>
      <c r="Z290" s="3"/>
      <c r="AA290" s="3"/>
      <c r="AB290" s="3"/>
      <c r="AC290" s="3"/>
    </row>
    <row r="291" spans="1:29" ht="12.5" x14ac:dyDescent="0.25">
      <c r="A291" s="3"/>
      <c r="B291" s="3"/>
      <c r="C291" s="3"/>
      <c r="D291" s="20"/>
      <c r="E291" s="20"/>
      <c r="F291" s="3"/>
      <c r="G291" s="20"/>
      <c r="H291" s="20"/>
      <c r="I291" s="20"/>
      <c r="J291" s="20"/>
      <c r="K291" s="3"/>
      <c r="L291" s="3"/>
      <c r="M291" s="3"/>
      <c r="N291" s="3"/>
      <c r="O291" s="3"/>
      <c r="P291" s="3"/>
      <c r="Q291" s="3"/>
      <c r="R291" s="3"/>
      <c r="S291" s="3"/>
      <c r="T291" s="3"/>
      <c r="U291" s="3"/>
      <c r="V291" s="3"/>
      <c r="W291" s="3"/>
      <c r="X291" s="3"/>
      <c r="Y291" s="3"/>
      <c r="Z291" s="3"/>
      <c r="AA291" s="3"/>
      <c r="AB291" s="3"/>
      <c r="AC291" s="3"/>
    </row>
    <row r="292" spans="1:29" ht="12.5" x14ac:dyDescent="0.25">
      <c r="A292" s="3"/>
      <c r="B292" s="3"/>
      <c r="C292" s="3"/>
      <c r="D292" s="20"/>
      <c r="E292" s="20"/>
      <c r="F292" s="3"/>
      <c r="G292" s="20"/>
      <c r="H292" s="20"/>
      <c r="I292" s="20"/>
      <c r="J292" s="20"/>
      <c r="K292" s="3"/>
      <c r="L292" s="3"/>
      <c r="M292" s="3"/>
      <c r="N292" s="3"/>
      <c r="O292" s="3"/>
      <c r="P292" s="3"/>
      <c r="Q292" s="3"/>
      <c r="R292" s="3"/>
      <c r="S292" s="3"/>
      <c r="T292" s="3"/>
      <c r="U292" s="3"/>
      <c r="V292" s="3"/>
      <c r="W292" s="3"/>
      <c r="X292" s="3"/>
      <c r="Y292" s="3"/>
      <c r="Z292" s="3"/>
      <c r="AA292" s="3"/>
      <c r="AB292" s="3"/>
      <c r="AC292" s="3"/>
    </row>
    <row r="293" spans="1:29" ht="12.5" x14ac:dyDescent="0.25">
      <c r="A293" s="3"/>
      <c r="B293" s="3"/>
      <c r="C293" s="3"/>
      <c r="D293" s="20"/>
      <c r="E293" s="20"/>
      <c r="F293" s="3"/>
      <c r="G293" s="20"/>
      <c r="H293" s="20"/>
      <c r="I293" s="20"/>
      <c r="J293" s="20"/>
      <c r="K293" s="3"/>
      <c r="L293" s="3"/>
      <c r="M293" s="3"/>
      <c r="N293" s="3"/>
      <c r="O293" s="3"/>
      <c r="P293" s="3"/>
      <c r="Q293" s="3"/>
      <c r="R293" s="3"/>
      <c r="S293" s="3"/>
      <c r="T293" s="3"/>
      <c r="U293" s="3"/>
      <c r="V293" s="3"/>
      <c r="W293" s="3"/>
      <c r="X293" s="3"/>
      <c r="Y293" s="3"/>
      <c r="Z293" s="3"/>
      <c r="AA293" s="3"/>
      <c r="AB293" s="3"/>
      <c r="AC293" s="3"/>
    </row>
    <row r="294" spans="1:29" ht="12.5" x14ac:dyDescent="0.25">
      <c r="A294" s="3"/>
      <c r="B294" s="3"/>
      <c r="C294" s="3"/>
      <c r="D294" s="20"/>
      <c r="E294" s="20"/>
      <c r="F294" s="3"/>
      <c r="G294" s="20"/>
      <c r="H294" s="20"/>
      <c r="I294" s="20"/>
      <c r="J294" s="20"/>
      <c r="K294" s="3"/>
      <c r="L294" s="3"/>
      <c r="M294" s="3"/>
      <c r="N294" s="3"/>
      <c r="O294" s="3"/>
      <c r="P294" s="3"/>
      <c r="Q294" s="3"/>
      <c r="R294" s="3"/>
      <c r="S294" s="3"/>
      <c r="T294" s="3"/>
      <c r="U294" s="3"/>
      <c r="V294" s="3"/>
      <c r="W294" s="3"/>
      <c r="X294" s="3"/>
      <c r="Y294" s="3"/>
      <c r="Z294" s="3"/>
      <c r="AA294" s="3"/>
      <c r="AB294" s="3"/>
      <c r="AC294" s="3"/>
    </row>
    <row r="295" spans="1:29" ht="12.5" x14ac:dyDescent="0.25">
      <c r="A295" s="3"/>
      <c r="B295" s="3"/>
      <c r="C295" s="3"/>
      <c r="D295" s="20"/>
      <c r="E295" s="20"/>
      <c r="F295" s="3"/>
      <c r="G295" s="20"/>
      <c r="H295" s="20"/>
      <c r="I295" s="20"/>
      <c r="J295" s="20"/>
      <c r="K295" s="3"/>
      <c r="L295" s="3"/>
      <c r="M295" s="3"/>
      <c r="N295" s="3"/>
      <c r="O295" s="3"/>
      <c r="P295" s="3"/>
      <c r="Q295" s="3"/>
      <c r="R295" s="3"/>
      <c r="S295" s="3"/>
      <c r="T295" s="3"/>
      <c r="U295" s="3"/>
      <c r="V295" s="3"/>
      <c r="W295" s="3"/>
      <c r="X295" s="3"/>
      <c r="Y295" s="3"/>
      <c r="Z295" s="3"/>
      <c r="AA295" s="3"/>
      <c r="AB295" s="3"/>
      <c r="AC295" s="3"/>
    </row>
    <row r="296" spans="1:29" ht="12.5" x14ac:dyDescent="0.25">
      <c r="A296" s="3"/>
      <c r="B296" s="3"/>
      <c r="C296" s="3"/>
      <c r="D296" s="20"/>
      <c r="E296" s="20"/>
      <c r="F296" s="3"/>
      <c r="G296" s="20"/>
      <c r="H296" s="20"/>
      <c r="I296" s="20"/>
      <c r="J296" s="20"/>
      <c r="K296" s="3"/>
      <c r="L296" s="3"/>
      <c r="M296" s="3"/>
      <c r="N296" s="3"/>
      <c r="O296" s="3"/>
      <c r="P296" s="3"/>
      <c r="Q296" s="3"/>
      <c r="R296" s="3"/>
      <c r="S296" s="3"/>
      <c r="T296" s="3"/>
      <c r="U296" s="3"/>
      <c r="V296" s="3"/>
      <c r="W296" s="3"/>
      <c r="X296" s="3"/>
      <c r="Y296" s="3"/>
      <c r="Z296" s="3"/>
      <c r="AA296" s="3"/>
      <c r="AB296" s="3"/>
      <c r="AC296" s="3"/>
    </row>
    <row r="297" spans="1:29" ht="12.5" x14ac:dyDescent="0.25">
      <c r="A297" s="3"/>
      <c r="B297" s="3"/>
      <c r="C297" s="3"/>
      <c r="D297" s="20"/>
      <c r="E297" s="20"/>
      <c r="F297" s="3"/>
      <c r="G297" s="20"/>
      <c r="H297" s="20"/>
      <c r="I297" s="20"/>
      <c r="J297" s="20"/>
      <c r="K297" s="3"/>
      <c r="L297" s="3"/>
      <c r="M297" s="3"/>
      <c r="N297" s="3"/>
      <c r="O297" s="3"/>
      <c r="P297" s="3"/>
      <c r="Q297" s="3"/>
      <c r="R297" s="3"/>
      <c r="S297" s="3"/>
      <c r="T297" s="3"/>
      <c r="U297" s="3"/>
      <c r="V297" s="3"/>
      <c r="W297" s="3"/>
      <c r="X297" s="3"/>
      <c r="Y297" s="3"/>
      <c r="Z297" s="3"/>
      <c r="AA297" s="3"/>
      <c r="AB297" s="3"/>
      <c r="AC297" s="3"/>
    </row>
    <row r="298" spans="1:29" ht="12.5" x14ac:dyDescent="0.25">
      <c r="A298" s="3"/>
      <c r="B298" s="3"/>
      <c r="C298" s="3"/>
      <c r="D298" s="20"/>
      <c r="E298" s="20"/>
      <c r="F298" s="3"/>
      <c r="G298" s="20"/>
      <c r="H298" s="20"/>
      <c r="I298" s="20"/>
      <c r="J298" s="20"/>
      <c r="K298" s="3"/>
      <c r="L298" s="3"/>
      <c r="M298" s="3"/>
      <c r="N298" s="3"/>
      <c r="O298" s="3"/>
      <c r="P298" s="3"/>
      <c r="Q298" s="3"/>
      <c r="R298" s="3"/>
      <c r="S298" s="3"/>
      <c r="T298" s="3"/>
      <c r="U298" s="3"/>
      <c r="V298" s="3"/>
      <c r="W298" s="3"/>
      <c r="X298" s="3"/>
      <c r="Y298" s="3"/>
      <c r="Z298" s="3"/>
      <c r="AA298" s="3"/>
      <c r="AB298" s="3"/>
      <c r="AC298" s="3"/>
    </row>
    <row r="299" spans="1:29" ht="12.5" x14ac:dyDescent="0.25">
      <c r="A299" s="3"/>
      <c r="B299" s="3"/>
      <c r="C299" s="3"/>
      <c r="D299" s="20"/>
      <c r="E299" s="20"/>
      <c r="F299" s="3"/>
      <c r="G299" s="20"/>
      <c r="H299" s="20"/>
      <c r="I299" s="20"/>
      <c r="J299" s="20"/>
      <c r="K299" s="3"/>
      <c r="L299" s="3"/>
      <c r="M299" s="3"/>
      <c r="N299" s="3"/>
      <c r="O299" s="3"/>
      <c r="P299" s="3"/>
      <c r="Q299" s="3"/>
      <c r="R299" s="3"/>
      <c r="S299" s="3"/>
      <c r="T299" s="3"/>
      <c r="U299" s="3"/>
      <c r="V299" s="3"/>
      <c r="W299" s="3"/>
      <c r="X299" s="3"/>
      <c r="Y299" s="3"/>
      <c r="Z299" s="3"/>
      <c r="AA299" s="3"/>
      <c r="AB299" s="3"/>
      <c r="AC299" s="3"/>
    </row>
    <row r="300" spans="1:29" ht="12.5" x14ac:dyDescent="0.25">
      <c r="A300" s="3"/>
      <c r="B300" s="3"/>
      <c r="C300" s="3"/>
      <c r="D300" s="20"/>
      <c r="E300" s="20"/>
      <c r="F300" s="3"/>
      <c r="G300" s="20"/>
      <c r="H300" s="20"/>
      <c r="I300" s="20"/>
      <c r="J300" s="20"/>
      <c r="K300" s="3"/>
      <c r="L300" s="3"/>
      <c r="M300" s="3"/>
      <c r="N300" s="3"/>
      <c r="O300" s="3"/>
      <c r="P300" s="3"/>
      <c r="Q300" s="3"/>
      <c r="R300" s="3"/>
      <c r="S300" s="3"/>
      <c r="T300" s="3"/>
      <c r="U300" s="3"/>
      <c r="V300" s="3"/>
      <c r="W300" s="3"/>
      <c r="X300" s="3"/>
      <c r="Y300" s="3"/>
      <c r="Z300" s="3"/>
      <c r="AA300" s="3"/>
      <c r="AB300" s="3"/>
      <c r="AC300" s="3"/>
    </row>
    <row r="301" spans="1:29" ht="12.5" x14ac:dyDescent="0.25">
      <c r="A301" s="3"/>
      <c r="B301" s="3"/>
      <c r="C301" s="3"/>
      <c r="D301" s="20"/>
      <c r="E301" s="20"/>
      <c r="F301" s="3"/>
      <c r="G301" s="20"/>
      <c r="H301" s="20"/>
      <c r="I301" s="20"/>
      <c r="J301" s="20"/>
      <c r="K301" s="3"/>
      <c r="L301" s="3"/>
      <c r="M301" s="3"/>
      <c r="N301" s="3"/>
      <c r="O301" s="3"/>
      <c r="P301" s="3"/>
      <c r="Q301" s="3"/>
      <c r="R301" s="3"/>
      <c r="S301" s="3"/>
      <c r="T301" s="3"/>
      <c r="U301" s="3"/>
      <c r="V301" s="3"/>
      <c r="W301" s="3"/>
      <c r="X301" s="3"/>
      <c r="Y301" s="3"/>
      <c r="Z301" s="3"/>
      <c r="AA301" s="3"/>
      <c r="AB301" s="3"/>
      <c r="AC301" s="3"/>
    </row>
    <row r="302" spans="1:29" ht="12.5" x14ac:dyDescent="0.25">
      <c r="A302" s="3"/>
      <c r="B302" s="3"/>
      <c r="C302" s="3"/>
      <c r="D302" s="20"/>
      <c r="E302" s="20"/>
      <c r="F302" s="3"/>
      <c r="G302" s="20"/>
      <c r="H302" s="20"/>
      <c r="I302" s="20"/>
      <c r="J302" s="20"/>
      <c r="K302" s="3"/>
      <c r="L302" s="3"/>
      <c r="M302" s="3"/>
      <c r="N302" s="3"/>
      <c r="O302" s="3"/>
      <c r="P302" s="3"/>
      <c r="Q302" s="3"/>
      <c r="R302" s="3"/>
      <c r="S302" s="3"/>
      <c r="T302" s="3"/>
      <c r="U302" s="3"/>
      <c r="V302" s="3"/>
      <c r="W302" s="3"/>
      <c r="X302" s="3"/>
      <c r="Y302" s="3"/>
      <c r="Z302" s="3"/>
      <c r="AA302" s="3"/>
      <c r="AB302" s="3"/>
      <c r="AC302" s="3"/>
    </row>
    <row r="303" spans="1:29" ht="12.5" x14ac:dyDescent="0.25">
      <c r="A303" s="3"/>
      <c r="B303" s="3"/>
      <c r="C303" s="3"/>
      <c r="D303" s="20"/>
      <c r="E303" s="20"/>
      <c r="F303" s="3"/>
      <c r="G303" s="20"/>
      <c r="H303" s="20"/>
      <c r="I303" s="20"/>
      <c r="J303" s="20"/>
      <c r="K303" s="3"/>
      <c r="L303" s="3"/>
      <c r="M303" s="3"/>
      <c r="N303" s="3"/>
      <c r="O303" s="3"/>
      <c r="P303" s="3"/>
      <c r="Q303" s="3"/>
      <c r="R303" s="3"/>
      <c r="S303" s="3"/>
      <c r="T303" s="3"/>
      <c r="U303" s="3"/>
      <c r="V303" s="3"/>
      <c r="W303" s="3"/>
      <c r="X303" s="3"/>
      <c r="Y303" s="3"/>
      <c r="Z303" s="3"/>
      <c r="AA303" s="3"/>
      <c r="AB303" s="3"/>
      <c r="AC303" s="3"/>
    </row>
    <row r="304" spans="1:29" ht="12.5" x14ac:dyDescent="0.25">
      <c r="A304" s="3"/>
      <c r="B304" s="3"/>
      <c r="C304" s="3"/>
      <c r="D304" s="20"/>
      <c r="E304" s="20"/>
      <c r="F304" s="3"/>
      <c r="G304" s="20"/>
      <c r="H304" s="20"/>
      <c r="I304" s="20"/>
      <c r="J304" s="20"/>
      <c r="K304" s="3"/>
      <c r="L304" s="3"/>
      <c r="M304" s="3"/>
      <c r="N304" s="3"/>
      <c r="O304" s="3"/>
      <c r="P304" s="3"/>
      <c r="Q304" s="3"/>
      <c r="R304" s="3"/>
      <c r="S304" s="3"/>
      <c r="T304" s="3"/>
      <c r="U304" s="3"/>
      <c r="V304" s="3"/>
      <c r="W304" s="3"/>
      <c r="X304" s="3"/>
      <c r="Y304" s="3"/>
      <c r="Z304" s="3"/>
      <c r="AA304" s="3"/>
      <c r="AB304" s="3"/>
      <c r="AC304" s="3"/>
    </row>
    <row r="305" spans="1:29" ht="12.5" x14ac:dyDescent="0.25">
      <c r="A305" s="3"/>
      <c r="B305" s="3"/>
      <c r="C305" s="3"/>
      <c r="D305" s="20"/>
      <c r="E305" s="20"/>
      <c r="F305" s="3"/>
      <c r="G305" s="20"/>
      <c r="H305" s="20"/>
      <c r="I305" s="20"/>
      <c r="J305" s="20"/>
      <c r="K305" s="3"/>
      <c r="L305" s="3"/>
      <c r="M305" s="3"/>
      <c r="N305" s="3"/>
      <c r="O305" s="3"/>
      <c r="P305" s="3"/>
      <c r="Q305" s="3"/>
      <c r="R305" s="3"/>
      <c r="S305" s="3"/>
      <c r="T305" s="3"/>
      <c r="U305" s="3"/>
      <c r="V305" s="3"/>
      <c r="W305" s="3"/>
      <c r="X305" s="3"/>
      <c r="Y305" s="3"/>
      <c r="Z305" s="3"/>
      <c r="AA305" s="3"/>
      <c r="AB305" s="3"/>
      <c r="AC305" s="3"/>
    </row>
    <row r="306" spans="1:29" ht="12.5" x14ac:dyDescent="0.25">
      <c r="A306" s="3"/>
      <c r="B306" s="3"/>
      <c r="C306" s="3"/>
      <c r="D306" s="20"/>
      <c r="E306" s="20"/>
      <c r="F306" s="3"/>
      <c r="G306" s="20"/>
      <c r="H306" s="20"/>
      <c r="I306" s="20"/>
      <c r="J306" s="20"/>
      <c r="K306" s="3"/>
      <c r="L306" s="3"/>
      <c r="M306" s="3"/>
      <c r="N306" s="3"/>
      <c r="O306" s="3"/>
      <c r="P306" s="3"/>
      <c r="Q306" s="3"/>
      <c r="R306" s="3"/>
      <c r="S306" s="3"/>
      <c r="T306" s="3"/>
      <c r="U306" s="3"/>
      <c r="V306" s="3"/>
      <c r="W306" s="3"/>
      <c r="X306" s="3"/>
      <c r="Y306" s="3"/>
      <c r="Z306" s="3"/>
      <c r="AA306" s="3"/>
      <c r="AB306" s="3"/>
      <c r="AC306" s="3"/>
    </row>
    <row r="307" spans="1:29" ht="12.5" x14ac:dyDescent="0.25">
      <c r="A307" s="3"/>
      <c r="B307" s="3"/>
      <c r="C307" s="3"/>
      <c r="D307" s="20"/>
      <c r="E307" s="20"/>
      <c r="F307" s="3"/>
      <c r="G307" s="20"/>
      <c r="H307" s="20"/>
      <c r="I307" s="20"/>
      <c r="J307" s="20"/>
      <c r="K307" s="3"/>
      <c r="L307" s="3"/>
      <c r="M307" s="3"/>
      <c r="N307" s="3"/>
      <c r="O307" s="3"/>
      <c r="P307" s="3"/>
      <c r="Q307" s="3"/>
      <c r="R307" s="3"/>
      <c r="S307" s="3"/>
      <c r="T307" s="3"/>
      <c r="U307" s="3"/>
      <c r="V307" s="3"/>
      <c r="W307" s="3"/>
      <c r="X307" s="3"/>
      <c r="Y307" s="3"/>
      <c r="Z307" s="3"/>
      <c r="AA307" s="3"/>
      <c r="AB307" s="3"/>
      <c r="AC307" s="3"/>
    </row>
    <row r="308" spans="1:29" ht="12.5" x14ac:dyDescent="0.25">
      <c r="A308" s="3"/>
      <c r="B308" s="3"/>
      <c r="C308" s="3"/>
      <c r="D308" s="20"/>
      <c r="E308" s="20"/>
      <c r="F308" s="3"/>
      <c r="G308" s="20"/>
      <c r="H308" s="20"/>
      <c r="I308" s="20"/>
      <c r="J308" s="20"/>
      <c r="K308" s="3"/>
      <c r="L308" s="3"/>
      <c r="M308" s="3"/>
      <c r="N308" s="3"/>
      <c r="O308" s="3"/>
      <c r="P308" s="3"/>
      <c r="Q308" s="3"/>
      <c r="R308" s="3"/>
      <c r="S308" s="3"/>
      <c r="T308" s="3"/>
      <c r="U308" s="3"/>
      <c r="V308" s="3"/>
      <c r="W308" s="3"/>
      <c r="X308" s="3"/>
      <c r="Y308" s="3"/>
      <c r="Z308" s="3"/>
      <c r="AA308" s="3"/>
      <c r="AB308" s="3"/>
      <c r="AC308" s="3"/>
    </row>
    <row r="309" spans="1:29" ht="12.5" x14ac:dyDescent="0.25">
      <c r="A309" s="3"/>
      <c r="B309" s="3"/>
      <c r="C309" s="3"/>
      <c r="D309" s="20"/>
      <c r="E309" s="20"/>
      <c r="F309" s="3"/>
      <c r="G309" s="20"/>
      <c r="H309" s="20"/>
      <c r="I309" s="20"/>
      <c r="J309" s="20"/>
      <c r="K309" s="3"/>
      <c r="L309" s="3"/>
      <c r="M309" s="3"/>
      <c r="N309" s="3"/>
      <c r="O309" s="3"/>
      <c r="P309" s="3"/>
      <c r="Q309" s="3"/>
      <c r="R309" s="3"/>
      <c r="S309" s="3"/>
      <c r="T309" s="3"/>
      <c r="U309" s="3"/>
      <c r="V309" s="3"/>
      <c r="W309" s="3"/>
      <c r="X309" s="3"/>
      <c r="Y309" s="3"/>
      <c r="Z309" s="3"/>
      <c r="AA309" s="3"/>
      <c r="AB309" s="3"/>
      <c r="AC309" s="3"/>
    </row>
    <row r="310" spans="1:29" ht="12.5" x14ac:dyDescent="0.25">
      <c r="A310" s="3"/>
      <c r="B310" s="3"/>
      <c r="C310" s="3"/>
      <c r="D310" s="20"/>
      <c r="E310" s="20"/>
      <c r="F310" s="3"/>
      <c r="G310" s="20"/>
      <c r="H310" s="20"/>
      <c r="I310" s="20"/>
      <c r="J310" s="20"/>
      <c r="K310" s="3"/>
      <c r="L310" s="3"/>
      <c r="M310" s="3"/>
      <c r="N310" s="3"/>
      <c r="O310" s="3"/>
      <c r="P310" s="3"/>
      <c r="Q310" s="3"/>
      <c r="R310" s="3"/>
      <c r="S310" s="3"/>
      <c r="T310" s="3"/>
      <c r="U310" s="3"/>
      <c r="V310" s="3"/>
      <c r="W310" s="3"/>
      <c r="X310" s="3"/>
      <c r="Y310" s="3"/>
      <c r="Z310" s="3"/>
      <c r="AA310" s="3"/>
      <c r="AB310" s="3"/>
      <c r="AC310" s="3"/>
    </row>
    <row r="311" spans="1:29" ht="12.5" x14ac:dyDescent="0.25">
      <c r="A311" s="3"/>
      <c r="B311" s="3"/>
      <c r="C311" s="3"/>
      <c r="D311" s="20"/>
      <c r="E311" s="20"/>
      <c r="F311" s="3"/>
      <c r="G311" s="20"/>
      <c r="H311" s="20"/>
      <c r="I311" s="20"/>
      <c r="J311" s="20"/>
      <c r="K311" s="3"/>
      <c r="L311" s="3"/>
      <c r="M311" s="3"/>
      <c r="N311" s="3"/>
      <c r="O311" s="3"/>
      <c r="P311" s="3"/>
      <c r="Q311" s="3"/>
      <c r="R311" s="3"/>
      <c r="S311" s="3"/>
      <c r="T311" s="3"/>
      <c r="U311" s="3"/>
      <c r="V311" s="3"/>
      <c r="W311" s="3"/>
      <c r="X311" s="3"/>
      <c r="Y311" s="3"/>
      <c r="Z311" s="3"/>
      <c r="AA311" s="3"/>
      <c r="AB311" s="3"/>
      <c r="AC311" s="3"/>
    </row>
    <row r="312" spans="1:29" ht="12.5" x14ac:dyDescent="0.25">
      <c r="A312" s="3"/>
      <c r="B312" s="3"/>
      <c r="C312" s="3"/>
      <c r="D312" s="20"/>
      <c r="E312" s="20"/>
      <c r="F312" s="3"/>
      <c r="G312" s="20"/>
      <c r="H312" s="20"/>
      <c r="I312" s="20"/>
      <c r="J312" s="20"/>
      <c r="K312" s="3"/>
      <c r="L312" s="3"/>
      <c r="M312" s="3"/>
      <c r="N312" s="3"/>
      <c r="O312" s="3"/>
      <c r="P312" s="3"/>
      <c r="Q312" s="3"/>
      <c r="R312" s="3"/>
      <c r="S312" s="3"/>
      <c r="T312" s="3"/>
      <c r="U312" s="3"/>
      <c r="V312" s="3"/>
      <c r="W312" s="3"/>
      <c r="X312" s="3"/>
      <c r="Y312" s="3"/>
      <c r="Z312" s="3"/>
      <c r="AA312" s="3"/>
      <c r="AB312" s="3"/>
      <c r="AC312" s="3"/>
    </row>
    <row r="313" spans="1:29" ht="12.5" x14ac:dyDescent="0.25">
      <c r="A313" s="3"/>
      <c r="B313" s="3"/>
      <c r="C313" s="3"/>
      <c r="D313" s="20"/>
      <c r="E313" s="20"/>
      <c r="F313" s="3"/>
      <c r="G313" s="20"/>
      <c r="H313" s="20"/>
      <c r="I313" s="20"/>
      <c r="J313" s="20"/>
      <c r="K313" s="3"/>
      <c r="L313" s="3"/>
      <c r="M313" s="3"/>
      <c r="N313" s="3"/>
      <c r="O313" s="3"/>
      <c r="P313" s="3"/>
      <c r="Q313" s="3"/>
      <c r="R313" s="3"/>
      <c r="S313" s="3"/>
      <c r="T313" s="3"/>
      <c r="U313" s="3"/>
      <c r="V313" s="3"/>
      <c r="W313" s="3"/>
      <c r="X313" s="3"/>
      <c r="Y313" s="3"/>
      <c r="Z313" s="3"/>
      <c r="AA313" s="3"/>
      <c r="AB313" s="3"/>
      <c r="AC313" s="3"/>
    </row>
    <row r="314" spans="1:29" ht="12.5" x14ac:dyDescent="0.25">
      <c r="A314" s="3"/>
      <c r="B314" s="3"/>
      <c r="C314" s="3"/>
      <c r="D314" s="20"/>
      <c r="E314" s="20"/>
      <c r="F314" s="3"/>
      <c r="G314" s="20"/>
      <c r="H314" s="20"/>
      <c r="I314" s="20"/>
      <c r="J314" s="20"/>
      <c r="K314" s="3"/>
      <c r="L314" s="3"/>
      <c r="M314" s="3"/>
      <c r="N314" s="3"/>
      <c r="O314" s="3"/>
      <c r="P314" s="3"/>
      <c r="Q314" s="3"/>
      <c r="R314" s="3"/>
      <c r="S314" s="3"/>
      <c r="T314" s="3"/>
      <c r="U314" s="3"/>
      <c r="V314" s="3"/>
      <c r="W314" s="3"/>
      <c r="X314" s="3"/>
      <c r="Y314" s="3"/>
      <c r="Z314" s="3"/>
      <c r="AA314" s="3"/>
      <c r="AB314" s="3"/>
      <c r="AC314" s="3"/>
    </row>
    <row r="315" spans="1:29" ht="12.5" x14ac:dyDescent="0.25">
      <c r="A315" s="3"/>
      <c r="B315" s="3"/>
      <c r="C315" s="3"/>
      <c r="D315" s="20"/>
      <c r="E315" s="20"/>
      <c r="F315" s="3"/>
      <c r="G315" s="20"/>
      <c r="H315" s="20"/>
      <c r="I315" s="20"/>
      <c r="J315" s="20"/>
      <c r="K315" s="3"/>
      <c r="L315" s="3"/>
      <c r="M315" s="3"/>
      <c r="N315" s="3"/>
      <c r="O315" s="3"/>
      <c r="P315" s="3"/>
      <c r="Q315" s="3"/>
      <c r="R315" s="3"/>
      <c r="S315" s="3"/>
      <c r="T315" s="3"/>
      <c r="U315" s="3"/>
      <c r="V315" s="3"/>
      <c r="W315" s="3"/>
      <c r="X315" s="3"/>
      <c r="Y315" s="3"/>
      <c r="Z315" s="3"/>
      <c r="AA315" s="3"/>
      <c r="AB315" s="3"/>
      <c r="AC315" s="3"/>
    </row>
    <row r="316" spans="1:29" ht="12.5" x14ac:dyDescent="0.25">
      <c r="A316" s="3"/>
      <c r="B316" s="3"/>
      <c r="C316" s="3"/>
      <c r="D316" s="20"/>
      <c r="E316" s="20"/>
      <c r="F316" s="3"/>
      <c r="G316" s="20"/>
      <c r="H316" s="20"/>
      <c r="I316" s="20"/>
      <c r="J316" s="20"/>
      <c r="K316" s="3"/>
      <c r="L316" s="3"/>
      <c r="M316" s="3"/>
      <c r="N316" s="3"/>
      <c r="O316" s="3"/>
      <c r="P316" s="3"/>
      <c r="Q316" s="3"/>
      <c r="R316" s="3"/>
      <c r="S316" s="3"/>
      <c r="T316" s="3"/>
      <c r="U316" s="3"/>
      <c r="V316" s="3"/>
      <c r="W316" s="3"/>
      <c r="X316" s="3"/>
      <c r="Y316" s="3"/>
      <c r="Z316" s="3"/>
      <c r="AA316" s="3"/>
      <c r="AB316" s="3"/>
      <c r="AC316" s="3"/>
    </row>
    <row r="317" spans="1:29" ht="12.5" x14ac:dyDescent="0.25">
      <c r="A317" s="3"/>
      <c r="B317" s="3"/>
      <c r="C317" s="3"/>
      <c r="D317" s="20"/>
      <c r="E317" s="20"/>
      <c r="F317" s="3"/>
      <c r="G317" s="20"/>
      <c r="H317" s="20"/>
      <c r="I317" s="20"/>
      <c r="J317" s="20"/>
      <c r="K317" s="3"/>
      <c r="L317" s="3"/>
      <c r="M317" s="3"/>
      <c r="N317" s="3"/>
      <c r="O317" s="3"/>
      <c r="P317" s="3"/>
      <c r="Q317" s="3"/>
      <c r="R317" s="3"/>
      <c r="S317" s="3"/>
      <c r="T317" s="3"/>
      <c r="U317" s="3"/>
      <c r="V317" s="3"/>
      <c r="W317" s="3"/>
      <c r="X317" s="3"/>
      <c r="Y317" s="3"/>
      <c r="Z317" s="3"/>
      <c r="AA317" s="3"/>
      <c r="AB317" s="3"/>
      <c r="AC317" s="3"/>
    </row>
    <row r="318" spans="1:29" ht="12.5" x14ac:dyDescent="0.25">
      <c r="A318" s="3"/>
      <c r="B318" s="3"/>
      <c r="C318" s="3"/>
      <c r="D318" s="20"/>
      <c r="E318" s="20"/>
      <c r="F318" s="3"/>
      <c r="G318" s="20"/>
      <c r="H318" s="20"/>
      <c r="I318" s="20"/>
      <c r="J318" s="20"/>
      <c r="K318" s="3"/>
      <c r="L318" s="3"/>
      <c r="M318" s="3"/>
      <c r="N318" s="3"/>
      <c r="O318" s="3"/>
      <c r="P318" s="3"/>
      <c r="Q318" s="3"/>
      <c r="R318" s="3"/>
      <c r="S318" s="3"/>
      <c r="T318" s="3"/>
      <c r="U318" s="3"/>
      <c r="V318" s="3"/>
      <c r="W318" s="3"/>
      <c r="X318" s="3"/>
      <c r="Y318" s="3"/>
      <c r="Z318" s="3"/>
      <c r="AA318" s="3"/>
      <c r="AB318" s="3"/>
      <c r="AC318" s="3"/>
    </row>
    <row r="319" spans="1:29" ht="12.5" x14ac:dyDescent="0.25">
      <c r="A319" s="3"/>
      <c r="B319" s="3"/>
      <c r="C319" s="3"/>
      <c r="D319" s="20"/>
      <c r="E319" s="20"/>
      <c r="F319" s="3"/>
      <c r="G319" s="20"/>
      <c r="H319" s="20"/>
      <c r="I319" s="20"/>
      <c r="J319" s="20"/>
      <c r="K319" s="3"/>
      <c r="L319" s="3"/>
      <c r="M319" s="3"/>
      <c r="N319" s="3"/>
      <c r="O319" s="3"/>
      <c r="P319" s="3"/>
      <c r="Q319" s="3"/>
      <c r="R319" s="3"/>
      <c r="S319" s="3"/>
      <c r="T319" s="3"/>
      <c r="U319" s="3"/>
      <c r="V319" s="3"/>
      <c r="W319" s="3"/>
      <c r="X319" s="3"/>
      <c r="Y319" s="3"/>
      <c r="Z319" s="3"/>
      <c r="AA319" s="3"/>
      <c r="AB319" s="3"/>
      <c r="AC319" s="3"/>
    </row>
    <row r="320" spans="1:29" ht="12.5" x14ac:dyDescent="0.25">
      <c r="A320" s="3"/>
      <c r="B320" s="3"/>
      <c r="C320" s="3"/>
      <c r="D320" s="20"/>
      <c r="E320" s="20"/>
      <c r="F320" s="3"/>
      <c r="G320" s="20"/>
      <c r="H320" s="20"/>
      <c r="I320" s="20"/>
      <c r="J320" s="20"/>
      <c r="K320" s="3"/>
      <c r="L320" s="3"/>
      <c r="M320" s="3"/>
      <c r="N320" s="3"/>
      <c r="O320" s="3"/>
      <c r="P320" s="3"/>
      <c r="Q320" s="3"/>
      <c r="R320" s="3"/>
      <c r="S320" s="3"/>
      <c r="T320" s="3"/>
      <c r="U320" s="3"/>
      <c r="V320" s="3"/>
      <c r="W320" s="3"/>
      <c r="X320" s="3"/>
      <c r="Y320" s="3"/>
      <c r="Z320" s="3"/>
      <c r="AA320" s="3"/>
      <c r="AB320" s="3"/>
      <c r="AC320" s="3"/>
    </row>
    <row r="321" spans="1:29" ht="12.5" x14ac:dyDescent="0.25">
      <c r="A321" s="3"/>
      <c r="B321" s="3"/>
      <c r="C321" s="3"/>
      <c r="D321" s="20"/>
      <c r="E321" s="20"/>
      <c r="F321" s="3"/>
      <c r="G321" s="20"/>
      <c r="H321" s="20"/>
      <c r="I321" s="20"/>
      <c r="J321" s="20"/>
      <c r="K321" s="3"/>
      <c r="L321" s="3"/>
      <c r="M321" s="3"/>
      <c r="N321" s="3"/>
      <c r="O321" s="3"/>
      <c r="P321" s="3"/>
      <c r="Q321" s="3"/>
      <c r="R321" s="3"/>
      <c r="S321" s="3"/>
      <c r="T321" s="3"/>
      <c r="U321" s="3"/>
      <c r="V321" s="3"/>
      <c r="W321" s="3"/>
      <c r="X321" s="3"/>
      <c r="Y321" s="3"/>
      <c r="Z321" s="3"/>
      <c r="AA321" s="3"/>
      <c r="AB321" s="3"/>
      <c r="AC321" s="3"/>
    </row>
    <row r="322" spans="1:29" ht="12.5" x14ac:dyDescent="0.25">
      <c r="A322" s="3"/>
      <c r="B322" s="3"/>
      <c r="C322" s="3"/>
      <c r="D322" s="20"/>
      <c r="E322" s="20"/>
      <c r="F322" s="3"/>
      <c r="G322" s="20"/>
      <c r="H322" s="20"/>
      <c r="I322" s="20"/>
      <c r="J322" s="20"/>
      <c r="K322" s="3"/>
      <c r="L322" s="3"/>
      <c r="M322" s="3"/>
      <c r="N322" s="3"/>
      <c r="O322" s="3"/>
      <c r="P322" s="3"/>
      <c r="Q322" s="3"/>
      <c r="R322" s="3"/>
      <c r="S322" s="3"/>
      <c r="T322" s="3"/>
      <c r="U322" s="3"/>
      <c r="V322" s="3"/>
      <c r="W322" s="3"/>
      <c r="X322" s="3"/>
      <c r="Y322" s="3"/>
      <c r="Z322" s="3"/>
      <c r="AA322" s="3"/>
      <c r="AB322" s="3"/>
      <c r="AC322" s="3"/>
    </row>
    <row r="323" spans="1:29" ht="12.5" x14ac:dyDescent="0.25">
      <c r="A323" s="3"/>
      <c r="B323" s="3"/>
      <c r="C323" s="3"/>
      <c r="D323" s="20"/>
      <c r="E323" s="20"/>
      <c r="F323" s="3"/>
      <c r="G323" s="20"/>
      <c r="H323" s="20"/>
      <c r="I323" s="20"/>
      <c r="J323" s="20"/>
      <c r="K323" s="3"/>
      <c r="L323" s="3"/>
      <c r="M323" s="3"/>
      <c r="N323" s="3"/>
      <c r="O323" s="3"/>
      <c r="P323" s="3"/>
      <c r="Q323" s="3"/>
      <c r="R323" s="3"/>
      <c r="S323" s="3"/>
      <c r="T323" s="3"/>
      <c r="U323" s="3"/>
      <c r="V323" s="3"/>
      <c r="W323" s="3"/>
      <c r="X323" s="3"/>
      <c r="Y323" s="3"/>
      <c r="Z323" s="3"/>
      <c r="AA323" s="3"/>
      <c r="AB323" s="3"/>
      <c r="AC323" s="3"/>
    </row>
    <row r="324" spans="1:29" ht="12.5" x14ac:dyDescent="0.25">
      <c r="A324" s="3"/>
      <c r="B324" s="3"/>
      <c r="C324" s="3"/>
      <c r="D324" s="20"/>
      <c r="E324" s="20"/>
      <c r="F324" s="3"/>
      <c r="G324" s="20"/>
      <c r="H324" s="20"/>
      <c r="I324" s="20"/>
      <c r="J324" s="20"/>
      <c r="K324" s="3"/>
      <c r="L324" s="3"/>
      <c r="M324" s="3"/>
      <c r="N324" s="3"/>
      <c r="O324" s="3"/>
      <c r="P324" s="3"/>
      <c r="Q324" s="3"/>
      <c r="R324" s="3"/>
      <c r="S324" s="3"/>
      <c r="T324" s="3"/>
      <c r="U324" s="3"/>
      <c r="V324" s="3"/>
      <c r="W324" s="3"/>
      <c r="X324" s="3"/>
      <c r="Y324" s="3"/>
      <c r="Z324" s="3"/>
      <c r="AA324" s="3"/>
      <c r="AB324" s="3"/>
      <c r="AC324" s="3"/>
    </row>
    <row r="325" spans="1:29" ht="12.5" x14ac:dyDescent="0.25">
      <c r="A325" s="3"/>
      <c r="B325" s="3"/>
      <c r="C325" s="3"/>
      <c r="D325" s="20"/>
      <c r="E325" s="20"/>
      <c r="F325" s="3"/>
      <c r="G325" s="20"/>
      <c r="H325" s="20"/>
      <c r="I325" s="20"/>
      <c r="J325" s="20"/>
      <c r="K325" s="3"/>
      <c r="L325" s="3"/>
      <c r="M325" s="3"/>
      <c r="N325" s="3"/>
      <c r="O325" s="3"/>
      <c r="P325" s="3"/>
      <c r="Q325" s="3"/>
      <c r="R325" s="3"/>
      <c r="S325" s="3"/>
      <c r="T325" s="3"/>
      <c r="U325" s="3"/>
      <c r="V325" s="3"/>
      <c r="W325" s="3"/>
      <c r="X325" s="3"/>
      <c r="Y325" s="3"/>
      <c r="Z325" s="3"/>
      <c r="AA325" s="3"/>
      <c r="AB325" s="3"/>
      <c r="AC325" s="3"/>
    </row>
    <row r="326" spans="1:29" ht="12.5" x14ac:dyDescent="0.25">
      <c r="A326" s="3"/>
      <c r="B326" s="3"/>
      <c r="C326" s="3"/>
      <c r="D326" s="20"/>
      <c r="E326" s="20"/>
      <c r="F326" s="3"/>
      <c r="G326" s="20"/>
      <c r="H326" s="20"/>
      <c r="I326" s="20"/>
      <c r="J326" s="20"/>
      <c r="K326" s="3"/>
      <c r="L326" s="3"/>
      <c r="M326" s="3"/>
      <c r="N326" s="3"/>
      <c r="O326" s="3"/>
      <c r="P326" s="3"/>
      <c r="Q326" s="3"/>
      <c r="R326" s="3"/>
      <c r="S326" s="3"/>
      <c r="T326" s="3"/>
      <c r="U326" s="3"/>
      <c r="V326" s="3"/>
      <c r="W326" s="3"/>
      <c r="X326" s="3"/>
      <c r="Y326" s="3"/>
      <c r="Z326" s="3"/>
      <c r="AA326" s="3"/>
      <c r="AB326" s="3"/>
      <c r="AC326" s="3"/>
    </row>
    <row r="327" spans="1:29" ht="12.5" x14ac:dyDescent="0.25">
      <c r="A327" s="3"/>
      <c r="B327" s="3"/>
      <c r="C327" s="3"/>
      <c r="D327" s="20"/>
      <c r="E327" s="20"/>
      <c r="F327" s="3"/>
      <c r="G327" s="20"/>
      <c r="H327" s="20"/>
      <c r="I327" s="20"/>
      <c r="J327" s="20"/>
      <c r="K327" s="3"/>
      <c r="L327" s="3"/>
      <c r="M327" s="3"/>
      <c r="N327" s="3"/>
      <c r="O327" s="3"/>
      <c r="P327" s="3"/>
      <c r="Q327" s="3"/>
      <c r="R327" s="3"/>
      <c r="S327" s="3"/>
      <c r="T327" s="3"/>
      <c r="U327" s="3"/>
      <c r="V327" s="3"/>
      <c r="W327" s="3"/>
      <c r="X327" s="3"/>
      <c r="Y327" s="3"/>
      <c r="Z327" s="3"/>
      <c r="AA327" s="3"/>
      <c r="AB327" s="3"/>
      <c r="AC327" s="3"/>
    </row>
    <row r="328" spans="1:29" ht="12.5" x14ac:dyDescent="0.25">
      <c r="A328" s="3"/>
      <c r="B328" s="3"/>
      <c r="C328" s="3"/>
      <c r="D328" s="20"/>
      <c r="E328" s="20"/>
      <c r="F328" s="3"/>
      <c r="G328" s="20"/>
      <c r="H328" s="20"/>
      <c r="I328" s="20"/>
      <c r="J328" s="20"/>
      <c r="K328" s="3"/>
      <c r="L328" s="3"/>
      <c r="M328" s="3"/>
      <c r="N328" s="3"/>
      <c r="O328" s="3"/>
      <c r="P328" s="3"/>
      <c r="Q328" s="3"/>
      <c r="R328" s="3"/>
      <c r="S328" s="3"/>
      <c r="T328" s="3"/>
      <c r="U328" s="3"/>
      <c r="V328" s="3"/>
      <c r="W328" s="3"/>
      <c r="X328" s="3"/>
      <c r="Y328" s="3"/>
      <c r="Z328" s="3"/>
      <c r="AA328" s="3"/>
      <c r="AB328" s="3"/>
      <c r="AC328" s="3"/>
    </row>
    <row r="329" spans="1:29" ht="12.5" x14ac:dyDescent="0.25">
      <c r="A329" s="3"/>
      <c r="B329" s="3"/>
      <c r="C329" s="3"/>
      <c r="D329" s="20"/>
      <c r="E329" s="20"/>
      <c r="F329" s="3"/>
      <c r="G329" s="20"/>
      <c r="H329" s="20"/>
      <c r="I329" s="20"/>
      <c r="J329" s="20"/>
      <c r="K329" s="3"/>
      <c r="L329" s="3"/>
      <c r="M329" s="3"/>
      <c r="N329" s="3"/>
      <c r="O329" s="3"/>
      <c r="P329" s="3"/>
      <c r="Q329" s="3"/>
      <c r="R329" s="3"/>
      <c r="S329" s="3"/>
      <c r="T329" s="3"/>
      <c r="U329" s="3"/>
      <c r="V329" s="3"/>
      <c r="W329" s="3"/>
      <c r="X329" s="3"/>
      <c r="Y329" s="3"/>
      <c r="Z329" s="3"/>
      <c r="AA329" s="3"/>
      <c r="AB329" s="3"/>
      <c r="AC329" s="3"/>
    </row>
    <row r="330" spans="1:29" ht="12.5" x14ac:dyDescent="0.25">
      <c r="A330" s="3"/>
      <c r="B330" s="3"/>
      <c r="C330" s="3"/>
      <c r="D330" s="20"/>
      <c r="E330" s="20"/>
      <c r="F330" s="3"/>
      <c r="G330" s="20"/>
      <c r="H330" s="20"/>
      <c r="I330" s="20"/>
      <c r="J330" s="20"/>
      <c r="K330" s="3"/>
      <c r="L330" s="3"/>
      <c r="M330" s="3"/>
      <c r="N330" s="3"/>
      <c r="O330" s="3"/>
      <c r="P330" s="3"/>
      <c r="Q330" s="3"/>
      <c r="R330" s="3"/>
      <c r="S330" s="3"/>
      <c r="T330" s="3"/>
      <c r="U330" s="3"/>
      <c r="V330" s="3"/>
      <c r="W330" s="3"/>
      <c r="X330" s="3"/>
      <c r="Y330" s="3"/>
      <c r="Z330" s="3"/>
      <c r="AA330" s="3"/>
      <c r="AB330" s="3"/>
      <c r="AC330" s="3"/>
    </row>
    <row r="331" spans="1:29" ht="12.5" x14ac:dyDescent="0.25">
      <c r="A331" s="3"/>
      <c r="B331" s="3"/>
      <c r="C331" s="3"/>
      <c r="D331" s="20"/>
      <c r="E331" s="20"/>
      <c r="F331" s="3"/>
      <c r="G331" s="20"/>
      <c r="H331" s="20"/>
      <c r="I331" s="20"/>
      <c r="J331" s="20"/>
      <c r="K331" s="3"/>
      <c r="L331" s="3"/>
      <c r="M331" s="3"/>
      <c r="N331" s="3"/>
      <c r="O331" s="3"/>
      <c r="P331" s="3"/>
      <c r="Q331" s="3"/>
      <c r="R331" s="3"/>
      <c r="S331" s="3"/>
      <c r="T331" s="3"/>
      <c r="U331" s="3"/>
      <c r="V331" s="3"/>
      <c r="W331" s="3"/>
      <c r="X331" s="3"/>
      <c r="Y331" s="3"/>
      <c r="Z331" s="3"/>
      <c r="AA331" s="3"/>
      <c r="AB331" s="3"/>
      <c r="AC331" s="3"/>
    </row>
    <row r="332" spans="1:29" ht="12.5" x14ac:dyDescent="0.25">
      <c r="A332" s="3"/>
      <c r="B332" s="3"/>
      <c r="C332" s="3"/>
      <c r="D332" s="20"/>
      <c r="E332" s="20"/>
      <c r="F332" s="3"/>
      <c r="G332" s="20"/>
      <c r="H332" s="20"/>
      <c r="I332" s="20"/>
      <c r="J332" s="20"/>
      <c r="K332" s="3"/>
      <c r="L332" s="3"/>
      <c r="M332" s="3"/>
      <c r="N332" s="3"/>
      <c r="O332" s="3"/>
      <c r="P332" s="3"/>
      <c r="Q332" s="3"/>
      <c r="R332" s="3"/>
      <c r="S332" s="3"/>
      <c r="T332" s="3"/>
      <c r="U332" s="3"/>
      <c r="V332" s="3"/>
      <c r="W332" s="3"/>
      <c r="X332" s="3"/>
      <c r="Y332" s="3"/>
      <c r="Z332" s="3"/>
      <c r="AA332" s="3"/>
      <c r="AB332" s="3"/>
      <c r="AC332" s="3"/>
    </row>
    <row r="333" spans="1:29" ht="12.5" x14ac:dyDescent="0.25">
      <c r="A333" s="3"/>
      <c r="B333" s="3"/>
      <c r="C333" s="3"/>
      <c r="D333" s="20"/>
      <c r="E333" s="20"/>
      <c r="F333" s="3"/>
      <c r="G333" s="20"/>
      <c r="H333" s="20"/>
      <c r="I333" s="20"/>
      <c r="J333" s="20"/>
      <c r="K333" s="3"/>
      <c r="L333" s="3"/>
      <c r="M333" s="3"/>
      <c r="N333" s="3"/>
      <c r="O333" s="3"/>
      <c r="P333" s="3"/>
      <c r="Q333" s="3"/>
      <c r="R333" s="3"/>
      <c r="S333" s="3"/>
      <c r="T333" s="3"/>
      <c r="U333" s="3"/>
      <c r="V333" s="3"/>
      <c r="W333" s="3"/>
      <c r="X333" s="3"/>
      <c r="Y333" s="3"/>
      <c r="Z333" s="3"/>
      <c r="AA333" s="3"/>
      <c r="AB333" s="3"/>
      <c r="AC333" s="3"/>
    </row>
    <row r="334" spans="1:29" ht="12.5" x14ac:dyDescent="0.25">
      <c r="A334" s="3"/>
      <c r="B334" s="3"/>
      <c r="C334" s="3"/>
      <c r="D334" s="20"/>
      <c r="E334" s="20"/>
      <c r="F334" s="3"/>
      <c r="G334" s="20"/>
      <c r="H334" s="20"/>
      <c r="I334" s="20"/>
      <c r="J334" s="20"/>
      <c r="K334" s="3"/>
      <c r="L334" s="3"/>
      <c r="M334" s="3"/>
      <c r="N334" s="3"/>
      <c r="O334" s="3"/>
      <c r="P334" s="3"/>
      <c r="Q334" s="3"/>
      <c r="R334" s="3"/>
      <c r="S334" s="3"/>
      <c r="T334" s="3"/>
      <c r="U334" s="3"/>
      <c r="V334" s="3"/>
      <c r="W334" s="3"/>
      <c r="X334" s="3"/>
      <c r="Y334" s="3"/>
      <c r="Z334" s="3"/>
      <c r="AA334" s="3"/>
      <c r="AB334" s="3"/>
      <c r="AC334" s="3"/>
    </row>
    <row r="335" spans="1:29" ht="12.5" x14ac:dyDescent="0.25">
      <c r="A335" s="3"/>
      <c r="B335" s="3"/>
      <c r="C335" s="3"/>
      <c r="D335" s="20"/>
      <c r="E335" s="20"/>
      <c r="F335" s="3"/>
      <c r="G335" s="20"/>
      <c r="H335" s="20"/>
      <c r="I335" s="20"/>
      <c r="J335" s="20"/>
      <c r="K335" s="3"/>
      <c r="L335" s="3"/>
      <c r="M335" s="3"/>
      <c r="N335" s="3"/>
      <c r="O335" s="3"/>
      <c r="P335" s="3"/>
      <c r="Q335" s="3"/>
      <c r="R335" s="3"/>
      <c r="S335" s="3"/>
      <c r="T335" s="3"/>
      <c r="U335" s="3"/>
      <c r="V335" s="3"/>
      <c r="W335" s="3"/>
      <c r="X335" s="3"/>
      <c r="Y335" s="3"/>
      <c r="Z335" s="3"/>
      <c r="AA335" s="3"/>
      <c r="AB335" s="3"/>
      <c r="AC335" s="3"/>
    </row>
    <row r="336" spans="1:29" ht="12.5" x14ac:dyDescent="0.25">
      <c r="A336" s="3"/>
      <c r="B336" s="3"/>
      <c r="C336" s="3"/>
      <c r="D336" s="20"/>
      <c r="E336" s="20"/>
      <c r="F336" s="3"/>
      <c r="G336" s="20"/>
      <c r="H336" s="20"/>
      <c r="I336" s="20"/>
      <c r="J336" s="20"/>
      <c r="K336" s="3"/>
      <c r="L336" s="3"/>
      <c r="M336" s="3"/>
      <c r="N336" s="3"/>
      <c r="O336" s="3"/>
      <c r="P336" s="3"/>
      <c r="Q336" s="3"/>
      <c r="R336" s="3"/>
      <c r="S336" s="3"/>
      <c r="T336" s="3"/>
      <c r="U336" s="3"/>
      <c r="V336" s="3"/>
      <c r="W336" s="3"/>
      <c r="X336" s="3"/>
      <c r="Y336" s="3"/>
      <c r="Z336" s="3"/>
      <c r="AA336" s="3"/>
      <c r="AB336" s="3"/>
      <c r="AC336" s="3"/>
    </row>
    <row r="337" spans="1:29" ht="12.5" x14ac:dyDescent="0.25">
      <c r="A337" s="3"/>
      <c r="B337" s="3"/>
      <c r="C337" s="3"/>
      <c r="D337" s="20"/>
      <c r="E337" s="20"/>
      <c r="F337" s="3"/>
      <c r="G337" s="20"/>
      <c r="H337" s="20"/>
      <c r="I337" s="20"/>
      <c r="J337" s="20"/>
      <c r="K337" s="3"/>
      <c r="L337" s="3"/>
      <c r="M337" s="3"/>
      <c r="N337" s="3"/>
      <c r="O337" s="3"/>
      <c r="P337" s="3"/>
      <c r="Q337" s="3"/>
      <c r="R337" s="3"/>
      <c r="S337" s="3"/>
      <c r="T337" s="3"/>
      <c r="U337" s="3"/>
      <c r="V337" s="3"/>
      <c r="W337" s="3"/>
      <c r="X337" s="3"/>
      <c r="Y337" s="3"/>
      <c r="Z337" s="3"/>
      <c r="AA337" s="3"/>
      <c r="AB337" s="3"/>
      <c r="AC337" s="3"/>
    </row>
    <row r="338" spans="1:29" ht="12.5" x14ac:dyDescent="0.25">
      <c r="A338" s="3"/>
      <c r="B338" s="3"/>
      <c r="C338" s="3"/>
      <c r="D338" s="20"/>
      <c r="E338" s="20"/>
      <c r="F338" s="3"/>
      <c r="G338" s="20"/>
      <c r="H338" s="20"/>
      <c r="I338" s="20"/>
      <c r="J338" s="20"/>
      <c r="K338" s="3"/>
      <c r="L338" s="3"/>
      <c r="M338" s="3"/>
      <c r="N338" s="3"/>
      <c r="O338" s="3"/>
      <c r="P338" s="3"/>
      <c r="Q338" s="3"/>
      <c r="R338" s="3"/>
      <c r="S338" s="3"/>
      <c r="T338" s="3"/>
      <c r="U338" s="3"/>
      <c r="V338" s="3"/>
      <c r="W338" s="3"/>
      <c r="X338" s="3"/>
      <c r="Y338" s="3"/>
      <c r="Z338" s="3"/>
      <c r="AA338" s="3"/>
      <c r="AB338" s="3"/>
      <c r="AC338" s="3"/>
    </row>
    <row r="339" spans="1:29" ht="12.5" x14ac:dyDescent="0.25">
      <c r="A339" s="3"/>
      <c r="B339" s="3"/>
      <c r="C339" s="3"/>
      <c r="D339" s="20"/>
      <c r="E339" s="20"/>
      <c r="F339" s="3"/>
      <c r="G339" s="20"/>
      <c r="H339" s="20"/>
      <c r="I339" s="20"/>
      <c r="J339" s="20"/>
      <c r="K339" s="3"/>
      <c r="L339" s="3"/>
      <c r="M339" s="3"/>
      <c r="N339" s="3"/>
      <c r="O339" s="3"/>
      <c r="P339" s="3"/>
      <c r="Q339" s="3"/>
      <c r="R339" s="3"/>
      <c r="S339" s="3"/>
      <c r="T339" s="3"/>
      <c r="U339" s="3"/>
      <c r="V339" s="3"/>
      <c r="W339" s="3"/>
      <c r="X339" s="3"/>
      <c r="Y339" s="3"/>
      <c r="Z339" s="3"/>
      <c r="AA339" s="3"/>
      <c r="AB339" s="3"/>
      <c r="AC339" s="3"/>
    </row>
    <row r="340" spans="1:29" ht="12.5" x14ac:dyDescent="0.25">
      <c r="A340" s="3"/>
      <c r="B340" s="3"/>
      <c r="C340" s="3"/>
      <c r="D340" s="20"/>
      <c r="E340" s="20"/>
      <c r="F340" s="3"/>
      <c r="G340" s="20"/>
      <c r="H340" s="20"/>
      <c r="I340" s="20"/>
      <c r="J340" s="20"/>
      <c r="K340" s="3"/>
      <c r="L340" s="3"/>
      <c r="M340" s="3"/>
      <c r="N340" s="3"/>
      <c r="O340" s="3"/>
      <c r="P340" s="3"/>
      <c r="Q340" s="3"/>
      <c r="R340" s="3"/>
      <c r="S340" s="3"/>
      <c r="T340" s="3"/>
      <c r="U340" s="3"/>
      <c r="V340" s="3"/>
      <c r="W340" s="3"/>
      <c r="X340" s="3"/>
      <c r="Y340" s="3"/>
      <c r="Z340" s="3"/>
      <c r="AA340" s="3"/>
      <c r="AB340" s="3"/>
      <c r="AC340" s="3"/>
    </row>
    <row r="341" spans="1:29" ht="12.5" x14ac:dyDescent="0.25">
      <c r="A341" s="3"/>
      <c r="B341" s="3"/>
      <c r="C341" s="3"/>
      <c r="D341" s="20"/>
      <c r="E341" s="20"/>
      <c r="F341" s="3"/>
      <c r="G341" s="20"/>
      <c r="H341" s="20"/>
      <c r="I341" s="20"/>
      <c r="J341" s="20"/>
      <c r="K341" s="3"/>
      <c r="L341" s="3"/>
      <c r="M341" s="3"/>
      <c r="N341" s="3"/>
      <c r="O341" s="3"/>
      <c r="P341" s="3"/>
      <c r="Q341" s="3"/>
      <c r="R341" s="3"/>
      <c r="S341" s="3"/>
      <c r="T341" s="3"/>
      <c r="U341" s="3"/>
      <c r="V341" s="3"/>
      <c r="W341" s="3"/>
      <c r="X341" s="3"/>
      <c r="Y341" s="3"/>
      <c r="Z341" s="3"/>
      <c r="AA341" s="3"/>
      <c r="AB341" s="3"/>
      <c r="AC341" s="3"/>
    </row>
    <row r="342" spans="1:29" ht="12.5" x14ac:dyDescent="0.25">
      <c r="A342" s="3"/>
      <c r="B342" s="3"/>
      <c r="C342" s="3"/>
      <c r="D342" s="20"/>
      <c r="E342" s="20"/>
      <c r="F342" s="3"/>
      <c r="G342" s="20"/>
      <c r="H342" s="20"/>
      <c r="I342" s="20"/>
      <c r="J342" s="20"/>
      <c r="K342" s="3"/>
      <c r="L342" s="3"/>
      <c r="M342" s="3"/>
      <c r="N342" s="3"/>
      <c r="O342" s="3"/>
      <c r="P342" s="3"/>
      <c r="Q342" s="3"/>
      <c r="R342" s="3"/>
      <c r="S342" s="3"/>
      <c r="T342" s="3"/>
      <c r="U342" s="3"/>
      <c r="V342" s="3"/>
      <c r="W342" s="3"/>
      <c r="X342" s="3"/>
      <c r="Y342" s="3"/>
      <c r="Z342" s="3"/>
      <c r="AA342" s="3"/>
      <c r="AB342" s="3"/>
      <c r="AC342" s="3"/>
    </row>
    <row r="343" spans="1:29" ht="12.5" x14ac:dyDescent="0.25">
      <c r="A343" s="3"/>
      <c r="B343" s="3"/>
      <c r="C343" s="3"/>
      <c r="D343" s="20"/>
      <c r="E343" s="20"/>
      <c r="F343" s="3"/>
      <c r="G343" s="20"/>
      <c r="H343" s="20"/>
      <c r="I343" s="20"/>
      <c r="J343" s="20"/>
      <c r="K343" s="3"/>
      <c r="L343" s="3"/>
      <c r="M343" s="3"/>
      <c r="N343" s="3"/>
      <c r="O343" s="3"/>
      <c r="P343" s="3"/>
      <c r="Q343" s="3"/>
      <c r="R343" s="3"/>
      <c r="S343" s="3"/>
      <c r="T343" s="3"/>
      <c r="U343" s="3"/>
      <c r="V343" s="3"/>
      <c r="W343" s="3"/>
      <c r="X343" s="3"/>
      <c r="Y343" s="3"/>
      <c r="Z343" s="3"/>
      <c r="AA343" s="3"/>
      <c r="AB343" s="3"/>
      <c r="AC343" s="3"/>
    </row>
    <row r="344" spans="1:29" ht="12.5" x14ac:dyDescent="0.25">
      <c r="A344" s="3"/>
      <c r="B344" s="3"/>
      <c r="C344" s="3"/>
      <c r="D344" s="20"/>
      <c r="E344" s="20"/>
      <c r="F344" s="3"/>
      <c r="G344" s="20"/>
      <c r="H344" s="20"/>
      <c r="I344" s="20"/>
      <c r="J344" s="20"/>
      <c r="K344" s="3"/>
      <c r="L344" s="3"/>
      <c r="M344" s="3"/>
      <c r="N344" s="3"/>
      <c r="O344" s="3"/>
      <c r="P344" s="3"/>
      <c r="Q344" s="3"/>
      <c r="R344" s="3"/>
      <c r="S344" s="3"/>
      <c r="T344" s="3"/>
      <c r="U344" s="3"/>
      <c r="V344" s="3"/>
      <c r="W344" s="3"/>
      <c r="X344" s="3"/>
      <c r="Y344" s="3"/>
      <c r="Z344" s="3"/>
      <c r="AA344" s="3"/>
      <c r="AB344" s="3"/>
      <c r="AC344" s="3"/>
    </row>
    <row r="345" spans="1:29" ht="12.5" x14ac:dyDescent="0.25">
      <c r="A345" s="3"/>
      <c r="B345" s="3"/>
      <c r="C345" s="3"/>
      <c r="D345" s="20"/>
      <c r="E345" s="20"/>
      <c r="F345" s="3"/>
      <c r="G345" s="20"/>
      <c r="H345" s="20"/>
      <c r="I345" s="20"/>
      <c r="J345" s="20"/>
      <c r="K345" s="3"/>
      <c r="L345" s="3"/>
      <c r="M345" s="3"/>
      <c r="N345" s="3"/>
      <c r="O345" s="3"/>
      <c r="P345" s="3"/>
      <c r="Q345" s="3"/>
      <c r="R345" s="3"/>
      <c r="S345" s="3"/>
      <c r="T345" s="3"/>
      <c r="U345" s="3"/>
      <c r="V345" s="3"/>
      <c r="W345" s="3"/>
      <c r="X345" s="3"/>
      <c r="Y345" s="3"/>
      <c r="Z345" s="3"/>
      <c r="AA345" s="3"/>
      <c r="AB345" s="3"/>
      <c r="AC345" s="3"/>
    </row>
    <row r="346" spans="1:29" ht="12.5" x14ac:dyDescent="0.25">
      <c r="A346" s="3"/>
      <c r="B346" s="3"/>
      <c r="C346" s="3"/>
      <c r="D346" s="20"/>
      <c r="E346" s="20"/>
      <c r="F346" s="3"/>
      <c r="G346" s="20"/>
      <c r="H346" s="20"/>
      <c r="I346" s="20"/>
      <c r="J346" s="20"/>
      <c r="K346" s="3"/>
      <c r="L346" s="3"/>
      <c r="M346" s="3"/>
      <c r="N346" s="3"/>
      <c r="O346" s="3"/>
      <c r="P346" s="3"/>
      <c r="Q346" s="3"/>
      <c r="R346" s="3"/>
      <c r="S346" s="3"/>
      <c r="T346" s="3"/>
      <c r="U346" s="3"/>
      <c r="V346" s="3"/>
      <c r="W346" s="3"/>
      <c r="X346" s="3"/>
      <c r="Y346" s="3"/>
      <c r="Z346" s="3"/>
      <c r="AA346" s="3"/>
      <c r="AB346" s="3"/>
      <c r="AC346" s="3"/>
    </row>
    <row r="347" spans="1:29" ht="12.5" x14ac:dyDescent="0.25">
      <c r="A347" s="3"/>
      <c r="B347" s="3"/>
      <c r="C347" s="3"/>
      <c r="D347" s="20"/>
      <c r="E347" s="20"/>
      <c r="F347" s="3"/>
      <c r="G347" s="20"/>
      <c r="H347" s="20"/>
      <c r="I347" s="20"/>
      <c r="J347" s="20"/>
      <c r="K347" s="3"/>
      <c r="L347" s="3"/>
      <c r="M347" s="3"/>
      <c r="N347" s="3"/>
      <c r="O347" s="3"/>
      <c r="P347" s="3"/>
      <c r="Q347" s="3"/>
      <c r="R347" s="3"/>
      <c r="S347" s="3"/>
      <c r="T347" s="3"/>
      <c r="U347" s="3"/>
      <c r="V347" s="3"/>
      <c r="W347" s="3"/>
      <c r="X347" s="3"/>
      <c r="Y347" s="3"/>
      <c r="Z347" s="3"/>
      <c r="AA347" s="3"/>
      <c r="AB347" s="3"/>
      <c r="AC347" s="3"/>
    </row>
    <row r="348" spans="1:29" ht="12.5" x14ac:dyDescent="0.25">
      <c r="A348" s="3"/>
      <c r="B348" s="3"/>
      <c r="C348" s="3"/>
      <c r="D348" s="20"/>
      <c r="E348" s="20"/>
      <c r="F348" s="3"/>
      <c r="G348" s="20"/>
      <c r="H348" s="20"/>
      <c r="I348" s="20"/>
      <c r="J348" s="20"/>
      <c r="K348" s="3"/>
      <c r="L348" s="3"/>
      <c r="M348" s="3"/>
      <c r="N348" s="3"/>
      <c r="O348" s="3"/>
      <c r="P348" s="3"/>
      <c r="Q348" s="3"/>
      <c r="R348" s="3"/>
      <c r="S348" s="3"/>
      <c r="T348" s="3"/>
      <c r="U348" s="3"/>
      <c r="V348" s="3"/>
      <c r="W348" s="3"/>
      <c r="X348" s="3"/>
      <c r="Y348" s="3"/>
      <c r="Z348" s="3"/>
      <c r="AA348" s="3"/>
      <c r="AB348" s="3"/>
      <c r="AC348" s="3"/>
    </row>
    <row r="349" spans="1:29" ht="12.5" x14ac:dyDescent="0.25">
      <c r="A349" s="3"/>
      <c r="B349" s="3"/>
      <c r="C349" s="3"/>
      <c r="D349" s="20"/>
      <c r="E349" s="20"/>
      <c r="F349" s="3"/>
      <c r="G349" s="20"/>
      <c r="H349" s="20"/>
      <c r="I349" s="20"/>
      <c r="J349" s="20"/>
      <c r="K349" s="3"/>
      <c r="L349" s="3"/>
      <c r="M349" s="3"/>
      <c r="N349" s="3"/>
      <c r="O349" s="3"/>
      <c r="P349" s="3"/>
      <c r="Q349" s="3"/>
      <c r="R349" s="3"/>
      <c r="S349" s="3"/>
      <c r="T349" s="3"/>
      <c r="U349" s="3"/>
      <c r="V349" s="3"/>
      <c r="W349" s="3"/>
      <c r="X349" s="3"/>
      <c r="Y349" s="3"/>
      <c r="Z349" s="3"/>
      <c r="AA349" s="3"/>
      <c r="AB349" s="3"/>
      <c r="AC349" s="3"/>
    </row>
    <row r="350" spans="1:29" ht="12.5" x14ac:dyDescent="0.25">
      <c r="A350" s="3"/>
      <c r="B350" s="3"/>
      <c r="C350" s="3"/>
      <c r="D350" s="20"/>
      <c r="E350" s="20"/>
      <c r="F350" s="3"/>
      <c r="G350" s="20"/>
      <c r="H350" s="20"/>
      <c r="I350" s="20"/>
      <c r="J350" s="20"/>
      <c r="K350" s="3"/>
      <c r="L350" s="3"/>
      <c r="M350" s="3"/>
      <c r="N350" s="3"/>
      <c r="O350" s="3"/>
      <c r="P350" s="3"/>
      <c r="Q350" s="3"/>
      <c r="R350" s="3"/>
      <c r="S350" s="3"/>
      <c r="T350" s="3"/>
      <c r="U350" s="3"/>
      <c r="V350" s="3"/>
      <c r="W350" s="3"/>
      <c r="X350" s="3"/>
      <c r="Y350" s="3"/>
      <c r="Z350" s="3"/>
      <c r="AA350" s="3"/>
      <c r="AB350" s="3"/>
      <c r="AC350" s="3"/>
    </row>
    <row r="351" spans="1:29" ht="12.5" x14ac:dyDescent="0.25">
      <c r="A351" s="3"/>
      <c r="B351" s="3"/>
      <c r="C351" s="3"/>
      <c r="D351" s="20"/>
      <c r="E351" s="20"/>
      <c r="F351" s="3"/>
      <c r="G351" s="20"/>
      <c r="H351" s="20"/>
      <c r="I351" s="20"/>
      <c r="J351" s="20"/>
      <c r="K351" s="3"/>
      <c r="L351" s="3"/>
      <c r="M351" s="3"/>
      <c r="N351" s="3"/>
      <c r="O351" s="3"/>
      <c r="P351" s="3"/>
      <c r="Q351" s="3"/>
      <c r="R351" s="3"/>
      <c r="S351" s="3"/>
      <c r="T351" s="3"/>
      <c r="U351" s="3"/>
      <c r="V351" s="3"/>
      <c r="W351" s="3"/>
      <c r="X351" s="3"/>
      <c r="Y351" s="3"/>
      <c r="Z351" s="3"/>
      <c r="AA351" s="3"/>
      <c r="AB351" s="3"/>
      <c r="AC351" s="3"/>
    </row>
    <row r="352" spans="1:29" ht="12.5" x14ac:dyDescent="0.25">
      <c r="A352" s="3"/>
      <c r="B352" s="3"/>
      <c r="C352" s="3"/>
      <c r="D352" s="20"/>
      <c r="E352" s="20"/>
      <c r="F352" s="3"/>
      <c r="G352" s="20"/>
      <c r="H352" s="20"/>
      <c r="I352" s="20"/>
      <c r="J352" s="20"/>
      <c r="K352" s="3"/>
      <c r="L352" s="3"/>
      <c r="M352" s="3"/>
      <c r="N352" s="3"/>
      <c r="O352" s="3"/>
      <c r="P352" s="3"/>
      <c r="Q352" s="3"/>
      <c r="R352" s="3"/>
      <c r="S352" s="3"/>
      <c r="T352" s="3"/>
      <c r="U352" s="3"/>
      <c r="V352" s="3"/>
      <c r="W352" s="3"/>
      <c r="X352" s="3"/>
      <c r="Y352" s="3"/>
      <c r="Z352" s="3"/>
      <c r="AA352" s="3"/>
      <c r="AB352" s="3"/>
      <c r="AC352" s="3"/>
    </row>
    <row r="353" spans="1:29" ht="12.5" x14ac:dyDescent="0.25">
      <c r="A353" s="3"/>
      <c r="B353" s="3"/>
      <c r="C353" s="3"/>
      <c r="D353" s="20"/>
      <c r="E353" s="20"/>
      <c r="F353" s="3"/>
      <c r="G353" s="20"/>
      <c r="H353" s="20"/>
      <c r="I353" s="20"/>
      <c r="J353" s="20"/>
      <c r="K353" s="3"/>
      <c r="L353" s="3"/>
      <c r="M353" s="3"/>
      <c r="N353" s="3"/>
      <c r="O353" s="3"/>
      <c r="P353" s="3"/>
      <c r="Q353" s="3"/>
      <c r="R353" s="3"/>
      <c r="S353" s="3"/>
      <c r="T353" s="3"/>
      <c r="U353" s="3"/>
      <c r="V353" s="3"/>
      <c r="W353" s="3"/>
      <c r="X353" s="3"/>
      <c r="Y353" s="3"/>
      <c r="Z353" s="3"/>
      <c r="AA353" s="3"/>
      <c r="AB353" s="3"/>
      <c r="AC353" s="3"/>
    </row>
    <row r="354" spans="1:29" ht="12.5" x14ac:dyDescent="0.25">
      <c r="A354" s="3"/>
      <c r="B354" s="3"/>
      <c r="C354" s="3"/>
      <c r="D354" s="20"/>
      <c r="E354" s="20"/>
      <c r="F354" s="3"/>
      <c r="G354" s="20"/>
      <c r="H354" s="20"/>
      <c r="I354" s="20"/>
      <c r="J354" s="20"/>
      <c r="K354" s="3"/>
      <c r="L354" s="3"/>
      <c r="M354" s="3"/>
      <c r="N354" s="3"/>
      <c r="O354" s="3"/>
      <c r="P354" s="3"/>
      <c r="Q354" s="3"/>
      <c r="R354" s="3"/>
      <c r="S354" s="3"/>
      <c r="T354" s="3"/>
      <c r="U354" s="3"/>
      <c r="V354" s="3"/>
      <c r="W354" s="3"/>
      <c r="X354" s="3"/>
      <c r="Y354" s="3"/>
      <c r="Z354" s="3"/>
      <c r="AA354" s="3"/>
      <c r="AB354" s="3"/>
      <c r="AC354" s="3"/>
    </row>
    <row r="355" spans="1:29" ht="12.5" x14ac:dyDescent="0.25">
      <c r="A355" s="3"/>
      <c r="B355" s="3"/>
      <c r="C355" s="3"/>
      <c r="D355" s="20"/>
      <c r="E355" s="20"/>
      <c r="F355" s="3"/>
      <c r="G355" s="20"/>
      <c r="H355" s="20"/>
      <c r="I355" s="20"/>
      <c r="J355" s="20"/>
      <c r="K355" s="3"/>
      <c r="L355" s="3"/>
      <c r="M355" s="3"/>
      <c r="N355" s="3"/>
      <c r="O355" s="3"/>
      <c r="P355" s="3"/>
      <c r="Q355" s="3"/>
      <c r="R355" s="3"/>
      <c r="S355" s="3"/>
      <c r="T355" s="3"/>
      <c r="U355" s="3"/>
      <c r="V355" s="3"/>
      <c r="W355" s="3"/>
      <c r="X355" s="3"/>
      <c r="Y355" s="3"/>
      <c r="Z355" s="3"/>
      <c r="AA355" s="3"/>
      <c r="AB355" s="3"/>
      <c r="AC355" s="3"/>
    </row>
    <row r="356" spans="1:29" ht="12.5" x14ac:dyDescent="0.25">
      <c r="A356" s="3"/>
      <c r="B356" s="3"/>
      <c r="C356" s="3"/>
      <c r="D356" s="20"/>
      <c r="E356" s="20"/>
      <c r="F356" s="3"/>
      <c r="G356" s="20"/>
      <c r="H356" s="20"/>
      <c r="I356" s="20"/>
      <c r="J356" s="20"/>
      <c r="K356" s="3"/>
      <c r="L356" s="3"/>
      <c r="M356" s="3"/>
      <c r="N356" s="3"/>
      <c r="O356" s="3"/>
      <c r="P356" s="3"/>
      <c r="Q356" s="3"/>
      <c r="R356" s="3"/>
      <c r="S356" s="3"/>
      <c r="T356" s="3"/>
      <c r="U356" s="3"/>
      <c r="V356" s="3"/>
      <c r="W356" s="3"/>
      <c r="X356" s="3"/>
      <c r="Y356" s="3"/>
      <c r="Z356" s="3"/>
      <c r="AA356" s="3"/>
      <c r="AB356" s="3"/>
      <c r="AC356" s="3"/>
    </row>
    <row r="357" spans="1:29" ht="12.5" x14ac:dyDescent="0.25">
      <c r="A357" s="3"/>
      <c r="B357" s="3"/>
      <c r="C357" s="3"/>
      <c r="D357" s="20"/>
      <c r="E357" s="20"/>
      <c r="F357" s="3"/>
      <c r="G357" s="20"/>
      <c r="H357" s="20"/>
      <c r="I357" s="20"/>
      <c r="J357" s="20"/>
      <c r="K357" s="3"/>
      <c r="L357" s="3"/>
      <c r="M357" s="3"/>
      <c r="N357" s="3"/>
      <c r="O357" s="3"/>
      <c r="P357" s="3"/>
      <c r="Q357" s="3"/>
      <c r="R357" s="3"/>
      <c r="S357" s="3"/>
      <c r="T357" s="3"/>
      <c r="U357" s="3"/>
      <c r="V357" s="3"/>
      <c r="W357" s="3"/>
      <c r="X357" s="3"/>
      <c r="Y357" s="3"/>
      <c r="Z357" s="3"/>
      <c r="AA357" s="3"/>
      <c r="AB357" s="3"/>
      <c r="AC357" s="3"/>
    </row>
    <row r="358" spans="1:29" ht="12.5" x14ac:dyDescent="0.25">
      <c r="A358" s="3"/>
      <c r="B358" s="3"/>
      <c r="C358" s="3"/>
      <c r="D358" s="20"/>
      <c r="E358" s="20"/>
      <c r="F358" s="3"/>
      <c r="G358" s="20"/>
      <c r="H358" s="20"/>
      <c r="I358" s="20"/>
      <c r="J358" s="20"/>
      <c r="K358" s="3"/>
      <c r="L358" s="3"/>
      <c r="M358" s="3"/>
      <c r="N358" s="3"/>
      <c r="O358" s="3"/>
      <c r="P358" s="3"/>
      <c r="Q358" s="3"/>
      <c r="R358" s="3"/>
      <c r="S358" s="3"/>
      <c r="T358" s="3"/>
      <c r="U358" s="3"/>
      <c r="V358" s="3"/>
      <c r="W358" s="3"/>
      <c r="X358" s="3"/>
      <c r="Y358" s="3"/>
      <c r="Z358" s="3"/>
      <c r="AA358" s="3"/>
      <c r="AB358" s="3"/>
      <c r="AC358" s="3"/>
    </row>
    <row r="359" spans="1:29" ht="12.5" x14ac:dyDescent="0.25">
      <c r="A359" s="3"/>
      <c r="B359" s="3"/>
      <c r="C359" s="3"/>
      <c r="D359" s="20"/>
      <c r="E359" s="20"/>
      <c r="F359" s="3"/>
      <c r="G359" s="20"/>
      <c r="H359" s="20"/>
      <c r="I359" s="20"/>
      <c r="J359" s="20"/>
      <c r="K359" s="3"/>
      <c r="L359" s="3"/>
      <c r="M359" s="3"/>
      <c r="N359" s="3"/>
      <c r="O359" s="3"/>
      <c r="P359" s="3"/>
      <c r="Q359" s="3"/>
      <c r="R359" s="3"/>
      <c r="S359" s="3"/>
      <c r="T359" s="3"/>
      <c r="U359" s="3"/>
      <c r="V359" s="3"/>
      <c r="W359" s="3"/>
      <c r="X359" s="3"/>
      <c r="Y359" s="3"/>
      <c r="Z359" s="3"/>
      <c r="AA359" s="3"/>
      <c r="AB359" s="3"/>
      <c r="AC359" s="3"/>
    </row>
    <row r="360" spans="1:29" ht="12.5" x14ac:dyDescent="0.25">
      <c r="A360" s="3"/>
      <c r="B360" s="3"/>
      <c r="C360" s="3"/>
      <c r="D360" s="20"/>
      <c r="E360" s="20"/>
      <c r="F360" s="3"/>
      <c r="G360" s="20"/>
      <c r="H360" s="20"/>
      <c r="I360" s="20"/>
      <c r="J360" s="20"/>
      <c r="K360" s="3"/>
      <c r="L360" s="3"/>
      <c r="M360" s="3"/>
      <c r="N360" s="3"/>
      <c r="O360" s="3"/>
      <c r="P360" s="3"/>
      <c r="Q360" s="3"/>
      <c r="R360" s="3"/>
      <c r="S360" s="3"/>
      <c r="T360" s="3"/>
      <c r="U360" s="3"/>
      <c r="V360" s="3"/>
      <c r="W360" s="3"/>
      <c r="X360" s="3"/>
      <c r="Y360" s="3"/>
      <c r="Z360" s="3"/>
      <c r="AA360" s="3"/>
      <c r="AB360" s="3"/>
      <c r="AC360" s="3"/>
    </row>
    <row r="361" spans="1:29" ht="12.5" x14ac:dyDescent="0.25">
      <c r="A361" s="3"/>
      <c r="B361" s="3"/>
      <c r="C361" s="3"/>
      <c r="D361" s="20"/>
      <c r="E361" s="20"/>
      <c r="F361" s="3"/>
      <c r="G361" s="20"/>
      <c r="H361" s="20"/>
      <c r="I361" s="20"/>
      <c r="J361" s="20"/>
      <c r="K361" s="3"/>
      <c r="L361" s="3"/>
      <c r="M361" s="3"/>
      <c r="N361" s="3"/>
      <c r="O361" s="3"/>
      <c r="P361" s="3"/>
      <c r="Q361" s="3"/>
      <c r="R361" s="3"/>
      <c r="S361" s="3"/>
      <c r="T361" s="3"/>
      <c r="U361" s="3"/>
      <c r="V361" s="3"/>
      <c r="W361" s="3"/>
      <c r="X361" s="3"/>
      <c r="Y361" s="3"/>
      <c r="Z361" s="3"/>
      <c r="AA361" s="3"/>
      <c r="AB361" s="3"/>
      <c r="AC361" s="3"/>
    </row>
    <row r="362" spans="1:29" ht="12.5" x14ac:dyDescent="0.25">
      <c r="A362" s="3"/>
      <c r="B362" s="3"/>
      <c r="C362" s="3"/>
      <c r="D362" s="20"/>
      <c r="E362" s="20"/>
      <c r="F362" s="3"/>
      <c r="G362" s="20"/>
      <c r="H362" s="20"/>
      <c r="I362" s="20"/>
      <c r="J362" s="20"/>
      <c r="K362" s="3"/>
      <c r="L362" s="3"/>
      <c r="M362" s="3"/>
      <c r="N362" s="3"/>
      <c r="O362" s="3"/>
      <c r="P362" s="3"/>
      <c r="Q362" s="3"/>
      <c r="R362" s="3"/>
      <c r="S362" s="3"/>
      <c r="T362" s="3"/>
      <c r="U362" s="3"/>
      <c r="V362" s="3"/>
      <c r="W362" s="3"/>
      <c r="X362" s="3"/>
      <c r="Y362" s="3"/>
      <c r="Z362" s="3"/>
      <c r="AA362" s="3"/>
      <c r="AB362" s="3"/>
      <c r="AC362" s="3"/>
    </row>
    <row r="363" spans="1:29" ht="12.5" x14ac:dyDescent="0.25">
      <c r="A363" s="3"/>
      <c r="B363" s="3"/>
      <c r="C363" s="3"/>
      <c r="D363" s="20"/>
      <c r="E363" s="20"/>
      <c r="F363" s="3"/>
      <c r="G363" s="20"/>
      <c r="H363" s="20"/>
      <c r="I363" s="20"/>
      <c r="J363" s="20"/>
      <c r="K363" s="3"/>
      <c r="L363" s="3"/>
      <c r="M363" s="3"/>
      <c r="N363" s="3"/>
      <c r="O363" s="3"/>
      <c r="P363" s="3"/>
      <c r="Q363" s="3"/>
      <c r="R363" s="3"/>
      <c r="S363" s="3"/>
      <c r="T363" s="3"/>
      <c r="U363" s="3"/>
      <c r="V363" s="3"/>
      <c r="W363" s="3"/>
      <c r="X363" s="3"/>
      <c r="Y363" s="3"/>
      <c r="Z363" s="3"/>
      <c r="AA363" s="3"/>
      <c r="AB363" s="3"/>
      <c r="AC363" s="3"/>
    </row>
    <row r="364" spans="1:29" ht="12.5" x14ac:dyDescent="0.25">
      <c r="A364" s="3"/>
      <c r="B364" s="3"/>
      <c r="C364" s="3"/>
      <c r="D364" s="20"/>
      <c r="E364" s="20"/>
      <c r="F364" s="3"/>
      <c r="G364" s="20"/>
      <c r="H364" s="20"/>
      <c r="I364" s="20"/>
      <c r="J364" s="20"/>
      <c r="K364" s="3"/>
      <c r="L364" s="3"/>
      <c r="M364" s="3"/>
      <c r="N364" s="3"/>
      <c r="O364" s="3"/>
      <c r="P364" s="3"/>
      <c r="Q364" s="3"/>
      <c r="R364" s="3"/>
      <c r="S364" s="3"/>
      <c r="T364" s="3"/>
      <c r="U364" s="3"/>
      <c r="V364" s="3"/>
      <c r="W364" s="3"/>
      <c r="X364" s="3"/>
      <c r="Y364" s="3"/>
      <c r="Z364" s="3"/>
      <c r="AA364" s="3"/>
      <c r="AB364" s="3"/>
      <c r="AC364" s="3"/>
    </row>
    <row r="365" spans="1:29" ht="12.5" x14ac:dyDescent="0.25">
      <c r="A365" s="3"/>
      <c r="B365" s="3"/>
      <c r="C365" s="3"/>
      <c r="D365" s="20"/>
      <c r="E365" s="20"/>
      <c r="F365" s="3"/>
      <c r="G365" s="20"/>
      <c r="H365" s="20"/>
      <c r="I365" s="20"/>
      <c r="J365" s="20"/>
      <c r="K365" s="3"/>
      <c r="L365" s="3"/>
      <c r="M365" s="3"/>
      <c r="N365" s="3"/>
      <c r="O365" s="3"/>
      <c r="P365" s="3"/>
      <c r="Q365" s="3"/>
      <c r="R365" s="3"/>
      <c r="S365" s="3"/>
      <c r="T365" s="3"/>
      <c r="U365" s="3"/>
      <c r="V365" s="3"/>
      <c r="W365" s="3"/>
      <c r="X365" s="3"/>
      <c r="Y365" s="3"/>
      <c r="Z365" s="3"/>
      <c r="AA365" s="3"/>
      <c r="AB365" s="3"/>
      <c r="AC365" s="3"/>
    </row>
    <row r="366" spans="1:29" ht="12.5" x14ac:dyDescent="0.25">
      <c r="A366" s="3"/>
      <c r="B366" s="3"/>
      <c r="C366" s="3"/>
      <c r="D366" s="20"/>
      <c r="E366" s="20"/>
      <c r="F366" s="3"/>
      <c r="G366" s="20"/>
      <c r="H366" s="20"/>
      <c r="I366" s="20"/>
      <c r="J366" s="20"/>
      <c r="K366" s="3"/>
      <c r="L366" s="3"/>
      <c r="M366" s="3"/>
      <c r="N366" s="3"/>
      <c r="O366" s="3"/>
      <c r="P366" s="3"/>
      <c r="Q366" s="3"/>
      <c r="R366" s="3"/>
      <c r="S366" s="3"/>
      <c r="T366" s="3"/>
      <c r="U366" s="3"/>
      <c r="V366" s="3"/>
      <c r="W366" s="3"/>
      <c r="X366" s="3"/>
      <c r="Y366" s="3"/>
      <c r="Z366" s="3"/>
      <c r="AA366" s="3"/>
      <c r="AB366" s="3"/>
      <c r="AC366" s="3"/>
    </row>
    <row r="367" spans="1:29" ht="12.5" x14ac:dyDescent="0.25">
      <c r="A367" s="3"/>
      <c r="B367" s="3"/>
      <c r="C367" s="3"/>
      <c r="D367" s="20"/>
      <c r="E367" s="20"/>
      <c r="F367" s="3"/>
      <c r="G367" s="20"/>
      <c r="H367" s="20"/>
      <c r="I367" s="20"/>
      <c r="J367" s="20"/>
      <c r="K367" s="3"/>
      <c r="L367" s="3"/>
      <c r="M367" s="3"/>
      <c r="N367" s="3"/>
      <c r="O367" s="3"/>
      <c r="P367" s="3"/>
      <c r="Q367" s="3"/>
      <c r="R367" s="3"/>
      <c r="S367" s="3"/>
      <c r="T367" s="3"/>
      <c r="U367" s="3"/>
      <c r="V367" s="3"/>
      <c r="W367" s="3"/>
      <c r="X367" s="3"/>
      <c r="Y367" s="3"/>
      <c r="Z367" s="3"/>
      <c r="AA367" s="3"/>
      <c r="AB367" s="3"/>
      <c r="AC367" s="3"/>
    </row>
    <row r="368" spans="1:29" ht="12.5" x14ac:dyDescent="0.25">
      <c r="A368" s="3"/>
      <c r="B368" s="3"/>
      <c r="C368" s="3"/>
      <c r="D368" s="20"/>
      <c r="E368" s="20"/>
      <c r="F368" s="3"/>
      <c r="G368" s="20"/>
      <c r="H368" s="20"/>
      <c r="I368" s="20"/>
      <c r="J368" s="20"/>
      <c r="K368" s="3"/>
      <c r="L368" s="3"/>
      <c r="M368" s="3"/>
      <c r="N368" s="3"/>
      <c r="O368" s="3"/>
      <c r="P368" s="3"/>
      <c r="Q368" s="3"/>
      <c r="R368" s="3"/>
      <c r="S368" s="3"/>
      <c r="T368" s="3"/>
      <c r="U368" s="3"/>
      <c r="V368" s="3"/>
      <c r="W368" s="3"/>
      <c r="X368" s="3"/>
      <c r="Y368" s="3"/>
      <c r="Z368" s="3"/>
      <c r="AA368" s="3"/>
      <c r="AB368" s="3"/>
      <c r="AC368" s="3"/>
    </row>
    <row r="369" spans="1:29" ht="12.5" x14ac:dyDescent="0.25">
      <c r="A369" s="3"/>
      <c r="B369" s="3"/>
      <c r="C369" s="3"/>
      <c r="D369" s="20"/>
      <c r="E369" s="20"/>
      <c r="F369" s="3"/>
      <c r="G369" s="20"/>
      <c r="H369" s="20"/>
      <c r="I369" s="20"/>
      <c r="J369" s="20"/>
      <c r="K369" s="3"/>
      <c r="L369" s="3"/>
      <c r="M369" s="3"/>
      <c r="N369" s="3"/>
      <c r="O369" s="3"/>
      <c r="P369" s="3"/>
      <c r="Q369" s="3"/>
      <c r="R369" s="3"/>
      <c r="S369" s="3"/>
      <c r="T369" s="3"/>
      <c r="U369" s="3"/>
      <c r="V369" s="3"/>
      <c r="W369" s="3"/>
      <c r="X369" s="3"/>
      <c r="Y369" s="3"/>
      <c r="Z369" s="3"/>
      <c r="AA369" s="3"/>
      <c r="AB369" s="3"/>
      <c r="AC369" s="3"/>
    </row>
    <row r="370" spans="1:29" ht="12.5" x14ac:dyDescent="0.25">
      <c r="A370" s="3"/>
      <c r="B370" s="3"/>
      <c r="C370" s="3"/>
      <c r="D370" s="20"/>
      <c r="E370" s="20"/>
      <c r="F370" s="3"/>
      <c r="G370" s="20"/>
      <c r="H370" s="20"/>
      <c r="I370" s="20"/>
      <c r="J370" s="20"/>
      <c r="K370" s="3"/>
      <c r="L370" s="3"/>
      <c r="M370" s="3"/>
      <c r="N370" s="3"/>
      <c r="O370" s="3"/>
      <c r="P370" s="3"/>
      <c r="Q370" s="3"/>
      <c r="R370" s="3"/>
      <c r="S370" s="3"/>
      <c r="T370" s="3"/>
      <c r="U370" s="3"/>
      <c r="V370" s="3"/>
      <c r="W370" s="3"/>
      <c r="X370" s="3"/>
      <c r="Y370" s="3"/>
      <c r="Z370" s="3"/>
      <c r="AA370" s="3"/>
      <c r="AB370" s="3"/>
      <c r="AC370" s="3"/>
    </row>
    <row r="371" spans="1:29" ht="12.5" x14ac:dyDescent="0.25">
      <c r="A371" s="3"/>
      <c r="B371" s="3"/>
      <c r="C371" s="3"/>
      <c r="D371" s="20"/>
      <c r="E371" s="20"/>
      <c r="F371" s="3"/>
      <c r="G371" s="20"/>
      <c r="H371" s="20"/>
      <c r="I371" s="20"/>
      <c r="J371" s="20"/>
      <c r="K371" s="3"/>
      <c r="L371" s="3"/>
      <c r="M371" s="3"/>
      <c r="N371" s="3"/>
      <c r="O371" s="3"/>
      <c r="P371" s="3"/>
      <c r="Q371" s="3"/>
      <c r="R371" s="3"/>
      <c r="S371" s="3"/>
      <c r="T371" s="3"/>
      <c r="U371" s="3"/>
      <c r="V371" s="3"/>
      <c r="W371" s="3"/>
      <c r="X371" s="3"/>
      <c r="Y371" s="3"/>
      <c r="Z371" s="3"/>
      <c r="AA371" s="3"/>
      <c r="AB371" s="3"/>
      <c r="AC371" s="3"/>
    </row>
    <row r="372" spans="1:29" ht="12.5" x14ac:dyDescent="0.25">
      <c r="A372" s="3"/>
      <c r="B372" s="3"/>
      <c r="C372" s="3"/>
      <c r="D372" s="20"/>
      <c r="E372" s="20"/>
      <c r="F372" s="3"/>
      <c r="G372" s="20"/>
      <c r="H372" s="20"/>
      <c r="I372" s="20"/>
      <c r="J372" s="20"/>
      <c r="K372" s="3"/>
      <c r="L372" s="3"/>
      <c r="M372" s="3"/>
      <c r="N372" s="3"/>
      <c r="O372" s="3"/>
      <c r="P372" s="3"/>
      <c r="Q372" s="3"/>
      <c r="R372" s="3"/>
      <c r="S372" s="3"/>
      <c r="T372" s="3"/>
      <c r="U372" s="3"/>
      <c r="V372" s="3"/>
      <c r="W372" s="3"/>
      <c r="X372" s="3"/>
      <c r="Y372" s="3"/>
      <c r="Z372" s="3"/>
      <c r="AA372" s="3"/>
      <c r="AB372" s="3"/>
      <c r="AC372" s="3"/>
    </row>
    <row r="373" spans="1:29" ht="12.5" x14ac:dyDescent="0.25">
      <c r="A373" s="3"/>
      <c r="B373" s="3"/>
      <c r="C373" s="3"/>
      <c r="D373" s="20"/>
      <c r="E373" s="20"/>
      <c r="F373" s="3"/>
      <c r="G373" s="20"/>
      <c r="H373" s="20"/>
      <c r="I373" s="20"/>
      <c r="J373" s="20"/>
      <c r="K373" s="3"/>
      <c r="L373" s="3"/>
      <c r="M373" s="3"/>
      <c r="N373" s="3"/>
      <c r="O373" s="3"/>
      <c r="P373" s="3"/>
      <c r="Q373" s="3"/>
      <c r="R373" s="3"/>
      <c r="S373" s="3"/>
      <c r="T373" s="3"/>
      <c r="U373" s="3"/>
      <c r="V373" s="3"/>
      <c r="W373" s="3"/>
      <c r="X373" s="3"/>
      <c r="Y373" s="3"/>
      <c r="Z373" s="3"/>
      <c r="AA373" s="3"/>
      <c r="AB373" s="3"/>
      <c r="AC373" s="3"/>
    </row>
    <row r="374" spans="1:29" ht="12.5" x14ac:dyDescent="0.25">
      <c r="A374" s="3"/>
      <c r="B374" s="3"/>
      <c r="C374" s="3"/>
      <c r="D374" s="20"/>
      <c r="E374" s="20"/>
      <c r="F374" s="3"/>
      <c r="G374" s="20"/>
      <c r="H374" s="20"/>
      <c r="I374" s="20"/>
      <c r="J374" s="20"/>
      <c r="K374" s="3"/>
      <c r="L374" s="3"/>
      <c r="M374" s="3"/>
      <c r="N374" s="3"/>
      <c r="O374" s="3"/>
      <c r="P374" s="3"/>
      <c r="Q374" s="3"/>
      <c r="R374" s="3"/>
      <c r="S374" s="3"/>
      <c r="T374" s="3"/>
      <c r="U374" s="3"/>
      <c r="V374" s="3"/>
      <c r="W374" s="3"/>
      <c r="X374" s="3"/>
      <c r="Y374" s="3"/>
      <c r="Z374" s="3"/>
      <c r="AA374" s="3"/>
      <c r="AB374" s="3"/>
      <c r="AC374" s="3"/>
    </row>
    <row r="375" spans="1:29" ht="12.5" x14ac:dyDescent="0.25">
      <c r="A375" s="3"/>
      <c r="B375" s="3"/>
      <c r="C375" s="3"/>
      <c r="D375" s="20"/>
      <c r="E375" s="20"/>
      <c r="F375" s="3"/>
      <c r="G375" s="20"/>
      <c r="H375" s="20"/>
      <c r="I375" s="20"/>
      <c r="J375" s="20"/>
      <c r="K375" s="3"/>
      <c r="L375" s="3"/>
      <c r="M375" s="3"/>
      <c r="N375" s="3"/>
      <c r="O375" s="3"/>
      <c r="P375" s="3"/>
      <c r="Q375" s="3"/>
      <c r="R375" s="3"/>
      <c r="S375" s="3"/>
      <c r="T375" s="3"/>
      <c r="U375" s="3"/>
      <c r="V375" s="3"/>
      <c r="W375" s="3"/>
      <c r="X375" s="3"/>
      <c r="Y375" s="3"/>
      <c r="Z375" s="3"/>
      <c r="AA375" s="3"/>
      <c r="AB375" s="3"/>
      <c r="AC375" s="3"/>
    </row>
    <row r="376" spans="1:29" ht="12.5" x14ac:dyDescent="0.25">
      <c r="A376" s="3"/>
      <c r="B376" s="3"/>
      <c r="C376" s="3"/>
      <c r="D376" s="20"/>
      <c r="E376" s="20"/>
      <c r="F376" s="3"/>
      <c r="G376" s="20"/>
      <c r="H376" s="20"/>
      <c r="I376" s="20"/>
      <c r="J376" s="20"/>
      <c r="K376" s="3"/>
      <c r="L376" s="3"/>
      <c r="M376" s="3"/>
      <c r="N376" s="3"/>
      <c r="O376" s="3"/>
      <c r="P376" s="3"/>
      <c r="Q376" s="3"/>
      <c r="R376" s="3"/>
      <c r="S376" s="3"/>
      <c r="T376" s="3"/>
      <c r="U376" s="3"/>
      <c r="V376" s="3"/>
      <c r="W376" s="3"/>
      <c r="X376" s="3"/>
      <c r="Y376" s="3"/>
      <c r="Z376" s="3"/>
      <c r="AA376" s="3"/>
      <c r="AB376" s="3"/>
      <c r="AC376" s="3"/>
    </row>
    <row r="377" spans="1:29" ht="12.5" x14ac:dyDescent="0.25">
      <c r="A377" s="3"/>
      <c r="B377" s="3"/>
      <c r="C377" s="3"/>
      <c r="D377" s="20"/>
      <c r="E377" s="20"/>
      <c r="F377" s="3"/>
      <c r="G377" s="20"/>
      <c r="H377" s="20"/>
      <c r="I377" s="20"/>
      <c r="J377" s="20"/>
      <c r="K377" s="3"/>
      <c r="L377" s="3"/>
      <c r="M377" s="3"/>
      <c r="N377" s="3"/>
      <c r="O377" s="3"/>
      <c r="P377" s="3"/>
      <c r="Q377" s="3"/>
      <c r="R377" s="3"/>
      <c r="S377" s="3"/>
      <c r="T377" s="3"/>
      <c r="U377" s="3"/>
      <c r="V377" s="3"/>
      <c r="W377" s="3"/>
      <c r="X377" s="3"/>
      <c r="Y377" s="3"/>
      <c r="Z377" s="3"/>
      <c r="AA377" s="3"/>
      <c r="AB377" s="3"/>
      <c r="AC377" s="3"/>
    </row>
    <row r="378" spans="1:29" ht="12.5" x14ac:dyDescent="0.25">
      <c r="A378" s="3"/>
      <c r="B378" s="3"/>
      <c r="C378" s="3"/>
      <c r="D378" s="20"/>
      <c r="E378" s="20"/>
      <c r="F378" s="3"/>
      <c r="G378" s="20"/>
      <c r="H378" s="20"/>
      <c r="I378" s="20"/>
      <c r="J378" s="20"/>
      <c r="K378" s="3"/>
      <c r="L378" s="3"/>
      <c r="M378" s="3"/>
      <c r="N378" s="3"/>
      <c r="O378" s="3"/>
      <c r="P378" s="3"/>
      <c r="Q378" s="3"/>
      <c r="R378" s="3"/>
      <c r="S378" s="3"/>
      <c r="T378" s="3"/>
      <c r="U378" s="3"/>
      <c r="V378" s="3"/>
      <c r="W378" s="3"/>
      <c r="X378" s="3"/>
      <c r="Y378" s="3"/>
      <c r="Z378" s="3"/>
      <c r="AA378" s="3"/>
      <c r="AB378" s="3"/>
      <c r="AC378" s="3"/>
    </row>
    <row r="379" spans="1:29" ht="12.5" x14ac:dyDescent="0.25">
      <c r="A379" s="3"/>
      <c r="B379" s="3"/>
      <c r="C379" s="3"/>
      <c r="D379" s="20"/>
      <c r="E379" s="20"/>
      <c r="F379" s="3"/>
      <c r="G379" s="20"/>
      <c r="H379" s="20"/>
      <c r="I379" s="20"/>
      <c r="J379" s="20"/>
      <c r="K379" s="3"/>
      <c r="L379" s="3"/>
      <c r="M379" s="3"/>
      <c r="N379" s="3"/>
      <c r="O379" s="3"/>
      <c r="P379" s="3"/>
      <c r="Q379" s="3"/>
      <c r="R379" s="3"/>
      <c r="S379" s="3"/>
      <c r="T379" s="3"/>
      <c r="U379" s="3"/>
      <c r="V379" s="3"/>
      <c r="W379" s="3"/>
      <c r="X379" s="3"/>
      <c r="Y379" s="3"/>
      <c r="Z379" s="3"/>
      <c r="AA379" s="3"/>
      <c r="AB379" s="3"/>
      <c r="AC379" s="3"/>
    </row>
    <row r="380" spans="1:29" ht="12.5" x14ac:dyDescent="0.25">
      <c r="A380" s="3"/>
      <c r="B380" s="3"/>
      <c r="C380" s="3"/>
      <c r="D380" s="20"/>
      <c r="E380" s="20"/>
      <c r="F380" s="3"/>
      <c r="G380" s="20"/>
      <c r="H380" s="20"/>
      <c r="I380" s="20"/>
      <c r="J380" s="20"/>
      <c r="K380" s="3"/>
      <c r="L380" s="3"/>
      <c r="M380" s="3"/>
      <c r="N380" s="3"/>
      <c r="O380" s="3"/>
      <c r="P380" s="3"/>
      <c r="Q380" s="3"/>
      <c r="R380" s="3"/>
      <c r="S380" s="3"/>
      <c r="T380" s="3"/>
      <c r="U380" s="3"/>
      <c r="V380" s="3"/>
      <c r="W380" s="3"/>
      <c r="X380" s="3"/>
      <c r="Y380" s="3"/>
      <c r="Z380" s="3"/>
      <c r="AA380" s="3"/>
      <c r="AB380" s="3"/>
      <c r="AC380" s="3"/>
    </row>
    <row r="381" spans="1:29" ht="12.5" x14ac:dyDescent="0.25">
      <c r="A381" s="3"/>
      <c r="B381" s="3"/>
      <c r="C381" s="3"/>
      <c r="D381" s="20"/>
      <c r="E381" s="20"/>
      <c r="F381" s="3"/>
      <c r="G381" s="20"/>
      <c r="H381" s="20"/>
      <c r="I381" s="20"/>
      <c r="J381" s="20"/>
      <c r="K381" s="3"/>
      <c r="L381" s="3"/>
      <c r="M381" s="3"/>
      <c r="N381" s="3"/>
      <c r="O381" s="3"/>
      <c r="P381" s="3"/>
      <c r="Q381" s="3"/>
      <c r="R381" s="3"/>
      <c r="S381" s="3"/>
      <c r="T381" s="3"/>
      <c r="U381" s="3"/>
      <c r="V381" s="3"/>
      <c r="W381" s="3"/>
      <c r="X381" s="3"/>
      <c r="Y381" s="3"/>
      <c r="Z381" s="3"/>
      <c r="AA381" s="3"/>
      <c r="AB381" s="3"/>
      <c r="AC381" s="3"/>
    </row>
    <row r="382" spans="1:29" ht="12.5" x14ac:dyDescent="0.25">
      <c r="A382" s="3"/>
      <c r="B382" s="3"/>
      <c r="C382" s="3"/>
      <c r="D382" s="20"/>
      <c r="E382" s="20"/>
      <c r="F382" s="3"/>
      <c r="G382" s="20"/>
      <c r="H382" s="20"/>
      <c r="I382" s="20"/>
      <c r="J382" s="20"/>
      <c r="K382" s="3"/>
      <c r="L382" s="3"/>
      <c r="M382" s="3"/>
      <c r="N382" s="3"/>
      <c r="O382" s="3"/>
      <c r="P382" s="3"/>
      <c r="Q382" s="3"/>
      <c r="R382" s="3"/>
      <c r="S382" s="3"/>
      <c r="T382" s="3"/>
      <c r="U382" s="3"/>
      <c r="V382" s="3"/>
      <c r="W382" s="3"/>
      <c r="X382" s="3"/>
      <c r="Y382" s="3"/>
      <c r="Z382" s="3"/>
      <c r="AA382" s="3"/>
      <c r="AB382" s="3"/>
      <c r="AC382" s="3"/>
    </row>
    <row r="383" spans="1:29" ht="12.5" x14ac:dyDescent="0.25">
      <c r="A383" s="3"/>
      <c r="B383" s="3"/>
      <c r="C383" s="3"/>
      <c r="D383" s="20"/>
      <c r="E383" s="20"/>
      <c r="F383" s="3"/>
      <c r="G383" s="20"/>
      <c r="H383" s="20"/>
      <c r="I383" s="20"/>
      <c r="J383" s="20"/>
      <c r="K383" s="3"/>
      <c r="L383" s="3"/>
      <c r="M383" s="3"/>
      <c r="N383" s="3"/>
      <c r="O383" s="3"/>
      <c r="P383" s="3"/>
      <c r="Q383" s="3"/>
      <c r="R383" s="3"/>
      <c r="S383" s="3"/>
      <c r="T383" s="3"/>
      <c r="U383" s="3"/>
      <c r="V383" s="3"/>
      <c r="W383" s="3"/>
      <c r="X383" s="3"/>
      <c r="Y383" s="3"/>
      <c r="Z383" s="3"/>
      <c r="AA383" s="3"/>
      <c r="AB383" s="3"/>
      <c r="AC383" s="3"/>
    </row>
    <row r="384" spans="1:29" ht="12.5" x14ac:dyDescent="0.25">
      <c r="A384" s="3"/>
      <c r="B384" s="3"/>
      <c r="C384" s="3"/>
      <c r="D384" s="20"/>
      <c r="E384" s="20"/>
      <c r="F384" s="3"/>
      <c r="G384" s="20"/>
      <c r="H384" s="20"/>
      <c r="I384" s="20"/>
      <c r="J384" s="20"/>
      <c r="K384" s="3"/>
      <c r="L384" s="3"/>
      <c r="M384" s="3"/>
      <c r="N384" s="3"/>
      <c r="O384" s="3"/>
      <c r="P384" s="3"/>
      <c r="Q384" s="3"/>
      <c r="R384" s="3"/>
      <c r="S384" s="3"/>
      <c r="T384" s="3"/>
      <c r="U384" s="3"/>
      <c r="V384" s="3"/>
      <c r="W384" s="3"/>
      <c r="X384" s="3"/>
      <c r="Y384" s="3"/>
      <c r="Z384" s="3"/>
      <c r="AA384" s="3"/>
      <c r="AB384" s="3"/>
      <c r="AC384" s="3"/>
    </row>
    <row r="385" spans="1:29" ht="12.5" x14ac:dyDescent="0.25">
      <c r="A385" s="3"/>
      <c r="B385" s="3"/>
      <c r="C385" s="3"/>
      <c r="D385" s="20"/>
      <c r="E385" s="20"/>
      <c r="F385" s="3"/>
      <c r="G385" s="20"/>
      <c r="H385" s="20"/>
      <c r="I385" s="20"/>
      <c r="J385" s="20"/>
      <c r="K385" s="3"/>
      <c r="L385" s="3"/>
      <c r="M385" s="3"/>
      <c r="N385" s="3"/>
      <c r="O385" s="3"/>
      <c r="P385" s="3"/>
      <c r="Q385" s="3"/>
      <c r="R385" s="3"/>
      <c r="S385" s="3"/>
      <c r="T385" s="3"/>
      <c r="U385" s="3"/>
      <c r="V385" s="3"/>
      <c r="W385" s="3"/>
      <c r="X385" s="3"/>
      <c r="Y385" s="3"/>
      <c r="Z385" s="3"/>
      <c r="AA385" s="3"/>
      <c r="AB385" s="3"/>
      <c r="AC385" s="3"/>
    </row>
    <row r="386" spans="1:29" ht="12.5" x14ac:dyDescent="0.25">
      <c r="A386" s="3"/>
      <c r="B386" s="3"/>
      <c r="C386" s="3"/>
      <c r="D386" s="20"/>
      <c r="E386" s="20"/>
      <c r="F386" s="3"/>
      <c r="G386" s="20"/>
      <c r="H386" s="20"/>
      <c r="I386" s="20"/>
      <c r="J386" s="20"/>
      <c r="K386" s="3"/>
      <c r="L386" s="3"/>
      <c r="M386" s="3"/>
      <c r="N386" s="3"/>
      <c r="O386" s="3"/>
      <c r="P386" s="3"/>
      <c r="Q386" s="3"/>
      <c r="R386" s="3"/>
      <c r="S386" s="3"/>
      <c r="T386" s="3"/>
      <c r="U386" s="3"/>
      <c r="V386" s="3"/>
      <c r="W386" s="3"/>
      <c r="X386" s="3"/>
      <c r="Y386" s="3"/>
      <c r="Z386" s="3"/>
      <c r="AA386" s="3"/>
      <c r="AB386" s="3"/>
      <c r="AC386" s="3"/>
    </row>
    <row r="387" spans="1:29" ht="12.5" x14ac:dyDescent="0.25">
      <c r="A387" s="3"/>
      <c r="B387" s="3"/>
      <c r="C387" s="3"/>
      <c r="D387" s="20"/>
      <c r="E387" s="20"/>
      <c r="F387" s="3"/>
      <c r="G387" s="20"/>
      <c r="H387" s="20"/>
      <c r="I387" s="20"/>
      <c r="J387" s="20"/>
      <c r="K387" s="3"/>
      <c r="L387" s="3"/>
      <c r="M387" s="3"/>
      <c r="N387" s="3"/>
      <c r="O387" s="3"/>
      <c r="P387" s="3"/>
      <c r="Q387" s="3"/>
      <c r="R387" s="3"/>
      <c r="S387" s="3"/>
      <c r="T387" s="3"/>
      <c r="U387" s="3"/>
      <c r="V387" s="3"/>
      <c r="W387" s="3"/>
      <c r="X387" s="3"/>
      <c r="Y387" s="3"/>
      <c r="Z387" s="3"/>
      <c r="AA387" s="3"/>
      <c r="AB387" s="3"/>
      <c r="AC387" s="3"/>
    </row>
    <row r="388" spans="1:29" ht="12.5" x14ac:dyDescent="0.25">
      <c r="A388" s="3"/>
      <c r="B388" s="3"/>
      <c r="C388" s="3"/>
      <c r="D388" s="20"/>
      <c r="E388" s="20"/>
      <c r="F388" s="3"/>
      <c r="G388" s="20"/>
      <c r="H388" s="20"/>
      <c r="I388" s="20"/>
      <c r="J388" s="20"/>
      <c r="K388" s="3"/>
      <c r="L388" s="3"/>
      <c r="M388" s="3"/>
      <c r="N388" s="3"/>
      <c r="O388" s="3"/>
      <c r="P388" s="3"/>
      <c r="Q388" s="3"/>
      <c r="R388" s="3"/>
      <c r="S388" s="3"/>
      <c r="T388" s="3"/>
      <c r="U388" s="3"/>
      <c r="V388" s="3"/>
      <c r="W388" s="3"/>
      <c r="X388" s="3"/>
      <c r="Y388" s="3"/>
      <c r="Z388" s="3"/>
      <c r="AA388" s="3"/>
      <c r="AB388" s="3"/>
      <c r="AC388" s="3"/>
    </row>
    <row r="389" spans="1:29" ht="12.5" x14ac:dyDescent="0.25">
      <c r="A389" s="3"/>
      <c r="B389" s="3"/>
      <c r="C389" s="3"/>
      <c r="D389" s="20"/>
      <c r="E389" s="20"/>
      <c r="F389" s="3"/>
      <c r="G389" s="20"/>
      <c r="H389" s="20"/>
      <c r="I389" s="20"/>
      <c r="J389" s="20"/>
      <c r="K389" s="3"/>
      <c r="L389" s="3"/>
      <c r="M389" s="3"/>
      <c r="N389" s="3"/>
      <c r="O389" s="3"/>
      <c r="P389" s="3"/>
      <c r="Q389" s="3"/>
      <c r="R389" s="3"/>
      <c r="S389" s="3"/>
      <c r="T389" s="3"/>
      <c r="U389" s="3"/>
      <c r="V389" s="3"/>
      <c r="W389" s="3"/>
      <c r="X389" s="3"/>
      <c r="Y389" s="3"/>
      <c r="Z389" s="3"/>
      <c r="AA389" s="3"/>
      <c r="AB389" s="3"/>
      <c r="AC389" s="3"/>
    </row>
    <row r="390" spans="1:29" ht="12.5" x14ac:dyDescent="0.25">
      <c r="A390" s="3"/>
      <c r="B390" s="3"/>
      <c r="C390" s="3"/>
      <c r="D390" s="20"/>
      <c r="E390" s="20"/>
      <c r="F390" s="3"/>
      <c r="G390" s="20"/>
      <c r="H390" s="20"/>
      <c r="I390" s="20"/>
      <c r="J390" s="20"/>
      <c r="K390" s="3"/>
      <c r="L390" s="3"/>
      <c r="M390" s="3"/>
      <c r="N390" s="3"/>
      <c r="O390" s="3"/>
      <c r="P390" s="3"/>
      <c r="Q390" s="3"/>
      <c r="R390" s="3"/>
      <c r="S390" s="3"/>
      <c r="T390" s="3"/>
      <c r="U390" s="3"/>
      <c r="V390" s="3"/>
      <c r="W390" s="3"/>
      <c r="X390" s="3"/>
      <c r="Y390" s="3"/>
      <c r="Z390" s="3"/>
      <c r="AA390" s="3"/>
      <c r="AB390" s="3"/>
      <c r="AC390" s="3"/>
    </row>
    <row r="391" spans="1:29" ht="12.5" x14ac:dyDescent="0.25">
      <c r="A391" s="3"/>
      <c r="B391" s="3"/>
      <c r="C391" s="3"/>
      <c r="D391" s="20"/>
      <c r="E391" s="20"/>
      <c r="F391" s="3"/>
      <c r="G391" s="20"/>
      <c r="H391" s="20"/>
      <c r="I391" s="20"/>
      <c r="J391" s="20"/>
      <c r="K391" s="3"/>
      <c r="L391" s="3"/>
      <c r="M391" s="3"/>
      <c r="N391" s="3"/>
      <c r="O391" s="3"/>
      <c r="P391" s="3"/>
      <c r="Q391" s="3"/>
      <c r="R391" s="3"/>
      <c r="S391" s="3"/>
      <c r="T391" s="3"/>
      <c r="U391" s="3"/>
      <c r="V391" s="3"/>
      <c r="W391" s="3"/>
      <c r="X391" s="3"/>
      <c r="Y391" s="3"/>
      <c r="Z391" s="3"/>
      <c r="AA391" s="3"/>
      <c r="AB391" s="3"/>
      <c r="AC391" s="3"/>
    </row>
    <row r="392" spans="1:29" ht="12.5" x14ac:dyDescent="0.25">
      <c r="A392" s="3"/>
      <c r="B392" s="3"/>
      <c r="C392" s="3"/>
      <c r="D392" s="20"/>
      <c r="E392" s="20"/>
      <c r="F392" s="3"/>
      <c r="G392" s="20"/>
      <c r="H392" s="20"/>
      <c r="I392" s="20"/>
      <c r="J392" s="20"/>
      <c r="K392" s="3"/>
      <c r="L392" s="3"/>
      <c r="M392" s="3"/>
      <c r="N392" s="3"/>
      <c r="O392" s="3"/>
      <c r="P392" s="3"/>
      <c r="Q392" s="3"/>
      <c r="R392" s="3"/>
      <c r="S392" s="3"/>
      <c r="T392" s="3"/>
      <c r="U392" s="3"/>
      <c r="V392" s="3"/>
      <c r="W392" s="3"/>
      <c r="X392" s="3"/>
      <c r="Y392" s="3"/>
      <c r="Z392" s="3"/>
      <c r="AA392" s="3"/>
      <c r="AB392" s="3"/>
      <c r="AC392" s="3"/>
    </row>
    <row r="393" spans="1:29" ht="12.5" x14ac:dyDescent="0.25">
      <c r="A393" s="3"/>
      <c r="B393" s="3"/>
      <c r="C393" s="3"/>
      <c r="D393" s="20"/>
      <c r="E393" s="20"/>
      <c r="F393" s="3"/>
      <c r="G393" s="20"/>
      <c r="H393" s="20"/>
      <c r="I393" s="20"/>
      <c r="J393" s="20"/>
      <c r="K393" s="3"/>
      <c r="L393" s="3"/>
      <c r="M393" s="3"/>
      <c r="N393" s="3"/>
      <c r="O393" s="3"/>
      <c r="P393" s="3"/>
      <c r="Q393" s="3"/>
      <c r="R393" s="3"/>
      <c r="S393" s="3"/>
      <c r="T393" s="3"/>
      <c r="U393" s="3"/>
      <c r="V393" s="3"/>
      <c r="W393" s="3"/>
      <c r="X393" s="3"/>
      <c r="Y393" s="3"/>
      <c r="Z393" s="3"/>
      <c r="AA393" s="3"/>
      <c r="AB393" s="3"/>
      <c r="AC393" s="3"/>
    </row>
    <row r="394" spans="1:29" ht="12.5" x14ac:dyDescent="0.25">
      <c r="A394" s="3"/>
      <c r="B394" s="3"/>
      <c r="C394" s="3"/>
      <c r="D394" s="20"/>
      <c r="E394" s="20"/>
      <c r="F394" s="3"/>
      <c r="G394" s="20"/>
      <c r="H394" s="20"/>
      <c r="I394" s="20"/>
      <c r="J394" s="20"/>
      <c r="K394" s="3"/>
      <c r="L394" s="3"/>
      <c r="M394" s="3"/>
      <c r="N394" s="3"/>
      <c r="O394" s="3"/>
      <c r="P394" s="3"/>
      <c r="Q394" s="3"/>
      <c r="R394" s="3"/>
      <c r="S394" s="3"/>
      <c r="T394" s="3"/>
      <c r="U394" s="3"/>
      <c r="V394" s="3"/>
      <c r="W394" s="3"/>
      <c r="X394" s="3"/>
      <c r="Y394" s="3"/>
      <c r="Z394" s="3"/>
      <c r="AA394" s="3"/>
      <c r="AB394" s="3"/>
      <c r="AC394" s="3"/>
    </row>
    <row r="395" spans="1:29" ht="12.5" x14ac:dyDescent="0.25">
      <c r="A395" s="3"/>
      <c r="B395" s="3"/>
      <c r="C395" s="3"/>
      <c r="D395" s="20"/>
      <c r="E395" s="20"/>
      <c r="F395" s="3"/>
      <c r="G395" s="20"/>
      <c r="H395" s="20"/>
      <c r="I395" s="20"/>
      <c r="J395" s="20"/>
      <c r="K395" s="3"/>
      <c r="L395" s="3"/>
      <c r="M395" s="3"/>
      <c r="N395" s="3"/>
      <c r="O395" s="3"/>
      <c r="P395" s="3"/>
      <c r="Q395" s="3"/>
      <c r="R395" s="3"/>
      <c r="S395" s="3"/>
      <c r="T395" s="3"/>
      <c r="U395" s="3"/>
      <c r="V395" s="3"/>
      <c r="W395" s="3"/>
      <c r="X395" s="3"/>
      <c r="Y395" s="3"/>
      <c r="Z395" s="3"/>
      <c r="AA395" s="3"/>
      <c r="AB395" s="3"/>
      <c r="AC395" s="3"/>
    </row>
    <row r="396" spans="1:29" ht="12.5" x14ac:dyDescent="0.25">
      <c r="A396" s="3"/>
      <c r="B396" s="3"/>
      <c r="C396" s="3"/>
      <c r="D396" s="20"/>
      <c r="E396" s="20"/>
      <c r="F396" s="3"/>
      <c r="G396" s="20"/>
      <c r="H396" s="20"/>
      <c r="I396" s="20"/>
      <c r="J396" s="20"/>
      <c r="K396" s="3"/>
      <c r="L396" s="3"/>
      <c r="M396" s="3"/>
      <c r="N396" s="3"/>
      <c r="O396" s="3"/>
      <c r="P396" s="3"/>
      <c r="Q396" s="3"/>
      <c r="R396" s="3"/>
      <c r="S396" s="3"/>
      <c r="T396" s="3"/>
      <c r="U396" s="3"/>
      <c r="V396" s="3"/>
      <c r="W396" s="3"/>
      <c r="X396" s="3"/>
      <c r="Y396" s="3"/>
      <c r="Z396" s="3"/>
      <c r="AA396" s="3"/>
      <c r="AB396" s="3"/>
      <c r="AC396" s="3"/>
    </row>
    <row r="397" spans="1:29" ht="12.5" x14ac:dyDescent="0.25">
      <c r="A397" s="3"/>
      <c r="B397" s="3"/>
      <c r="C397" s="3"/>
      <c r="D397" s="20"/>
      <c r="E397" s="20"/>
      <c r="F397" s="3"/>
      <c r="G397" s="20"/>
      <c r="H397" s="20"/>
      <c r="I397" s="20"/>
      <c r="J397" s="20"/>
      <c r="K397" s="3"/>
      <c r="L397" s="3"/>
      <c r="M397" s="3"/>
      <c r="N397" s="3"/>
      <c r="O397" s="3"/>
      <c r="P397" s="3"/>
      <c r="Q397" s="3"/>
      <c r="R397" s="3"/>
      <c r="S397" s="3"/>
      <c r="T397" s="3"/>
      <c r="U397" s="3"/>
      <c r="V397" s="3"/>
      <c r="W397" s="3"/>
      <c r="X397" s="3"/>
      <c r="Y397" s="3"/>
      <c r="Z397" s="3"/>
      <c r="AA397" s="3"/>
      <c r="AB397" s="3"/>
      <c r="AC397" s="3"/>
    </row>
    <row r="398" spans="1:29" ht="12.5" x14ac:dyDescent="0.25">
      <c r="A398" s="3"/>
      <c r="B398" s="3"/>
      <c r="C398" s="3"/>
      <c r="D398" s="20"/>
      <c r="E398" s="20"/>
      <c r="F398" s="3"/>
      <c r="G398" s="20"/>
      <c r="H398" s="20"/>
      <c r="I398" s="20"/>
      <c r="J398" s="20"/>
      <c r="K398" s="3"/>
      <c r="L398" s="3"/>
      <c r="M398" s="3"/>
      <c r="N398" s="3"/>
      <c r="O398" s="3"/>
      <c r="P398" s="3"/>
      <c r="Q398" s="3"/>
      <c r="R398" s="3"/>
      <c r="S398" s="3"/>
      <c r="T398" s="3"/>
      <c r="U398" s="3"/>
      <c r="V398" s="3"/>
      <c r="W398" s="3"/>
      <c r="X398" s="3"/>
      <c r="Y398" s="3"/>
      <c r="Z398" s="3"/>
      <c r="AA398" s="3"/>
      <c r="AB398" s="3"/>
      <c r="AC398" s="3"/>
    </row>
    <row r="399" spans="1:29" ht="12.5" x14ac:dyDescent="0.25">
      <c r="A399" s="3"/>
      <c r="B399" s="3"/>
      <c r="C399" s="3"/>
      <c r="D399" s="20"/>
      <c r="E399" s="20"/>
      <c r="F399" s="3"/>
      <c r="G399" s="20"/>
      <c r="H399" s="20"/>
      <c r="I399" s="20"/>
      <c r="J399" s="20"/>
      <c r="K399" s="3"/>
      <c r="L399" s="3"/>
      <c r="M399" s="3"/>
      <c r="N399" s="3"/>
      <c r="O399" s="3"/>
      <c r="P399" s="3"/>
      <c r="Q399" s="3"/>
      <c r="R399" s="3"/>
      <c r="S399" s="3"/>
      <c r="T399" s="3"/>
      <c r="U399" s="3"/>
      <c r="V399" s="3"/>
      <c r="W399" s="3"/>
      <c r="X399" s="3"/>
      <c r="Y399" s="3"/>
      <c r="Z399" s="3"/>
      <c r="AA399" s="3"/>
      <c r="AB399" s="3"/>
      <c r="AC399" s="3"/>
    </row>
    <row r="400" spans="1:29" ht="12.5" x14ac:dyDescent="0.25">
      <c r="A400" s="3"/>
      <c r="B400" s="3"/>
      <c r="C400" s="3"/>
      <c r="D400" s="20"/>
      <c r="E400" s="20"/>
      <c r="F400" s="3"/>
      <c r="G400" s="20"/>
      <c r="H400" s="20"/>
      <c r="I400" s="20"/>
      <c r="J400" s="20"/>
      <c r="K400" s="3"/>
      <c r="L400" s="3"/>
      <c r="M400" s="3"/>
      <c r="N400" s="3"/>
      <c r="O400" s="3"/>
      <c r="P400" s="3"/>
      <c r="Q400" s="3"/>
      <c r="R400" s="3"/>
      <c r="S400" s="3"/>
      <c r="T400" s="3"/>
      <c r="U400" s="3"/>
      <c r="V400" s="3"/>
      <c r="W400" s="3"/>
      <c r="X400" s="3"/>
      <c r="Y400" s="3"/>
      <c r="Z400" s="3"/>
      <c r="AA400" s="3"/>
      <c r="AB400" s="3"/>
      <c r="AC400" s="3"/>
    </row>
    <row r="401" spans="1:29" ht="12.5" x14ac:dyDescent="0.25">
      <c r="A401" s="3"/>
      <c r="B401" s="3"/>
      <c r="C401" s="3"/>
      <c r="D401" s="20"/>
      <c r="E401" s="20"/>
      <c r="F401" s="3"/>
      <c r="G401" s="20"/>
      <c r="H401" s="20"/>
      <c r="I401" s="20"/>
      <c r="J401" s="20"/>
      <c r="K401" s="3"/>
      <c r="L401" s="3"/>
      <c r="M401" s="3"/>
      <c r="N401" s="3"/>
      <c r="O401" s="3"/>
      <c r="P401" s="3"/>
      <c r="Q401" s="3"/>
      <c r="R401" s="3"/>
      <c r="S401" s="3"/>
      <c r="T401" s="3"/>
      <c r="U401" s="3"/>
      <c r="V401" s="3"/>
      <c r="W401" s="3"/>
      <c r="X401" s="3"/>
      <c r="Y401" s="3"/>
      <c r="Z401" s="3"/>
      <c r="AA401" s="3"/>
      <c r="AB401" s="3"/>
      <c r="AC401" s="3"/>
    </row>
    <row r="402" spans="1:29" ht="12.5" x14ac:dyDescent="0.25">
      <c r="A402" s="3"/>
      <c r="B402" s="3"/>
      <c r="C402" s="3"/>
      <c r="D402" s="20"/>
      <c r="E402" s="20"/>
      <c r="F402" s="3"/>
      <c r="G402" s="20"/>
      <c r="H402" s="20"/>
      <c r="I402" s="20"/>
      <c r="J402" s="20"/>
      <c r="K402" s="3"/>
      <c r="L402" s="3"/>
      <c r="M402" s="3"/>
      <c r="N402" s="3"/>
      <c r="O402" s="3"/>
      <c r="P402" s="3"/>
      <c r="Q402" s="3"/>
      <c r="R402" s="3"/>
      <c r="S402" s="3"/>
      <c r="T402" s="3"/>
      <c r="U402" s="3"/>
      <c r="V402" s="3"/>
      <c r="W402" s="3"/>
      <c r="X402" s="3"/>
      <c r="Y402" s="3"/>
      <c r="Z402" s="3"/>
      <c r="AA402" s="3"/>
      <c r="AB402" s="3"/>
      <c r="AC402" s="3"/>
    </row>
    <row r="403" spans="1:29" ht="12.5" x14ac:dyDescent="0.25">
      <c r="A403" s="3"/>
      <c r="B403" s="3"/>
      <c r="C403" s="3"/>
      <c r="D403" s="20"/>
      <c r="E403" s="20"/>
      <c r="F403" s="3"/>
      <c r="G403" s="20"/>
      <c r="H403" s="20"/>
      <c r="I403" s="20"/>
      <c r="J403" s="20"/>
      <c r="K403" s="3"/>
      <c r="L403" s="3"/>
      <c r="M403" s="3"/>
      <c r="N403" s="3"/>
      <c r="O403" s="3"/>
      <c r="P403" s="3"/>
      <c r="Q403" s="3"/>
      <c r="R403" s="3"/>
      <c r="S403" s="3"/>
      <c r="T403" s="3"/>
      <c r="U403" s="3"/>
      <c r="V403" s="3"/>
      <c r="W403" s="3"/>
      <c r="X403" s="3"/>
      <c r="Y403" s="3"/>
      <c r="Z403" s="3"/>
      <c r="AA403" s="3"/>
      <c r="AB403" s="3"/>
      <c r="AC403" s="3"/>
    </row>
    <row r="404" spans="1:29" ht="12.5" x14ac:dyDescent="0.25">
      <c r="A404" s="3"/>
      <c r="B404" s="3"/>
      <c r="C404" s="3"/>
      <c r="D404" s="20"/>
      <c r="E404" s="20"/>
      <c r="F404" s="3"/>
      <c r="G404" s="20"/>
      <c r="H404" s="20"/>
      <c r="I404" s="20"/>
      <c r="J404" s="20"/>
      <c r="K404" s="3"/>
      <c r="L404" s="3"/>
      <c r="M404" s="3"/>
      <c r="N404" s="3"/>
      <c r="O404" s="3"/>
      <c r="P404" s="3"/>
      <c r="Q404" s="3"/>
      <c r="R404" s="3"/>
      <c r="S404" s="3"/>
      <c r="T404" s="3"/>
      <c r="U404" s="3"/>
      <c r="V404" s="3"/>
      <c r="W404" s="3"/>
      <c r="X404" s="3"/>
      <c r="Y404" s="3"/>
      <c r="Z404" s="3"/>
      <c r="AA404" s="3"/>
      <c r="AB404" s="3"/>
      <c r="AC404" s="3"/>
    </row>
    <row r="405" spans="1:29" ht="12.5" x14ac:dyDescent="0.25">
      <c r="A405" s="3"/>
      <c r="B405" s="3"/>
      <c r="C405" s="3"/>
      <c r="D405" s="20"/>
      <c r="E405" s="20"/>
      <c r="F405" s="3"/>
      <c r="G405" s="20"/>
      <c r="H405" s="20"/>
      <c r="I405" s="20"/>
      <c r="J405" s="20"/>
      <c r="K405" s="3"/>
      <c r="L405" s="3"/>
      <c r="M405" s="3"/>
      <c r="N405" s="3"/>
      <c r="O405" s="3"/>
      <c r="P405" s="3"/>
      <c r="Q405" s="3"/>
      <c r="R405" s="3"/>
      <c r="S405" s="3"/>
      <c r="T405" s="3"/>
      <c r="U405" s="3"/>
      <c r="V405" s="3"/>
      <c r="W405" s="3"/>
      <c r="X405" s="3"/>
      <c r="Y405" s="3"/>
      <c r="Z405" s="3"/>
      <c r="AA405" s="3"/>
      <c r="AB405" s="3"/>
      <c r="AC405" s="3"/>
    </row>
    <row r="406" spans="1:29" ht="12.5" x14ac:dyDescent="0.25">
      <c r="A406" s="3"/>
      <c r="B406" s="3"/>
      <c r="C406" s="3"/>
      <c r="D406" s="20"/>
      <c r="E406" s="20"/>
      <c r="F406" s="3"/>
      <c r="G406" s="20"/>
      <c r="H406" s="20"/>
      <c r="I406" s="20"/>
      <c r="J406" s="20"/>
      <c r="K406" s="3"/>
      <c r="L406" s="3"/>
      <c r="M406" s="3"/>
      <c r="N406" s="3"/>
      <c r="O406" s="3"/>
      <c r="P406" s="3"/>
      <c r="Q406" s="3"/>
      <c r="R406" s="3"/>
      <c r="S406" s="3"/>
      <c r="T406" s="3"/>
      <c r="U406" s="3"/>
      <c r="V406" s="3"/>
      <c r="W406" s="3"/>
      <c r="X406" s="3"/>
      <c r="Y406" s="3"/>
      <c r="Z406" s="3"/>
      <c r="AA406" s="3"/>
      <c r="AB406" s="3"/>
      <c r="AC406" s="3"/>
    </row>
    <row r="407" spans="1:29" ht="12.5" x14ac:dyDescent="0.25">
      <c r="A407" s="3"/>
      <c r="B407" s="3"/>
      <c r="C407" s="3"/>
      <c r="D407" s="20"/>
      <c r="E407" s="20"/>
      <c r="F407" s="3"/>
      <c r="G407" s="20"/>
      <c r="H407" s="20"/>
      <c r="I407" s="20"/>
      <c r="J407" s="20"/>
      <c r="K407" s="3"/>
      <c r="L407" s="3"/>
      <c r="M407" s="3"/>
      <c r="N407" s="3"/>
      <c r="O407" s="3"/>
      <c r="P407" s="3"/>
      <c r="Q407" s="3"/>
      <c r="R407" s="3"/>
      <c r="S407" s="3"/>
      <c r="T407" s="3"/>
      <c r="U407" s="3"/>
      <c r="V407" s="3"/>
      <c r="W407" s="3"/>
      <c r="X407" s="3"/>
      <c r="Y407" s="3"/>
      <c r="Z407" s="3"/>
      <c r="AA407" s="3"/>
      <c r="AB407" s="3"/>
      <c r="AC407" s="3"/>
    </row>
    <row r="408" spans="1:29" ht="12.5" x14ac:dyDescent="0.25">
      <c r="A408" s="3"/>
      <c r="B408" s="3"/>
      <c r="C408" s="3"/>
      <c r="D408" s="20"/>
      <c r="E408" s="20"/>
      <c r="F408" s="3"/>
      <c r="G408" s="20"/>
      <c r="H408" s="20"/>
      <c r="I408" s="20"/>
      <c r="J408" s="20"/>
      <c r="K408" s="3"/>
      <c r="L408" s="3"/>
      <c r="M408" s="3"/>
      <c r="N408" s="3"/>
      <c r="O408" s="3"/>
      <c r="P408" s="3"/>
      <c r="Q408" s="3"/>
      <c r="R408" s="3"/>
      <c r="S408" s="3"/>
      <c r="T408" s="3"/>
      <c r="U408" s="3"/>
      <c r="V408" s="3"/>
      <c r="W408" s="3"/>
      <c r="X408" s="3"/>
      <c r="Y408" s="3"/>
      <c r="Z408" s="3"/>
      <c r="AA408" s="3"/>
      <c r="AB408" s="3"/>
      <c r="AC408" s="3"/>
    </row>
    <row r="409" spans="1:29" ht="12.5" x14ac:dyDescent="0.25">
      <c r="A409" s="3"/>
      <c r="B409" s="3"/>
      <c r="C409" s="3"/>
      <c r="D409" s="20"/>
      <c r="E409" s="20"/>
      <c r="F409" s="3"/>
      <c r="G409" s="20"/>
      <c r="H409" s="20"/>
      <c r="I409" s="20"/>
      <c r="J409" s="20"/>
      <c r="K409" s="3"/>
      <c r="L409" s="3"/>
      <c r="M409" s="3"/>
      <c r="N409" s="3"/>
      <c r="O409" s="3"/>
      <c r="P409" s="3"/>
      <c r="Q409" s="3"/>
      <c r="R409" s="3"/>
      <c r="S409" s="3"/>
      <c r="T409" s="3"/>
      <c r="U409" s="3"/>
      <c r="V409" s="3"/>
      <c r="W409" s="3"/>
      <c r="X409" s="3"/>
      <c r="Y409" s="3"/>
      <c r="Z409" s="3"/>
      <c r="AA409" s="3"/>
      <c r="AB409" s="3"/>
      <c r="AC409" s="3"/>
    </row>
    <row r="410" spans="1:29" ht="12.5" x14ac:dyDescent="0.25">
      <c r="A410" s="3"/>
      <c r="B410" s="3"/>
      <c r="C410" s="3"/>
      <c r="D410" s="20"/>
      <c r="E410" s="20"/>
      <c r="F410" s="3"/>
      <c r="G410" s="20"/>
      <c r="H410" s="20"/>
      <c r="I410" s="20"/>
      <c r="J410" s="20"/>
      <c r="K410" s="3"/>
      <c r="L410" s="3"/>
      <c r="M410" s="3"/>
      <c r="N410" s="3"/>
      <c r="O410" s="3"/>
      <c r="P410" s="3"/>
      <c r="Q410" s="3"/>
      <c r="R410" s="3"/>
      <c r="S410" s="3"/>
      <c r="T410" s="3"/>
      <c r="U410" s="3"/>
      <c r="V410" s="3"/>
      <c r="W410" s="3"/>
      <c r="X410" s="3"/>
      <c r="Y410" s="3"/>
      <c r="Z410" s="3"/>
      <c r="AA410" s="3"/>
      <c r="AB410" s="3"/>
      <c r="AC410" s="3"/>
    </row>
    <row r="411" spans="1:29" ht="12.5" x14ac:dyDescent="0.25">
      <c r="A411" s="3"/>
      <c r="B411" s="3"/>
      <c r="C411" s="3"/>
      <c r="D411" s="20"/>
      <c r="E411" s="20"/>
      <c r="F411" s="3"/>
      <c r="G411" s="20"/>
      <c r="H411" s="20"/>
      <c r="I411" s="20"/>
      <c r="J411" s="20"/>
      <c r="K411" s="3"/>
      <c r="L411" s="3"/>
      <c r="M411" s="3"/>
      <c r="N411" s="3"/>
      <c r="O411" s="3"/>
      <c r="P411" s="3"/>
      <c r="Q411" s="3"/>
      <c r="R411" s="3"/>
      <c r="S411" s="3"/>
      <c r="T411" s="3"/>
      <c r="U411" s="3"/>
      <c r="V411" s="3"/>
      <c r="W411" s="3"/>
      <c r="X411" s="3"/>
      <c r="Y411" s="3"/>
      <c r="Z411" s="3"/>
      <c r="AA411" s="3"/>
      <c r="AB411" s="3"/>
      <c r="AC411" s="3"/>
    </row>
    <row r="412" spans="1:29" ht="12.5" x14ac:dyDescent="0.25">
      <c r="A412" s="3"/>
      <c r="B412" s="3"/>
      <c r="C412" s="3"/>
      <c r="D412" s="20"/>
      <c r="E412" s="20"/>
      <c r="F412" s="3"/>
      <c r="G412" s="20"/>
      <c r="H412" s="20"/>
      <c r="I412" s="20"/>
      <c r="J412" s="20"/>
      <c r="K412" s="3"/>
      <c r="L412" s="3"/>
      <c r="M412" s="3"/>
      <c r="N412" s="3"/>
      <c r="O412" s="3"/>
      <c r="P412" s="3"/>
      <c r="Q412" s="3"/>
      <c r="R412" s="3"/>
      <c r="S412" s="3"/>
      <c r="T412" s="3"/>
      <c r="U412" s="3"/>
      <c r="V412" s="3"/>
      <c r="W412" s="3"/>
      <c r="X412" s="3"/>
      <c r="Y412" s="3"/>
      <c r="Z412" s="3"/>
      <c r="AA412" s="3"/>
      <c r="AB412" s="3"/>
      <c r="AC412" s="3"/>
    </row>
    <row r="413" spans="1:29" ht="12.5" x14ac:dyDescent="0.25">
      <c r="A413" s="3"/>
      <c r="B413" s="3"/>
      <c r="C413" s="3"/>
      <c r="D413" s="20"/>
      <c r="E413" s="20"/>
      <c r="F413" s="3"/>
      <c r="G413" s="20"/>
      <c r="H413" s="20"/>
      <c r="I413" s="20"/>
      <c r="J413" s="20"/>
      <c r="K413" s="3"/>
      <c r="L413" s="3"/>
      <c r="M413" s="3"/>
      <c r="N413" s="3"/>
      <c r="O413" s="3"/>
      <c r="P413" s="3"/>
      <c r="Q413" s="3"/>
      <c r="R413" s="3"/>
      <c r="S413" s="3"/>
      <c r="T413" s="3"/>
      <c r="U413" s="3"/>
      <c r="V413" s="3"/>
      <c r="W413" s="3"/>
      <c r="X413" s="3"/>
      <c r="Y413" s="3"/>
      <c r="Z413" s="3"/>
      <c r="AA413" s="3"/>
      <c r="AB413" s="3"/>
      <c r="AC413" s="3"/>
    </row>
    <row r="414" spans="1:29" ht="12.5" x14ac:dyDescent="0.25">
      <c r="A414" s="3"/>
      <c r="B414" s="3"/>
      <c r="C414" s="3"/>
      <c r="D414" s="20"/>
      <c r="E414" s="20"/>
      <c r="F414" s="3"/>
      <c r="G414" s="20"/>
      <c r="H414" s="20"/>
      <c r="I414" s="20"/>
      <c r="J414" s="20"/>
      <c r="K414" s="3"/>
      <c r="L414" s="3"/>
      <c r="M414" s="3"/>
      <c r="N414" s="3"/>
      <c r="O414" s="3"/>
      <c r="P414" s="3"/>
      <c r="Q414" s="3"/>
      <c r="R414" s="3"/>
      <c r="S414" s="3"/>
      <c r="T414" s="3"/>
      <c r="U414" s="3"/>
      <c r="V414" s="3"/>
      <c r="W414" s="3"/>
      <c r="X414" s="3"/>
      <c r="Y414" s="3"/>
      <c r="Z414" s="3"/>
      <c r="AA414" s="3"/>
      <c r="AB414" s="3"/>
      <c r="AC414" s="3"/>
    </row>
    <row r="415" spans="1:29" ht="12.5" x14ac:dyDescent="0.25">
      <c r="A415" s="3"/>
      <c r="B415" s="3"/>
      <c r="C415" s="3"/>
      <c r="D415" s="20"/>
      <c r="E415" s="20"/>
      <c r="F415" s="3"/>
      <c r="G415" s="20"/>
      <c r="H415" s="20"/>
      <c r="I415" s="20"/>
      <c r="J415" s="20"/>
      <c r="K415" s="3"/>
      <c r="L415" s="3"/>
      <c r="M415" s="3"/>
      <c r="N415" s="3"/>
      <c r="O415" s="3"/>
      <c r="P415" s="3"/>
      <c r="Q415" s="3"/>
      <c r="R415" s="3"/>
      <c r="S415" s="3"/>
      <c r="T415" s="3"/>
      <c r="U415" s="3"/>
      <c r="V415" s="3"/>
      <c r="W415" s="3"/>
      <c r="X415" s="3"/>
      <c r="Y415" s="3"/>
      <c r="Z415" s="3"/>
      <c r="AA415" s="3"/>
      <c r="AB415" s="3"/>
      <c r="AC415" s="3"/>
    </row>
    <row r="416" spans="1:29" ht="12.5" x14ac:dyDescent="0.25">
      <c r="A416" s="3"/>
      <c r="B416" s="3"/>
      <c r="C416" s="3"/>
      <c r="D416" s="20"/>
      <c r="E416" s="20"/>
      <c r="F416" s="3"/>
      <c r="G416" s="20"/>
      <c r="H416" s="20"/>
      <c r="I416" s="20"/>
      <c r="J416" s="20"/>
      <c r="K416" s="3"/>
      <c r="L416" s="3"/>
      <c r="M416" s="3"/>
      <c r="N416" s="3"/>
      <c r="O416" s="3"/>
      <c r="P416" s="3"/>
      <c r="Q416" s="3"/>
      <c r="R416" s="3"/>
      <c r="S416" s="3"/>
      <c r="T416" s="3"/>
      <c r="U416" s="3"/>
      <c r="V416" s="3"/>
      <c r="W416" s="3"/>
      <c r="X416" s="3"/>
      <c r="Y416" s="3"/>
      <c r="Z416" s="3"/>
      <c r="AA416" s="3"/>
      <c r="AB416" s="3"/>
      <c r="AC416" s="3"/>
    </row>
    <row r="417" spans="1:29" ht="12.5" x14ac:dyDescent="0.25">
      <c r="A417" s="3"/>
      <c r="B417" s="3"/>
      <c r="C417" s="3"/>
      <c r="D417" s="20"/>
      <c r="E417" s="20"/>
      <c r="F417" s="3"/>
      <c r="G417" s="20"/>
      <c r="H417" s="20"/>
      <c r="I417" s="20"/>
      <c r="J417" s="20"/>
      <c r="K417" s="3"/>
      <c r="L417" s="3"/>
      <c r="M417" s="3"/>
      <c r="N417" s="3"/>
      <c r="O417" s="3"/>
      <c r="P417" s="3"/>
      <c r="Q417" s="3"/>
      <c r="R417" s="3"/>
      <c r="S417" s="3"/>
      <c r="T417" s="3"/>
      <c r="U417" s="3"/>
      <c r="V417" s="3"/>
      <c r="W417" s="3"/>
      <c r="X417" s="3"/>
      <c r="Y417" s="3"/>
      <c r="Z417" s="3"/>
      <c r="AA417" s="3"/>
      <c r="AB417" s="3"/>
      <c r="AC417" s="3"/>
    </row>
    <row r="418" spans="1:29" ht="12.5" x14ac:dyDescent="0.25">
      <c r="A418" s="3"/>
      <c r="B418" s="3"/>
      <c r="C418" s="3"/>
      <c r="D418" s="20"/>
      <c r="E418" s="20"/>
      <c r="F418" s="3"/>
      <c r="G418" s="20"/>
      <c r="H418" s="20"/>
      <c r="I418" s="20"/>
      <c r="J418" s="20"/>
      <c r="K418" s="3"/>
      <c r="L418" s="3"/>
      <c r="M418" s="3"/>
      <c r="N418" s="3"/>
      <c r="O418" s="3"/>
      <c r="P418" s="3"/>
      <c r="Q418" s="3"/>
      <c r="R418" s="3"/>
      <c r="S418" s="3"/>
      <c r="T418" s="3"/>
      <c r="U418" s="3"/>
      <c r="V418" s="3"/>
      <c r="W418" s="3"/>
      <c r="X418" s="3"/>
      <c r="Y418" s="3"/>
      <c r="Z418" s="3"/>
      <c r="AA418" s="3"/>
      <c r="AB418" s="3"/>
      <c r="AC418" s="3"/>
    </row>
    <row r="419" spans="1:29" ht="12.5" x14ac:dyDescent="0.25">
      <c r="A419" s="3"/>
      <c r="B419" s="3"/>
      <c r="C419" s="3"/>
      <c r="D419" s="20"/>
      <c r="E419" s="20"/>
      <c r="F419" s="3"/>
      <c r="G419" s="20"/>
      <c r="H419" s="20"/>
      <c r="I419" s="20"/>
      <c r="J419" s="20"/>
      <c r="K419" s="3"/>
      <c r="L419" s="3"/>
      <c r="M419" s="3"/>
      <c r="N419" s="3"/>
      <c r="O419" s="3"/>
      <c r="P419" s="3"/>
      <c r="Q419" s="3"/>
      <c r="R419" s="3"/>
      <c r="S419" s="3"/>
      <c r="T419" s="3"/>
      <c r="U419" s="3"/>
      <c r="V419" s="3"/>
      <c r="W419" s="3"/>
      <c r="X419" s="3"/>
      <c r="Y419" s="3"/>
      <c r="Z419" s="3"/>
      <c r="AA419" s="3"/>
      <c r="AB419" s="3"/>
      <c r="AC419" s="3"/>
    </row>
    <row r="420" spans="1:29" ht="12.5" x14ac:dyDescent="0.25">
      <c r="A420" s="3"/>
      <c r="B420" s="3"/>
      <c r="C420" s="3"/>
      <c r="D420" s="20"/>
      <c r="E420" s="20"/>
      <c r="F420" s="3"/>
      <c r="G420" s="20"/>
      <c r="H420" s="20"/>
      <c r="I420" s="20"/>
      <c r="J420" s="20"/>
      <c r="K420" s="3"/>
      <c r="L420" s="3"/>
      <c r="M420" s="3"/>
      <c r="N420" s="3"/>
      <c r="O420" s="3"/>
      <c r="P420" s="3"/>
      <c r="Q420" s="3"/>
      <c r="R420" s="3"/>
      <c r="S420" s="3"/>
      <c r="T420" s="3"/>
      <c r="U420" s="3"/>
      <c r="V420" s="3"/>
      <c r="W420" s="3"/>
      <c r="X420" s="3"/>
      <c r="Y420" s="3"/>
      <c r="Z420" s="3"/>
      <c r="AA420" s="3"/>
      <c r="AB420" s="3"/>
      <c r="AC420" s="3"/>
    </row>
    <row r="421" spans="1:29" ht="12.5" x14ac:dyDescent="0.25">
      <c r="A421" s="3"/>
      <c r="B421" s="3"/>
      <c r="C421" s="3"/>
      <c r="D421" s="20"/>
      <c r="E421" s="20"/>
      <c r="F421" s="3"/>
      <c r="G421" s="20"/>
      <c r="H421" s="20"/>
      <c r="I421" s="20"/>
      <c r="J421" s="20"/>
      <c r="K421" s="3"/>
      <c r="L421" s="3"/>
      <c r="M421" s="3"/>
      <c r="N421" s="3"/>
      <c r="O421" s="3"/>
      <c r="P421" s="3"/>
      <c r="Q421" s="3"/>
      <c r="R421" s="3"/>
      <c r="S421" s="3"/>
      <c r="T421" s="3"/>
      <c r="U421" s="3"/>
      <c r="V421" s="3"/>
      <c r="W421" s="3"/>
      <c r="X421" s="3"/>
      <c r="Y421" s="3"/>
      <c r="Z421" s="3"/>
      <c r="AA421" s="3"/>
      <c r="AB421" s="3"/>
      <c r="AC421" s="3"/>
    </row>
    <row r="422" spans="1:29" ht="12.5" x14ac:dyDescent="0.25">
      <c r="A422" s="3"/>
      <c r="B422" s="3"/>
      <c r="C422" s="3"/>
      <c r="D422" s="20"/>
      <c r="E422" s="20"/>
      <c r="F422" s="3"/>
      <c r="G422" s="20"/>
      <c r="H422" s="20"/>
      <c r="I422" s="20"/>
      <c r="J422" s="20"/>
      <c r="K422" s="3"/>
      <c r="L422" s="3"/>
      <c r="M422" s="3"/>
      <c r="N422" s="3"/>
      <c r="O422" s="3"/>
      <c r="P422" s="3"/>
      <c r="Q422" s="3"/>
      <c r="R422" s="3"/>
      <c r="S422" s="3"/>
      <c r="T422" s="3"/>
      <c r="U422" s="3"/>
      <c r="V422" s="3"/>
      <c r="W422" s="3"/>
      <c r="X422" s="3"/>
      <c r="Y422" s="3"/>
      <c r="Z422" s="3"/>
      <c r="AA422" s="3"/>
      <c r="AB422" s="3"/>
      <c r="AC422" s="3"/>
    </row>
    <row r="423" spans="1:29" ht="12.5" x14ac:dyDescent="0.25">
      <c r="A423" s="3"/>
      <c r="B423" s="3"/>
      <c r="C423" s="3"/>
      <c r="D423" s="20"/>
      <c r="E423" s="20"/>
      <c r="F423" s="3"/>
      <c r="G423" s="20"/>
      <c r="H423" s="20"/>
      <c r="I423" s="20"/>
      <c r="J423" s="20"/>
      <c r="K423" s="3"/>
      <c r="L423" s="3"/>
      <c r="M423" s="3"/>
      <c r="N423" s="3"/>
      <c r="O423" s="3"/>
      <c r="P423" s="3"/>
      <c r="Q423" s="3"/>
      <c r="R423" s="3"/>
      <c r="S423" s="3"/>
      <c r="T423" s="3"/>
      <c r="U423" s="3"/>
      <c r="V423" s="3"/>
      <c r="W423" s="3"/>
      <c r="X423" s="3"/>
      <c r="Y423" s="3"/>
      <c r="Z423" s="3"/>
      <c r="AA423" s="3"/>
      <c r="AB423" s="3"/>
      <c r="AC423" s="3"/>
    </row>
    <row r="424" spans="1:29" ht="12.5" x14ac:dyDescent="0.25">
      <c r="A424" s="3"/>
      <c r="B424" s="3"/>
      <c r="C424" s="3"/>
      <c r="D424" s="20"/>
      <c r="E424" s="20"/>
      <c r="F424" s="3"/>
      <c r="G424" s="20"/>
      <c r="H424" s="20"/>
      <c r="I424" s="20"/>
      <c r="J424" s="20"/>
      <c r="K424" s="3"/>
      <c r="L424" s="3"/>
      <c r="M424" s="3"/>
      <c r="N424" s="3"/>
      <c r="O424" s="3"/>
      <c r="P424" s="3"/>
      <c r="Q424" s="3"/>
      <c r="R424" s="3"/>
      <c r="S424" s="3"/>
      <c r="T424" s="3"/>
      <c r="U424" s="3"/>
      <c r="V424" s="3"/>
      <c r="W424" s="3"/>
      <c r="X424" s="3"/>
      <c r="Y424" s="3"/>
      <c r="Z424" s="3"/>
      <c r="AA424" s="3"/>
      <c r="AB424" s="3"/>
      <c r="AC424" s="3"/>
    </row>
    <row r="425" spans="1:29" ht="12.5" x14ac:dyDescent="0.25">
      <c r="A425" s="3"/>
      <c r="B425" s="3"/>
      <c r="C425" s="3"/>
      <c r="D425" s="20"/>
      <c r="E425" s="20"/>
      <c r="F425" s="3"/>
      <c r="G425" s="20"/>
      <c r="H425" s="20"/>
      <c r="I425" s="20"/>
      <c r="J425" s="20"/>
      <c r="K425" s="3"/>
      <c r="L425" s="3"/>
      <c r="M425" s="3"/>
      <c r="N425" s="3"/>
      <c r="O425" s="3"/>
      <c r="P425" s="3"/>
      <c r="Q425" s="3"/>
      <c r="R425" s="3"/>
      <c r="S425" s="3"/>
      <c r="T425" s="3"/>
      <c r="U425" s="3"/>
      <c r="V425" s="3"/>
      <c r="W425" s="3"/>
      <c r="X425" s="3"/>
      <c r="Y425" s="3"/>
      <c r="Z425" s="3"/>
      <c r="AA425" s="3"/>
      <c r="AB425" s="3"/>
      <c r="AC425" s="3"/>
    </row>
    <row r="426" spans="1:29" ht="12.5" x14ac:dyDescent="0.25">
      <c r="A426" s="3"/>
      <c r="B426" s="3"/>
      <c r="C426" s="3"/>
      <c r="D426" s="20"/>
      <c r="E426" s="20"/>
      <c r="F426" s="3"/>
      <c r="G426" s="20"/>
      <c r="H426" s="20"/>
      <c r="I426" s="20"/>
      <c r="J426" s="20"/>
      <c r="K426" s="3"/>
      <c r="L426" s="3"/>
      <c r="M426" s="3"/>
      <c r="N426" s="3"/>
      <c r="O426" s="3"/>
      <c r="P426" s="3"/>
      <c r="Q426" s="3"/>
      <c r="R426" s="3"/>
      <c r="S426" s="3"/>
      <c r="T426" s="3"/>
      <c r="U426" s="3"/>
      <c r="V426" s="3"/>
      <c r="W426" s="3"/>
      <c r="X426" s="3"/>
      <c r="Y426" s="3"/>
      <c r="Z426" s="3"/>
      <c r="AA426" s="3"/>
      <c r="AB426" s="3"/>
      <c r="AC426" s="3"/>
    </row>
    <row r="427" spans="1:29" ht="12.5" x14ac:dyDescent="0.25">
      <c r="A427" s="3"/>
      <c r="B427" s="3"/>
      <c r="C427" s="3"/>
      <c r="D427" s="20"/>
      <c r="E427" s="20"/>
      <c r="F427" s="3"/>
      <c r="G427" s="20"/>
      <c r="H427" s="20"/>
      <c r="I427" s="20"/>
      <c r="J427" s="20"/>
      <c r="K427" s="3"/>
      <c r="L427" s="3"/>
      <c r="M427" s="3"/>
      <c r="N427" s="3"/>
      <c r="O427" s="3"/>
      <c r="P427" s="3"/>
      <c r="Q427" s="3"/>
      <c r="R427" s="3"/>
      <c r="S427" s="3"/>
      <c r="T427" s="3"/>
      <c r="U427" s="3"/>
      <c r="V427" s="3"/>
      <c r="W427" s="3"/>
      <c r="X427" s="3"/>
      <c r="Y427" s="3"/>
      <c r="Z427" s="3"/>
      <c r="AA427" s="3"/>
      <c r="AB427" s="3"/>
      <c r="AC427" s="3"/>
    </row>
    <row r="428" spans="1:29" ht="12.5" x14ac:dyDescent="0.25">
      <c r="A428" s="3"/>
      <c r="B428" s="3"/>
      <c r="C428" s="3"/>
      <c r="D428" s="20"/>
      <c r="E428" s="20"/>
      <c r="F428" s="3"/>
      <c r="G428" s="20"/>
      <c r="H428" s="20"/>
      <c r="I428" s="20"/>
      <c r="J428" s="20"/>
      <c r="K428" s="3"/>
      <c r="L428" s="3"/>
      <c r="M428" s="3"/>
      <c r="N428" s="3"/>
      <c r="O428" s="3"/>
      <c r="P428" s="3"/>
      <c r="Q428" s="3"/>
      <c r="R428" s="3"/>
      <c r="S428" s="3"/>
      <c r="T428" s="3"/>
      <c r="U428" s="3"/>
      <c r="V428" s="3"/>
      <c r="W428" s="3"/>
      <c r="X428" s="3"/>
      <c r="Y428" s="3"/>
      <c r="Z428" s="3"/>
      <c r="AA428" s="3"/>
      <c r="AB428" s="3"/>
      <c r="AC428" s="3"/>
    </row>
    <row r="429" spans="1:29" ht="12.5" x14ac:dyDescent="0.25">
      <c r="A429" s="3"/>
      <c r="B429" s="3"/>
      <c r="C429" s="3"/>
      <c r="D429" s="20"/>
      <c r="E429" s="20"/>
      <c r="F429" s="3"/>
      <c r="G429" s="20"/>
      <c r="H429" s="20"/>
      <c r="I429" s="20"/>
      <c r="J429" s="20"/>
      <c r="K429" s="3"/>
      <c r="L429" s="3"/>
      <c r="M429" s="3"/>
      <c r="N429" s="3"/>
      <c r="O429" s="3"/>
      <c r="P429" s="3"/>
      <c r="Q429" s="3"/>
      <c r="R429" s="3"/>
      <c r="S429" s="3"/>
      <c r="T429" s="3"/>
      <c r="U429" s="3"/>
      <c r="V429" s="3"/>
      <c r="W429" s="3"/>
      <c r="X429" s="3"/>
      <c r="Y429" s="3"/>
      <c r="Z429" s="3"/>
      <c r="AA429" s="3"/>
      <c r="AB429" s="3"/>
      <c r="AC429" s="3"/>
    </row>
    <row r="430" spans="1:29" ht="12.5" x14ac:dyDescent="0.25">
      <c r="A430" s="3"/>
      <c r="B430" s="3"/>
      <c r="C430" s="3"/>
      <c r="D430" s="20"/>
      <c r="E430" s="20"/>
      <c r="F430" s="3"/>
      <c r="G430" s="20"/>
      <c r="H430" s="20"/>
      <c r="I430" s="20"/>
      <c r="J430" s="20"/>
      <c r="K430" s="3"/>
      <c r="L430" s="3"/>
      <c r="M430" s="3"/>
      <c r="N430" s="3"/>
      <c r="O430" s="3"/>
      <c r="P430" s="3"/>
      <c r="Q430" s="3"/>
      <c r="R430" s="3"/>
      <c r="S430" s="3"/>
      <c r="T430" s="3"/>
      <c r="U430" s="3"/>
      <c r="V430" s="3"/>
      <c r="W430" s="3"/>
      <c r="X430" s="3"/>
      <c r="Y430" s="3"/>
      <c r="Z430" s="3"/>
      <c r="AA430" s="3"/>
      <c r="AB430" s="3"/>
      <c r="AC430" s="3"/>
    </row>
    <row r="431" spans="1:29" ht="12.5" x14ac:dyDescent="0.25">
      <c r="A431" s="3"/>
      <c r="B431" s="3"/>
      <c r="C431" s="3"/>
      <c r="D431" s="20"/>
      <c r="E431" s="20"/>
      <c r="F431" s="3"/>
      <c r="G431" s="20"/>
      <c r="H431" s="20"/>
      <c r="I431" s="20"/>
      <c r="J431" s="20"/>
      <c r="K431" s="3"/>
      <c r="L431" s="3"/>
      <c r="M431" s="3"/>
      <c r="N431" s="3"/>
      <c r="O431" s="3"/>
      <c r="P431" s="3"/>
      <c r="Q431" s="3"/>
      <c r="R431" s="3"/>
      <c r="S431" s="3"/>
      <c r="T431" s="3"/>
      <c r="U431" s="3"/>
      <c r="V431" s="3"/>
      <c r="W431" s="3"/>
      <c r="X431" s="3"/>
      <c r="Y431" s="3"/>
      <c r="Z431" s="3"/>
      <c r="AA431" s="3"/>
      <c r="AB431" s="3"/>
      <c r="AC431" s="3"/>
    </row>
    <row r="432" spans="1:29" ht="12.5" x14ac:dyDescent="0.25">
      <c r="A432" s="3"/>
      <c r="B432" s="3"/>
      <c r="C432" s="3"/>
      <c r="D432" s="20"/>
      <c r="E432" s="20"/>
      <c r="F432" s="3"/>
      <c r="G432" s="20"/>
      <c r="H432" s="20"/>
      <c r="I432" s="20"/>
      <c r="J432" s="20"/>
      <c r="K432" s="3"/>
      <c r="L432" s="3"/>
      <c r="M432" s="3"/>
      <c r="N432" s="3"/>
      <c r="O432" s="3"/>
      <c r="P432" s="3"/>
      <c r="Q432" s="3"/>
      <c r="R432" s="3"/>
      <c r="S432" s="3"/>
      <c r="T432" s="3"/>
      <c r="U432" s="3"/>
      <c r="V432" s="3"/>
      <c r="W432" s="3"/>
      <c r="X432" s="3"/>
      <c r="Y432" s="3"/>
      <c r="Z432" s="3"/>
      <c r="AA432" s="3"/>
      <c r="AB432" s="3"/>
      <c r="AC432" s="3"/>
    </row>
    <row r="433" spans="1:29" ht="12.5" x14ac:dyDescent="0.25">
      <c r="A433" s="3"/>
      <c r="B433" s="3"/>
      <c r="C433" s="3"/>
      <c r="D433" s="20"/>
      <c r="E433" s="20"/>
      <c r="F433" s="3"/>
      <c r="G433" s="20"/>
      <c r="H433" s="20"/>
      <c r="I433" s="20"/>
      <c r="J433" s="20"/>
      <c r="K433" s="3"/>
      <c r="L433" s="3"/>
      <c r="M433" s="3"/>
      <c r="N433" s="3"/>
      <c r="O433" s="3"/>
      <c r="P433" s="3"/>
      <c r="Q433" s="3"/>
      <c r="R433" s="3"/>
      <c r="S433" s="3"/>
      <c r="T433" s="3"/>
      <c r="U433" s="3"/>
      <c r="V433" s="3"/>
      <c r="W433" s="3"/>
      <c r="X433" s="3"/>
      <c r="Y433" s="3"/>
      <c r="Z433" s="3"/>
      <c r="AA433" s="3"/>
      <c r="AB433" s="3"/>
      <c r="AC433" s="3"/>
    </row>
    <row r="434" spans="1:29" ht="12.5" x14ac:dyDescent="0.25">
      <c r="A434" s="3"/>
      <c r="B434" s="3"/>
      <c r="C434" s="3"/>
      <c r="D434" s="20"/>
      <c r="E434" s="20"/>
      <c r="F434" s="3"/>
      <c r="G434" s="20"/>
      <c r="H434" s="20"/>
      <c r="I434" s="20"/>
      <c r="J434" s="20"/>
      <c r="K434" s="3"/>
      <c r="L434" s="3"/>
      <c r="M434" s="3"/>
      <c r="N434" s="3"/>
      <c r="O434" s="3"/>
      <c r="P434" s="3"/>
      <c r="Q434" s="3"/>
      <c r="R434" s="3"/>
      <c r="S434" s="3"/>
      <c r="T434" s="3"/>
      <c r="U434" s="3"/>
      <c r="V434" s="3"/>
      <c r="W434" s="3"/>
      <c r="X434" s="3"/>
      <c r="Y434" s="3"/>
      <c r="Z434" s="3"/>
      <c r="AA434" s="3"/>
      <c r="AB434" s="3"/>
      <c r="AC434" s="3"/>
    </row>
    <row r="435" spans="1:29" ht="12.5" x14ac:dyDescent="0.25">
      <c r="A435" s="3"/>
      <c r="B435" s="3"/>
      <c r="C435" s="3"/>
      <c r="D435" s="20"/>
      <c r="E435" s="20"/>
      <c r="F435" s="3"/>
      <c r="G435" s="20"/>
      <c r="H435" s="20"/>
      <c r="I435" s="20"/>
      <c r="J435" s="20"/>
      <c r="K435" s="3"/>
      <c r="L435" s="3"/>
      <c r="M435" s="3"/>
      <c r="N435" s="3"/>
      <c r="O435" s="3"/>
      <c r="P435" s="3"/>
      <c r="Q435" s="3"/>
      <c r="R435" s="3"/>
      <c r="S435" s="3"/>
      <c r="T435" s="3"/>
      <c r="U435" s="3"/>
      <c r="V435" s="3"/>
      <c r="W435" s="3"/>
      <c r="X435" s="3"/>
      <c r="Y435" s="3"/>
      <c r="Z435" s="3"/>
      <c r="AA435" s="3"/>
      <c r="AB435" s="3"/>
      <c r="AC435" s="3"/>
    </row>
    <row r="436" spans="1:29" ht="12.5" x14ac:dyDescent="0.25">
      <c r="A436" s="3"/>
      <c r="B436" s="3"/>
      <c r="C436" s="3"/>
      <c r="D436" s="20"/>
      <c r="E436" s="20"/>
      <c r="F436" s="3"/>
      <c r="G436" s="20"/>
      <c r="H436" s="20"/>
      <c r="I436" s="20"/>
      <c r="J436" s="20"/>
      <c r="K436" s="3"/>
      <c r="L436" s="3"/>
      <c r="M436" s="3"/>
      <c r="N436" s="3"/>
      <c r="O436" s="3"/>
      <c r="P436" s="3"/>
      <c r="Q436" s="3"/>
      <c r="R436" s="3"/>
      <c r="S436" s="3"/>
      <c r="T436" s="3"/>
      <c r="U436" s="3"/>
      <c r="V436" s="3"/>
      <c r="W436" s="3"/>
      <c r="X436" s="3"/>
      <c r="Y436" s="3"/>
      <c r="Z436" s="3"/>
      <c r="AA436" s="3"/>
      <c r="AB436" s="3"/>
      <c r="AC436" s="3"/>
    </row>
    <row r="437" spans="1:29" ht="12.5" x14ac:dyDescent="0.25">
      <c r="A437" s="3"/>
      <c r="B437" s="3"/>
      <c r="C437" s="3"/>
      <c r="D437" s="20"/>
      <c r="E437" s="20"/>
      <c r="F437" s="3"/>
      <c r="G437" s="20"/>
      <c r="H437" s="20"/>
      <c r="I437" s="20"/>
      <c r="J437" s="20"/>
      <c r="K437" s="3"/>
      <c r="L437" s="3"/>
      <c r="M437" s="3"/>
      <c r="N437" s="3"/>
      <c r="O437" s="3"/>
      <c r="P437" s="3"/>
      <c r="Q437" s="3"/>
      <c r="R437" s="3"/>
      <c r="S437" s="3"/>
      <c r="T437" s="3"/>
      <c r="U437" s="3"/>
      <c r="V437" s="3"/>
      <c r="W437" s="3"/>
      <c r="X437" s="3"/>
      <c r="Y437" s="3"/>
      <c r="Z437" s="3"/>
      <c r="AA437" s="3"/>
      <c r="AB437" s="3"/>
      <c r="AC437" s="3"/>
    </row>
    <row r="438" spans="1:29" ht="12.5" x14ac:dyDescent="0.25">
      <c r="A438" s="3"/>
      <c r="B438" s="3"/>
      <c r="C438" s="3"/>
      <c r="D438" s="20"/>
      <c r="E438" s="20"/>
      <c r="F438" s="3"/>
      <c r="G438" s="20"/>
      <c r="H438" s="20"/>
      <c r="I438" s="20"/>
      <c r="J438" s="20"/>
      <c r="K438" s="3"/>
      <c r="L438" s="3"/>
      <c r="M438" s="3"/>
      <c r="N438" s="3"/>
      <c r="O438" s="3"/>
      <c r="P438" s="3"/>
      <c r="Q438" s="3"/>
      <c r="R438" s="3"/>
      <c r="S438" s="3"/>
      <c r="T438" s="3"/>
      <c r="U438" s="3"/>
      <c r="V438" s="3"/>
      <c r="W438" s="3"/>
      <c r="X438" s="3"/>
      <c r="Y438" s="3"/>
      <c r="Z438" s="3"/>
      <c r="AA438" s="3"/>
      <c r="AB438" s="3"/>
      <c r="AC438" s="3"/>
    </row>
    <row r="439" spans="1:29" ht="12.5" x14ac:dyDescent="0.25">
      <c r="A439" s="3"/>
      <c r="B439" s="3"/>
      <c r="C439" s="3"/>
      <c r="D439" s="20"/>
      <c r="E439" s="20"/>
      <c r="F439" s="3"/>
      <c r="G439" s="20"/>
      <c r="H439" s="20"/>
      <c r="I439" s="20"/>
      <c r="J439" s="20"/>
      <c r="K439" s="3"/>
      <c r="L439" s="3"/>
      <c r="M439" s="3"/>
      <c r="N439" s="3"/>
      <c r="O439" s="3"/>
      <c r="P439" s="3"/>
      <c r="Q439" s="3"/>
      <c r="R439" s="3"/>
      <c r="S439" s="3"/>
      <c r="T439" s="3"/>
      <c r="U439" s="3"/>
      <c r="V439" s="3"/>
      <c r="W439" s="3"/>
      <c r="X439" s="3"/>
      <c r="Y439" s="3"/>
      <c r="Z439" s="3"/>
      <c r="AA439" s="3"/>
      <c r="AB439" s="3"/>
      <c r="AC439" s="3"/>
    </row>
    <row r="440" spans="1:29" ht="12.5" x14ac:dyDescent="0.25">
      <c r="A440" s="3"/>
      <c r="B440" s="3"/>
      <c r="C440" s="3"/>
      <c r="D440" s="20"/>
      <c r="E440" s="20"/>
      <c r="F440" s="3"/>
      <c r="G440" s="20"/>
      <c r="H440" s="20"/>
      <c r="I440" s="20"/>
      <c r="J440" s="20"/>
      <c r="K440" s="3"/>
      <c r="L440" s="3"/>
      <c r="M440" s="3"/>
      <c r="N440" s="3"/>
      <c r="O440" s="3"/>
      <c r="P440" s="3"/>
      <c r="Q440" s="3"/>
      <c r="R440" s="3"/>
      <c r="S440" s="3"/>
      <c r="T440" s="3"/>
      <c r="U440" s="3"/>
      <c r="V440" s="3"/>
      <c r="W440" s="3"/>
      <c r="X440" s="3"/>
      <c r="Y440" s="3"/>
      <c r="Z440" s="3"/>
      <c r="AA440" s="3"/>
      <c r="AB440" s="3"/>
      <c r="AC440" s="3"/>
    </row>
    <row r="441" spans="1:29" ht="12.5" x14ac:dyDescent="0.25">
      <c r="A441" s="3"/>
      <c r="B441" s="3"/>
      <c r="C441" s="3"/>
      <c r="D441" s="20"/>
      <c r="E441" s="20"/>
      <c r="F441" s="3"/>
      <c r="G441" s="20"/>
      <c r="H441" s="20"/>
      <c r="I441" s="20"/>
      <c r="J441" s="20"/>
      <c r="K441" s="3"/>
      <c r="L441" s="3"/>
      <c r="M441" s="3"/>
      <c r="N441" s="3"/>
      <c r="O441" s="3"/>
      <c r="P441" s="3"/>
      <c r="Q441" s="3"/>
      <c r="R441" s="3"/>
      <c r="S441" s="3"/>
      <c r="T441" s="3"/>
      <c r="U441" s="3"/>
      <c r="V441" s="3"/>
      <c r="W441" s="3"/>
      <c r="X441" s="3"/>
      <c r="Y441" s="3"/>
      <c r="Z441" s="3"/>
      <c r="AA441" s="3"/>
      <c r="AB441" s="3"/>
      <c r="AC441" s="3"/>
    </row>
    <row r="442" spans="1:29" ht="12.5" x14ac:dyDescent="0.25">
      <c r="A442" s="3"/>
      <c r="B442" s="3"/>
      <c r="C442" s="3"/>
      <c r="D442" s="20"/>
      <c r="E442" s="20"/>
      <c r="F442" s="3"/>
      <c r="G442" s="20"/>
      <c r="H442" s="20"/>
      <c r="I442" s="20"/>
      <c r="J442" s="20"/>
      <c r="K442" s="3"/>
      <c r="L442" s="3"/>
      <c r="M442" s="3"/>
      <c r="N442" s="3"/>
      <c r="O442" s="3"/>
      <c r="P442" s="3"/>
      <c r="Q442" s="3"/>
      <c r="R442" s="3"/>
      <c r="S442" s="3"/>
      <c r="T442" s="3"/>
      <c r="U442" s="3"/>
      <c r="V442" s="3"/>
      <c r="W442" s="3"/>
      <c r="X442" s="3"/>
      <c r="Y442" s="3"/>
      <c r="Z442" s="3"/>
      <c r="AA442" s="3"/>
      <c r="AB442" s="3"/>
      <c r="AC442" s="3"/>
    </row>
    <row r="443" spans="1:29" ht="12.5" x14ac:dyDescent="0.25">
      <c r="A443" s="3"/>
      <c r="B443" s="3"/>
      <c r="C443" s="3"/>
      <c r="D443" s="20"/>
      <c r="E443" s="20"/>
      <c r="F443" s="3"/>
      <c r="G443" s="20"/>
      <c r="H443" s="20"/>
      <c r="I443" s="20"/>
      <c r="J443" s="20"/>
      <c r="K443" s="3"/>
      <c r="L443" s="3"/>
      <c r="M443" s="3"/>
      <c r="N443" s="3"/>
      <c r="O443" s="3"/>
      <c r="P443" s="3"/>
      <c r="Q443" s="3"/>
      <c r="R443" s="3"/>
      <c r="S443" s="3"/>
      <c r="T443" s="3"/>
      <c r="U443" s="3"/>
      <c r="V443" s="3"/>
      <c r="W443" s="3"/>
      <c r="X443" s="3"/>
      <c r="Y443" s="3"/>
      <c r="Z443" s="3"/>
      <c r="AA443" s="3"/>
      <c r="AB443" s="3"/>
      <c r="AC443" s="3"/>
    </row>
    <row r="444" spans="1:29" ht="12.5" x14ac:dyDescent="0.25">
      <c r="A444" s="3"/>
      <c r="B444" s="3"/>
      <c r="C444" s="3"/>
      <c r="D444" s="20"/>
      <c r="E444" s="20"/>
      <c r="F444" s="3"/>
      <c r="G444" s="20"/>
      <c r="H444" s="20"/>
      <c r="I444" s="20"/>
      <c r="J444" s="20"/>
      <c r="K444" s="3"/>
      <c r="L444" s="3"/>
      <c r="M444" s="3"/>
      <c r="N444" s="3"/>
      <c r="O444" s="3"/>
      <c r="P444" s="3"/>
      <c r="Q444" s="3"/>
      <c r="R444" s="3"/>
      <c r="S444" s="3"/>
      <c r="T444" s="3"/>
      <c r="U444" s="3"/>
      <c r="V444" s="3"/>
      <c r="W444" s="3"/>
      <c r="X444" s="3"/>
      <c r="Y444" s="3"/>
      <c r="Z444" s="3"/>
      <c r="AA444" s="3"/>
      <c r="AB444" s="3"/>
      <c r="AC444" s="3"/>
    </row>
    <row r="445" spans="1:29" ht="12.5" x14ac:dyDescent="0.25">
      <c r="A445" s="3"/>
      <c r="B445" s="3"/>
      <c r="C445" s="3"/>
      <c r="D445" s="20"/>
      <c r="E445" s="20"/>
      <c r="F445" s="3"/>
      <c r="G445" s="20"/>
      <c r="H445" s="20"/>
      <c r="I445" s="20"/>
      <c r="J445" s="20"/>
      <c r="K445" s="3"/>
      <c r="L445" s="3"/>
      <c r="M445" s="3"/>
      <c r="N445" s="3"/>
      <c r="O445" s="3"/>
      <c r="P445" s="3"/>
      <c r="Q445" s="3"/>
      <c r="R445" s="3"/>
      <c r="S445" s="3"/>
      <c r="T445" s="3"/>
      <c r="U445" s="3"/>
      <c r="V445" s="3"/>
      <c r="W445" s="3"/>
      <c r="X445" s="3"/>
      <c r="Y445" s="3"/>
      <c r="Z445" s="3"/>
      <c r="AA445" s="3"/>
      <c r="AB445" s="3"/>
      <c r="AC445" s="3"/>
    </row>
    <row r="446" spans="1:29" ht="12.5" x14ac:dyDescent="0.25">
      <c r="A446" s="3"/>
      <c r="B446" s="3"/>
      <c r="C446" s="3"/>
      <c r="D446" s="20"/>
      <c r="E446" s="20"/>
      <c r="F446" s="3"/>
      <c r="G446" s="20"/>
      <c r="H446" s="20"/>
      <c r="I446" s="20"/>
      <c r="J446" s="20"/>
      <c r="K446" s="3"/>
      <c r="L446" s="3"/>
      <c r="M446" s="3"/>
      <c r="N446" s="3"/>
      <c r="O446" s="3"/>
      <c r="P446" s="3"/>
      <c r="Q446" s="3"/>
      <c r="R446" s="3"/>
      <c r="S446" s="3"/>
      <c r="T446" s="3"/>
      <c r="U446" s="3"/>
      <c r="V446" s="3"/>
      <c r="W446" s="3"/>
      <c r="X446" s="3"/>
      <c r="Y446" s="3"/>
      <c r="Z446" s="3"/>
      <c r="AA446" s="3"/>
      <c r="AB446" s="3"/>
      <c r="AC446" s="3"/>
    </row>
    <row r="447" spans="1:29" ht="12.5" x14ac:dyDescent="0.25">
      <c r="A447" s="3"/>
      <c r="B447" s="3"/>
      <c r="C447" s="3"/>
      <c r="D447" s="20"/>
      <c r="E447" s="20"/>
      <c r="F447" s="3"/>
      <c r="G447" s="20"/>
      <c r="H447" s="20"/>
      <c r="I447" s="20"/>
      <c r="J447" s="20"/>
      <c r="K447" s="3"/>
      <c r="L447" s="3"/>
      <c r="M447" s="3"/>
      <c r="N447" s="3"/>
      <c r="O447" s="3"/>
      <c r="P447" s="3"/>
      <c r="Q447" s="3"/>
      <c r="R447" s="3"/>
      <c r="S447" s="3"/>
      <c r="T447" s="3"/>
      <c r="U447" s="3"/>
      <c r="V447" s="3"/>
      <c r="W447" s="3"/>
      <c r="X447" s="3"/>
      <c r="Y447" s="3"/>
      <c r="Z447" s="3"/>
      <c r="AA447" s="3"/>
      <c r="AB447" s="3"/>
      <c r="AC447" s="3"/>
    </row>
    <row r="448" spans="1:29" ht="12.5" x14ac:dyDescent="0.25">
      <c r="A448" s="3"/>
      <c r="B448" s="3"/>
      <c r="C448" s="3"/>
      <c r="D448" s="20"/>
      <c r="E448" s="20"/>
      <c r="F448" s="3"/>
      <c r="G448" s="20"/>
      <c r="H448" s="20"/>
      <c r="I448" s="20"/>
      <c r="J448" s="20"/>
      <c r="K448" s="3"/>
      <c r="L448" s="3"/>
      <c r="M448" s="3"/>
      <c r="N448" s="3"/>
      <c r="O448" s="3"/>
      <c r="P448" s="3"/>
      <c r="Q448" s="3"/>
      <c r="R448" s="3"/>
      <c r="S448" s="3"/>
      <c r="T448" s="3"/>
      <c r="U448" s="3"/>
      <c r="V448" s="3"/>
      <c r="W448" s="3"/>
      <c r="X448" s="3"/>
      <c r="Y448" s="3"/>
      <c r="Z448" s="3"/>
      <c r="AA448" s="3"/>
      <c r="AB448" s="3"/>
      <c r="AC448" s="3"/>
    </row>
    <row r="449" spans="1:29" ht="12.5" x14ac:dyDescent="0.25">
      <c r="A449" s="3"/>
      <c r="B449" s="3"/>
      <c r="C449" s="3"/>
      <c r="D449" s="20"/>
      <c r="E449" s="20"/>
      <c r="F449" s="3"/>
      <c r="G449" s="20"/>
      <c r="H449" s="20"/>
      <c r="I449" s="20"/>
      <c r="J449" s="20"/>
      <c r="K449" s="3"/>
      <c r="L449" s="3"/>
      <c r="M449" s="3"/>
      <c r="N449" s="3"/>
      <c r="O449" s="3"/>
      <c r="P449" s="3"/>
      <c r="Q449" s="3"/>
      <c r="R449" s="3"/>
      <c r="S449" s="3"/>
      <c r="T449" s="3"/>
      <c r="U449" s="3"/>
      <c r="V449" s="3"/>
      <c r="W449" s="3"/>
      <c r="X449" s="3"/>
      <c r="Y449" s="3"/>
      <c r="Z449" s="3"/>
      <c r="AA449" s="3"/>
      <c r="AB449" s="3"/>
      <c r="AC449" s="3"/>
    </row>
    <row r="450" spans="1:29" ht="12.5" x14ac:dyDescent="0.25">
      <c r="A450" s="3"/>
      <c r="B450" s="3"/>
      <c r="C450" s="3"/>
      <c r="D450" s="20"/>
      <c r="E450" s="20"/>
      <c r="F450" s="3"/>
      <c r="G450" s="20"/>
      <c r="H450" s="20"/>
      <c r="I450" s="20"/>
      <c r="J450" s="20"/>
      <c r="K450" s="3"/>
      <c r="L450" s="3"/>
      <c r="M450" s="3"/>
      <c r="N450" s="3"/>
      <c r="O450" s="3"/>
      <c r="P450" s="3"/>
      <c r="Q450" s="3"/>
      <c r="R450" s="3"/>
      <c r="S450" s="3"/>
      <c r="T450" s="3"/>
      <c r="U450" s="3"/>
      <c r="V450" s="3"/>
      <c r="W450" s="3"/>
      <c r="X450" s="3"/>
      <c r="Y450" s="3"/>
      <c r="Z450" s="3"/>
      <c r="AA450" s="3"/>
      <c r="AB450" s="3"/>
      <c r="AC450" s="3"/>
    </row>
    <row r="451" spans="1:29" ht="12.5" x14ac:dyDescent="0.25">
      <c r="A451" s="3"/>
      <c r="B451" s="3"/>
      <c r="C451" s="3"/>
      <c r="D451" s="20"/>
      <c r="E451" s="20"/>
      <c r="F451" s="3"/>
      <c r="G451" s="20"/>
      <c r="H451" s="20"/>
      <c r="I451" s="20"/>
      <c r="J451" s="20"/>
      <c r="K451" s="3"/>
      <c r="L451" s="3"/>
      <c r="M451" s="3"/>
      <c r="N451" s="3"/>
      <c r="O451" s="3"/>
      <c r="P451" s="3"/>
      <c r="Q451" s="3"/>
      <c r="R451" s="3"/>
      <c r="S451" s="3"/>
      <c r="T451" s="3"/>
      <c r="U451" s="3"/>
      <c r="V451" s="3"/>
      <c r="W451" s="3"/>
      <c r="X451" s="3"/>
      <c r="Y451" s="3"/>
      <c r="Z451" s="3"/>
      <c r="AA451" s="3"/>
      <c r="AB451" s="3"/>
      <c r="AC451" s="3"/>
    </row>
    <row r="452" spans="1:29" ht="12.5" x14ac:dyDescent="0.25">
      <c r="A452" s="3"/>
      <c r="B452" s="3"/>
      <c r="C452" s="3"/>
      <c r="D452" s="20"/>
      <c r="E452" s="20"/>
      <c r="F452" s="3"/>
      <c r="G452" s="20"/>
      <c r="H452" s="20"/>
      <c r="I452" s="20"/>
      <c r="J452" s="20"/>
      <c r="K452" s="3"/>
      <c r="L452" s="3"/>
      <c r="M452" s="3"/>
      <c r="N452" s="3"/>
      <c r="O452" s="3"/>
      <c r="P452" s="3"/>
      <c r="Q452" s="3"/>
      <c r="R452" s="3"/>
      <c r="S452" s="3"/>
      <c r="T452" s="3"/>
      <c r="U452" s="3"/>
      <c r="V452" s="3"/>
      <c r="W452" s="3"/>
      <c r="X452" s="3"/>
      <c r="Y452" s="3"/>
      <c r="Z452" s="3"/>
      <c r="AA452" s="3"/>
      <c r="AB452" s="3"/>
      <c r="AC452" s="3"/>
    </row>
    <row r="453" spans="1:29" ht="12.5" x14ac:dyDescent="0.25">
      <c r="A453" s="3"/>
      <c r="B453" s="3"/>
      <c r="C453" s="3"/>
      <c r="D453" s="20"/>
      <c r="E453" s="20"/>
      <c r="F453" s="3"/>
      <c r="G453" s="20"/>
      <c r="H453" s="20"/>
      <c r="I453" s="20"/>
      <c r="J453" s="20"/>
      <c r="K453" s="3"/>
      <c r="L453" s="3"/>
      <c r="M453" s="3"/>
      <c r="N453" s="3"/>
      <c r="O453" s="3"/>
      <c r="P453" s="3"/>
      <c r="Q453" s="3"/>
      <c r="R453" s="3"/>
      <c r="S453" s="3"/>
      <c r="T453" s="3"/>
      <c r="U453" s="3"/>
      <c r="V453" s="3"/>
      <c r="W453" s="3"/>
      <c r="X453" s="3"/>
      <c r="Y453" s="3"/>
      <c r="Z453" s="3"/>
      <c r="AA453" s="3"/>
      <c r="AB453" s="3"/>
      <c r="AC453" s="3"/>
    </row>
    <row r="454" spans="1:29" ht="12.5" x14ac:dyDescent="0.25">
      <c r="A454" s="3"/>
      <c r="B454" s="3"/>
      <c r="C454" s="3"/>
      <c r="D454" s="20"/>
      <c r="E454" s="20"/>
      <c r="F454" s="3"/>
      <c r="G454" s="20"/>
      <c r="H454" s="20"/>
      <c r="I454" s="20"/>
      <c r="J454" s="20"/>
      <c r="K454" s="3"/>
      <c r="L454" s="3"/>
      <c r="M454" s="3"/>
      <c r="N454" s="3"/>
      <c r="O454" s="3"/>
      <c r="P454" s="3"/>
      <c r="Q454" s="3"/>
      <c r="R454" s="3"/>
      <c r="S454" s="3"/>
      <c r="T454" s="3"/>
      <c r="U454" s="3"/>
      <c r="V454" s="3"/>
      <c r="W454" s="3"/>
      <c r="X454" s="3"/>
      <c r="Y454" s="3"/>
      <c r="Z454" s="3"/>
      <c r="AA454" s="3"/>
      <c r="AB454" s="3"/>
      <c r="AC454" s="3"/>
    </row>
    <row r="455" spans="1:29" ht="12.5" x14ac:dyDescent="0.25">
      <c r="A455" s="3"/>
      <c r="B455" s="3"/>
      <c r="C455" s="3"/>
      <c r="D455" s="20"/>
      <c r="E455" s="20"/>
      <c r="F455" s="3"/>
      <c r="G455" s="20"/>
      <c r="H455" s="20"/>
      <c r="I455" s="20"/>
      <c r="J455" s="20"/>
      <c r="K455" s="3"/>
      <c r="L455" s="3"/>
      <c r="M455" s="3"/>
      <c r="N455" s="3"/>
      <c r="O455" s="3"/>
      <c r="P455" s="3"/>
      <c r="Q455" s="3"/>
      <c r="R455" s="3"/>
      <c r="S455" s="3"/>
      <c r="T455" s="3"/>
      <c r="U455" s="3"/>
      <c r="V455" s="3"/>
      <c r="W455" s="3"/>
      <c r="X455" s="3"/>
      <c r="Y455" s="3"/>
      <c r="Z455" s="3"/>
      <c r="AA455" s="3"/>
      <c r="AB455" s="3"/>
      <c r="AC455" s="3"/>
    </row>
    <row r="456" spans="1:29" ht="12.5" x14ac:dyDescent="0.25">
      <c r="A456" s="3"/>
      <c r="B456" s="3"/>
      <c r="C456" s="3"/>
      <c r="D456" s="20"/>
      <c r="E456" s="20"/>
      <c r="F456" s="3"/>
      <c r="G456" s="20"/>
      <c r="H456" s="20"/>
      <c r="I456" s="20"/>
      <c r="J456" s="20"/>
      <c r="K456" s="3"/>
      <c r="L456" s="3"/>
      <c r="M456" s="3"/>
      <c r="N456" s="3"/>
      <c r="O456" s="3"/>
      <c r="P456" s="3"/>
      <c r="Q456" s="3"/>
      <c r="R456" s="3"/>
      <c r="S456" s="3"/>
      <c r="T456" s="3"/>
      <c r="U456" s="3"/>
      <c r="V456" s="3"/>
      <c r="W456" s="3"/>
      <c r="X456" s="3"/>
      <c r="Y456" s="3"/>
      <c r="Z456" s="3"/>
      <c r="AA456" s="3"/>
      <c r="AB456" s="3"/>
      <c r="AC456" s="3"/>
    </row>
    <row r="457" spans="1:29" ht="12.5" x14ac:dyDescent="0.25">
      <c r="A457" s="3"/>
      <c r="B457" s="3"/>
      <c r="C457" s="3"/>
      <c r="D457" s="20"/>
      <c r="E457" s="20"/>
      <c r="F457" s="3"/>
      <c r="G457" s="20"/>
      <c r="H457" s="20"/>
      <c r="I457" s="20"/>
      <c r="J457" s="20"/>
      <c r="K457" s="3"/>
      <c r="L457" s="3"/>
      <c r="M457" s="3"/>
      <c r="N457" s="3"/>
      <c r="O457" s="3"/>
      <c r="P457" s="3"/>
      <c r="Q457" s="3"/>
      <c r="R457" s="3"/>
      <c r="S457" s="3"/>
      <c r="T457" s="3"/>
      <c r="U457" s="3"/>
      <c r="V457" s="3"/>
      <c r="W457" s="3"/>
      <c r="X457" s="3"/>
      <c r="Y457" s="3"/>
      <c r="Z457" s="3"/>
      <c r="AA457" s="3"/>
      <c r="AB457" s="3"/>
      <c r="AC457" s="3"/>
    </row>
    <row r="458" spans="1:29" ht="12.5" x14ac:dyDescent="0.25">
      <c r="A458" s="3"/>
      <c r="B458" s="3"/>
      <c r="C458" s="3"/>
      <c r="D458" s="20"/>
      <c r="E458" s="20"/>
      <c r="F458" s="3"/>
      <c r="G458" s="20"/>
      <c r="H458" s="20"/>
      <c r="I458" s="20"/>
      <c r="J458" s="20"/>
      <c r="K458" s="3"/>
      <c r="L458" s="3"/>
      <c r="M458" s="3"/>
      <c r="N458" s="3"/>
      <c r="O458" s="3"/>
      <c r="P458" s="3"/>
      <c r="Q458" s="3"/>
      <c r="R458" s="3"/>
      <c r="S458" s="3"/>
      <c r="T458" s="3"/>
      <c r="U458" s="3"/>
      <c r="V458" s="3"/>
      <c r="W458" s="3"/>
      <c r="X458" s="3"/>
      <c r="Y458" s="3"/>
      <c r="Z458" s="3"/>
      <c r="AA458" s="3"/>
      <c r="AB458" s="3"/>
      <c r="AC458" s="3"/>
    </row>
    <row r="459" spans="1:29" ht="12.5" x14ac:dyDescent="0.25">
      <c r="A459" s="3"/>
      <c r="B459" s="3"/>
      <c r="C459" s="3"/>
      <c r="D459" s="20"/>
      <c r="E459" s="20"/>
      <c r="F459" s="3"/>
      <c r="G459" s="20"/>
      <c r="H459" s="20"/>
      <c r="I459" s="20"/>
      <c r="J459" s="20"/>
      <c r="K459" s="3"/>
      <c r="L459" s="3"/>
      <c r="M459" s="3"/>
      <c r="N459" s="3"/>
      <c r="O459" s="3"/>
      <c r="P459" s="3"/>
      <c r="Q459" s="3"/>
      <c r="R459" s="3"/>
      <c r="S459" s="3"/>
      <c r="T459" s="3"/>
      <c r="U459" s="3"/>
      <c r="V459" s="3"/>
      <c r="W459" s="3"/>
      <c r="X459" s="3"/>
      <c r="Y459" s="3"/>
      <c r="Z459" s="3"/>
      <c r="AA459" s="3"/>
      <c r="AB459" s="3"/>
      <c r="AC459" s="3"/>
    </row>
    <row r="460" spans="1:29" ht="12.5" x14ac:dyDescent="0.25">
      <c r="A460" s="3"/>
      <c r="B460" s="3"/>
      <c r="C460" s="3"/>
      <c r="D460" s="20"/>
      <c r="E460" s="20"/>
      <c r="F460" s="3"/>
      <c r="G460" s="20"/>
      <c r="H460" s="20"/>
      <c r="I460" s="20"/>
      <c r="J460" s="20"/>
      <c r="K460" s="3"/>
      <c r="L460" s="3"/>
      <c r="M460" s="3"/>
      <c r="N460" s="3"/>
      <c r="O460" s="3"/>
      <c r="P460" s="3"/>
      <c r="Q460" s="3"/>
      <c r="R460" s="3"/>
      <c r="S460" s="3"/>
      <c r="T460" s="3"/>
      <c r="U460" s="3"/>
      <c r="V460" s="3"/>
      <c r="W460" s="3"/>
      <c r="X460" s="3"/>
      <c r="Y460" s="3"/>
      <c r="Z460" s="3"/>
      <c r="AA460" s="3"/>
      <c r="AB460" s="3"/>
      <c r="AC460" s="3"/>
    </row>
    <row r="461" spans="1:29" ht="12.5" x14ac:dyDescent="0.25">
      <c r="A461" s="3"/>
      <c r="B461" s="3"/>
      <c r="C461" s="3"/>
      <c r="D461" s="20"/>
      <c r="E461" s="20"/>
      <c r="F461" s="3"/>
      <c r="G461" s="20"/>
      <c r="H461" s="20"/>
      <c r="I461" s="20"/>
      <c r="J461" s="20"/>
      <c r="K461" s="3"/>
      <c r="L461" s="3"/>
      <c r="M461" s="3"/>
      <c r="N461" s="3"/>
      <c r="O461" s="3"/>
      <c r="P461" s="3"/>
      <c r="Q461" s="3"/>
      <c r="R461" s="3"/>
      <c r="S461" s="3"/>
      <c r="T461" s="3"/>
      <c r="U461" s="3"/>
      <c r="V461" s="3"/>
      <c r="W461" s="3"/>
      <c r="X461" s="3"/>
      <c r="Y461" s="3"/>
      <c r="Z461" s="3"/>
      <c r="AA461" s="3"/>
      <c r="AB461" s="3"/>
      <c r="AC461" s="3"/>
    </row>
    <row r="462" spans="1:29" ht="12.5" x14ac:dyDescent="0.25">
      <c r="A462" s="3"/>
      <c r="B462" s="3"/>
      <c r="C462" s="3"/>
      <c r="D462" s="20"/>
      <c r="E462" s="20"/>
      <c r="F462" s="3"/>
      <c r="G462" s="20"/>
      <c r="H462" s="20"/>
      <c r="I462" s="20"/>
      <c r="J462" s="20"/>
      <c r="K462" s="3"/>
      <c r="L462" s="3"/>
      <c r="M462" s="3"/>
      <c r="N462" s="3"/>
      <c r="O462" s="3"/>
      <c r="P462" s="3"/>
      <c r="Q462" s="3"/>
      <c r="R462" s="3"/>
      <c r="S462" s="3"/>
      <c r="T462" s="3"/>
      <c r="U462" s="3"/>
      <c r="V462" s="3"/>
      <c r="W462" s="3"/>
      <c r="X462" s="3"/>
      <c r="Y462" s="3"/>
      <c r="Z462" s="3"/>
      <c r="AA462" s="3"/>
      <c r="AB462" s="3"/>
      <c r="AC462" s="3"/>
    </row>
    <row r="463" spans="1:29" ht="12.5" x14ac:dyDescent="0.25">
      <c r="A463" s="3"/>
      <c r="B463" s="3"/>
      <c r="C463" s="3"/>
      <c r="D463" s="20"/>
      <c r="E463" s="20"/>
      <c r="F463" s="3"/>
      <c r="G463" s="20"/>
      <c r="H463" s="20"/>
      <c r="I463" s="20"/>
      <c r="J463" s="20"/>
      <c r="K463" s="3"/>
      <c r="L463" s="3"/>
      <c r="M463" s="3"/>
      <c r="N463" s="3"/>
      <c r="O463" s="3"/>
      <c r="P463" s="3"/>
      <c r="Q463" s="3"/>
      <c r="R463" s="3"/>
      <c r="S463" s="3"/>
      <c r="T463" s="3"/>
      <c r="U463" s="3"/>
      <c r="V463" s="3"/>
      <c r="W463" s="3"/>
      <c r="X463" s="3"/>
      <c r="Y463" s="3"/>
      <c r="Z463" s="3"/>
      <c r="AA463" s="3"/>
      <c r="AB463" s="3"/>
      <c r="AC463" s="3"/>
    </row>
    <row r="464" spans="1:29" ht="12.5" x14ac:dyDescent="0.25">
      <c r="A464" s="3"/>
      <c r="B464" s="3"/>
      <c r="C464" s="3"/>
      <c r="D464" s="20"/>
      <c r="E464" s="20"/>
      <c r="F464" s="3"/>
      <c r="G464" s="20"/>
      <c r="H464" s="20"/>
      <c r="I464" s="20"/>
      <c r="J464" s="20"/>
      <c r="K464" s="3"/>
      <c r="L464" s="3"/>
      <c r="M464" s="3"/>
      <c r="N464" s="3"/>
      <c r="O464" s="3"/>
      <c r="P464" s="3"/>
      <c r="Q464" s="3"/>
      <c r="R464" s="3"/>
      <c r="S464" s="3"/>
      <c r="T464" s="3"/>
      <c r="U464" s="3"/>
      <c r="V464" s="3"/>
      <c r="W464" s="3"/>
      <c r="X464" s="3"/>
      <c r="Y464" s="3"/>
      <c r="Z464" s="3"/>
      <c r="AA464" s="3"/>
      <c r="AB464" s="3"/>
      <c r="AC464" s="3"/>
    </row>
    <row r="465" spans="1:29" ht="12.5" x14ac:dyDescent="0.25">
      <c r="A465" s="3"/>
      <c r="B465" s="3"/>
      <c r="C465" s="3"/>
      <c r="D465" s="20"/>
      <c r="E465" s="20"/>
      <c r="F465" s="3"/>
      <c r="G465" s="20"/>
      <c r="H465" s="20"/>
      <c r="I465" s="20"/>
      <c r="J465" s="20"/>
      <c r="K465" s="3"/>
      <c r="L465" s="3"/>
      <c r="M465" s="3"/>
      <c r="N465" s="3"/>
      <c r="O465" s="3"/>
      <c r="P465" s="3"/>
      <c r="Q465" s="3"/>
      <c r="R465" s="3"/>
      <c r="S465" s="3"/>
      <c r="T465" s="3"/>
      <c r="U465" s="3"/>
      <c r="V465" s="3"/>
      <c r="W465" s="3"/>
      <c r="X465" s="3"/>
      <c r="Y465" s="3"/>
      <c r="Z465" s="3"/>
      <c r="AA465" s="3"/>
      <c r="AB465" s="3"/>
      <c r="AC465" s="3"/>
    </row>
    <row r="466" spans="1:29" ht="12.5" x14ac:dyDescent="0.25">
      <c r="A466" s="3"/>
      <c r="B466" s="3"/>
      <c r="C466" s="3"/>
      <c r="D466" s="20"/>
      <c r="E466" s="20"/>
      <c r="F466" s="3"/>
      <c r="G466" s="20"/>
      <c r="H466" s="20"/>
      <c r="I466" s="20"/>
      <c r="J466" s="20"/>
      <c r="K466" s="3"/>
      <c r="L466" s="3"/>
      <c r="M466" s="3"/>
      <c r="N466" s="3"/>
      <c r="O466" s="3"/>
      <c r="P466" s="3"/>
      <c r="Q466" s="3"/>
      <c r="R466" s="3"/>
      <c r="S466" s="3"/>
      <c r="T466" s="3"/>
      <c r="U466" s="3"/>
      <c r="V466" s="3"/>
      <c r="W466" s="3"/>
      <c r="X466" s="3"/>
      <c r="Y466" s="3"/>
      <c r="Z466" s="3"/>
      <c r="AA466" s="3"/>
      <c r="AB466" s="3"/>
      <c r="AC466" s="3"/>
    </row>
    <row r="467" spans="1:29" ht="12.5" x14ac:dyDescent="0.25">
      <c r="A467" s="3"/>
      <c r="B467" s="3"/>
      <c r="C467" s="3"/>
      <c r="D467" s="20"/>
      <c r="E467" s="20"/>
      <c r="F467" s="3"/>
      <c r="G467" s="20"/>
      <c r="H467" s="20"/>
      <c r="I467" s="20"/>
      <c r="J467" s="20"/>
      <c r="K467" s="3"/>
      <c r="L467" s="3"/>
      <c r="M467" s="3"/>
      <c r="N467" s="3"/>
      <c r="O467" s="3"/>
      <c r="P467" s="3"/>
      <c r="Q467" s="3"/>
      <c r="R467" s="3"/>
      <c r="S467" s="3"/>
      <c r="T467" s="3"/>
      <c r="U467" s="3"/>
      <c r="V467" s="3"/>
      <c r="W467" s="3"/>
      <c r="X467" s="3"/>
      <c r="Y467" s="3"/>
      <c r="Z467" s="3"/>
      <c r="AA467" s="3"/>
      <c r="AB467" s="3"/>
      <c r="AC467" s="3"/>
    </row>
    <row r="468" spans="1:29" ht="12.5" x14ac:dyDescent="0.25">
      <c r="A468" s="3"/>
      <c r="B468" s="3"/>
      <c r="C468" s="3"/>
      <c r="D468" s="20"/>
      <c r="E468" s="20"/>
      <c r="F468" s="3"/>
      <c r="G468" s="20"/>
      <c r="H468" s="20"/>
      <c r="I468" s="20"/>
      <c r="J468" s="20"/>
      <c r="K468" s="3"/>
      <c r="L468" s="3"/>
      <c r="M468" s="3"/>
      <c r="N468" s="3"/>
      <c r="O468" s="3"/>
      <c r="P468" s="3"/>
      <c r="Q468" s="3"/>
      <c r="R468" s="3"/>
      <c r="S468" s="3"/>
      <c r="T468" s="3"/>
      <c r="U468" s="3"/>
      <c r="V468" s="3"/>
      <c r="W468" s="3"/>
      <c r="X468" s="3"/>
      <c r="Y468" s="3"/>
      <c r="Z468" s="3"/>
      <c r="AA468" s="3"/>
      <c r="AB468" s="3"/>
      <c r="AC468" s="3"/>
    </row>
    <row r="469" spans="1:29" ht="12.5" x14ac:dyDescent="0.25">
      <c r="A469" s="3"/>
      <c r="B469" s="3"/>
      <c r="C469" s="3"/>
      <c r="D469" s="20"/>
      <c r="E469" s="20"/>
      <c r="F469" s="3"/>
      <c r="G469" s="20"/>
      <c r="H469" s="20"/>
      <c r="I469" s="20"/>
      <c r="J469" s="20"/>
      <c r="K469" s="3"/>
      <c r="L469" s="3"/>
      <c r="M469" s="3"/>
      <c r="N469" s="3"/>
      <c r="O469" s="3"/>
      <c r="P469" s="3"/>
      <c r="Q469" s="3"/>
      <c r="R469" s="3"/>
      <c r="S469" s="3"/>
      <c r="T469" s="3"/>
      <c r="U469" s="3"/>
      <c r="V469" s="3"/>
      <c r="W469" s="3"/>
      <c r="X469" s="3"/>
      <c r="Y469" s="3"/>
      <c r="Z469" s="3"/>
      <c r="AA469" s="3"/>
      <c r="AB469" s="3"/>
      <c r="AC469" s="3"/>
    </row>
    <row r="470" spans="1:29" ht="12.5" x14ac:dyDescent="0.25">
      <c r="A470" s="3"/>
      <c r="B470" s="3"/>
      <c r="C470" s="3"/>
      <c r="D470" s="20"/>
      <c r="E470" s="20"/>
      <c r="F470" s="3"/>
      <c r="G470" s="20"/>
      <c r="H470" s="20"/>
      <c r="I470" s="20"/>
      <c r="J470" s="20"/>
      <c r="K470" s="3"/>
      <c r="L470" s="3"/>
      <c r="M470" s="3"/>
      <c r="N470" s="3"/>
      <c r="O470" s="3"/>
      <c r="P470" s="3"/>
      <c r="Q470" s="3"/>
      <c r="R470" s="3"/>
      <c r="S470" s="3"/>
      <c r="T470" s="3"/>
      <c r="U470" s="3"/>
      <c r="V470" s="3"/>
      <c r="W470" s="3"/>
      <c r="X470" s="3"/>
      <c r="Y470" s="3"/>
      <c r="Z470" s="3"/>
      <c r="AA470" s="3"/>
      <c r="AB470" s="3"/>
      <c r="AC470" s="3"/>
    </row>
    <row r="471" spans="1:29" ht="12.5" x14ac:dyDescent="0.25">
      <c r="A471" s="3"/>
      <c r="B471" s="3"/>
      <c r="C471" s="3"/>
      <c r="D471" s="20"/>
      <c r="E471" s="20"/>
      <c r="F471" s="3"/>
      <c r="G471" s="20"/>
      <c r="H471" s="20"/>
      <c r="I471" s="20"/>
      <c r="J471" s="20"/>
      <c r="K471" s="3"/>
      <c r="L471" s="3"/>
      <c r="M471" s="3"/>
      <c r="N471" s="3"/>
      <c r="O471" s="3"/>
      <c r="P471" s="3"/>
      <c r="Q471" s="3"/>
      <c r="R471" s="3"/>
      <c r="S471" s="3"/>
      <c r="T471" s="3"/>
      <c r="U471" s="3"/>
      <c r="V471" s="3"/>
      <c r="W471" s="3"/>
      <c r="X471" s="3"/>
      <c r="Y471" s="3"/>
      <c r="Z471" s="3"/>
      <c r="AA471" s="3"/>
      <c r="AB471" s="3"/>
      <c r="AC471" s="3"/>
    </row>
    <row r="472" spans="1:29" ht="12.5" x14ac:dyDescent="0.25">
      <c r="A472" s="3"/>
      <c r="B472" s="3"/>
      <c r="C472" s="3"/>
      <c r="D472" s="20"/>
      <c r="E472" s="20"/>
      <c r="F472" s="3"/>
      <c r="G472" s="20"/>
      <c r="H472" s="20"/>
      <c r="I472" s="20"/>
      <c r="J472" s="20"/>
      <c r="K472" s="3"/>
      <c r="L472" s="3"/>
      <c r="M472" s="3"/>
      <c r="N472" s="3"/>
      <c r="O472" s="3"/>
      <c r="P472" s="3"/>
      <c r="Q472" s="3"/>
      <c r="R472" s="3"/>
      <c r="S472" s="3"/>
      <c r="T472" s="3"/>
      <c r="U472" s="3"/>
      <c r="V472" s="3"/>
      <c r="W472" s="3"/>
      <c r="X472" s="3"/>
      <c r="Y472" s="3"/>
      <c r="Z472" s="3"/>
      <c r="AA472" s="3"/>
      <c r="AB472" s="3"/>
      <c r="AC472" s="3"/>
    </row>
    <row r="473" spans="1:29" ht="12.5" x14ac:dyDescent="0.25">
      <c r="A473" s="3"/>
      <c r="B473" s="3"/>
      <c r="C473" s="3"/>
      <c r="D473" s="20"/>
      <c r="E473" s="20"/>
      <c r="F473" s="3"/>
      <c r="G473" s="20"/>
      <c r="H473" s="20"/>
      <c r="I473" s="20"/>
      <c r="J473" s="20"/>
      <c r="K473" s="3"/>
      <c r="L473" s="3"/>
      <c r="M473" s="3"/>
      <c r="N473" s="3"/>
      <c r="O473" s="3"/>
      <c r="P473" s="3"/>
      <c r="Q473" s="3"/>
      <c r="R473" s="3"/>
      <c r="S473" s="3"/>
      <c r="T473" s="3"/>
      <c r="U473" s="3"/>
      <c r="V473" s="3"/>
      <c r="W473" s="3"/>
      <c r="X473" s="3"/>
      <c r="Y473" s="3"/>
      <c r="Z473" s="3"/>
      <c r="AA473" s="3"/>
      <c r="AB473" s="3"/>
      <c r="AC473" s="3"/>
    </row>
    <row r="474" spans="1:29" ht="12.5" x14ac:dyDescent="0.25">
      <c r="A474" s="3"/>
      <c r="B474" s="3"/>
      <c r="C474" s="3"/>
      <c r="D474" s="20"/>
      <c r="E474" s="20"/>
      <c r="F474" s="3"/>
      <c r="G474" s="20"/>
      <c r="H474" s="20"/>
      <c r="I474" s="20"/>
      <c r="J474" s="20"/>
      <c r="K474" s="3"/>
      <c r="L474" s="3"/>
      <c r="M474" s="3"/>
      <c r="N474" s="3"/>
      <c r="O474" s="3"/>
      <c r="P474" s="3"/>
      <c r="Q474" s="3"/>
      <c r="R474" s="3"/>
      <c r="S474" s="3"/>
      <c r="T474" s="3"/>
      <c r="U474" s="3"/>
      <c r="V474" s="3"/>
      <c r="W474" s="3"/>
      <c r="X474" s="3"/>
      <c r="Y474" s="3"/>
      <c r="Z474" s="3"/>
      <c r="AA474" s="3"/>
      <c r="AB474" s="3"/>
      <c r="AC474" s="3"/>
    </row>
    <row r="475" spans="1:29" ht="12.5" x14ac:dyDescent="0.25">
      <c r="A475" s="3"/>
      <c r="B475" s="3"/>
      <c r="C475" s="3"/>
      <c r="D475" s="20"/>
      <c r="E475" s="20"/>
      <c r="F475" s="3"/>
      <c r="G475" s="20"/>
      <c r="H475" s="20"/>
      <c r="I475" s="20"/>
      <c r="J475" s="20"/>
      <c r="K475" s="3"/>
      <c r="L475" s="3"/>
      <c r="M475" s="3"/>
      <c r="N475" s="3"/>
      <c r="O475" s="3"/>
      <c r="P475" s="3"/>
      <c r="Q475" s="3"/>
      <c r="R475" s="3"/>
      <c r="S475" s="3"/>
      <c r="T475" s="3"/>
      <c r="U475" s="3"/>
      <c r="V475" s="3"/>
      <c r="W475" s="3"/>
      <c r="X475" s="3"/>
      <c r="Y475" s="3"/>
      <c r="Z475" s="3"/>
      <c r="AA475" s="3"/>
      <c r="AB475" s="3"/>
      <c r="AC475" s="3"/>
    </row>
    <row r="476" spans="1:29" ht="12.5" x14ac:dyDescent="0.25">
      <c r="A476" s="3"/>
      <c r="B476" s="3"/>
      <c r="C476" s="3"/>
      <c r="D476" s="20"/>
      <c r="E476" s="20"/>
      <c r="F476" s="3"/>
      <c r="G476" s="20"/>
      <c r="H476" s="20"/>
      <c r="I476" s="20"/>
      <c r="J476" s="20"/>
      <c r="K476" s="3"/>
      <c r="L476" s="3"/>
      <c r="M476" s="3"/>
      <c r="N476" s="3"/>
      <c r="O476" s="3"/>
      <c r="P476" s="3"/>
      <c r="Q476" s="3"/>
      <c r="R476" s="3"/>
      <c r="S476" s="3"/>
      <c r="T476" s="3"/>
      <c r="U476" s="3"/>
      <c r="V476" s="3"/>
      <c r="W476" s="3"/>
      <c r="X476" s="3"/>
      <c r="Y476" s="3"/>
      <c r="Z476" s="3"/>
      <c r="AA476" s="3"/>
      <c r="AB476" s="3"/>
      <c r="AC476" s="3"/>
    </row>
    <row r="477" spans="1:29" ht="12.5" x14ac:dyDescent="0.25">
      <c r="A477" s="3"/>
      <c r="B477" s="3"/>
      <c r="C477" s="3"/>
      <c r="D477" s="20"/>
      <c r="E477" s="20"/>
      <c r="F477" s="3"/>
      <c r="G477" s="20"/>
      <c r="H477" s="20"/>
      <c r="I477" s="20"/>
      <c r="J477" s="20"/>
      <c r="K477" s="3"/>
      <c r="L477" s="3"/>
      <c r="M477" s="3"/>
      <c r="N477" s="3"/>
      <c r="O477" s="3"/>
      <c r="P477" s="3"/>
      <c r="Q477" s="3"/>
      <c r="R477" s="3"/>
      <c r="S477" s="3"/>
      <c r="T477" s="3"/>
      <c r="U477" s="3"/>
      <c r="V477" s="3"/>
      <c r="W477" s="3"/>
      <c r="X477" s="3"/>
      <c r="Y477" s="3"/>
      <c r="Z477" s="3"/>
      <c r="AA477" s="3"/>
      <c r="AB477" s="3"/>
      <c r="AC477" s="3"/>
    </row>
    <row r="478" spans="1:29" ht="12.5" x14ac:dyDescent="0.25">
      <c r="A478" s="3"/>
      <c r="B478" s="3"/>
      <c r="C478" s="3"/>
      <c r="D478" s="20"/>
      <c r="E478" s="20"/>
      <c r="F478" s="3"/>
      <c r="G478" s="20"/>
      <c r="H478" s="20"/>
      <c r="I478" s="20"/>
      <c r="J478" s="20"/>
      <c r="K478" s="3"/>
      <c r="L478" s="3"/>
      <c r="M478" s="3"/>
      <c r="N478" s="3"/>
      <c r="O478" s="3"/>
      <c r="P478" s="3"/>
      <c r="Q478" s="3"/>
      <c r="R478" s="3"/>
      <c r="S478" s="3"/>
      <c r="T478" s="3"/>
      <c r="U478" s="3"/>
      <c r="V478" s="3"/>
      <c r="W478" s="3"/>
      <c r="X478" s="3"/>
      <c r="Y478" s="3"/>
      <c r="Z478" s="3"/>
      <c r="AA478" s="3"/>
      <c r="AB478" s="3"/>
      <c r="AC478" s="3"/>
    </row>
    <row r="479" spans="1:29" ht="12.5" x14ac:dyDescent="0.25">
      <c r="A479" s="3"/>
      <c r="B479" s="3"/>
      <c r="C479" s="3"/>
      <c r="D479" s="20"/>
      <c r="E479" s="20"/>
      <c r="F479" s="3"/>
      <c r="G479" s="20"/>
      <c r="H479" s="20"/>
      <c r="I479" s="20"/>
      <c r="J479" s="20"/>
      <c r="K479" s="3"/>
      <c r="L479" s="3"/>
      <c r="M479" s="3"/>
      <c r="N479" s="3"/>
      <c r="O479" s="3"/>
      <c r="P479" s="3"/>
      <c r="Q479" s="3"/>
      <c r="R479" s="3"/>
      <c r="S479" s="3"/>
      <c r="T479" s="3"/>
      <c r="U479" s="3"/>
      <c r="V479" s="3"/>
      <c r="W479" s="3"/>
      <c r="X479" s="3"/>
      <c r="Y479" s="3"/>
      <c r="Z479" s="3"/>
      <c r="AA479" s="3"/>
      <c r="AB479" s="3"/>
      <c r="AC479" s="3"/>
    </row>
    <row r="480" spans="1:29" ht="12.5" x14ac:dyDescent="0.25">
      <c r="A480" s="3"/>
      <c r="B480" s="3"/>
      <c r="C480" s="3"/>
      <c r="D480" s="20"/>
      <c r="E480" s="20"/>
      <c r="F480" s="3"/>
      <c r="G480" s="20"/>
      <c r="H480" s="20"/>
      <c r="I480" s="20"/>
      <c r="J480" s="20"/>
      <c r="K480" s="3"/>
      <c r="L480" s="3"/>
      <c r="M480" s="3"/>
      <c r="N480" s="3"/>
      <c r="O480" s="3"/>
      <c r="P480" s="3"/>
      <c r="Q480" s="3"/>
      <c r="R480" s="3"/>
      <c r="S480" s="3"/>
      <c r="T480" s="3"/>
      <c r="U480" s="3"/>
      <c r="V480" s="3"/>
      <c r="W480" s="3"/>
      <c r="X480" s="3"/>
      <c r="Y480" s="3"/>
      <c r="Z480" s="3"/>
      <c r="AA480" s="3"/>
      <c r="AB480" s="3"/>
      <c r="AC480" s="3"/>
    </row>
    <row r="481" spans="1:29" ht="12.5" x14ac:dyDescent="0.25">
      <c r="A481" s="3"/>
      <c r="B481" s="3"/>
      <c r="C481" s="3"/>
      <c r="D481" s="20"/>
      <c r="E481" s="20"/>
      <c r="F481" s="3"/>
      <c r="G481" s="20"/>
      <c r="H481" s="20"/>
      <c r="I481" s="20"/>
      <c r="J481" s="20"/>
      <c r="K481" s="3"/>
      <c r="L481" s="3"/>
      <c r="M481" s="3"/>
      <c r="N481" s="3"/>
      <c r="O481" s="3"/>
      <c r="P481" s="3"/>
      <c r="Q481" s="3"/>
      <c r="R481" s="3"/>
      <c r="S481" s="3"/>
      <c r="T481" s="3"/>
      <c r="U481" s="3"/>
      <c r="V481" s="3"/>
      <c r="W481" s="3"/>
      <c r="X481" s="3"/>
      <c r="Y481" s="3"/>
      <c r="Z481" s="3"/>
      <c r="AA481" s="3"/>
      <c r="AB481" s="3"/>
      <c r="AC481" s="3"/>
    </row>
    <row r="482" spans="1:29" ht="12.5" x14ac:dyDescent="0.25">
      <c r="A482" s="3"/>
      <c r="B482" s="3"/>
      <c r="C482" s="3"/>
      <c r="D482" s="20"/>
      <c r="E482" s="20"/>
      <c r="F482" s="3"/>
      <c r="G482" s="20"/>
      <c r="H482" s="20"/>
      <c r="I482" s="20"/>
      <c r="J482" s="20"/>
      <c r="K482" s="3"/>
      <c r="L482" s="3"/>
      <c r="M482" s="3"/>
      <c r="N482" s="3"/>
      <c r="O482" s="3"/>
      <c r="P482" s="3"/>
      <c r="Q482" s="3"/>
      <c r="R482" s="3"/>
      <c r="S482" s="3"/>
      <c r="T482" s="3"/>
      <c r="U482" s="3"/>
      <c r="V482" s="3"/>
      <c r="W482" s="3"/>
      <c r="X482" s="3"/>
      <c r="Y482" s="3"/>
      <c r="Z482" s="3"/>
      <c r="AA482" s="3"/>
      <c r="AB482" s="3"/>
      <c r="AC482" s="3"/>
    </row>
    <row r="483" spans="1:29" ht="12.5" x14ac:dyDescent="0.25">
      <c r="A483" s="3"/>
      <c r="B483" s="3"/>
      <c r="C483" s="3"/>
      <c r="D483" s="20"/>
      <c r="E483" s="20"/>
      <c r="F483" s="3"/>
      <c r="G483" s="20"/>
      <c r="H483" s="20"/>
      <c r="I483" s="20"/>
      <c r="J483" s="20"/>
      <c r="K483" s="3"/>
      <c r="L483" s="3"/>
      <c r="M483" s="3"/>
      <c r="N483" s="3"/>
      <c r="O483" s="3"/>
      <c r="P483" s="3"/>
      <c r="Q483" s="3"/>
      <c r="R483" s="3"/>
      <c r="S483" s="3"/>
      <c r="T483" s="3"/>
      <c r="U483" s="3"/>
      <c r="V483" s="3"/>
      <c r="W483" s="3"/>
      <c r="X483" s="3"/>
      <c r="Y483" s="3"/>
      <c r="Z483" s="3"/>
      <c r="AA483" s="3"/>
      <c r="AB483" s="3"/>
      <c r="AC483" s="3"/>
    </row>
    <row r="484" spans="1:29" ht="12.5" x14ac:dyDescent="0.25">
      <c r="A484" s="3"/>
      <c r="B484" s="3"/>
      <c r="C484" s="3"/>
      <c r="D484" s="20"/>
      <c r="E484" s="20"/>
      <c r="F484" s="3"/>
      <c r="G484" s="20"/>
      <c r="H484" s="20"/>
      <c r="I484" s="20"/>
      <c r="J484" s="20"/>
      <c r="K484" s="3"/>
      <c r="L484" s="3"/>
      <c r="M484" s="3"/>
      <c r="N484" s="3"/>
      <c r="O484" s="3"/>
      <c r="P484" s="3"/>
      <c r="Q484" s="3"/>
      <c r="R484" s="3"/>
      <c r="S484" s="3"/>
      <c r="T484" s="3"/>
      <c r="U484" s="3"/>
      <c r="V484" s="3"/>
      <c r="W484" s="3"/>
      <c r="X484" s="3"/>
      <c r="Y484" s="3"/>
      <c r="Z484" s="3"/>
      <c r="AA484" s="3"/>
      <c r="AB484" s="3"/>
      <c r="AC484" s="3"/>
    </row>
    <row r="485" spans="1:29" ht="12.5" x14ac:dyDescent="0.25">
      <c r="A485" s="3"/>
      <c r="B485" s="3"/>
      <c r="C485" s="3"/>
      <c r="D485" s="20"/>
      <c r="E485" s="20"/>
      <c r="F485" s="3"/>
      <c r="G485" s="20"/>
      <c r="H485" s="20"/>
      <c r="I485" s="20"/>
      <c r="J485" s="20"/>
      <c r="K485" s="3"/>
      <c r="L485" s="3"/>
      <c r="M485" s="3"/>
      <c r="N485" s="3"/>
      <c r="O485" s="3"/>
      <c r="P485" s="3"/>
      <c r="Q485" s="3"/>
      <c r="R485" s="3"/>
      <c r="S485" s="3"/>
      <c r="T485" s="3"/>
      <c r="U485" s="3"/>
      <c r="V485" s="3"/>
      <c r="W485" s="3"/>
      <c r="X485" s="3"/>
      <c r="Y485" s="3"/>
      <c r="Z485" s="3"/>
      <c r="AA485" s="3"/>
      <c r="AB485" s="3"/>
      <c r="AC485" s="3"/>
    </row>
    <row r="486" spans="1:29" ht="12.5" x14ac:dyDescent="0.25">
      <c r="A486" s="3"/>
      <c r="B486" s="3"/>
      <c r="C486" s="3"/>
      <c r="D486" s="20"/>
      <c r="E486" s="20"/>
      <c r="F486" s="3"/>
      <c r="G486" s="20"/>
      <c r="H486" s="20"/>
      <c r="I486" s="20"/>
      <c r="J486" s="20"/>
      <c r="K486" s="3"/>
      <c r="L486" s="3"/>
      <c r="M486" s="3"/>
      <c r="N486" s="3"/>
      <c r="O486" s="3"/>
      <c r="P486" s="3"/>
      <c r="Q486" s="3"/>
      <c r="R486" s="3"/>
      <c r="S486" s="3"/>
      <c r="T486" s="3"/>
      <c r="U486" s="3"/>
      <c r="V486" s="3"/>
      <c r="W486" s="3"/>
      <c r="X486" s="3"/>
      <c r="Y486" s="3"/>
      <c r="Z486" s="3"/>
      <c r="AA486" s="3"/>
      <c r="AB486" s="3"/>
      <c r="AC486" s="3"/>
    </row>
    <row r="487" spans="1:29" ht="12.5" x14ac:dyDescent="0.25">
      <c r="A487" s="3"/>
      <c r="B487" s="3"/>
      <c r="C487" s="3"/>
      <c r="D487" s="20"/>
      <c r="E487" s="20"/>
      <c r="F487" s="3"/>
      <c r="G487" s="20"/>
      <c r="H487" s="20"/>
      <c r="I487" s="20"/>
      <c r="J487" s="20"/>
      <c r="K487" s="3"/>
      <c r="L487" s="3"/>
      <c r="M487" s="3"/>
      <c r="N487" s="3"/>
      <c r="O487" s="3"/>
      <c r="P487" s="3"/>
      <c r="Q487" s="3"/>
      <c r="R487" s="3"/>
      <c r="S487" s="3"/>
      <c r="T487" s="3"/>
      <c r="U487" s="3"/>
      <c r="V487" s="3"/>
      <c r="W487" s="3"/>
      <c r="X487" s="3"/>
      <c r="Y487" s="3"/>
      <c r="Z487" s="3"/>
      <c r="AA487" s="3"/>
      <c r="AB487" s="3"/>
      <c r="AC487" s="3"/>
    </row>
    <row r="488" spans="1:29" ht="12.5" x14ac:dyDescent="0.25">
      <c r="A488" s="3"/>
      <c r="B488" s="3"/>
      <c r="C488" s="3"/>
      <c r="D488" s="20"/>
      <c r="E488" s="20"/>
      <c r="F488" s="3"/>
      <c r="G488" s="20"/>
      <c r="H488" s="20"/>
      <c r="I488" s="20"/>
      <c r="J488" s="20"/>
      <c r="K488" s="3"/>
      <c r="L488" s="3"/>
      <c r="M488" s="3"/>
      <c r="N488" s="3"/>
      <c r="O488" s="3"/>
      <c r="P488" s="3"/>
      <c r="Q488" s="3"/>
      <c r="R488" s="3"/>
      <c r="S488" s="3"/>
      <c r="T488" s="3"/>
      <c r="U488" s="3"/>
      <c r="V488" s="3"/>
      <c r="W488" s="3"/>
      <c r="X488" s="3"/>
      <c r="Y488" s="3"/>
      <c r="Z488" s="3"/>
      <c r="AA488" s="3"/>
      <c r="AB488" s="3"/>
      <c r="AC488" s="3"/>
    </row>
    <row r="489" spans="1:29" ht="12.5" x14ac:dyDescent="0.25">
      <c r="A489" s="3"/>
      <c r="B489" s="3"/>
      <c r="C489" s="3"/>
      <c r="D489" s="20"/>
      <c r="E489" s="20"/>
      <c r="F489" s="3"/>
      <c r="G489" s="20"/>
      <c r="H489" s="20"/>
      <c r="I489" s="20"/>
      <c r="J489" s="20"/>
      <c r="K489" s="3"/>
      <c r="L489" s="3"/>
      <c r="M489" s="3"/>
      <c r="N489" s="3"/>
      <c r="O489" s="3"/>
      <c r="P489" s="3"/>
      <c r="Q489" s="3"/>
      <c r="R489" s="3"/>
      <c r="S489" s="3"/>
      <c r="T489" s="3"/>
      <c r="U489" s="3"/>
      <c r="V489" s="3"/>
      <c r="W489" s="3"/>
      <c r="X489" s="3"/>
      <c r="Y489" s="3"/>
      <c r="Z489" s="3"/>
      <c r="AA489" s="3"/>
      <c r="AB489" s="3"/>
      <c r="AC489" s="3"/>
    </row>
    <row r="490" spans="1:29" ht="12.5" x14ac:dyDescent="0.25">
      <c r="A490" s="3"/>
      <c r="B490" s="3"/>
      <c r="C490" s="3"/>
      <c r="D490" s="20"/>
      <c r="E490" s="20"/>
      <c r="F490" s="3"/>
      <c r="G490" s="20"/>
      <c r="H490" s="20"/>
      <c r="I490" s="20"/>
      <c r="J490" s="20"/>
      <c r="K490" s="3"/>
      <c r="L490" s="3"/>
      <c r="M490" s="3"/>
      <c r="N490" s="3"/>
      <c r="O490" s="3"/>
      <c r="P490" s="3"/>
      <c r="Q490" s="3"/>
      <c r="R490" s="3"/>
      <c r="S490" s="3"/>
      <c r="T490" s="3"/>
      <c r="U490" s="3"/>
      <c r="V490" s="3"/>
      <c r="W490" s="3"/>
      <c r="X490" s="3"/>
      <c r="Y490" s="3"/>
      <c r="Z490" s="3"/>
      <c r="AA490" s="3"/>
      <c r="AB490" s="3"/>
      <c r="AC490" s="3"/>
    </row>
    <row r="491" spans="1:29" ht="12.5" x14ac:dyDescent="0.25">
      <c r="A491" s="3"/>
      <c r="B491" s="3"/>
      <c r="C491" s="3"/>
      <c r="D491" s="20"/>
      <c r="E491" s="20"/>
      <c r="F491" s="3"/>
      <c r="G491" s="20"/>
      <c r="H491" s="20"/>
      <c r="I491" s="20"/>
      <c r="J491" s="20"/>
      <c r="K491" s="3"/>
      <c r="L491" s="3"/>
      <c r="M491" s="3"/>
      <c r="N491" s="3"/>
      <c r="O491" s="3"/>
      <c r="P491" s="3"/>
      <c r="Q491" s="3"/>
      <c r="R491" s="3"/>
      <c r="S491" s="3"/>
      <c r="T491" s="3"/>
      <c r="U491" s="3"/>
      <c r="V491" s="3"/>
      <c r="W491" s="3"/>
      <c r="X491" s="3"/>
      <c r="Y491" s="3"/>
      <c r="Z491" s="3"/>
      <c r="AA491" s="3"/>
      <c r="AB491" s="3"/>
      <c r="AC491" s="3"/>
    </row>
    <row r="492" spans="1:29" ht="12.5" x14ac:dyDescent="0.25">
      <c r="A492" s="3"/>
      <c r="B492" s="3"/>
      <c r="C492" s="3"/>
      <c r="D492" s="20"/>
      <c r="E492" s="20"/>
      <c r="F492" s="3"/>
      <c r="G492" s="20"/>
      <c r="H492" s="20"/>
      <c r="I492" s="20"/>
      <c r="J492" s="20"/>
      <c r="K492" s="3"/>
      <c r="L492" s="3"/>
      <c r="M492" s="3"/>
      <c r="N492" s="3"/>
      <c r="O492" s="3"/>
      <c r="P492" s="3"/>
      <c r="Q492" s="3"/>
      <c r="R492" s="3"/>
      <c r="S492" s="3"/>
      <c r="T492" s="3"/>
      <c r="U492" s="3"/>
      <c r="V492" s="3"/>
      <c r="W492" s="3"/>
      <c r="X492" s="3"/>
      <c r="Y492" s="3"/>
      <c r="Z492" s="3"/>
      <c r="AA492" s="3"/>
      <c r="AB492" s="3"/>
      <c r="AC492" s="3"/>
    </row>
    <row r="493" spans="1:29" ht="12.5" x14ac:dyDescent="0.25">
      <c r="A493" s="3"/>
      <c r="B493" s="3"/>
      <c r="C493" s="3"/>
      <c r="D493" s="20"/>
      <c r="E493" s="20"/>
      <c r="F493" s="3"/>
      <c r="G493" s="20"/>
      <c r="H493" s="20"/>
      <c r="I493" s="20"/>
      <c r="J493" s="20"/>
      <c r="K493" s="3"/>
      <c r="L493" s="3"/>
      <c r="M493" s="3"/>
      <c r="N493" s="3"/>
      <c r="O493" s="3"/>
      <c r="P493" s="3"/>
      <c r="Q493" s="3"/>
      <c r="R493" s="3"/>
      <c r="S493" s="3"/>
      <c r="T493" s="3"/>
      <c r="U493" s="3"/>
      <c r="V493" s="3"/>
      <c r="W493" s="3"/>
      <c r="X493" s="3"/>
      <c r="Y493" s="3"/>
      <c r="Z493" s="3"/>
      <c r="AA493" s="3"/>
      <c r="AB493" s="3"/>
      <c r="AC493" s="3"/>
    </row>
    <row r="494" spans="1:29" ht="12.5" x14ac:dyDescent="0.25">
      <c r="A494" s="3"/>
      <c r="B494" s="3"/>
      <c r="C494" s="3"/>
      <c r="D494" s="20"/>
      <c r="E494" s="20"/>
      <c r="F494" s="3"/>
      <c r="G494" s="20"/>
      <c r="H494" s="20"/>
      <c r="I494" s="20"/>
      <c r="J494" s="20"/>
      <c r="K494" s="3"/>
      <c r="L494" s="3"/>
      <c r="M494" s="3"/>
      <c r="N494" s="3"/>
      <c r="O494" s="3"/>
      <c r="P494" s="3"/>
      <c r="Q494" s="3"/>
      <c r="R494" s="3"/>
      <c r="S494" s="3"/>
      <c r="T494" s="3"/>
      <c r="U494" s="3"/>
      <c r="V494" s="3"/>
      <c r="W494" s="3"/>
      <c r="X494" s="3"/>
      <c r="Y494" s="3"/>
      <c r="Z494" s="3"/>
      <c r="AA494" s="3"/>
      <c r="AB494" s="3"/>
      <c r="AC494" s="3"/>
    </row>
    <row r="495" spans="1:29" ht="12.5" x14ac:dyDescent="0.25">
      <c r="A495" s="3"/>
      <c r="B495" s="3"/>
      <c r="C495" s="3"/>
      <c r="D495" s="20"/>
      <c r="E495" s="20"/>
      <c r="F495" s="3"/>
      <c r="G495" s="20"/>
      <c r="H495" s="20"/>
      <c r="I495" s="20"/>
      <c r="J495" s="20"/>
      <c r="K495" s="3"/>
      <c r="L495" s="3"/>
      <c r="M495" s="3"/>
      <c r="N495" s="3"/>
      <c r="O495" s="3"/>
      <c r="P495" s="3"/>
      <c r="Q495" s="3"/>
      <c r="R495" s="3"/>
      <c r="S495" s="3"/>
      <c r="T495" s="3"/>
      <c r="U495" s="3"/>
      <c r="V495" s="3"/>
      <c r="W495" s="3"/>
      <c r="X495" s="3"/>
      <c r="Y495" s="3"/>
      <c r="Z495" s="3"/>
      <c r="AA495" s="3"/>
      <c r="AB495" s="3"/>
      <c r="AC495" s="3"/>
    </row>
    <row r="496" spans="1:29" ht="12.5" x14ac:dyDescent="0.25">
      <c r="A496" s="3"/>
      <c r="B496" s="3"/>
      <c r="C496" s="3"/>
      <c r="D496" s="20"/>
      <c r="E496" s="20"/>
      <c r="F496" s="3"/>
      <c r="G496" s="20"/>
      <c r="H496" s="20"/>
      <c r="I496" s="20"/>
      <c r="J496" s="20"/>
      <c r="K496" s="3"/>
      <c r="L496" s="3"/>
      <c r="M496" s="3"/>
      <c r="N496" s="3"/>
      <c r="O496" s="3"/>
      <c r="P496" s="3"/>
      <c r="Q496" s="3"/>
      <c r="R496" s="3"/>
      <c r="S496" s="3"/>
      <c r="T496" s="3"/>
      <c r="U496" s="3"/>
      <c r="V496" s="3"/>
      <c r="W496" s="3"/>
      <c r="X496" s="3"/>
      <c r="Y496" s="3"/>
      <c r="Z496" s="3"/>
      <c r="AA496" s="3"/>
      <c r="AB496" s="3"/>
      <c r="AC496" s="3"/>
    </row>
    <row r="497" spans="1:29" ht="12.5" x14ac:dyDescent="0.25">
      <c r="A497" s="3"/>
      <c r="B497" s="3"/>
      <c r="C497" s="3"/>
      <c r="D497" s="20"/>
      <c r="E497" s="20"/>
      <c r="F497" s="3"/>
      <c r="G497" s="20"/>
      <c r="H497" s="20"/>
      <c r="I497" s="20"/>
      <c r="J497" s="20"/>
      <c r="K497" s="3"/>
      <c r="L497" s="3"/>
      <c r="M497" s="3"/>
      <c r="N497" s="3"/>
      <c r="O497" s="3"/>
      <c r="P497" s="3"/>
      <c r="Q497" s="3"/>
      <c r="R497" s="3"/>
      <c r="S497" s="3"/>
      <c r="T497" s="3"/>
      <c r="U497" s="3"/>
      <c r="V497" s="3"/>
      <c r="W497" s="3"/>
      <c r="X497" s="3"/>
      <c r="Y497" s="3"/>
      <c r="Z497" s="3"/>
      <c r="AA497" s="3"/>
      <c r="AB497" s="3"/>
      <c r="AC497" s="3"/>
    </row>
    <row r="498" spans="1:29" ht="12.5" x14ac:dyDescent="0.25">
      <c r="A498" s="3"/>
      <c r="B498" s="3"/>
      <c r="C498" s="3"/>
      <c r="D498" s="20"/>
      <c r="E498" s="20"/>
      <c r="F498" s="3"/>
      <c r="G498" s="20"/>
      <c r="H498" s="20"/>
      <c r="I498" s="20"/>
      <c r="J498" s="20"/>
      <c r="K498" s="3"/>
      <c r="L498" s="3"/>
      <c r="M498" s="3"/>
      <c r="N498" s="3"/>
      <c r="O498" s="3"/>
      <c r="P498" s="3"/>
      <c r="Q498" s="3"/>
      <c r="R498" s="3"/>
      <c r="S498" s="3"/>
      <c r="T498" s="3"/>
      <c r="U498" s="3"/>
      <c r="V498" s="3"/>
      <c r="W498" s="3"/>
      <c r="X498" s="3"/>
      <c r="Y498" s="3"/>
      <c r="Z498" s="3"/>
      <c r="AA498" s="3"/>
      <c r="AB498" s="3"/>
      <c r="AC498" s="3"/>
    </row>
    <row r="499" spans="1:29" ht="12.5" x14ac:dyDescent="0.25">
      <c r="A499" s="3"/>
      <c r="B499" s="3"/>
      <c r="C499" s="3"/>
      <c r="D499" s="20"/>
      <c r="E499" s="20"/>
      <c r="F499" s="3"/>
      <c r="G499" s="20"/>
      <c r="H499" s="20"/>
      <c r="I499" s="20"/>
      <c r="J499" s="20"/>
      <c r="K499" s="3"/>
      <c r="L499" s="3"/>
      <c r="M499" s="3"/>
      <c r="N499" s="3"/>
      <c r="O499" s="3"/>
      <c r="P499" s="3"/>
      <c r="Q499" s="3"/>
      <c r="R499" s="3"/>
      <c r="S499" s="3"/>
      <c r="T499" s="3"/>
      <c r="U499" s="3"/>
      <c r="V499" s="3"/>
      <c r="W499" s="3"/>
      <c r="X499" s="3"/>
      <c r="Y499" s="3"/>
      <c r="Z499" s="3"/>
      <c r="AA499" s="3"/>
      <c r="AB499" s="3"/>
      <c r="AC499" s="3"/>
    </row>
    <row r="500" spans="1:29" ht="12.5" x14ac:dyDescent="0.25">
      <c r="A500" s="3"/>
      <c r="B500" s="3"/>
      <c r="C500" s="3"/>
      <c r="D500" s="20"/>
      <c r="E500" s="20"/>
      <c r="F500" s="3"/>
      <c r="G500" s="20"/>
      <c r="H500" s="20"/>
      <c r="I500" s="20"/>
      <c r="J500" s="20"/>
      <c r="K500" s="3"/>
      <c r="L500" s="3"/>
      <c r="M500" s="3"/>
      <c r="N500" s="3"/>
      <c r="O500" s="3"/>
      <c r="P500" s="3"/>
      <c r="Q500" s="3"/>
      <c r="R500" s="3"/>
      <c r="S500" s="3"/>
      <c r="T500" s="3"/>
      <c r="U500" s="3"/>
      <c r="V500" s="3"/>
      <c r="W500" s="3"/>
      <c r="X500" s="3"/>
      <c r="Y500" s="3"/>
      <c r="Z500" s="3"/>
      <c r="AA500" s="3"/>
      <c r="AB500" s="3"/>
      <c r="AC500" s="3"/>
    </row>
    <row r="501" spans="1:29" ht="12.5" x14ac:dyDescent="0.25">
      <c r="A501" s="3"/>
      <c r="B501" s="3"/>
      <c r="C501" s="3"/>
      <c r="D501" s="20"/>
      <c r="E501" s="20"/>
      <c r="F501" s="3"/>
      <c r="G501" s="20"/>
      <c r="H501" s="20"/>
      <c r="I501" s="20"/>
      <c r="J501" s="20"/>
      <c r="K501" s="3"/>
      <c r="L501" s="3"/>
      <c r="M501" s="3"/>
      <c r="N501" s="3"/>
      <c r="O501" s="3"/>
      <c r="P501" s="3"/>
      <c r="Q501" s="3"/>
      <c r="R501" s="3"/>
      <c r="S501" s="3"/>
      <c r="T501" s="3"/>
      <c r="U501" s="3"/>
      <c r="V501" s="3"/>
      <c r="W501" s="3"/>
      <c r="X501" s="3"/>
      <c r="Y501" s="3"/>
      <c r="Z501" s="3"/>
      <c r="AA501" s="3"/>
      <c r="AB501" s="3"/>
      <c r="AC501" s="3"/>
    </row>
    <row r="502" spans="1:29" ht="12.5" x14ac:dyDescent="0.25">
      <c r="A502" s="3"/>
      <c r="B502" s="3"/>
      <c r="C502" s="3"/>
      <c r="D502" s="20"/>
      <c r="E502" s="20"/>
      <c r="F502" s="3"/>
      <c r="G502" s="20"/>
      <c r="H502" s="20"/>
      <c r="I502" s="20"/>
      <c r="J502" s="20"/>
      <c r="K502" s="3"/>
      <c r="L502" s="3"/>
      <c r="M502" s="3"/>
      <c r="N502" s="3"/>
      <c r="O502" s="3"/>
      <c r="P502" s="3"/>
      <c r="Q502" s="3"/>
      <c r="R502" s="3"/>
      <c r="S502" s="3"/>
      <c r="T502" s="3"/>
      <c r="U502" s="3"/>
      <c r="V502" s="3"/>
      <c r="W502" s="3"/>
      <c r="X502" s="3"/>
      <c r="Y502" s="3"/>
      <c r="Z502" s="3"/>
      <c r="AA502" s="3"/>
      <c r="AB502" s="3"/>
      <c r="AC502" s="3"/>
    </row>
    <row r="503" spans="1:29" ht="12.5" x14ac:dyDescent="0.25">
      <c r="A503" s="3"/>
      <c r="B503" s="3"/>
      <c r="C503" s="3"/>
      <c r="D503" s="20"/>
      <c r="E503" s="20"/>
      <c r="F503" s="3"/>
      <c r="G503" s="20"/>
      <c r="H503" s="20"/>
      <c r="I503" s="20"/>
      <c r="J503" s="20"/>
      <c r="K503" s="3"/>
      <c r="L503" s="3"/>
      <c r="M503" s="3"/>
      <c r="N503" s="3"/>
      <c r="O503" s="3"/>
      <c r="P503" s="3"/>
      <c r="Q503" s="3"/>
      <c r="R503" s="3"/>
      <c r="S503" s="3"/>
      <c r="T503" s="3"/>
      <c r="U503" s="3"/>
      <c r="V503" s="3"/>
      <c r="W503" s="3"/>
      <c r="X503" s="3"/>
      <c r="Y503" s="3"/>
      <c r="Z503" s="3"/>
      <c r="AA503" s="3"/>
      <c r="AB503" s="3"/>
      <c r="AC503" s="3"/>
    </row>
    <row r="504" spans="1:29" ht="12.5" x14ac:dyDescent="0.25">
      <c r="A504" s="3"/>
      <c r="B504" s="3"/>
      <c r="C504" s="3"/>
      <c r="D504" s="20"/>
      <c r="E504" s="20"/>
      <c r="F504" s="3"/>
      <c r="G504" s="20"/>
      <c r="H504" s="20"/>
      <c r="I504" s="20"/>
      <c r="J504" s="20"/>
      <c r="K504" s="3"/>
      <c r="L504" s="3"/>
      <c r="M504" s="3"/>
      <c r="N504" s="3"/>
      <c r="O504" s="3"/>
      <c r="P504" s="3"/>
      <c r="Q504" s="3"/>
      <c r="R504" s="3"/>
      <c r="S504" s="3"/>
      <c r="T504" s="3"/>
      <c r="U504" s="3"/>
      <c r="V504" s="3"/>
      <c r="W504" s="3"/>
      <c r="X504" s="3"/>
      <c r="Y504" s="3"/>
      <c r="Z504" s="3"/>
      <c r="AA504" s="3"/>
      <c r="AB504" s="3"/>
      <c r="AC504" s="3"/>
    </row>
    <row r="505" spans="1:29" ht="12.5" x14ac:dyDescent="0.25">
      <c r="A505" s="3"/>
      <c r="B505" s="3"/>
      <c r="C505" s="3"/>
      <c r="D505" s="20"/>
      <c r="E505" s="20"/>
      <c r="F505" s="3"/>
      <c r="G505" s="20"/>
      <c r="H505" s="20"/>
      <c r="I505" s="20"/>
      <c r="J505" s="20"/>
      <c r="K505" s="3"/>
      <c r="L505" s="3"/>
      <c r="M505" s="3"/>
      <c r="N505" s="3"/>
      <c r="O505" s="3"/>
      <c r="P505" s="3"/>
      <c r="Q505" s="3"/>
      <c r="R505" s="3"/>
      <c r="S505" s="3"/>
      <c r="T505" s="3"/>
      <c r="U505" s="3"/>
      <c r="V505" s="3"/>
      <c r="W505" s="3"/>
      <c r="X505" s="3"/>
      <c r="Y505" s="3"/>
      <c r="Z505" s="3"/>
      <c r="AA505" s="3"/>
      <c r="AB505" s="3"/>
      <c r="AC505" s="3"/>
    </row>
    <row r="506" spans="1:29" ht="12.5" x14ac:dyDescent="0.25">
      <c r="A506" s="3"/>
      <c r="B506" s="3"/>
      <c r="C506" s="3"/>
      <c r="D506" s="20"/>
      <c r="E506" s="20"/>
      <c r="F506" s="3"/>
      <c r="G506" s="20"/>
      <c r="H506" s="20"/>
      <c r="I506" s="20"/>
      <c r="J506" s="20"/>
      <c r="K506" s="3"/>
      <c r="L506" s="3"/>
      <c r="M506" s="3"/>
      <c r="N506" s="3"/>
      <c r="O506" s="3"/>
      <c r="P506" s="3"/>
      <c r="Q506" s="3"/>
      <c r="R506" s="3"/>
      <c r="S506" s="3"/>
      <c r="T506" s="3"/>
      <c r="U506" s="3"/>
      <c r="V506" s="3"/>
      <c r="W506" s="3"/>
      <c r="X506" s="3"/>
      <c r="Y506" s="3"/>
      <c r="Z506" s="3"/>
      <c r="AA506" s="3"/>
      <c r="AB506" s="3"/>
      <c r="AC506" s="3"/>
    </row>
    <row r="507" spans="1:29" ht="12.5" x14ac:dyDescent="0.25">
      <c r="A507" s="3"/>
      <c r="B507" s="3"/>
      <c r="C507" s="3"/>
      <c r="D507" s="20"/>
      <c r="E507" s="20"/>
      <c r="F507" s="3"/>
      <c r="G507" s="20"/>
      <c r="H507" s="20"/>
      <c r="I507" s="20"/>
      <c r="J507" s="20"/>
      <c r="K507" s="3"/>
      <c r="L507" s="3"/>
      <c r="M507" s="3"/>
      <c r="N507" s="3"/>
      <c r="O507" s="3"/>
      <c r="P507" s="3"/>
      <c r="Q507" s="3"/>
      <c r="R507" s="3"/>
      <c r="S507" s="3"/>
      <c r="T507" s="3"/>
      <c r="U507" s="3"/>
      <c r="V507" s="3"/>
      <c r="W507" s="3"/>
      <c r="X507" s="3"/>
      <c r="Y507" s="3"/>
      <c r="Z507" s="3"/>
      <c r="AA507" s="3"/>
      <c r="AB507" s="3"/>
      <c r="AC507" s="3"/>
    </row>
    <row r="508" spans="1:29" ht="12.5" x14ac:dyDescent="0.25">
      <c r="A508" s="3"/>
      <c r="B508" s="3"/>
      <c r="C508" s="3"/>
      <c r="D508" s="20"/>
      <c r="E508" s="20"/>
      <c r="F508" s="3"/>
      <c r="G508" s="20"/>
      <c r="H508" s="20"/>
      <c r="I508" s="20"/>
      <c r="J508" s="20"/>
      <c r="K508" s="3"/>
      <c r="L508" s="3"/>
      <c r="M508" s="3"/>
      <c r="N508" s="3"/>
      <c r="O508" s="3"/>
      <c r="P508" s="3"/>
      <c r="Q508" s="3"/>
      <c r="R508" s="3"/>
      <c r="S508" s="3"/>
      <c r="T508" s="3"/>
      <c r="U508" s="3"/>
      <c r="V508" s="3"/>
      <c r="W508" s="3"/>
      <c r="X508" s="3"/>
      <c r="Y508" s="3"/>
      <c r="Z508" s="3"/>
      <c r="AA508" s="3"/>
      <c r="AB508" s="3"/>
      <c r="AC508" s="3"/>
    </row>
    <row r="509" spans="1:29" ht="12.5" x14ac:dyDescent="0.25">
      <c r="A509" s="3"/>
      <c r="B509" s="3"/>
      <c r="C509" s="3"/>
      <c r="D509" s="20"/>
      <c r="E509" s="20"/>
      <c r="F509" s="3"/>
      <c r="G509" s="20"/>
      <c r="H509" s="20"/>
      <c r="I509" s="20"/>
      <c r="J509" s="20"/>
      <c r="K509" s="3"/>
      <c r="L509" s="3"/>
      <c r="M509" s="3"/>
      <c r="N509" s="3"/>
      <c r="O509" s="3"/>
      <c r="P509" s="3"/>
      <c r="Q509" s="3"/>
      <c r="R509" s="3"/>
      <c r="S509" s="3"/>
      <c r="T509" s="3"/>
      <c r="U509" s="3"/>
      <c r="V509" s="3"/>
      <c r="W509" s="3"/>
      <c r="X509" s="3"/>
      <c r="Y509" s="3"/>
      <c r="Z509" s="3"/>
      <c r="AA509" s="3"/>
      <c r="AB509" s="3"/>
      <c r="AC509" s="3"/>
    </row>
    <row r="510" spans="1:29" ht="12.5" x14ac:dyDescent="0.25">
      <c r="A510" s="3"/>
      <c r="B510" s="3"/>
      <c r="C510" s="3"/>
      <c r="D510" s="20"/>
      <c r="E510" s="20"/>
      <c r="F510" s="3"/>
      <c r="G510" s="20"/>
      <c r="H510" s="20"/>
      <c r="I510" s="20"/>
      <c r="J510" s="20"/>
      <c r="K510" s="3"/>
      <c r="L510" s="3"/>
      <c r="M510" s="3"/>
      <c r="N510" s="3"/>
      <c r="O510" s="3"/>
      <c r="P510" s="3"/>
      <c r="Q510" s="3"/>
      <c r="R510" s="3"/>
      <c r="S510" s="3"/>
      <c r="T510" s="3"/>
      <c r="U510" s="3"/>
      <c r="V510" s="3"/>
      <c r="W510" s="3"/>
      <c r="X510" s="3"/>
      <c r="Y510" s="3"/>
      <c r="Z510" s="3"/>
      <c r="AA510" s="3"/>
      <c r="AB510" s="3"/>
      <c r="AC510" s="3"/>
    </row>
    <row r="511" spans="1:29" ht="12.5" x14ac:dyDescent="0.25">
      <c r="A511" s="3"/>
      <c r="B511" s="3"/>
      <c r="C511" s="3"/>
      <c r="D511" s="20"/>
      <c r="E511" s="20"/>
      <c r="F511" s="3"/>
      <c r="G511" s="20"/>
      <c r="H511" s="20"/>
      <c r="I511" s="20"/>
      <c r="J511" s="20"/>
      <c r="K511" s="3"/>
      <c r="L511" s="3"/>
      <c r="M511" s="3"/>
      <c r="N511" s="3"/>
      <c r="O511" s="3"/>
      <c r="P511" s="3"/>
      <c r="Q511" s="3"/>
      <c r="R511" s="3"/>
      <c r="S511" s="3"/>
      <c r="T511" s="3"/>
      <c r="U511" s="3"/>
      <c r="V511" s="3"/>
      <c r="W511" s="3"/>
      <c r="X511" s="3"/>
      <c r="Y511" s="3"/>
      <c r="Z511" s="3"/>
      <c r="AA511" s="3"/>
      <c r="AB511" s="3"/>
      <c r="AC511" s="3"/>
    </row>
    <row r="512" spans="1:29" ht="12.5" x14ac:dyDescent="0.25">
      <c r="A512" s="3"/>
      <c r="B512" s="3"/>
      <c r="C512" s="3"/>
      <c r="D512" s="20"/>
      <c r="E512" s="20"/>
      <c r="F512" s="3"/>
      <c r="G512" s="20"/>
      <c r="H512" s="20"/>
      <c r="I512" s="20"/>
      <c r="J512" s="20"/>
      <c r="K512" s="3"/>
      <c r="L512" s="3"/>
      <c r="M512" s="3"/>
      <c r="N512" s="3"/>
      <c r="O512" s="3"/>
      <c r="P512" s="3"/>
      <c r="Q512" s="3"/>
      <c r="R512" s="3"/>
      <c r="S512" s="3"/>
      <c r="T512" s="3"/>
      <c r="U512" s="3"/>
      <c r="V512" s="3"/>
      <c r="W512" s="3"/>
      <c r="X512" s="3"/>
      <c r="Y512" s="3"/>
      <c r="Z512" s="3"/>
      <c r="AA512" s="3"/>
      <c r="AB512" s="3"/>
      <c r="AC512" s="3"/>
    </row>
    <row r="513" spans="1:29" ht="12.5" x14ac:dyDescent="0.25">
      <c r="A513" s="3"/>
      <c r="B513" s="3"/>
      <c r="C513" s="3"/>
      <c r="D513" s="20"/>
      <c r="E513" s="20"/>
      <c r="F513" s="3"/>
      <c r="G513" s="20"/>
      <c r="H513" s="20"/>
      <c r="I513" s="20"/>
      <c r="J513" s="20"/>
      <c r="K513" s="3"/>
      <c r="L513" s="3"/>
      <c r="M513" s="3"/>
      <c r="N513" s="3"/>
      <c r="O513" s="3"/>
      <c r="P513" s="3"/>
      <c r="Q513" s="3"/>
      <c r="R513" s="3"/>
      <c r="S513" s="3"/>
      <c r="T513" s="3"/>
      <c r="U513" s="3"/>
      <c r="V513" s="3"/>
      <c r="W513" s="3"/>
      <c r="X513" s="3"/>
      <c r="Y513" s="3"/>
      <c r="Z513" s="3"/>
      <c r="AA513" s="3"/>
      <c r="AB513" s="3"/>
      <c r="AC513" s="3"/>
    </row>
    <row r="514" spans="1:29" ht="12.5" x14ac:dyDescent="0.25">
      <c r="A514" s="3"/>
      <c r="B514" s="3"/>
      <c r="C514" s="3"/>
      <c r="D514" s="20"/>
      <c r="E514" s="20"/>
      <c r="F514" s="3"/>
      <c r="G514" s="20"/>
      <c r="H514" s="20"/>
      <c r="I514" s="20"/>
      <c r="J514" s="20"/>
      <c r="K514" s="3"/>
      <c r="L514" s="3"/>
      <c r="M514" s="3"/>
      <c r="N514" s="3"/>
      <c r="O514" s="3"/>
      <c r="P514" s="3"/>
      <c r="Q514" s="3"/>
      <c r="R514" s="3"/>
      <c r="S514" s="3"/>
      <c r="T514" s="3"/>
      <c r="U514" s="3"/>
      <c r="V514" s="3"/>
      <c r="W514" s="3"/>
      <c r="X514" s="3"/>
      <c r="Y514" s="3"/>
      <c r="Z514" s="3"/>
      <c r="AA514" s="3"/>
      <c r="AB514" s="3"/>
      <c r="AC514" s="3"/>
    </row>
    <row r="515" spans="1:29" ht="12.5" x14ac:dyDescent="0.25">
      <c r="A515" s="3"/>
      <c r="B515" s="3"/>
      <c r="C515" s="3"/>
      <c r="D515" s="20"/>
      <c r="E515" s="20"/>
      <c r="F515" s="3"/>
      <c r="G515" s="20"/>
      <c r="H515" s="20"/>
      <c r="I515" s="20"/>
      <c r="J515" s="20"/>
      <c r="K515" s="3"/>
      <c r="L515" s="3"/>
      <c r="M515" s="3"/>
      <c r="N515" s="3"/>
      <c r="O515" s="3"/>
      <c r="P515" s="3"/>
      <c r="Q515" s="3"/>
      <c r="R515" s="3"/>
      <c r="S515" s="3"/>
      <c r="T515" s="3"/>
      <c r="U515" s="3"/>
      <c r="V515" s="3"/>
      <c r="W515" s="3"/>
      <c r="X515" s="3"/>
      <c r="Y515" s="3"/>
      <c r="Z515" s="3"/>
      <c r="AA515" s="3"/>
      <c r="AB515" s="3"/>
      <c r="AC515" s="3"/>
    </row>
    <row r="516" spans="1:29" ht="12.5" x14ac:dyDescent="0.25">
      <c r="A516" s="3"/>
      <c r="B516" s="3"/>
      <c r="C516" s="3"/>
      <c r="D516" s="20"/>
      <c r="E516" s="20"/>
      <c r="F516" s="3"/>
      <c r="G516" s="20"/>
      <c r="H516" s="20"/>
      <c r="I516" s="20"/>
      <c r="J516" s="20"/>
      <c r="K516" s="3"/>
      <c r="L516" s="3"/>
      <c r="M516" s="3"/>
      <c r="N516" s="3"/>
      <c r="O516" s="3"/>
      <c r="P516" s="3"/>
      <c r="Q516" s="3"/>
      <c r="R516" s="3"/>
      <c r="S516" s="3"/>
      <c r="T516" s="3"/>
      <c r="U516" s="3"/>
      <c r="V516" s="3"/>
      <c r="W516" s="3"/>
      <c r="X516" s="3"/>
      <c r="Y516" s="3"/>
      <c r="Z516" s="3"/>
      <c r="AA516" s="3"/>
      <c r="AB516" s="3"/>
      <c r="AC516" s="3"/>
    </row>
    <row r="517" spans="1:29" ht="12.5" x14ac:dyDescent="0.25">
      <c r="A517" s="3"/>
      <c r="B517" s="3"/>
      <c r="C517" s="3"/>
      <c r="D517" s="20"/>
      <c r="E517" s="20"/>
      <c r="F517" s="3"/>
      <c r="G517" s="20"/>
      <c r="H517" s="20"/>
      <c r="I517" s="20"/>
      <c r="J517" s="20"/>
      <c r="K517" s="3"/>
      <c r="L517" s="3"/>
      <c r="M517" s="3"/>
      <c r="N517" s="3"/>
      <c r="O517" s="3"/>
      <c r="P517" s="3"/>
      <c r="Q517" s="3"/>
      <c r="R517" s="3"/>
      <c r="S517" s="3"/>
      <c r="T517" s="3"/>
      <c r="U517" s="3"/>
      <c r="V517" s="3"/>
      <c r="W517" s="3"/>
      <c r="X517" s="3"/>
      <c r="Y517" s="3"/>
      <c r="Z517" s="3"/>
      <c r="AA517" s="3"/>
      <c r="AB517" s="3"/>
      <c r="AC517" s="3"/>
    </row>
    <row r="518" spans="1:29" ht="12.5" x14ac:dyDescent="0.25">
      <c r="A518" s="3"/>
      <c r="B518" s="3"/>
      <c r="C518" s="3"/>
      <c r="D518" s="20"/>
      <c r="E518" s="20"/>
      <c r="F518" s="3"/>
      <c r="G518" s="20"/>
      <c r="H518" s="20"/>
      <c r="I518" s="20"/>
      <c r="J518" s="20"/>
      <c r="K518" s="3"/>
      <c r="L518" s="3"/>
      <c r="M518" s="3"/>
      <c r="N518" s="3"/>
      <c r="O518" s="3"/>
      <c r="P518" s="3"/>
      <c r="Q518" s="3"/>
      <c r="R518" s="3"/>
      <c r="S518" s="3"/>
      <c r="T518" s="3"/>
      <c r="U518" s="3"/>
      <c r="V518" s="3"/>
      <c r="W518" s="3"/>
      <c r="X518" s="3"/>
      <c r="Y518" s="3"/>
      <c r="Z518" s="3"/>
      <c r="AA518" s="3"/>
      <c r="AB518" s="3"/>
      <c r="AC518" s="3"/>
    </row>
    <row r="519" spans="1:29" ht="12.5" x14ac:dyDescent="0.25">
      <c r="A519" s="3"/>
      <c r="B519" s="3"/>
      <c r="C519" s="3"/>
      <c r="D519" s="20"/>
      <c r="E519" s="20"/>
      <c r="F519" s="3"/>
      <c r="G519" s="20"/>
      <c r="H519" s="20"/>
      <c r="I519" s="20"/>
      <c r="J519" s="20"/>
      <c r="K519" s="3"/>
      <c r="L519" s="3"/>
      <c r="M519" s="3"/>
      <c r="N519" s="3"/>
      <c r="O519" s="3"/>
      <c r="P519" s="3"/>
      <c r="Q519" s="3"/>
      <c r="R519" s="3"/>
      <c r="S519" s="3"/>
      <c r="T519" s="3"/>
      <c r="U519" s="3"/>
      <c r="V519" s="3"/>
      <c r="W519" s="3"/>
      <c r="X519" s="3"/>
      <c r="Y519" s="3"/>
      <c r="Z519" s="3"/>
      <c r="AA519" s="3"/>
      <c r="AB519" s="3"/>
      <c r="AC519" s="3"/>
    </row>
    <row r="520" spans="1:29" ht="12.5" x14ac:dyDescent="0.25">
      <c r="A520" s="3"/>
      <c r="B520" s="3"/>
      <c r="C520" s="3"/>
      <c r="D520" s="20"/>
      <c r="E520" s="20"/>
      <c r="F520" s="3"/>
      <c r="G520" s="20"/>
      <c r="H520" s="20"/>
      <c r="I520" s="20"/>
      <c r="J520" s="20"/>
      <c r="K520" s="3"/>
      <c r="L520" s="3"/>
      <c r="M520" s="3"/>
      <c r="N520" s="3"/>
      <c r="O520" s="3"/>
      <c r="P520" s="3"/>
      <c r="Q520" s="3"/>
      <c r="R520" s="3"/>
      <c r="S520" s="3"/>
      <c r="T520" s="3"/>
      <c r="U520" s="3"/>
      <c r="V520" s="3"/>
      <c r="W520" s="3"/>
      <c r="X520" s="3"/>
      <c r="Y520" s="3"/>
      <c r="Z520" s="3"/>
      <c r="AA520" s="3"/>
      <c r="AB520" s="3"/>
      <c r="AC520" s="3"/>
    </row>
    <row r="521" spans="1:29" ht="12.5" x14ac:dyDescent="0.25">
      <c r="A521" s="3"/>
      <c r="B521" s="3"/>
      <c r="C521" s="3"/>
      <c r="D521" s="20"/>
      <c r="E521" s="20"/>
      <c r="F521" s="3"/>
      <c r="G521" s="20"/>
      <c r="H521" s="20"/>
      <c r="I521" s="20"/>
      <c r="J521" s="20"/>
      <c r="K521" s="3"/>
      <c r="L521" s="3"/>
      <c r="M521" s="3"/>
      <c r="N521" s="3"/>
      <c r="O521" s="3"/>
      <c r="P521" s="3"/>
      <c r="Q521" s="3"/>
      <c r="R521" s="3"/>
      <c r="S521" s="3"/>
      <c r="T521" s="3"/>
      <c r="U521" s="3"/>
      <c r="V521" s="3"/>
      <c r="W521" s="3"/>
      <c r="X521" s="3"/>
      <c r="Y521" s="3"/>
      <c r="Z521" s="3"/>
      <c r="AA521" s="3"/>
      <c r="AB521" s="3"/>
      <c r="AC521" s="3"/>
    </row>
    <row r="522" spans="1:29" ht="12.5" x14ac:dyDescent="0.25">
      <c r="A522" s="3"/>
      <c r="B522" s="3"/>
      <c r="C522" s="3"/>
      <c r="D522" s="20"/>
      <c r="E522" s="20"/>
      <c r="F522" s="3"/>
      <c r="G522" s="20"/>
      <c r="H522" s="20"/>
      <c r="I522" s="20"/>
      <c r="J522" s="20"/>
      <c r="K522" s="3"/>
      <c r="L522" s="3"/>
      <c r="M522" s="3"/>
      <c r="N522" s="3"/>
      <c r="O522" s="3"/>
      <c r="P522" s="3"/>
      <c r="Q522" s="3"/>
      <c r="R522" s="3"/>
      <c r="S522" s="3"/>
      <c r="T522" s="3"/>
      <c r="U522" s="3"/>
      <c r="V522" s="3"/>
      <c r="W522" s="3"/>
      <c r="X522" s="3"/>
      <c r="Y522" s="3"/>
      <c r="Z522" s="3"/>
      <c r="AA522" s="3"/>
      <c r="AB522" s="3"/>
      <c r="AC522" s="3"/>
    </row>
    <row r="523" spans="1:29" ht="12.5" x14ac:dyDescent="0.25">
      <c r="A523" s="3"/>
      <c r="B523" s="3"/>
      <c r="C523" s="3"/>
      <c r="D523" s="20"/>
      <c r="E523" s="20"/>
      <c r="F523" s="3"/>
      <c r="G523" s="20"/>
      <c r="H523" s="20"/>
      <c r="I523" s="20"/>
      <c r="J523" s="20"/>
      <c r="K523" s="3"/>
      <c r="L523" s="3"/>
      <c r="M523" s="3"/>
      <c r="N523" s="3"/>
      <c r="O523" s="3"/>
      <c r="P523" s="3"/>
      <c r="Q523" s="3"/>
      <c r="R523" s="3"/>
      <c r="S523" s="3"/>
      <c r="T523" s="3"/>
      <c r="U523" s="3"/>
      <c r="V523" s="3"/>
      <c r="W523" s="3"/>
      <c r="X523" s="3"/>
      <c r="Y523" s="3"/>
      <c r="Z523" s="3"/>
      <c r="AA523" s="3"/>
      <c r="AB523" s="3"/>
      <c r="AC523" s="3"/>
    </row>
    <row r="524" spans="1:29" ht="12.5" x14ac:dyDescent="0.25">
      <c r="A524" s="3"/>
      <c r="B524" s="3"/>
      <c r="C524" s="3"/>
      <c r="D524" s="20"/>
      <c r="E524" s="20"/>
      <c r="F524" s="3"/>
      <c r="G524" s="20"/>
      <c r="H524" s="20"/>
      <c r="I524" s="20"/>
      <c r="J524" s="20"/>
      <c r="K524" s="3"/>
      <c r="L524" s="3"/>
      <c r="M524" s="3"/>
      <c r="N524" s="3"/>
      <c r="O524" s="3"/>
      <c r="P524" s="3"/>
      <c r="Q524" s="3"/>
      <c r="R524" s="3"/>
      <c r="S524" s="3"/>
      <c r="T524" s="3"/>
      <c r="U524" s="3"/>
      <c r="V524" s="3"/>
      <c r="W524" s="3"/>
      <c r="X524" s="3"/>
      <c r="Y524" s="3"/>
      <c r="Z524" s="3"/>
      <c r="AA524" s="3"/>
      <c r="AB524" s="3"/>
      <c r="AC524" s="3"/>
    </row>
    <row r="525" spans="1:29" ht="12.5" x14ac:dyDescent="0.25">
      <c r="A525" s="3"/>
      <c r="B525" s="3"/>
      <c r="C525" s="3"/>
      <c r="D525" s="20"/>
      <c r="E525" s="20"/>
      <c r="F525" s="3"/>
      <c r="G525" s="20"/>
      <c r="H525" s="20"/>
      <c r="I525" s="20"/>
      <c r="J525" s="20"/>
      <c r="K525" s="3"/>
      <c r="L525" s="3"/>
      <c r="M525" s="3"/>
      <c r="N525" s="3"/>
      <c r="O525" s="3"/>
      <c r="P525" s="3"/>
      <c r="Q525" s="3"/>
      <c r="R525" s="3"/>
      <c r="S525" s="3"/>
      <c r="T525" s="3"/>
      <c r="U525" s="3"/>
      <c r="V525" s="3"/>
      <c r="W525" s="3"/>
      <c r="X525" s="3"/>
      <c r="Y525" s="3"/>
      <c r="Z525" s="3"/>
      <c r="AA525" s="3"/>
      <c r="AB525" s="3"/>
      <c r="AC525" s="3"/>
    </row>
    <row r="526" spans="1:29" ht="12.5" x14ac:dyDescent="0.25">
      <c r="A526" s="3"/>
      <c r="B526" s="3"/>
      <c r="C526" s="3"/>
      <c r="D526" s="20"/>
      <c r="E526" s="20"/>
      <c r="F526" s="3"/>
      <c r="G526" s="20"/>
      <c r="H526" s="20"/>
      <c r="I526" s="20"/>
      <c r="J526" s="20"/>
      <c r="K526" s="3"/>
      <c r="L526" s="3"/>
      <c r="M526" s="3"/>
      <c r="N526" s="3"/>
      <c r="O526" s="3"/>
      <c r="P526" s="3"/>
      <c r="Q526" s="3"/>
      <c r="R526" s="3"/>
      <c r="S526" s="3"/>
      <c r="T526" s="3"/>
      <c r="U526" s="3"/>
      <c r="V526" s="3"/>
      <c r="W526" s="3"/>
      <c r="X526" s="3"/>
      <c r="Y526" s="3"/>
      <c r="Z526" s="3"/>
      <c r="AA526" s="3"/>
      <c r="AB526" s="3"/>
      <c r="AC526" s="3"/>
    </row>
    <row r="527" spans="1:29" ht="12.5" x14ac:dyDescent="0.25">
      <c r="A527" s="3"/>
      <c r="B527" s="3"/>
      <c r="C527" s="3"/>
      <c r="D527" s="20"/>
      <c r="E527" s="20"/>
      <c r="F527" s="3"/>
      <c r="G527" s="20"/>
      <c r="H527" s="20"/>
      <c r="I527" s="20"/>
      <c r="J527" s="20"/>
      <c r="K527" s="3"/>
      <c r="L527" s="3"/>
      <c r="M527" s="3"/>
      <c r="N527" s="3"/>
      <c r="O527" s="3"/>
      <c r="P527" s="3"/>
      <c r="Q527" s="3"/>
      <c r="R527" s="3"/>
      <c r="S527" s="3"/>
      <c r="T527" s="3"/>
      <c r="U527" s="3"/>
      <c r="V527" s="3"/>
      <c r="W527" s="3"/>
      <c r="X527" s="3"/>
      <c r="Y527" s="3"/>
      <c r="Z527" s="3"/>
      <c r="AA527" s="3"/>
      <c r="AB527" s="3"/>
      <c r="AC527" s="3"/>
    </row>
    <row r="528" spans="1:29" ht="12.5" x14ac:dyDescent="0.25">
      <c r="A528" s="3"/>
      <c r="B528" s="3"/>
      <c r="C528" s="3"/>
      <c r="D528" s="20"/>
      <c r="E528" s="20"/>
      <c r="F528" s="3"/>
      <c r="G528" s="20"/>
      <c r="H528" s="20"/>
      <c r="I528" s="20"/>
      <c r="J528" s="20"/>
      <c r="K528" s="3"/>
      <c r="L528" s="3"/>
      <c r="M528" s="3"/>
      <c r="N528" s="3"/>
      <c r="O528" s="3"/>
      <c r="P528" s="3"/>
      <c r="Q528" s="3"/>
      <c r="R528" s="3"/>
      <c r="S528" s="3"/>
      <c r="T528" s="3"/>
      <c r="U528" s="3"/>
      <c r="V528" s="3"/>
      <c r="W528" s="3"/>
      <c r="X528" s="3"/>
      <c r="Y528" s="3"/>
      <c r="Z528" s="3"/>
      <c r="AA528" s="3"/>
      <c r="AB528" s="3"/>
      <c r="AC528" s="3"/>
    </row>
    <row r="529" spans="1:29" ht="12.5" x14ac:dyDescent="0.25">
      <c r="A529" s="3"/>
      <c r="B529" s="3"/>
      <c r="C529" s="3"/>
      <c r="D529" s="20"/>
      <c r="E529" s="20"/>
      <c r="F529" s="3"/>
      <c r="G529" s="20"/>
      <c r="H529" s="20"/>
      <c r="I529" s="20"/>
      <c r="J529" s="20"/>
      <c r="K529" s="3"/>
      <c r="L529" s="3"/>
      <c r="M529" s="3"/>
      <c r="N529" s="3"/>
      <c r="O529" s="3"/>
      <c r="P529" s="3"/>
      <c r="Q529" s="3"/>
      <c r="R529" s="3"/>
      <c r="S529" s="3"/>
      <c r="T529" s="3"/>
      <c r="U529" s="3"/>
      <c r="V529" s="3"/>
      <c r="W529" s="3"/>
      <c r="X529" s="3"/>
      <c r="Y529" s="3"/>
      <c r="Z529" s="3"/>
      <c r="AA529" s="3"/>
      <c r="AB529" s="3"/>
      <c r="AC529" s="3"/>
    </row>
    <row r="530" spans="1:29" ht="12.5" x14ac:dyDescent="0.25">
      <c r="A530" s="3"/>
      <c r="B530" s="3"/>
      <c r="C530" s="3"/>
      <c r="D530" s="20"/>
      <c r="E530" s="20"/>
      <c r="F530" s="3"/>
      <c r="G530" s="20"/>
      <c r="H530" s="20"/>
      <c r="I530" s="20"/>
      <c r="J530" s="20"/>
      <c r="K530" s="3"/>
      <c r="L530" s="3"/>
      <c r="M530" s="3"/>
      <c r="N530" s="3"/>
      <c r="O530" s="3"/>
      <c r="P530" s="3"/>
      <c r="Q530" s="3"/>
      <c r="R530" s="3"/>
      <c r="S530" s="3"/>
      <c r="T530" s="3"/>
      <c r="U530" s="3"/>
      <c r="V530" s="3"/>
      <c r="W530" s="3"/>
      <c r="X530" s="3"/>
      <c r="Y530" s="3"/>
      <c r="Z530" s="3"/>
      <c r="AA530" s="3"/>
      <c r="AB530" s="3"/>
      <c r="AC530" s="3"/>
    </row>
    <row r="531" spans="1:29" ht="12.5" x14ac:dyDescent="0.25">
      <c r="A531" s="3"/>
      <c r="B531" s="3"/>
      <c r="C531" s="3"/>
      <c r="D531" s="20"/>
      <c r="E531" s="20"/>
      <c r="F531" s="3"/>
      <c r="G531" s="20"/>
      <c r="H531" s="20"/>
      <c r="I531" s="20"/>
      <c r="J531" s="20"/>
      <c r="K531" s="3"/>
      <c r="L531" s="3"/>
      <c r="M531" s="3"/>
      <c r="N531" s="3"/>
      <c r="O531" s="3"/>
      <c r="P531" s="3"/>
      <c r="Q531" s="3"/>
      <c r="R531" s="3"/>
      <c r="S531" s="3"/>
      <c r="T531" s="3"/>
      <c r="U531" s="3"/>
      <c r="V531" s="3"/>
      <c r="W531" s="3"/>
      <c r="X531" s="3"/>
      <c r="Y531" s="3"/>
      <c r="Z531" s="3"/>
      <c r="AA531" s="3"/>
      <c r="AB531" s="3"/>
      <c r="AC531" s="3"/>
    </row>
    <row r="532" spans="1:29" ht="12.5" x14ac:dyDescent="0.25">
      <c r="A532" s="3"/>
      <c r="B532" s="3"/>
      <c r="C532" s="3"/>
      <c r="D532" s="20"/>
      <c r="E532" s="20"/>
      <c r="F532" s="3"/>
      <c r="G532" s="20"/>
      <c r="H532" s="20"/>
      <c r="I532" s="20"/>
      <c r="J532" s="20"/>
      <c r="K532" s="3"/>
      <c r="L532" s="3"/>
      <c r="M532" s="3"/>
      <c r="N532" s="3"/>
      <c r="O532" s="3"/>
      <c r="P532" s="3"/>
      <c r="Q532" s="3"/>
      <c r="R532" s="3"/>
      <c r="S532" s="3"/>
      <c r="T532" s="3"/>
      <c r="U532" s="3"/>
      <c r="V532" s="3"/>
      <c r="W532" s="3"/>
      <c r="X532" s="3"/>
      <c r="Y532" s="3"/>
      <c r="Z532" s="3"/>
      <c r="AA532" s="3"/>
      <c r="AB532" s="3"/>
      <c r="AC532" s="3"/>
    </row>
    <row r="533" spans="1:29" ht="12.5" x14ac:dyDescent="0.25">
      <c r="A533" s="3"/>
      <c r="B533" s="3"/>
      <c r="C533" s="3"/>
      <c r="D533" s="20"/>
      <c r="E533" s="20"/>
      <c r="F533" s="3"/>
      <c r="G533" s="20"/>
      <c r="H533" s="20"/>
      <c r="I533" s="20"/>
      <c r="J533" s="20"/>
      <c r="K533" s="3"/>
      <c r="L533" s="3"/>
      <c r="M533" s="3"/>
      <c r="N533" s="3"/>
      <c r="O533" s="3"/>
      <c r="P533" s="3"/>
      <c r="Q533" s="3"/>
      <c r="R533" s="3"/>
      <c r="S533" s="3"/>
      <c r="T533" s="3"/>
      <c r="U533" s="3"/>
      <c r="V533" s="3"/>
      <c r="W533" s="3"/>
      <c r="X533" s="3"/>
      <c r="Y533" s="3"/>
      <c r="Z533" s="3"/>
      <c r="AA533" s="3"/>
      <c r="AB533" s="3"/>
      <c r="AC533" s="3"/>
    </row>
    <row r="534" spans="1:29" ht="12.5" x14ac:dyDescent="0.25">
      <c r="A534" s="3"/>
      <c r="B534" s="3"/>
      <c r="C534" s="3"/>
      <c r="D534" s="20"/>
      <c r="E534" s="20"/>
      <c r="F534" s="3"/>
      <c r="G534" s="20"/>
      <c r="H534" s="20"/>
      <c r="I534" s="20"/>
      <c r="J534" s="20"/>
      <c r="K534" s="3"/>
      <c r="L534" s="3"/>
      <c r="M534" s="3"/>
      <c r="N534" s="3"/>
      <c r="O534" s="3"/>
      <c r="P534" s="3"/>
      <c r="Q534" s="3"/>
      <c r="R534" s="3"/>
      <c r="S534" s="3"/>
      <c r="T534" s="3"/>
      <c r="U534" s="3"/>
      <c r="V534" s="3"/>
      <c r="W534" s="3"/>
      <c r="X534" s="3"/>
      <c r="Y534" s="3"/>
      <c r="Z534" s="3"/>
      <c r="AA534" s="3"/>
      <c r="AB534" s="3"/>
      <c r="AC534" s="3"/>
    </row>
    <row r="535" spans="1:29" ht="12.5" x14ac:dyDescent="0.25">
      <c r="A535" s="3"/>
      <c r="B535" s="3"/>
      <c r="C535" s="3"/>
      <c r="D535" s="20"/>
      <c r="E535" s="20"/>
      <c r="F535" s="3"/>
      <c r="G535" s="20"/>
      <c r="H535" s="20"/>
      <c r="I535" s="20"/>
      <c r="J535" s="20"/>
      <c r="K535" s="3"/>
      <c r="L535" s="3"/>
      <c r="M535" s="3"/>
      <c r="N535" s="3"/>
      <c r="O535" s="3"/>
      <c r="P535" s="3"/>
      <c r="Q535" s="3"/>
      <c r="R535" s="3"/>
      <c r="S535" s="3"/>
      <c r="T535" s="3"/>
      <c r="U535" s="3"/>
      <c r="V535" s="3"/>
      <c r="W535" s="3"/>
      <c r="X535" s="3"/>
      <c r="Y535" s="3"/>
      <c r="Z535" s="3"/>
      <c r="AA535" s="3"/>
      <c r="AB535" s="3"/>
      <c r="AC535" s="3"/>
    </row>
    <row r="536" spans="1:29" ht="12.5" x14ac:dyDescent="0.25">
      <c r="A536" s="3"/>
      <c r="B536" s="3"/>
      <c r="C536" s="3"/>
      <c r="D536" s="20"/>
      <c r="E536" s="20"/>
      <c r="F536" s="3"/>
      <c r="G536" s="20"/>
      <c r="H536" s="20"/>
      <c r="I536" s="20"/>
      <c r="J536" s="20"/>
      <c r="K536" s="3"/>
      <c r="L536" s="3"/>
      <c r="M536" s="3"/>
      <c r="N536" s="3"/>
      <c r="O536" s="3"/>
      <c r="P536" s="3"/>
      <c r="Q536" s="3"/>
      <c r="R536" s="3"/>
      <c r="S536" s="3"/>
      <c r="T536" s="3"/>
      <c r="U536" s="3"/>
      <c r="V536" s="3"/>
      <c r="W536" s="3"/>
      <c r="X536" s="3"/>
      <c r="Y536" s="3"/>
      <c r="Z536" s="3"/>
      <c r="AA536" s="3"/>
      <c r="AB536" s="3"/>
      <c r="AC536" s="3"/>
    </row>
    <row r="537" spans="1:29" ht="12.5" x14ac:dyDescent="0.25">
      <c r="A537" s="3"/>
      <c r="B537" s="3"/>
      <c r="C537" s="3"/>
      <c r="D537" s="20"/>
      <c r="E537" s="20"/>
      <c r="F537" s="3"/>
      <c r="G537" s="20"/>
      <c r="H537" s="20"/>
      <c r="I537" s="20"/>
      <c r="J537" s="20"/>
      <c r="K537" s="3"/>
      <c r="L537" s="3"/>
      <c r="M537" s="3"/>
      <c r="N537" s="3"/>
      <c r="O537" s="3"/>
      <c r="P537" s="3"/>
      <c r="Q537" s="3"/>
      <c r="R537" s="3"/>
      <c r="S537" s="3"/>
      <c r="T537" s="3"/>
      <c r="U537" s="3"/>
      <c r="V537" s="3"/>
      <c r="W537" s="3"/>
      <c r="X537" s="3"/>
      <c r="Y537" s="3"/>
      <c r="Z537" s="3"/>
      <c r="AA537" s="3"/>
      <c r="AB537" s="3"/>
      <c r="AC537" s="3"/>
    </row>
    <row r="538" spans="1:29" ht="12.5" x14ac:dyDescent="0.25">
      <c r="A538" s="3"/>
      <c r="B538" s="3"/>
      <c r="C538" s="3"/>
      <c r="D538" s="20"/>
      <c r="E538" s="20"/>
      <c r="F538" s="3"/>
      <c r="G538" s="20"/>
      <c r="H538" s="20"/>
      <c r="I538" s="20"/>
      <c r="J538" s="20"/>
      <c r="K538" s="3"/>
      <c r="L538" s="3"/>
      <c r="M538" s="3"/>
      <c r="N538" s="3"/>
      <c r="O538" s="3"/>
      <c r="P538" s="3"/>
      <c r="Q538" s="3"/>
      <c r="R538" s="3"/>
      <c r="S538" s="3"/>
      <c r="T538" s="3"/>
      <c r="U538" s="3"/>
      <c r="V538" s="3"/>
      <c r="W538" s="3"/>
      <c r="X538" s="3"/>
      <c r="Y538" s="3"/>
      <c r="Z538" s="3"/>
      <c r="AA538" s="3"/>
      <c r="AB538" s="3"/>
      <c r="AC538" s="3"/>
    </row>
    <row r="539" spans="1:29" ht="12.5" x14ac:dyDescent="0.25">
      <c r="A539" s="3"/>
      <c r="B539" s="3"/>
      <c r="C539" s="3"/>
      <c r="D539" s="20"/>
      <c r="E539" s="20"/>
      <c r="F539" s="3"/>
      <c r="G539" s="20"/>
      <c r="H539" s="20"/>
      <c r="I539" s="20"/>
      <c r="J539" s="20"/>
      <c r="K539" s="3"/>
      <c r="L539" s="3"/>
      <c r="M539" s="3"/>
      <c r="N539" s="3"/>
      <c r="O539" s="3"/>
      <c r="P539" s="3"/>
      <c r="Q539" s="3"/>
      <c r="R539" s="3"/>
      <c r="S539" s="3"/>
      <c r="T539" s="3"/>
      <c r="U539" s="3"/>
      <c r="V539" s="3"/>
      <c r="W539" s="3"/>
      <c r="X539" s="3"/>
      <c r="Y539" s="3"/>
      <c r="Z539" s="3"/>
      <c r="AA539" s="3"/>
      <c r="AB539" s="3"/>
      <c r="AC539" s="3"/>
    </row>
    <row r="540" spans="1:29" ht="12.5" x14ac:dyDescent="0.25">
      <c r="A540" s="3"/>
      <c r="B540" s="3"/>
      <c r="C540" s="3"/>
      <c r="D540" s="20"/>
      <c r="E540" s="20"/>
      <c r="F540" s="3"/>
      <c r="G540" s="20"/>
      <c r="H540" s="20"/>
      <c r="I540" s="20"/>
      <c r="J540" s="20"/>
      <c r="K540" s="3"/>
      <c r="L540" s="3"/>
      <c r="M540" s="3"/>
      <c r="N540" s="3"/>
      <c r="O540" s="3"/>
      <c r="P540" s="3"/>
      <c r="Q540" s="3"/>
      <c r="R540" s="3"/>
      <c r="S540" s="3"/>
      <c r="T540" s="3"/>
      <c r="U540" s="3"/>
      <c r="V540" s="3"/>
      <c r="W540" s="3"/>
      <c r="X540" s="3"/>
      <c r="Y540" s="3"/>
      <c r="Z540" s="3"/>
      <c r="AA540" s="3"/>
      <c r="AB540" s="3"/>
      <c r="AC540" s="3"/>
    </row>
    <row r="541" spans="1:29" ht="12.5" x14ac:dyDescent="0.25">
      <c r="A541" s="3"/>
      <c r="B541" s="3"/>
      <c r="C541" s="3"/>
      <c r="D541" s="20"/>
      <c r="E541" s="20"/>
      <c r="F541" s="3"/>
      <c r="G541" s="20"/>
      <c r="H541" s="20"/>
      <c r="I541" s="20"/>
      <c r="J541" s="20"/>
      <c r="K541" s="3"/>
      <c r="L541" s="3"/>
      <c r="M541" s="3"/>
      <c r="N541" s="3"/>
      <c r="O541" s="3"/>
      <c r="P541" s="3"/>
      <c r="Q541" s="3"/>
      <c r="R541" s="3"/>
      <c r="S541" s="3"/>
      <c r="T541" s="3"/>
      <c r="U541" s="3"/>
      <c r="V541" s="3"/>
      <c r="W541" s="3"/>
      <c r="X541" s="3"/>
      <c r="Y541" s="3"/>
      <c r="Z541" s="3"/>
      <c r="AA541" s="3"/>
      <c r="AB541" s="3"/>
      <c r="AC541" s="3"/>
    </row>
    <row r="542" spans="1:29" ht="12.5" x14ac:dyDescent="0.25">
      <c r="A542" s="3"/>
      <c r="B542" s="3"/>
      <c r="C542" s="3"/>
      <c r="D542" s="20"/>
      <c r="E542" s="20"/>
      <c r="F542" s="3"/>
      <c r="G542" s="20"/>
      <c r="H542" s="20"/>
      <c r="I542" s="20"/>
      <c r="J542" s="20"/>
      <c r="K542" s="3"/>
      <c r="L542" s="3"/>
      <c r="M542" s="3"/>
      <c r="N542" s="3"/>
      <c r="O542" s="3"/>
      <c r="P542" s="3"/>
      <c r="Q542" s="3"/>
      <c r="R542" s="3"/>
      <c r="S542" s="3"/>
      <c r="T542" s="3"/>
      <c r="U542" s="3"/>
      <c r="V542" s="3"/>
      <c r="W542" s="3"/>
      <c r="X542" s="3"/>
      <c r="Y542" s="3"/>
      <c r="Z542" s="3"/>
      <c r="AA542" s="3"/>
      <c r="AB542" s="3"/>
      <c r="AC542" s="3"/>
    </row>
    <row r="543" spans="1:29" ht="12.5" x14ac:dyDescent="0.25">
      <c r="A543" s="3"/>
      <c r="B543" s="3"/>
      <c r="C543" s="3"/>
      <c r="D543" s="20"/>
      <c r="E543" s="20"/>
      <c r="F543" s="3"/>
      <c r="G543" s="20"/>
      <c r="H543" s="20"/>
      <c r="I543" s="20"/>
      <c r="J543" s="20"/>
      <c r="K543" s="3"/>
      <c r="L543" s="3"/>
      <c r="M543" s="3"/>
      <c r="N543" s="3"/>
      <c r="O543" s="3"/>
      <c r="P543" s="3"/>
      <c r="Q543" s="3"/>
      <c r="R543" s="3"/>
      <c r="S543" s="3"/>
      <c r="T543" s="3"/>
      <c r="U543" s="3"/>
      <c r="V543" s="3"/>
      <c r="W543" s="3"/>
      <c r="X543" s="3"/>
      <c r="Y543" s="3"/>
      <c r="Z543" s="3"/>
      <c r="AA543" s="3"/>
      <c r="AB543" s="3"/>
      <c r="AC543" s="3"/>
    </row>
    <row r="544" spans="1:29" ht="12.5" x14ac:dyDescent="0.25">
      <c r="A544" s="3"/>
      <c r="B544" s="3"/>
      <c r="C544" s="3"/>
      <c r="D544" s="20"/>
      <c r="E544" s="20"/>
      <c r="F544" s="3"/>
      <c r="G544" s="20"/>
      <c r="H544" s="20"/>
      <c r="I544" s="20"/>
      <c r="J544" s="20"/>
      <c r="K544" s="3"/>
      <c r="L544" s="3"/>
      <c r="M544" s="3"/>
      <c r="N544" s="3"/>
      <c r="O544" s="3"/>
      <c r="P544" s="3"/>
      <c r="Q544" s="3"/>
      <c r="R544" s="3"/>
      <c r="S544" s="3"/>
      <c r="T544" s="3"/>
      <c r="U544" s="3"/>
      <c r="V544" s="3"/>
      <c r="W544" s="3"/>
      <c r="X544" s="3"/>
      <c r="Y544" s="3"/>
      <c r="Z544" s="3"/>
      <c r="AA544" s="3"/>
      <c r="AB544" s="3"/>
      <c r="AC544" s="3"/>
    </row>
    <row r="545" spans="1:29" ht="12.5" x14ac:dyDescent="0.25">
      <c r="A545" s="3"/>
      <c r="B545" s="3"/>
      <c r="C545" s="3"/>
      <c r="D545" s="20"/>
      <c r="E545" s="20"/>
      <c r="F545" s="3"/>
      <c r="G545" s="20"/>
      <c r="H545" s="20"/>
      <c r="I545" s="20"/>
      <c r="J545" s="20"/>
      <c r="K545" s="3"/>
      <c r="L545" s="3"/>
      <c r="M545" s="3"/>
      <c r="N545" s="3"/>
      <c r="O545" s="3"/>
      <c r="P545" s="3"/>
      <c r="Q545" s="3"/>
      <c r="R545" s="3"/>
      <c r="S545" s="3"/>
      <c r="T545" s="3"/>
      <c r="U545" s="3"/>
      <c r="V545" s="3"/>
      <c r="W545" s="3"/>
      <c r="X545" s="3"/>
      <c r="Y545" s="3"/>
      <c r="Z545" s="3"/>
      <c r="AA545" s="3"/>
      <c r="AB545" s="3"/>
      <c r="AC545" s="3"/>
    </row>
    <row r="546" spans="1:29" ht="12.5" x14ac:dyDescent="0.25">
      <c r="A546" s="3"/>
      <c r="B546" s="3"/>
      <c r="C546" s="3"/>
      <c r="D546" s="20"/>
      <c r="E546" s="20"/>
      <c r="F546" s="3"/>
      <c r="G546" s="20"/>
      <c r="H546" s="20"/>
      <c r="I546" s="20"/>
      <c r="J546" s="20"/>
      <c r="K546" s="3"/>
      <c r="L546" s="3"/>
      <c r="M546" s="3"/>
      <c r="N546" s="3"/>
      <c r="O546" s="3"/>
      <c r="P546" s="3"/>
      <c r="Q546" s="3"/>
      <c r="R546" s="3"/>
      <c r="S546" s="3"/>
      <c r="T546" s="3"/>
      <c r="U546" s="3"/>
      <c r="V546" s="3"/>
      <c r="W546" s="3"/>
      <c r="X546" s="3"/>
      <c r="Y546" s="3"/>
      <c r="Z546" s="3"/>
      <c r="AA546" s="3"/>
      <c r="AB546" s="3"/>
      <c r="AC546" s="3"/>
    </row>
    <row r="547" spans="1:29" ht="12.5" x14ac:dyDescent="0.25">
      <c r="A547" s="3"/>
      <c r="B547" s="3"/>
      <c r="C547" s="3"/>
      <c r="D547" s="20"/>
      <c r="E547" s="20"/>
      <c r="F547" s="3"/>
      <c r="G547" s="20"/>
      <c r="H547" s="20"/>
      <c r="I547" s="20"/>
      <c r="J547" s="20"/>
      <c r="K547" s="3"/>
      <c r="L547" s="3"/>
      <c r="M547" s="3"/>
      <c r="N547" s="3"/>
      <c r="O547" s="3"/>
      <c r="P547" s="3"/>
      <c r="Q547" s="3"/>
      <c r="R547" s="3"/>
      <c r="S547" s="3"/>
      <c r="T547" s="3"/>
      <c r="U547" s="3"/>
      <c r="V547" s="3"/>
      <c r="W547" s="3"/>
      <c r="X547" s="3"/>
      <c r="Y547" s="3"/>
      <c r="Z547" s="3"/>
      <c r="AA547" s="3"/>
      <c r="AB547" s="3"/>
      <c r="AC547" s="3"/>
    </row>
    <row r="548" spans="1:29" ht="12.5" x14ac:dyDescent="0.25">
      <c r="A548" s="3"/>
      <c r="B548" s="3"/>
      <c r="C548" s="3"/>
      <c r="D548" s="20"/>
      <c r="E548" s="20"/>
      <c r="F548" s="3"/>
      <c r="G548" s="20"/>
      <c r="H548" s="20"/>
      <c r="I548" s="20"/>
      <c r="J548" s="20"/>
      <c r="K548" s="3"/>
      <c r="L548" s="3"/>
      <c r="M548" s="3"/>
      <c r="N548" s="3"/>
      <c r="O548" s="3"/>
      <c r="P548" s="3"/>
      <c r="Q548" s="3"/>
      <c r="R548" s="3"/>
      <c r="S548" s="3"/>
      <c r="T548" s="3"/>
      <c r="U548" s="3"/>
      <c r="V548" s="3"/>
      <c r="W548" s="3"/>
      <c r="X548" s="3"/>
      <c r="Y548" s="3"/>
      <c r="Z548" s="3"/>
      <c r="AA548" s="3"/>
      <c r="AB548" s="3"/>
      <c r="AC548" s="3"/>
    </row>
    <row r="549" spans="1:29" ht="12.5" x14ac:dyDescent="0.25">
      <c r="A549" s="3"/>
      <c r="B549" s="3"/>
      <c r="C549" s="3"/>
      <c r="D549" s="20"/>
      <c r="E549" s="20"/>
      <c r="F549" s="3"/>
      <c r="G549" s="20"/>
      <c r="H549" s="20"/>
      <c r="I549" s="20"/>
      <c r="J549" s="20"/>
      <c r="K549" s="3"/>
      <c r="L549" s="3"/>
      <c r="M549" s="3"/>
      <c r="N549" s="3"/>
      <c r="O549" s="3"/>
      <c r="P549" s="3"/>
      <c r="Q549" s="3"/>
      <c r="R549" s="3"/>
      <c r="S549" s="3"/>
      <c r="T549" s="3"/>
      <c r="U549" s="3"/>
      <c r="V549" s="3"/>
      <c r="W549" s="3"/>
      <c r="X549" s="3"/>
      <c r="Y549" s="3"/>
      <c r="Z549" s="3"/>
      <c r="AA549" s="3"/>
      <c r="AB549" s="3"/>
      <c r="AC549" s="3"/>
    </row>
    <row r="550" spans="1:29" ht="12.5" x14ac:dyDescent="0.25">
      <c r="A550" s="3"/>
      <c r="B550" s="3"/>
      <c r="C550" s="3"/>
      <c r="D550" s="20"/>
      <c r="E550" s="20"/>
      <c r="F550" s="3"/>
      <c r="G550" s="20"/>
      <c r="H550" s="20"/>
      <c r="I550" s="20"/>
      <c r="J550" s="20"/>
      <c r="K550" s="3"/>
      <c r="L550" s="3"/>
      <c r="M550" s="3"/>
      <c r="N550" s="3"/>
      <c r="O550" s="3"/>
      <c r="P550" s="3"/>
      <c r="Q550" s="3"/>
      <c r="R550" s="3"/>
      <c r="S550" s="3"/>
      <c r="T550" s="3"/>
      <c r="U550" s="3"/>
      <c r="V550" s="3"/>
      <c r="W550" s="3"/>
      <c r="X550" s="3"/>
      <c r="Y550" s="3"/>
      <c r="Z550" s="3"/>
      <c r="AA550" s="3"/>
      <c r="AB550" s="3"/>
      <c r="AC550" s="3"/>
    </row>
    <row r="551" spans="1:29" ht="12.5" x14ac:dyDescent="0.25">
      <c r="A551" s="3"/>
      <c r="B551" s="3"/>
      <c r="C551" s="3"/>
      <c r="D551" s="20"/>
      <c r="E551" s="20"/>
      <c r="F551" s="3"/>
      <c r="G551" s="20"/>
      <c r="H551" s="20"/>
      <c r="I551" s="20"/>
      <c r="J551" s="20"/>
      <c r="K551" s="3"/>
      <c r="L551" s="3"/>
      <c r="M551" s="3"/>
      <c r="N551" s="3"/>
      <c r="O551" s="3"/>
      <c r="P551" s="3"/>
      <c r="Q551" s="3"/>
      <c r="R551" s="3"/>
      <c r="S551" s="3"/>
      <c r="T551" s="3"/>
      <c r="U551" s="3"/>
      <c r="V551" s="3"/>
      <c r="W551" s="3"/>
      <c r="X551" s="3"/>
      <c r="Y551" s="3"/>
      <c r="Z551" s="3"/>
      <c r="AA551" s="3"/>
      <c r="AB551" s="3"/>
      <c r="AC551" s="3"/>
    </row>
    <row r="552" spans="1:29" ht="12.5" x14ac:dyDescent="0.25">
      <c r="A552" s="3"/>
      <c r="B552" s="3"/>
      <c r="C552" s="3"/>
      <c r="D552" s="20"/>
      <c r="E552" s="20"/>
      <c r="F552" s="3"/>
      <c r="G552" s="20"/>
      <c r="H552" s="20"/>
      <c r="I552" s="20"/>
      <c r="J552" s="20"/>
      <c r="K552" s="3"/>
      <c r="L552" s="3"/>
      <c r="M552" s="3"/>
      <c r="N552" s="3"/>
      <c r="O552" s="3"/>
      <c r="P552" s="3"/>
      <c r="Q552" s="3"/>
      <c r="R552" s="3"/>
      <c r="S552" s="3"/>
      <c r="T552" s="3"/>
      <c r="U552" s="3"/>
      <c r="V552" s="3"/>
      <c r="W552" s="3"/>
      <c r="X552" s="3"/>
      <c r="Y552" s="3"/>
      <c r="Z552" s="3"/>
      <c r="AA552" s="3"/>
      <c r="AB552" s="3"/>
      <c r="AC552" s="3"/>
    </row>
    <row r="553" spans="1:29" ht="12.5" x14ac:dyDescent="0.25">
      <c r="A553" s="3"/>
      <c r="B553" s="3"/>
      <c r="C553" s="3"/>
      <c r="D553" s="20"/>
      <c r="E553" s="20"/>
      <c r="F553" s="3"/>
      <c r="G553" s="20"/>
      <c r="H553" s="20"/>
      <c r="I553" s="20"/>
      <c r="J553" s="20"/>
      <c r="K553" s="3"/>
      <c r="L553" s="3"/>
      <c r="M553" s="3"/>
      <c r="N553" s="3"/>
      <c r="O553" s="3"/>
      <c r="P553" s="3"/>
      <c r="Q553" s="3"/>
      <c r="R553" s="3"/>
      <c r="S553" s="3"/>
      <c r="T553" s="3"/>
      <c r="U553" s="3"/>
      <c r="V553" s="3"/>
      <c r="W553" s="3"/>
      <c r="X553" s="3"/>
      <c r="Y553" s="3"/>
      <c r="Z553" s="3"/>
      <c r="AA553" s="3"/>
      <c r="AB553" s="3"/>
      <c r="AC553" s="3"/>
    </row>
    <row r="554" spans="1:29" ht="12.5" x14ac:dyDescent="0.25">
      <c r="A554" s="3"/>
      <c r="B554" s="3"/>
      <c r="C554" s="3"/>
      <c r="D554" s="20"/>
      <c r="E554" s="20"/>
      <c r="F554" s="3"/>
      <c r="G554" s="20"/>
      <c r="H554" s="20"/>
      <c r="I554" s="20"/>
      <c r="J554" s="20"/>
      <c r="K554" s="3"/>
      <c r="L554" s="3"/>
      <c r="M554" s="3"/>
      <c r="N554" s="3"/>
      <c r="O554" s="3"/>
      <c r="P554" s="3"/>
      <c r="Q554" s="3"/>
      <c r="R554" s="3"/>
      <c r="S554" s="3"/>
      <c r="T554" s="3"/>
      <c r="U554" s="3"/>
      <c r="V554" s="3"/>
      <c r="W554" s="3"/>
      <c r="X554" s="3"/>
      <c r="Y554" s="3"/>
      <c r="Z554" s="3"/>
      <c r="AA554" s="3"/>
      <c r="AB554" s="3"/>
      <c r="AC554" s="3"/>
    </row>
    <row r="555" spans="1:29" ht="12.5" x14ac:dyDescent="0.25">
      <c r="A555" s="3"/>
      <c r="B555" s="3"/>
      <c r="C555" s="3"/>
      <c r="D555" s="20"/>
      <c r="E555" s="20"/>
      <c r="F555" s="3"/>
      <c r="G555" s="20"/>
      <c r="H555" s="20"/>
      <c r="I555" s="20"/>
      <c r="J555" s="20"/>
      <c r="K555" s="3"/>
      <c r="L555" s="3"/>
      <c r="M555" s="3"/>
      <c r="N555" s="3"/>
      <c r="O555" s="3"/>
      <c r="P555" s="3"/>
      <c r="Q555" s="3"/>
      <c r="R555" s="3"/>
      <c r="S555" s="3"/>
      <c r="T555" s="3"/>
      <c r="U555" s="3"/>
      <c r="V555" s="3"/>
      <c r="W555" s="3"/>
      <c r="X555" s="3"/>
      <c r="Y555" s="3"/>
      <c r="Z555" s="3"/>
      <c r="AA555" s="3"/>
      <c r="AB555" s="3"/>
      <c r="AC555" s="3"/>
    </row>
    <row r="556" spans="1:29" ht="12.5" x14ac:dyDescent="0.25">
      <c r="A556" s="3"/>
      <c r="B556" s="3"/>
      <c r="C556" s="3"/>
      <c r="D556" s="20"/>
      <c r="E556" s="20"/>
      <c r="F556" s="3"/>
      <c r="G556" s="20"/>
      <c r="H556" s="20"/>
      <c r="I556" s="20"/>
      <c r="J556" s="20"/>
      <c r="K556" s="3"/>
      <c r="L556" s="3"/>
      <c r="M556" s="3"/>
      <c r="N556" s="3"/>
      <c r="O556" s="3"/>
      <c r="P556" s="3"/>
      <c r="Q556" s="3"/>
      <c r="R556" s="3"/>
      <c r="S556" s="3"/>
      <c r="T556" s="3"/>
      <c r="U556" s="3"/>
      <c r="V556" s="3"/>
      <c r="W556" s="3"/>
      <c r="X556" s="3"/>
      <c r="Y556" s="3"/>
      <c r="Z556" s="3"/>
      <c r="AA556" s="3"/>
      <c r="AB556" s="3"/>
      <c r="AC556" s="3"/>
    </row>
    <row r="557" spans="1:29" ht="12.5" x14ac:dyDescent="0.25">
      <c r="A557" s="3"/>
      <c r="B557" s="3"/>
      <c r="C557" s="3"/>
      <c r="D557" s="20"/>
      <c r="E557" s="20"/>
      <c r="F557" s="3"/>
      <c r="G557" s="20"/>
      <c r="H557" s="20"/>
      <c r="I557" s="20"/>
      <c r="J557" s="20"/>
      <c r="K557" s="3"/>
      <c r="L557" s="3"/>
      <c r="M557" s="3"/>
      <c r="N557" s="3"/>
      <c r="O557" s="3"/>
      <c r="P557" s="3"/>
      <c r="Q557" s="3"/>
      <c r="R557" s="3"/>
      <c r="S557" s="3"/>
      <c r="T557" s="3"/>
      <c r="U557" s="3"/>
      <c r="V557" s="3"/>
      <c r="W557" s="3"/>
      <c r="X557" s="3"/>
      <c r="Y557" s="3"/>
      <c r="Z557" s="3"/>
      <c r="AA557" s="3"/>
      <c r="AB557" s="3"/>
      <c r="AC557" s="3"/>
    </row>
    <row r="558" spans="1:29" ht="12.5" x14ac:dyDescent="0.25">
      <c r="A558" s="3"/>
      <c r="B558" s="3"/>
      <c r="C558" s="3"/>
      <c r="D558" s="20"/>
      <c r="E558" s="20"/>
      <c r="F558" s="3"/>
      <c r="G558" s="20"/>
      <c r="H558" s="20"/>
      <c r="I558" s="20"/>
      <c r="J558" s="20"/>
      <c r="K558" s="3"/>
      <c r="L558" s="3"/>
      <c r="M558" s="3"/>
      <c r="N558" s="3"/>
      <c r="O558" s="3"/>
      <c r="P558" s="3"/>
      <c r="Q558" s="3"/>
      <c r="R558" s="3"/>
      <c r="S558" s="3"/>
      <c r="T558" s="3"/>
      <c r="U558" s="3"/>
      <c r="V558" s="3"/>
      <c r="W558" s="3"/>
      <c r="X558" s="3"/>
      <c r="Y558" s="3"/>
      <c r="Z558" s="3"/>
      <c r="AA558" s="3"/>
      <c r="AB558" s="3"/>
      <c r="AC558" s="3"/>
    </row>
    <row r="559" spans="1:29" ht="12.5" x14ac:dyDescent="0.25">
      <c r="A559" s="3"/>
      <c r="B559" s="3"/>
      <c r="C559" s="3"/>
      <c r="D559" s="20"/>
      <c r="E559" s="20"/>
      <c r="F559" s="3"/>
      <c r="G559" s="20"/>
      <c r="H559" s="20"/>
      <c r="I559" s="20"/>
      <c r="J559" s="20"/>
      <c r="K559" s="3"/>
      <c r="L559" s="3"/>
      <c r="M559" s="3"/>
      <c r="N559" s="3"/>
      <c r="O559" s="3"/>
      <c r="P559" s="3"/>
      <c r="Q559" s="3"/>
      <c r="R559" s="3"/>
      <c r="S559" s="3"/>
      <c r="T559" s="3"/>
      <c r="U559" s="3"/>
      <c r="V559" s="3"/>
      <c r="W559" s="3"/>
      <c r="X559" s="3"/>
      <c r="Y559" s="3"/>
      <c r="Z559" s="3"/>
      <c r="AA559" s="3"/>
      <c r="AB559" s="3"/>
      <c r="AC559" s="3"/>
    </row>
    <row r="560" spans="1:29" ht="12.5" x14ac:dyDescent="0.25">
      <c r="A560" s="3"/>
      <c r="B560" s="3"/>
      <c r="C560" s="3"/>
      <c r="D560" s="20"/>
      <c r="E560" s="20"/>
      <c r="F560" s="3"/>
      <c r="G560" s="20"/>
      <c r="H560" s="20"/>
      <c r="I560" s="20"/>
      <c r="J560" s="20"/>
      <c r="K560" s="3"/>
      <c r="L560" s="3"/>
      <c r="M560" s="3"/>
      <c r="N560" s="3"/>
      <c r="O560" s="3"/>
      <c r="P560" s="3"/>
      <c r="Q560" s="3"/>
      <c r="R560" s="3"/>
      <c r="S560" s="3"/>
      <c r="T560" s="3"/>
      <c r="U560" s="3"/>
      <c r="V560" s="3"/>
      <c r="W560" s="3"/>
      <c r="X560" s="3"/>
      <c r="Y560" s="3"/>
      <c r="Z560" s="3"/>
      <c r="AA560" s="3"/>
      <c r="AB560" s="3"/>
      <c r="AC560" s="3"/>
    </row>
    <row r="561" spans="1:29" ht="12.5" x14ac:dyDescent="0.25">
      <c r="A561" s="3"/>
      <c r="B561" s="3"/>
      <c r="C561" s="3"/>
      <c r="D561" s="20"/>
      <c r="E561" s="20"/>
      <c r="F561" s="3"/>
      <c r="G561" s="20"/>
      <c r="H561" s="20"/>
      <c r="I561" s="20"/>
      <c r="J561" s="20"/>
      <c r="K561" s="3"/>
      <c r="L561" s="3"/>
      <c r="M561" s="3"/>
      <c r="N561" s="3"/>
      <c r="O561" s="3"/>
      <c r="P561" s="3"/>
      <c r="Q561" s="3"/>
      <c r="R561" s="3"/>
      <c r="S561" s="3"/>
      <c r="T561" s="3"/>
      <c r="U561" s="3"/>
      <c r="V561" s="3"/>
      <c r="W561" s="3"/>
      <c r="X561" s="3"/>
      <c r="Y561" s="3"/>
      <c r="Z561" s="3"/>
      <c r="AA561" s="3"/>
      <c r="AB561" s="3"/>
      <c r="AC561" s="3"/>
    </row>
    <row r="562" spans="1:29" ht="12.5" x14ac:dyDescent="0.25">
      <c r="A562" s="3"/>
      <c r="B562" s="3"/>
      <c r="C562" s="3"/>
      <c r="D562" s="20"/>
      <c r="E562" s="20"/>
      <c r="F562" s="3"/>
      <c r="G562" s="20"/>
      <c r="H562" s="20"/>
      <c r="I562" s="20"/>
      <c r="J562" s="20"/>
      <c r="K562" s="3"/>
      <c r="L562" s="3"/>
      <c r="M562" s="3"/>
      <c r="N562" s="3"/>
      <c r="O562" s="3"/>
      <c r="P562" s="3"/>
      <c r="Q562" s="3"/>
      <c r="R562" s="3"/>
      <c r="S562" s="3"/>
      <c r="T562" s="3"/>
      <c r="U562" s="3"/>
      <c r="V562" s="3"/>
      <c r="W562" s="3"/>
      <c r="X562" s="3"/>
      <c r="Y562" s="3"/>
      <c r="Z562" s="3"/>
      <c r="AA562" s="3"/>
      <c r="AB562" s="3"/>
      <c r="AC562" s="3"/>
    </row>
    <row r="563" spans="1:29" ht="12.5" x14ac:dyDescent="0.25">
      <c r="A563" s="3"/>
      <c r="B563" s="3"/>
      <c r="C563" s="3"/>
      <c r="D563" s="20"/>
      <c r="E563" s="20"/>
      <c r="F563" s="3"/>
      <c r="G563" s="20"/>
      <c r="H563" s="20"/>
      <c r="I563" s="20"/>
      <c r="J563" s="20"/>
      <c r="K563" s="3"/>
      <c r="L563" s="3"/>
      <c r="M563" s="3"/>
      <c r="N563" s="3"/>
      <c r="O563" s="3"/>
      <c r="P563" s="3"/>
      <c r="Q563" s="3"/>
      <c r="R563" s="3"/>
      <c r="S563" s="3"/>
      <c r="T563" s="3"/>
      <c r="U563" s="3"/>
      <c r="V563" s="3"/>
      <c r="W563" s="3"/>
      <c r="X563" s="3"/>
      <c r="Y563" s="3"/>
      <c r="Z563" s="3"/>
      <c r="AA563" s="3"/>
      <c r="AB563" s="3"/>
      <c r="AC563" s="3"/>
    </row>
    <row r="564" spans="1:29" ht="12.5" x14ac:dyDescent="0.25">
      <c r="A564" s="3"/>
      <c r="B564" s="3"/>
      <c r="C564" s="3"/>
      <c r="D564" s="20"/>
      <c r="E564" s="20"/>
      <c r="F564" s="3"/>
      <c r="G564" s="20"/>
      <c r="H564" s="20"/>
      <c r="I564" s="20"/>
      <c r="J564" s="20"/>
      <c r="K564" s="3"/>
      <c r="L564" s="3"/>
      <c r="M564" s="3"/>
      <c r="N564" s="3"/>
      <c r="O564" s="3"/>
      <c r="P564" s="3"/>
      <c r="Q564" s="3"/>
      <c r="R564" s="3"/>
      <c r="S564" s="3"/>
      <c r="T564" s="3"/>
      <c r="U564" s="3"/>
      <c r="V564" s="3"/>
      <c r="W564" s="3"/>
      <c r="X564" s="3"/>
      <c r="Y564" s="3"/>
      <c r="Z564" s="3"/>
      <c r="AA564" s="3"/>
      <c r="AB564" s="3"/>
      <c r="AC564" s="3"/>
    </row>
    <row r="565" spans="1:29" ht="12.5" x14ac:dyDescent="0.25">
      <c r="A565" s="3"/>
      <c r="B565" s="3"/>
      <c r="C565" s="3"/>
      <c r="D565" s="20"/>
      <c r="E565" s="20"/>
      <c r="F565" s="3"/>
      <c r="G565" s="20"/>
      <c r="H565" s="20"/>
      <c r="I565" s="20"/>
      <c r="J565" s="20"/>
      <c r="K565" s="3"/>
      <c r="L565" s="3"/>
      <c r="M565" s="3"/>
      <c r="N565" s="3"/>
      <c r="O565" s="3"/>
      <c r="P565" s="3"/>
      <c r="Q565" s="3"/>
      <c r="R565" s="3"/>
      <c r="S565" s="3"/>
      <c r="T565" s="3"/>
      <c r="U565" s="3"/>
      <c r="V565" s="3"/>
      <c r="W565" s="3"/>
      <c r="X565" s="3"/>
      <c r="Y565" s="3"/>
      <c r="Z565" s="3"/>
      <c r="AA565" s="3"/>
      <c r="AB565" s="3"/>
      <c r="AC565" s="3"/>
    </row>
    <row r="566" spans="1:29" ht="12.5" x14ac:dyDescent="0.25">
      <c r="A566" s="3"/>
      <c r="B566" s="3"/>
      <c r="C566" s="3"/>
      <c r="D566" s="20"/>
      <c r="E566" s="20"/>
      <c r="F566" s="3"/>
      <c r="G566" s="20"/>
      <c r="H566" s="20"/>
      <c r="I566" s="20"/>
      <c r="J566" s="20"/>
      <c r="K566" s="3"/>
      <c r="L566" s="3"/>
      <c r="M566" s="3"/>
      <c r="N566" s="3"/>
      <c r="O566" s="3"/>
      <c r="P566" s="3"/>
      <c r="Q566" s="3"/>
      <c r="R566" s="3"/>
      <c r="S566" s="3"/>
      <c r="T566" s="3"/>
      <c r="U566" s="3"/>
      <c r="V566" s="3"/>
      <c r="W566" s="3"/>
      <c r="X566" s="3"/>
      <c r="Y566" s="3"/>
      <c r="Z566" s="3"/>
      <c r="AA566" s="3"/>
      <c r="AB566" s="3"/>
      <c r="AC566" s="3"/>
    </row>
    <row r="567" spans="1:29" ht="12.5" x14ac:dyDescent="0.25">
      <c r="A567" s="3"/>
      <c r="B567" s="3"/>
      <c r="C567" s="3"/>
      <c r="D567" s="20"/>
      <c r="E567" s="20"/>
      <c r="F567" s="3"/>
      <c r="G567" s="20"/>
      <c r="H567" s="20"/>
      <c r="I567" s="20"/>
      <c r="J567" s="20"/>
      <c r="K567" s="3"/>
      <c r="L567" s="3"/>
      <c r="M567" s="3"/>
      <c r="N567" s="3"/>
      <c r="O567" s="3"/>
      <c r="P567" s="3"/>
      <c r="Q567" s="3"/>
      <c r="R567" s="3"/>
      <c r="S567" s="3"/>
      <c r="T567" s="3"/>
      <c r="U567" s="3"/>
      <c r="V567" s="3"/>
      <c r="W567" s="3"/>
      <c r="X567" s="3"/>
      <c r="Y567" s="3"/>
      <c r="Z567" s="3"/>
      <c r="AA567" s="3"/>
      <c r="AB567" s="3"/>
      <c r="AC567" s="3"/>
    </row>
    <row r="568" spans="1:29" ht="12.5" x14ac:dyDescent="0.25">
      <c r="A568" s="3"/>
      <c r="B568" s="3"/>
      <c r="C568" s="3"/>
      <c r="D568" s="20"/>
      <c r="E568" s="20"/>
      <c r="F568" s="3"/>
      <c r="G568" s="20"/>
      <c r="H568" s="20"/>
      <c r="I568" s="20"/>
      <c r="J568" s="20"/>
      <c r="K568" s="3"/>
      <c r="L568" s="3"/>
      <c r="M568" s="3"/>
      <c r="N568" s="3"/>
      <c r="O568" s="3"/>
      <c r="P568" s="3"/>
      <c r="Q568" s="3"/>
      <c r="R568" s="3"/>
      <c r="S568" s="3"/>
      <c r="T568" s="3"/>
      <c r="U568" s="3"/>
      <c r="V568" s="3"/>
      <c r="W568" s="3"/>
      <c r="X568" s="3"/>
      <c r="Y568" s="3"/>
      <c r="Z568" s="3"/>
      <c r="AA568" s="3"/>
      <c r="AB568" s="3"/>
      <c r="AC568" s="3"/>
    </row>
    <row r="569" spans="1:29" ht="12.5" x14ac:dyDescent="0.25">
      <c r="A569" s="3"/>
      <c r="B569" s="3"/>
      <c r="C569" s="3"/>
      <c r="D569" s="20"/>
      <c r="E569" s="20"/>
      <c r="F569" s="3"/>
      <c r="G569" s="20"/>
      <c r="H569" s="20"/>
      <c r="I569" s="20"/>
      <c r="J569" s="20"/>
      <c r="K569" s="3"/>
      <c r="L569" s="3"/>
      <c r="M569" s="3"/>
      <c r="N569" s="3"/>
      <c r="O569" s="3"/>
      <c r="P569" s="3"/>
      <c r="Q569" s="3"/>
      <c r="R569" s="3"/>
      <c r="S569" s="3"/>
      <c r="T569" s="3"/>
      <c r="U569" s="3"/>
      <c r="V569" s="3"/>
      <c r="W569" s="3"/>
      <c r="X569" s="3"/>
      <c r="Y569" s="3"/>
      <c r="Z569" s="3"/>
      <c r="AA569" s="3"/>
      <c r="AB569" s="3"/>
      <c r="AC569" s="3"/>
    </row>
    <row r="570" spans="1:29" ht="12.5" x14ac:dyDescent="0.25">
      <c r="A570" s="3"/>
      <c r="B570" s="3"/>
      <c r="C570" s="3"/>
      <c r="D570" s="20"/>
      <c r="E570" s="20"/>
      <c r="F570" s="3"/>
      <c r="G570" s="20"/>
      <c r="H570" s="20"/>
      <c r="I570" s="20"/>
      <c r="J570" s="20"/>
      <c r="K570" s="3"/>
      <c r="L570" s="3"/>
      <c r="M570" s="3"/>
      <c r="N570" s="3"/>
      <c r="O570" s="3"/>
      <c r="P570" s="3"/>
      <c r="Q570" s="3"/>
      <c r="R570" s="3"/>
      <c r="S570" s="3"/>
      <c r="T570" s="3"/>
      <c r="U570" s="3"/>
      <c r="V570" s="3"/>
      <c r="W570" s="3"/>
      <c r="X570" s="3"/>
      <c r="Y570" s="3"/>
      <c r="Z570" s="3"/>
      <c r="AA570" s="3"/>
      <c r="AB570" s="3"/>
      <c r="AC570" s="3"/>
    </row>
    <row r="571" spans="1:29" ht="12.5" x14ac:dyDescent="0.25">
      <c r="A571" s="3"/>
      <c r="B571" s="3"/>
      <c r="C571" s="3"/>
      <c r="D571" s="20"/>
      <c r="E571" s="20"/>
      <c r="F571" s="3"/>
      <c r="G571" s="20"/>
      <c r="H571" s="20"/>
      <c r="I571" s="20"/>
      <c r="J571" s="20"/>
      <c r="K571" s="3"/>
      <c r="L571" s="3"/>
      <c r="M571" s="3"/>
      <c r="N571" s="3"/>
      <c r="O571" s="3"/>
      <c r="P571" s="3"/>
      <c r="Q571" s="3"/>
      <c r="R571" s="3"/>
      <c r="S571" s="3"/>
      <c r="T571" s="3"/>
      <c r="U571" s="3"/>
      <c r="V571" s="3"/>
      <c r="W571" s="3"/>
      <c r="X571" s="3"/>
      <c r="Y571" s="3"/>
      <c r="Z571" s="3"/>
      <c r="AA571" s="3"/>
      <c r="AB571" s="3"/>
      <c r="AC571" s="3"/>
    </row>
    <row r="572" spans="1:29" ht="12.5" x14ac:dyDescent="0.25">
      <c r="A572" s="3"/>
      <c r="B572" s="3"/>
      <c r="C572" s="3"/>
      <c r="D572" s="20"/>
      <c r="E572" s="20"/>
      <c r="F572" s="3"/>
      <c r="G572" s="20"/>
      <c r="H572" s="20"/>
      <c r="I572" s="20"/>
      <c r="J572" s="20"/>
      <c r="K572" s="3"/>
      <c r="L572" s="3"/>
      <c r="M572" s="3"/>
      <c r="N572" s="3"/>
      <c r="O572" s="3"/>
      <c r="P572" s="3"/>
      <c r="Q572" s="3"/>
      <c r="R572" s="3"/>
      <c r="S572" s="3"/>
      <c r="T572" s="3"/>
      <c r="U572" s="3"/>
      <c r="V572" s="3"/>
      <c r="W572" s="3"/>
      <c r="X572" s="3"/>
      <c r="Y572" s="3"/>
      <c r="Z572" s="3"/>
      <c r="AA572" s="3"/>
      <c r="AB572" s="3"/>
      <c r="AC572" s="3"/>
    </row>
    <row r="573" spans="1:29" ht="12.5" x14ac:dyDescent="0.25">
      <c r="A573" s="3"/>
      <c r="B573" s="3"/>
      <c r="C573" s="3"/>
      <c r="D573" s="20"/>
      <c r="E573" s="20"/>
      <c r="F573" s="3"/>
      <c r="G573" s="20"/>
      <c r="H573" s="20"/>
      <c r="I573" s="20"/>
      <c r="J573" s="20"/>
      <c r="K573" s="3"/>
      <c r="L573" s="3"/>
      <c r="M573" s="3"/>
      <c r="N573" s="3"/>
      <c r="O573" s="3"/>
      <c r="P573" s="3"/>
      <c r="Q573" s="3"/>
      <c r="R573" s="3"/>
      <c r="S573" s="3"/>
      <c r="T573" s="3"/>
      <c r="U573" s="3"/>
      <c r="V573" s="3"/>
      <c r="W573" s="3"/>
      <c r="X573" s="3"/>
      <c r="Y573" s="3"/>
      <c r="Z573" s="3"/>
      <c r="AA573" s="3"/>
      <c r="AB573" s="3"/>
      <c r="AC573" s="3"/>
    </row>
    <row r="574" spans="1:29" ht="12.5" x14ac:dyDescent="0.25">
      <c r="A574" s="3"/>
      <c r="B574" s="3"/>
      <c r="C574" s="3"/>
      <c r="D574" s="20"/>
      <c r="E574" s="20"/>
      <c r="F574" s="3"/>
      <c r="G574" s="20"/>
      <c r="H574" s="20"/>
      <c r="I574" s="20"/>
      <c r="J574" s="20"/>
      <c r="K574" s="3"/>
      <c r="L574" s="3"/>
      <c r="M574" s="3"/>
      <c r="N574" s="3"/>
      <c r="O574" s="3"/>
      <c r="P574" s="3"/>
      <c r="Q574" s="3"/>
      <c r="R574" s="3"/>
      <c r="S574" s="3"/>
      <c r="T574" s="3"/>
      <c r="U574" s="3"/>
      <c r="V574" s="3"/>
      <c r="W574" s="3"/>
      <c r="X574" s="3"/>
      <c r="Y574" s="3"/>
      <c r="Z574" s="3"/>
      <c r="AA574" s="3"/>
      <c r="AB574" s="3"/>
      <c r="AC574" s="3"/>
    </row>
    <row r="575" spans="1:29" ht="12.5" x14ac:dyDescent="0.25">
      <c r="A575" s="3"/>
      <c r="B575" s="3"/>
      <c r="C575" s="3"/>
      <c r="D575" s="20"/>
      <c r="E575" s="20"/>
      <c r="F575" s="3"/>
      <c r="G575" s="20"/>
      <c r="H575" s="20"/>
      <c r="I575" s="20"/>
      <c r="J575" s="20"/>
      <c r="K575" s="3"/>
      <c r="L575" s="3"/>
      <c r="M575" s="3"/>
      <c r="N575" s="3"/>
      <c r="O575" s="3"/>
      <c r="P575" s="3"/>
      <c r="Q575" s="3"/>
      <c r="R575" s="3"/>
      <c r="S575" s="3"/>
      <c r="T575" s="3"/>
      <c r="U575" s="3"/>
      <c r="V575" s="3"/>
      <c r="W575" s="3"/>
      <c r="X575" s="3"/>
      <c r="Y575" s="3"/>
      <c r="Z575" s="3"/>
      <c r="AA575" s="3"/>
      <c r="AB575" s="3"/>
      <c r="AC575" s="3"/>
    </row>
    <row r="576" spans="1:29" ht="12.5" x14ac:dyDescent="0.25">
      <c r="A576" s="3"/>
      <c r="B576" s="3"/>
      <c r="C576" s="3"/>
      <c r="D576" s="20"/>
      <c r="E576" s="20"/>
      <c r="F576" s="3"/>
      <c r="G576" s="20"/>
      <c r="H576" s="20"/>
      <c r="I576" s="20"/>
      <c r="J576" s="20"/>
      <c r="K576" s="3"/>
      <c r="L576" s="3"/>
      <c r="M576" s="3"/>
      <c r="N576" s="3"/>
      <c r="O576" s="3"/>
      <c r="P576" s="3"/>
      <c r="Q576" s="3"/>
      <c r="R576" s="3"/>
      <c r="S576" s="3"/>
      <c r="T576" s="3"/>
      <c r="U576" s="3"/>
      <c r="V576" s="3"/>
      <c r="W576" s="3"/>
      <c r="X576" s="3"/>
      <c r="Y576" s="3"/>
      <c r="Z576" s="3"/>
      <c r="AA576" s="3"/>
      <c r="AB576" s="3"/>
      <c r="AC576" s="3"/>
    </row>
    <row r="577" spans="1:29" ht="12.5" x14ac:dyDescent="0.25">
      <c r="A577" s="3"/>
      <c r="B577" s="3"/>
      <c r="C577" s="3"/>
      <c r="D577" s="20"/>
      <c r="E577" s="20"/>
      <c r="F577" s="3"/>
      <c r="G577" s="20"/>
      <c r="H577" s="20"/>
      <c r="I577" s="20"/>
      <c r="J577" s="20"/>
      <c r="K577" s="3"/>
      <c r="L577" s="3"/>
      <c r="M577" s="3"/>
      <c r="N577" s="3"/>
      <c r="O577" s="3"/>
      <c r="P577" s="3"/>
      <c r="Q577" s="3"/>
      <c r="R577" s="3"/>
      <c r="S577" s="3"/>
      <c r="T577" s="3"/>
      <c r="U577" s="3"/>
      <c r="V577" s="3"/>
      <c r="W577" s="3"/>
      <c r="X577" s="3"/>
      <c r="Y577" s="3"/>
      <c r="Z577" s="3"/>
      <c r="AA577" s="3"/>
      <c r="AB577" s="3"/>
      <c r="AC577" s="3"/>
    </row>
    <row r="578" spans="1:29" ht="12.5" x14ac:dyDescent="0.25">
      <c r="A578" s="3"/>
      <c r="B578" s="3"/>
      <c r="C578" s="3"/>
      <c r="D578" s="20"/>
      <c r="E578" s="20"/>
      <c r="F578" s="3"/>
      <c r="G578" s="20"/>
      <c r="H578" s="20"/>
      <c r="I578" s="20"/>
      <c r="J578" s="20"/>
      <c r="K578" s="3"/>
      <c r="L578" s="3"/>
      <c r="M578" s="3"/>
      <c r="N578" s="3"/>
      <c r="O578" s="3"/>
      <c r="P578" s="3"/>
      <c r="Q578" s="3"/>
      <c r="R578" s="3"/>
      <c r="S578" s="3"/>
      <c r="T578" s="3"/>
      <c r="U578" s="3"/>
      <c r="V578" s="3"/>
      <c r="W578" s="3"/>
      <c r="X578" s="3"/>
      <c r="Y578" s="3"/>
      <c r="Z578" s="3"/>
      <c r="AA578" s="3"/>
      <c r="AB578" s="3"/>
      <c r="AC578" s="3"/>
    </row>
    <row r="579" spans="1:29" ht="12.5" x14ac:dyDescent="0.25">
      <c r="A579" s="3"/>
      <c r="B579" s="3"/>
      <c r="C579" s="3"/>
      <c r="D579" s="20"/>
      <c r="E579" s="20"/>
      <c r="F579" s="3"/>
      <c r="G579" s="20"/>
      <c r="H579" s="20"/>
      <c r="I579" s="20"/>
      <c r="J579" s="20"/>
      <c r="K579" s="3"/>
      <c r="L579" s="3"/>
      <c r="M579" s="3"/>
      <c r="N579" s="3"/>
      <c r="O579" s="3"/>
      <c r="P579" s="3"/>
      <c r="Q579" s="3"/>
      <c r="R579" s="3"/>
      <c r="S579" s="3"/>
      <c r="T579" s="3"/>
      <c r="U579" s="3"/>
      <c r="V579" s="3"/>
      <c r="W579" s="3"/>
      <c r="X579" s="3"/>
      <c r="Y579" s="3"/>
      <c r="Z579" s="3"/>
      <c r="AA579" s="3"/>
      <c r="AB579" s="3"/>
      <c r="AC579" s="3"/>
    </row>
    <row r="580" spans="1:29" ht="12.5" x14ac:dyDescent="0.25">
      <c r="A580" s="3"/>
      <c r="B580" s="3"/>
      <c r="C580" s="3"/>
      <c r="D580" s="20"/>
      <c r="E580" s="20"/>
      <c r="F580" s="3"/>
      <c r="G580" s="20"/>
      <c r="H580" s="20"/>
      <c r="I580" s="20"/>
      <c r="J580" s="20"/>
      <c r="K580" s="3"/>
      <c r="L580" s="3"/>
      <c r="M580" s="3"/>
      <c r="N580" s="3"/>
      <c r="O580" s="3"/>
      <c r="P580" s="3"/>
      <c r="Q580" s="3"/>
      <c r="R580" s="3"/>
      <c r="S580" s="3"/>
      <c r="T580" s="3"/>
      <c r="U580" s="3"/>
      <c r="V580" s="3"/>
      <c r="W580" s="3"/>
      <c r="X580" s="3"/>
      <c r="Y580" s="3"/>
      <c r="Z580" s="3"/>
      <c r="AA580" s="3"/>
      <c r="AB580" s="3"/>
      <c r="AC580" s="3"/>
    </row>
    <row r="581" spans="1:29" ht="12.5" x14ac:dyDescent="0.25">
      <c r="A581" s="3"/>
      <c r="B581" s="3"/>
      <c r="C581" s="3"/>
      <c r="D581" s="20"/>
      <c r="E581" s="20"/>
      <c r="F581" s="3"/>
      <c r="G581" s="20"/>
      <c r="H581" s="20"/>
      <c r="I581" s="20"/>
      <c r="J581" s="20"/>
      <c r="K581" s="3"/>
      <c r="L581" s="3"/>
      <c r="M581" s="3"/>
      <c r="N581" s="3"/>
      <c r="O581" s="3"/>
      <c r="P581" s="3"/>
      <c r="Q581" s="3"/>
      <c r="R581" s="3"/>
      <c r="S581" s="3"/>
      <c r="T581" s="3"/>
      <c r="U581" s="3"/>
      <c r="V581" s="3"/>
      <c r="W581" s="3"/>
      <c r="X581" s="3"/>
      <c r="Y581" s="3"/>
      <c r="Z581" s="3"/>
      <c r="AA581" s="3"/>
      <c r="AB581" s="3"/>
      <c r="AC581" s="3"/>
    </row>
    <row r="582" spans="1:29" ht="12.5" x14ac:dyDescent="0.25">
      <c r="A582" s="3"/>
      <c r="B582" s="3"/>
      <c r="C582" s="3"/>
      <c r="D582" s="20"/>
      <c r="E582" s="20"/>
      <c r="F582" s="3"/>
      <c r="G582" s="20"/>
      <c r="H582" s="20"/>
      <c r="I582" s="20"/>
      <c r="J582" s="20"/>
      <c r="K582" s="3"/>
      <c r="L582" s="3"/>
      <c r="M582" s="3"/>
      <c r="N582" s="3"/>
      <c r="O582" s="3"/>
      <c r="P582" s="3"/>
      <c r="Q582" s="3"/>
      <c r="R582" s="3"/>
      <c r="S582" s="3"/>
      <c r="T582" s="3"/>
      <c r="U582" s="3"/>
      <c r="V582" s="3"/>
      <c r="W582" s="3"/>
      <c r="X582" s="3"/>
      <c r="Y582" s="3"/>
      <c r="Z582" s="3"/>
      <c r="AA582" s="3"/>
      <c r="AB582" s="3"/>
      <c r="AC582" s="3"/>
    </row>
    <row r="583" spans="1:29" ht="12.5" x14ac:dyDescent="0.25">
      <c r="A583" s="3"/>
      <c r="B583" s="3"/>
      <c r="C583" s="3"/>
      <c r="D583" s="20"/>
      <c r="E583" s="20"/>
      <c r="F583" s="3"/>
      <c r="G583" s="20"/>
      <c r="H583" s="20"/>
      <c r="I583" s="20"/>
      <c r="J583" s="20"/>
      <c r="K583" s="3"/>
      <c r="L583" s="3"/>
      <c r="M583" s="3"/>
      <c r="N583" s="3"/>
      <c r="O583" s="3"/>
      <c r="P583" s="3"/>
      <c r="Q583" s="3"/>
      <c r="R583" s="3"/>
      <c r="S583" s="3"/>
      <c r="T583" s="3"/>
      <c r="U583" s="3"/>
      <c r="V583" s="3"/>
      <c r="W583" s="3"/>
      <c r="X583" s="3"/>
      <c r="Y583" s="3"/>
      <c r="Z583" s="3"/>
      <c r="AA583" s="3"/>
      <c r="AB583" s="3"/>
      <c r="AC583" s="3"/>
    </row>
    <row r="584" spans="1:29" ht="12.5" x14ac:dyDescent="0.25">
      <c r="A584" s="3"/>
      <c r="B584" s="3"/>
      <c r="C584" s="3"/>
      <c r="D584" s="20"/>
      <c r="E584" s="20"/>
      <c r="F584" s="3"/>
      <c r="G584" s="20"/>
      <c r="H584" s="20"/>
      <c r="I584" s="20"/>
      <c r="J584" s="20"/>
      <c r="K584" s="3"/>
      <c r="L584" s="3"/>
      <c r="M584" s="3"/>
      <c r="N584" s="3"/>
      <c r="O584" s="3"/>
      <c r="P584" s="3"/>
      <c r="Q584" s="3"/>
      <c r="R584" s="3"/>
      <c r="S584" s="3"/>
      <c r="T584" s="3"/>
      <c r="U584" s="3"/>
      <c r="V584" s="3"/>
      <c r="W584" s="3"/>
      <c r="X584" s="3"/>
      <c r="Y584" s="3"/>
      <c r="Z584" s="3"/>
      <c r="AA584" s="3"/>
      <c r="AB584" s="3"/>
      <c r="AC584" s="3"/>
    </row>
    <row r="585" spans="1:29" ht="12.5" x14ac:dyDescent="0.25">
      <c r="A585" s="3"/>
      <c r="B585" s="3"/>
      <c r="C585" s="3"/>
      <c r="D585" s="20"/>
      <c r="E585" s="20"/>
      <c r="F585" s="3"/>
      <c r="G585" s="20"/>
      <c r="H585" s="20"/>
      <c r="I585" s="20"/>
      <c r="J585" s="20"/>
      <c r="K585" s="3"/>
      <c r="L585" s="3"/>
      <c r="M585" s="3"/>
      <c r="N585" s="3"/>
      <c r="O585" s="3"/>
      <c r="P585" s="3"/>
      <c r="Q585" s="3"/>
      <c r="R585" s="3"/>
      <c r="S585" s="3"/>
      <c r="T585" s="3"/>
      <c r="U585" s="3"/>
      <c r="V585" s="3"/>
      <c r="W585" s="3"/>
      <c r="X585" s="3"/>
      <c r="Y585" s="3"/>
      <c r="Z585" s="3"/>
      <c r="AA585" s="3"/>
      <c r="AB585" s="3"/>
      <c r="AC585" s="3"/>
    </row>
    <row r="586" spans="1:29" ht="12.5" x14ac:dyDescent="0.25">
      <c r="A586" s="3"/>
      <c r="B586" s="3"/>
      <c r="C586" s="3"/>
      <c r="D586" s="20"/>
      <c r="E586" s="20"/>
      <c r="F586" s="3"/>
      <c r="G586" s="20"/>
      <c r="H586" s="20"/>
      <c r="I586" s="20"/>
      <c r="J586" s="20"/>
      <c r="K586" s="3"/>
      <c r="L586" s="3"/>
      <c r="M586" s="3"/>
      <c r="N586" s="3"/>
      <c r="O586" s="3"/>
      <c r="P586" s="3"/>
      <c r="Q586" s="3"/>
      <c r="R586" s="3"/>
      <c r="S586" s="3"/>
      <c r="T586" s="3"/>
      <c r="U586" s="3"/>
      <c r="V586" s="3"/>
      <c r="W586" s="3"/>
      <c r="X586" s="3"/>
      <c r="Y586" s="3"/>
      <c r="Z586" s="3"/>
      <c r="AA586" s="3"/>
      <c r="AB586" s="3"/>
      <c r="AC586" s="3"/>
    </row>
    <row r="587" spans="1:29" ht="12.5" x14ac:dyDescent="0.25">
      <c r="A587" s="3"/>
      <c r="B587" s="3"/>
      <c r="C587" s="3"/>
      <c r="D587" s="20"/>
      <c r="E587" s="20"/>
      <c r="F587" s="3"/>
      <c r="G587" s="20"/>
      <c r="H587" s="20"/>
      <c r="I587" s="20"/>
      <c r="J587" s="20"/>
      <c r="K587" s="3"/>
      <c r="L587" s="3"/>
      <c r="M587" s="3"/>
      <c r="N587" s="3"/>
      <c r="O587" s="3"/>
      <c r="P587" s="3"/>
      <c r="Q587" s="3"/>
      <c r="R587" s="3"/>
      <c r="S587" s="3"/>
      <c r="T587" s="3"/>
      <c r="U587" s="3"/>
      <c r="V587" s="3"/>
      <c r="W587" s="3"/>
      <c r="X587" s="3"/>
      <c r="Y587" s="3"/>
      <c r="Z587" s="3"/>
      <c r="AA587" s="3"/>
      <c r="AB587" s="3"/>
      <c r="AC587" s="3"/>
    </row>
    <row r="588" spans="1:29" ht="12.5" x14ac:dyDescent="0.25">
      <c r="A588" s="3"/>
      <c r="B588" s="3"/>
      <c r="C588" s="3"/>
      <c r="D588" s="20"/>
      <c r="E588" s="20"/>
      <c r="F588" s="3"/>
      <c r="G588" s="20"/>
      <c r="H588" s="20"/>
      <c r="I588" s="20"/>
      <c r="J588" s="20"/>
      <c r="K588" s="3"/>
      <c r="L588" s="3"/>
      <c r="M588" s="3"/>
      <c r="N588" s="3"/>
      <c r="O588" s="3"/>
      <c r="P588" s="3"/>
      <c r="Q588" s="3"/>
      <c r="R588" s="3"/>
      <c r="S588" s="3"/>
      <c r="T588" s="3"/>
      <c r="U588" s="3"/>
      <c r="V588" s="3"/>
      <c r="W588" s="3"/>
      <c r="X588" s="3"/>
      <c r="Y588" s="3"/>
      <c r="Z588" s="3"/>
      <c r="AA588" s="3"/>
      <c r="AB588" s="3"/>
      <c r="AC588" s="3"/>
    </row>
    <row r="589" spans="1:29" ht="12.5" x14ac:dyDescent="0.25">
      <c r="A589" s="3"/>
      <c r="B589" s="3"/>
      <c r="C589" s="3"/>
      <c r="D589" s="20"/>
      <c r="E589" s="20"/>
      <c r="F589" s="3"/>
      <c r="G589" s="20"/>
      <c r="H589" s="20"/>
      <c r="I589" s="20"/>
      <c r="J589" s="20"/>
      <c r="K589" s="3"/>
      <c r="L589" s="3"/>
      <c r="M589" s="3"/>
      <c r="N589" s="3"/>
      <c r="O589" s="3"/>
      <c r="P589" s="3"/>
      <c r="Q589" s="3"/>
      <c r="R589" s="3"/>
      <c r="S589" s="3"/>
      <c r="T589" s="3"/>
      <c r="U589" s="3"/>
      <c r="V589" s="3"/>
      <c r="W589" s="3"/>
      <c r="X589" s="3"/>
      <c r="Y589" s="3"/>
      <c r="Z589" s="3"/>
      <c r="AA589" s="3"/>
      <c r="AB589" s="3"/>
      <c r="AC589" s="3"/>
    </row>
    <row r="590" spans="1:29" ht="12.5" x14ac:dyDescent="0.25">
      <c r="A590" s="3"/>
      <c r="B590" s="3"/>
      <c r="C590" s="3"/>
      <c r="D590" s="20"/>
      <c r="E590" s="20"/>
      <c r="F590" s="3"/>
      <c r="G590" s="20"/>
      <c r="H590" s="20"/>
      <c r="I590" s="20"/>
      <c r="J590" s="20"/>
      <c r="K590" s="3"/>
      <c r="L590" s="3"/>
      <c r="M590" s="3"/>
      <c r="N590" s="3"/>
      <c r="O590" s="3"/>
      <c r="P590" s="3"/>
      <c r="Q590" s="3"/>
      <c r="R590" s="3"/>
      <c r="S590" s="3"/>
      <c r="T590" s="3"/>
      <c r="U590" s="3"/>
      <c r="V590" s="3"/>
      <c r="W590" s="3"/>
      <c r="X590" s="3"/>
      <c r="Y590" s="3"/>
      <c r="Z590" s="3"/>
      <c r="AA590" s="3"/>
      <c r="AB590" s="3"/>
      <c r="AC590" s="3"/>
    </row>
    <row r="591" spans="1:29" ht="12.5" x14ac:dyDescent="0.25">
      <c r="A591" s="3"/>
      <c r="B591" s="3"/>
      <c r="C591" s="3"/>
      <c r="D591" s="20"/>
      <c r="E591" s="20"/>
      <c r="F591" s="3"/>
      <c r="G591" s="20"/>
      <c r="H591" s="20"/>
      <c r="I591" s="20"/>
      <c r="J591" s="20"/>
      <c r="K591" s="3"/>
      <c r="L591" s="3"/>
      <c r="M591" s="3"/>
      <c r="N591" s="3"/>
      <c r="O591" s="3"/>
      <c r="P591" s="3"/>
      <c r="Q591" s="3"/>
      <c r="R591" s="3"/>
      <c r="S591" s="3"/>
      <c r="T591" s="3"/>
      <c r="U591" s="3"/>
      <c r="V591" s="3"/>
      <c r="W591" s="3"/>
      <c r="X591" s="3"/>
      <c r="Y591" s="3"/>
      <c r="Z591" s="3"/>
      <c r="AA591" s="3"/>
      <c r="AB591" s="3"/>
      <c r="AC591" s="3"/>
    </row>
    <row r="592" spans="1:29" ht="12.5" x14ac:dyDescent="0.25">
      <c r="A592" s="3"/>
      <c r="B592" s="3"/>
      <c r="C592" s="3"/>
      <c r="D592" s="20"/>
      <c r="E592" s="20"/>
      <c r="F592" s="3"/>
      <c r="G592" s="20"/>
      <c r="H592" s="20"/>
      <c r="I592" s="20"/>
      <c r="J592" s="20"/>
      <c r="K592" s="3"/>
      <c r="L592" s="3"/>
      <c r="M592" s="3"/>
      <c r="N592" s="3"/>
      <c r="O592" s="3"/>
      <c r="P592" s="3"/>
      <c r="Q592" s="3"/>
      <c r="R592" s="3"/>
      <c r="S592" s="3"/>
      <c r="T592" s="3"/>
      <c r="U592" s="3"/>
      <c r="V592" s="3"/>
      <c r="W592" s="3"/>
      <c r="X592" s="3"/>
      <c r="Y592" s="3"/>
      <c r="Z592" s="3"/>
      <c r="AA592" s="3"/>
      <c r="AB592" s="3"/>
      <c r="AC592" s="3"/>
    </row>
    <row r="593" spans="1:29" ht="12.5" x14ac:dyDescent="0.25">
      <c r="A593" s="3"/>
      <c r="B593" s="3"/>
      <c r="C593" s="3"/>
      <c r="D593" s="20"/>
      <c r="E593" s="20"/>
      <c r="F593" s="3"/>
      <c r="G593" s="20"/>
      <c r="H593" s="20"/>
      <c r="I593" s="20"/>
      <c r="J593" s="20"/>
      <c r="K593" s="3"/>
      <c r="L593" s="3"/>
      <c r="M593" s="3"/>
      <c r="N593" s="3"/>
      <c r="O593" s="3"/>
      <c r="P593" s="3"/>
      <c r="Q593" s="3"/>
      <c r="R593" s="3"/>
      <c r="S593" s="3"/>
      <c r="T593" s="3"/>
      <c r="U593" s="3"/>
      <c r="V593" s="3"/>
      <c r="W593" s="3"/>
      <c r="X593" s="3"/>
      <c r="Y593" s="3"/>
      <c r="Z593" s="3"/>
      <c r="AA593" s="3"/>
      <c r="AB593" s="3"/>
      <c r="AC593" s="3"/>
    </row>
    <row r="594" spans="1:29" ht="12.5" x14ac:dyDescent="0.25">
      <c r="A594" s="3"/>
      <c r="B594" s="3"/>
      <c r="C594" s="3"/>
      <c r="D594" s="20"/>
      <c r="E594" s="20"/>
      <c r="F594" s="3"/>
      <c r="G594" s="20"/>
      <c r="H594" s="20"/>
      <c r="I594" s="20"/>
      <c r="J594" s="20"/>
      <c r="K594" s="3"/>
      <c r="L594" s="3"/>
      <c r="M594" s="3"/>
      <c r="N594" s="3"/>
      <c r="O594" s="3"/>
      <c r="P594" s="3"/>
      <c r="Q594" s="3"/>
      <c r="R594" s="3"/>
      <c r="S594" s="3"/>
      <c r="T594" s="3"/>
      <c r="U594" s="3"/>
      <c r="V594" s="3"/>
      <c r="W594" s="3"/>
      <c r="X594" s="3"/>
      <c r="Y594" s="3"/>
      <c r="Z594" s="3"/>
      <c r="AA594" s="3"/>
      <c r="AB594" s="3"/>
      <c r="AC594" s="3"/>
    </row>
    <row r="595" spans="1:29" ht="12.5" x14ac:dyDescent="0.25">
      <c r="A595" s="3"/>
      <c r="B595" s="3"/>
      <c r="C595" s="3"/>
      <c r="D595" s="20"/>
      <c r="E595" s="20"/>
      <c r="F595" s="3"/>
      <c r="G595" s="20"/>
      <c r="H595" s="20"/>
      <c r="I595" s="20"/>
      <c r="J595" s="20"/>
      <c r="K595" s="3"/>
      <c r="L595" s="3"/>
      <c r="M595" s="3"/>
      <c r="N595" s="3"/>
      <c r="O595" s="3"/>
      <c r="P595" s="3"/>
      <c r="Q595" s="3"/>
      <c r="R595" s="3"/>
      <c r="S595" s="3"/>
      <c r="T595" s="3"/>
      <c r="U595" s="3"/>
      <c r="V595" s="3"/>
      <c r="W595" s="3"/>
      <c r="X595" s="3"/>
      <c r="Y595" s="3"/>
      <c r="Z595" s="3"/>
      <c r="AA595" s="3"/>
      <c r="AB595" s="3"/>
      <c r="AC595" s="3"/>
    </row>
    <row r="596" spans="1:29" ht="12.5" x14ac:dyDescent="0.25">
      <c r="A596" s="3"/>
      <c r="B596" s="3"/>
      <c r="C596" s="3"/>
      <c r="D596" s="20"/>
      <c r="E596" s="20"/>
      <c r="F596" s="3"/>
      <c r="G596" s="20"/>
      <c r="H596" s="20"/>
      <c r="I596" s="20"/>
      <c r="J596" s="20"/>
      <c r="K596" s="3"/>
      <c r="L596" s="3"/>
      <c r="M596" s="3"/>
      <c r="N596" s="3"/>
      <c r="O596" s="3"/>
      <c r="P596" s="3"/>
      <c r="Q596" s="3"/>
      <c r="R596" s="3"/>
      <c r="S596" s="3"/>
      <c r="T596" s="3"/>
      <c r="U596" s="3"/>
      <c r="V596" s="3"/>
      <c r="W596" s="3"/>
      <c r="X596" s="3"/>
      <c r="Y596" s="3"/>
      <c r="Z596" s="3"/>
      <c r="AA596" s="3"/>
      <c r="AB596" s="3"/>
      <c r="AC596" s="3"/>
    </row>
    <row r="597" spans="1:29" ht="12.5" x14ac:dyDescent="0.25">
      <c r="A597" s="3"/>
      <c r="B597" s="3"/>
      <c r="C597" s="3"/>
      <c r="D597" s="20"/>
      <c r="E597" s="20"/>
      <c r="F597" s="3"/>
      <c r="G597" s="20"/>
      <c r="H597" s="20"/>
      <c r="I597" s="20"/>
      <c r="J597" s="20"/>
      <c r="K597" s="3"/>
      <c r="L597" s="3"/>
      <c r="M597" s="3"/>
      <c r="N597" s="3"/>
      <c r="O597" s="3"/>
      <c r="P597" s="3"/>
      <c r="Q597" s="3"/>
      <c r="R597" s="3"/>
      <c r="S597" s="3"/>
      <c r="T597" s="3"/>
      <c r="U597" s="3"/>
      <c r="V597" s="3"/>
      <c r="W597" s="3"/>
      <c r="X597" s="3"/>
      <c r="Y597" s="3"/>
      <c r="Z597" s="3"/>
      <c r="AA597" s="3"/>
      <c r="AB597" s="3"/>
      <c r="AC597" s="3"/>
    </row>
    <row r="598" spans="1:29" ht="12.5" x14ac:dyDescent="0.25">
      <c r="A598" s="3"/>
      <c r="B598" s="3"/>
      <c r="C598" s="3"/>
      <c r="D598" s="20"/>
      <c r="E598" s="20"/>
      <c r="F598" s="3"/>
      <c r="G598" s="20"/>
      <c r="H598" s="20"/>
      <c r="I598" s="20"/>
      <c r="J598" s="20"/>
      <c r="K598" s="3"/>
      <c r="L598" s="3"/>
      <c r="M598" s="3"/>
      <c r="N598" s="3"/>
      <c r="O598" s="3"/>
      <c r="P598" s="3"/>
      <c r="Q598" s="3"/>
      <c r="R598" s="3"/>
      <c r="S598" s="3"/>
      <c r="T598" s="3"/>
      <c r="U598" s="3"/>
      <c r="V598" s="3"/>
      <c r="W598" s="3"/>
      <c r="X598" s="3"/>
      <c r="Y598" s="3"/>
      <c r="Z598" s="3"/>
      <c r="AA598" s="3"/>
      <c r="AB598" s="3"/>
      <c r="AC598" s="3"/>
    </row>
    <row r="599" spans="1:29" ht="12.5" x14ac:dyDescent="0.25">
      <c r="A599" s="3"/>
      <c r="B599" s="3"/>
      <c r="C599" s="3"/>
      <c r="D599" s="20"/>
      <c r="E599" s="20"/>
      <c r="F599" s="3"/>
      <c r="G599" s="20"/>
      <c r="H599" s="20"/>
      <c r="I599" s="20"/>
      <c r="J599" s="20"/>
      <c r="K599" s="3"/>
      <c r="L599" s="3"/>
      <c r="M599" s="3"/>
      <c r="N599" s="3"/>
      <c r="O599" s="3"/>
      <c r="P599" s="3"/>
      <c r="Q599" s="3"/>
      <c r="R599" s="3"/>
      <c r="S599" s="3"/>
      <c r="T599" s="3"/>
      <c r="U599" s="3"/>
      <c r="V599" s="3"/>
      <c r="W599" s="3"/>
      <c r="X599" s="3"/>
      <c r="Y599" s="3"/>
      <c r="Z599" s="3"/>
      <c r="AA599" s="3"/>
      <c r="AB599" s="3"/>
      <c r="AC599" s="3"/>
    </row>
    <row r="600" spans="1:29" ht="12.5" x14ac:dyDescent="0.25">
      <c r="A600" s="3"/>
      <c r="B600" s="3"/>
      <c r="C600" s="3"/>
      <c r="D600" s="20"/>
      <c r="E600" s="20"/>
      <c r="F600" s="3"/>
      <c r="G600" s="20"/>
      <c r="H600" s="20"/>
      <c r="I600" s="20"/>
      <c r="J600" s="20"/>
      <c r="K600" s="3"/>
      <c r="L600" s="3"/>
      <c r="M600" s="3"/>
      <c r="N600" s="3"/>
      <c r="O600" s="3"/>
      <c r="P600" s="3"/>
      <c r="Q600" s="3"/>
      <c r="R600" s="3"/>
      <c r="S600" s="3"/>
      <c r="T600" s="3"/>
      <c r="U600" s="3"/>
      <c r="V600" s="3"/>
      <c r="W600" s="3"/>
      <c r="X600" s="3"/>
      <c r="Y600" s="3"/>
      <c r="Z600" s="3"/>
      <c r="AA600" s="3"/>
      <c r="AB600" s="3"/>
      <c r="AC600" s="3"/>
    </row>
    <row r="601" spans="1:29" ht="12.5" x14ac:dyDescent="0.25">
      <c r="A601" s="3"/>
      <c r="B601" s="3"/>
      <c r="C601" s="3"/>
      <c r="D601" s="20"/>
      <c r="E601" s="20"/>
      <c r="F601" s="3"/>
      <c r="G601" s="20"/>
      <c r="H601" s="20"/>
      <c r="I601" s="20"/>
      <c r="J601" s="20"/>
      <c r="K601" s="3"/>
      <c r="L601" s="3"/>
      <c r="M601" s="3"/>
      <c r="N601" s="3"/>
      <c r="O601" s="3"/>
      <c r="P601" s="3"/>
      <c r="Q601" s="3"/>
      <c r="R601" s="3"/>
      <c r="S601" s="3"/>
      <c r="T601" s="3"/>
      <c r="U601" s="3"/>
      <c r="V601" s="3"/>
      <c r="W601" s="3"/>
      <c r="X601" s="3"/>
      <c r="Y601" s="3"/>
      <c r="Z601" s="3"/>
      <c r="AA601" s="3"/>
      <c r="AB601" s="3"/>
      <c r="AC601" s="3"/>
    </row>
    <row r="602" spans="1:29" ht="12.5" x14ac:dyDescent="0.25">
      <c r="A602" s="3"/>
      <c r="B602" s="3"/>
      <c r="C602" s="3"/>
      <c r="D602" s="20"/>
      <c r="E602" s="20"/>
      <c r="F602" s="3"/>
      <c r="G602" s="20"/>
      <c r="H602" s="20"/>
      <c r="I602" s="20"/>
      <c r="J602" s="20"/>
      <c r="K602" s="3"/>
      <c r="L602" s="3"/>
      <c r="M602" s="3"/>
      <c r="N602" s="3"/>
      <c r="O602" s="3"/>
      <c r="P602" s="3"/>
      <c r="Q602" s="3"/>
      <c r="R602" s="3"/>
      <c r="S602" s="3"/>
      <c r="T602" s="3"/>
      <c r="U602" s="3"/>
      <c r="V602" s="3"/>
      <c r="W602" s="3"/>
      <c r="X602" s="3"/>
      <c r="Y602" s="3"/>
      <c r="Z602" s="3"/>
      <c r="AA602" s="3"/>
      <c r="AB602" s="3"/>
      <c r="AC602" s="3"/>
    </row>
    <row r="603" spans="1:29" ht="12.5" x14ac:dyDescent="0.25">
      <c r="A603" s="3"/>
      <c r="B603" s="3"/>
      <c r="C603" s="3"/>
      <c r="D603" s="20"/>
      <c r="E603" s="20"/>
      <c r="F603" s="3"/>
      <c r="G603" s="20"/>
      <c r="H603" s="20"/>
      <c r="I603" s="20"/>
      <c r="J603" s="20"/>
      <c r="K603" s="3"/>
      <c r="L603" s="3"/>
      <c r="M603" s="3"/>
      <c r="N603" s="3"/>
      <c r="O603" s="3"/>
      <c r="P603" s="3"/>
      <c r="Q603" s="3"/>
      <c r="R603" s="3"/>
      <c r="S603" s="3"/>
      <c r="T603" s="3"/>
      <c r="U603" s="3"/>
      <c r="V603" s="3"/>
      <c r="W603" s="3"/>
      <c r="X603" s="3"/>
      <c r="Y603" s="3"/>
      <c r="Z603" s="3"/>
      <c r="AA603" s="3"/>
      <c r="AB603" s="3"/>
      <c r="AC603" s="3"/>
    </row>
    <row r="604" spans="1:29" ht="12.5" x14ac:dyDescent="0.25">
      <c r="A604" s="3"/>
      <c r="B604" s="3"/>
      <c r="C604" s="3"/>
      <c r="D604" s="20"/>
      <c r="E604" s="20"/>
      <c r="F604" s="3"/>
      <c r="G604" s="20"/>
      <c r="H604" s="20"/>
      <c r="I604" s="20"/>
      <c r="J604" s="20"/>
      <c r="K604" s="3"/>
      <c r="L604" s="3"/>
      <c r="M604" s="3"/>
      <c r="N604" s="3"/>
      <c r="O604" s="3"/>
      <c r="P604" s="3"/>
      <c r="Q604" s="3"/>
      <c r="R604" s="3"/>
      <c r="S604" s="3"/>
      <c r="T604" s="3"/>
      <c r="U604" s="3"/>
      <c r="V604" s="3"/>
      <c r="W604" s="3"/>
      <c r="X604" s="3"/>
      <c r="Y604" s="3"/>
      <c r="Z604" s="3"/>
      <c r="AA604" s="3"/>
      <c r="AB604" s="3"/>
      <c r="AC604" s="3"/>
    </row>
    <row r="605" spans="1:29" ht="12.5" x14ac:dyDescent="0.25">
      <c r="A605" s="3"/>
      <c r="B605" s="3"/>
      <c r="C605" s="3"/>
      <c r="D605" s="20"/>
      <c r="E605" s="20"/>
      <c r="F605" s="3"/>
      <c r="G605" s="20"/>
      <c r="H605" s="20"/>
      <c r="I605" s="20"/>
      <c r="J605" s="20"/>
      <c r="K605" s="3"/>
      <c r="L605" s="3"/>
      <c r="M605" s="3"/>
      <c r="N605" s="3"/>
      <c r="O605" s="3"/>
      <c r="P605" s="3"/>
      <c r="Q605" s="3"/>
      <c r="R605" s="3"/>
      <c r="S605" s="3"/>
      <c r="T605" s="3"/>
      <c r="U605" s="3"/>
      <c r="V605" s="3"/>
      <c r="W605" s="3"/>
      <c r="X605" s="3"/>
      <c r="Y605" s="3"/>
      <c r="Z605" s="3"/>
      <c r="AA605" s="3"/>
      <c r="AB605" s="3"/>
      <c r="AC605" s="3"/>
    </row>
    <row r="606" spans="1:29" ht="12.5" x14ac:dyDescent="0.25">
      <c r="A606" s="3"/>
      <c r="B606" s="3"/>
      <c r="C606" s="3"/>
      <c r="D606" s="20"/>
      <c r="E606" s="20"/>
      <c r="F606" s="3"/>
      <c r="G606" s="20"/>
      <c r="H606" s="20"/>
      <c r="I606" s="20"/>
      <c r="J606" s="20"/>
      <c r="K606" s="3"/>
      <c r="L606" s="3"/>
      <c r="M606" s="3"/>
      <c r="N606" s="3"/>
      <c r="O606" s="3"/>
      <c r="P606" s="3"/>
      <c r="Q606" s="3"/>
      <c r="R606" s="3"/>
      <c r="S606" s="3"/>
      <c r="T606" s="3"/>
      <c r="U606" s="3"/>
      <c r="V606" s="3"/>
      <c r="W606" s="3"/>
      <c r="X606" s="3"/>
      <c r="Y606" s="3"/>
      <c r="Z606" s="3"/>
      <c r="AA606" s="3"/>
      <c r="AB606" s="3"/>
      <c r="AC606" s="3"/>
    </row>
    <row r="607" spans="1:29" ht="12.5" x14ac:dyDescent="0.25">
      <c r="A607" s="3"/>
      <c r="B607" s="3"/>
      <c r="C607" s="3"/>
      <c r="D607" s="20"/>
      <c r="E607" s="20"/>
      <c r="F607" s="3"/>
      <c r="G607" s="20"/>
      <c r="H607" s="20"/>
      <c r="I607" s="20"/>
      <c r="J607" s="20"/>
      <c r="K607" s="3"/>
      <c r="L607" s="3"/>
      <c r="M607" s="3"/>
      <c r="N607" s="3"/>
      <c r="O607" s="3"/>
      <c r="P607" s="3"/>
      <c r="Q607" s="3"/>
      <c r="R607" s="3"/>
      <c r="S607" s="3"/>
      <c r="T607" s="3"/>
      <c r="U607" s="3"/>
      <c r="V607" s="3"/>
      <c r="W607" s="3"/>
      <c r="X607" s="3"/>
      <c r="Y607" s="3"/>
      <c r="Z607" s="3"/>
      <c r="AA607" s="3"/>
      <c r="AB607" s="3"/>
      <c r="AC607" s="3"/>
    </row>
    <row r="608" spans="1:29" ht="12.5" x14ac:dyDescent="0.25">
      <c r="A608" s="3"/>
      <c r="B608" s="3"/>
      <c r="C608" s="3"/>
      <c r="D608" s="20"/>
      <c r="E608" s="20"/>
      <c r="F608" s="3"/>
      <c r="G608" s="20"/>
      <c r="H608" s="20"/>
      <c r="I608" s="20"/>
      <c r="J608" s="20"/>
      <c r="K608" s="3"/>
      <c r="L608" s="3"/>
      <c r="M608" s="3"/>
      <c r="N608" s="3"/>
      <c r="O608" s="3"/>
      <c r="P608" s="3"/>
      <c r="Q608" s="3"/>
      <c r="R608" s="3"/>
      <c r="S608" s="3"/>
      <c r="T608" s="3"/>
      <c r="U608" s="3"/>
      <c r="V608" s="3"/>
      <c r="W608" s="3"/>
      <c r="X608" s="3"/>
      <c r="Y608" s="3"/>
      <c r="Z608" s="3"/>
      <c r="AA608" s="3"/>
      <c r="AB608" s="3"/>
      <c r="AC608" s="3"/>
    </row>
    <row r="609" spans="1:29" ht="12.5" x14ac:dyDescent="0.25">
      <c r="A609" s="3"/>
      <c r="B609" s="3"/>
      <c r="C609" s="3"/>
      <c r="D609" s="20"/>
      <c r="E609" s="20"/>
      <c r="F609" s="3"/>
      <c r="G609" s="20"/>
      <c r="H609" s="20"/>
      <c r="I609" s="20"/>
      <c r="J609" s="20"/>
      <c r="K609" s="3"/>
      <c r="L609" s="3"/>
      <c r="M609" s="3"/>
      <c r="N609" s="3"/>
      <c r="O609" s="3"/>
      <c r="P609" s="3"/>
      <c r="Q609" s="3"/>
      <c r="R609" s="3"/>
      <c r="S609" s="3"/>
      <c r="T609" s="3"/>
      <c r="U609" s="3"/>
      <c r="V609" s="3"/>
      <c r="W609" s="3"/>
      <c r="X609" s="3"/>
      <c r="Y609" s="3"/>
      <c r="Z609" s="3"/>
      <c r="AA609" s="3"/>
      <c r="AB609" s="3"/>
      <c r="AC609" s="3"/>
    </row>
    <row r="610" spans="1:29" ht="12.5" x14ac:dyDescent="0.25">
      <c r="A610" s="3"/>
      <c r="B610" s="3"/>
      <c r="C610" s="3"/>
      <c r="D610" s="20"/>
      <c r="E610" s="20"/>
      <c r="F610" s="3"/>
      <c r="G610" s="20"/>
      <c r="H610" s="20"/>
      <c r="I610" s="20"/>
      <c r="J610" s="20"/>
      <c r="K610" s="3"/>
      <c r="L610" s="3"/>
      <c r="M610" s="3"/>
      <c r="N610" s="3"/>
      <c r="O610" s="3"/>
      <c r="P610" s="3"/>
      <c r="Q610" s="3"/>
      <c r="R610" s="3"/>
      <c r="S610" s="3"/>
      <c r="T610" s="3"/>
      <c r="U610" s="3"/>
      <c r="V610" s="3"/>
      <c r="W610" s="3"/>
      <c r="X610" s="3"/>
      <c r="Y610" s="3"/>
      <c r="Z610" s="3"/>
      <c r="AA610" s="3"/>
      <c r="AB610" s="3"/>
      <c r="AC610" s="3"/>
    </row>
    <row r="611" spans="1:29" ht="12.5" x14ac:dyDescent="0.25">
      <c r="A611" s="3"/>
      <c r="B611" s="3"/>
      <c r="C611" s="3"/>
      <c r="D611" s="20"/>
      <c r="E611" s="20"/>
      <c r="F611" s="3"/>
      <c r="G611" s="20"/>
      <c r="H611" s="20"/>
      <c r="I611" s="20"/>
      <c r="J611" s="20"/>
      <c r="K611" s="3"/>
      <c r="L611" s="3"/>
      <c r="M611" s="3"/>
      <c r="N611" s="3"/>
      <c r="O611" s="3"/>
      <c r="P611" s="3"/>
      <c r="Q611" s="3"/>
      <c r="R611" s="3"/>
      <c r="S611" s="3"/>
      <c r="T611" s="3"/>
      <c r="U611" s="3"/>
      <c r="V611" s="3"/>
      <c r="W611" s="3"/>
      <c r="X611" s="3"/>
      <c r="Y611" s="3"/>
      <c r="Z611" s="3"/>
      <c r="AA611" s="3"/>
      <c r="AB611" s="3"/>
      <c r="AC611" s="3"/>
    </row>
    <row r="612" spans="1:29" ht="12.5" x14ac:dyDescent="0.25">
      <c r="A612" s="3"/>
      <c r="B612" s="3"/>
      <c r="C612" s="3"/>
      <c r="D612" s="20"/>
      <c r="E612" s="20"/>
      <c r="F612" s="3"/>
      <c r="G612" s="20"/>
      <c r="H612" s="20"/>
      <c r="I612" s="20"/>
      <c r="J612" s="20"/>
      <c r="K612" s="3"/>
      <c r="L612" s="3"/>
      <c r="M612" s="3"/>
      <c r="N612" s="3"/>
      <c r="O612" s="3"/>
      <c r="P612" s="3"/>
      <c r="Q612" s="3"/>
      <c r="R612" s="3"/>
      <c r="S612" s="3"/>
      <c r="T612" s="3"/>
      <c r="U612" s="3"/>
      <c r="V612" s="3"/>
      <c r="W612" s="3"/>
      <c r="X612" s="3"/>
      <c r="Y612" s="3"/>
      <c r="Z612" s="3"/>
      <c r="AA612" s="3"/>
      <c r="AB612" s="3"/>
      <c r="AC612" s="3"/>
    </row>
    <row r="613" spans="1:29" ht="12.5" x14ac:dyDescent="0.25">
      <c r="A613" s="3"/>
      <c r="B613" s="3"/>
      <c r="C613" s="3"/>
      <c r="D613" s="20"/>
      <c r="E613" s="20"/>
      <c r="F613" s="3"/>
      <c r="G613" s="20"/>
      <c r="H613" s="20"/>
      <c r="I613" s="20"/>
      <c r="J613" s="20"/>
      <c r="K613" s="3"/>
      <c r="L613" s="3"/>
      <c r="M613" s="3"/>
      <c r="N613" s="3"/>
      <c r="O613" s="3"/>
      <c r="P613" s="3"/>
      <c r="Q613" s="3"/>
      <c r="R613" s="3"/>
      <c r="S613" s="3"/>
      <c r="T613" s="3"/>
      <c r="U613" s="3"/>
      <c r="V613" s="3"/>
      <c r="W613" s="3"/>
      <c r="X613" s="3"/>
      <c r="Y613" s="3"/>
      <c r="Z613" s="3"/>
      <c r="AA613" s="3"/>
      <c r="AB613" s="3"/>
      <c r="AC613" s="3"/>
    </row>
    <row r="614" spans="1:29" ht="12.5" x14ac:dyDescent="0.25">
      <c r="A614" s="3"/>
      <c r="B614" s="3"/>
      <c r="C614" s="3"/>
      <c r="D614" s="20"/>
      <c r="E614" s="20"/>
      <c r="F614" s="3"/>
      <c r="G614" s="20"/>
      <c r="H614" s="20"/>
      <c r="I614" s="20"/>
      <c r="J614" s="20"/>
      <c r="K614" s="3"/>
      <c r="L614" s="3"/>
      <c r="M614" s="3"/>
      <c r="N614" s="3"/>
      <c r="O614" s="3"/>
      <c r="P614" s="3"/>
      <c r="Q614" s="3"/>
      <c r="R614" s="3"/>
      <c r="S614" s="3"/>
      <c r="T614" s="3"/>
      <c r="U614" s="3"/>
      <c r="V614" s="3"/>
      <c r="W614" s="3"/>
      <c r="X614" s="3"/>
      <c r="Y614" s="3"/>
      <c r="Z614" s="3"/>
      <c r="AA614" s="3"/>
      <c r="AB614" s="3"/>
      <c r="AC614" s="3"/>
    </row>
    <row r="615" spans="1:29" ht="12.5" x14ac:dyDescent="0.25">
      <c r="A615" s="3"/>
      <c r="B615" s="3"/>
      <c r="C615" s="3"/>
      <c r="D615" s="20"/>
      <c r="E615" s="20"/>
      <c r="F615" s="3"/>
      <c r="G615" s="20"/>
      <c r="H615" s="20"/>
      <c r="I615" s="20"/>
      <c r="J615" s="20"/>
      <c r="K615" s="3"/>
      <c r="L615" s="3"/>
      <c r="M615" s="3"/>
      <c r="N615" s="3"/>
      <c r="O615" s="3"/>
      <c r="P615" s="3"/>
      <c r="Q615" s="3"/>
      <c r="R615" s="3"/>
      <c r="S615" s="3"/>
      <c r="T615" s="3"/>
      <c r="U615" s="3"/>
      <c r="V615" s="3"/>
      <c r="W615" s="3"/>
      <c r="X615" s="3"/>
      <c r="Y615" s="3"/>
      <c r="Z615" s="3"/>
      <c r="AA615" s="3"/>
      <c r="AB615" s="3"/>
      <c r="AC615" s="3"/>
    </row>
    <row r="616" spans="1:29" ht="12.5" x14ac:dyDescent="0.25">
      <c r="A616" s="3"/>
      <c r="B616" s="3"/>
      <c r="C616" s="3"/>
      <c r="D616" s="20"/>
      <c r="E616" s="20"/>
      <c r="F616" s="3"/>
      <c r="G616" s="20"/>
      <c r="H616" s="20"/>
      <c r="I616" s="20"/>
      <c r="J616" s="20"/>
      <c r="K616" s="3"/>
      <c r="L616" s="3"/>
      <c r="M616" s="3"/>
      <c r="N616" s="3"/>
      <c r="O616" s="3"/>
      <c r="P616" s="3"/>
      <c r="Q616" s="3"/>
      <c r="R616" s="3"/>
      <c r="S616" s="3"/>
      <c r="T616" s="3"/>
      <c r="U616" s="3"/>
      <c r="V616" s="3"/>
      <c r="W616" s="3"/>
      <c r="X616" s="3"/>
      <c r="Y616" s="3"/>
      <c r="Z616" s="3"/>
      <c r="AA616" s="3"/>
      <c r="AB616" s="3"/>
      <c r="AC616" s="3"/>
    </row>
    <row r="617" spans="1:29" ht="12.5" x14ac:dyDescent="0.25">
      <c r="A617" s="3"/>
      <c r="B617" s="3"/>
      <c r="C617" s="3"/>
      <c r="D617" s="20"/>
      <c r="E617" s="20"/>
      <c r="F617" s="3"/>
      <c r="G617" s="20"/>
      <c r="H617" s="20"/>
      <c r="I617" s="20"/>
      <c r="J617" s="20"/>
      <c r="K617" s="3"/>
      <c r="L617" s="3"/>
      <c r="M617" s="3"/>
      <c r="N617" s="3"/>
      <c r="O617" s="3"/>
      <c r="P617" s="3"/>
      <c r="Q617" s="3"/>
      <c r="R617" s="3"/>
      <c r="S617" s="3"/>
      <c r="T617" s="3"/>
      <c r="U617" s="3"/>
      <c r="V617" s="3"/>
      <c r="W617" s="3"/>
      <c r="X617" s="3"/>
      <c r="Y617" s="3"/>
      <c r="Z617" s="3"/>
      <c r="AA617" s="3"/>
      <c r="AB617" s="3"/>
      <c r="AC617" s="3"/>
    </row>
    <row r="618" spans="1:29" ht="12.5" x14ac:dyDescent="0.25">
      <c r="A618" s="3"/>
      <c r="B618" s="3"/>
      <c r="C618" s="3"/>
      <c r="D618" s="20"/>
      <c r="E618" s="20"/>
      <c r="F618" s="3"/>
      <c r="G618" s="20"/>
      <c r="H618" s="20"/>
      <c r="I618" s="20"/>
      <c r="J618" s="20"/>
      <c r="K618" s="3"/>
      <c r="L618" s="3"/>
      <c r="M618" s="3"/>
      <c r="N618" s="3"/>
      <c r="O618" s="3"/>
      <c r="P618" s="3"/>
      <c r="Q618" s="3"/>
      <c r="R618" s="3"/>
      <c r="S618" s="3"/>
      <c r="T618" s="3"/>
      <c r="U618" s="3"/>
      <c r="V618" s="3"/>
      <c r="W618" s="3"/>
      <c r="X618" s="3"/>
      <c r="Y618" s="3"/>
      <c r="Z618" s="3"/>
      <c r="AA618" s="3"/>
      <c r="AB618" s="3"/>
      <c r="AC618" s="3"/>
    </row>
    <row r="619" spans="1:29" ht="12.5" x14ac:dyDescent="0.25">
      <c r="A619" s="3"/>
      <c r="B619" s="3"/>
      <c r="C619" s="3"/>
      <c r="D619" s="20"/>
      <c r="E619" s="20"/>
      <c r="F619" s="3"/>
      <c r="G619" s="20"/>
      <c r="H619" s="20"/>
      <c r="I619" s="20"/>
      <c r="J619" s="20"/>
      <c r="K619" s="3"/>
      <c r="L619" s="3"/>
      <c r="M619" s="3"/>
      <c r="N619" s="3"/>
      <c r="O619" s="3"/>
      <c r="P619" s="3"/>
      <c r="Q619" s="3"/>
      <c r="R619" s="3"/>
      <c r="S619" s="3"/>
      <c r="T619" s="3"/>
      <c r="U619" s="3"/>
      <c r="V619" s="3"/>
      <c r="W619" s="3"/>
      <c r="X619" s="3"/>
      <c r="Y619" s="3"/>
      <c r="Z619" s="3"/>
      <c r="AA619" s="3"/>
      <c r="AB619" s="3"/>
      <c r="AC619" s="3"/>
    </row>
    <row r="620" spans="1:29" ht="12.5" x14ac:dyDescent="0.25">
      <c r="A620" s="3"/>
      <c r="B620" s="3"/>
      <c r="C620" s="3"/>
      <c r="D620" s="20"/>
      <c r="E620" s="20"/>
      <c r="F620" s="3"/>
      <c r="G620" s="20"/>
      <c r="H620" s="20"/>
      <c r="I620" s="20"/>
      <c r="J620" s="20"/>
      <c r="K620" s="3"/>
      <c r="L620" s="3"/>
      <c r="M620" s="3"/>
      <c r="N620" s="3"/>
      <c r="O620" s="3"/>
      <c r="P620" s="3"/>
      <c r="Q620" s="3"/>
      <c r="R620" s="3"/>
      <c r="S620" s="3"/>
      <c r="T620" s="3"/>
      <c r="U620" s="3"/>
      <c r="V620" s="3"/>
      <c r="W620" s="3"/>
      <c r="X620" s="3"/>
      <c r="Y620" s="3"/>
      <c r="Z620" s="3"/>
      <c r="AA620" s="3"/>
      <c r="AB620" s="3"/>
      <c r="AC620" s="3"/>
    </row>
    <row r="621" spans="1:29" ht="12.5" x14ac:dyDescent="0.25">
      <c r="A621" s="3"/>
      <c r="B621" s="3"/>
      <c r="C621" s="3"/>
      <c r="D621" s="20"/>
      <c r="E621" s="20"/>
      <c r="F621" s="3"/>
      <c r="G621" s="20"/>
      <c r="H621" s="20"/>
      <c r="I621" s="20"/>
      <c r="J621" s="20"/>
      <c r="K621" s="3"/>
      <c r="L621" s="3"/>
      <c r="M621" s="3"/>
      <c r="N621" s="3"/>
      <c r="O621" s="3"/>
      <c r="P621" s="3"/>
      <c r="Q621" s="3"/>
      <c r="R621" s="3"/>
      <c r="S621" s="3"/>
      <c r="T621" s="3"/>
      <c r="U621" s="3"/>
      <c r="V621" s="3"/>
      <c r="W621" s="3"/>
      <c r="X621" s="3"/>
      <c r="Y621" s="3"/>
      <c r="Z621" s="3"/>
      <c r="AA621" s="3"/>
      <c r="AB621" s="3"/>
      <c r="AC621" s="3"/>
    </row>
    <row r="622" spans="1:29" ht="12.5" x14ac:dyDescent="0.25">
      <c r="A622" s="3"/>
      <c r="B622" s="3"/>
      <c r="C622" s="3"/>
      <c r="D622" s="20"/>
      <c r="E622" s="20"/>
      <c r="F622" s="3"/>
      <c r="G622" s="20"/>
      <c r="H622" s="20"/>
      <c r="I622" s="20"/>
      <c r="J622" s="20"/>
      <c r="K622" s="3"/>
      <c r="L622" s="3"/>
      <c r="M622" s="3"/>
      <c r="N622" s="3"/>
      <c r="O622" s="3"/>
      <c r="P622" s="3"/>
      <c r="Q622" s="3"/>
      <c r="R622" s="3"/>
      <c r="S622" s="3"/>
      <c r="T622" s="3"/>
      <c r="U622" s="3"/>
      <c r="V622" s="3"/>
      <c r="W622" s="3"/>
      <c r="X622" s="3"/>
      <c r="Y622" s="3"/>
      <c r="Z622" s="3"/>
      <c r="AA622" s="3"/>
      <c r="AB622" s="3"/>
      <c r="AC622" s="3"/>
    </row>
    <row r="623" spans="1:29" ht="12.5" x14ac:dyDescent="0.25">
      <c r="A623" s="3"/>
      <c r="B623" s="3"/>
      <c r="C623" s="3"/>
      <c r="D623" s="20"/>
      <c r="E623" s="20"/>
      <c r="F623" s="3"/>
      <c r="G623" s="20"/>
      <c r="H623" s="20"/>
      <c r="I623" s="20"/>
      <c r="J623" s="20"/>
      <c r="K623" s="3"/>
      <c r="L623" s="3"/>
      <c r="M623" s="3"/>
      <c r="N623" s="3"/>
      <c r="O623" s="3"/>
      <c r="P623" s="3"/>
      <c r="Q623" s="3"/>
      <c r="R623" s="3"/>
      <c r="S623" s="3"/>
      <c r="T623" s="3"/>
      <c r="U623" s="3"/>
      <c r="V623" s="3"/>
      <c r="W623" s="3"/>
      <c r="X623" s="3"/>
      <c r="Y623" s="3"/>
      <c r="Z623" s="3"/>
      <c r="AA623" s="3"/>
      <c r="AB623" s="3"/>
      <c r="AC623" s="3"/>
    </row>
    <row r="624" spans="1:29" ht="12.5" x14ac:dyDescent="0.25">
      <c r="A624" s="3"/>
      <c r="B624" s="3"/>
      <c r="C624" s="3"/>
      <c r="D624" s="20"/>
      <c r="E624" s="20"/>
      <c r="F624" s="3"/>
      <c r="G624" s="20"/>
      <c r="H624" s="20"/>
      <c r="I624" s="20"/>
      <c r="J624" s="20"/>
      <c r="K624" s="3"/>
      <c r="L624" s="3"/>
      <c r="M624" s="3"/>
      <c r="N624" s="3"/>
      <c r="O624" s="3"/>
      <c r="P624" s="3"/>
      <c r="Q624" s="3"/>
      <c r="R624" s="3"/>
      <c r="S624" s="3"/>
      <c r="T624" s="3"/>
      <c r="U624" s="3"/>
      <c r="V624" s="3"/>
      <c r="W624" s="3"/>
      <c r="X624" s="3"/>
      <c r="Y624" s="3"/>
      <c r="Z624" s="3"/>
      <c r="AA624" s="3"/>
      <c r="AB624" s="3"/>
      <c r="AC624" s="3"/>
    </row>
    <row r="625" spans="1:29" ht="12.5" x14ac:dyDescent="0.25">
      <c r="A625" s="3"/>
      <c r="B625" s="3"/>
      <c r="C625" s="3"/>
      <c r="D625" s="20"/>
      <c r="E625" s="20"/>
      <c r="F625" s="3"/>
      <c r="G625" s="20"/>
      <c r="H625" s="20"/>
      <c r="I625" s="20"/>
      <c r="J625" s="20"/>
      <c r="K625" s="3"/>
      <c r="L625" s="3"/>
      <c r="M625" s="3"/>
      <c r="N625" s="3"/>
      <c r="O625" s="3"/>
      <c r="P625" s="3"/>
      <c r="Q625" s="3"/>
      <c r="R625" s="3"/>
      <c r="S625" s="3"/>
      <c r="T625" s="3"/>
      <c r="U625" s="3"/>
      <c r="V625" s="3"/>
      <c r="W625" s="3"/>
      <c r="X625" s="3"/>
      <c r="Y625" s="3"/>
      <c r="Z625" s="3"/>
      <c r="AA625" s="3"/>
      <c r="AB625" s="3"/>
      <c r="AC625" s="3"/>
    </row>
    <row r="626" spans="1:29" ht="12.5" x14ac:dyDescent="0.25">
      <c r="A626" s="3"/>
      <c r="B626" s="3"/>
      <c r="C626" s="3"/>
      <c r="D626" s="20"/>
      <c r="E626" s="20"/>
      <c r="F626" s="3"/>
      <c r="G626" s="20"/>
      <c r="H626" s="20"/>
      <c r="I626" s="20"/>
      <c r="J626" s="20"/>
      <c r="K626" s="3"/>
      <c r="L626" s="3"/>
      <c r="M626" s="3"/>
      <c r="N626" s="3"/>
      <c r="O626" s="3"/>
      <c r="P626" s="3"/>
      <c r="Q626" s="3"/>
      <c r="R626" s="3"/>
      <c r="S626" s="3"/>
      <c r="T626" s="3"/>
      <c r="U626" s="3"/>
      <c r="V626" s="3"/>
      <c r="W626" s="3"/>
      <c r="X626" s="3"/>
      <c r="Y626" s="3"/>
      <c r="Z626" s="3"/>
      <c r="AA626" s="3"/>
      <c r="AB626" s="3"/>
      <c r="AC626" s="3"/>
    </row>
    <row r="627" spans="1:29" ht="12.5" x14ac:dyDescent="0.25">
      <c r="A627" s="3"/>
      <c r="B627" s="3"/>
      <c r="C627" s="3"/>
      <c r="D627" s="20"/>
      <c r="E627" s="20"/>
      <c r="F627" s="3"/>
      <c r="G627" s="20"/>
      <c r="H627" s="20"/>
      <c r="I627" s="20"/>
      <c r="J627" s="20"/>
      <c r="K627" s="3"/>
      <c r="L627" s="3"/>
      <c r="M627" s="3"/>
      <c r="N627" s="3"/>
      <c r="O627" s="3"/>
      <c r="P627" s="3"/>
      <c r="Q627" s="3"/>
      <c r="R627" s="3"/>
      <c r="S627" s="3"/>
      <c r="T627" s="3"/>
      <c r="U627" s="3"/>
      <c r="V627" s="3"/>
      <c r="W627" s="3"/>
      <c r="X627" s="3"/>
      <c r="Y627" s="3"/>
      <c r="Z627" s="3"/>
      <c r="AA627" s="3"/>
      <c r="AB627" s="3"/>
      <c r="AC627" s="3"/>
    </row>
    <row r="628" spans="1:29" ht="12.5" x14ac:dyDescent="0.25">
      <c r="A628" s="3"/>
      <c r="B628" s="3"/>
      <c r="C628" s="3"/>
      <c r="D628" s="20"/>
      <c r="E628" s="20"/>
      <c r="F628" s="3"/>
      <c r="G628" s="20"/>
      <c r="H628" s="20"/>
      <c r="I628" s="20"/>
      <c r="J628" s="20"/>
      <c r="K628" s="3"/>
      <c r="L628" s="3"/>
      <c r="M628" s="3"/>
      <c r="N628" s="3"/>
      <c r="O628" s="3"/>
      <c r="P628" s="3"/>
      <c r="Q628" s="3"/>
      <c r="R628" s="3"/>
      <c r="S628" s="3"/>
      <c r="T628" s="3"/>
      <c r="U628" s="3"/>
      <c r="V628" s="3"/>
      <c r="W628" s="3"/>
      <c r="X628" s="3"/>
      <c r="Y628" s="3"/>
      <c r="Z628" s="3"/>
      <c r="AA628" s="3"/>
      <c r="AB628" s="3"/>
      <c r="AC628" s="3"/>
    </row>
    <row r="629" spans="1:29" ht="12.5" x14ac:dyDescent="0.25">
      <c r="A629" s="3"/>
      <c r="B629" s="3"/>
      <c r="C629" s="3"/>
      <c r="D629" s="20"/>
      <c r="E629" s="20"/>
      <c r="F629" s="3"/>
      <c r="G629" s="20"/>
      <c r="H629" s="20"/>
      <c r="I629" s="20"/>
      <c r="J629" s="20"/>
      <c r="K629" s="3"/>
      <c r="L629" s="3"/>
      <c r="M629" s="3"/>
      <c r="N629" s="3"/>
      <c r="O629" s="3"/>
      <c r="P629" s="3"/>
      <c r="Q629" s="3"/>
      <c r="R629" s="3"/>
      <c r="S629" s="3"/>
      <c r="T629" s="3"/>
      <c r="U629" s="3"/>
      <c r="V629" s="3"/>
      <c r="W629" s="3"/>
      <c r="X629" s="3"/>
      <c r="Y629" s="3"/>
      <c r="Z629" s="3"/>
      <c r="AA629" s="3"/>
      <c r="AB629" s="3"/>
      <c r="AC629" s="3"/>
    </row>
    <row r="630" spans="1:29" ht="12.5" x14ac:dyDescent="0.25">
      <c r="A630" s="3"/>
      <c r="B630" s="3"/>
      <c r="C630" s="3"/>
      <c r="D630" s="20"/>
      <c r="E630" s="20"/>
      <c r="F630" s="3"/>
      <c r="G630" s="20"/>
      <c r="H630" s="20"/>
      <c r="I630" s="20"/>
      <c r="J630" s="20"/>
      <c r="K630" s="3"/>
      <c r="L630" s="3"/>
      <c r="M630" s="3"/>
      <c r="N630" s="3"/>
      <c r="O630" s="3"/>
      <c r="P630" s="3"/>
      <c r="Q630" s="3"/>
      <c r="R630" s="3"/>
      <c r="S630" s="3"/>
      <c r="T630" s="3"/>
      <c r="U630" s="3"/>
      <c r="V630" s="3"/>
      <c r="W630" s="3"/>
      <c r="X630" s="3"/>
      <c r="Y630" s="3"/>
      <c r="Z630" s="3"/>
      <c r="AA630" s="3"/>
      <c r="AB630" s="3"/>
      <c r="AC630" s="3"/>
    </row>
    <row r="631" spans="1:29" ht="12.5" x14ac:dyDescent="0.25">
      <c r="A631" s="3"/>
      <c r="B631" s="3"/>
      <c r="C631" s="3"/>
      <c r="D631" s="20"/>
      <c r="E631" s="20"/>
      <c r="F631" s="3"/>
      <c r="G631" s="20"/>
      <c r="H631" s="20"/>
      <c r="I631" s="20"/>
      <c r="J631" s="20"/>
      <c r="K631" s="3"/>
      <c r="L631" s="3"/>
      <c r="M631" s="3"/>
      <c r="N631" s="3"/>
      <c r="O631" s="3"/>
      <c r="P631" s="3"/>
      <c r="Q631" s="3"/>
      <c r="R631" s="3"/>
      <c r="S631" s="3"/>
      <c r="T631" s="3"/>
      <c r="U631" s="3"/>
      <c r="V631" s="3"/>
      <c r="W631" s="3"/>
      <c r="X631" s="3"/>
      <c r="Y631" s="3"/>
      <c r="Z631" s="3"/>
      <c r="AA631" s="3"/>
      <c r="AB631" s="3"/>
      <c r="AC631" s="3"/>
    </row>
    <row r="632" spans="1:29" ht="12.5" x14ac:dyDescent="0.25">
      <c r="A632" s="3"/>
      <c r="B632" s="3"/>
      <c r="C632" s="3"/>
      <c r="D632" s="20"/>
      <c r="E632" s="20"/>
      <c r="F632" s="3"/>
      <c r="G632" s="20"/>
      <c r="H632" s="20"/>
      <c r="I632" s="20"/>
      <c r="J632" s="20"/>
      <c r="K632" s="3"/>
      <c r="L632" s="3"/>
      <c r="M632" s="3"/>
      <c r="N632" s="3"/>
      <c r="O632" s="3"/>
      <c r="P632" s="3"/>
      <c r="Q632" s="3"/>
      <c r="R632" s="3"/>
      <c r="S632" s="3"/>
      <c r="T632" s="3"/>
      <c r="U632" s="3"/>
      <c r="V632" s="3"/>
      <c r="W632" s="3"/>
      <c r="X632" s="3"/>
      <c r="Y632" s="3"/>
      <c r="Z632" s="3"/>
      <c r="AA632" s="3"/>
      <c r="AB632" s="3"/>
      <c r="AC632" s="3"/>
    </row>
    <row r="633" spans="1:29" ht="12.5" x14ac:dyDescent="0.25">
      <c r="A633" s="3"/>
      <c r="B633" s="3"/>
      <c r="C633" s="3"/>
      <c r="D633" s="20"/>
      <c r="E633" s="20"/>
      <c r="F633" s="3"/>
      <c r="G633" s="20"/>
      <c r="H633" s="20"/>
      <c r="I633" s="20"/>
      <c r="J633" s="20"/>
      <c r="K633" s="3"/>
      <c r="L633" s="3"/>
      <c r="M633" s="3"/>
      <c r="N633" s="3"/>
      <c r="O633" s="3"/>
      <c r="P633" s="3"/>
      <c r="Q633" s="3"/>
      <c r="R633" s="3"/>
      <c r="S633" s="3"/>
      <c r="T633" s="3"/>
      <c r="U633" s="3"/>
      <c r="V633" s="3"/>
      <c r="W633" s="3"/>
      <c r="X633" s="3"/>
      <c r="Y633" s="3"/>
      <c r="Z633" s="3"/>
      <c r="AA633" s="3"/>
      <c r="AB633" s="3"/>
      <c r="AC633" s="3"/>
    </row>
    <row r="634" spans="1:29" ht="12.5" x14ac:dyDescent="0.25">
      <c r="A634" s="3"/>
      <c r="B634" s="3"/>
      <c r="C634" s="3"/>
      <c r="D634" s="20"/>
      <c r="E634" s="20"/>
      <c r="F634" s="3"/>
      <c r="G634" s="20"/>
      <c r="H634" s="20"/>
      <c r="I634" s="20"/>
      <c r="J634" s="20"/>
      <c r="K634" s="3"/>
      <c r="L634" s="3"/>
      <c r="M634" s="3"/>
      <c r="N634" s="3"/>
      <c r="O634" s="3"/>
      <c r="P634" s="3"/>
      <c r="Q634" s="3"/>
      <c r="R634" s="3"/>
      <c r="S634" s="3"/>
      <c r="T634" s="3"/>
      <c r="U634" s="3"/>
      <c r="V634" s="3"/>
      <c r="W634" s="3"/>
      <c r="X634" s="3"/>
      <c r="Y634" s="3"/>
      <c r="Z634" s="3"/>
      <c r="AA634" s="3"/>
      <c r="AB634" s="3"/>
      <c r="AC634" s="3"/>
    </row>
    <row r="635" spans="1:29" ht="12.5" x14ac:dyDescent="0.25">
      <c r="A635" s="3"/>
      <c r="B635" s="3"/>
      <c r="C635" s="3"/>
      <c r="D635" s="20"/>
      <c r="E635" s="20"/>
      <c r="F635" s="3"/>
      <c r="G635" s="20"/>
      <c r="H635" s="20"/>
      <c r="I635" s="20"/>
      <c r="J635" s="20"/>
      <c r="K635" s="3"/>
      <c r="L635" s="3"/>
      <c r="M635" s="3"/>
      <c r="N635" s="3"/>
      <c r="O635" s="3"/>
      <c r="P635" s="3"/>
      <c r="Q635" s="3"/>
      <c r="R635" s="3"/>
      <c r="S635" s="3"/>
      <c r="T635" s="3"/>
      <c r="U635" s="3"/>
      <c r="V635" s="3"/>
      <c r="W635" s="3"/>
      <c r="X635" s="3"/>
      <c r="Y635" s="3"/>
      <c r="Z635" s="3"/>
      <c r="AA635" s="3"/>
      <c r="AB635" s="3"/>
      <c r="AC635" s="3"/>
    </row>
    <row r="636" spans="1:29" ht="12.5" x14ac:dyDescent="0.25">
      <c r="A636" s="3"/>
      <c r="B636" s="3"/>
      <c r="C636" s="3"/>
      <c r="D636" s="20"/>
      <c r="E636" s="20"/>
      <c r="F636" s="3"/>
      <c r="G636" s="20"/>
      <c r="H636" s="20"/>
      <c r="I636" s="20"/>
      <c r="J636" s="20"/>
      <c r="K636" s="3"/>
      <c r="L636" s="3"/>
      <c r="M636" s="3"/>
      <c r="N636" s="3"/>
      <c r="O636" s="3"/>
      <c r="P636" s="3"/>
      <c r="Q636" s="3"/>
      <c r="R636" s="3"/>
      <c r="S636" s="3"/>
      <c r="T636" s="3"/>
      <c r="U636" s="3"/>
      <c r="V636" s="3"/>
      <c r="W636" s="3"/>
      <c r="X636" s="3"/>
      <c r="Y636" s="3"/>
      <c r="Z636" s="3"/>
      <c r="AA636" s="3"/>
      <c r="AB636" s="3"/>
      <c r="AC636" s="3"/>
    </row>
    <row r="637" spans="1:29" ht="12.5" x14ac:dyDescent="0.25">
      <c r="A637" s="3"/>
      <c r="B637" s="3"/>
      <c r="C637" s="3"/>
      <c r="D637" s="20"/>
      <c r="E637" s="20"/>
      <c r="F637" s="3"/>
      <c r="G637" s="20"/>
      <c r="H637" s="20"/>
      <c r="I637" s="20"/>
      <c r="J637" s="20"/>
      <c r="K637" s="3"/>
      <c r="L637" s="3"/>
      <c r="M637" s="3"/>
      <c r="N637" s="3"/>
      <c r="O637" s="3"/>
      <c r="P637" s="3"/>
      <c r="Q637" s="3"/>
      <c r="R637" s="3"/>
      <c r="S637" s="3"/>
      <c r="T637" s="3"/>
      <c r="U637" s="3"/>
      <c r="V637" s="3"/>
      <c r="W637" s="3"/>
      <c r="X637" s="3"/>
      <c r="Y637" s="3"/>
      <c r="Z637" s="3"/>
      <c r="AA637" s="3"/>
      <c r="AB637" s="3"/>
      <c r="AC637" s="3"/>
    </row>
    <row r="638" spans="1:29" ht="12.5" x14ac:dyDescent="0.25">
      <c r="A638" s="3"/>
      <c r="B638" s="3"/>
      <c r="C638" s="3"/>
      <c r="D638" s="20"/>
      <c r="E638" s="20"/>
      <c r="F638" s="3"/>
      <c r="G638" s="20"/>
      <c r="H638" s="20"/>
      <c r="I638" s="20"/>
      <c r="J638" s="20"/>
      <c r="K638" s="3"/>
      <c r="L638" s="3"/>
      <c r="M638" s="3"/>
      <c r="N638" s="3"/>
      <c r="O638" s="3"/>
      <c r="P638" s="3"/>
      <c r="Q638" s="3"/>
      <c r="R638" s="3"/>
      <c r="S638" s="3"/>
      <c r="T638" s="3"/>
      <c r="U638" s="3"/>
      <c r="V638" s="3"/>
      <c r="W638" s="3"/>
      <c r="X638" s="3"/>
      <c r="Y638" s="3"/>
      <c r="Z638" s="3"/>
      <c r="AA638" s="3"/>
      <c r="AB638" s="3"/>
      <c r="AC638" s="3"/>
    </row>
    <row r="639" spans="1:29" ht="12.5" x14ac:dyDescent="0.25">
      <c r="A639" s="3"/>
      <c r="B639" s="3"/>
      <c r="C639" s="3"/>
      <c r="D639" s="20"/>
      <c r="E639" s="20"/>
      <c r="F639" s="3"/>
      <c r="G639" s="20"/>
      <c r="H639" s="20"/>
      <c r="I639" s="20"/>
      <c r="J639" s="20"/>
      <c r="K639" s="3"/>
      <c r="L639" s="3"/>
      <c r="M639" s="3"/>
      <c r="N639" s="3"/>
      <c r="O639" s="3"/>
      <c r="P639" s="3"/>
      <c r="Q639" s="3"/>
      <c r="R639" s="3"/>
      <c r="S639" s="3"/>
      <c r="T639" s="3"/>
      <c r="U639" s="3"/>
      <c r="V639" s="3"/>
      <c r="W639" s="3"/>
      <c r="X639" s="3"/>
      <c r="Y639" s="3"/>
      <c r="Z639" s="3"/>
      <c r="AA639" s="3"/>
      <c r="AB639" s="3"/>
      <c r="AC639" s="3"/>
    </row>
    <row r="640" spans="1:29" ht="12.5" x14ac:dyDescent="0.25">
      <c r="A640" s="3"/>
      <c r="B640" s="3"/>
      <c r="C640" s="3"/>
      <c r="D640" s="20"/>
      <c r="E640" s="20"/>
      <c r="F640" s="3"/>
      <c r="G640" s="20"/>
      <c r="H640" s="20"/>
      <c r="I640" s="20"/>
      <c r="J640" s="20"/>
      <c r="K640" s="3"/>
      <c r="L640" s="3"/>
      <c r="M640" s="3"/>
      <c r="N640" s="3"/>
      <c r="O640" s="3"/>
      <c r="P640" s="3"/>
      <c r="Q640" s="3"/>
      <c r="R640" s="3"/>
      <c r="S640" s="3"/>
      <c r="T640" s="3"/>
      <c r="U640" s="3"/>
      <c r="V640" s="3"/>
      <c r="W640" s="3"/>
      <c r="X640" s="3"/>
      <c r="Y640" s="3"/>
      <c r="Z640" s="3"/>
      <c r="AA640" s="3"/>
      <c r="AB640" s="3"/>
      <c r="AC640" s="3"/>
    </row>
    <row r="641" spans="1:29" ht="12.5" x14ac:dyDescent="0.25">
      <c r="A641" s="3"/>
      <c r="B641" s="3"/>
      <c r="C641" s="3"/>
      <c r="D641" s="20"/>
      <c r="E641" s="20"/>
      <c r="F641" s="3"/>
      <c r="G641" s="20"/>
      <c r="H641" s="20"/>
      <c r="I641" s="20"/>
      <c r="J641" s="20"/>
      <c r="K641" s="3"/>
      <c r="L641" s="3"/>
      <c r="M641" s="3"/>
      <c r="N641" s="3"/>
      <c r="O641" s="3"/>
      <c r="P641" s="3"/>
      <c r="Q641" s="3"/>
      <c r="R641" s="3"/>
      <c r="S641" s="3"/>
      <c r="T641" s="3"/>
      <c r="U641" s="3"/>
      <c r="V641" s="3"/>
      <c r="W641" s="3"/>
      <c r="X641" s="3"/>
      <c r="Y641" s="3"/>
      <c r="Z641" s="3"/>
      <c r="AA641" s="3"/>
      <c r="AB641" s="3"/>
      <c r="AC641" s="3"/>
    </row>
    <row r="642" spans="1:29" ht="12.5" x14ac:dyDescent="0.25">
      <c r="A642" s="3"/>
      <c r="B642" s="3"/>
      <c r="C642" s="3"/>
      <c r="D642" s="20"/>
      <c r="E642" s="20"/>
      <c r="F642" s="3"/>
      <c r="G642" s="20"/>
      <c r="H642" s="20"/>
      <c r="I642" s="20"/>
      <c r="J642" s="20"/>
      <c r="K642" s="3"/>
      <c r="L642" s="3"/>
      <c r="M642" s="3"/>
      <c r="N642" s="3"/>
      <c r="O642" s="3"/>
      <c r="P642" s="3"/>
      <c r="Q642" s="3"/>
      <c r="R642" s="3"/>
      <c r="S642" s="3"/>
      <c r="T642" s="3"/>
      <c r="U642" s="3"/>
      <c r="V642" s="3"/>
      <c r="W642" s="3"/>
      <c r="X642" s="3"/>
      <c r="Y642" s="3"/>
      <c r="Z642" s="3"/>
      <c r="AA642" s="3"/>
      <c r="AB642" s="3"/>
      <c r="AC642" s="3"/>
    </row>
    <row r="643" spans="1:29" ht="12.5" x14ac:dyDescent="0.25">
      <c r="A643" s="3"/>
      <c r="B643" s="3"/>
      <c r="C643" s="3"/>
      <c r="D643" s="20"/>
      <c r="E643" s="20"/>
      <c r="F643" s="3"/>
      <c r="G643" s="20"/>
      <c r="H643" s="20"/>
      <c r="I643" s="20"/>
      <c r="J643" s="20"/>
      <c r="K643" s="3"/>
      <c r="L643" s="3"/>
      <c r="M643" s="3"/>
      <c r="N643" s="3"/>
      <c r="O643" s="3"/>
      <c r="P643" s="3"/>
      <c r="Q643" s="3"/>
      <c r="R643" s="3"/>
      <c r="S643" s="3"/>
      <c r="T643" s="3"/>
      <c r="U643" s="3"/>
      <c r="V643" s="3"/>
      <c r="W643" s="3"/>
      <c r="X643" s="3"/>
      <c r="Y643" s="3"/>
      <c r="Z643" s="3"/>
      <c r="AA643" s="3"/>
      <c r="AB643" s="3"/>
      <c r="AC643" s="3"/>
    </row>
    <row r="644" spans="1:29" ht="12.5" x14ac:dyDescent="0.25">
      <c r="A644" s="3"/>
      <c r="B644" s="3"/>
      <c r="C644" s="3"/>
      <c r="D644" s="20"/>
      <c r="E644" s="20"/>
      <c r="F644" s="3"/>
      <c r="G644" s="20"/>
      <c r="H644" s="20"/>
      <c r="I644" s="20"/>
      <c r="J644" s="20"/>
      <c r="K644" s="3"/>
      <c r="L644" s="3"/>
      <c r="M644" s="3"/>
      <c r="N644" s="3"/>
      <c r="O644" s="3"/>
      <c r="P644" s="3"/>
      <c r="Q644" s="3"/>
      <c r="R644" s="3"/>
      <c r="S644" s="3"/>
      <c r="T644" s="3"/>
      <c r="U644" s="3"/>
      <c r="V644" s="3"/>
      <c r="W644" s="3"/>
      <c r="X644" s="3"/>
      <c r="Y644" s="3"/>
      <c r="Z644" s="3"/>
      <c r="AA644" s="3"/>
      <c r="AB644" s="3"/>
      <c r="AC644" s="3"/>
    </row>
    <row r="645" spans="1:29" ht="12.5" x14ac:dyDescent="0.25">
      <c r="A645" s="3"/>
      <c r="B645" s="3"/>
      <c r="C645" s="3"/>
      <c r="D645" s="20"/>
      <c r="E645" s="20"/>
      <c r="F645" s="3"/>
      <c r="G645" s="20"/>
      <c r="H645" s="20"/>
      <c r="I645" s="20"/>
      <c r="J645" s="20"/>
      <c r="K645" s="3"/>
      <c r="L645" s="3"/>
      <c r="M645" s="3"/>
      <c r="N645" s="3"/>
      <c r="O645" s="3"/>
      <c r="P645" s="3"/>
      <c r="Q645" s="3"/>
      <c r="R645" s="3"/>
      <c r="S645" s="3"/>
      <c r="T645" s="3"/>
      <c r="U645" s="3"/>
      <c r="V645" s="3"/>
      <c r="W645" s="3"/>
      <c r="X645" s="3"/>
      <c r="Y645" s="3"/>
      <c r="Z645" s="3"/>
      <c r="AA645" s="3"/>
      <c r="AB645" s="3"/>
      <c r="AC645" s="3"/>
    </row>
    <row r="646" spans="1:29" ht="12.5" x14ac:dyDescent="0.25">
      <c r="A646" s="3"/>
      <c r="B646" s="3"/>
      <c r="C646" s="3"/>
      <c r="D646" s="20"/>
      <c r="E646" s="20"/>
      <c r="F646" s="3"/>
      <c r="G646" s="20"/>
      <c r="H646" s="20"/>
      <c r="I646" s="20"/>
      <c r="J646" s="20"/>
      <c r="K646" s="3"/>
      <c r="L646" s="3"/>
      <c r="M646" s="3"/>
      <c r="N646" s="3"/>
      <c r="O646" s="3"/>
      <c r="P646" s="3"/>
      <c r="Q646" s="3"/>
      <c r="R646" s="3"/>
      <c r="S646" s="3"/>
      <c r="T646" s="3"/>
      <c r="U646" s="3"/>
      <c r="V646" s="3"/>
      <c r="W646" s="3"/>
      <c r="X646" s="3"/>
      <c r="Y646" s="3"/>
      <c r="Z646" s="3"/>
      <c r="AA646" s="3"/>
      <c r="AB646" s="3"/>
      <c r="AC646" s="3"/>
    </row>
    <row r="647" spans="1:29" ht="12.5" x14ac:dyDescent="0.25">
      <c r="A647" s="3"/>
      <c r="B647" s="3"/>
      <c r="C647" s="3"/>
      <c r="D647" s="20"/>
      <c r="E647" s="20"/>
      <c r="F647" s="3"/>
      <c r="G647" s="20"/>
      <c r="H647" s="20"/>
      <c r="I647" s="20"/>
      <c r="J647" s="20"/>
      <c r="K647" s="3"/>
      <c r="L647" s="3"/>
      <c r="M647" s="3"/>
      <c r="N647" s="3"/>
      <c r="O647" s="3"/>
      <c r="P647" s="3"/>
      <c r="Q647" s="3"/>
      <c r="R647" s="3"/>
      <c r="S647" s="3"/>
      <c r="T647" s="3"/>
      <c r="U647" s="3"/>
      <c r="V647" s="3"/>
      <c r="W647" s="3"/>
      <c r="X647" s="3"/>
      <c r="Y647" s="3"/>
      <c r="Z647" s="3"/>
      <c r="AA647" s="3"/>
      <c r="AB647" s="3"/>
      <c r="AC647" s="3"/>
    </row>
    <row r="648" spans="1:29" ht="12.5" x14ac:dyDescent="0.25">
      <c r="A648" s="3"/>
      <c r="B648" s="3"/>
      <c r="C648" s="3"/>
      <c r="D648" s="20"/>
      <c r="E648" s="20"/>
      <c r="F648" s="3"/>
      <c r="G648" s="20"/>
      <c r="H648" s="20"/>
      <c r="I648" s="20"/>
      <c r="J648" s="20"/>
      <c r="K648" s="3"/>
      <c r="L648" s="3"/>
      <c r="M648" s="3"/>
      <c r="N648" s="3"/>
      <c r="O648" s="3"/>
      <c r="P648" s="3"/>
      <c r="Q648" s="3"/>
      <c r="R648" s="3"/>
      <c r="S648" s="3"/>
      <c r="T648" s="3"/>
      <c r="U648" s="3"/>
      <c r="V648" s="3"/>
      <c r="W648" s="3"/>
      <c r="X648" s="3"/>
      <c r="Y648" s="3"/>
      <c r="Z648" s="3"/>
      <c r="AA648" s="3"/>
      <c r="AB648" s="3"/>
      <c r="AC648" s="3"/>
    </row>
    <row r="649" spans="1:29" ht="12.5" x14ac:dyDescent="0.25">
      <c r="A649" s="3"/>
      <c r="B649" s="3"/>
      <c r="C649" s="3"/>
      <c r="D649" s="20"/>
      <c r="E649" s="20"/>
      <c r="F649" s="3"/>
      <c r="G649" s="20"/>
      <c r="H649" s="20"/>
      <c r="I649" s="20"/>
      <c r="J649" s="20"/>
      <c r="K649" s="3"/>
      <c r="L649" s="3"/>
      <c r="M649" s="3"/>
      <c r="N649" s="3"/>
      <c r="O649" s="3"/>
      <c r="P649" s="3"/>
      <c r="Q649" s="3"/>
      <c r="R649" s="3"/>
      <c r="S649" s="3"/>
      <c r="T649" s="3"/>
      <c r="U649" s="3"/>
      <c r="V649" s="3"/>
      <c r="W649" s="3"/>
      <c r="X649" s="3"/>
      <c r="Y649" s="3"/>
      <c r="Z649" s="3"/>
      <c r="AA649" s="3"/>
      <c r="AB649" s="3"/>
      <c r="AC649" s="3"/>
    </row>
    <row r="650" spans="1:29" ht="12.5" x14ac:dyDescent="0.25">
      <c r="A650" s="3"/>
      <c r="B650" s="3"/>
      <c r="C650" s="3"/>
      <c r="D650" s="20"/>
      <c r="E650" s="20"/>
      <c r="F650" s="3"/>
      <c r="G650" s="20"/>
      <c r="H650" s="20"/>
      <c r="I650" s="20"/>
      <c r="J650" s="20"/>
      <c r="K650" s="3"/>
      <c r="L650" s="3"/>
      <c r="M650" s="3"/>
      <c r="N650" s="3"/>
      <c r="O650" s="3"/>
      <c r="P650" s="3"/>
      <c r="Q650" s="3"/>
      <c r="R650" s="3"/>
      <c r="S650" s="3"/>
      <c r="T650" s="3"/>
      <c r="U650" s="3"/>
      <c r="V650" s="3"/>
      <c r="W650" s="3"/>
      <c r="X650" s="3"/>
      <c r="Y650" s="3"/>
      <c r="Z650" s="3"/>
      <c r="AA650" s="3"/>
      <c r="AB650" s="3"/>
      <c r="AC650" s="3"/>
    </row>
    <row r="651" spans="1:29" ht="12.5" x14ac:dyDescent="0.25">
      <c r="A651" s="3"/>
      <c r="B651" s="3"/>
      <c r="C651" s="3"/>
      <c r="D651" s="20"/>
      <c r="E651" s="20"/>
      <c r="F651" s="3"/>
      <c r="G651" s="20"/>
      <c r="H651" s="20"/>
      <c r="I651" s="20"/>
      <c r="J651" s="20"/>
      <c r="K651" s="3"/>
      <c r="L651" s="3"/>
      <c r="M651" s="3"/>
      <c r="N651" s="3"/>
      <c r="O651" s="3"/>
      <c r="P651" s="3"/>
      <c r="Q651" s="3"/>
      <c r="R651" s="3"/>
      <c r="S651" s="3"/>
      <c r="T651" s="3"/>
      <c r="U651" s="3"/>
      <c r="V651" s="3"/>
      <c r="W651" s="3"/>
      <c r="X651" s="3"/>
      <c r="Y651" s="3"/>
      <c r="Z651" s="3"/>
      <c r="AA651" s="3"/>
      <c r="AB651" s="3"/>
      <c r="AC651" s="3"/>
    </row>
    <row r="652" spans="1:29" ht="12.5" x14ac:dyDescent="0.25">
      <c r="A652" s="3"/>
      <c r="B652" s="3"/>
      <c r="C652" s="3"/>
      <c r="D652" s="20"/>
      <c r="E652" s="20"/>
      <c r="F652" s="3"/>
      <c r="G652" s="20"/>
      <c r="H652" s="20"/>
      <c r="I652" s="20"/>
      <c r="J652" s="20"/>
      <c r="K652" s="3"/>
      <c r="L652" s="3"/>
      <c r="M652" s="3"/>
      <c r="N652" s="3"/>
      <c r="O652" s="3"/>
      <c r="P652" s="3"/>
      <c r="Q652" s="3"/>
      <c r="R652" s="3"/>
      <c r="S652" s="3"/>
      <c r="T652" s="3"/>
      <c r="U652" s="3"/>
      <c r="V652" s="3"/>
      <c r="W652" s="3"/>
      <c r="X652" s="3"/>
      <c r="Y652" s="3"/>
      <c r="Z652" s="3"/>
      <c r="AA652" s="3"/>
      <c r="AB652" s="3"/>
      <c r="AC652" s="3"/>
    </row>
    <row r="653" spans="1:29" ht="12.5" x14ac:dyDescent="0.25">
      <c r="A653" s="3"/>
      <c r="B653" s="3"/>
      <c r="C653" s="3"/>
      <c r="D653" s="20"/>
      <c r="E653" s="20"/>
      <c r="F653" s="3"/>
      <c r="G653" s="20"/>
      <c r="H653" s="20"/>
      <c r="I653" s="20"/>
      <c r="J653" s="20"/>
      <c r="K653" s="3"/>
      <c r="L653" s="3"/>
      <c r="M653" s="3"/>
      <c r="N653" s="3"/>
      <c r="O653" s="3"/>
      <c r="P653" s="3"/>
      <c r="Q653" s="3"/>
      <c r="R653" s="3"/>
      <c r="S653" s="3"/>
      <c r="T653" s="3"/>
      <c r="U653" s="3"/>
      <c r="V653" s="3"/>
      <c r="W653" s="3"/>
      <c r="X653" s="3"/>
      <c r="Y653" s="3"/>
      <c r="Z653" s="3"/>
      <c r="AA653" s="3"/>
      <c r="AB653" s="3"/>
      <c r="AC653" s="3"/>
    </row>
    <row r="654" spans="1:29" ht="12.5" x14ac:dyDescent="0.25">
      <c r="A654" s="3"/>
      <c r="B654" s="3"/>
      <c r="C654" s="3"/>
      <c r="D654" s="20"/>
      <c r="E654" s="20"/>
      <c r="F654" s="3"/>
      <c r="G654" s="20"/>
      <c r="H654" s="20"/>
      <c r="I654" s="20"/>
      <c r="J654" s="20"/>
      <c r="K654" s="3"/>
      <c r="L654" s="3"/>
      <c r="M654" s="3"/>
      <c r="N654" s="3"/>
      <c r="O654" s="3"/>
      <c r="P654" s="3"/>
      <c r="Q654" s="3"/>
      <c r="R654" s="3"/>
      <c r="S654" s="3"/>
      <c r="T654" s="3"/>
      <c r="U654" s="3"/>
      <c r="V654" s="3"/>
      <c r="W654" s="3"/>
      <c r="X654" s="3"/>
      <c r="Y654" s="3"/>
      <c r="Z654" s="3"/>
      <c r="AA654" s="3"/>
      <c r="AB654" s="3"/>
      <c r="AC654" s="3"/>
    </row>
    <row r="655" spans="1:29" ht="12.5" x14ac:dyDescent="0.25">
      <c r="A655" s="3"/>
      <c r="B655" s="3"/>
      <c r="C655" s="3"/>
      <c r="D655" s="20"/>
      <c r="E655" s="20"/>
      <c r="F655" s="3"/>
      <c r="G655" s="20"/>
      <c r="H655" s="20"/>
      <c r="I655" s="20"/>
      <c r="J655" s="20"/>
      <c r="K655" s="3"/>
      <c r="L655" s="3"/>
      <c r="M655" s="3"/>
      <c r="N655" s="3"/>
      <c r="O655" s="3"/>
      <c r="P655" s="3"/>
      <c r="Q655" s="3"/>
      <c r="R655" s="3"/>
      <c r="S655" s="3"/>
      <c r="T655" s="3"/>
      <c r="U655" s="3"/>
      <c r="V655" s="3"/>
      <c r="W655" s="3"/>
      <c r="X655" s="3"/>
      <c r="Y655" s="3"/>
      <c r="Z655" s="3"/>
      <c r="AA655" s="3"/>
      <c r="AB655" s="3"/>
      <c r="AC655" s="3"/>
    </row>
    <row r="656" spans="1:29" ht="12.5" x14ac:dyDescent="0.25">
      <c r="A656" s="3"/>
      <c r="B656" s="3"/>
      <c r="C656" s="3"/>
      <c r="D656" s="20"/>
      <c r="E656" s="20"/>
      <c r="F656" s="3"/>
      <c r="G656" s="20"/>
      <c r="H656" s="20"/>
      <c r="I656" s="20"/>
      <c r="J656" s="20"/>
      <c r="K656" s="3"/>
      <c r="L656" s="3"/>
      <c r="M656" s="3"/>
      <c r="N656" s="3"/>
      <c r="O656" s="3"/>
      <c r="P656" s="3"/>
      <c r="Q656" s="3"/>
      <c r="R656" s="3"/>
      <c r="S656" s="3"/>
      <c r="T656" s="3"/>
      <c r="U656" s="3"/>
      <c r="V656" s="3"/>
      <c r="W656" s="3"/>
      <c r="X656" s="3"/>
      <c r="Y656" s="3"/>
      <c r="Z656" s="3"/>
      <c r="AA656" s="3"/>
      <c r="AB656" s="3"/>
      <c r="AC656" s="3"/>
    </row>
    <row r="657" spans="1:29" ht="12.5" x14ac:dyDescent="0.25">
      <c r="A657" s="3"/>
      <c r="B657" s="3"/>
      <c r="C657" s="3"/>
      <c r="D657" s="20"/>
      <c r="E657" s="20"/>
      <c r="F657" s="3"/>
      <c r="G657" s="20"/>
      <c r="H657" s="20"/>
      <c r="I657" s="20"/>
      <c r="J657" s="20"/>
      <c r="K657" s="3"/>
      <c r="L657" s="3"/>
      <c r="M657" s="3"/>
      <c r="N657" s="3"/>
      <c r="O657" s="3"/>
      <c r="P657" s="3"/>
      <c r="Q657" s="3"/>
      <c r="R657" s="3"/>
      <c r="S657" s="3"/>
      <c r="T657" s="3"/>
      <c r="U657" s="3"/>
      <c r="V657" s="3"/>
      <c r="W657" s="3"/>
      <c r="X657" s="3"/>
      <c r="Y657" s="3"/>
      <c r="Z657" s="3"/>
      <c r="AA657" s="3"/>
      <c r="AB657" s="3"/>
      <c r="AC657" s="3"/>
    </row>
    <row r="658" spans="1:29" ht="12.5" x14ac:dyDescent="0.25">
      <c r="A658" s="3"/>
      <c r="B658" s="3"/>
      <c r="C658" s="3"/>
      <c r="D658" s="20"/>
      <c r="E658" s="20"/>
      <c r="F658" s="3"/>
      <c r="G658" s="20"/>
      <c r="H658" s="20"/>
      <c r="I658" s="20"/>
      <c r="J658" s="20"/>
      <c r="K658" s="3"/>
      <c r="L658" s="3"/>
      <c r="M658" s="3"/>
      <c r="N658" s="3"/>
      <c r="O658" s="3"/>
      <c r="P658" s="3"/>
      <c r="Q658" s="3"/>
      <c r="R658" s="3"/>
      <c r="S658" s="3"/>
      <c r="T658" s="3"/>
      <c r="U658" s="3"/>
      <c r="V658" s="3"/>
      <c r="W658" s="3"/>
      <c r="X658" s="3"/>
      <c r="Y658" s="3"/>
      <c r="Z658" s="3"/>
      <c r="AA658" s="3"/>
      <c r="AB658" s="3"/>
      <c r="AC658" s="3"/>
    </row>
    <row r="659" spans="1:29" ht="12.5" x14ac:dyDescent="0.25">
      <c r="A659" s="3"/>
      <c r="B659" s="3"/>
      <c r="C659" s="3"/>
      <c r="D659" s="20"/>
      <c r="E659" s="20"/>
      <c r="F659" s="3"/>
      <c r="G659" s="20"/>
      <c r="H659" s="20"/>
      <c r="I659" s="20"/>
      <c r="J659" s="20"/>
      <c r="K659" s="3"/>
      <c r="L659" s="3"/>
      <c r="M659" s="3"/>
      <c r="N659" s="3"/>
      <c r="O659" s="3"/>
      <c r="P659" s="3"/>
      <c r="Q659" s="3"/>
      <c r="R659" s="3"/>
      <c r="S659" s="3"/>
      <c r="T659" s="3"/>
      <c r="U659" s="3"/>
      <c r="V659" s="3"/>
      <c r="W659" s="3"/>
      <c r="X659" s="3"/>
      <c r="Y659" s="3"/>
      <c r="Z659" s="3"/>
      <c r="AA659" s="3"/>
      <c r="AB659" s="3"/>
      <c r="AC659" s="3"/>
    </row>
    <row r="660" spans="1:29" ht="12.5" x14ac:dyDescent="0.25">
      <c r="A660" s="3"/>
      <c r="B660" s="3"/>
      <c r="C660" s="3"/>
      <c r="D660" s="20"/>
      <c r="E660" s="20"/>
      <c r="F660" s="3"/>
      <c r="G660" s="20"/>
      <c r="H660" s="20"/>
      <c r="I660" s="20"/>
      <c r="J660" s="20"/>
      <c r="K660" s="3"/>
      <c r="L660" s="3"/>
      <c r="M660" s="3"/>
      <c r="N660" s="3"/>
      <c r="O660" s="3"/>
      <c r="P660" s="3"/>
      <c r="Q660" s="3"/>
      <c r="R660" s="3"/>
      <c r="S660" s="3"/>
      <c r="T660" s="3"/>
      <c r="U660" s="3"/>
      <c r="V660" s="3"/>
      <c r="W660" s="3"/>
      <c r="X660" s="3"/>
      <c r="Y660" s="3"/>
      <c r="Z660" s="3"/>
      <c r="AA660" s="3"/>
      <c r="AB660" s="3"/>
      <c r="AC660" s="3"/>
    </row>
    <row r="661" spans="1:29" ht="12.5" x14ac:dyDescent="0.25">
      <c r="A661" s="3"/>
      <c r="B661" s="3"/>
      <c r="C661" s="3"/>
      <c r="D661" s="20"/>
      <c r="E661" s="20"/>
      <c r="F661" s="3"/>
      <c r="G661" s="20"/>
      <c r="H661" s="20"/>
      <c r="I661" s="20"/>
      <c r="J661" s="20"/>
      <c r="K661" s="3"/>
      <c r="L661" s="3"/>
      <c r="M661" s="3"/>
      <c r="N661" s="3"/>
      <c r="O661" s="3"/>
      <c r="P661" s="3"/>
      <c r="Q661" s="3"/>
      <c r="R661" s="3"/>
      <c r="S661" s="3"/>
      <c r="T661" s="3"/>
      <c r="U661" s="3"/>
      <c r="V661" s="3"/>
      <c r="W661" s="3"/>
      <c r="X661" s="3"/>
      <c r="Y661" s="3"/>
      <c r="Z661" s="3"/>
      <c r="AA661" s="3"/>
      <c r="AB661" s="3"/>
      <c r="AC661" s="3"/>
    </row>
    <row r="662" spans="1:29" ht="12.5" x14ac:dyDescent="0.25">
      <c r="A662" s="3"/>
      <c r="B662" s="3"/>
      <c r="C662" s="3"/>
      <c r="D662" s="20"/>
      <c r="E662" s="20"/>
      <c r="F662" s="3"/>
      <c r="G662" s="20"/>
      <c r="H662" s="20"/>
      <c r="I662" s="20"/>
      <c r="J662" s="20"/>
      <c r="K662" s="3"/>
      <c r="L662" s="3"/>
      <c r="M662" s="3"/>
      <c r="N662" s="3"/>
      <c r="O662" s="3"/>
      <c r="P662" s="3"/>
      <c r="Q662" s="3"/>
      <c r="R662" s="3"/>
      <c r="S662" s="3"/>
      <c r="T662" s="3"/>
      <c r="U662" s="3"/>
      <c r="V662" s="3"/>
      <c r="W662" s="3"/>
      <c r="X662" s="3"/>
      <c r="Y662" s="3"/>
      <c r="Z662" s="3"/>
      <c r="AA662" s="3"/>
      <c r="AB662" s="3"/>
      <c r="AC662" s="3"/>
    </row>
    <row r="663" spans="1:29" ht="12.5" x14ac:dyDescent="0.25">
      <c r="A663" s="3"/>
      <c r="B663" s="3"/>
      <c r="C663" s="3"/>
      <c r="D663" s="20"/>
      <c r="E663" s="20"/>
      <c r="F663" s="3"/>
      <c r="G663" s="20"/>
      <c r="H663" s="20"/>
      <c r="I663" s="20"/>
      <c r="J663" s="20"/>
      <c r="K663" s="3"/>
      <c r="L663" s="3"/>
      <c r="M663" s="3"/>
      <c r="N663" s="3"/>
      <c r="O663" s="3"/>
      <c r="P663" s="3"/>
      <c r="Q663" s="3"/>
      <c r="R663" s="3"/>
      <c r="S663" s="3"/>
      <c r="T663" s="3"/>
      <c r="U663" s="3"/>
      <c r="V663" s="3"/>
      <c r="W663" s="3"/>
      <c r="X663" s="3"/>
      <c r="Y663" s="3"/>
      <c r="Z663" s="3"/>
      <c r="AA663" s="3"/>
      <c r="AB663" s="3"/>
      <c r="AC663" s="3"/>
    </row>
    <row r="664" spans="1:29" ht="12.5" x14ac:dyDescent="0.25">
      <c r="A664" s="3"/>
      <c r="B664" s="3"/>
      <c r="C664" s="3"/>
      <c r="D664" s="20"/>
      <c r="E664" s="20"/>
      <c r="F664" s="3"/>
      <c r="G664" s="20"/>
      <c r="H664" s="20"/>
      <c r="I664" s="20"/>
      <c r="J664" s="20"/>
      <c r="K664" s="3"/>
      <c r="L664" s="3"/>
      <c r="M664" s="3"/>
      <c r="N664" s="3"/>
      <c r="O664" s="3"/>
      <c r="P664" s="3"/>
      <c r="Q664" s="3"/>
      <c r="R664" s="3"/>
      <c r="S664" s="3"/>
      <c r="T664" s="3"/>
      <c r="U664" s="3"/>
      <c r="V664" s="3"/>
      <c r="W664" s="3"/>
      <c r="X664" s="3"/>
      <c r="Y664" s="3"/>
      <c r="Z664" s="3"/>
      <c r="AA664" s="3"/>
      <c r="AB664" s="3"/>
      <c r="AC664" s="3"/>
    </row>
    <row r="665" spans="1:29" ht="12.5" x14ac:dyDescent="0.25">
      <c r="A665" s="3"/>
      <c r="B665" s="3"/>
      <c r="C665" s="3"/>
      <c r="D665" s="20"/>
      <c r="E665" s="20"/>
      <c r="F665" s="3"/>
      <c r="G665" s="20"/>
      <c r="H665" s="20"/>
      <c r="I665" s="20"/>
      <c r="J665" s="20"/>
      <c r="K665" s="3"/>
      <c r="L665" s="3"/>
      <c r="M665" s="3"/>
      <c r="N665" s="3"/>
      <c r="O665" s="3"/>
      <c r="P665" s="3"/>
      <c r="Q665" s="3"/>
      <c r="R665" s="3"/>
      <c r="S665" s="3"/>
      <c r="T665" s="3"/>
      <c r="U665" s="3"/>
      <c r="V665" s="3"/>
      <c r="W665" s="3"/>
      <c r="X665" s="3"/>
      <c r="Y665" s="3"/>
      <c r="Z665" s="3"/>
      <c r="AA665" s="3"/>
      <c r="AB665" s="3"/>
      <c r="AC665" s="3"/>
    </row>
    <row r="666" spans="1:29" ht="12.5" x14ac:dyDescent="0.25">
      <c r="A666" s="3"/>
      <c r="B666" s="3"/>
      <c r="C666" s="3"/>
      <c r="D666" s="20"/>
      <c r="E666" s="20"/>
      <c r="F666" s="3"/>
      <c r="G666" s="20"/>
      <c r="H666" s="20"/>
      <c r="I666" s="20"/>
      <c r="J666" s="20"/>
      <c r="K666" s="3"/>
      <c r="L666" s="3"/>
      <c r="M666" s="3"/>
      <c r="N666" s="3"/>
      <c r="O666" s="3"/>
      <c r="P666" s="3"/>
      <c r="Q666" s="3"/>
      <c r="R666" s="3"/>
      <c r="S666" s="3"/>
      <c r="T666" s="3"/>
      <c r="U666" s="3"/>
      <c r="V666" s="3"/>
      <c r="W666" s="3"/>
      <c r="X666" s="3"/>
      <c r="Y666" s="3"/>
      <c r="Z666" s="3"/>
      <c r="AA666" s="3"/>
      <c r="AB666" s="3"/>
      <c r="AC666" s="3"/>
    </row>
    <row r="667" spans="1:29" ht="12.5" x14ac:dyDescent="0.25">
      <c r="A667" s="3"/>
      <c r="B667" s="3"/>
      <c r="C667" s="3"/>
      <c r="D667" s="20"/>
      <c r="E667" s="20"/>
      <c r="F667" s="3"/>
      <c r="G667" s="20"/>
      <c r="H667" s="20"/>
      <c r="I667" s="20"/>
      <c r="J667" s="20"/>
      <c r="K667" s="3"/>
      <c r="L667" s="3"/>
      <c r="M667" s="3"/>
      <c r="N667" s="3"/>
      <c r="O667" s="3"/>
      <c r="P667" s="3"/>
      <c r="Q667" s="3"/>
      <c r="R667" s="3"/>
      <c r="S667" s="3"/>
      <c r="T667" s="3"/>
      <c r="U667" s="3"/>
      <c r="V667" s="3"/>
      <c r="W667" s="3"/>
      <c r="X667" s="3"/>
      <c r="Y667" s="3"/>
      <c r="Z667" s="3"/>
      <c r="AA667" s="3"/>
      <c r="AB667" s="3"/>
      <c r="AC667" s="3"/>
    </row>
    <row r="668" spans="1:29" ht="12.5" x14ac:dyDescent="0.25">
      <c r="A668" s="3"/>
      <c r="B668" s="3"/>
      <c r="C668" s="3"/>
      <c r="D668" s="20"/>
      <c r="E668" s="20"/>
      <c r="F668" s="3"/>
      <c r="G668" s="20"/>
      <c r="H668" s="20"/>
      <c r="I668" s="20"/>
      <c r="J668" s="20"/>
      <c r="K668" s="3"/>
      <c r="L668" s="3"/>
      <c r="M668" s="3"/>
      <c r="N668" s="3"/>
      <c r="O668" s="3"/>
      <c r="P668" s="3"/>
      <c r="Q668" s="3"/>
      <c r="R668" s="3"/>
      <c r="S668" s="3"/>
      <c r="T668" s="3"/>
      <c r="U668" s="3"/>
      <c r="V668" s="3"/>
      <c r="W668" s="3"/>
      <c r="X668" s="3"/>
      <c r="Y668" s="3"/>
      <c r="Z668" s="3"/>
      <c r="AA668" s="3"/>
      <c r="AB668" s="3"/>
      <c r="AC668" s="3"/>
    </row>
    <row r="669" spans="1:29" ht="12.5" x14ac:dyDescent="0.25">
      <c r="A669" s="3"/>
      <c r="B669" s="3"/>
      <c r="C669" s="3"/>
      <c r="D669" s="20"/>
      <c r="E669" s="20"/>
      <c r="F669" s="3"/>
      <c r="G669" s="20"/>
      <c r="H669" s="20"/>
      <c r="I669" s="20"/>
      <c r="J669" s="20"/>
      <c r="K669" s="3"/>
      <c r="L669" s="3"/>
      <c r="M669" s="3"/>
      <c r="N669" s="3"/>
      <c r="O669" s="3"/>
      <c r="P669" s="3"/>
      <c r="Q669" s="3"/>
      <c r="R669" s="3"/>
      <c r="S669" s="3"/>
      <c r="T669" s="3"/>
      <c r="U669" s="3"/>
      <c r="V669" s="3"/>
      <c r="W669" s="3"/>
      <c r="X669" s="3"/>
      <c r="Y669" s="3"/>
      <c r="Z669" s="3"/>
      <c r="AA669" s="3"/>
      <c r="AB669" s="3"/>
      <c r="AC669" s="3"/>
    </row>
    <row r="670" spans="1:29" ht="12.5" x14ac:dyDescent="0.25">
      <c r="A670" s="3"/>
      <c r="B670" s="3"/>
      <c r="C670" s="3"/>
      <c r="D670" s="20"/>
      <c r="E670" s="20"/>
      <c r="F670" s="3"/>
      <c r="G670" s="20"/>
      <c r="H670" s="20"/>
      <c r="I670" s="20"/>
      <c r="J670" s="20"/>
      <c r="K670" s="3"/>
      <c r="L670" s="3"/>
      <c r="M670" s="3"/>
      <c r="N670" s="3"/>
      <c r="O670" s="3"/>
      <c r="P670" s="3"/>
      <c r="Q670" s="3"/>
      <c r="R670" s="3"/>
      <c r="S670" s="3"/>
      <c r="T670" s="3"/>
      <c r="U670" s="3"/>
      <c r="V670" s="3"/>
      <c r="W670" s="3"/>
      <c r="X670" s="3"/>
      <c r="Y670" s="3"/>
      <c r="Z670" s="3"/>
      <c r="AA670" s="3"/>
      <c r="AB670" s="3"/>
      <c r="AC670" s="3"/>
    </row>
    <row r="671" spans="1:29" ht="12.5" x14ac:dyDescent="0.25">
      <c r="A671" s="3"/>
      <c r="B671" s="3"/>
      <c r="C671" s="3"/>
      <c r="D671" s="20"/>
      <c r="E671" s="20"/>
      <c r="F671" s="3"/>
      <c r="G671" s="20"/>
      <c r="H671" s="20"/>
      <c r="I671" s="20"/>
      <c r="J671" s="20"/>
      <c r="K671" s="3"/>
      <c r="L671" s="3"/>
      <c r="M671" s="3"/>
      <c r="N671" s="3"/>
      <c r="O671" s="3"/>
      <c r="P671" s="3"/>
      <c r="Q671" s="3"/>
      <c r="R671" s="3"/>
      <c r="S671" s="3"/>
      <c r="T671" s="3"/>
      <c r="U671" s="3"/>
      <c r="V671" s="3"/>
      <c r="W671" s="3"/>
      <c r="X671" s="3"/>
      <c r="Y671" s="3"/>
      <c r="Z671" s="3"/>
      <c r="AA671" s="3"/>
      <c r="AB671" s="3"/>
      <c r="AC671" s="3"/>
    </row>
    <row r="672" spans="1:29" ht="12.5" x14ac:dyDescent="0.25">
      <c r="A672" s="3"/>
      <c r="B672" s="3"/>
      <c r="C672" s="3"/>
      <c r="D672" s="20"/>
      <c r="E672" s="20"/>
      <c r="F672" s="3"/>
      <c r="G672" s="20"/>
      <c r="H672" s="20"/>
      <c r="I672" s="20"/>
      <c r="J672" s="20"/>
      <c r="K672" s="3"/>
      <c r="L672" s="3"/>
      <c r="M672" s="3"/>
      <c r="N672" s="3"/>
      <c r="O672" s="3"/>
      <c r="P672" s="3"/>
      <c r="Q672" s="3"/>
      <c r="R672" s="3"/>
      <c r="S672" s="3"/>
      <c r="T672" s="3"/>
      <c r="U672" s="3"/>
      <c r="V672" s="3"/>
      <c r="W672" s="3"/>
      <c r="X672" s="3"/>
      <c r="Y672" s="3"/>
      <c r="Z672" s="3"/>
      <c r="AA672" s="3"/>
      <c r="AB672" s="3"/>
      <c r="AC672" s="3"/>
    </row>
    <row r="673" spans="1:29" ht="12.5" x14ac:dyDescent="0.25">
      <c r="A673" s="3"/>
      <c r="B673" s="3"/>
      <c r="C673" s="3"/>
      <c r="D673" s="20"/>
      <c r="E673" s="20"/>
      <c r="F673" s="3"/>
      <c r="G673" s="20"/>
      <c r="H673" s="20"/>
      <c r="I673" s="20"/>
      <c r="J673" s="20"/>
      <c r="K673" s="3"/>
      <c r="L673" s="3"/>
      <c r="M673" s="3"/>
      <c r="N673" s="3"/>
      <c r="O673" s="3"/>
      <c r="P673" s="3"/>
      <c r="Q673" s="3"/>
      <c r="R673" s="3"/>
      <c r="S673" s="3"/>
      <c r="T673" s="3"/>
      <c r="U673" s="3"/>
      <c r="V673" s="3"/>
      <c r="W673" s="3"/>
      <c r="X673" s="3"/>
      <c r="Y673" s="3"/>
      <c r="Z673" s="3"/>
      <c r="AA673" s="3"/>
      <c r="AB673" s="3"/>
      <c r="AC673" s="3"/>
    </row>
    <row r="674" spans="1:29" ht="12.5" x14ac:dyDescent="0.25">
      <c r="A674" s="3"/>
      <c r="B674" s="3"/>
      <c r="C674" s="3"/>
      <c r="D674" s="20"/>
      <c r="E674" s="20"/>
      <c r="F674" s="3"/>
      <c r="G674" s="20"/>
      <c r="H674" s="20"/>
      <c r="I674" s="20"/>
      <c r="J674" s="20"/>
      <c r="K674" s="3"/>
      <c r="L674" s="3"/>
      <c r="M674" s="3"/>
      <c r="N674" s="3"/>
      <c r="O674" s="3"/>
      <c r="P674" s="3"/>
      <c r="Q674" s="3"/>
      <c r="R674" s="3"/>
      <c r="S674" s="3"/>
      <c r="T674" s="3"/>
      <c r="U674" s="3"/>
      <c r="V674" s="3"/>
      <c r="W674" s="3"/>
      <c r="X674" s="3"/>
      <c r="Y674" s="3"/>
      <c r="Z674" s="3"/>
      <c r="AA674" s="3"/>
      <c r="AB674" s="3"/>
      <c r="AC674" s="3"/>
    </row>
    <row r="675" spans="1:29" ht="12.5" x14ac:dyDescent="0.25">
      <c r="A675" s="3"/>
      <c r="B675" s="3"/>
      <c r="C675" s="3"/>
      <c r="D675" s="20"/>
      <c r="E675" s="20"/>
      <c r="F675" s="3"/>
      <c r="G675" s="20"/>
      <c r="H675" s="20"/>
      <c r="I675" s="20"/>
      <c r="J675" s="20"/>
      <c r="K675" s="3"/>
      <c r="L675" s="3"/>
      <c r="M675" s="3"/>
      <c r="N675" s="3"/>
      <c r="O675" s="3"/>
      <c r="P675" s="3"/>
      <c r="Q675" s="3"/>
      <c r="R675" s="3"/>
      <c r="S675" s="3"/>
      <c r="T675" s="3"/>
      <c r="U675" s="3"/>
      <c r="V675" s="3"/>
      <c r="W675" s="3"/>
      <c r="X675" s="3"/>
      <c r="Y675" s="3"/>
      <c r="Z675" s="3"/>
      <c r="AA675" s="3"/>
      <c r="AB675" s="3"/>
      <c r="AC675" s="3"/>
    </row>
    <row r="676" spans="1:29" ht="12.5" x14ac:dyDescent="0.25">
      <c r="A676" s="3"/>
      <c r="B676" s="3"/>
      <c r="C676" s="3"/>
      <c r="D676" s="20"/>
      <c r="E676" s="20"/>
      <c r="F676" s="3"/>
      <c r="G676" s="20"/>
      <c r="H676" s="20"/>
      <c r="I676" s="20"/>
      <c r="J676" s="20"/>
      <c r="K676" s="3"/>
      <c r="L676" s="3"/>
      <c r="M676" s="3"/>
      <c r="N676" s="3"/>
      <c r="O676" s="3"/>
      <c r="P676" s="3"/>
      <c r="Q676" s="3"/>
      <c r="R676" s="3"/>
      <c r="S676" s="3"/>
      <c r="T676" s="3"/>
      <c r="U676" s="3"/>
      <c r="V676" s="3"/>
      <c r="W676" s="3"/>
      <c r="X676" s="3"/>
      <c r="Y676" s="3"/>
      <c r="Z676" s="3"/>
      <c r="AA676" s="3"/>
      <c r="AB676" s="3"/>
      <c r="AC676" s="3"/>
    </row>
    <row r="677" spans="1:29" ht="12.5" x14ac:dyDescent="0.25">
      <c r="A677" s="3"/>
      <c r="B677" s="3"/>
      <c r="C677" s="3"/>
      <c r="D677" s="20"/>
      <c r="E677" s="20"/>
      <c r="F677" s="3"/>
      <c r="G677" s="20"/>
      <c r="H677" s="20"/>
      <c r="I677" s="20"/>
      <c r="J677" s="20"/>
      <c r="K677" s="3"/>
      <c r="L677" s="3"/>
      <c r="M677" s="3"/>
      <c r="N677" s="3"/>
      <c r="O677" s="3"/>
      <c r="P677" s="3"/>
      <c r="Q677" s="3"/>
      <c r="R677" s="3"/>
      <c r="S677" s="3"/>
      <c r="T677" s="3"/>
      <c r="U677" s="3"/>
      <c r="V677" s="3"/>
      <c r="W677" s="3"/>
      <c r="X677" s="3"/>
      <c r="Y677" s="3"/>
      <c r="Z677" s="3"/>
      <c r="AA677" s="3"/>
      <c r="AB677" s="3"/>
      <c r="AC677" s="3"/>
    </row>
    <row r="678" spans="1:29" ht="12.5" x14ac:dyDescent="0.25">
      <c r="A678" s="3"/>
      <c r="B678" s="3"/>
      <c r="C678" s="3"/>
      <c r="D678" s="20"/>
      <c r="E678" s="20"/>
      <c r="F678" s="3"/>
      <c r="G678" s="20"/>
      <c r="H678" s="20"/>
      <c r="I678" s="20"/>
      <c r="J678" s="20"/>
      <c r="K678" s="3"/>
      <c r="L678" s="3"/>
      <c r="M678" s="3"/>
      <c r="N678" s="3"/>
      <c r="O678" s="3"/>
      <c r="P678" s="3"/>
      <c r="Q678" s="3"/>
      <c r="R678" s="3"/>
      <c r="S678" s="3"/>
      <c r="T678" s="3"/>
      <c r="U678" s="3"/>
      <c r="V678" s="3"/>
      <c r="W678" s="3"/>
      <c r="X678" s="3"/>
      <c r="Y678" s="3"/>
      <c r="Z678" s="3"/>
      <c r="AA678" s="3"/>
      <c r="AB678" s="3"/>
      <c r="AC678" s="3"/>
    </row>
    <row r="679" spans="1:29" ht="12.5" x14ac:dyDescent="0.25">
      <c r="A679" s="3"/>
      <c r="B679" s="3"/>
      <c r="C679" s="3"/>
      <c r="D679" s="20"/>
      <c r="E679" s="20"/>
      <c r="F679" s="3"/>
      <c r="G679" s="20"/>
      <c r="H679" s="20"/>
      <c r="I679" s="20"/>
      <c r="J679" s="20"/>
      <c r="K679" s="3"/>
      <c r="L679" s="3"/>
      <c r="M679" s="3"/>
      <c r="N679" s="3"/>
      <c r="O679" s="3"/>
      <c r="P679" s="3"/>
      <c r="Q679" s="3"/>
      <c r="R679" s="3"/>
      <c r="S679" s="3"/>
      <c r="T679" s="3"/>
      <c r="U679" s="3"/>
      <c r="V679" s="3"/>
      <c r="W679" s="3"/>
      <c r="X679" s="3"/>
      <c r="Y679" s="3"/>
      <c r="Z679" s="3"/>
      <c r="AA679" s="3"/>
      <c r="AB679" s="3"/>
      <c r="AC679" s="3"/>
    </row>
    <row r="680" spans="1:29" ht="12.5" x14ac:dyDescent="0.25">
      <c r="A680" s="3"/>
      <c r="B680" s="3"/>
      <c r="C680" s="3"/>
      <c r="D680" s="20"/>
      <c r="E680" s="20"/>
      <c r="F680" s="3"/>
      <c r="G680" s="20"/>
      <c r="H680" s="20"/>
      <c r="I680" s="20"/>
      <c r="J680" s="20"/>
      <c r="K680" s="3"/>
      <c r="L680" s="3"/>
      <c r="M680" s="3"/>
      <c r="N680" s="3"/>
      <c r="O680" s="3"/>
      <c r="P680" s="3"/>
      <c r="Q680" s="3"/>
      <c r="R680" s="3"/>
      <c r="S680" s="3"/>
      <c r="T680" s="3"/>
      <c r="U680" s="3"/>
      <c r="V680" s="3"/>
      <c r="W680" s="3"/>
      <c r="X680" s="3"/>
      <c r="Y680" s="3"/>
      <c r="Z680" s="3"/>
      <c r="AA680" s="3"/>
      <c r="AB680" s="3"/>
      <c r="AC680" s="3"/>
    </row>
    <row r="681" spans="1:29" ht="12.5" x14ac:dyDescent="0.25">
      <c r="A681" s="3"/>
      <c r="B681" s="3"/>
      <c r="C681" s="3"/>
      <c r="D681" s="20"/>
      <c r="E681" s="20"/>
      <c r="F681" s="3"/>
      <c r="G681" s="20"/>
      <c r="H681" s="20"/>
      <c r="I681" s="20"/>
      <c r="J681" s="20"/>
      <c r="K681" s="3"/>
      <c r="L681" s="3"/>
      <c r="M681" s="3"/>
      <c r="N681" s="3"/>
      <c r="O681" s="3"/>
      <c r="P681" s="3"/>
      <c r="Q681" s="3"/>
      <c r="R681" s="3"/>
      <c r="S681" s="3"/>
      <c r="T681" s="3"/>
      <c r="U681" s="3"/>
      <c r="V681" s="3"/>
      <c r="W681" s="3"/>
      <c r="X681" s="3"/>
      <c r="Y681" s="3"/>
      <c r="Z681" s="3"/>
      <c r="AA681" s="3"/>
      <c r="AB681" s="3"/>
      <c r="AC681" s="3"/>
    </row>
    <row r="682" spans="1:29" ht="12.5" x14ac:dyDescent="0.25">
      <c r="A682" s="3"/>
      <c r="B682" s="3"/>
      <c r="C682" s="3"/>
      <c r="D682" s="20"/>
      <c r="E682" s="20"/>
      <c r="F682" s="3"/>
      <c r="G682" s="20"/>
      <c r="H682" s="20"/>
      <c r="I682" s="20"/>
      <c r="J682" s="20"/>
      <c r="K682" s="3"/>
      <c r="L682" s="3"/>
      <c r="M682" s="3"/>
      <c r="N682" s="3"/>
      <c r="O682" s="3"/>
      <c r="P682" s="3"/>
      <c r="Q682" s="3"/>
      <c r="R682" s="3"/>
      <c r="S682" s="3"/>
      <c r="T682" s="3"/>
      <c r="U682" s="3"/>
      <c r="V682" s="3"/>
      <c r="W682" s="3"/>
      <c r="X682" s="3"/>
      <c r="Y682" s="3"/>
      <c r="Z682" s="3"/>
      <c r="AA682" s="3"/>
      <c r="AB682" s="3"/>
      <c r="AC682" s="3"/>
    </row>
    <row r="683" spans="1:29" ht="12.5" x14ac:dyDescent="0.25">
      <c r="A683" s="3"/>
      <c r="B683" s="3"/>
      <c r="C683" s="3"/>
      <c r="D683" s="20"/>
      <c r="E683" s="20"/>
      <c r="F683" s="3"/>
      <c r="G683" s="20"/>
      <c r="H683" s="20"/>
      <c r="I683" s="20"/>
      <c r="J683" s="20"/>
      <c r="K683" s="3"/>
      <c r="L683" s="3"/>
      <c r="M683" s="3"/>
      <c r="N683" s="3"/>
      <c r="O683" s="3"/>
      <c r="P683" s="3"/>
      <c r="Q683" s="3"/>
      <c r="R683" s="3"/>
      <c r="S683" s="3"/>
      <c r="T683" s="3"/>
      <c r="U683" s="3"/>
      <c r="V683" s="3"/>
      <c r="W683" s="3"/>
      <c r="X683" s="3"/>
      <c r="Y683" s="3"/>
      <c r="Z683" s="3"/>
      <c r="AA683" s="3"/>
      <c r="AB683" s="3"/>
      <c r="AC683" s="3"/>
    </row>
    <row r="684" spans="1:29" ht="12.5" x14ac:dyDescent="0.25">
      <c r="A684" s="3"/>
      <c r="B684" s="3"/>
      <c r="C684" s="3"/>
      <c r="D684" s="20"/>
      <c r="E684" s="20"/>
      <c r="F684" s="3"/>
      <c r="G684" s="20"/>
      <c r="H684" s="20"/>
      <c r="I684" s="20"/>
      <c r="J684" s="20"/>
      <c r="K684" s="3"/>
      <c r="L684" s="3"/>
      <c r="M684" s="3"/>
      <c r="N684" s="3"/>
      <c r="O684" s="3"/>
      <c r="P684" s="3"/>
      <c r="Q684" s="3"/>
      <c r="R684" s="3"/>
      <c r="S684" s="3"/>
      <c r="T684" s="3"/>
      <c r="U684" s="3"/>
      <c r="V684" s="3"/>
      <c r="W684" s="3"/>
      <c r="X684" s="3"/>
      <c r="Y684" s="3"/>
      <c r="Z684" s="3"/>
      <c r="AA684" s="3"/>
      <c r="AB684" s="3"/>
      <c r="AC684" s="3"/>
    </row>
    <row r="685" spans="1:29" ht="12.5" x14ac:dyDescent="0.25">
      <c r="A685" s="3"/>
      <c r="B685" s="3"/>
      <c r="C685" s="3"/>
      <c r="D685" s="20"/>
      <c r="E685" s="20"/>
      <c r="F685" s="3"/>
      <c r="G685" s="20"/>
      <c r="H685" s="20"/>
      <c r="I685" s="20"/>
      <c r="J685" s="20"/>
      <c r="K685" s="3"/>
      <c r="L685" s="3"/>
      <c r="M685" s="3"/>
      <c r="N685" s="3"/>
      <c r="O685" s="3"/>
      <c r="P685" s="3"/>
      <c r="Q685" s="3"/>
      <c r="R685" s="3"/>
      <c r="S685" s="3"/>
      <c r="T685" s="3"/>
      <c r="U685" s="3"/>
      <c r="V685" s="3"/>
      <c r="W685" s="3"/>
      <c r="X685" s="3"/>
      <c r="Y685" s="3"/>
      <c r="Z685" s="3"/>
      <c r="AA685" s="3"/>
      <c r="AB685" s="3"/>
      <c r="AC685" s="3"/>
    </row>
    <row r="686" spans="1:29" ht="12.5" x14ac:dyDescent="0.25">
      <c r="A686" s="3"/>
      <c r="B686" s="3"/>
      <c r="C686" s="3"/>
      <c r="D686" s="20"/>
      <c r="E686" s="20"/>
      <c r="F686" s="3"/>
      <c r="G686" s="20"/>
      <c r="H686" s="20"/>
      <c r="I686" s="20"/>
      <c r="J686" s="20"/>
      <c r="K686" s="3"/>
      <c r="L686" s="3"/>
      <c r="M686" s="3"/>
      <c r="N686" s="3"/>
      <c r="O686" s="3"/>
      <c r="P686" s="3"/>
      <c r="Q686" s="3"/>
      <c r="R686" s="3"/>
      <c r="S686" s="3"/>
      <c r="T686" s="3"/>
      <c r="U686" s="3"/>
      <c r="V686" s="3"/>
      <c r="W686" s="3"/>
      <c r="X686" s="3"/>
      <c r="Y686" s="3"/>
      <c r="Z686" s="3"/>
      <c r="AA686" s="3"/>
      <c r="AB686" s="3"/>
      <c r="AC686" s="3"/>
    </row>
    <row r="687" spans="1:29" ht="12.5" x14ac:dyDescent="0.25">
      <c r="A687" s="3"/>
      <c r="B687" s="3"/>
      <c r="C687" s="3"/>
      <c r="D687" s="20"/>
      <c r="E687" s="20"/>
      <c r="F687" s="3"/>
      <c r="G687" s="20"/>
      <c r="H687" s="20"/>
      <c r="I687" s="20"/>
      <c r="J687" s="20"/>
      <c r="K687" s="3"/>
      <c r="L687" s="3"/>
      <c r="M687" s="3"/>
      <c r="N687" s="3"/>
      <c r="O687" s="3"/>
      <c r="P687" s="3"/>
      <c r="Q687" s="3"/>
      <c r="R687" s="3"/>
      <c r="S687" s="3"/>
      <c r="T687" s="3"/>
      <c r="U687" s="3"/>
      <c r="V687" s="3"/>
      <c r="W687" s="3"/>
      <c r="X687" s="3"/>
      <c r="Y687" s="3"/>
      <c r="Z687" s="3"/>
      <c r="AA687" s="3"/>
      <c r="AB687" s="3"/>
      <c r="AC687" s="3"/>
    </row>
    <row r="688" spans="1:29" ht="12.5" x14ac:dyDescent="0.25">
      <c r="A688" s="3"/>
      <c r="B688" s="3"/>
      <c r="C688" s="3"/>
      <c r="D688" s="20"/>
      <c r="E688" s="20"/>
      <c r="F688" s="3"/>
      <c r="G688" s="20"/>
      <c r="H688" s="20"/>
      <c r="I688" s="20"/>
      <c r="J688" s="20"/>
      <c r="K688" s="3"/>
      <c r="L688" s="3"/>
      <c r="M688" s="3"/>
      <c r="N688" s="3"/>
      <c r="O688" s="3"/>
      <c r="P688" s="3"/>
      <c r="Q688" s="3"/>
      <c r="R688" s="3"/>
      <c r="S688" s="3"/>
      <c r="T688" s="3"/>
      <c r="U688" s="3"/>
      <c r="V688" s="3"/>
      <c r="W688" s="3"/>
      <c r="X688" s="3"/>
      <c r="Y688" s="3"/>
      <c r="Z688" s="3"/>
      <c r="AA688" s="3"/>
      <c r="AB688" s="3"/>
      <c r="AC688" s="3"/>
    </row>
    <row r="689" spans="1:29" ht="12.5" x14ac:dyDescent="0.25">
      <c r="A689" s="3"/>
      <c r="B689" s="3"/>
      <c r="C689" s="3"/>
      <c r="D689" s="20"/>
      <c r="E689" s="20"/>
      <c r="F689" s="3"/>
      <c r="G689" s="20"/>
      <c r="H689" s="20"/>
      <c r="I689" s="20"/>
      <c r="J689" s="20"/>
      <c r="K689" s="3"/>
      <c r="L689" s="3"/>
      <c r="M689" s="3"/>
      <c r="N689" s="3"/>
      <c r="O689" s="3"/>
      <c r="P689" s="3"/>
      <c r="Q689" s="3"/>
      <c r="R689" s="3"/>
      <c r="S689" s="3"/>
      <c r="T689" s="3"/>
      <c r="U689" s="3"/>
      <c r="V689" s="3"/>
      <c r="W689" s="3"/>
      <c r="X689" s="3"/>
      <c r="Y689" s="3"/>
      <c r="Z689" s="3"/>
      <c r="AA689" s="3"/>
      <c r="AB689" s="3"/>
      <c r="AC689" s="3"/>
    </row>
    <row r="690" spans="1:29" ht="12.5" x14ac:dyDescent="0.25">
      <c r="A690" s="3"/>
      <c r="B690" s="3"/>
      <c r="C690" s="3"/>
      <c r="D690" s="20"/>
      <c r="E690" s="20"/>
      <c r="F690" s="3"/>
      <c r="G690" s="20"/>
      <c r="H690" s="20"/>
      <c r="I690" s="20"/>
      <c r="J690" s="20"/>
      <c r="K690" s="3"/>
      <c r="L690" s="3"/>
      <c r="M690" s="3"/>
      <c r="N690" s="3"/>
      <c r="O690" s="3"/>
      <c r="P690" s="3"/>
      <c r="Q690" s="3"/>
      <c r="R690" s="3"/>
      <c r="S690" s="3"/>
      <c r="T690" s="3"/>
      <c r="U690" s="3"/>
      <c r="V690" s="3"/>
      <c r="W690" s="3"/>
      <c r="X690" s="3"/>
      <c r="Y690" s="3"/>
      <c r="Z690" s="3"/>
      <c r="AA690" s="3"/>
      <c r="AB690" s="3"/>
      <c r="AC690" s="3"/>
    </row>
    <row r="691" spans="1:29" ht="12.5" x14ac:dyDescent="0.25">
      <c r="A691" s="3"/>
      <c r="B691" s="3"/>
      <c r="C691" s="3"/>
      <c r="D691" s="20"/>
      <c r="E691" s="20"/>
      <c r="F691" s="3"/>
      <c r="G691" s="20"/>
      <c r="H691" s="20"/>
      <c r="I691" s="20"/>
      <c r="J691" s="20"/>
      <c r="K691" s="3"/>
      <c r="L691" s="3"/>
      <c r="M691" s="3"/>
      <c r="N691" s="3"/>
      <c r="O691" s="3"/>
      <c r="P691" s="3"/>
      <c r="Q691" s="3"/>
      <c r="R691" s="3"/>
      <c r="S691" s="3"/>
      <c r="T691" s="3"/>
      <c r="U691" s="3"/>
      <c r="V691" s="3"/>
      <c r="W691" s="3"/>
      <c r="X691" s="3"/>
      <c r="Y691" s="3"/>
      <c r="Z691" s="3"/>
      <c r="AA691" s="3"/>
      <c r="AB691" s="3"/>
      <c r="AC691" s="3"/>
    </row>
    <row r="692" spans="1:29" ht="12.5" x14ac:dyDescent="0.25">
      <c r="A692" s="3"/>
      <c r="B692" s="3"/>
      <c r="C692" s="3"/>
      <c r="D692" s="20"/>
      <c r="E692" s="20"/>
      <c r="F692" s="3"/>
      <c r="G692" s="20"/>
      <c r="H692" s="20"/>
      <c r="I692" s="20"/>
      <c r="J692" s="20"/>
      <c r="K692" s="3"/>
      <c r="L692" s="3"/>
      <c r="M692" s="3"/>
      <c r="N692" s="3"/>
      <c r="O692" s="3"/>
      <c r="P692" s="3"/>
      <c r="Q692" s="3"/>
      <c r="R692" s="3"/>
      <c r="S692" s="3"/>
      <c r="T692" s="3"/>
      <c r="U692" s="3"/>
      <c r="V692" s="3"/>
      <c r="W692" s="3"/>
      <c r="X692" s="3"/>
      <c r="Y692" s="3"/>
      <c r="Z692" s="3"/>
      <c r="AA692" s="3"/>
      <c r="AB692" s="3"/>
      <c r="AC692" s="3"/>
    </row>
    <row r="693" spans="1:29" ht="12.5" x14ac:dyDescent="0.25">
      <c r="A693" s="3"/>
      <c r="B693" s="3"/>
      <c r="C693" s="3"/>
      <c r="D693" s="20"/>
      <c r="E693" s="20"/>
      <c r="F693" s="3"/>
      <c r="G693" s="20"/>
      <c r="H693" s="20"/>
      <c r="I693" s="20"/>
      <c r="J693" s="20"/>
      <c r="K693" s="3"/>
      <c r="L693" s="3"/>
      <c r="M693" s="3"/>
      <c r="N693" s="3"/>
      <c r="O693" s="3"/>
      <c r="P693" s="3"/>
      <c r="Q693" s="3"/>
      <c r="R693" s="3"/>
      <c r="S693" s="3"/>
      <c r="T693" s="3"/>
      <c r="U693" s="3"/>
      <c r="V693" s="3"/>
      <c r="W693" s="3"/>
      <c r="X693" s="3"/>
      <c r="Y693" s="3"/>
      <c r="Z693" s="3"/>
      <c r="AA693" s="3"/>
      <c r="AB693" s="3"/>
      <c r="AC693" s="3"/>
    </row>
    <row r="694" spans="1:29" ht="12.5" x14ac:dyDescent="0.25">
      <c r="A694" s="3"/>
      <c r="B694" s="3"/>
      <c r="C694" s="3"/>
      <c r="D694" s="20"/>
      <c r="E694" s="20"/>
      <c r="F694" s="3"/>
      <c r="G694" s="20"/>
      <c r="H694" s="20"/>
      <c r="I694" s="20"/>
      <c r="J694" s="20"/>
      <c r="K694" s="3"/>
      <c r="L694" s="3"/>
      <c r="M694" s="3"/>
      <c r="N694" s="3"/>
      <c r="O694" s="3"/>
      <c r="P694" s="3"/>
      <c r="Q694" s="3"/>
      <c r="R694" s="3"/>
      <c r="S694" s="3"/>
      <c r="T694" s="3"/>
      <c r="U694" s="3"/>
      <c r="V694" s="3"/>
      <c r="W694" s="3"/>
      <c r="X694" s="3"/>
      <c r="Y694" s="3"/>
      <c r="Z694" s="3"/>
      <c r="AA694" s="3"/>
      <c r="AB694" s="3"/>
      <c r="AC694" s="3"/>
    </row>
    <row r="695" spans="1:29" ht="12.5" x14ac:dyDescent="0.25">
      <c r="A695" s="3"/>
      <c r="B695" s="3"/>
      <c r="C695" s="3"/>
      <c r="D695" s="20"/>
      <c r="E695" s="20"/>
      <c r="F695" s="3"/>
      <c r="G695" s="20"/>
      <c r="H695" s="20"/>
      <c r="I695" s="20"/>
      <c r="J695" s="20"/>
      <c r="K695" s="3"/>
      <c r="L695" s="3"/>
      <c r="M695" s="3"/>
      <c r="N695" s="3"/>
      <c r="O695" s="3"/>
      <c r="P695" s="3"/>
      <c r="Q695" s="3"/>
      <c r="R695" s="3"/>
      <c r="S695" s="3"/>
      <c r="T695" s="3"/>
      <c r="U695" s="3"/>
      <c r="V695" s="3"/>
      <c r="W695" s="3"/>
      <c r="X695" s="3"/>
      <c r="Y695" s="3"/>
      <c r="Z695" s="3"/>
      <c r="AA695" s="3"/>
      <c r="AB695" s="3"/>
      <c r="AC695" s="3"/>
    </row>
    <row r="696" spans="1:29" ht="12.5" x14ac:dyDescent="0.25">
      <c r="A696" s="3"/>
      <c r="B696" s="3"/>
      <c r="C696" s="3"/>
      <c r="D696" s="20"/>
      <c r="E696" s="20"/>
      <c r="F696" s="3"/>
      <c r="G696" s="20"/>
      <c r="H696" s="20"/>
      <c r="I696" s="20"/>
      <c r="J696" s="20"/>
      <c r="K696" s="3"/>
      <c r="L696" s="3"/>
      <c r="M696" s="3"/>
      <c r="N696" s="3"/>
      <c r="O696" s="3"/>
      <c r="P696" s="3"/>
      <c r="Q696" s="3"/>
      <c r="R696" s="3"/>
      <c r="S696" s="3"/>
      <c r="T696" s="3"/>
      <c r="U696" s="3"/>
      <c r="V696" s="3"/>
      <c r="W696" s="3"/>
      <c r="X696" s="3"/>
      <c r="Y696" s="3"/>
      <c r="Z696" s="3"/>
      <c r="AA696" s="3"/>
      <c r="AB696" s="3"/>
      <c r="AC696" s="3"/>
    </row>
    <row r="697" spans="1:29" ht="12.5" x14ac:dyDescent="0.25">
      <c r="A697" s="3"/>
      <c r="B697" s="3"/>
      <c r="C697" s="3"/>
      <c r="D697" s="20"/>
      <c r="E697" s="20"/>
      <c r="F697" s="3"/>
      <c r="G697" s="20"/>
      <c r="H697" s="20"/>
      <c r="I697" s="20"/>
      <c r="J697" s="20"/>
      <c r="K697" s="3"/>
      <c r="L697" s="3"/>
      <c r="M697" s="3"/>
      <c r="N697" s="3"/>
      <c r="O697" s="3"/>
      <c r="P697" s="3"/>
      <c r="Q697" s="3"/>
      <c r="R697" s="3"/>
      <c r="S697" s="3"/>
      <c r="T697" s="3"/>
      <c r="U697" s="3"/>
      <c r="V697" s="3"/>
      <c r="W697" s="3"/>
      <c r="X697" s="3"/>
      <c r="Y697" s="3"/>
      <c r="Z697" s="3"/>
      <c r="AA697" s="3"/>
      <c r="AB697" s="3"/>
      <c r="AC697" s="3"/>
    </row>
    <row r="698" spans="1:29" ht="12.5" x14ac:dyDescent="0.25">
      <c r="A698" s="3"/>
      <c r="B698" s="3"/>
      <c r="C698" s="3"/>
      <c r="D698" s="20"/>
      <c r="E698" s="20"/>
      <c r="F698" s="3"/>
      <c r="G698" s="20"/>
      <c r="H698" s="20"/>
      <c r="I698" s="20"/>
      <c r="J698" s="20"/>
      <c r="K698" s="3"/>
      <c r="L698" s="3"/>
      <c r="M698" s="3"/>
      <c r="N698" s="3"/>
      <c r="O698" s="3"/>
      <c r="P698" s="3"/>
      <c r="Q698" s="3"/>
      <c r="R698" s="3"/>
      <c r="S698" s="3"/>
      <c r="T698" s="3"/>
      <c r="U698" s="3"/>
      <c r="V698" s="3"/>
      <c r="W698" s="3"/>
      <c r="X698" s="3"/>
      <c r="Y698" s="3"/>
      <c r="Z698" s="3"/>
      <c r="AA698" s="3"/>
      <c r="AB698" s="3"/>
      <c r="AC698" s="3"/>
    </row>
    <row r="699" spans="1:29" ht="12.5" x14ac:dyDescent="0.25">
      <c r="A699" s="3"/>
      <c r="B699" s="3"/>
      <c r="C699" s="3"/>
      <c r="D699" s="20"/>
      <c r="E699" s="20"/>
      <c r="F699" s="3"/>
      <c r="G699" s="20"/>
      <c r="H699" s="20"/>
      <c r="I699" s="20"/>
      <c r="J699" s="20"/>
      <c r="K699" s="3"/>
      <c r="L699" s="3"/>
      <c r="M699" s="3"/>
      <c r="N699" s="3"/>
      <c r="O699" s="3"/>
      <c r="P699" s="3"/>
      <c r="Q699" s="3"/>
      <c r="R699" s="3"/>
      <c r="S699" s="3"/>
      <c r="T699" s="3"/>
      <c r="U699" s="3"/>
      <c r="V699" s="3"/>
      <c r="W699" s="3"/>
      <c r="X699" s="3"/>
      <c r="Y699" s="3"/>
      <c r="Z699" s="3"/>
      <c r="AA699" s="3"/>
      <c r="AB699" s="3"/>
      <c r="AC699" s="3"/>
    </row>
    <row r="700" spans="1:29" ht="12.5" x14ac:dyDescent="0.25">
      <c r="A700" s="3"/>
      <c r="B700" s="3"/>
      <c r="C700" s="3"/>
      <c r="D700" s="20"/>
      <c r="E700" s="20"/>
      <c r="F700" s="3"/>
      <c r="G700" s="20"/>
      <c r="H700" s="20"/>
      <c r="I700" s="20"/>
      <c r="J700" s="20"/>
      <c r="K700" s="3"/>
      <c r="L700" s="3"/>
      <c r="M700" s="3"/>
      <c r="N700" s="3"/>
      <c r="O700" s="3"/>
      <c r="P700" s="3"/>
      <c r="Q700" s="3"/>
      <c r="R700" s="3"/>
      <c r="S700" s="3"/>
      <c r="T700" s="3"/>
      <c r="U700" s="3"/>
      <c r="V700" s="3"/>
      <c r="W700" s="3"/>
      <c r="X700" s="3"/>
      <c r="Y700" s="3"/>
      <c r="Z700" s="3"/>
      <c r="AA700" s="3"/>
      <c r="AB700" s="3"/>
      <c r="AC700" s="3"/>
    </row>
    <row r="701" spans="1:29" ht="12.5" x14ac:dyDescent="0.25">
      <c r="A701" s="3"/>
      <c r="B701" s="3"/>
      <c r="C701" s="3"/>
      <c r="D701" s="20"/>
      <c r="E701" s="20"/>
      <c r="F701" s="3"/>
      <c r="G701" s="20"/>
      <c r="H701" s="20"/>
      <c r="I701" s="20"/>
      <c r="J701" s="20"/>
      <c r="K701" s="3"/>
      <c r="L701" s="3"/>
      <c r="M701" s="3"/>
      <c r="N701" s="3"/>
      <c r="O701" s="3"/>
      <c r="P701" s="3"/>
      <c r="Q701" s="3"/>
      <c r="R701" s="3"/>
      <c r="S701" s="3"/>
      <c r="T701" s="3"/>
      <c r="U701" s="3"/>
      <c r="V701" s="3"/>
      <c r="W701" s="3"/>
      <c r="X701" s="3"/>
      <c r="Y701" s="3"/>
      <c r="Z701" s="3"/>
      <c r="AA701" s="3"/>
      <c r="AB701" s="3"/>
      <c r="AC701" s="3"/>
    </row>
    <row r="702" spans="1:29" ht="12.5" x14ac:dyDescent="0.25">
      <c r="A702" s="3"/>
      <c r="B702" s="3"/>
      <c r="C702" s="3"/>
      <c r="D702" s="20"/>
      <c r="E702" s="20"/>
      <c r="F702" s="3"/>
      <c r="G702" s="20"/>
      <c r="H702" s="20"/>
      <c r="I702" s="20"/>
      <c r="J702" s="20"/>
      <c r="K702" s="3"/>
      <c r="L702" s="3"/>
      <c r="M702" s="3"/>
      <c r="N702" s="3"/>
      <c r="O702" s="3"/>
      <c r="P702" s="3"/>
      <c r="Q702" s="3"/>
      <c r="R702" s="3"/>
      <c r="S702" s="3"/>
      <c r="T702" s="3"/>
      <c r="U702" s="3"/>
      <c r="V702" s="3"/>
      <c r="W702" s="3"/>
      <c r="X702" s="3"/>
      <c r="Y702" s="3"/>
      <c r="Z702" s="3"/>
      <c r="AA702" s="3"/>
      <c r="AB702" s="3"/>
      <c r="AC702" s="3"/>
    </row>
    <row r="703" spans="1:29" ht="12.5" x14ac:dyDescent="0.25">
      <c r="A703" s="3"/>
      <c r="B703" s="3"/>
      <c r="C703" s="3"/>
      <c r="D703" s="20"/>
      <c r="E703" s="20"/>
      <c r="F703" s="3"/>
      <c r="G703" s="20"/>
      <c r="H703" s="20"/>
      <c r="I703" s="20"/>
      <c r="J703" s="20"/>
      <c r="K703" s="3"/>
      <c r="L703" s="3"/>
      <c r="M703" s="3"/>
      <c r="N703" s="3"/>
      <c r="O703" s="3"/>
      <c r="P703" s="3"/>
      <c r="Q703" s="3"/>
      <c r="R703" s="3"/>
      <c r="S703" s="3"/>
      <c r="T703" s="3"/>
      <c r="U703" s="3"/>
      <c r="V703" s="3"/>
      <c r="W703" s="3"/>
      <c r="X703" s="3"/>
      <c r="Y703" s="3"/>
      <c r="Z703" s="3"/>
      <c r="AA703" s="3"/>
      <c r="AB703" s="3"/>
      <c r="AC703" s="3"/>
    </row>
    <row r="704" spans="1:29" ht="12.5" x14ac:dyDescent="0.25">
      <c r="A704" s="3"/>
      <c r="B704" s="3"/>
      <c r="C704" s="3"/>
      <c r="D704" s="20"/>
      <c r="E704" s="20"/>
      <c r="F704" s="3"/>
      <c r="G704" s="20"/>
      <c r="H704" s="20"/>
      <c r="I704" s="20"/>
      <c r="J704" s="20"/>
      <c r="K704" s="3"/>
      <c r="L704" s="3"/>
      <c r="M704" s="3"/>
      <c r="N704" s="3"/>
      <c r="O704" s="3"/>
      <c r="P704" s="3"/>
      <c r="Q704" s="3"/>
      <c r="R704" s="3"/>
      <c r="S704" s="3"/>
      <c r="T704" s="3"/>
      <c r="U704" s="3"/>
      <c r="V704" s="3"/>
      <c r="W704" s="3"/>
      <c r="X704" s="3"/>
      <c r="Y704" s="3"/>
      <c r="Z704" s="3"/>
      <c r="AA704" s="3"/>
      <c r="AB704" s="3"/>
      <c r="AC704" s="3"/>
    </row>
    <row r="705" spans="1:29" ht="12.5" x14ac:dyDescent="0.25">
      <c r="A705" s="3"/>
      <c r="B705" s="3"/>
      <c r="C705" s="3"/>
      <c r="D705" s="20"/>
      <c r="E705" s="20"/>
      <c r="F705" s="3"/>
      <c r="G705" s="20"/>
      <c r="H705" s="20"/>
      <c r="I705" s="20"/>
      <c r="J705" s="20"/>
      <c r="K705" s="3"/>
      <c r="L705" s="3"/>
      <c r="M705" s="3"/>
      <c r="N705" s="3"/>
      <c r="O705" s="3"/>
      <c r="P705" s="3"/>
      <c r="Q705" s="3"/>
      <c r="R705" s="3"/>
      <c r="S705" s="3"/>
      <c r="T705" s="3"/>
      <c r="U705" s="3"/>
      <c r="V705" s="3"/>
      <c r="W705" s="3"/>
      <c r="X705" s="3"/>
      <c r="Y705" s="3"/>
      <c r="Z705" s="3"/>
      <c r="AA705" s="3"/>
      <c r="AB705" s="3"/>
      <c r="AC705" s="3"/>
    </row>
    <row r="706" spans="1:29" ht="12.5" x14ac:dyDescent="0.25">
      <c r="A706" s="3"/>
      <c r="B706" s="3"/>
      <c r="C706" s="3"/>
      <c r="D706" s="20"/>
      <c r="E706" s="20"/>
      <c r="F706" s="3"/>
      <c r="G706" s="20"/>
      <c r="H706" s="20"/>
      <c r="I706" s="20"/>
      <c r="J706" s="20"/>
      <c r="K706" s="3"/>
      <c r="L706" s="3"/>
      <c r="M706" s="3"/>
      <c r="N706" s="3"/>
      <c r="O706" s="3"/>
      <c r="P706" s="3"/>
      <c r="Q706" s="3"/>
      <c r="R706" s="3"/>
      <c r="S706" s="3"/>
      <c r="T706" s="3"/>
      <c r="U706" s="3"/>
      <c r="V706" s="3"/>
      <c r="W706" s="3"/>
      <c r="X706" s="3"/>
      <c r="Y706" s="3"/>
      <c r="Z706" s="3"/>
      <c r="AA706" s="3"/>
      <c r="AB706" s="3"/>
      <c r="AC706" s="3"/>
    </row>
    <row r="707" spans="1:29" ht="12.5" x14ac:dyDescent="0.25">
      <c r="A707" s="3"/>
      <c r="B707" s="3"/>
      <c r="C707" s="3"/>
      <c r="D707" s="20"/>
      <c r="E707" s="20"/>
      <c r="F707" s="3"/>
      <c r="G707" s="20"/>
      <c r="H707" s="20"/>
      <c r="I707" s="20"/>
      <c r="J707" s="20"/>
      <c r="K707" s="3"/>
      <c r="L707" s="3"/>
      <c r="M707" s="3"/>
      <c r="N707" s="3"/>
      <c r="O707" s="3"/>
      <c r="P707" s="3"/>
      <c r="Q707" s="3"/>
      <c r="R707" s="3"/>
      <c r="S707" s="3"/>
      <c r="T707" s="3"/>
      <c r="U707" s="3"/>
      <c r="V707" s="3"/>
      <c r="W707" s="3"/>
      <c r="X707" s="3"/>
      <c r="Y707" s="3"/>
      <c r="Z707" s="3"/>
      <c r="AA707" s="3"/>
      <c r="AB707" s="3"/>
      <c r="AC707" s="3"/>
    </row>
    <row r="708" spans="1:29" ht="12.5" x14ac:dyDescent="0.25">
      <c r="A708" s="3"/>
      <c r="B708" s="3"/>
      <c r="C708" s="3"/>
      <c r="D708" s="20"/>
      <c r="E708" s="20"/>
      <c r="F708" s="3"/>
      <c r="G708" s="20"/>
      <c r="H708" s="20"/>
      <c r="I708" s="20"/>
      <c r="J708" s="20"/>
      <c r="K708" s="3"/>
      <c r="L708" s="3"/>
      <c r="M708" s="3"/>
      <c r="N708" s="3"/>
      <c r="O708" s="3"/>
      <c r="P708" s="3"/>
      <c r="Q708" s="3"/>
      <c r="R708" s="3"/>
      <c r="S708" s="3"/>
      <c r="T708" s="3"/>
      <c r="U708" s="3"/>
      <c r="V708" s="3"/>
      <c r="W708" s="3"/>
      <c r="X708" s="3"/>
      <c r="Y708" s="3"/>
      <c r="Z708" s="3"/>
      <c r="AA708" s="3"/>
      <c r="AB708" s="3"/>
      <c r="AC708" s="3"/>
    </row>
    <row r="709" spans="1:29" ht="12.5" x14ac:dyDescent="0.25">
      <c r="A709" s="3"/>
      <c r="B709" s="3"/>
      <c r="C709" s="3"/>
      <c r="D709" s="20"/>
      <c r="E709" s="20"/>
      <c r="F709" s="3"/>
      <c r="G709" s="20"/>
      <c r="H709" s="20"/>
      <c r="I709" s="20"/>
      <c r="J709" s="20"/>
      <c r="K709" s="3"/>
      <c r="L709" s="3"/>
      <c r="M709" s="3"/>
      <c r="N709" s="3"/>
      <c r="O709" s="3"/>
      <c r="P709" s="3"/>
      <c r="Q709" s="3"/>
      <c r="R709" s="3"/>
      <c r="S709" s="3"/>
      <c r="T709" s="3"/>
      <c r="U709" s="3"/>
      <c r="V709" s="3"/>
      <c r="W709" s="3"/>
      <c r="X709" s="3"/>
      <c r="Y709" s="3"/>
      <c r="Z709" s="3"/>
      <c r="AA709" s="3"/>
      <c r="AB709" s="3"/>
      <c r="AC709" s="3"/>
    </row>
    <row r="710" spans="1:29" ht="12.5" x14ac:dyDescent="0.25">
      <c r="A710" s="3"/>
      <c r="B710" s="3"/>
      <c r="C710" s="3"/>
      <c r="D710" s="20"/>
      <c r="E710" s="20"/>
      <c r="F710" s="3"/>
      <c r="G710" s="20"/>
      <c r="H710" s="20"/>
      <c r="I710" s="20"/>
      <c r="J710" s="20"/>
      <c r="K710" s="3"/>
      <c r="L710" s="3"/>
      <c r="M710" s="3"/>
      <c r="N710" s="3"/>
      <c r="O710" s="3"/>
      <c r="P710" s="3"/>
      <c r="Q710" s="3"/>
      <c r="R710" s="3"/>
      <c r="S710" s="3"/>
      <c r="T710" s="3"/>
      <c r="U710" s="3"/>
      <c r="V710" s="3"/>
      <c r="W710" s="3"/>
      <c r="X710" s="3"/>
      <c r="Y710" s="3"/>
      <c r="Z710" s="3"/>
      <c r="AA710" s="3"/>
      <c r="AB710" s="3"/>
      <c r="AC710" s="3"/>
    </row>
    <row r="711" spans="1:29" ht="12.5" x14ac:dyDescent="0.25">
      <c r="A711" s="3"/>
      <c r="B711" s="3"/>
      <c r="C711" s="3"/>
      <c r="D711" s="20"/>
      <c r="E711" s="20"/>
      <c r="F711" s="3"/>
      <c r="G711" s="20"/>
      <c r="H711" s="20"/>
      <c r="I711" s="20"/>
      <c r="J711" s="20"/>
      <c r="K711" s="3"/>
      <c r="L711" s="3"/>
      <c r="M711" s="3"/>
      <c r="N711" s="3"/>
      <c r="O711" s="3"/>
      <c r="P711" s="3"/>
      <c r="Q711" s="3"/>
      <c r="R711" s="3"/>
      <c r="S711" s="3"/>
      <c r="T711" s="3"/>
      <c r="U711" s="3"/>
      <c r="V711" s="3"/>
      <c r="W711" s="3"/>
      <c r="X711" s="3"/>
      <c r="Y711" s="3"/>
      <c r="Z711" s="3"/>
      <c r="AA711" s="3"/>
      <c r="AB711" s="3"/>
      <c r="AC711" s="3"/>
    </row>
    <row r="712" spans="1:29" ht="12.5" x14ac:dyDescent="0.25">
      <c r="A712" s="3"/>
      <c r="B712" s="3"/>
      <c r="C712" s="3"/>
      <c r="D712" s="20"/>
      <c r="E712" s="20"/>
      <c r="F712" s="3"/>
      <c r="G712" s="20"/>
      <c r="H712" s="20"/>
      <c r="I712" s="20"/>
      <c r="J712" s="20"/>
      <c r="K712" s="3"/>
      <c r="L712" s="3"/>
      <c r="M712" s="3"/>
      <c r="N712" s="3"/>
      <c r="O712" s="3"/>
      <c r="P712" s="3"/>
      <c r="Q712" s="3"/>
      <c r="R712" s="3"/>
      <c r="S712" s="3"/>
      <c r="T712" s="3"/>
      <c r="U712" s="3"/>
      <c r="V712" s="3"/>
      <c r="W712" s="3"/>
      <c r="X712" s="3"/>
      <c r="Y712" s="3"/>
      <c r="Z712" s="3"/>
      <c r="AA712" s="3"/>
      <c r="AB712" s="3"/>
      <c r="AC712" s="3"/>
    </row>
    <row r="713" spans="1:29" ht="12.5" x14ac:dyDescent="0.25">
      <c r="A713" s="3"/>
      <c r="B713" s="3"/>
      <c r="C713" s="3"/>
      <c r="D713" s="20"/>
      <c r="E713" s="20"/>
      <c r="F713" s="3"/>
      <c r="G713" s="20"/>
      <c r="H713" s="20"/>
      <c r="I713" s="20"/>
      <c r="J713" s="20"/>
      <c r="K713" s="3"/>
      <c r="L713" s="3"/>
      <c r="M713" s="3"/>
      <c r="N713" s="3"/>
      <c r="O713" s="3"/>
      <c r="P713" s="3"/>
      <c r="Q713" s="3"/>
      <c r="R713" s="3"/>
      <c r="S713" s="3"/>
      <c r="T713" s="3"/>
      <c r="U713" s="3"/>
      <c r="V713" s="3"/>
      <c r="W713" s="3"/>
      <c r="X713" s="3"/>
      <c r="Y713" s="3"/>
      <c r="Z713" s="3"/>
      <c r="AA713" s="3"/>
      <c r="AB713" s="3"/>
      <c r="AC713" s="3"/>
    </row>
    <row r="714" spans="1:29" ht="12.5" x14ac:dyDescent="0.25">
      <c r="A714" s="3"/>
      <c r="B714" s="3"/>
      <c r="C714" s="3"/>
      <c r="D714" s="20"/>
      <c r="E714" s="20"/>
      <c r="F714" s="3"/>
      <c r="G714" s="20"/>
      <c r="H714" s="20"/>
      <c r="I714" s="20"/>
      <c r="J714" s="20"/>
      <c r="K714" s="3"/>
      <c r="L714" s="3"/>
      <c r="M714" s="3"/>
      <c r="N714" s="3"/>
      <c r="O714" s="3"/>
      <c r="P714" s="3"/>
      <c r="Q714" s="3"/>
      <c r="R714" s="3"/>
      <c r="S714" s="3"/>
      <c r="T714" s="3"/>
      <c r="U714" s="3"/>
      <c r="V714" s="3"/>
      <c r="W714" s="3"/>
      <c r="X714" s="3"/>
      <c r="Y714" s="3"/>
      <c r="Z714" s="3"/>
      <c r="AA714" s="3"/>
      <c r="AB714" s="3"/>
      <c r="AC714" s="3"/>
    </row>
    <row r="715" spans="1:29" ht="12.5" x14ac:dyDescent="0.25">
      <c r="A715" s="3"/>
      <c r="B715" s="3"/>
      <c r="C715" s="3"/>
      <c r="D715" s="20"/>
      <c r="E715" s="20"/>
      <c r="F715" s="3"/>
      <c r="G715" s="20"/>
      <c r="H715" s="20"/>
      <c r="I715" s="20"/>
      <c r="J715" s="20"/>
      <c r="K715" s="3"/>
      <c r="L715" s="3"/>
      <c r="M715" s="3"/>
      <c r="N715" s="3"/>
      <c r="O715" s="3"/>
      <c r="P715" s="3"/>
      <c r="Q715" s="3"/>
      <c r="R715" s="3"/>
      <c r="S715" s="3"/>
      <c r="T715" s="3"/>
      <c r="U715" s="3"/>
      <c r="V715" s="3"/>
      <c r="W715" s="3"/>
      <c r="X715" s="3"/>
      <c r="Y715" s="3"/>
      <c r="Z715" s="3"/>
      <c r="AA715" s="3"/>
      <c r="AB715" s="3"/>
      <c r="AC715" s="3"/>
    </row>
    <row r="716" spans="1:29" ht="12.5" x14ac:dyDescent="0.25">
      <c r="A716" s="3"/>
      <c r="B716" s="3"/>
      <c r="C716" s="3"/>
      <c r="D716" s="20"/>
      <c r="E716" s="20"/>
      <c r="F716" s="3"/>
      <c r="G716" s="20"/>
      <c r="H716" s="20"/>
      <c r="I716" s="20"/>
      <c r="J716" s="20"/>
      <c r="K716" s="3"/>
      <c r="L716" s="3"/>
      <c r="M716" s="3"/>
      <c r="N716" s="3"/>
      <c r="O716" s="3"/>
      <c r="P716" s="3"/>
      <c r="Q716" s="3"/>
      <c r="R716" s="3"/>
      <c r="S716" s="3"/>
      <c r="T716" s="3"/>
      <c r="U716" s="3"/>
      <c r="V716" s="3"/>
      <c r="W716" s="3"/>
      <c r="X716" s="3"/>
      <c r="Y716" s="3"/>
      <c r="Z716" s="3"/>
      <c r="AA716" s="3"/>
      <c r="AB716" s="3"/>
      <c r="AC716" s="3"/>
    </row>
    <row r="717" spans="1:29" ht="12.5" x14ac:dyDescent="0.25">
      <c r="A717" s="3"/>
      <c r="B717" s="3"/>
      <c r="C717" s="3"/>
      <c r="D717" s="20"/>
      <c r="E717" s="20"/>
      <c r="F717" s="3"/>
      <c r="G717" s="20"/>
      <c r="H717" s="20"/>
      <c r="I717" s="20"/>
      <c r="J717" s="20"/>
      <c r="K717" s="3"/>
      <c r="L717" s="3"/>
      <c r="M717" s="3"/>
      <c r="N717" s="3"/>
      <c r="O717" s="3"/>
      <c r="P717" s="3"/>
      <c r="Q717" s="3"/>
      <c r="R717" s="3"/>
      <c r="S717" s="3"/>
      <c r="T717" s="3"/>
      <c r="U717" s="3"/>
      <c r="V717" s="3"/>
      <c r="W717" s="3"/>
      <c r="X717" s="3"/>
      <c r="Y717" s="3"/>
      <c r="Z717" s="3"/>
      <c r="AA717" s="3"/>
      <c r="AB717" s="3"/>
      <c r="AC717" s="3"/>
    </row>
    <row r="718" spans="1:29" ht="12.5" x14ac:dyDescent="0.25">
      <c r="A718" s="3"/>
      <c r="B718" s="3"/>
      <c r="C718" s="3"/>
      <c r="D718" s="20"/>
      <c r="E718" s="20"/>
      <c r="F718" s="3"/>
      <c r="G718" s="20"/>
      <c r="H718" s="20"/>
      <c r="I718" s="20"/>
      <c r="J718" s="20"/>
      <c r="K718" s="3"/>
      <c r="L718" s="3"/>
      <c r="M718" s="3"/>
      <c r="N718" s="3"/>
      <c r="O718" s="3"/>
      <c r="P718" s="3"/>
      <c r="Q718" s="3"/>
      <c r="R718" s="3"/>
      <c r="S718" s="3"/>
      <c r="T718" s="3"/>
      <c r="U718" s="3"/>
      <c r="V718" s="3"/>
      <c r="W718" s="3"/>
      <c r="X718" s="3"/>
      <c r="Y718" s="3"/>
      <c r="Z718" s="3"/>
      <c r="AA718" s="3"/>
      <c r="AB718" s="3"/>
      <c r="AC718" s="3"/>
    </row>
    <row r="719" spans="1:29" ht="12.5" x14ac:dyDescent="0.25">
      <c r="A719" s="3"/>
      <c r="B719" s="3"/>
      <c r="C719" s="3"/>
      <c r="D719" s="20"/>
      <c r="E719" s="20"/>
      <c r="F719" s="3"/>
      <c r="G719" s="20"/>
      <c r="H719" s="20"/>
      <c r="I719" s="20"/>
      <c r="J719" s="20"/>
      <c r="K719" s="3"/>
      <c r="L719" s="3"/>
      <c r="M719" s="3"/>
      <c r="N719" s="3"/>
      <c r="O719" s="3"/>
      <c r="P719" s="3"/>
      <c r="Q719" s="3"/>
      <c r="R719" s="3"/>
      <c r="S719" s="3"/>
      <c r="T719" s="3"/>
      <c r="U719" s="3"/>
      <c r="V719" s="3"/>
      <c r="W719" s="3"/>
      <c r="X719" s="3"/>
      <c r="Y719" s="3"/>
      <c r="Z719" s="3"/>
      <c r="AA719" s="3"/>
      <c r="AB719" s="3"/>
      <c r="AC719" s="3"/>
    </row>
    <row r="720" spans="1:29" ht="12.5" x14ac:dyDescent="0.25">
      <c r="A720" s="3"/>
      <c r="B720" s="3"/>
      <c r="C720" s="3"/>
      <c r="D720" s="20"/>
      <c r="E720" s="20"/>
      <c r="F720" s="3"/>
      <c r="G720" s="20"/>
      <c r="H720" s="20"/>
      <c r="I720" s="20"/>
      <c r="J720" s="20"/>
      <c r="K720" s="3"/>
      <c r="L720" s="3"/>
      <c r="M720" s="3"/>
      <c r="N720" s="3"/>
      <c r="O720" s="3"/>
      <c r="P720" s="3"/>
      <c r="Q720" s="3"/>
      <c r="R720" s="3"/>
      <c r="S720" s="3"/>
      <c r="T720" s="3"/>
      <c r="U720" s="3"/>
      <c r="V720" s="3"/>
      <c r="W720" s="3"/>
      <c r="X720" s="3"/>
      <c r="Y720" s="3"/>
      <c r="Z720" s="3"/>
      <c r="AA720" s="3"/>
      <c r="AB720" s="3"/>
      <c r="AC720" s="3"/>
    </row>
    <row r="721" spans="1:29" ht="12.5" x14ac:dyDescent="0.25">
      <c r="A721" s="3"/>
      <c r="B721" s="3"/>
      <c r="C721" s="3"/>
      <c r="D721" s="20"/>
      <c r="E721" s="20"/>
      <c r="F721" s="3"/>
      <c r="G721" s="20"/>
      <c r="H721" s="20"/>
      <c r="I721" s="20"/>
      <c r="J721" s="20"/>
      <c r="K721" s="3"/>
      <c r="L721" s="3"/>
      <c r="M721" s="3"/>
      <c r="N721" s="3"/>
      <c r="O721" s="3"/>
      <c r="P721" s="3"/>
      <c r="Q721" s="3"/>
      <c r="R721" s="3"/>
      <c r="S721" s="3"/>
      <c r="T721" s="3"/>
      <c r="U721" s="3"/>
      <c r="V721" s="3"/>
      <c r="W721" s="3"/>
      <c r="X721" s="3"/>
      <c r="Y721" s="3"/>
      <c r="Z721" s="3"/>
      <c r="AA721" s="3"/>
      <c r="AB721" s="3"/>
      <c r="AC721" s="3"/>
    </row>
    <row r="722" spans="1:29" ht="12.5" x14ac:dyDescent="0.25">
      <c r="A722" s="3"/>
      <c r="B722" s="3"/>
      <c r="C722" s="3"/>
      <c r="D722" s="20"/>
      <c r="E722" s="20"/>
      <c r="F722" s="3"/>
      <c r="G722" s="20"/>
      <c r="H722" s="20"/>
      <c r="I722" s="20"/>
      <c r="J722" s="20"/>
      <c r="K722" s="3"/>
      <c r="L722" s="3"/>
      <c r="M722" s="3"/>
      <c r="N722" s="3"/>
      <c r="O722" s="3"/>
      <c r="P722" s="3"/>
      <c r="Q722" s="3"/>
      <c r="R722" s="3"/>
      <c r="S722" s="3"/>
      <c r="T722" s="3"/>
      <c r="U722" s="3"/>
      <c r="V722" s="3"/>
      <c r="W722" s="3"/>
      <c r="X722" s="3"/>
      <c r="Y722" s="3"/>
      <c r="Z722" s="3"/>
      <c r="AA722" s="3"/>
      <c r="AB722" s="3"/>
      <c r="AC722" s="3"/>
    </row>
    <row r="723" spans="1:29" ht="12.5" x14ac:dyDescent="0.25">
      <c r="A723" s="3"/>
      <c r="B723" s="3"/>
      <c r="C723" s="3"/>
      <c r="D723" s="20"/>
      <c r="E723" s="20"/>
      <c r="F723" s="3"/>
      <c r="G723" s="20"/>
      <c r="H723" s="20"/>
      <c r="I723" s="20"/>
      <c r="J723" s="20"/>
      <c r="K723" s="3"/>
      <c r="L723" s="3"/>
      <c r="M723" s="3"/>
      <c r="N723" s="3"/>
      <c r="O723" s="3"/>
      <c r="P723" s="3"/>
      <c r="Q723" s="3"/>
      <c r="R723" s="3"/>
      <c r="S723" s="3"/>
      <c r="T723" s="3"/>
      <c r="U723" s="3"/>
      <c r="V723" s="3"/>
      <c r="W723" s="3"/>
      <c r="X723" s="3"/>
      <c r="Y723" s="3"/>
      <c r="Z723" s="3"/>
      <c r="AA723" s="3"/>
      <c r="AB723" s="3"/>
      <c r="AC723" s="3"/>
    </row>
    <row r="724" spans="1:29" ht="12.5" x14ac:dyDescent="0.25">
      <c r="A724" s="3"/>
      <c r="B724" s="3"/>
      <c r="C724" s="3"/>
      <c r="D724" s="20"/>
      <c r="E724" s="20"/>
      <c r="F724" s="3"/>
      <c r="G724" s="20"/>
      <c r="H724" s="20"/>
      <c r="I724" s="20"/>
      <c r="J724" s="20"/>
      <c r="K724" s="3"/>
      <c r="L724" s="3"/>
      <c r="M724" s="3"/>
      <c r="N724" s="3"/>
      <c r="O724" s="3"/>
      <c r="P724" s="3"/>
      <c r="Q724" s="3"/>
      <c r="R724" s="3"/>
      <c r="S724" s="3"/>
      <c r="T724" s="3"/>
      <c r="U724" s="3"/>
      <c r="V724" s="3"/>
      <c r="W724" s="3"/>
      <c r="X724" s="3"/>
      <c r="Y724" s="3"/>
      <c r="Z724" s="3"/>
      <c r="AA724" s="3"/>
      <c r="AB724" s="3"/>
      <c r="AC724" s="3"/>
    </row>
    <row r="725" spans="1:29" ht="12.5" x14ac:dyDescent="0.25">
      <c r="A725" s="3"/>
      <c r="B725" s="3"/>
      <c r="C725" s="3"/>
      <c r="D725" s="20"/>
      <c r="E725" s="20"/>
      <c r="F725" s="3"/>
      <c r="G725" s="20"/>
      <c r="H725" s="20"/>
      <c r="I725" s="20"/>
      <c r="J725" s="20"/>
      <c r="K725" s="3"/>
      <c r="L725" s="3"/>
      <c r="M725" s="3"/>
      <c r="N725" s="3"/>
      <c r="O725" s="3"/>
      <c r="P725" s="3"/>
      <c r="Q725" s="3"/>
      <c r="R725" s="3"/>
      <c r="S725" s="3"/>
      <c r="T725" s="3"/>
      <c r="U725" s="3"/>
      <c r="V725" s="3"/>
      <c r="W725" s="3"/>
      <c r="X725" s="3"/>
      <c r="Y725" s="3"/>
      <c r="Z725" s="3"/>
      <c r="AA725" s="3"/>
      <c r="AB725" s="3"/>
      <c r="AC725" s="3"/>
    </row>
    <row r="726" spans="1:29" ht="12.5" x14ac:dyDescent="0.25">
      <c r="A726" s="3"/>
      <c r="B726" s="3"/>
      <c r="C726" s="3"/>
      <c r="D726" s="20"/>
      <c r="E726" s="20"/>
      <c r="F726" s="3"/>
      <c r="G726" s="20"/>
      <c r="H726" s="20"/>
      <c r="I726" s="20"/>
      <c r="J726" s="20"/>
      <c r="K726" s="3"/>
      <c r="L726" s="3"/>
      <c r="M726" s="3"/>
      <c r="N726" s="3"/>
      <c r="O726" s="3"/>
      <c r="P726" s="3"/>
      <c r="Q726" s="3"/>
      <c r="R726" s="3"/>
      <c r="S726" s="3"/>
      <c r="T726" s="3"/>
      <c r="U726" s="3"/>
      <c r="V726" s="3"/>
      <c r="W726" s="3"/>
      <c r="X726" s="3"/>
      <c r="Y726" s="3"/>
      <c r="Z726" s="3"/>
      <c r="AA726" s="3"/>
      <c r="AB726" s="3"/>
      <c r="AC726" s="3"/>
    </row>
    <row r="727" spans="1:29" ht="12.5" x14ac:dyDescent="0.25">
      <c r="A727" s="3"/>
      <c r="B727" s="3"/>
      <c r="C727" s="3"/>
      <c r="D727" s="20"/>
      <c r="E727" s="20"/>
      <c r="F727" s="3"/>
      <c r="G727" s="20"/>
      <c r="H727" s="20"/>
      <c r="I727" s="20"/>
      <c r="J727" s="20"/>
      <c r="K727" s="3"/>
      <c r="L727" s="3"/>
      <c r="M727" s="3"/>
      <c r="N727" s="3"/>
      <c r="O727" s="3"/>
      <c r="P727" s="3"/>
      <c r="Q727" s="3"/>
      <c r="R727" s="3"/>
      <c r="S727" s="3"/>
      <c r="T727" s="3"/>
      <c r="U727" s="3"/>
      <c r="V727" s="3"/>
      <c r="W727" s="3"/>
      <c r="X727" s="3"/>
      <c r="Y727" s="3"/>
      <c r="Z727" s="3"/>
      <c r="AA727" s="3"/>
      <c r="AB727" s="3"/>
      <c r="AC727" s="3"/>
    </row>
    <row r="728" spans="1:29" ht="12.5" x14ac:dyDescent="0.25">
      <c r="A728" s="3"/>
      <c r="B728" s="3"/>
      <c r="C728" s="3"/>
      <c r="D728" s="20"/>
      <c r="E728" s="20"/>
      <c r="F728" s="3"/>
      <c r="G728" s="20"/>
      <c r="H728" s="20"/>
      <c r="I728" s="20"/>
      <c r="J728" s="20"/>
      <c r="K728" s="3"/>
      <c r="L728" s="3"/>
      <c r="M728" s="3"/>
      <c r="N728" s="3"/>
      <c r="O728" s="3"/>
      <c r="P728" s="3"/>
      <c r="Q728" s="3"/>
      <c r="R728" s="3"/>
      <c r="S728" s="3"/>
      <c r="T728" s="3"/>
      <c r="U728" s="3"/>
      <c r="V728" s="3"/>
      <c r="W728" s="3"/>
      <c r="X728" s="3"/>
      <c r="Y728" s="3"/>
      <c r="Z728" s="3"/>
      <c r="AA728" s="3"/>
      <c r="AB728" s="3"/>
      <c r="AC728" s="3"/>
    </row>
    <row r="729" spans="1:29" ht="12.5" x14ac:dyDescent="0.25">
      <c r="A729" s="3"/>
      <c r="B729" s="3"/>
      <c r="C729" s="3"/>
      <c r="D729" s="20"/>
      <c r="E729" s="20"/>
      <c r="F729" s="3"/>
      <c r="G729" s="20"/>
      <c r="H729" s="20"/>
      <c r="I729" s="20"/>
      <c r="J729" s="20"/>
      <c r="K729" s="3"/>
      <c r="L729" s="3"/>
      <c r="M729" s="3"/>
      <c r="N729" s="3"/>
      <c r="O729" s="3"/>
      <c r="P729" s="3"/>
      <c r="Q729" s="3"/>
      <c r="R729" s="3"/>
      <c r="S729" s="3"/>
      <c r="T729" s="3"/>
      <c r="U729" s="3"/>
      <c r="V729" s="3"/>
      <c r="W729" s="3"/>
      <c r="X729" s="3"/>
      <c r="Y729" s="3"/>
      <c r="Z729" s="3"/>
      <c r="AA729" s="3"/>
      <c r="AB729" s="3"/>
      <c r="AC729" s="3"/>
    </row>
    <row r="730" spans="1:29" ht="12.5" x14ac:dyDescent="0.25">
      <c r="A730" s="3"/>
      <c r="B730" s="3"/>
      <c r="C730" s="3"/>
      <c r="D730" s="20"/>
      <c r="E730" s="20"/>
      <c r="F730" s="3"/>
      <c r="G730" s="20"/>
      <c r="H730" s="20"/>
      <c r="I730" s="20"/>
      <c r="J730" s="20"/>
      <c r="K730" s="3"/>
      <c r="L730" s="3"/>
      <c r="M730" s="3"/>
      <c r="N730" s="3"/>
      <c r="O730" s="3"/>
      <c r="P730" s="3"/>
      <c r="Q730" s="3"/>
      <c r="R730" s="3"/>
      <c r="S730" s="3"/>
      <c r="T730" s="3"/>
      <c r="U730" s="3"/>
      <c r="V730" s="3"/>
      <c r="W730" s="3"/>
      <c r="X730" s="3"/>
      <c r="Y730" s="3"/>
      <c r="Z730" s="3"/>
      <c r="AA730" s="3"/>
      <c r="AB730" s="3"/>
      <c r="AC730" s="3"/>
    </row>
    <row r="731" spans="1:29" ht="12.5" x14ac:dyDescent="0.25">
      <c r="A731" s="3"/>
      <c r="B731" s="3"/>
      <c r="C731" s="3"/>
      <c r="D731" s="20"/>
      <c r="E731" s="20"/>
      <c r="F731" s="3"/>
      <c r="G731" s="20"/>
      <c r="H731" s="20"/>
      <c r="I731" s="20"/>
      <c r="J731" s="20"/>
      <c r="K731" s="3"/>
      <c r="L731" s="3"/>
      <c r="M731" s="3"/>
      <c r="N731" s="3"/>
      <c r="O731" s="3"/>
      <c r="P731" s="3"/>
      <c r="Q731" s="3"/>
      <c r="R731" s="3"/>
      <c r="S731" s="3"/>
      <c r="T731" s="3"/>
      <c r="U731" s="3"/>
      <c r="V731" s="3"/>
      <c r="W731" s="3"/>
      <c r="X731" s="3"/>
      <c r="Y731" s="3"/>
      <c r="Z731" s="3"/>
      <c r="AA731" s="3"/>
      <c r="AB731" s="3"/>
      <c r="AC731" s="3"/>
    </row>
    <row r="732" spans="1:29" ht="12.5" x14ac:dyDescent="0.25">
      <c r="A732" s="3"/>
      <c r="B732" s="3"/>
      <c r="C732" s="3"/>
      <c r="D732" s="20"/>
      <c r="E732" s="20"/>
      <c r="F732" s="3"/>
      <c r="G732" s="20"/>
      <c r="H732" s="20"/>
      <c r="I732" s="20"/>
      <c r="J732" s="20"/>
      <c r="K732" s="3"/>
      <c r="L732" s="3"/>
      <c r="M732" s="3"/>
      <c r="N732" s="3"/>
      <c r="O732" s="3"/>
      <c r="P732" s="3"/>
      <c r="Q732" s="3"/>
      <c r="R732" s="3"/>
      <c r="S732" s="3"/>
      <c r="T732" s="3"/>
      <c r="U732" s="3"/>
      <c r="V732" s="3"/>
      <c r="W732" s="3"/>
      <c r="X732" s="3"/>
      <c r="Y732" s="3"/>
      <c r="Z732" s="3"/>
      <c r="AA732" s="3"/>
      <c r="AB732" s="3"/>
      <c r="AC732" s="3"/>
    </row>
    <row r="733" spans="1:29" ht="12.5" x14ac:dyDescent="0.25">
      <c r="A733" s="3"/>
      <c r="B733" s="3"/>
      <c r="C733" s="3"/>
      <c r="D733" s="20"/>
      <c r="E733" s="20"/>
      <c r="F733" s="3"/>
      <c r="G733" s="20"/>
      <c r="H733" s="20"/>
      <c r="I733" s="20"/>
      <c r="J733" s="20"/>
      <c r="K733" s="3"/>
      <c r="L733" s="3"/>
      <c r="M733" s="3"/>
      <c r="N733" s="3"/>
      <c r="O733" s="3"/>
      <c r="P733" s="3"/>
      <c r="Q733" s="3"/>
      <c r="R733" s="3"/>
      <c r="S733" s="3"/>
      <c r="T733" s="3"/>
      <c r="U733" s="3"/>
      <c r="V733" s="3"/>
      <c r="W733" s="3"/>
      <c r="X733" s="3"/>
      <c r="Y733" s="3"/>
      <c r="Z733" s="3"/>
      <c r="AA733" s="3"/>
      <c r="AB733" s="3"/>
      <c r="AC733" s="3"/>
    </row>
    <row r="734" spans="1:29" ht="12.5" x14ac:dyDescent="0.25">
      <c r="A734" s="3"/>
      <c r="B734" s="3"/>
      <c r="C734" s="3"/>
      <c r="D734" s="20"/>
      <c r="E734" s="20"/>
      <c r="F734" s="3"/>
      <c r="G734" s="20"/>
      <c r="H734" s="20"/>
      <c r="I734" s="20"/>
      <c r="J734" s="20"/>
      <c r="K734" s="3"/>
      <c r="L734" s="3"/>
      <c r="M734" s="3"/>
      <c r="N734" s="3"/>
      <c r="O734" s="3"/>
      <c r="P734" s="3"/>
      <c r="Q734" s="3"/>
      <c r="R734" s="3"/>
      <c r="S734" s="3"/>
      <c r="T734" s="3"/>
      <c r="U734" s="3"/>
      <c r="V734" s="3"/>
      <c r="W734" s="3"/>
      <c r="X734" s="3"/>
      <c r="Y734" s="3"/>
      <c r="Z734" s="3"/>
      <c r="AA734" s="3"/>
      <c r="AB734" s="3"/>
      <c r="AC734" s="3"/>
    </row>
    <row r="735" spans="1:29" ht="12.5" x14ac:dyDescent="0.25">
      <c r="A735" s="3"/>
      <c r="B735" s="3"/>
      <c r="C735" s="3"/>
      <c r="D735" s="20"/>
      <c r="E735" s="20"/>
      <c r="F735" s="3"/>
      <c r="G735" s="20"/>
      <c r="H735" s="20"/>
      <c r="I735" s="20"/>
      <c r="J735" s="20"/>
      <c r="K735" s="3"/>
      <c r="L735" s="3"/>
      <c r="M735" s="3"/>
      <c r="N735" s="3"/>
      <c r="O735" s="3"/>
      <c r="P735" s="3"/>
      <c r="Q735" s="3"/>
      <c r="R735" s="3"/>
      <c r="S735" s="3"/>
      <c r="T735" s="3"/>
      <c r="U735" s="3"/>
      <c r="V735" s="3"/>
      <c r="W735" s="3"/>
      <c r="X735" s="3"/>
      <c r="Y735" s="3"/>
      <c r="Z735" s="3"/>
      <c r="AA735" s="3"/>
      <c r="AB735" s="3"/>
      <c r="AC735" s="3"/>
    </row>
    <row r="736" spans="1:29" ht="12.5" x14ac:dyDescent="0.25">
      <c r="A736" s="3"/>
      <c r="B736" s="3"/>
      <c r="C736" s="3"/>
      <c r="D736" s="20"/>
      <c r="E736" s="20"/>
      <c r="F736" s="3"/>
      <c r="G736" s="20"/>
      <c r="H736" s="20"/>
      <c r="I736" s="20"/>
      <c r="J736" s="20"/>
      <c r="K736" s="3"/>
      <c r="L736" s="3"/>
      <c r="M736" s="3"/>
      <c r="N736" s="3"/>
      <c r="O736" s="3"/>
      <c r="P736" s="3"/>
      <c r="Q736" s="3"/>
      <c r="R736" s="3"/>
      <c r="S736" s="3"/>
      <c r="T736" s="3"/>
      <c r="U736" s="3"/>
      <c r="V736" s="3"/>
      <c r="W736" s="3"/>
      <c r="X736" s="3"/>
      <c r="Y736" s="3"/>
      <c r="Z736" s="3"/>
      <c r="AA736" s="3"/>
      <c r="AB736" s="3"/>
      <c r="AC736" s="3"/>
    </row>
    <row r="737" spans="1:29" ht="12.5" x14ac:dyDescent="0.25">
      <c r="A737" s="3"/>
      <c r="B737" s="3"/>
      <c r="C737" s="3"/>
      <c r="D737" s="20"/>
      <c r="E737" s="20"/>
      <c r="F737" s="3"/>
      <c r="G737" s="20"/>
      <c r="H737" s="20"/>
      <c r="I737" s="20"/>
      <c r="J737" s="20"/>
      <c r="K737" s="3"/>
      <c r="L737" s="3"/>
      <c r="M737" s="3"/>
      <c r="N737" s="3"/>
      <c r="O737" s="3"/>
      <c r="P737" s="3"/>
      <c r="Q737" s="3"/>
      <c r="R737" s="3"/>
      <c r="S737" s="3"/>
      <c r="T737" s="3"/>
      <c r="U737" s="3"/>
      <c r="V737" s="3"/>
      <c r="W737" s="3"/>
      <c r="X737" s="3"/>
      <c r="Y737" s="3"/>
      <c r="Z737" s="3"/>
      <c r="AA737" s="3"/>
      <c r="AB737" s="3"/>
      <c r="AC737" s="3"/>
    </row>
    <row r="738" spans="1:29" ht="12.5" x14ac:dyDescent="0.25">
      <c r="A738" s="3"/>
      <c r="B738" s="3"/>
      <c r="C738" s="3"/>
      <c r="D738" s="20"/>
      <c r="E738" s="20"/>
      <c r="F738" s="3"/>
      <c r="G738" s="20"/>
      <c r="H738" s="20"/>
      <c r="I738" s="20"/>
      <c r="J738" s="20"/>
      <c r="K738" s="3"/>
      <c r="L738" s="3"/>
      <c r="M738" s="3"/>
      <c r="N738" s="3"/>
      <c r="O738" s="3"/>
      <c r="P738" s="3"/>
      <c r="Q738" s="3"/>
      <c r="R738" s="3"/>
      <c r="S738" s="3"/>
      <c r="T738" s="3"/>
      <c r="U738" s="3"/>
      <c r="V738" s="3"/>
      <c r="W738" s="3"/>
      <c r="X738" s="3"/>
      <c r="Y738" s="3"/>
      <c r="Z738" s="3"/>
      <c r="AA738" s="3"/>
      <c r="AB738" s="3"/>
      <c r="AC738" s="3"/>
    </row>
    <row r="739" spans="1:29" ht="12.5" x14ac:dyDescent="0.25">
      <c r="A739" s="3"/>
      <c r="B739" s="3"/>
      <c r="C739" s="3"/>
      <c r="D739" s="20"/>
      <c r="E739" s="20"/>
      <c r="F739" s="3"/>
      <c r="G739" s="20"/>
      <c r="H739" s="20"/>
      <c r="I739" s="20"/>
      <c r="J739" s="20"/>
      <c r="K739" s="3"/>
      <c r="L739" s="3"/>
      <c r="M739" s="3"/>
      <c r="N739" s="3"/>
      <c r="O739" s="3"/>
      <c r="P739" s="3"/>
      <c r="Q739" s="3"/>
      <c r="R739" s="3"/>
      <c r="S739" s="3"/>
      <c r="T739" s="3"/>
      <c r="U739" s="3"/>
      <c r="V739" s="3"/>
      <c r="W739" s="3"/>
      <c r="X739" s="3"/>
      <c r="Y739" s="3"/>
      <c r="Z739" s="3"/>
      <c r="AA739" s="3"/>
      <c r="AB739" s="3"/>
      <c r="AC739" s="3"/>
    </row>
    <row r="740" spans="1:29" ht="12.5" x14ac:dyDescent="0.25">
      <c r="A740" s="3"/>
      <c r="B740" s="3"/>
      <c r="C740" s="3"/>
      <c r="D740" s="20"/>
      <c r="E740" s="20"/>
      <c r="F740" s="3"/>
      <c r="G740" s="20"/>
      <c r="H740" s="20"/>
      <c r="I740" s="20"/>
      <c r="J740" s="20"/>
      <c r="K740" s="3"/>
      <c r="L740" s="3"/>
      <c r="M740" s="3"/>
      <c r="N740" s="3"/>
      <c r="O740" s="3"/>
      <c r="P740" s="3"/>
      <c r="Q740" s="3"/>
      <c r="R740" s="3"/>
      <c r="S740" s="3"/>
      <c r="T740" s="3"/>
      <c r="U740" s="3"/>
      <c r="V740" s="3"/>
      <c r="W740" s="3"/>
      <c r="X740" s="3"/>
      <c r="Y740" s="3"/>
      <c r="Z740" s="3"/>
      <c r="AA740" s="3"/>
      <c r="AB740" s="3"/>
      <c r="AC740" s="3"/>
    </row>
    <row r="741" spans="1:29" ht="12.5" x14ac:dyDescent="0.25">
      <c r="A741" s="3"/>
      <c r="B741" s="3"/>
      <c r="C741" s="3"/>
      <c r="D741" s="20"/>
      <c r="E741" s="20"/>
      <c r="F741" s="3"/>
      <c r="G741" s="20"/>
      <c r="H741" s="20"/>
      <c r="I741" s="20"/>
      <c r="J741" s="20"/>
      <c r="K741" s="3"/>
      <c r="L741" s="3"/>
      <c r="M741" s="3"/>
      <c r="N741" s="3"/>
      <c r="O741" s="3"/>
      <c r="P741" s="3"/>
      <c r="Q741" s="3"/>
      <c r="R741" s="3"/>
      <c r="S741" s="3"/>
      <c r="T741" s="3"/>
      <c r="U741" s="3"/>
      <c r="V741" s="3"/>
      <c r="W741" s="3"/>
      <c r="X741" s="3"/>
      <c r="Y741" s="3"/>
      <c r="Z741" s="3"/>
      <c r="AA741" s="3"/>
      <c r="AB741" s="3"/>
      <c r="AC741" s="3"/>
    </row>
    <row r="742" spans="1:29" ht="12.5" x14ac:dyDescent="0.25">
      <c r="A742" s="3"/>
      <c r="B742" s="3"/>
      <c r="C742" s="3"/>
      <c r="D742" s="20"/>
      <c r="E742" s="20"/>
      <c r="F742" s="3"/>
      <c r="G742" s="20"/>
      <c r="H742" s="20"/>
      <c r="I742" s="20"/>
      <c r="J742" s="20"/>
      <c r="K742" s="3"/>
      <c r="L742" s="3"/>
      <c r="M742" s="3"/>
      <c r="N742" s="3"/>
      <c r="O742" s="3"/>
      <c r="P742" s="3"/>
      <c r="Q742" s="3"/>
      <c r="R742" s="3"/>
      <c r="S742" s="3"/>
      <c r="T742" s="3"/>
      <c r="U742" s="3"/>
      <c r="V742" s="3"/>
      <c r="W742" s="3"/>
      <c r="X742" s="3"/>
      <c r="Y742" s="3"/>
      <c r="Z742" s="3"/>
      <c r="AA742" s="3"/>
      <c r="AB742" s="3"/>
      <c r="AC742" s="3"/>
    </row>
    <row r="743" spans="1:29" ht="12.5" x14ac:dyDescent="0.25">
      <c r="A743" s="3"/>
      <c r="B743" s="3"/>
      <c r="C743" s="3"/>
      <c r="D743" s="20"/>
      <c r="E743" s="20"/>
      <c r="F743" s="3"/>
      <c r="G743" s="20"/>
      <c r="H743" s="20"/>
      <c r="I743" s="20"/>
      <c r="J743" s="20"/>
      <c r="K743" s="3"/>
      <c r="L743" s="3"/>
      <c r="M743" s="3"/>
      <c r="N743" s="3"/>
      <c r="O743" s="3"/>
      <c r="P743" s="3"/>
      <c r="Q743" s="3"/>
      <c r="R743" s="3"/>
      <c r="S743" s="3"/>
      <c r="T743" s="3"/>
      <c r="U743" s="3"/>
      <c r="V743" s="3"/>
      <c r="W743" s="3"/>
      <c r="X743" s="3"/>
      <c r="Y743" s="3"/>
      <c r="Z743" s="3"/>
      <c r="AA743" s="3"/>
      <c r="AB743" s="3"/>
      <c r="AC743" s="3"/>
    </row>
    <row r="744" spans="1:29" ht="12.5" x14ac:dyDescent="0.25">
      <c r="A744" s="3"/>
      <c r="B744" s="3"/>
      <c r="C744" s="3"/>
      <c r="D744" s="20"/>
      <c r="E744" s="20"/>
      <c r="F744" s="3"/>
      <c r="G744" s="20"/>
      <c r="H744" s="20"/>
      <c r="I744" s="20"/>
      <c r="J744" s="20"/>
      <c r="K744" s="3"/>
      <c r="L744" s="3"/>
      <c r="M744" s="3"/>
      <c r="N744" s="3"/>
      <c r="O744" s="3"/>
      <c r="P744" s="3"/>
      <c r="Q744" s="3"/>
      <c r="R744" s="3"/>
      <c r="S744" s="3"/>
      <c r="T744" s="3"/>
      <c r="U744" s="3"/>
      <c r="V744" s="3"/>
      <c r="W744" s="3"/>
      <c r="X744" s="3"/>
      <c r="Y744" s="3"/>
      <c r="Z744" s="3"/>
      <c r="AA744" s="3"/>
      <c r="AB744" s="3"/>
      <c r="AC744" s="3"/>
    </row>
    <row r="745" spans="1:29" ht="12.5" x14ac:dyDescent="0.25">
      <c r="A745" s="3"/>
      <c r="B745" s="3"/>
      <c r="C745" s="3"/>
      <c r="D745" s="20"/>
      <c r="E745" s="20"/>
      <c r="F745" s="3"/>
      <c r="G745" s="20"/>
      <c r="H745" s="20"/>
      <c r="I745" s="20"/>
      <c r="J745" s="20"/>
      <c r="K745" s="3"/>
      <c r="L745" s="3"/>
      <c r="M745" s="3"/>
      <c r="N745" s="3"/>
      <c r="O745" s="3"/>
      <c r="P745" s="3"/>
      <c r="Q745" s="3"/>
      <c r="R745" s="3"/>
      <c r="S745" s="3"/>
      <c r="T745" s="3"/>
      <c r="U745" s="3"/>
      <c r="V745" s="3"/>
      <c r="W745" s="3"/>
      <c r="X745" s="3"/>
      <c r="Y745" s="3"/>
      <c r="Z745" s="3"/>
      <c r="AA745" s="3"/>
      <c r="AB745" s="3"/>
      <c r="AC745" s="3"/>
    </row>
    <row r="746" spans="1:29" ht="12.5" x14ac:dyDescent="0.25">
      <c r="A746" s="3"/>
      <c r="B746" s="3"/>
      <c r="C746" s="3"/>
      <c r="D746" s="20"/>
      <c r="E746" s="20"/>
      <c r="F746" s="3"/>
      <c r="G746" s="20"/>
      <c r="H746" s="20"/>
      <c r="I746" s="20"/>
      <c r="J746" s="20"/>
      <c r="K746" s="3"/>
      <c r="L746" s="3"/>
      <c r="M746" s="3"/>
      <c r="N746" s="3"/>
      <c r="O746" s="3"/>
      <c r="P746" s="3"/>
      <c r="Q746" s="3"/>
      <c r="R746" s="3"/>
      <c r="S746" s="3"/>
      <c r="T746" s="3"/>
      <c r="U746" s="3"/>
      <c r="V746" s="3"/>
      <c r="W746" s="3"/>
      <c r="X746" s="3"/>
      <c r="Y746" s="3"/>
      <c r="Z746" s="3"/>
      <c r="AA746" s="3"/>
      <c r="AB746" s="3"/>
      <c r="AC746" s="3"/>
    </row>
    <row r="747" spans="1:29" ht="12.5" x14ac:dyDescent="0.25">
      <c r="A747" s="3"/>
      <c r="B747" s="3"/>
      <c r="C747" s="3"/>
      <c r="D747" s="20"/>
      <c r="E747" s="20"/>
      <c r="F747" s="3"/>
      <c r="G747" s="20"/>
      <c r="H747" s="20"/>
      <c r="I747" s="20"/>
      <c r="J747" s="20"/>
      <c r="K747" s="3"/>
      <c r="L747" s="3"/>
      <c r="M747" s="3"/>
      <c r="N747" s="3"/>
      <c r="O747" s="3"/>
      <c r="P747" s="3"/>
      <c r="Q747" s="3"/>
      <c r="R747" s="3"/>
      <c r="S747" s="3"/>
      <c r="T747" s="3"/>
      <c r="U747" s="3"/>
      <c r="V747" s="3"/>
      <c r="W747" s="3"/>
      <c r="X747" s="3"/>
      <c r="Y747" s="3"/>
      <c r="Z747" s="3"/>
      <c r="AA747" s="3"/>
      <c r="AB747" s="3"/>
      <c r="AC747" s="3"/>
    </row>
    <row r="748" spans="1:29" ht="12.5" x14ac:dyDescent="0.25">
      <c r="A748" s="3"/>
      <c r="B748" s="3"/>
      <c r="C748" s="3"/>
      <c r="D748" s="20"/>
      <c r="E748" s="20"/>
      <c r="F748" s="3"/>
      <c r="G748" s="20"/>
      <c r="H748" s="20"/>
      <c r="I748" s="20"/>
      <c r="J748" s="20"/>
      <c r="K748" s="3"/>
      <c r="L748" s="3"/>
      <c r="M748" s="3"/>
      <c r="N748" s="3"/>
      <c r="O748" s="3"/>
      <c r="P748" s="3"/>
      <c r="Q748" s="3"/>
      <c r="R748" s="3"/>
      <c r="S748" s="3"/>
      <c r="T748" s="3"/>
      <c r="U748" s="3"/>
      <c r="V748" s="3"/>
      <c r="W748" s="3"/>
      <c r="X748" s="3"/>
      <c r="Y748" s="3"/>
      <c r="Z748" s="3"/>
      <c r="AA748" s="3"/>
      <c r="AB748" s="3"/>
      <c r="AC748" s="3"/>
    </row>
    <row r="749" spans="1:29" ht="12.5" x14ac:dyDescent="0.25">
      <c r="A749" s="3"/>
      <c r="B749" s="3"/>
      <c r="C749" s="3"/>
      <c r="D749" s="20"/>
      <c r="E749" s="20"/>
      <c r="F749" s="3"/>
      <c r="G749" s="20"/>
      <c r="H749" s="20"/>
      <c r="I749" s="20"/>
      <c r="J749" s="20"/>
      <c r="K749" s="3"/>
      <c r="L749" s="3"/>
      <c r="M749" s="3"/>
      <c r="N749" s="3"/>
      <c r="O749" s="3"/>
      <c r="P749" s="3"/>
      <c r="Q749" s="3"/>
      <c r="R749" s="3"/>
      <c r="S749" s="3"/>
      <c r="T749" s="3"/>
      <c r="U749" s="3"/>
      <c r="V749" s="3"/>
      <c r="W749" s="3"/>
      <c r="X749" s="3"/>
      <c r="Y749" s="3"/>
      <c r="Z749" s="3"/>
      <c r="AA749" s="3"/>
      <c r="AB749" s="3"/>
      <c r="AC749" s="3"/>
    </row>
    <row r="750" spans="1:29" ht="12.5" x14ac:dyDescent="0.25">
      <c r="A750" s="3"/>
      <c r="B750" s="3"/>
      <c r="C750" s="3"/>
      <c r="D750" s="20"/>
      <c r="E750" s="20"/>
      <c r="F750" s="3"/>
      <c r="G750" s="20"/>
      <c r="H750" s="20"/>
      <c r="I750" s="20"/>
      <c r="J750" s="20"/>
      <c r="K750" s="3"/>
      <c r="L750" s="3"/>
      <c r="M750" s="3"/>
      <c r="N750" s="3"/>
      <c r="O750" s="3"/>
      <c r="P750" s="3"/>
      <c r="Q750" s="3"/>
      <c r="R750" s="3"/>
      <c r="S750" s="3"/>
      <c r="T750" s="3"/>
      <c r="U750" s="3"/>
      <c r="V750" s="3"/>
      <c r="W750" s="3"/>
      <c r="X750" s="3"/>
      <c r="Y750" s="3"/>
      <c r="Z750" s="3"/>
      <c r="AA750" s="3"/>
      <c r="AB750" s="3"/>
      <c r="AC750" s="3"/>
    </row>
    <row r="751" spans="1:29" ht="12.5" x14ac:dyDescent="0.25">
      <c r="A751" s="3"/>
      <c r="B751" s="3"/>
      <c r="C751" s="3"/>
      <c r="D751" s="20"/>
      <c r="E751" s="20"/>
      <c r="F751" s="3"/>
      <c r="G751" s="20"/>
      <c r="H751" s="20"/>
      <c r="I751" s="20"/>
      <c r="J751" s="20"/>
      <c r="K751" s="3"/>
      <c r="L751" s="3"/>
      <c r="M751" s="3"/>
      <c r="N751" s="3"/>
      <c r="O751" s="3"/>
      <c r="P751" s="3"/>
      <c r="Q751" s="3"/>
      <c r="R751" s="3"/>
      <c r="S751" s="3"/>
      <c r="T751" s="3"/>
      <c r="U751" s="3"/>
      <c r="V751" s="3"/>
      <c r="W751" s="3"/>
      <c r="X751" s="3"/>
      <c r="Y751" s="3"/>
      <c r="Z751" s="3"/>
      <c r="AA751" s="3"/>
      <c r="AB751" s="3"/>
      <c r="AC751" s="3"/>
    </row>
    <row r="752" spans="1:29" ht="12.5" x14ac:dyDescent="0.25">
      <c r="A752" s="3"/>
      <c r="B752" s="3"/>
      <c r="C752" s="3"/>
      <c r="D752" s="20"/>
      <c r="E752" s="20"/>
      <c r="F752" s="3"/>
      <c r="G752" s="20"/>
      <c r="H752" s="20"/>
      <c r="I752" s="20"/>
      <c r="J752" s="20"/>
      <c r="K752" s="3"/>
      <c r="L752" s="3"/>
      <c r="M752" s="3"/>
      <c r="N752" s="3"/>
      <c r="O752" s="3"/>
      <c r="P752" s="3"/>
      <c r="Q752" s="3"/>
      <c r="R752" s="3"/>
      <c r="S752" s="3"/>
      <c r="T752" s="3"/>
      <c r="U752" s="3"/>
      <c r="V752" s="3"/>
      <c r="W752" s="3"/>
      <c r="X752" s="3"/>
      <c r="Y752" s="3"/>
      <c r="Z752" s="3"/>
      <c r="AA752" s="3"/>
      <c r="AB752" s="3"/>
      <c r="AC752" s="3"/>
    </row>
    <row r="753" spans="1:29" ht="12.5" x14ac:dyDescent="0.25">
      <c r="A753" s="3"/>
      <c r="B753" s="3"/>
      <c r="C753" s="3"/>
      <c r="D753" s="20"/>
      <c r="E753" s="20"/>
      <c r="F753" s="3"/>
      <c r="G753" s="20"/>
      <c r="H753" s="20"/>
      <c r="I753" s="20"/>
      <c r="J753" s="20"/>
      <c r="K753" s="3"/>
      <c r="L753" s="3"/>
      <c r="M753" s="3"/>
      <c r="N753" s="3"/>
      <c r="O753" s="3"/>
      <c r="P753" s="3"/>
      <c r="Q753" s="3"/>
      <c r="R753" s="3"/>
      <c r="S753" s="3"/>
      <c r="T753" s="3"/>
      <c r="U753" s="3"/>
      <c r="V753" s="3"/>
      <c r="W753" s="3"/>
      <c r="X753" s="3"/>
      <c r="Y753" s="3"/>
      <c r="Z753" s="3"/>
      <c r="AA753" s="3"/>
      <c r="AB753" s="3"/>
      <c r="AC753" s="3"/>
    </row>
    <row r="754" spans="1:29" ht="12.5" x14ac:dyDescent="0.25">
      <c r="A754" s="3"/>
      <c r="B754" s="3"/>
      <c r="C754" s="3"/>
      <c r="D754" s="20"/>
      <c r="E754" s="20"/>
      <c r="F754" s="3"/>
      <c r="G754" s="20"/>
      <c r="H754" s="20"/>
      <c r="I754" s="20"/>
      <c r="J754" s="20"/>
      <c r="K754" s="3"/>
      <c r="L754" s="3"/>
      <c r="M754" s="3"/>
      <c r="N754" s="3"/>
      <c r="O754" s="3"/>
      <c r="P754" s="3"/>
      <c r="Q754" s="3"/>
      <c r="R754" s="3"/>
      <c r="S754" s="3"/>
      <c r="T754" s="3"/>
      <c r="U754" s="3"/>
      <c r="V754" s="3"/>
      <c r="W754" s="3"/>
      <c r="X754" s="3"/>
      <c r="Y754" s="3"/>
      <c r="Z754" s="3"/>
      <c r="AA754" s="3"/>
      <c r="AB754" s="3"/>
      <c r="AC754" s="3"/>
    </row>
    <row r="755" spans="1:29" ht="12.5" x14ac:dyDescent="0.25">
      <c r="A755" s="3"/>
      <c r="B755" s="3"/>
      <c r="C755" s="3"/>
      <c r="D755" s="20"/>
      <c r="E755" s="20"/>
      <c r="F755" s="3"/>
      <c r="G755" s="20"/>
      <c r="H755" s="20"/>
      <c r="I755" s="20"/>
      <c r="J755" s="20"/>
      <c r="K755" s="3"/>
      <c r="L755" s="3"/>
      <c r="M755" s="3"/>
      <c r="N755" s="3"/>
      <c r="O755" s="3"/>
      <c r="P755" s="3"/>
      <c r="Q755" s="3"/>
      <c r="R755" s="3"/>
      <c r="S755" s="3"/>
      <c r="T755" s="3"/>
      <c r="U755" s="3"/>
      <c r="V755" s="3"/>
      <c r="W755" s="3"/>
      <c r="X755" s="3"/>
      <c r="Y755" s="3"/>
      <c r="Z755" s="3"/>
      <c r="AA755" s="3"/>
      <c r="AB755" s="3"/>
      <c r="AC755" s="3"/>
    </row>
    <row r="756" spans="1:29" ht="12.5" x14ac:dyDescent="0.25">
      <c r="A756" s="3"/>
      <c r="B756" s="3"/>
      <c r="C756" s="3"/>
      <c r="D756" s="20"/>
      <c r="E756" s="20"/>
      <c r="F756" s="3"/>
      <c r="G756" s="20"/>
      <c r="H756" s="20"/>
      <c r="I756" s="20"/>
      <c r="J756" s="20"/>
      <c r="K756" s="3"/>
      <c r="L756" s="3"/>
      <c r="M756" s="3"/>
      <c r="N756" s="3"/>
      <c r="O756" s="3"/>
      <c r="P756" s="3"/>
      <c r="Q756" s="3"/>
      <c r="R756" s="3"/>
      <c r="S756" s="3"/>
      <c r="T756" s="3"/>
      <c r="U756" s="3"/>
      <c r="V756" s="3"/>
      <c r="W756" s="3"/>
      <c r="X756" s="3"/>
      <c r="Y756" s="3"/>
      <c r="Z756" s="3"/>
      <c r="AA756" s="3"/>
      <c r="AB756" s="3"/>
      <c r="AC756" s="3"/>
    </row>
    <row r="757" spans="1:29" ht="12.5" x14ac:dyDescent="0.25">
      <c r="A757" s="3"/>
      <c r="B757" s="3"/>
      <c r="C757" s="3"/>
      <c r="D757" s="20"/>
      <c r="E757" s="20"/>
      <c r="F757" s="3"/>
      <c r="G757" s="20"/>
      <c r="H757" s="20"/>
      <c r="I757" s="20"/>
      <c r="J757" s="20"/>
      <c r="K757" s="3"/>
      <c r="L757" s="3"/>
      <c r="M757" s="3"/>
      <c r="N757" s="3"/>
      <c r="O757" s="3"/>
      <c r="P757" s="3"/>
      <c r="Q757" s="3"/>
      <c r="R757" s="3"/>
      <c r="S757" s="3"/>
      <c r="T757" s="3"/>
      <c r="U757" s="3"/>
      <c r="V757" s="3"/>
      <c r="W757" s="3"/>
      <c r="X757" s="3"/>
      <c r="Y757" s="3"/>
      <c r="Z757" s="3"/>
      <c r="AA757" s="3"/>
      <c r="AB757" s="3"/>
      <c r="AC757" s="3"/>
    </row>
    <row r="758" spans="1:29" ht="12.5" x14ac:dyDescent="0.25">
      <c r="A758" s="3"/>
      <c r="B758" s="3"/>
      <c r="C758" s="3"/>
      <c r="D758" s="20"/>
      <c r="E758" s="20"/>
      <c r="F758" s="3"/>
      <c r="G758" s="20"/>
      <c r="H758" s="20"/>
      <c r="I758" s="20"/>
      <c r="J758" s="20"/>
      <c r="K758" s="3"/>
      <c r="L758" s="3"/>
      <c r="M758" s="3"/>
      <c r="N758" s="3"/>
      <c r="O758" s="3"/>
      <c r="P758" s="3"/>
      <c r="Q758" s="3"/>
      <c r="R758" s="3"/>
      <c r="S758" s="3"/>
      <c r="T758" s="3"/>
      <c r="U758" s="3"/>
      <c r="V758" s="3"/>
      <c r="W758" s="3"/>
      <c r="X758" s="3"/>
      <c r="Y758" s="3"/>
      <c r="Z758" s="3"/>
      <c r="AA758" s="3"/>
      <c r="AB758" s="3"/>
      <c r="AC758" s="3"/>
    </row>
    <row r="759" spans="1:29" ht="12.5" x14ac:dyDescent="0.25">
      <c r="A759" s="3"/>
      <c r="B759" s="3"/>
      <c r="C759" s="3"/>
      <c r="D759" s="20"/>
      <c r="E759" s="20"/>
      <c r="F759" s="3"/>
      <c r="G759" s="20"/>
      <c r="H759" s="20"/>
      <c r="I759" s="20"/>
      <c r="J759" s="20"/>
      <c r="K759" s="3"/>
      <c r="L759" s="3"/>
      <c r="M759" s="3"/>
      <c r="N759" s="3"/>
      <c r="O759" s="3"/>
      <c r="P759" s="3"/>
      <c r="Q759" s="3"/>
      <c r="R759" s="3"/>
      <c r="S759" s="3"/>
      <c r="T759" s="3"/>
      <c r="U759" s="3"/>
      <c r="V759" s="3"/>
      <c r="W759" s="3"/>
      <c r="X759" s="3"/>
      <c r="Y759" s="3"/>
      <c r="Z759" s="3"/>
      <c r="AA759" s="3"/>
      <c r="AB759" s="3"/>
      <c r="AC759" s="3"/>
    </row>
    <row r="760" spans="1:29" ht="12.5" x14ac:dyDescent="0.25">
      <c r="A760" s="3"/>
      <c r="B760" s="3"/>
      <c r="C760" s="3"/>
      <c r="D760" s="20"/>
      <c r="E760" s="20"/>
      <c r="F760" s="3"/>
      <c r="G760" s="20"/>
      <c r="H760" s="20"/>
      <c r="I760" s="20"/>
      <c r="J760" s="20"/>
      <c r="K760" s="3"/>
      <c r="L760" s="3"/>
      <c r="M760" s="3"/>
      <c r="N760" s="3"/>
      <c r="O760" s="3"/>
      <c r="P760" s="3"/>
      <c r="Q760" s="3"/>
      <c r="R760" s="3"/>
      <c r="S760" s="3"/>
      <c r="T760" s="3"/>
      <c r="U760" s="3"/>
      <c r="V760" s="3"/>
      <c r="W760" s="3"/>
      <c r="X760" s="3"/>
      <c r="Y760" s="3"/>
      <c r="Z760" s="3"/>
      <c r="AA760" s="3"/>
      <c r="AB760" s="3"/>
      <c r="AC760" s="3"/>
    </row>
    <row r="761" spans="1:29" ht="12.5" x14ac:dyDescent="0.25">
      <c r="A761" s="3"/>
      <c r="B761" s="3"/>
      <c r="C761" s="3"/>
      <c r="D761" s="20"/>
      <c r="E761" s="20"/>
      <c r="F761" s="3"/>
      <c r="G761" s="20"/>
      <c r="H761" s="20"/>
      <c r="I761" s="20"/>
      <c r="J761" s="20"/>
      <c r="K761" s="3"/>
      <c r="L761" s="3"/>
      <c r="M761" s="3"/>
      <c r="N761" s="3"/>
      <c r="O761" s="3"/>
      <c r="P761" s="3"/>
      <c r="Q761" s="3"/>
      <c r="R761" s="3"/>
      <c r="S761" s="3"/>
      <c r="T761" s="3"/>
      <c r="U761" s="3"/>
      <c r="V761" s="3"/>
      <c r="W761" s="3"/>
      <c r="X761" s="3"/>
      <c r="Y761" s="3"/>
      <c r="Z761" s="3"/>
      <c r="AA761" s="3"/>
      <c r="AB761" s="3"/>
      <c r="AC761" s="3"/>
    </row>
    <row r="762" spans="1:29" ht="12.5" x14ac:dyDescent="0.25">
      <c r="A762" s="3"/>
      <c r="B762" s="3"/>
      <c r="C762" s="3"/>
      <c r="D762" s="20"/>
      <c r="E762" s="20"/>
      <c r="F762" s="3"/>
      <c r="G762" s="20"/>
      <c r="H762" s="20"/>
      <c r="I762" s="20"/>
      <c r="J762" s="20"/>
      <c r="K762" s="3"/>
      <c r="L762" s="3"/>
      <c r="M762" s="3"/>
      <c r="N762" s="3"/>
      <c r="O762" s="3"/>
      <c r="P762" s="3"/>
      <c r="Q762" s="3"/>
      <c r="R762" s="3"/>
      <c r="S762" s="3"/>
      <c r="T762" s="3"/>
      <c r="U762" s="3"/>
      <c r="V762" s="3"/>
      <c r="W762" s="3"/>
      <c r="X762" s="3"/>
      <c r="Y762" s="3"/>
      <c r="Z762" s="3"/>
      <c r="AA762" s="3"/>
      <c r="AB762" s="3"/>
      <c r="AC762" s="3"/>
    </row>
    <row r="763" spans="1:29" ht="12.5" x14ac:dyDescent="0.25">
      <c r="A763" s="3"/>
      <c r="B763" s="3"/>
      <c r="C763" s="3"/>
      <c r="D763" s="20"/>
      <c r="E763" s="20"/>
      <c r="F763" s="3"/>
      <c r="G763" s="20"/>
      <c r="H763" s="20"/>
      <c r="I763" s="20"/>
      <c r="J763" s="20"/>
      <c r="K763" s="3"/>
      <c r="L763" s="3"/>
      <c r="M763" s="3"/>
      <c r="N763" s="3"/>
      <c r="O763" s="3"/>
      <c r="P763" s="3"/>
      <c r="Q763" s="3"/>
      <c r="R763" s="3"/>
      <c r="S763" s="3"/>
      <c r="T763" s="3"/>
      <c r="U763" s="3"/>
      <c r="V763" s="3"/>
      <c r="W763" s="3"/>
      <c r="X763" s="3"/>
      <c r="Y763" s="3"/>
      <c r="Z763" s="3"/>
      <c r="AA763" s="3"/>
      <c r="AB763" s="3"/>
      <c r="AC763" s="3"/>
    </row>
    <row r="764" spans="1:29" ht="12.5" x14ac:dyDescent="0.25">
      <c r="A764" s="3"/>
      <c r="B764" s="3"/>
      <c r="C764" s="3"/>
      <c r="D764" s="20"/>
      <c r="E764" s="20"/>
      <c r="F764" s="3"/>
      <c r="G764" s="20"/>
      <c r="H764" s="20"/>
      <c r="I764" s="20"/>
      <c r="J764" s="20"/>
      <c r="K764" s="3"/>
      <c r="L764" s="3"/>
      <c r="M764" s="3"/>
      <c r="N764" s="3"/>
      <c r="O764" s="3"/>
      <c r="P764" s="3"/>
      <c r="Q764" s="3"/>
      <c r="R764" s="3"/>
      <c r="S764" s="3"/>
      <c r="T764" s="3"/>
      <c r="U764" s="3"/>
      <c r="V764" s="3"/>
      <c r="W764" s="3"/>
      <c r="X764" s="3"/>
      <c r="Y764" s="3"/>
      <c r="Z764" s="3"/>
      <c r="AA764" s="3"/>
      <c r="AB764" s="3"/>
      <c r="AC764" s="3"/>
    </row>
    <row r="765" spans="1:29" ht="12.5" x14ac:dyDescent="0.25">
      <c r="A765" s="3"/>
      <c r="B765" s="3"/>
      <c r="C765" s="3"/>
      <c r="D765" s="20"/>
      <c r="E765" s="20"/>
      <c r="F765" s="3"/>
      <c r="G765" s="20"/>
      <c r="H765" s="20"/>
      <c r="I765" s="20"/>
      <c r="J765" s="20"/>
      <c r="K765" s="3"/>
      <c r="L765" s="3"/>
      <c r="M765" s="3"/>
      <c r="N765" s="3"/>
      <c r="O765" s="3"/>
      <c r="P765" s="3"/>
      <c r="Q765" s="3"/>
      <c r="R765" s="3"/>
      <c r="S765" s="3"/>
      <c r="T765" s="3"/>
      <c r="U765" s="3"/>
      <c r="V765" s="3"/>
      <c r="W765" s="3"/>
      <c r="X765" s="3"/>
      <c r="Y765" s="3"/>
      <c r="Z765" s="3"/>
      <c r="AA765" s="3"/>
      <c r="AB765" s="3"/>
      <c r="AC765" s="3"/>
    </row>
    <row r="766" spans="1:29" ht="12.5" x14ac:dyDescent="0.25">
      <c r="A766" s="3"/>
      <c r="B766" s="3"/>
      <c r="C766" s="3"/>
      <c r="D766" s="20"/>
      <c r="E766" s="20"/>
      <c r="F766" s="3"/>
      <c r="G766" s="20"/>
      <c r="H766" s="20"/>
      <c r="I766" s="20"/>
      <c r="J766" s="20"/>
      <c r="K766" s="3"/>
      <c r="L766" s="3"/>
      <c r="M766" s="3"/>
      <c r="N766" s="3"/>
      <c r="O766" s="3"/>
      <c r="P766" s="3"/>
      <c r="Q766" s="3"/>
      <c r="R766" s="3"/>
      <c r="S766" s="3"/>
      <c r="T766" s="3"/>
      <c r="U766" s="3"/>
      <c r="V766" s="3"/>
      <c r="W766" s="3"/>
      <c r="X766" s="3"/>
      <c r="Y766" s="3"/>
      <c r="Z766" s="3"/>
      <c r="AA766" s="3"/>
      <c r="AB766" s="3"/>
      <c r="AC766" s="3"/>
    </row>
    <row r="767" spans="1:29" ht="12.5" x14ac:dyDescent="0.25">
      <c r="A767" s="3"/>
      <c r="B767" s="3"/>
      <c r="C767" s="3"/>
      <c r="D767" s="20"/>
      <c r="E767" s="20"/>
      <c r="F767" s="3"/>
      <c r="G767" s="20"/>
      <c r="H767" s="20"/>
      <c r="I767" s="20"/>
      <c r="J767" s="20"/>
      <c r="K767" s="3"/>
      <c r="L767" s="3"/>
      <c r="M767" s="3"/>
      <c r="N767" s="3"/>
      <c r="O767" s="3"/>
      <c r="P767" s="3"/>
      <c r="Q767" s="3"/>
      <c r="R767" s="3"/>
      <c r="S767" s="3"/>
      <c r="T767" s="3"/>
      <c r="U767" s="3"/>
      <c r="V767" s="3"/>
      <c r="W767" s="3"/>
      <c r="X767" s="3"/>
      <c r="Y767" s="3"/>
      <c r="Z767" s="3"/>
      <c r="AA767" s="3"/>
      <c r="AB767" s="3"/>
      <c r="AC767" s="3"/>
    </row>
    <row r="768" spans="1:29" ht="12.5" x14ac:dyDescent="0.25">
      <c r="A768" s="3"/>
      <c r="B768" s="3"/>
      <c r="C768" s="3"/>
      <c r="D768" s="20"/>
      <c r="E768" s="20"/>
      <c r="F768" s="3"/>
      <c r="G768" s="20"/>
      <c r="H768" s="20"/>
      <c r="I768" s="20"/>
      <c r="J768" s="20"/>
      <c r="K768" s="3"/>
      <c r="L768" s="3"/>
      <c r="M768" s="3"/>
      <c r="N768" s="3"/>
      <c r="O768" s="3"/>
      <c r="P768" s="3"/>
      <c r="Q768" s="3"/>
      <c r="R768" s="3"/>
      <c r="S768" s="3"/>
      <c r="T768" s="3"/>
      <c r="U768" s="3"/>
      <c r="V768" s="3"/>
      <c r="W768" s="3"/>
      <c r="X768" s="3"/>
      <c r="Y768" s="3"/>
      <c r="Z768" s="3"/>
      <c r="AA768" s="3"/>
      <c r="AB768" s="3"/>
      <c r="AC768" s="3"/>
    </row>
    <row r="769" spans="1:29" ht="12.5" x14ac:dyDescent="0.25">
      <c r="A769" s="3"/>
      <c r="B769" s="3"/>
      <c r="C769" s="3"/>
      <c r="D769" s="20"/>
      <c r="E769" s="20"/>
      <c r="F769" s="3"/>
      <c r="G769" s="20"/>
      <c r="H769" s="20"/>
      <c r="I769" s="20"/>
      <c r="J769" s="20"/>
      <c r="K769" s="3"/>
      <c r="L769" s="3"/>
      <c r="M769" s="3"/>
      <c r="N769" s="3"/>
      <c r="O769" s="3"/>
      <c r="P769" s="3"/>
      <c r="Q769" s="3"/>
      <c r="R769" s="3"/>
      <c r="S769" s="3"/>
      <c r="T769" s="3"/>
      <c r="U769" s="3"/>
      <c r="V769" s="3"/>
      <c r="W769" s="3"/>
      <c r="X769" s="3"/>
      <c r="Y769" s="3"/>
      <c r="Z769" s="3"/>
      <c r="AA769" s="3"/>
      <c r="AB769" s="3"/>
      <c r="AC769" s="3"/>
    </row>
    <row r="770" spans="1:29" ht="12.5" x14ac:dyDescent="0.25">
      <c r="A770" s="3"/>
      <c r="B770" s="3"/>
      <c r="C770" s="3"/>
      <c r="D770" s="20"/>
      <c r="E770" s="20"/>
      <c r="F770" s="3"/>
      <c r="G770" s="20"/>
      <c r="H770" s="20"/>
      <c r="I770" s="20"/>
      <c r="J770" s="20"/>
      <c r="K770" s="3"/>
      <c r="L770" s="3"/>
      <c r="M770" s="3"/>
      <c r="N770" s="3"/>
      <c r="O770" s="3"/>
      <c r="P770" s="3"/>
      <c r="Q770" s="3"/>
      <c r="R770" s="3"/>
      <c r="S770" s="3"/>
      <c r="T770" s="3"/>
      <c r="U770" s="3"/>
      <c r="V770" s="3"/>
      <c r="W770" s="3"/>
      <c r="X770" s="3"/>
      <c r="Y770" s="3"/>
      <c r="Z770" s="3"/>
      <c r="AA770" s="3"/>
      <c r="AB770" s="3"/>
      <c r="AC770" s="3"/>
    </row>
    <row r="771" spans="1:29" ht="12.5" x14ac:dyDescent="0.25">
      <c r="A771" s="3"/>
      <c r="B771" s="3"/>
      <c r="C771" s="3"/>
      <c r="D771" s="20"/>
      <c r="E771" s="20"/>
      <c r="F771" s="3"/>
      <c r="G771" s="20"/>
      <c r="H771" s="20"/>
      <c r="I771" s="20"/>
      <c r="J771" s="20"/>
      <c r="K771" s="3"/>
      <c r="L771" s="3"/>
      <c r="M771" s="3"/>
      <c r="N771" s="3"/>
      <c r="O771" s="3"/>
      <c r="P771" s="3"/>
      <c r="Q771" s="3"/>
      <c r="R771" s="3"/>
      <c r="S771" s="3"/>
      <c r="T771" s="3"/>
      <c r="U771" s="3"/>
      <c r="V771" s="3"/>
      <c r="W771" s="3"/>
      <c r="X771" s="3"/>
      <c r="Y771" s="3"/>
      <c r="Z771" s="3"/>
      <c r="AA771" s="3"/>
      <c r="AB771" s="3"/>
      <c r="AC771" s="3"/>
    </row>
    <row r="772" spans="1:29" ht="12.5" x14ac:dyDescent="0.25">
      <c r="A772" s="3"/>
      <c r="B772" s="3"/>
      <c r="C772" s="3"/>
      <c r="D772" s="20"/>
      <c r="E772" s="20"/>
      <c r="F772" s="3"/>
      <c r="G772" s="20"/>
      <c r="H772" s="20"/>
      <c r="I772" s="20"/>
      <c r="J772" s="20"/>
      <c r="K772" s="3"/>
      <c r="L772" s="3"/>
      <c r="M772" s="3"/>
      <c r="N772" s="3"/>
      <c r="O772" s="3"/>
      <c r="P772" s="3"/>
      <c r="Q772" s="3"/>
      <c r="R772" s="3"/>
      <c r="S772" s="3"/>
      <c r="T772" s="3"/>
      <c r="U772" s="3"/>
      <c r="V772" s="3"/>
      <c r="W772" s="3"/>
      <c r="X772" s="3"/>
      <c r="Y772" s="3"/>
      <c r="Z772" s="3"/>
      <c r="AA772" s="3"/>
      <c r="AB772" s="3"/>
      <c r="AC772" s="3"/>
    </row>
    <row r="773" spans="1:29" ht="12.5" x14ac:dyDescent="0.25">
      <c r="A773" s="3"/>
      <c r="B773" s="3"/>
      <c r="C773" s="3"/>
      <c r="D773" s="20"/>
      <c r="E773" s="20"/>
      <c r="F773" s="3"/>
      <c r="G773" s="20"/>
      <c r="H773" s="20"/>
      <c r="I773" s="20"/>
      <c r="J773" s="20"/>
      <c r="K773" s="3"/>
      <c r="L773" s="3"/>
      <c r="M773" s="3"/>
      <c r="N773" s="3"/>
      <c r="O773" s="3"/>
      <c r="P773" s="3"/>
      <c r="Q773" s="3"/>
      <c r="R773" s="3"/>
      <c r="S773" s="3"/>
      <c r="T773" s="3"/>
      <c r="U773" s="3"/>
      <c r="V773" s="3"/>
      <c r="W773" s="3"/>
      <c r="X773" s="3"/>
      <c r="Y773" s="3"/>
      <c r="Z773" s="3"/>
      <c r="AA773" s="3"/>
      <c r="AB773" s="3"/>
      <c r="AC773" s="3"/>
    </row>
    <row r="774" spans="1:29" ht="12.5" x14ac:dyDescent="0.25">
      <c r="A774" s="3"/>
      <c r="B774" s="3"/>
      <c r="C774" s="3"/>
      <c r="D774" s="20"/>
      <c r="E774" s="20"/>
      <c r="F774" s="3"/>
      <c r="G774" s="20"/>
      <c r="H774" s="20"/>
      <c r="I774" s="20"/>
      <c r="J774" s="20"/>
      <c r="K774" s="3"/>
      <c r="L774" s="3"/>
      <c r="M774" s="3"/>
      <c r="N774" s="3"/>
      <c r="O774" s="3"/>
      <c r="P774" s="3"/>
      <c r="Q774" s="3"/>
      <c r="R774" s="3"/>
      <c r="S774" s="3"/>
      <c r="T774" s="3"/>
      <c r="U774" s="3"/>
      <c r="V774" s="3"/>
      <c r="W774" s="3"/>
      <c r="X774" s="3"/>
      <c r="Y774" s="3"/>
      <c r="Z774" s="3"/>
      <c r="AA774" s="3"/>
      <c r="AB774" s="3"/>
      <c r="AC774" s="3"/>
    </row>
    <row r="775" spans="1:29" ht="12.5" x14ac:dyDescent="0.25">
      <c r="A775" s="3"/>
      <c r="B775" s="3"/>
      <c r="C775" s="3"/>
      <c r="D775" s="20"/>
      <c r="E775" s="20"/>
      <c r="F775" s="3"/>
      <c r="G775" s="20"/>
      <c r="H775" s="20"/>
      <c r="I775" s="20"/>
      <c r="J775" s="20"/>
      <c r="K775" s="3"/>
      <c r="L775" s="3"/>
      <c r="M775" s="3"/>
      <c r="N775" s="3"/>
      <c r="O775" s="3"/>
      <c r="P775" s="3"/>
      <c r="Q775" s="3"/>
      <c r="R775" s="3"/>
      <c r="S775" s="3"/>
      <c r="T775" s="3"/>
      <c r="U775" s="3"/>
      <c r="V775" s="3"/>
      <c r="W775" s="3"/>
      <c r="X775" s="3"/>
      <c r="Y775" s="3"/>
      <c r="Z775" s="3"/>
      <c r="AA775" s="3"/>
      <c r="AB775" s="3"/>
      <c r="AC775" s="3"/>
    </row>
    <row r="776" spans="1:29" ht="12.5" x14ac:dyDescent="0.25">
      <c r="A776" s="3"/>
      <c r="B776" s="3"/>
      <c r="C776" s="3"/>
      <c r="D776" s="20"/>
      <c r="E776" s="20"/>
      <c r="F776" s="3"/>
      <c r="G776" s="20"/>
      <c r="H776" s="20"/>
      <c r="I776" s="20"/>
      <c r="J776" s="20"/>
      <c r="K776" s="3"/>
      <c r="L776" s="3"/>
      <c r="M776" s="3"/>
      <c r="N776" s="3"/>
      <c r="O776" s="3"/>
      <c r="P776" s="3"/>
      <c r="Q776" s="3"/>
      <c r="R776" s="3"/>
      <c r="S776" s="3"/>
      <c r="T776" s="3"/>
      <c r="U776" s="3"/>
      <c r="V776" s="3"/>
      <c r="W776" s="3"/>
      <c r="X776" s="3"/>
      <c r="Y776" s="3"/>
      <c r="Z776" s="3"/>
      <c r="AA776" s="3"/>
      <c r="AB776" s="3"/>
      <c r="AC776" s="3"/>
    </row>
    <row r="777" spans="1:29" ht="12.5" x14ac:dyDescent="0.25">
      <c r="A777" s="3"/>
      <c r="B777" s="3"/>
      <c r="C777" s="3"/>
      <c r="D777" s="20"/>
      <c r="E777" s="20"/>
      <c r="F777" s="3"/>
      <c r="G777" s="20"/>
      <c r="H777" s="20"/>
      <c r="I777" s="20"/>
      <c r="J777" s="20"/>
      <c r="K777" s="3"/>
      <c r="L777" s="3"/>
      <c r="M777" s="3"/>
      <c r="N777" s="3"/>
      <c r="O777" s="3"/>
      <c r="P777" s="3"/>
      <c r="Q777" s="3"/>
      <c r="R777" s="3"/>
      <c r="S777" s="3"/>
      <c r="T777" s="3"/>
      <c r="U777" s="3"/>
      <c r="V777" s="3"/>
      <c r="W777" s="3"/>
      <c r="X777" s="3"/>
      <c r="Y777" s="3"/>
      <c r="Z777" s="3"/>
      <c r="AA777" s="3"/>
      <c r="AB777" s="3"/>
      <c r="AC777" s="3"/>
    </row>
    <row r="778" spans="1:29" ht="12.5" x14ac:dyDescent="0.25">
      <c r="A778" s="3"/>
      <c r="B778" s="3"/>
      <c r="C778" s="3"/>
      <c r="D778" s="20"/>
      <c r="E778" s="20"/>
      <c r="F778" s="3"/>
      <c r="G778" s="20"/>
      <c r="H778" s="20"/>
      <c r="I778" s="20"/>
      <c r="J778" s="20"/>
      <c r="K778" s="3"/>
      <c r="L778" s="3"/>
      <c r="M778" s="3"/>
      <c r="N778" s="3"/>
      <c r="O778" s="3"/>
      <c r="P778" s="3"/>
      <c r="Q778" s="3"/>
      <c r="R778" s="3"/>
      <c r="S778" s="3"/>
      <c r="T778" s="3"/>
      <c r="U778" s="3"/>
      <c r="V778" s="3"/>
      <c r="W778" s="3"/>
      <c r="X778" s="3"/>
      <c r="Y778" s="3"/>
      <c r="Z778" s="3"/>
      <c r="AA778" s="3"/>
      <c r="AB778" s="3"/>
      <c r="AC778" s="3"/>
    </row>
    <row r="779" spans="1:29" ht="12.5" x14ac:dyDescent="0.25">
      <c r="A779" s="3"/>
      <c r="B779" s="3"/>
      <c r="C779" s="3"/>
      <c r="D779" s="20"/>
      <c r="E779" s="20"/>
      <c r="F779" s="3"/>
      <c r="G779" s="20"/>
      <c r="H779" s="20"/>
      <c r="I779" s="20"/>
      <c r="J779" s="20"/>
      <c r="K779" s="3"/>
      <c r="L779" s="3"/>
      <c r="M779" s="3"/>
      <c r="N779" s="3"/>
      <c r="O779" s="3"/>
      <c r="P779" s="3"/>
      <c r="Q779" s="3"/>
      <c r="R779" s="3"/>
      <c r="S779" s="3"/>
      <c r="T779" s="3"/>
      <c r="U779" s="3"/>
      <c r="V779" s="3"/>
      <c r="W779" s="3"/>
      <c r="X779" s="3"/>
      <c r="Y779" s="3"/>
      <c r="Z779" s="3"/>
      <c r="AA779" s="3"/>
      <c r="AB779" s="3"/>
      <c r="AC779" s="3"/>
    </row>
    <row r="780" spans="1:29" ht="12.5" x14ac:dyDescent="0.25">
      <c r="A780" s="3"/>
      <c r="B780" s="3"/>
      <c r="C780" s="3"/>
      <c r="D780" s="20"/>
      <c r="E780" s="20"/>
      <c r="F780" s="3"/>
      <c r="G780" s="20"/>
      <c r="H780" s="20"/>
      <c r="I780" s="20"/>
      <c r="J780" s="20"/>
      <c r="K780" s="3"/>
      <c r="L780" s="3"/>
      <c r="M780" s="3"/>
      <c r="N780" s="3"/>
      <c r="O780" s="3"/>
      <c r="P780" s="3"/>
      <c r="Q780" s="3"/>
      <c r="R780" s="3"/>
      <c r="S780" s="3"/>
      <c r="T780" s="3"/>
      <c r="U780" s="3"/>
      <c r="V780" s="3"/>
      <c r="W780" s="3"/>
      <c r="X780" s="3"/>
      <c r="Y780" s="3"/>
      <c r="Z780" s="3"/>
      <c r="AA780" s="3"/>
      <c r="AB780" s="3"/>
      <c r="AC780" s="3"/>
    </row>
    <row r="781" spans="1:29" ht="12.5" x14ac:dyDescent="0.25">
      <c r="A781" s="3"/>
      <c r="B781" s="3"/>
      <c r="C781" s="3"/>
      <c r="D781" s="20"/>
      <c r="E781" s="20"/>
      <c r="F781" s="3"/>
      <c r="G781" s="20"/>
      <c r="H781" s="20"/>
      <c r="I781" s="20"/>
      <c r="J781" s="20"/>
      <c r="K781" s="3"/>
      <c r="L781" s="3"/>
      <c r="M781" s="3"/>
      <c r="N781" s="3"/>
      <c r="O781" s="3"/>
      <c r="P781" s="3"/>
      <c r="Q781" s="3"/>
      <c r="R781" s="3"/>
      <c r="S781" s="3"/>
      <c r="T781" s="3"/>
      <c r="U781" s="3"/>
      <c r="V781" s="3"/>
      <c r="W781" s="3"/>
      <c r="X781" s="3"/>
      <c r="Y781" s="3"/>
      <c r="Z781" s="3"/>
      <c r="AA781" s="3"/>
      <c r="AB781" s="3"/>
      <c r="AC781" s="3"/>
    </row>
    <row r="782" spans="1:29" ht="12.5" x14ac:dyDescent="0.25">
      <c r="A782" s="3"/>
      <c r="B782" s="3"/>
      <c r="C782" s="3"/>
      <c r="D782" s="20"/>
      <c r="E782" s="20"/>
      <c r="F782" s="3"/>
      <c r="G782" s="20"/>
      <c r="H782" s="20"/>
      <c r="I782" s="20"/>
      <c r="J782" s="20"/>
      <c r="K782" s="3"/>
      <c r="L782" s="3"/>
      <c r="M782" s="3"/>
      <c r="N782" s="3"/>
      <c r="O782" s="3"/>
      <c r="P782" s="3"/>
      <c r="Q782" s="3"/>
      <c r="R782" s="3"/>
      <c r="S782" s="3"/>
      <c r="T782" s="3"/>
      <c r="U782" s="3"/>
      <c r="V782" s="3"/>
      <c r="W782" s="3"/>
      <c r="X782" s="3"/>
      <c r="Y782" s="3"/>
      <c r="Z782" s="3"/>
      <c r="AA782" s="3"/>
      <c r="AB782" s="3"/>
      <c r="AC782" s="3"/>
    </row>
    <row r="783" spans="1:29" ht="12.5" x14ac:dyDescent="0.25">
      <c r="A783" s="3"/>
      <c r="B783" s="3"/>
      <c r="C783" s="3"/>
      <c r="D783" s="20"/>
      <c r="E783" s="20"/>
      <c r="F783" s="3"/>
      <c r="G783" s="20"/>
      <c r="H783" s="20"/>
      <c r="I783" s="20"/>
      <c r="J783" s="20"/>
      <c r="K783" s="3"/>
      <c r="L783" s="3"/>
      <c r="M783" s="3"/>
      <c r="N783" s="3"/>
      <c r="O783" s="3"/>
      <c r="P783" s="3"/>
      <c r="Q783" s="3"/>
      <c r="R783" s="3"/>
      <c r="S783" s="3"/>
      <c r="T783" s="3"/>
      <c r="U783" s="3"/>
      <c r="V783" s="3"/>
      <c r="W783" s="3"/>
      <c r="X783" s="3"/>
      <c r="Y783" s="3"/>
      <c r="Z783" s="3"/>
      <c r="AA783" s="3"/>
      <c r="AB783" s="3"/>
      <c r="AC783" s="3"/>
    </row>
    <row r="784" spans="1:29" ht="12.5" x14ac:dyDescent="0.25">
      <c r="A784" s="3"/>
      <c r="B784" s="3"/>
      <c r="C784" s="3"/>
      <c r="D784" s="20"/>
      <c r="E784" s="20"/>
      <c r="F784" s="3"/>
      <c r="G784" s="20"/>
      <c r="H784" s="20"/>
      <c r="I784" s="20"/>
      <c r="J784" s="20"/>
      <c r="K784" s="3"/>
      <c r="L784" s="3"/>
      <c r="M784" s="3"/>
      <c r="N784" s="3"/>
      <c r="O784" s="3"/>
      <c r="P784" s="3"/>
      <c r="Q784" s="3"/>
      <c r="R784" s="3"/>
      <c r="S784" s="3"/>
      <c r="T784" s="3"/>
      <c r="U784" s="3"/>
      <c r="V784" s="3"/>
      <c r="W784" s="3"/>
      <c r="X784" s="3"/>
      <c r="Y784" s="3"/>
      <c r="Z784" s="3"/>
      <c r="AA784" s="3"/>
      <c r="AB784" s="3"/>
      <c r="AC784" s="3"/>
    </row>
    <row r="785" spans="1:29" ht="12.5" x14ac:dyDescent="0.25">
      <c r="A785" s="3"/>
      <c r="B785" s="3"/>
      <c r="C785" s="3"/>
      <c r="D785" s="20"/>
      <c r="E785" s="20"/>
      <c r="F785" s="3"/>
      <c r="G785" s="20"/>
      <c r="H785" s="20"/>
      <c r="I785" s="20"/>
      <c r="J785" s="20"/>
      <c r="K785" s="3"/>
      <c r="L785" s="3"/>
      <c r="M785" s="3"/>
      <c r="N785" s="3"/>
      <c r="O785" s="3"/>
      <c r="P785" s="3"/>
      <c r="Q785" s="3"/>
      <c r="R785" s="3"/>
      <c r="S785" s="3"/>
      <c r="T785" s="3"/>
      <c r="U785" s="3"/>
      <c r="V785" s="3"/>
      <c r="W785" s="3"/>
      <c r="X785" s="3"/>
      <c r="Y785" s="3"/>
      <c r="Z785" s="3"/>
      <c r="AA785" s="3"/>
      <c r="AB785" s="3"/>
      <c r="AC785" s="3"/>
    </row>
    <row r="786" spans="1:29" ht="12.5" x14ac:dyDescent="0.25">
      <c r="A786" s="3"/>
      <c r="B786" s="3"/>
      <c r="C786" s="3"/>
      <c r="D786" s="20"/>
      <c r="E786" s="20"/>
      <c r="F786" s="3"/>
      <c r="G786" s="20"/>
      <c r="H786" s="20"/>
      <c r="I786" s="20"/>
      <c r="J786" s="20"/>
      <c r="K786" s="3"/>
      <c r="L786" s="3"/>
      <c r="M786" s="3"/>
      <c r="N786" s="3"/>
      <c r="O786" s="3"/>
      <c r="P786" s="3"/>
      <c r="Q786" s="3"/>
      <c r="R786" s="3"/>
      <c r="S786" s="3"/>
      <c r="T786" s="3"/>
      <c r="U786" s="3"/>
      <c r="V786" s="3"/>
      <c r="W786" s="3"/>
      <c r="X786" s="3"/>
      <c r="Y786" s="3"/>
      <c r="Z786" s="3"/>
      <c r="AA786" s="3"/>
      <c r="AB786" s="3"/>
      <c r="AC786" s="3"/>
    </row>
    <row r="787" spans="1:29" ht="12.5" x14ac:dyDescent="0.25">
      <c r="A787" s="3"/>
      <c r="B787" s="3"/>
      <c r="C787" s="3"/>
      <c r="D787" s="20"/>
      <c r="E787" s="20"/>
      <c r="F787" s="3"/>
      <c r="G787" s="20"/>
      <c r="H787" s="20"/>
      <c r="I787" s="20"/>
      <c r="J787" s="20"/>
      <c r="K787" s="3"/>
      <c r="L787" s="3"/>
      <c r="M787" s="3"/>
      <c r="N787" s="3"/>
      <c r="O787" s="3"/>
      <c r="P787" s="3"/>
      <c r="Q787" s="3"/>
      <c r="R787" s="3"/>
      <c r="S787" s="3"/>
      <c r="T787" s="3"/>
      <c r="U787" s="3"/>
      <c r="V787" s="3"/>
      <c r="W787" s="3"/>
      <c r="X787" s="3"/>
      <c r="Y787" s="3"/>
      <c r="Z787" s="3"/>
      <c r="AA787" s="3"/>
      <c r="AB787" s="3"/>
      <c r="AC787" s="3"/>
    </row>
    <row r="788" spans="1:29" ht="12.5" x14ac:dyDescent="0.25">
      <c r="A788" s="3"/>
      <c r="B788" s="3"/>
      <c r="C788" s="3"/>
      <c r="D788" s="20"/>
      <c r="E788" s="20"/>
      <c r="F788" s="3"/>
      <c r="G788" s="20"/>
      <c r="H788" s="20"/>
      <c r="I788" s="20"/>
      <c r="J788" s="20"/>
      <c r="K788" s="3"/>
      <c r="L788" s="3"/>
      <c r="M788" s="3"/>
      <c r="N788" s="3"/>
      <c r="O788" s="3"/>
      <c r="P788" s="3"/>
      <c r="Q788" s="3"/>
      <c r="R788" s="3"/>
      <c r="S788" s="3"/>
      <c r="T788" s="3"/>
      <c r="U788" s="3"/>
      <c r="V788" s="3"/>
      <c r="W788" s="3"/>
      <c r="X788" s="3"/>
      <c r="Y788" s="3"/>
      <c r="Z788" s="3"/>
      <c r="AA788" s="3"/>
      <c r="AB788" s="3"/>
      <c r="AC788" s="3"/>
    </row>
    <row r="789" spans="1:29" ht="12.5" x14ac:dyDescent="0.25">
      <c r="A789" s="3"/>
      <c r="B789" s="3"/>
      <c r="C789" s="3"/>
      <c r="D789" s="20"/>
      <c r="E789" s="20"/>
      <c r="F789" s="3"/>
      <c r="G789" s="20"/>
      <c r="H789" s="20"/>
      <c r="I789" s="20"/>
      <c r="J789" s="20"/>
      <c r="K789" s="3"/>
      <c r="L789" s="3"/>
      <c r="M789" s="3"/>
      <c r="N789" s="3"/>
      <c r="O789" s="3"/>
      <c r="P789" s="3"/>
      <c r="Q789" s="3"/>
      <c r="R789" s="3"/>
      <c r="S789" s="3"/>
      <c r="T789" s="3"/>
      <c r="U789" s="3"/>
      <c r="V789" s="3"/>
      <c r="W789" s="3"/>
      <c r="X789" s="3"/>
      <c r="Y789" s="3"/>
      <c r="Z789" s="3"/>
      <c r="AA789" s="3"/>
      <c r="AB789" s="3"/>
      <c r="AC789" s="3"/>
    </row>
    <row r="790" spans="1:29" ht="12.5" x14ac:dyDescent="0.25">
      <c r="A790" s="3"/>
      <c r="B790" s="3"/>
      <c r="C790" s="3"/>
      <c r="D790" s="20"/>
      <c r="E790" s="20"/>
      <c r="F790" s="3"/>
      <c r="G790" s="20"/>
      <c r="H790" s="20"/>
      <c r="I790" s="20"/>
      <c r="J790" s="20"/>
      <c r="K790" s="3"/>
      <c r="L790" s="3"/>
      <c r="M790" s="3"/>
      <c r="N790" s="3"/>
      <c r="O790" s="3"/>
      <c r="P790" s="3"/>
      <c r="Q790" s="3"/>
      <c r="R790" s="3"/>
      <c r="S790" s="3"/>
      <c r="T790" s="3"/>
      <c r="U790" s="3"/>
      <c r="V790" s="3"/>
      <c r="W790" s="3"/>
      <c r="X790" s="3"/>
      <c r="Y790" s="3"/>
      <c r="Z790" s="3"/>
      <c r="AA790" s="3"/>
      <c r="AB790" s="3"/>
      <c r="AC790" s="3"/>
    </row>
    <row r="791" spans="1:29" ht="12.5" x14ac:dyDescent="0.25">
      <c r="A791" s="3"/>
      <c r="B791" s="3"/>
      <c r="C791" s="3"/>
      <c r="D791" s="20"/>
      <c r="E791" s="20"/>
      <c r="F791" s="3"/>
      <c r="G791" s="20"/>
      <c r="H791" s="20"/>
      <c r="I791" s="20"/>
      <c r="J791" s="20"/>
      <c r="K791" s="3"/>
      <c r="L791" s="3"/>
      <c r="M791" s="3"/>
      <c r="N791" s="3"/>
      <c r="O791" s="3"/>
      <c r="P791" s="3"/>
      <c r="Q791" s="3"/>
      <c r="R791" s="3"/>
      <c r="S791" s="3"/>
      <c r="T791" s="3"/>
      <c r="U791" s="3"/>
      <c r="V791" s="3"/>
      <c r="W791" s="3"/>
      <c r="X791" s="3"/>
      <c r="Y791" s="3"/>
      <c r="Z791" s="3"/>
      <c r="AA791" s="3"/>
      <c r="AB791" s="3"/>
      <c r="AC791" s="3"/>
    </row>
    <row r="792" spans="1:29" ht="12.5" x14ac:dyDescent="0.25">
      <c r="A792" s="3"/>
      <c r="B792" s="3"/>
      <c r="C792" s="3"/>
      <c r="D792" s="20"/>
      <c r="E792" s="20"/>
      <c r="F792" s="3"/>
      <c r="G792" s="20"/>
      <c r="H792" s="20"/>
      <c r="I792" s="20"/>
      <c r="J792" s="20"/>
      <c r="K792" s="3"/>
      <c r="L792" s="3"/>
      <c r="M792" s="3"/>
      <c r="N792" s="3"/>
      <c r="O792" s="3"/>
      <c r="P792" s="3"/>
      <c r="Q792" s="3"/>
      <c r="R792" s="3"/>
      <c r="S792" s="3"/>
      <c r="T792" s="3"/>
      <c r="U792" s="3"/>
      <c r="V792" s="3"/>
      <c r="W792" s="3"/>
      <c r="X792" s="3"/>
      <c r="Y792" s="3"/>
      <c r="Z792" s="3"/>
      <c r="AA792" s="3"/>
      <c r="AB792" s="3"/>
      <c r="AC792" s="3"/>
    </row>
    <row r="793" spans="1:29" ht="12.5" x14ac:dyDescent="0.25">
      <c r="A793" s="3"/>
      <c r="B793" s="3"/>
      <c r="C793" s="3"/>
      <c r="D793" s="20"/>
      <c r="E793" s="20"/>
      <c r="F793" s="3"/>
      <c r="G793" s="20"/>
      <c r="H793" s="20"/>
      <c r="I793" s="20"/>
      <c r="J793" s="20"/>
      <c r="K793" s="3"/>
      <c r="L793" s="3"/>
      <c r="M793" s="3"/>
      <c r="N793" s="3"/>
      <c r="O793" s="3"/>
      <c r="P793" s="3"/>
      <c r="Q793" s="3"/>
      <c r="R793" s="3"/>
      <c r="S793" s="3"/>
      <c r="T793" s="3"/>
      <c r="U793" s="3"/>
      <c r="V793" s="3"/>
      <c r="W793" s="3"/>
      <c r="X793" s="3"/>
      <c r="Y793" s="3"/>
      <c r="Z793" s="3"/>
      <c r="AA793" s="3"/>
      <c r="AB793" s="3"/>
      <c r="AC793" s="3"/>
    </row>
    <row r="794" spans="1:29" ht="12.5" x14ac:dyDescent="0.25">
      <c r="A794" s="3"/>
      <c r="B794" s="3"/>
      <c r="C794" s="3"/>
      <c r="D794" s="20"/>
      <c r="E794" s="20"/>
      <c r="F794" s="3"/>
      <c r="G794" s="20"/>
      <c r="H794" s="20"/>
      <c r="I794" s="20"/>
      <c r="J794" s="20"/>
      <c r="K794" s="3"/>
      <c r="L794" s="3"/>
      <c r="M794" s="3"/>
      <c r="N794" s="3"/>
      <c r="O794" s="3"/>
      <c r="P794" s="3"/>
      <c r="Q794" s="3"/>
      <c r="R794" s="3"/>
      <c r="S794" s="3"/>
      <c r="T794" s="3"/>
      <c r="U794" s="3"/>
      <c r="V794" s="3"/>
      <c r="W794" s="3"/>
      <c r="X794" s="3"/>
      <c r="Y794" s="3"/>
      <c r="Z794" s="3"/>
      <c r="AA794" s="3"/>
      <c r="AB794" s="3"/>
      <c r="AC794" s="3"/>
    </row>
    <row r="795" spans="1:29" ht="12.5" x14ac:dyDescent="0.25">
      <c r="A795" s="3"/>
      <c r="B795" s="3"/>
      <c r="C795" s="3"/>
      <c r="D795" s="20"/>
      <c r="E795" s="20"/>
      <c r="F795" s="3"/>
      <c r="G795" s="20"/>
      <c r="H795" s="20"/>
      <c r="I795" s="20"/>
      <c r="J795" s="20"/>
      <c r="K795" s="3"/>
      <c r="L795" s="3"/>
      <c r="M795" s="3"/>
      <c r="N795" s="3"/>
      <c r="O795" s="3"/>
      <c r="P795" s="3"/>
      <c r="Q795" s="3"/>
      <c r="R795" s="3"/>
      <c r="S795" s="3"/>
      <c r="T795" s="3"/>
      <c r="U795" s="3"/>
      <c r="V795" s="3"/>
      <c r="W795" s="3"/>
      <c r="X795" s="3"/>
      <c r="Y795" s="3"/>
      <c r="Z795" s="3"/>
      <c r="AA795" s="3"/>
      <c r="AB795" s="3"/>
      <c r="AC795" s="3"/>
    </row>
    <row r="796" spans="1:29" ht="12.5" x14ac:dyDescent="0.25">
      <c r="A796" s="3"/>
      <c r="B796" s="3"/>
      <c r="C796" s="3"/>
      <c r="D796" s="20"/>
      <c r="E796" s="20"/>
      <c r="F796" s="3"/>
      <c r="G796" s="20"/>
      <c r="H796" s="20"/>
      <c r="I796" s="20"/>
      <c r="J796" s="20"/>
      <c r="K796" s="3"/>
      <c r="L796" s="3"/>
      <c r="M796" s="3"/>
      <c r="N796" s="3"/>
      <c r="O796" s="3"/>
      <c r="P796" s="3"/>
      <c r="Q796" s="3"/>
      <c r="R796" s="3"/>
      <c r="S796" s="3"/>
      <c r="T796" s="3"/>
      <c r="U796" s="3"/>
      <c r="V796" s="3"/>
      <c r="W796" s="3"/>
      <c r="X796" s="3"/>
      <c r="Y796" s="3"/>
      <c r="Z796" s="3"/>
      <c r="AA796" s="3"/>
      <c r="AB796" s="3"/>
      <c r="AC796" s="3"/>
    </row>
    <row r="797" spans="1:29" ht="12.5" x14ac:dyDescent="0.25">
      <c r="A797" s="3"/>
      <c r="B797" s="3"/>
      <c r="C797" s="3"/>
      <c r="D797" s="20"/>
      <c r="E797" s="20"/>
      <c r="F797" s="3"/>
      <c r="G797" s="20"/>
      <c r="H797" s="20"/>
      <c r="I797" s="20"/>
      <c r="J797" s="20"/>
      <c r="K797" s="3"/>
      <c r="L797" s="3"/>
      <c r="M797" s="3"/>
      <c r="N797" s="3"/>
      <c r="O797" s="3"/>
      <c r="P797" s="3"/>
      <c r="Q797" s="3"/>
      <c r="R797" s="3"/>
      <c r="S797" s="3"/>
      <c r="T797" s="3"/>
      <c r="U797" s="3"/>
      <c r="V797" s="3"/>
      <c r="W797" s="3"/>
      <c r="X797" s="3"/>
      <c r="Y797" s="3"/>
      <c r="Z797" s="3"/>
      <c r="AA797" s="3"/>
      <c r="AB797" s="3"/>
      <c r="AC797" s="3"/>
    </row>
    <row r="798" spans="1:29" ht="12.5" x14ac:dyDescent="0.25">
      <c r="A798" s="3"/>
      <c r="B798" s="3"/>
      <c r="C798" s="3"/>
      <c r="D798" s="20"/>
      <c r="E798" s="20"/>
      <c r="F798" s="3"/>
      <c r="G798" s="20"/>
      <c r="H798" s="20"/>
      <c r="I798" s="20"/>
      <c r="J798" s="20"/>
      <c r="K798" s="3"/>
      <c r="L798" s="3"/>
      <c r="M798" s="3"/>
      <c r="N798" s="3"/>
      <c r="O798" s="3"/>
      <c r="P798" s="3"/>
      <c r="Q798" s="3"/>
      <c r="R798" s="3"/>
      <c r="S798" s="3"/>
      <c r="T798" s="3"/>
      <c r="U798" s="3"/>
      <c r="V798" s="3"/>
      <c r="W798" s="3"/>
      <c r="X798" s="3"/>
      <c r="Y798" s="3"/>
      <c r="Z798" s="3"/>
      <c r="AA798" s="3"/>
      <c r="AB798" s="3"/>
      <c r="AC798" s="3"/>
    </row>
    <row r="799" spans="1:29" ht="12.5" x14ac:dyDescent="0.25">
      <c r="A799" s="3"/>
      <c r="B799" s="3"/>
      <c r="C799" s="3"/>
      <c r="D799" s="20"/>
      <c r="E799" s="20"/>
      <c r="F799" s="3"/>
      <c r="G799" s="20"/>
      <c r="H799" s="20"/>
      <c r="I799" s="20"/>
      <c r="J799" s="20"/>
      <c r="K799" s="3"/>
      <c r="L799" s="3"/>
      <c r="M799" s="3"/>
      <c r="N799" s="3"/>
      <c r="O799" s="3"/>
      <c r="P799" s="3"/>
      <c r="Q799" s="3"/>
      <c r="R799" s="3"/>
      <c r="S799" s="3"/>
      <c r="T799" s="3"/>
      <c r="U799" s="3"/>
      <c r="V799" s="3"/>
      <c r="W799" s="3"/>
      <c r="X799" s="3"/>
      <c r="Y799" s="3"/>
      <c r="Z799" s="3"/>
      <c r="AA799" s="3"/>
      <c r="AB799" s="3"/>
      <c r="AC799" s="3"/>
    </row>
    <row r="800" spans="1:29" ht="12.5" x14ac:dyDescent="0.25">
      <c r="A800" s="3"/>
      <c r="B800" s="3"/>
      <c r="C800" s="3"/>
      <c r="D800" s="20"/>
      <c r="E800" s="20"/>
      <c r="F800" s="3"/>
      <c r="G800" s="20"/>
      <c r="H800" s="20"/>
      <c r="I800" s="20"/>
      <c r="J800" s="20"/>
      <c r="K800" s="3"/>
      <c r="L800" s="3"/>
      <c r="M800" s="3"/>
      <c r="N800" s="3"/>
      <c r="O800" s="3"/>
      <c r="P800" s="3"/>
      <c r="Q800" s="3"/>
      <c r="R800" s="3"/>
      <c r="S800" s="3"/>
      <c r="T800" s="3"/>
      <c r="U800" s="3"/>
      <c r="V800" s="3"/>
      <c r="W800" s="3"/>
      <c r="X800" s="3"/>
      <c r="Y800" s="3"/>
      <c r="Z800" s="3"/>
      <c r="AA800" s="3"/>
      <c r="AB800" s="3"/>
      <c r="AC800" s="3"/>
    </row>
    <row r="801" spans="1:29" ht="12.5" x14ac:dyDescent="0.25">
      <c r="A801" s="3"/>
      <c r="B801" s="3"/>
      <c r="C801" s="3"/>
      <c r="D801" s="20"/>
      <c r="E801" s="20"/>
      <c r="F801" s="3"/>
      <c r="G801" s="20"/>
      <c r="H801" s="20"/>
      <c r="I801" s="20"/>
      <c r="J801" s="20"/>
      <c r="K801" s="3"/>
      <c r="L801" s="3"/>
      <c r="M801" s="3"/>
      <c r="N801" s="3"/>
      <c r="O801" s="3"/>
      <c r="P801" s="3"/>
      <c r="Q801" s="3"/>
      <c r="R801" s="3"/>
      <c r="S801" s="3"/>
      <c r="T801" s="3"/>
      <c r="U801" s="3"/>
      <c r="V801" s="3"/>
      <c r="W801" s="3"/>
      <c r="X801" s="3"/>
      <c r="Y801" s="3"/>
      <c r="Z801" s="3"/>
      <c r="AA801" s="3"/>
      <c r="AB801" s="3"/>
      <c r="AC801" s="3"/>
    </row>
    <row r="802" spans="1:29" ht="12.5" x14ac:dyDescent="0.25">
      <c r="A802" s="3"/>
      <c r="B802" s="3"/>
      <c r="C802" s="3"/>
      <c r="D802" s="20"/>
      <c r="E802" s="20"/>
      <c r="F802" s="3"/>
      <c r="G802" s="20"/>
      <c r="H802" s="20"/>
      <c r="I802" s="20"/>
      <c r="J802" s="20"/>
      <c r="K802" s="3"/>
      <c r="L802" s="3"/>
      <c r="M802" s="3"/>
      <c r="N802" s="3"/>
      <c r="O802" s="3"/>
      <c r="P802" s="3"/>
      <c r="Q802" s="3"/>
      <c r="R802" s="3"/>
      <c r="S802" s="3"/>
      <c r="T802" s="3"/>
      <c r="U802" s="3"/>
      <c r="V802" s="3"/>
      <c r="W802" s="3"/>
      <c r="X802" s="3"/>
      <c r="Y802" s="3"/>
      <c r="Z802" s="3"/>
      <c r="AA802" s="3"/>
      <c r="AB802" s="3"/>
      <c r="AC802" s="3"/>
    </row>
    <row r="803" spans="1:29" ht="12.5" x14ac:dyDescent="0.25">
      <c r="A803" s="3"/>
      <c r="B803" s="3"/>
      <c r="C803" s="3"/>
      <c r="D803" s="20"/>
      <c r="E803" s="20"/>
      <c r="F803" s="3"/>
      <c r="G803" s="20"/>
      <c r="H803" s="20"/>
      <c r="I803" s="20"/>
      <c r="J803" s="20"/>
      <c r="K803" s="3"/>
      <c r="L803" s="3"/>
      <c r="M803" s="3"/>
      <c r="N803" s="3"/>
      <c r="O803" s="3"/>
      <c r="P803" s="3"/>
      <c r="Q803" s="3"/>
      <c r="R803" s="3"/>
      <c r="S803" s="3"/>
      <c r="T803" s="3"/>
      <c r="U803" s="3"/>
      <c r="V803" s="3"/>
      <c r="W803" s="3"/>
      <c r="X803" s="3"/>
      <c r="Y803" s="3"/>
      <c r="Z803" s="3"/>
      <c r="AA803" s="3"/>
      <c r="AB803" s="3"/>
      <c r="AC803" s="3"/>
    </row>
    <row r="804" spans="1:29" ht="12.5" x14ac:dyDescent="0.25">
      <c r="A804" s="3"/>
      <c r="B804" s="3"/>
      <c r="C804" s="3"/>
      <c r="D804" s="20"/>
      <c r="E804" s="20"/>
      <c r="F804" s="3"/>
      <c r="G804" s="20"/>
      <c r="H804" s="20"/>
      <c r="I804" s="20"/>
      <c r="J804" s="20"/>
      <c r="K804" s="3"/>
      <c r="L804" s="3"/>
      <c r="M804" s="3"/>
      <c r="N804" s="3"/>
      <c r="O804" s="3"/>
      <c r="P804" s="3"/>
      <c r="Q804" s="3"/>
      <c r="R804" s="3"/>
      <c r="S804" s="3"/>
      <c r="T804" s="3"/>
      <c r="U804" s="3"/>
      <c r="V804" s="3"/>
      <c r="W804" s="3"/>
      <c r="X804" s="3"/>
      <c r="Y804" s="3"/>
      <c r="Z804" s="3"/>
      <c r="AA804" s="3"/>
      <c r="AB804" s="3"/>
      <c r="AC804" s="3"/>
    </row>
    <row r="805" spans="1:29" ht="12.5" x14ac:dyDescent="0.25">
      <c r="A805" s="3"/>
      <c r="B805" s="3"/>
      <c r="C805" s="3"/>
      <c r="D805" s="20"/>
      <c r="E805" s="20"/>
      <c r="F805" s="3"/>
      <c r="G805" s="20"/>
      <c r="H805" s="20"/>
      <c r="I805" s="20"/>
      <c r="J805" s="20"/>
      <c r="K805" s="3"/>
      <c r="L805" s="3"/>
      <c r="M805" s="3"/>
      <c r="N805" s="3"/>
      <c r="O805" s="3"/>
      <c r="P805" s="3"/>
      <c r="Q805" s="3"/>
      <c r="R805" s="3"/>
      <c r="S805" s="3"/>
      <c r="T805" s="3"/>
      <c r="U805" s="3"/>
      <c r="V805" s="3"/>
      <c r="W805" s="3"/>
      <c r="X805" s="3"/>
      <c r="Y805" s="3"/>
      <c r="Z805" s="3"/>
      <c r="AA805" s="3"/>
      <c r="AB805" s="3"/>
      <c r="AC805" s="3"/>
    </row>
    <row r="806" spans="1:29" ht="12.5" x14ac:dyDescent="0.25">
      <c r="A806" s="3"/>
      <c r="B806" s="3"/>
      <c r="C806" s="3"/>
      <c r="D806" s="20"/>
      <c r="E806" s="20"/>
      <c r="F806" s="3"/>
      <c r="G806" s="20"/>
      <c r="H806" s="20"/>
      <c r="I806" s="20"/>
      <c r="J806" s="20"/>
      <c r="K806" s="3"/>
      <c r="L806" s="3"/>
      <c r="M806" s="3"/>
      <c r="N806" s="3"/>
      <c r="O806" s="3"/>
      <c r="P806" s="3"/>
      <c r="Q806" s="3"/>
      <c r="R806" s="3"/>
      <c r="S806" s="3"/>
      <c r="T806" s="3"/>
      <c r="U806" s="3"/>
      <c r="V806" s="3"/>
      <c r="W806" s="3"/>
      <c r="X806" s="3"/>
      <c r="Y806" s="3"/>
      <c r="Z806" s="3"/>
      <c r="AA806" s="3"/>
      <c r="AB806" s="3"/>
      <c r="AC806" s="3"/>
    </row>
    <row r="807" spans="1:29" ht="12.5" x14ac:dyDescent="0.25">
      <c r="A807" s="3"/>
      <c r="B807" s="3"/>
      <c r="C807" s="3"/>
      <c r="D807" s="20"/>
      <c r="E807" s="20"/>
      <c r="F807" s="3"/>
      <c r="G807" s="20"/>
      <c r="H807" s="20"/>
      <c r="I807" s="20"/>
      <c r="J807" s="20"/>
      <c r="K807" s="3"/>
      <c r="L807" s="3"/>
      <c r="M807" s="3"/>
      <c r="N807" s="3"/>
      <c r="O807" s="3"/>
      <c r="P807" s="3"/>
      <c r="Q807" s="3"/>
      <c r="R807" s="3"/>
      <c r="S807" s="3"/>
      <c r="T807" s="3"/>
      <c r="U807" s="3"/>
      <c r="V807" s="3"/>
      <c r="W807" s="3"/>
      <c r="X807" s="3"/>
      <c r="Y807" s="3"/>
      <c r="Z807" s="3"/>
      <c r="AA807" s="3"/>
      <c r="AB807" s="3"/>
      <c r="AC807" s="3"/>
    </row>
    <row r="808" spans="1:29" ht="12.5" x14ac:dyDescent="0.25">
      <c r="A808" s="3"/>
      <c r="B808" s="3"/>
      <c r="C808" s="3"/>
      <c r="D808" s="20"/>
      <c r="E808" s="20"/>
      <c r="F808" s="3"/>
      <c r="G808" s="20"/>
      <c r="H808" s="20"/>
      <c r="I808" s="20"/>
      <c r="J808" s="20"/>
      <c r="K808" s="3"/>
      <c r="L808" s="3"/>
      <c r="M808" s="3"/>
      <c r="N808" s="3"/>
      <c r="O808" s="3"/>
      <c r="P808" s="3"/>
      <c r="Q808" s="3"/>
      <c r="R808" s="3"/>
      <c r="S808" s="3"/>
      <c r="T808" s="3"/>
      <c r="U808" s="3"/>
      <c r="V808" s="3"/>
      <c r="W808" s="3"/>
      <c r="X808" s="3"/>
      <c r="Y808" s="3"/>
      <c r="Z808" s="3"/>
      <c r="AA808" s="3"/>
      <c r="AB808" s="3"/>
      <c r="AC808" s="3"/>
    </row>
    <row r="809" spans="1:29" ht="12.5" x14ac:dyDescent="0.25">
      <c r="A809" s="3"/>
      <c r="B809" s="3"/>
      <c r="C809" s="3"/>
      <c r="D809" s="20"/>
      <c r="E809" s="20"/>
      <c r="F809" s="3"/>
      <c r="G809" s="20"/>
      <c r="H809" s="20"/>
      <c r="I809" s="20"/>
      <c r="J809" s="20"/>
      <c r="K809" s="3"/>
      <c r="L809" s="3"/>
      <c r="M809" s="3"/>
      <c r="N809" s="3"/>
      <c r="O809" s="3"/>
      <c r="P809" s="3"/>
      <c r="Q809" s="3"/>
      <c r="R809" s="3"/>
      <c r="S809" s="3"/>
      <c r="T809" s="3"/>
      <c r="U809" s="3"/>
      <c r="V809" s="3"/>
      <c r="W809" s="3"/>
      <c r="X809" s="3"/>
      <c r="Y809" s="3"/>
      <c r="Z809" s="3"/>
      <c r="AA809" s="3"/>
      <c r="AB809" s="3"/>
      <c r="AC809" s="3"/>
    </row>
    <row r="810" spans="1:29" ht="12.5" x14ac:dyDescent="0.25">
      <c r="A810" s="3"/>
      <c r="B810" s="3"/>
      <c r="C810" s="3"/>
      <c r="D810" s="20"/>
      <c r="E810" s="20"/>
      <c r="F810" s="3"/>
      <c r="G810" s="20"/>
      <c r="H810" s="20"/>
      <c r="I810" s="20"/>
      <c r="J810" s="20"/>
      <c r="K810" s="3"/>
      <c r="L810" s="3"/>
      <c r="M810" s="3"/>
      <c r="N810" s="3"/>
      <c r="O810" s="3"/>
      <c r="P810" s="3"/>
      <c r="Q810" s="3"/>
      <c r="R810" s="3"/>
      <c r="S810" s="3"/>
      <c r="T810" s="3"/>
      <c r="U810" s="3"/>
      <c r="V810" s="3"/>
      <c r="W810" s="3"/>
      <c r="X810" s="3"/>
      <c r="Y810" s="3"/>
      <c r="Z810" s="3"/>
      <c r="AA810" s="3"/>
      <c r="AB810" s="3"/>
      <c r="AC810" s="3"/>
    </row>
    <row r="811" spans="1:29" ht="12.5" x14ac:dyDescent="0.25">
      <c r="A811" s="3"/>
      <c r="B811" s="3"/>
      <c r="C811" s="3"/>
      <c r="D811" s="20"/>
      <c r="E811" s="20"/>
      <c r="F811" s="3"/>
      <c r="G811" s="20"/>
      <c r="H811" s="20"/>
      <c r="I811" s="20"/>
      <c r="J811" s="20"/>
      <c r="K811" s="3"/>
      <c r="L811" s="3"/>
      <c r="M811" s="3"/>
      <c r="N811" s="3"/>
      <c r="O811" s="3"/>
      <c r="P811" s="3"/>
      <c r="Q811" s="3"/>
      <c r="R811" s="3"/>
      <c r="S811" s="3"/>
      <c r="T811" s="3"/>
      <c r="U811" s="3"/>
      <c r="V811" s="3"/>
      <c r="W811" s="3"/>
      <c r="X811" s="3"/>
      <c r="Y811" s="3"/>
      <c r="Z811" s="3"/>
      <c r="AA811" s="3"/>
      <c r="AB811" s="3"/>
      <c r="AC811" s="3"/>
    </row>
    <row r="812" spans="1:29" ht="12.5" x14ac:dyDescent="0.25">
      <c r="A812" s="3"/>
      <c r="B812" s="3"/>
      <c r="C812" s="3"/>
      <c r="D812" s="20"/>
      <c r="E812" s="20"/>
      <c r="F812" s="3"/>
      <c r="G812" s="20"/>
      <c r="H812" s="20"/>
      <c r="I812" s="20"/>
      <c r="J812" s="20"/>
      <c r="K812" s="3"/>
      <c r="L812" s="3"/>
      <c r="M812" s="3"/>
      <c r="N812" s="3"/>
      <c r="O812" s="3"/>
      <c r="P812" s="3"/>
      <c r="Q812" s="3"/>
      <c r="R812" s="3"/>
      <c r="S812" s="3"/>
      <c r="T812" s="3"/>
      <c r="U812" s="3"/>
      <c r="V812" s="3"/>
      <c r="W812" s="3"/>
      <c r="X812" s="3"/>
      <c r="Y812" s="3"/>
      <c r="Z812" s="3"/>
      <c r="AA812" s="3"/>
      <c r="AB812" s="3"/>
      <c r="AC812" s="3"/>
    </row>
    <row r="813" spans="1:29" ht="12.5" x14ac:dyDescent="0.25">
      <c r="A813" s="3"/>
      <c r="B813" s="3"/>
      <c r="C813" s="3"/>
      <c r="D813" s="20"/>
      <c r="E813" s="20"/>
      <c r="F813" s="3"/>
      <c r="G813" s="20"/>
      <c r="H813" s="20"/>
      <c r="I813" s="20"/>
      <c r="J813" s="20"/>
      <c r="K813" s="3"/>
      <c r="L813" s="3"/>
      <c r="M813" s="3"/>
      <c r="N813" s="3"/>
      <c r="O813" s="3"/>
      <c r="P813" s="3"/>
      <c r="Q813" s="3"/>
      <c r="R813" s="3"/>
      <c r="S813" s="3"/>
      <c r="T813" s="3"/>
      <c r="U813" s="3"/>
      <c r="V813" s="3"/>
      <c r="W813" s="3"/>
      <c r="X813" s="3"/>
      <c r="Y813" s="3"/>
      <c r="Z813" s="3"/>
      <c r="AA813" s="3"/>
      <c r="AB813" s="3"/>
      <c r="AC813" s="3"/>
    </row>
    <row r="814" spans="1:29" ht="12.5" x14ac:dyDescent="0.25">
      <c r="A814" s="3"/>
      <c r="B814" s="3"/>
      <c r="C814" s="3"/>
      <c r="D814" s="20"/>
      <c r="E814" s="20"/>
      <c r="F814" s="3"/>
      <c r="G814" s="20"/>
      <c r="H814" s="20"/>
      <c r="I814" s="20"/>
      <c r="J814" s="20"/>
      <c r="K814" s="3"/>
      <c r="L814" s="3"/>
      <c r="M814" s="3"/>
      <c r="N814" s="3"/>
      <c r="O814" s="3"/>
      <c r="P814" s="3"/>
      <c r="Q814" s="3"/>
      <c r="R814" s="3"/>
      <c r="S814" s="3"/>
      <c r="T814" s="3"/>
      <c r="U814" s="3"/>
      <c r="V814" s="3"/>
      <c r="W814" s="3"/>
      <c r="X814" s="3"/>
      <c r="Y814" s="3"/>
      <c r="Z814" s="3"/>
      <c r="AA814" s="3"/>
      <c r="AB814" s="3"/>
      <c r="AC814" s="3"/>
    </row>
    <row r="815" spans="1:29" ht="12.5" x14ac:dyDescent="0.25">
      <c r="A815" s="3"/>
      <c r="B815" s="3"/>
      <c r="C815" s="3"/>
      <c r="D815" s="20"/>
      <c r="E815" s="20"/>
      <c r="F815" s="3"/>
      <c r="G815" s="20"/>
      <c r="H815" s="20"/>
      <c r="I815" s="20"/>
      <c r="J815" s="20"/>
      <c r="K815" s="3"/>
      <c r="L815" s="3"/>
      <c r="M815" s="3"/>
      <c r="N815" s="3"/>
      <c r="O815" s="3"/>
      <c r="P815" s="3"/>
      <c r="Q815" s="3"/>
      <c r="R815" s="3"/>
      <c r="S815" s="3"/>
      <c r="T815" s="3"/>
      <c r="U815" s="3"/>
      <c r="V815" s="3"/>
      <c r="W815" s="3"/>
      <c r="X815" s="3"/>
      <c r="Y815" s="3"/>
      <c r="Z815" s="3"/>
      <c r="AA815" s="3"/>
      <c r="AB815" s="3"/>
      <c r="AC815" s="3"/>
    </row>
    <row r="816" spans="1:29" ht="12.5" x14ac:dyDescent="0.25">
      <c r="A816" s="3"/>
      <c r="B816" s="3"/>
      <c r="C816" s="3"/>
      <c r="D816" s="20"/>
      <c r="E816" s="20"/>
      <c r="F816" s="3"/>
      <c r="G816" s="20"/>
      <c r="H816" s="20"/>
      <c r="I816" s="20"/>
      <c r="J816" s="20"/>
      <c r="K816" s="3"/>
      <c r="L816" s="3"/>
      <c r="M816" s="3"/>
      <c r="N816" s="3"/>
      <c r="O816" s="3"/>
      <c r="P816" s="3"/>
      <c r="Q816" s="3"/>
      <c r="R816" s="3"/>
      <c r="S816" s="3"/>
      <c r="T816" s="3"/>
      <c r="U816" s="3"/>
      <c r="V816" s="3"/>
      <c r="W816" s="3"/>
      <c r="X816" s="3"/>
      <c r="Y816" s="3"/>
      <c r="Z816" s="3"/>
      <c r="AA816" s="3"/>
      <c r="AB816" s="3"/>
      <c r="AC816" s="3"/>
    </row>
    <row r="817" spans="1:29" ht="12.5" x14ac:dyDescent="0.25">
      <c r="A817" s="3"/>
      <c r="B817" s="3"/>
      <c r="C817" s="3"/>
      <c r="D817" s="20"/>
      <c r="E817" s="20"/>
      <c r="F817" s="3"/>
      <c r="G817" s="20"/>
      <c r="H817" s="20"/>
      <c r="I817" s="20"/>
      <c r="J817" s="20"/>
      <c r="K817" s="3"/>
      <c r="L817" s="3"/>
      <c r="M817" s="3"/>
      <c r="N817" s="3"/>
      <c r="O817" s="3"/>
      <c r="P817" s="3"/>
      <c r="Q817" s="3"/>
      <c r="R817" s="3"/>
      <c r="S817" s="3"/>
      <c r="T817" s="3"/>
      <c r="U817" s="3"/>
      <c r="V817" s="3"/>
      <c r="W817" s="3"/>
      <c r="X817" s="3"/>
      <c r="Y817" s="3"/>
      <c r="Z817" s="3"/>
      <c r="AA817" s="3"/>
      <c r="AB817" s="3"/>
      <c r="AC817" s="3"/>
    </row>
    <row r="818" spans="1:29" ht="12.5" x14ac:dyDescent="0.25">
      <c r="A818" s="3"/>
      <c r="B818" s="3"/>
      <c r="C818" s="3"/>
      <c r="D818" s="20"/>
      <c r="E818" s="20"/>
      <c r="F818" s="3"/>
      <c r="G818" s="20"/>
      <c r="H818" s="20"/>
      <c r="I818" s="20"/>
      <c r="J818" s="20"/>
      <c r="K818" s="3"/>
      <c r="L818" s="3"/>
      <c r="M818" s="3"/>
      <c r="N818" s="3"/>
      <c r="O818" s="3"/>
      <c r="P818" s="3"/>
      <c r="Q818" s="3"/>
      <c r="R818" s="3"/>
      <c r="S818" s="3"/>
      <c r="T818" s="3"/>
      <c r="U818" s="3"/>
      <c r="V818" s="3"/>
      <c r="W818" s="3"/>
      <c r="X818" s="3"/>
      <c r="Y818" s="3"/>
      <c r="Z818" s="3"/>
      <c r="AA818" s="3"/>
      <c r="AB818" s="3"/>
      <c r="AC818" s="3"/>
    </row>
    <row r="819" spans="1:29" ht="12.5" x14ac:dyDescent="0.25">
      <c r="A819" s="3"/>
      <c r="B819" s="3"/>
      <c r="C819" s="3"/>
      <c r="D819" s="20"/>
      <c r="E819" s="20"/>
      <c r="F819" s="3"/>
      <c r="G819" s="20"/>
      <c r="H819" s="20"/>
      <c r="I819" s="20"/>
      <c r="J819" s="20"/>
      <c r="K819" s="3"/>
      <c r="L819" s="3"/>
      <c r="M819" s="3"/>
      <c r="N819" s="3"/>
      <c r="O819" s="3"/>
      <c r="P819" s="3"/>
      <c r="Q819" s="3"/>
      <c r="R819" s="3"/>
      <c r="S819" s="3"/>
      <c r="T819" s="3"/>
      <c r="U819" s="3"/>
      <c r="V819" s="3"/>
      <c r="W819" s="3"/>
      <c r="X819" s="3"/>
      <c r="Y819" s="3"/>
      <c r="Z819" s="3"/>
      <c r="AA819" s="3"/>
      <c r="AB819" s="3"/>
      <c r="AC819" s="3"/>
    </row>
    <row r="820" spans="1:29" ht="12.5" x14ac:dyDescent="0.25">
      <c r="A820" s="3"/>
      <c r="B820" s="3"/>
      <c r="C820" s="3"/>
      <c r="D820" s="20"/>
      <c r="E820" s="20"/>
      <c r="F820" s="3"/>
      <c r="G820" s="20"/>
      <c r="H820" s="20"/>
      <c r="I820" s="20"/>
      <c r="J820" s="20"/>
      <c r="K820" s="3"/>
      <c r="L820" s="3"/>
      <c r="M820" s="3"/>
      <c r="N820" s="3"/>
      <c r="O820" s="3"/>
      <c r="P820" s="3"/>
      <c r="Q820" s="3"/>
      <c r="R820" s="3"/>
      <c r="S820" s="3"/>
      <c r="T820" s="3"/>
      <c r="U820" s="3"/>
      <c r="V820" s="3"/>
      <c r="W820" s="3"/>
      <c r="X820" s="3"/>
      <c r="Y820" s="3"/>
      <c r="Z820" s="3"/>
      <c r="AA820" s="3"/>
      <c r="AB820" s="3"/>
      <c r="AC820" s="3"/>
    </row>
    <row r="821" spans="1:29" ht="12.5" x14ac:dyDescent="0.25">
      <c r="A821" s="3"/>
      <c r="B821" s="3"/>
      <c r="C821" s="3"/>
      <c r="D821" s="20"/>
      <c r="E821" s="20"/>
      <c r="F821" s="3"/>
      <c r="G821" s="20"/>
      <c r="H821" s="20"/>
      <c r="I821" s="20"/>
      <c r="J821" s="20"/>
      <c r="K821" s="3"/>
      <c r="L821" s="3"/>
      <c r="M821" s="3"/>
      <c r="N821" s="3"/>
      <c r="O821" s="3"/>
      <c r="P821" s="3"/>
      <c r="Q821" s="3"/>
      <c r="R821" s="3"/>
      <c r="S821" s="3"/>
      <c r="T821" s="3"/>
      <c r="U821" s="3"/>
      <c r="V821" s="3"/>
      <c r="W821" s="3"/>
      <c r="X821" s="3"/>
      <c r="Y821" s="3"/>
      <c r="Z821" s="3"/>
      <c r="AA821" s="3"/>
      <c r="AB821" s="3"/>
      <c r="AC821" s="3"/>
    </row>
    <row r="822" spans="1:29" ht="12.5" x14ac:dyDescent="0.25">
      <c r="A822" s="3"/>
      <c r="B822" s="3"/>
      <c r="C822" s="3"/>
      <c r="D822" s="20"/>
      <c r="E822" s="20"/>
      <c r="F822" s="3"/>
      <c r="G822" s="20"/>
      <c r="H822" s="20"/>
      <c r="I822" s="20"/>
      <c r="J822" s="20"/>
      <c r="K822" s="3"/>
      <c r="L822" s="3"/>
      <c r="M822" s="3"/>
      <c r="N822" s="3"/>
      <c r="O822" s="3"/>
      <c r="P822" s="3"/>
      <c r="Q822" s="3"/>
      <c r="R822" s="3"/>
      <c r="S822" s="3"/>
      <c r="T822" s="3"/>
      <c r="U822" s="3"/>
      <c r="V822" s="3"/>
      <c r="W822" s="3"/>
      <c r="X822" s="3"/>
      <c r="Y822" s="3"/>
      <c r="Z822" s="3"/>
      <c r="AA822" s="3"/>
      <c r="AB822" s="3"/>
      <c r="AC822" s="3"/>
    </row>
    <row r="823" spans="1:29" ht="12.5" x14ac:dyDescent="0.25">
      <c r="A823" s="3"/>
      <c r="B823" s="3"/>
      <c r="C823" s="3"/>
      <c r="D823" s="20"/>
      <c r="E823" s="20"/>
      <c r="F823" s="3"/>
      <c r="G823" s="20"/>
      <c r="H823" s="20"/>
      <c r="I823" s="20"/>
      <c r="J823" s="20"/>
      <c r="K823" s="3"/>
      <c r="L823" s="3"/>
      <c r="M823" s="3"/>
      <c r="N823" s="3"/>
      <c r="O823" s="3"/>
      <c r="P823" s="3"/>
      <c r="Q823" s="3"/>
      <c r="R823" s="3"/>
      <c r="S823" s="3"/>
      <c r="T823" s="3"/>
      <c r="U823" s="3"/>
      <c r="V823" s="3"/>
      <c r="W823" s="3"/>
      <c r="X823" s="3"/>
      <c r="Y823" s="3"/>
      <c r="Z823" s="3"/>
      <c r="AA823" s="3"/>
      <c r="AB823" s="3"/>
      <c r="AC823" s="3"/>
    </row>
    <row r="824" spans="1:29" ht="12.5" x14ac:dyDescent="0.25">
      <c r="A824" s="3"/>
      <c r="B824" s="3"/>
      <c r="C824" s="3"/>
      <c r="D824" s="20"/>
      <c r="E824" s="20"/>
      <c r="F824" s="3"/>
      <c r="G824" s="20"/>
      <c r="H824" s="20"/>
      <c r="I824" s="20"/>
      <c r="J824" s="20"/>
      <c r="K824" s="3"/>
      <c r="L824" s="3"/>
      <c r="M824" s="3"/>
      <c r="N824" s="3"/>
      <c r="O824" s="3"/>
      <c r="P824" s="3"/>
      <c r="Q824" s="3"/>
      <c r="R824" s="3"/>
      <c r="S824" s="3"/>
      <c r="T824" s="3"/>
      <c r="U824" s="3"/>
      <c r="V824" s="3"/>
      <c r="W824" s="3"/>
      <c r="X824" s="3"/>
      <c r="Y824" s="3"/>
      <c r="Z824" s="3"/>
      <c r="AA824" s="3"/>
      <c r="AB824" s="3"/>
      <c r="AC824" s="3"/>
    </row>
    <row r="825" spans="1:29" ht="12.5" x14ac:dyDescent="0.25">
      <c r="A825" s="3"/>
      <c r="B825" s="3"/>
      <c r="C825" s="3"/>
      <c r="D825" s="20"/>
      <c r="E825" s="20"/>
      <c r="F825" s="3"/>
      <c r="G825" s="20"/>
      <c r="H825" s="20"/>
      <c r="I825" s="20"/>
      <c r="J825" s="20"/>
      <c r="K825" s="3"/>
      <c r="L825" s="3"/>
      <c r="M825" s="3"/>
      <c r="N825" s="3"/>
      <c r="O825" s="3"/>
      <c r="P825" s="3"/>
      <c r="Q825" s="3"/>
      <c r="R825" s="3"/>
      <c r="S825" s="3"/>
      <c r="T825" s="3"/>
      <c r="U825" s="3"/>
      <c r="V825" s="3"/>
      <c r="W825" s="3"/>
      <c r="X825" s="3"/>
      <c r="Y825" s="3"/>
      <c r="Z825" s="3"/>
      <c r="AA825" s="3"/>
      <c r="AB825" s="3"/>
      <c r="AC825" s="3"/>
    </row>
    <row r="826" spans="1:29" ht="12.5" x14ac:dyDescent="0.25">
      <c r="A826" s="3"/>
      <c r="B826" s="3"/>
      <c r="C826" s="3"/>
      <c r="D826" s="20"/>
      <c r="E826" s="20"/>
      <c r="F826" s="3"/>
      <c r="G826" s="20"/>
      <c r="H826" s="20"/>
      <c r="I826" s="20"/>
      <c r="J826" s="20"/>
      <c r="K826" s="3"/>
      <c r="L826" s="3"/>
      <c r="M826" s="3"/>
      <c r="N826" s="3"/>
      <c r="O826" s="3"/>
      <c r="P826" s="3"/>
      <c r="Q826" s="3"/>
      <c r="R826" s="3"/>
      <c r="S826" s="3"/>
      <c r="T826" s="3"/>
      <c r="U826" s="3"/>
      <c r="V826" s="3"/>
      <c r="W826" s="3"/>
      <c r="X826" s="3"/>
      <c r="Y826" s="3"/>
      <c r="Z826" s="3"/>
      <c r="AA826" s="3"/>
      <c r="AB826" s="3"/>
      <c r="AC826" s="3"/>
    </row>
    <row r="827" spans="1:29" ht="12.5" x14ac:dyDescent="0.25">
      <c r="A827" s="3"/>
      <c r="B827" s="3"/>
      <c r="C827" s="3"/>
      <c r="D827" s="20"/>
      <c r="E827" s="20"/>
      <c r="F827" s="3"/>
      <c r="G827" s="20"/>
      <c r="H827" s="20"/>
      <c r="I827" s="20"/>
      <c r="J827" s="20"/>
      <c r="K827" s="3"/>
      <c r="L827" s="3"/>
      <c r="M827" s="3"/>
      <c r="N827" s="3"/>
      <c r="O827" s="3"/>
      <c r="P827" s="3"/>
      <c r="Q827" s="3"/>
      <c r="R827" s="3"/>
      <c r="S827" s="3"/>
      <c r="T827" s="3"/>
      <c r="U827" s="3"/>
      <c r="V827" s="3"/>
      <c r="W827" s="3"/>
      <c r="X827" s="3"/>
      <c r="Y827" s="3"/>
      <c r="Z827" s="3"/>
      <c r="AA827" s="3"/>
      <c r="AB827" s="3"/>
      <c r="AC827" s="3"/>
    </row>
    <row r="828" spans="1:29" ht="12.5" x14ac:dyDescent="0.25">
      <c r="A828" s="3"/>
      <c r="B828" s="3"/>
      <c r="C828" s="3"/>
      <c r="D828" s="20"/>
      <c r="E828" s="20"/>
      <c r="F828" s="3"/>
      <c r="G828" s="20"/>
      <c r="H828" s="20"/>
      <c r="I828" s="20"/>
      <c r="J828" s="20"/>
      <c r="K828" s="3"/>
      <c r="L828" s="3"/>
      <c r="M828" s="3"/>
      <c r="N828" s="3"/>
      <c r="O828" s="3"/>
      <c r="P828" s="3"/>
      <c r="Q828" s="3"/>
      <c r="R828" s="3"/>
      <c r="S828" s="3"/>
      <c r="T828" s="3"/>
      <c r="U828" s="3"/>
      <c r="V828" s="3"/>
      <c r="W828" s="3"/>
      <c r="X828" s="3"/>
      <c r="Y828" s="3"/>
      <c r="Z828" s="3"/>
      <c r="AA828" s="3"/>
      <c r="AB828" s="3"/>
      <c r="AC828" s="3"/>
    </row>
    <row r="829" spans="1:29" ht="12.5" x14ac:dyDescent="0.25">
      <c r="A829" s="3"/>
      <c r="B829" s="3"/>
      <c r="C829" s="3"/>
      <c r="D829" s="20"/>
      <c r="E829" s="20"/>
      <c r="F829" s="3"/>
      <c r="G829" s="20"/>
      <c r="H829" s="20"/>
      <c r="I829" s="20"/>
      <c r="J829" s="20"/>
      <c r="K829" s="3"/>
      <c r="L829" s="3"/>
      <c r="M829" s="3"/>
      <c r="N829" s="3"/>
      <c r="O829" s="3"/>
      <c r="P829" s="3"/>
      <c r="Q829" s="3"/>
      <c r="R829" s="3"/>
      <c r="S829" s="3"/>
      <c r="T829" s="3"/>
      <c r="U829" s="3"/>
      <c r="V829" s="3"/>
      <c r="W829" s="3"/>
      <c r="X829" s="3"/>
      <c r="Y829" s="3"/>
      <c r="Z829" s="3"/>
      <c r="AA829" s="3"/>
      <c r="AB829" s="3"/>
      <c r="AC829" s="3"/>
    </row>
    <row r="830" spans="1:29" ht="12.5" x14ac:dyDescent="0.25">
      <c r="A830" s="3"/>
      <c r="B830" s="3"/>
      <c r="C830" s="3"/>
      <c r="D830" s="20"/>
      <c r="E830" s="20"/>
      <c r="F830" s="3"/>
      <c r="G830" s="20"/>
      <c r="H830" s="20"/>
      <c r="I830" s="20"/>
      <c r="J830" s="20"/>
      <c r="K830" s="3"/>
      <c r="L830" s="3"/>
      <c r="M830" s="3"/>
      <c r="N830" s="3"/>
      <c r="O830" s="3"/>
      <c r="P830" s="3"/>
      <c r="Q830" s="3"/>
      <c r="R830" s="3"/>
      <c r="S830" s="3"/>
      <c r="T830" s="3"/>
      <c r="U830" s="3"/>
      <c r="V830" s="3"/>
      <c r="W830" s="3"/>
      <c r="X830" s="3"/>
      <c r="Y830" s="3"/>
      <c r="Z830" s="3"/>
      <c r="AA830" s="3"/>
      <c r="AB830" s="3"/>
      <c r="AC830" s="3"/>
    </row>
    <row r="831" spans="1:29" ht="12.5" x14ac:dyDescent="0.25">
      <c r="A831" s="3"/>
      <c r="B831" s="3"/>
      <c r="C831" s="3"/>
      <c r="D831" s="20"/>
      <c r="E831" s="20"/>
      <c r="F831" s="3"/>
      <c r="G831" s="20"/>
      <c r="H831" s="20"/>
      <c r="I831" s="20"/>
      <c r="J831" s="20"/>
      <c r="K831" s="3"/>
      <c r="L831" s="3"/>
      <c r="M831" s="3"/>
      <c r="N831" s="3"/>
      <c r="O831" s="3"/>
      <c r="P831" s="3"/>
      <c r="Q831" s="3"/>
      <c r="R831" s="3"/>
      <c r="S831" s="3"/>
      <c r="T831" s="3"/>
      <c r="U831" s="3"/>
      <c r="V831" s="3"/>
      <c r="W831" s="3"/>
      <c r="X831" s="3"/>
      <c r="Y831" s="3"/>
      <c r="Z831" s="3"/>
      <c r="AA831" s="3"/>
      <c r="AB831" s="3"/>
      <c r="AC831" s="3"/>
    </row>
    <row r="832" spans="1:29" ht="12.5" x14ac:dyDescent="0.25">
      <c r="A832" s="3"/>
      <c r="B832" s="3"/>
      <c r="C832" s="3"/>
      <c r="D832" s="20"/>
      <c r="E832" s="20"/>
      <c r="F832" s="3"/>
      <c r="G832" s="20"/>
      <c r="H832" s="20"/>
      <c r="I832" s="20"/>
      <c r="J832" s="20"/>
      <c r="K832" s="3"/>
      <c r="L832" s="3"/>
      <c r="M832" s="3"/>
      <c r="N832" s="3"/>
      <c r="O832" s="3"/>
      <c r="P832" s="3"/>
      <c r="Q832" s="3"/>
      <c r="R832" s="3"/>
      <c r="S832" s="3"/>
      <c r="T832" s="3"/>
      <c r="U832" s="3"/>
      <c r="V832" s="3"/>
      <c r="W832" s="3"/>
      <c r="X832" s="3"/>
      <c r="Y832" s="3"/>
      <c r="Z832" s="3"/>
      <c r="AA832" s="3"/>
      <c r="AB832" s="3"/>
      <c r="AC832" s="3"/>
    </row>
    <row r="833" spans="1:29" ht="12.5" x14ac:dyDescent="0.25">
      <c r="A833" s="3"/>
      <c r="B833" s="3"/>
      <c r="C833" s="3"/>
      <c r="D833" s="20"/>
      <c r="E833" s="20"/>
      <c r="F833" s="3"/>
      <c r="G833" s="20"/>
      <c r="H833" s="20"/>
      <c r="I833" s="20"/>
      <c r="J833" s="20"/>
      <c r="K833" s="3"/>
      <c r="L833" s="3"/>
      <c r="M833" s="3"/>
      <c r="N833" s="3"/>
      <c r="O833" s="3"/>
      <c r="P833" s="3"/>
      <c r="Q833" s="3"/>
      <c r="R833" s="3"/>
      <c r="S833" s="3"/>
      <c r="T833" s="3"/>
      <c r="U833" s="3"/>
      <c r="V833" s="3"/>
      <c r="W833" s="3"/>
      <c r="X833" s="3"/>
      <c r="Y833" s="3"/>
      <c r="Z833" s="3"/>
      <c r="AA833" s="3"/>
      <c r="AB833" s="3"/>
      <c r="AC833" s="3"/>
    </row>
    <row r="834" spans="1:29" ht="12.5" x14ac:dyDescent="0.25">
      <c r="A834" s="3"/>
      <c r="B834" s="3"/>
      <c r="C834" s="3"/>
      <c r="D834" s="20"/>
      <c r="E834" s="20"/>
      <c r="F834" s="3"/>
      <c r="G834" s="20"/>
      <c r="H834" s="20"/>
      <c r="I834" s="20"/>
      <c r="J834" s="20"/>
      <c r="K834" s="3"/>
      <c r="L834" s="3"/>
      <c r="M834" s="3"/>
      <c r="N834" s="3"/>
      <c r="O834" s="3"/>
      <c r="P834" s="3"/>
      <c r="Q834" s="3"/>
      <c r="R834" s="3"/>
      <c r="S834" s="3"/>
      <c r="T834" s="3"/>
      <c r="U834" s="3"/>
      <c r="V834" s="3"/>
      <c r="W834" s="3"/>
      <c r="X834" s="3"/>
      <c r="Y834" s="3"/>
      <c r="Z834" s="3"/>
      <c r="AA834" s="3"/>
      <c r="AB834" s="3"/>
      <c r="AC834" s="3"/>
    </row>
    <row r="835" spans="1:29" ht="12.5" x14ac:dyDescent="0.25">
      <c r="A835" s="3"/>
      <c r="B835" s="3"/>
      <c r="C835" s="3"/>
      <c r="D835" s="20"/>
      <c r="E835" s="20"/>
      <c r="F835" s="3"/>
      <c r="G835" s="20"/>
      <c r="H835" s="20"/>
      <c r="I835" s="20"/>
      <c r="J835" s="20"/>
      <c r="K835" s="3"/>
      <c r="L835" s="3"/>
      <c r="M835" s="3"/>
      <c r="N835" s="3"/>
      <c r="O835" s="3"/>
      <c r="P835" s="3"/>
      <c r="Q835" s="3"/>
      <c r="R835" s="3"/>
      <c r="S835" s="3"/>
      <c r="T835" s="3"/>
      <c r="U835" s="3"/>
      <c r="V835" s="3"/>
      <c r="W835" s="3"/>
      <c r="X835" s="3"/>
      <c r="Y835" s="3"/>
      <c r="Z835" s="3"/>
      <c r="AA835" s="3"/>
      <c r="AB835" s="3"/>
      <c r="AC835" s="3"/>
    </row>
    <row r="836" spans="1:29" ht="12.5" x14ac:dyDescent="0.25">
      <c r="A836" s="3"/>
      <c r="B836" s="3"/>
      <c r="C836" s="3"/>
      <c r="D836" s="20"/>
      <c r="E836" s="20"/>
      <c r="F836" s="3"/>
      <c r="G836" s="20"/>
      <c r="H836" s="20"/>
      <c r="I836" s="20"/>
      <c r="J836" s="20"/>
      <c r="K836" s="3"/>
      <c r="L836" s="3"/>
      <c r="M836" s="3"/>
      <c r="N836" s="3"/>
      <c r="O836" s="3"/>
      <c r="P836" s="3"/>
      <c r="Q836" s="3"/>
      <c r="R836" s="3"/>
      <c r="S836" s="3"/>
      <c r="T836" s="3"/>
      <c r="U836" s="3"/>
      <c r="V836" s="3"/>
      <c r="W836" s="3"/>
      <c r="X836" s="3"/>
      <c r="Y836" s="3"/>
      <c r="Z836" s="3"/>
      <c r="AA836" s="3"/>
      <c r="AB836" s="3"/>
      <c r="AC836" s="3"/>
    </row>
    <row r="837" spans="1:29" ht="12.5" x14ac:dyDescent="0.25">
      <c r="A837" s="3"/>
      <c r="B837" s="3"/>
      <c r="C837" s="3"/>
      <c r="D837" s="20"/>
      <c r="E837" s="20"/>
      <c r="F837" s="3"/>
      <c r="G837" s="20"/>
      <c r="H837" s="20"/>
      <c r="I837" s="20"/>
      <c r="J837" s="20"/>
      <c r="K837" s="3"/>
      <c r="L837" s="3"/>
      <c r="M837" s="3"/>
      <c r="N837" s="3"/>
      <c r="O837" s="3"/>
      <c r="P837" s="3"/>
      <c r="Q837" s="3"/>
      <c r="R837" s="3"/>
      <c r="S837" s="3"/>
      <c r="T837" s="3"/>
      <c r="U837" s="3"/>
      <c r="V837" s="3"/>
      <c r="W837" s="3"/>
      <c r="X837" s="3"/>
      <c r="Y837" s="3"/>
      <c r="Z837" s="3"/>
      <c r="AA837" s="3"/>
      <c r="AB837" s="3"/>
      <c r="AC837" s="3"/>
    </row>
    <row r="838" spans="1:29" ht="12.5" x14ac:dyDescent="0.25">
      <c r="A838" s="3"/>
      <c r="B838" s="3"/>
      <c r="C838" s="3"/>
      <c r="D838" s="20"/>
      <c r="E838" s="20"/>
      <c r="F838" s="3"/>
      <c r="G838" s="20"/>
      <c r="H838" s="20"/>
      <c r="I838" s="20"/>
      <c r="J838" s="20"/>
      <c r="K838" s="3"/>
      <c r="L838" s="3"/>
      <c r="M838" s="3"/>
      <c r="N838" s="3"/>
      <c r="O838" s="3"/>
      <c r="P838" s="3"/>
      <c r="Q838" s="3"/>
      <c r="R838" s="3"/>
      <c r="S838" s="3"/>
      <c r="T838" s="3"/>
      <c r="U838" s="3"/>
      <c r="V838" s="3"/>
      <c r="W838" s="3"/>
      <c r="X838" s="3"/>
      <c r="Y838" s="3"/>
      <c r="Z838" s="3"/>
      <c r="AA838" s="3"/>
      <c r="AB838" s="3"/>
      <c r="AC838" s="3"/>
    </row>
    <row r="839" spans="1:29" ht="12.5" x14ac:dyDescent="0.25">
      <c r="A839" s="3"/>
      <c r="B839" s="3"/>
      <c r="C839" s="3"/>
      <c r="D839" s="20"/>
      <c r="E839" s="20"/>
      <c r="F839" s="3"/>
      <c r="G839" s="20"/>
      <c r="H839" s="20"/>
      <c r="I839" s="20"/>
      <c r="J839" s="20"/>
      <c r="K839" s="3"/>
      <c r="L839" s="3"/>
      <c r="M839" s="3"/>
      <c r="N839" s="3"/>
      <c r="O839" s="3"/>
      <c r="P839" s="3"/>
      <c r="Q839" s="3"/>
      <c r="R839" s="3"/>
      <c r="S839" s="3"/>
      <c r="T839" s="3"/>
      <c r="U839" s="3"/>
      <c r="V839" s="3"/>
      <c r="W839" s="3"/>
      <c r="X839" s="3"/>
      <c r="Y839" s="3"/>
      <c r="Z839" s="3"/>
      <c r="AA839" s="3"/>
      <c r="AB839" s="3"/>
      <c r="AC839" s="3"/>
    </row>
    <row r="840" spans="1:29" ht="12.5" x14ac:dyDescent="0.25">
      <c r="A840" s="3"/>
      <c r="B840" s="3"/>
      <c r="C840" s="3"/>
      <c r="D840" s="20"/>
      <c r="E840" s="20"/>
      <c r="F840" s="3"/>
      <c r="G840" s="20"/>
      <c r="H840" s="20"/>
      <c r="I840" s="20"/>
      <c r="J840" s="20"/>
      <c r="K840" s="3"/>
      <c r="L840" s="3"/>
      <c r="M840" s="3"/>
      <c r="N840" s="3"/>
      <c r="O840" s="3"/>
      <c r="P840" s="3"/>
      <c r="Q840" s="3"/>
      <c r="R840" s="3"/>
      <c r="S840" s="3"/>
      <c r="T840" s="3"/>
      <c r="U840" s="3"/>
      <c r="V840" s="3"/>
      <c r="W840" s="3"/>
      <c r="X840" s="3"/>
      <c r="Y840" s="3"/>
      <c r="Z840" s="3"/>
      <c r="AA840" s="3"/>
      <c r="AB840" s="3"/>
      <c r="AC840" s="3"/>
    </row>
    <row r="841" spans="1:29" ht="12.5" x14ac:dyDescent="0.25">
      <c r="A841" s="3"/>
      <c r="B841" s="3"/>
      <c r="C841" s="3"/>
      <c r="D841" s="20"/>
      <c r="E841" s="20"/>
      <c r="F841" s="3"/>
      <c r="G841" s="20"/>
      <c r="H841" s="20"/>
      <c r="I841" s="20"/>
      <c r="J841" s="20"/>
      <c r="K841" s="3"/>
      <c r="L841" s="3"/>
      <c r="M841" s="3"/>
      <c r="N841" s="3"/>
      <c r="O841" s="3"/>
      <c r="P841" s="3"/>
      <c r="Q841" s="3"/>
      <c r="R841" s="3"/>
      <c r="S841" s="3"/>
      <c r="T841" s="3"/>
      <c r="U841" s="3"/>
      <c r="V841" s="3"/>
      <c r="W841" s="3"/>
      <c r="X841" s="3"/>
      <c r="Y841" s="3"/>
      <c r="Z841" s="3"/>
      <c r="AA841" s="3"/>
      <c r="AB841" s="3"/>
      <c r="AC841" s="3"/>
    </row>
    <row r="842" spans="1:29" ht="12.5" x14ac:dyDescent="0.25">
      <c r="A842" s="3"/>
      <c r="B842" s="3"/>
      <c r="C842" s="3"/>
      <c r="D842" s="20"/>
      <c r="E842" s="20"/>
      <c r="F842" s="3"/>
      <c r="G842" s="20"/>
      <c r="H842" s="20"/>
      <c r="I842" s="20"/>
      <c r="J842" s="20"/>
      <c r="K842" s="3"/>
      <c r="L842" s="3"/>
      <c r="M842" s="3"/>
      <c r="N842" s="3"/>
      <c r="O842" s="3"/>
      <c r="P842" s="3"/>
      <c r="Q842" s="3"/>
      <c r="R842" s="3"/>
      <c r="S842" s="3"/>
      <c r="T842" s="3"/>
      <c r="U842" s="3"/>
      <c r="V842" s="3"/>
      <c r="W842" s="3"/>
      <c r="X842" s="3"/>
      <c r="Y842" s="3"/>
      <c r="Z842" s="3"/>
      <c r="AA842" s="3"/>
      <c r="AB842" s="3"/>
      <c r="AC842" s="3"/>
    </row>
    <row r="843" spans="1:29" ht="12.5" x14ac:dyDescent="0.25">
      <c r="A843" s="3"/>
      <c r="B843" s="3"/>
      <c r="C843" s="3"/>
      <c r="D843" s="20"/>
      <c r="E843" s="20"/>
      <c r="F843" s="3"/>
      <c r="G843" s="20"/>
      <c r="H843" s="20"/>
      <c r="I843" s="20"/>
      <c r="J843" s="20"/>
      <c r="K843" s="3"/>
      <c r="L843" s="3"/>
      <c r="M843" s="3"/>
      <c r="N843" s="3"/>
      <c r="O843" s="3"/>
      <c r="P843" s="3"/>
      <c r="Q843" s="3"/>
      <c r="R843" s="3"/>
      <c r="S843" s="3"/>
      <c r="T843" s="3"/>
      <c r="U843" s="3"/>
      <c r="V843" s="3"/>
      <c r="W843" s="3"/>
      <c r="X843" s="3"/>
      <c r="Y843" s="3"/>
      <c r="Z843" s="3"/>
      <c r="AA843" s="3"/>
      <c r="AB843" s="3"/>
      <c r="AC843" s="3"/>
    </row>
    <row r="844" spans="1:29" ht="12.5" x14ac:dyDescent="0.25">
      <c r="A844" s="3"/>
      <c r="B844" s="3"/>
      <c r="C844" s="3"/>
      <c r="D844" s="20"/>
      <c r="E844" s="20"/>
      <c r="F844" s="3"/>
      <c r="G844" s="20"/>
      <c r="H844" s="20"/>
      <c r="I844" s="20"/>
      <c r="J844" s="20"/>
      <c r="K844" s="3"/>
      <c r="L844" s="3"/>
      <c r="M844" s="3"/>
      <c r="N844" s="3"/>
      <c r="O844" s="3"/>
      <c r="P844" s="3"/>
      <c r="Q844" s="3"/>
      <c r="R844" s="3"/>
      <c r="S844" s="3"/>
      <c r="T844" s="3"/>
      <c r="U844" s="3"/>
      <c r="V844" s="3"/>
      <c r="W844" s="3"/>
      <c r="X844" s="3"/>
      <c r="Y844" s="3"/>
      <c r="Z844" s="3"/>
      <c r="AA844" s="3"/>
      <c r="AB844" s="3"/>
      <c r="AC844" s="3"/>
    </row>
    <row r="845" spans="1:29" ht="12.5" x14ac:dyDescent="0.25">
      <c r="A845" s="3"/>
      <c r="B845" s="3"/>
      <c r="C845" s="3"/>
      <c r="D845" s="20"/>
      <c r="E845" s="20"/>
      <c r="F845" s="3"/>
      <c r="G845" s="20"/>
      <c r="H845" s="20"/>
      <c r="I845" s="20"/>
      <c r="J845" s="20"/>
      <c r="K845" s="3"/>
      <c r="L845" s="3"/>
      <c r="M845" s="3"/>
      <c r="N845" s="3"/>
      <c r="O845" s="3"/>
      <c r="P845" s="3"/>
      <c r="Q845" s="3"/>
      <c r="R845" s="3"/>
      <c r="S845" s="3"/>
      <c r="T845" s="3"/>
      <c r="U845" s="3"/>
      <c r="V845" s="3"/>
      <c r="W845" s="3"/>
      <c r="X845" s="3"/>
      <c r="Y845" s="3"/>
      <c r="Z845" s="3"/>
      <c r="AA845" s="3"/>
      <c r="AB845" s="3"/>
      <c r="AC845" s="3"/>
    </row>
    <row r="846" spans="1:29" ht="12.5" x14ac:dyDescent="0.25">
      <c r="A846" s="3"/>
      <c r="B846" s="3"/>
      <c r="C846" s="3"/>
      <c r="D846" s="20"/>
      <c r="E846" s="20"/>
      <c r="F846" s="3"/>
      <c r="G846" s="20"/>
      <c r="H846" s="20"/>
      <c r="I846" s="20"/>
      <c r="J846" s="20"/>
      <c r="K846" s="3"/>
      <c r="L846" s="3"/>
      <c r="M846" s="3"/>
      <c r="N846" s="3"/>
      <c r="O846" s="3"/>
      <c r="P846" s="3"/>
      <c r="Q846" s="3"/>
      <c r="R846" s="3"/>
      <c r="S846" s="3"/>
      <c r="T846" s="3"/>
      <c r="U846" s="3"/>
      <c r="V846" s="3"/>
      <c r="W846" s="3"/>
      <c r="X846" s="3"/>
      <c r="Y846" s="3"/>
      <c r="Z846" s="3"/>
      <c r="AA846" s="3"/>
      <c r="AB846" s="3"/>
      <c r="AC846" s="3"/>
    </row>
    <row r="847" spans="1:29" ht="12.5" x14ac:dyDescent="0.25">
      <c r="A847" s="3"/>
      <c r="B847" s="3"/>
      <c r="C847" s="3"/>
      <c r="D847" s="20"/>
      <c r="E847" s="20"/>
      <c r="F847" s="3"/>
      <c r="G847" s="20"/>
      <c r="H847" s="20"/>
      <c r="I847" s="20"/>
      <c r="J847" s="20"/>
      <c r="K847" s="3"/>
      <c r="L847" s="3"/>
      <c r="M847" s="3"/>
      <c r="N847" s="3"/>
      <c r="O847" s="3"/>
      <c r="P847" s="3"/>
      <c r="Q847" s="3"/>
      <c r="R847" s="3"/>
      <c r="S847" s="3"/>
      <c r="T847" s="3"/>
      <c r="U847" s="3"/>
      <c r="V847" s="3"/>
      <c r="W847" s="3"/>
      <c r="X847" s="3"/>
      <c r="Y847" s="3"/>
      <c r="Z847" s="3"/>
      <c r="AA847" s="3"/>
      <c r="AB847" s="3"/>
      <c r="AC847" s="3"/>
    </row>
    <row r="848" spans="1:29" ht="12.5" x14ac:dyDescent="0.25">
      <c r="A848" s="3"/>
      <c r="B848" s="3"/>
      <c r="C848" s="3"/>
      <c r="D848" s="20"/>
      <c r="E848" s="20"/>
      <c r="F848" s="3"/>
      <c r="G848" s="20"/>
      <c r="H848" s="20"/>
      <c r="I848" s="20"/>
      <c r="J848" s="20"/>
      <c r="K848" s="3"/>
      <c r="L848" s="3"/>
      <c r="M848" s="3"/>
      <c r="N848" s="3"/>
      <c r="O848" s="3"/>
      <c r="P848" s="3"/>
      <c r="Q848" s="3"/>
      <c r="R848" s="3"/>
      <c r="S848" s="3"/>
      <c r="T848" s="3"/>
      <c r="U848" s="3"/>
      <c r="V848" s="3"/>
      <c r="W848" s="3"/>
      <c r="X848" s="3"/>
      <c r="Y848" s="3"/>
      <c r="Z848" s="3"/>
      <c r="AA848" s="3"/>
      <c r="AB848" s="3"/>
      <c r="AC848" s="3"/>
    </row>
    <row r="849" spans="1:29" ht="12.5" x14ac:dyDescent="0.25">
      <c r="A849" s="3"/>
      <c r="B849" s="3"/>
      <c r="C849" s="3"/>
      <c r="D849" s="20"/>
      <c r="E849" s="20"/>
      <c r="F849" s="3"/>
      <c r="G849" s="20"/>
      <c r="H849" s="20"/>
      <c r="I849" s="20"/>
      <c r="J849" s="20"/>
      <c r="K849" s="3"/>
      <c r="L849" s="3"/>
      <c r="M849" s="3"/>
      <c r="N849" s="3"/>
      <c r="O849" s="3"/>
      <c r="P849" s="3"/>
      <c r="Q849" s="3"/>
      <c r="R849" s="3"/>
      <c r="S849" s="3"/>
      <c r="T849" s="3"/>
      <c r="U849" s="3"/>
      <c r="V849" s="3"/>
      <c r="W849" s="3"/>
      <c r="X849" s="3"/>
      <c r="Y849" s="3"/>
      <c r="Z849" s="3"/>
      <c r="AA849" s="3"/>
      <c r="AB849" s="3"/>
      <c r="AC849" s="3"/>
    </row>
    <row r="850" spans="1:29" ht="12.5" x14ac:dyDescent="0.25">
      <c r="A850" s="3"/>
      <c r="B850" s="3"/>
      <c r="C850" s="3"/>
      <c r="D850" s="20"/>
      <c r="E850" s="20"/>
      <c r="F850" s="3"/>
      <c r="G850" s="20"/>
      <c r="H850" s="20"/>
      <c r="I850" s="20"/>
      <c r="J850" s="20"/>
      <c r="K850" s="3"/>
      <c r="L850" s="3"/>
      <c r="M850" s="3"/>
      <c r="N850" s="3"/>
      <c r="O850" s="3"/>
      <c r="P850" s="3"/>
      <c r="Q850" s="3"/>
      <c r="R850" s="3"/>
      <c r="S850" s="3"/>
      <c r="T850" s="3"/>
      <c r="U850" s="3"/>
      <c r="V850" s="3"/>
      <c r="W850" s="3"/>
      <c r="X850" s="3"/>
      <c r="Y850" s="3"/>
      <c r="Z850" s="3"/>
      <c r="AA850" s="3"/>
      <c r="AB850" s="3"/>
      <c r="AC850" s="3"/>
    </row>
    <row r="851" spans="1:29" ht="12.5" x14ac:dyDescent="0.25">
      <c r="A851" s="3"/>
      <c r="B851" s="3"/>
      <c r="C851" s="3"/>
      <c r="D851" s="20"/>
      <c r="E851" s="20"/>
      <c r="F851" s="3"/>
      <c r="G851" s="20"/>
      <c r="H851" s="20"/>
      <c r="I851" s="20"/>
      <c r="J851" s="20"/>
      <c r="K851" s="3"/>
      <c r="L851" s="3"/>
      <c r="M851" s="3"/>
      <c r="N851" s="3"/>
      <c r="O851" s="3"/>
      <c r="P851" s="3"/>
      <c r="Q851" s="3"/>
      <c r="R851" s="3"/>
      <c r="S851" s="3"/>
      <c r="T851" s="3"/>
      <c r="U851" s="3"/>
      <c r="V851" s="3"/>
      <c r="W851" s="3"/>
      <c r="X851" s="3"/>
      <c r="Y851" s="3"/>
      <c r="Z851" s="3"/>
      <c r="AA851" s="3"/>
      <c r="AB851" s="3"/>
      <c r="AC851" s="3"/>
    </row>
    <row r="852" spans="1:29" ht="12.5" x14ac:dyDescent="0.25">
      <c r="A852" s="3"/>
      <c r="B852" s="3"/>
      <c r="C852" s="3"/>
      <c r="D852" s="20"/>
      <c r="E852" s="20"/>
      <c r="F852" s="3"/>
      <c r="G852" s="20"/>
      <c r="H852" s="20"/>
      <c r="I852" s="20"/>
      <c r="J852" s="20"/>
      <c r="K852" s="3"/>
      <c r="L852" s="3"/>
      <c r="M852" s="3"/>
      <c r="N852" s="3"/>
      <c r="O852" s="3"/>
      <c r="P852" s="3"/>
      <c r="Q852" s="3"/>
      <c r="R852" s="3"/>
      <c r="S852" s="3"/>
      <c r="T852" s="3"/>
      <c r="U852" s="3"/>
      <c r="V852" s="3"/>
      <c r="W852" s="3"/>
      <c r="X852" s="3"/>
      <c r="Y852" s="3"/>
      <c r="Z852" s="3"/>
      <c r="AA852" s="3"/>
      <c r="AB852" s="3"/>
      <c r="AC852" s="3"/>
    </row>
    <row r="853" spans="1:29" ht="12.5" x14ac:dyDescent="0.25">
      <c r="A853" s="3"/>
      <c r="B853" s="3"/>
      <c r="C853" s="3"/>
      <c r="D853" s="20"/>
      <c r="E853" s="20"/>
      <c r="F853" s="3"/>
      <c r="G853" s="20"/>
      <c r="H853" s="20"/>
      <c r="I853" s="20"/>
      <c r="J853" s="20"/>
      <c r="K853" s="3"/>
      <c r="L853" s="3"/>
      <c r="M853" s="3"/>
      <c r="N853" s="3"/>
      <c r="O853" s="3"/>
      <c r="P853" s="3"/>
      <c r="Q853" s="3"/>
      <c r="R853" s="3"/>
      <c r="S853" s="3"/>
      <c r="T853" s="3"/>
      <c r="U853" s="3"/>
      <c r="V853" s="3"/>
      <c r="W853" s="3"/>
      <c r="X853" s="3"/>
      <c r="Y853" s="3"/>
      <c r="Z853" s="3"/>
      <c r="AA853" s="3"/>
      <c r="AB853" s="3"/>
      <c r="AC853" s="3"/>
    </row>
    <row r="854" spans="1:29" ht="12.5" x14ac:dyDescent="0.25">
      <c r="A854" s="3"/>
      <c r="B854" s="3"/>
      <c r="C854" s="3"/>
      <c r="D854" s="20"/>
      <c r="E854" s="20"/>
      <c r="F854" s="3"/>
      <c r="G854" s="20"/>
      <c r="H854" s="20"/>
      <c r="I854" s="20"/>
      <c r="J854" s="20"/>
      <c r="K854" s="3"/>
      <c r="L854" s="3"/>
      <c r="M854" s="3"/>
      <c r="N854" s="3"/>
      <c r="O854" s="3"/>
      <c r="P854" s="3"/>
      <c r="Q854" s="3"/>
      <c r="R854" s="3"/>
      <c r="S854" s="3"/>
      <c r="T854" s="3"/>
      <c r="U854" s="3"/>
      <c r="V854" s="3"/>
      <c r="W854" s="3"/>
      <c r="X854" s="3"/>
      <c r="Y854" s="3"/>
      <c r="Z854" s="3"/>
      <c r="AA854" s="3"/>
      <c r="AB854" s="3"/>
      <c r="AC854" s="3"/>
    </row>
    <row r="855" spans="1:29" ht="12.5" x14ac:dyDescent="0.25">
      <c r="A855" s="3"/>
      <c r="B855" s="3"/>
      <c r="C855" s="3"/>
      <c r="D855" s="20"/>
      <c r="E855" s="20"/>
      <c r="F855" s="3"/>
      <c r="G855" s="20"/>
      <c r="H855" s="20"/>
      <c r="I855" s="20"/>
      <c r="J855" s="20"/>
      <c r="K855" s="3"/>
      <c r="L855" s="3"/>
      <c r="M855" s="3"/>
      <c r="N855" s="3"/>
      <c r="O855" s="3"/>
      <c r="P855" s="3"/>
      <c r="Q855" s="3"/>
      <c r="R855" s="3"/>
      <c r="S855" s="3"/>
      <c r="T855" s="3"/>
      <c r="U855" s="3"/>
      <c r="V855" s="3"/>
      <c r="W855" s="3"/>
      <c r="X855" s="3"/>
      <c r="Y855" s="3"/>
      <c r="Z855" s="3"/>
      <c r="AA855" s="3"/>
      <c r="AB855" s="3"/>
      <c r="AC855" s="3"/>
    </row>
    <row r="856" spans="1:29" ht="12.5" x14ac:dyDescent="0.25">
      <c r="A856" s="3"/>
      <c r="B856" s="3"/>
      <c r="C856" s="3"/>
      <c r="D856" s="20"/>
      <c r="E856" s="20"/>
      <c r="F856" s="3"/>
      <c r="G856" s="20"/>
      <c r="H856" s="20"/>
      <c r="I856" s="20"/>
      <c r="J856" s="20"/>
      <c r="K856" s="3"/>
      <c r="L856" s="3"/>
      <c r="M856" s="3"/>
      <c r="N856" s="3"/>
      <c r="O856" s="3"/>
      <c r="P856" s="3"/>
      <c r="Q856" s="3"/>
      <c r="R856" s="3"/>
      <c r="S856" s="3"/>
      <c r="T856" s="3"/>
      <c r="U856" s="3"/>
      <c r="V856" s="3"/>
      <c r="W856" s="3"/>
      <c r="X856" s="3"/>
      <c r="Y856" s="3"/>
      <c r="Z856" s="3"/>
      <c r="AA856" s="3"/>
      <c r="AB856" s="3"/>
      <c r="AC856" s="3"/>
    </row>
    <row r="857" spans="1:29" ht="12.5" x14ac:dyDescent="0.25">
      <c r="A857" s="3"/>
      <c r="B857" s="3"/>
      <c r="C857" s="3"/>
      <c r="D857" s="20"/>
      <c r="E857" s="20"/>
      <c r="F857" s="3"/>
      <c r="G857" s="20"/>
      <c r="H857" s="20"/>
      <c r="I857" s="20"/>
      <c r="J857" s="20"/>
      <c r="K857" s="3"/>
      <c r="L857" s="3"/>
      <c r="M857" s="3"/>
      <c r="N857" s="3"/>
      <c r="O857" s="3"/>
      <c r="P857" s="3"/>
      <c r="Q857" s="3"/>
      <c r="R857" s="3"/>
      <c r="S857" s="3"/>
      <c r="T857" s="3"/>
      <c r="U857" s="3"/>
      <c r="V857" s="3"/>
      <c r="W857" s="3"/>
      <c r="X857" s="3"/>
      <c r="Y857" s="3"/>
      <c r="Z857" s="3"/>
      <c r="AA857" s="3"/>
      <c r="AB857" s="3"/>
      <c r="AC857" s="3"/>
    </row>
    <row r="858" spans="1:29" ht="12.5" x14ac:dyDescent="0.25">
      <c r="A858" s="3"/>
      <c r="B858" s="3"/>
      <c r="C858" s="3"/>
      <c r="D858" s="20"/>
      <c r="E858" s="20"/>
      <c r="F858" s="3"/>
      <c r="G858" s="20"/>
      <c r="H858" s="20"/>
      <c r="I858" s="20"/>
      <c r="J858" s="20"/>
      <c r="K858" s="3"/>
      <c r="L858" s="3"/>
      <c r="M858" s="3"/>
      <c r="N858" s="3"/>
      <c r="O858" s="3"/>
      <c r="P858" s="3"/>
      <c r="Q858" s="3"/>
      <c r="R858" s="3"/>
      <c r="S858" s="3"/>
      <c r="T858" s="3"/>
      <c r="U858" s="3"/>
      <c r="V858" s="3"/>
      <c r="W858" s="3"/>
      <c r="X858" s="3"/>
      <c r="Y858" s="3"/>
      <c r="Z858" s="3"/>
      <c r="AA858" s="3"/>
      <c r="AB858" s="3"/>
      <c r="AC858" s="3"/>
    </row>
    <row r="859" spans="1:29" ht="12.5" x14ac:dyDescent="0.25">
      <c r="A859" s="3"/>
      <c r="B859" s="3"/>
      <c r="C859" s="3"/>
      <c r="D859" s="20"/>
      <c r="E859" s="20"/>
      <c r="F859" s="3"/>
      <c r="G859" s="20"/>
      <c r="H859" s="20"/>
      <c r="I859" s="20"/>
      <c r="J859" s="20"/>
      <c r="K859" s="3"/>
      <c r="L859" s="3"/>
      <c r="M859" s="3"/>
      <c r="N859" s="3"/>
      <c r="O859" s="3"/>
      <c r="P859" s="3"/>
      <c r="Q859" s="3"/>
      <c r="R859" s="3"/>
      <c r="S859" s="3"/>
      <c r="T859" s="3"/>
      <c r="U859" s="3"/>
      <c r="V859" s="3"/>
      <c r="W859" s="3"/>
      <c r="X859" s="3"/>
      <c r="Y859" s="3"/>
      <c r="Z859" s="3"/>
      <c r="AA859" s="3"/>
      <c r="AB859" s="3"/>
      <c r="AC859" s="3"/>
    </row>
    <row r="860" spans="1:29" ht="12.5" x14ac:dyDescent="0.25">
      <c r="A860" s="3"/>
      <c r="B860" s="3"/>
      <c r="C860" s="3"/>
      <c r="D860" s="20"/>
      <c r="E860" s="20"/>
      <c r="F860" s="3"/>
      <c r="G860" s="20"/>
      <c r="H860" s="20"/>
      <c r="I860" s="20"/>
      <c r="J860" s="20"/>
      <c r="K860" s="3"/>
      <c r="L860" s="3"/>
      <c r="M860" s="3"/>
      <c r="N860" s="3"/>
      <c r="O860" s="3"/>
      <c r="P860" s="3"/>
      <c r="Q860" s="3"/>
      <c r="R860" s="3"/>
      <c r="S860" s="3"/>
      <c r="T860" s="3"/>
      <c r="U860" s="3"/>
      <c r="V860" s="3"/>
      <c r="W860" s="3"/>
      <c r="X860" s="3"/>
      <c r="Y860" s="3"/>
      <c r="Z860" s="3"/>
      <c r="AA860" s="3"/>
      <c r="AB860" s="3"/>
      <c r="AC860" s="3"/>
    </row>
    <row r="861" spans="1:29" ht="12.5" x14ac:dyDescent="0.25">
      <c r="A861" s="3"/>
      <c r="B861" s="3"/>
      <c r="C861" s="3"/>
      <c r="D861" s="20"/>
      <c r="E861" s="20"/>
      <c r="F861" s="3"/>
      <c r="G861" s="20"/>
      <c r="H861" s="20"/>
      <c r="I861" s="20"/>
      <c r="J861" s="20"/>
      <c r="K861" s="3"/>
      <c r="L861" s="3"/>
      <c r="M861" s="3"/>
      <c r="N861" s="3"/>
      <c r="O861" s="3"/>
      <c r="P861" s="3"/>
      <c r="Q861" s="3"/>
      <c r="R861" s="3"/>
      <c r="S861" s="3"/>
      <c r="T861" s="3"/>
      <c r="U861" s="3"/>
      <c r="V861" s="3"/>
      <c r="W861" s="3"/>
      <c r="X861" s="3"/>
      <c r="Y861" s="3"/>
      <c r="Z861" s="3"/>
      <c r="AA861" s="3"/>
      <c r="AB861" s="3"/>
      <c r="AC861" s="3"/>
    </row>
    <row r="862" spans="1:29" ht="12.5" x14ac:dyDescent="0.25">
      <c r="A862" s="3"/>
      <c r="B862" s="3"/>
      <c r="C862" s="3"/>
      <c r="D862" s="20"/>
      <c r="E862" s="20"/>
      <c r="F862" s="3"/>
      <c r="G862" s="20"/>
      <c r="H862" s="20"/>
      <c r="I862" s="20"/>
      <c r="J862" s="20"/>
      <c r="K862" s="3"/>
      <c r="L862" s="3"/>
      <c r="M862" s="3"/>
      <c r="N862" s="3"/>
      <c r="O862" s="3"/>
      <c r="P862" s="3"/>
      <c r="Q862" s="3"/>
      <c r="R862" s="3"/>
      <c r="S862" s="3"/>
      <c r="T862" s="3"/>
      <c r="U862" s="3"/>
      <c r="V862" s="3"/>
      <c r="W862" s="3"/>
      <c r="X862" s="3"/>
      <c r="Y862" s="3"/>
      <c r="Z862" s="3"/>
      <c r="AA862" s="3"/>
      <c r="AB862" s="3"/>
      <c r="AC862" s="3"/>
    </row>
    <row r="863" spans="1:29" ht="12.5" x14ac:dyDescent="0.25">
      <c r="A863" s="3"/>
      <c r="B863" s="3"/>
      <c r="C863" s="3"/>
      <c r="D863" s="20"/>
      <c r="E863" s="20"/>
      <c r="F863" s="3"/>
      <c r="G863" s="20"/>
      <c r="H863" s="20"/>
      <c r="I863" s="20"/>
      <c r="J863" s="20"/>
      <c r="K863" s="3"/>
      <c r="L863" s="3"/>
      <c r="M863" s="3"/>
      <c r="N863" s="3"/>
      <c r="O863" s="3"/>
      <c r="P863" s="3"/>
      <c r="Q863" s="3"/>
      <c r="R863" s="3"/>
      <c r="S863" s="3"/>
      <c r="T863" s="3"/>
      <c r="U863" s="3"/>
      <c r="V863" s="3"/>
      <c r="W863" s="3"/>
      <c r="X863" s="3"/>
      <c r="Y863" s="3"/>
      <c r="Z863" s="3"/>
      <c r="AA863" s="3"/>
      <c r="AB863" s="3"/>
      <c r="AC863" s="3"/>
    </row>
    <row r="864" spans="1:29" ht="12.5" x14ac:dyDescent="0.25">
      <c r="A864" s="3"/>
      <c r="B864" s="3"/>
      <c r="C864" s="3"/>
      <c r="D864" s="20"/>
      <c r="E864" s="20"/>
      <c r="F864" s="3"/>
      <c r="G864" s="20"/>
      <c r="H864" s="20"/>
      <c r="I864" s="20"/>
      <c r="J864" s="20"/>
      <c r="K864" s="3"/>
      <c r="L864" s="3"/>
      <c r="M864" s="3"/>
      <c r="N864" s="3"/>
      <c r="O864" s="3"/>
      <c r="P864" s="3"/>
      <c r="Q864" s="3"/>
      <c r="R864" s="3"/>
      <c r="S864" s="3"/>
      <c r="T864" s="3"/>
      <c r="U864" s="3"/>
      <c r="V864" s="3"/>
      <c r="W864" s="3"/>
      <c r="X864" s="3"/>
      <c r="Y864" s="3"/>
      <c r="Z864" s="3"/>
      <c r="AA864" s="3"/>
      <c r="AB864" s="3"/>
      <c r="AC864" s="3"/>
    </row>
    <row r="865" spans="1:29" ht="12.5" x14ac:dyDescent="0.25">
      <c r="A865" s="3"/>
      <c r="B865" s="3"/>
      <c r="C865" s="3"/>
      <c r="D865" s="20"/>
      <c r="E865" s="20"/>
      <c r="F865" s="3"/>
      <c r="G865" s="20"/>
      <c r="H865" s="20"/>
      <c r="I865" s="20"/>
      <c r="J865" s="20"/>
      <c r="K865" s="3"/>
      <c r="L865" s="3"/>
      <c r="M865" s="3"/>
      <c r="N865" s="3"/>
      <c r="O865" s="3"/>
      <c r="P865" s="3"/>
      <c r="Q865" s="3"/>
      <c r="R865" s="3"/>
      <c r="S865" s="3"/>
      <c r="T865" s="3"/>
      <c r="U865" s="3"/>
      <c r="V865" s="3"/>
      <c r="W865" s="3"/>
      <c r="X865" s="3"/>
      <c r="Y865" s="3"/>
      <c r="Z865" s="3"/>
      <c r="AA865" s="3"/>
      <c r="AB865" s="3"/>
      <c r="AC865" s="3"/>
    </row>
    <row r="866" spans="1:29" ht="12.5" x14ac:dyDescent="0.25">
      <c r="A866" s="3"/>
      <c r="B866" s="3"/>
      <c r="C866" s="3"/>
      <c r="D866" s="20"/>
      <c r="E866" s="20"/>
      <c r="F866" s="3"/>
      <c r="G866" s="20"/>
      <c r="H866" s="20"/>
      <c r="I866" s="20"/>
      <c r="J866" s="20"/>
      <c r="K866" s="3"/>
      <c r="L866" s="3"/>
      <c r="M866" s="3"/>
      <c r="N866" s="3"/>
      <c r="O866" s="3"/>
      <c r="P866" s="3"/>
      <c r="Q866" s="3"/>
      <c r="R866" s="3"/>
      <c r="S866" s="3"/>
      <c r="T866" s="3"/>
      <c r="U866" s="3"/>
      <c r="V866" s="3"/>
      <c r="W866" s="3"/>
      <c r="X866" s="3"/>
      <c r="Y866" s="3"/>
      <c r="Z866" s="3"/>
      <c r="AA866" s="3"/>
      <c r="AB866" s="3"/>
      <c r="AC866" s="3"/>
    </row>
    <row r="867" spans="1:29" ht="12.5" x14ac:dyDescent="0.25">
      <c r="A867" s="3"/>
      <c r="B867" s="3"/>
      <c r="C867" s="3"/>
      <c r="D867" s="20"/>
      <c r="E867" s="20"/>
      <c r="F867" s="3"/>
      <c r="G867" s="20"/>
      <c r="H867" s="20"/>
      <c r="I867" s="20"/>
      <c r="J867" s="20"/>
      <c r="K867" s="3"/>
      <c r="L867" s="3"/>
      <c r="M867" s="3"/>
      <c r="N867" s="3"/>
      <c r="O867" s="3"/>
      <c r="P867" s="3"/>
      <c r="Q867" s="3"/>
      <c r="R867" s="3"/>
      <c r="S867" s="3"/>
      <c r="T867" s="3"/>
      <c r="U867" s="3"/>
      <c r="V867" s="3"/>
      <c r="W867" s="3"/>
      <c r="X867" s="3"/>
      <c r="Y867" s="3"/>
      <c r="Z867" s="3"/>
      <c r="AA867" s="3"/>
      <c r="AB867" s="3"/>
      <c r="AC867" s="3"/>
    </row>
    <row r="868" spans="1:29" ht="12.5" x14ac:dyDescent="0.25">
      <c r="A868" s="3"/>
      <c r="B868" s="3"/>
      <c r="C868" s="3"/>
      <c r="D868" s="20"/>
      <c r="E868" s="20"/>
      <c r="F868" s="3"/>
      <c r="G868" s="20"/>
      <c r="H868" s="20"/>
      <c r="I868" s="20"/>
      <c r="J868" s="20"/>
      <c r="K868" s="3"/>
      <c r="L868" s="3"/>
      <c r="M868" s="3"/>
      <c r="N868" s="3"/>
      <c r="O868" s="3"/>
      <c r="P868" s="3"/>
      <c r="Q868" s="3"/>
      <c r="R868" s="3"/>
      <c r="S868" s="3"/>
      <c r="T868" s="3"/>
      <c r="U868" s="3"/>
      <c r="V868" s="3"/>
      <c r="W868" s="3"/>
      <c r="X868" s="3"/>
      <c r="Y868" s="3"/>
      <c r="Z868" s="3"/>
      <c r="AA868" s="3"/>
      <c r="AB868" s="3"/>
      <c r="AC868" s="3"/>
    </row>
    <row r="869" spans="1:29" ht="12.5" x14ac:dyDescent="0.25">
      <c r="A869" s="3"/>
      <c r="B869" s="3"/>
      <c r="C869" s="3"/>
      <c r="D869" s="20"/>
      <c r="E869" s="20"/>
      <c r="F869" s="3"/>
      <c r="G869" s="20"/>
      <c r="H869" s="20"/>
      <c r="I869" s="20"/>
      <c r="J869" s="20"/>
      <c r="K869" s="3"/>
      <c r="L869" s="3"/>
      <c r="M869" s="3"/>
      <c r="N869" s="3"/>
      <c r="O869" s="3"/>
      <c r="P869" s="3"/>
      <c r="Q869" s="3"/>
      <c r="R869" s="3"/>
      <c r="S869" s="3"/>
      <c r="T869" s="3"/>
      <c r="U869" s="3"/>
      <c r="V869" s="3"/>
      <c r="W869" s="3"/>
      <c r="X869" s="3"/>
      <c r="Y869" s="3"/>
      <c r="Z869" s="3"/>
      <c r="AA869" s="3"/>
      <c r="AB869" s="3"/>
      <c r="AC869" s="3"/>
    </row>
    <row r="870" spans="1:29" ht="12.5" x14ac:dyDescent="0.25">
      <c r="A870" s="3"/>
      <c r="B870" s="3"/>
      <c r="C870" s="3"/>
      <c r="D870" s="20"/>
      <c r="E870" s="20"/>
      <c r="F870" s="3"/>
      <c r="G870" s="20"/>
      <c r="H870" s="20"/>
      <c r="I870" s="20"/>
      <c r="J870" s="20"/>
      <c r="K870" s="3"/>
      <c r="L870" s="3"/>
      <c r="M870" s="3"/>
      <c r="N870" s="3"/>
      <c r="O870" s="3"/>
      <c r="P870" s="3"/>
      <c r="Q870" s="3"/>
      <c r="R870" s="3"/>
      <c r="S870" s="3"/>
      <c r="T870" s="3"/>
      <c r="U870" s="3"/>
      <c r="V870" s="3"/>
      <c r="W870" s="3"/>
      <c r="X870" s="3"/>
      <c r="Y870" s="3"/>
      <c r="Z870" s="3"/>
      <c r="AA870" s="3"/>
      <c r="AB870" s="3"/>
      <c r="AC870" s="3"/>
    </row>
    <row r="871" spans="1:29" ht="12.5" x14ac:dyDescent="0.25">
      <c r="A871" s="3"/>
      <c r="B871" s="3"/>
      <c r="C871" s="3"/>
      <c r="D871" s="20"/>
      <c r="E871" s="20"/>
      <c r="F871" s="3"/>
      <c r="G871" s="20"/>
      <c r="H871" s="20"/>
      <c r="I871" s="20"/>
      <c r="J871" s="20"/>
      <c r="K871" s="3"/>
      <c r="L871" s="3"/>
      <c r="M871" s="3"/>
      <c r="N871" s="3"/>
      <c r="O871" s="3"/>
      <c r="P871" s="3"/>
      <c r="Q871" s="3"/>
      <c r="R871" s="3"/>
      <c r="S871" s="3"/>
      <c r="T871" s="3"/>
      <c r="U871" s="3"/>
      <c r="V871" s="3"/>
      <c r="W871" s="3"/>
      <c r="X871" s="3"/>
      <c r="Y871" s="3"/>
      <c r="Z871" s="3"/>
      <c r="AA871" s="3"/>
      <c r="AB871" s="3"/>
      <c r="AC871" s="3"/>
    </row>
    <row r="872" spans="1:29" ht="12.5" x14ac:dyDescent="0.25">
      <c r="A872" s="3"/>
      <c r="B872" s="3"/>
      <c r="C872" s="3"/>
      <c r="D872" s="20"/>
      <c r="E872" s="20"/>
      <c r="F872" s="3"/>
      <c r="G872" s="20"/>
      <c r="H872" s="20"/>
      <c r="I872" s="20"/>
      <c r="J872" s="20"/>
      <c r="K872" s="3"/>
      <c r="L872" s="3"/>
      <c r="M872" s="3"/>
      <c r="N872" s="3"/>
      <c r="O872" s="3"/>
      <c r="P872" s="3"/>
      <c r="Q872" s="3"/>
      <c r="R872" s="3"/>
      <c r="S872" s="3"/>
      <c r="T872" s="3"/>
      <c r="U872" s="3"/>
      <c r="V872" s="3"/>
      <c r="W872" s="3"/>
      <c r="X872" s="3"/>
      <c r="Y872" s="3"/>
      <c r="Z872" s="3"/>
      <c r="AA872" s="3"/>
      <c r="AB872" s="3"/>
      <c r="AC872" s="3"/>
    </row>
    <row r="873" spans="1:29" ht="12.5" x14ac:dyDescent="0.25">
      <c r="A873" s="3"/>
      <c r="B873" s="3"/>
      <c r="C873" s="3"/>
      <c r="D873" s="20"/>
      <c r="E873" s="20"/>
      <c r="F873" s="3"/>
      <c r="G873" s="20"/>
      <c r="H873" s="20"/>
      <c r="I873" s="20"/>
      <c r="J873" s="20"/>
      <c r="K873" s="3"/>
      <c r="L873" s="3"/>
      <c r="M873" s="3"/>
      <c r="N873" s="3"/>
      <c r="O873" s="3"/>
      <c r="P873" s="3"/>
      <c r="Q873" s="3"/>
      <c r="R873" s="3"/>
      <c r="S873" s="3"/>
      <c r="T873" s="3"/>
      <c r="U873" s="3"/>
      <c r="V873" s="3"/>
      <c r="W873" s="3"/>
      <c r="X873" s="3"/>
      <c r="Y873" s="3"/>
      <c r="Z873" s="3"/>
      <c r="AA873" s="3"/>
      <c r="AB873" s="3"/>
      <c r="AC873" s="3"/>
    </row>
    <row r="874" spans="1:29" ht="12.5" x14ac:dyDescent="0.25">
      <c r="A874" s="3"/>
      <c r="B874" s="3"/>
      <c r="C874" s="3"/>
      <c r="D874" s="20"/>
      <c r="E874" s="20"/>
      <c r="F874" s="3"/>
      <c r="G874" s="20"/>
      <c r="H874" s="20"/>
      <c r="I874" s="20"/>
      <c r="J874" s="20"/>
      <c r="K874" s="3"/>
      <c r="L874" s="3"/>
      <c r="M874" s="3"/>
      <c r="N874" s="3"/>
      <c r="O874" s="3"/>
      <c r="P874" s="3"/>
      <c r="Q874" s="3"/>
      <c r="R874" s="3"/>
      <c r="S874" s="3"/>
      <c r="T874" s="3"/>
      <c r="U874" s="3"/>
      <c r="V874" s="3"/>
      <c r="W874" s="3"/>
      <c r="X874" s="3"/>
      <c r="Y874" s="3"/>
      <c r="Z874" s="3"/>
      <c r="AA874" s="3"/>
      <c r="AB874" s="3"/>
      <c r="AC874" s="3"/>
    </row>
    <row r="875" spans="1:29" ht="12.5" x14ac:dyDescent="0.25">
      <c r="A875" s="3"/>
      <c r="B875" s="3"/>
      <c r="C875" s="3"/>
      <c r="D875" s="20"/>
      <c r="E875" s="20"/>
      <c r="F875" s="3"/>
      <c r="G875" s="20"/>
      <c r="H875" s="20"/>
      <c r="I875" s="20"/>
      <c r="J875" s="20"/>
      <c r="K875" s="3"/>
      <c r="L875" s="3"/>
      <c r="M875" s="3"/>
      <c r="N875" s="3"/>
      <c r="O875" s="3"/>
      <c r="P875" s="3"/>
      <c r="Q875" s="3"/>
      <c r="R875" s="3"/>
      <c r="S875" s="3"/>
      <c r="T875" s="3"/>
      <c r="U875" s="3"/>
      <c r="V875" s="3"/>
      <c r="W875" s="3"/>
      <c r="X875" s="3"/>
      <c r="Y875" s="3"/>
      <c r="Z875" s="3"/>
      <c r="AA875" s="3"/>
      <c r="AB875" s="3"/>
      <c r="AC875" s="3"/>
    </row>
    <row r="876" spans="1:29" ht="12.5" x14ac:dyDescent="0.25">
      <c r="A876" s="3"/>
      <c r="B876" s="3"/>
      <c r="C876" s="3"/>
      <c r="D876" s="20"/>
      <c r="E876" s="20"/>
      <c r="F876" s="3"/>
      <c r="G876" s="20"/>
      <c r="H876" s="20"/>
      <c r="I876" s="20"/>
      <c r="J876" s="20"/>
      <c r="K876" s="3"/>
      <c r="L876" s="3"/>
      <c r="M876" s="3"/>
      <c r="N876" s="3"/>
      <c r="O876" s="3"/>
      <c r="P876" s="3"/>
      <c r="Q876" s="3"/>
      <c r="R876" s="3"/>
      <c r="S876" s="3"/>
      <c r="T876" s="3"/>
      <c r="U876" s="3"/>
      <c r="V876" s="3"/>
      <c r="W876" s="3"/>
      <c r="X876" s="3"/>
      <c r="Y876" s="3"/>
      <c r="Z876" s="3"/>
      <c r="AA876" s="3"/>
      <c r="AB876" s="3"/>
      <c r="AC876" s="3"/>
    </row>
    <row r="877" spans="1:29" ht="12.5" x14ac:dyDescent="0.25">
      <c r="A877" s="3"/>
      <c r="B877" s="3"/>
      <c r="C877" s="3"/>
      <c r="D877" s="20"/>
      <c r="E877" s="20"/>
      <c r="F877" s="3"/>
      <c r="G877" s="20"/>
      <c r="H877" s="20"/>
      <c r="I877" s="20"/>
      <c r="J877" s="20"/>
      <c r="K877" s="3"/>
      <c r="L877" s="3"/>
      <c r="M877" s="3"/>
      <c r="N877" s="3"/>
      <c r="O877" s="3"/>
      <c r="P877" s="3"/>
      <c r="Q877" s="3"/>
      <c r="R877" s="3"/>
      <c r="S877" s="3"/>
      <c r="T877" s="3"/>
      <c r="U877" s="3"/>
      <c r="V877" s="3"/>
      <c r="W877" s="3"/>
      <c r="X877" s="3"/>
      <c r="Y877" s="3"/>
      <c r="Z877" s="3"/>
      <c r="AA877" s="3"/>
      <c r="AB877" s="3"/>
      <c r="AC877" s="3"/>
    </row>
    <row r="878" spans="1:29" ht="12.5" x14ac:dyDescent="0.25">
      <c r="A878" s="3"/>
      <c r="B878" s="3"/>
      <c r="C878" s="3"/>
      <c r="D878" s="20"/>
      <c r="E878" s="20"/>
      <c r="F878" s="3"/>
      <c r="G878" s="20"/>
      <c r="H878" s="20"/>
      <c r="I878" s="20"/>
      <c r="J878" s="20"/>
      <c r="K878" s="3"/>
      <c r="L878" s="3"/>
      <c r="M878" s="3"/>
      <c r="N878" s="3"/>
      <c r="O878" s="3"/>
      <c r="P878" s="3"/>
      <c r="Q878" s="3"/>
      <c r="R878" s="3"/>
      <c r="S878" s="3"/>
      <c r="T878" s="3"/>
      <c r="U878" s="3"/>
      <c r="V878" s="3"/>
      <c r="W878" s="3"/>
      <c r="X878" s="3"/>
      <c r="Y878" s="3"/>
      <c r="Z878" s="3"/>
      <c r="AA878" s="3"/>
      <c r="AB878" s="3"/>
      <c r="AC878" s="3"/>
    </row>
    <row r="879" spans="1:29" ht="12.5" x14ac:dyDescent="0.25">
      <c r="A879" s="3"/>
      <c r="B879" s="3"/>
      <c r="C879" s="3"/>
      <c r="D879" s="20"/>
      <c r="E879" s="20"/>
      <c r="F879" s="3"/>
      <c r="G879" s="20"/>
      <c r="H879" s="20"/>
      <c r="I879" s="20"/>
      <c r="J879" s="20"/>
      <c r="K879" s="3"/>
      <c r="L879" s="3"/>
      <c r="M879" s="3"/>
      <c r="N879" s="3"/>
      <c r="O879" s="3"/>
      <c r="P879" s="3"/>
      <c r="Q879" s="3"/>
      <c r="R879" s="3"/>
      <c r="S879" s="3"/>
      <c r="T879" s="3"/>
      <c r="U879" s="3"/>
      <c r="V879" s="3"/>
      <c r="W879" s="3"/>
      <c r="X879" s="3"/>
      <c r="Y879" s="3"/>
      <c r="Z879" s="3"/>
      <c r="AA879" s="3"/>
      <c r="AB879" s="3"/>
      <c r="AC879" s="3"/>
    </row>
    <row r="880" spans="1:29" ht="12.5" x14ac:dyDescent="0.25">
      <c r="A880" s="3"/>
      <c r="B880" s="3"/>
      <c r="C880" s="3"/>
      <c r="D880" s="20"/>
      <c r="E880" s="20"/>
      <c r="F880" s="3"/>
      <c r="G880" s="20"/>
      <c r="H880" s="20"/>
      <c r="I880" s="20"/>
      <c r="J880" s="20"/>
      <c r="K880" s="3"/>
      <c r="L880" s="3"/>
      <c r="M880" s="3"/>
      <c r="N880" s="3"/>
      <c r="O880" s="3"/>
      <c r="P880" s="3"/>
      <c r="Q880" s="3"/>
      <c r="R880" s="3"/>
      <c r="S880" s="3"/>
      <c r="T880" s="3"/>
      <c r="U880" s="3"/>
      <c r="V880" s="3"/>
      <c r="W880" s="3"/>
      <c r="X880" s="3"/>
      <c r="Y880" s="3"/>
      <c r="Z880" s="3"/>
      <c r="AA880" s="3"/>
      <c r="AB880" s="3"/>
      <c r="AC880" s="3"/>
    </row>
    <row r="881" spans="1:29" ht="12.5" x14ac:dyDescent="0.25">
      <c r="A881" s="3"/>
      <c r="B881" s="3"/>
      <c r="C881" s="3"/>
      <c r="D881" s="20"/>
      <c r="E881" s="20"/>
      <c r="F881" s="3"/>
      <c r="G881" s="20"/>
      <c r="H881" s="20"/>
      <c r="I881" s="20"/>
      <c r="J881" s="20"/>
      <c r="K881" s="3"/>
      <c r="L881" s="3"/>
      <c r="M881" s="3"/>
      <c r="N881" s="3"/>
      <c r="O881" s="3"/>
      <c r="P881" s="3"/>
      <c r="Q881" s="3"/>
      <c r="R881" s="3"/>
      <c r="S881" s="3"/>
      <c r="T881" s="3"/>
      <c r="U881" s="3"/>
      <c r="V881" s="3"/>
      <c r="W881" s="3"/>
      <c r="X881" s="3"/>
      <c r="Y881" s="3"/>
      <c r="Z881" s="3"/>
      <c r="AA881" s="3"/>
      <c r="AB881" s="3"/>
      <c r="AC881" s="3"/>
    </row>
    <row r="882" spans="1:29" ht="12.5" x14ac:dyDescent="0.25">
      <c r="A882" s="3"/>
      <c r="B882" s="3"/>
      <c r="C882" s="3"/>
      <c r="D882" s="20"/>
      <c r="E882" s="20"/>
      <c r="F882" s="3"/>
      <c r="G882" s="20"/>
      <c r="H882" s="20"/>
      <c r="I882" s="20"/>
      <c r="J882" s="20"/>
      <c r="K882" s="3"/>
      <c r="L882" s="3"/>
      <c r="M882" s="3"/>
      <c r="N882" s="3"/>
      <c r="O882" s="3"/>
      <c r="P882" s="3"/>
      <c r="Q882" s="3"/>
      <c r="R882" s="3"/>
      <c r="S882" s="3"/>
      <c r="T882" s="3"/>
      <c r="U882" s="3"/>
      <c r="V882" s="3"/>
      <c r="W882" s="3"/>
      <c r="X882" s="3"/>
      <c r="Y882" s="3"/>
      <c r="Z882" s="3"/>
      <c r="AA882" s="3"/>
      <c r="AB882" s="3"/>
      <c r="AC882" s="3"/>
    </row>
    <row r="883" spans="1:29" ht="12.5" x14ac:dyDescent="0.25">
      <c r="A883" s="3"/>
      <c r="B883" s="3"/>
      <c r="C883" s="3"/>
      <c r="D883" s="20"/>
      <c r="E883" s="20"/>
      <c r="F883" s="3"/>
      <c r="G883" s="20"/>
      <c r="H883" s="20"/>
      <c r="I883" s="20"/>
      <c r="J883" s="20"/>
      <c r="K883" s="3"/>
      <c r="L883" s="3"/>
      <c r="M883" s="3"/>
      <c r="N883" s="3"/>
      <c r="O883" s="3"/>
      <c r="P883" s="3"/>
      <c r="Q883" s="3"/>
      <c r="R883" s="3"/>
      <c r="S883" s="3"/>
      <c r="T883" s="3"/>
      <c r="U883" s="3"/>
      <c r="V883" s="3"/>
      <c r="W883" s="3"/>
      <c r="X883" s="3"/>
      <c r="Y883" s="3"/>
      <c r="Z883" s="3"/>
      <c r="AA883" s="3"/>
      <c r="AB883" s="3"/>
      <c r="AC883" s="3"/>
    </row>
    <row r="884" spans="1:29" ht="12.5" x14ac:dyDescent="0.25">
      <c r="A884" s="3"/>
      <c r="B884" s="3"/>
      <c r="C884" s="3"/>
      <c r="D884" s="20"/>
      <c r="E884" s="20"/>
      <c r="F884" s="3"/>
      <c r="G884" s="20"/>
      <c r="H884" s="20"/>
      <c r="I884" s="20"/>
      <c r="J884" s="20"/>
      <c r="K884" s="3"/>
      <c r="L884" s="3"/>
      <c r="M884" s="3"/>
      <c r="N884" s="3"/>
      <c r="O884" s="3"/>
      <c r="P884" s="3"/>
      <c r="Q884" s="3"/>
      <c r="R884" s="3"/>
      <c r="S884" s="3"/>
      <c r="T884" s="3"/>
      <c r="U884" s="3"/>
      <c r="V884" s="3"/>
      <c r="W884" s="3"/>
      <c r="X884" s="3"/>
      <c r="Y884" s="3"/>
      <c r="Z884" s="3"/>
      <c r="AA884" s="3"/>
      <c r="AB884" s="3"/>
      <c r="AC884" s="3"/>
    </row>
    <row r="885" spans="1:29" ht="12.5" x14ac:dyDescent="0.25">
      <c r="A885" s="3"/>
      <c r="B885" s="3"/>
      <c r="C885" s="3"/>
      <c r="D885" s="20"/>
      <c r="E885" s="20"/>
      <c r="F885" s="3"/>
      <c r="G885" s="20"/>
      <c r="H885" s="20"/>
      <c r="I885" s="20"/>
      <c r="J885" s="20"/>
      <c r="K885" s="3"/>
      <c r="L885" s="3"/>
      <c r="M885" s="3"/>
      <c r="N885" s="3"/>
      <c r="O885" s="3"/>
      <c r="P885" s="3"/>
      <c r="Q885" s="3"/>
      <c r="R885" s="3"/>
      <c r="S885" s="3"/>
      <c r="T885" s="3"/>
      <c r="U885" s="3"/>
      <c r="V885" s="3"/>
      <c r="W885" s="3"/>
      <c r="X885" s="3"/>
      <c r="Y885" s="3"/>
      <c r="Z885" s="3"/>
      <c r="AA885" s="3"/>
      <c r="AB885" s="3"/>
      <c r="AC885" s="3"/>
    </row>
    <row r="886" spans="1:29" ht="12.5" x14ac:dyDescent="0.25">
      <c r="A886" s="3"/>
      <c r="B886" s="3"/>
      <c r="C886" s="3"/>
      <c r="D886" s="20"/>
      <c r="E886" s="20"/>
      <c r="F886" s="3"/>
      <c r="G886" s="20"/>
      <c r="H886" s="20"/>
      <c r="I886" s="20"/>
      <c r="J886" s="20"/>
      <c r="K886" s="3"/>
      <c r="L886" s="3"/>
      <c r="M886" s="3"/>
      <c r="N886" s="3"/>
      <c r="O886" s="3"/>
      <c r="P886" s="3"/>
      <c r="Q886" s="3"/>
      <c r="R886" s="3"/>
      <c r="S886" s="3"/>
      <c r="T886" s="3"/>
      <c r="U886" s="3"/>
      <c r="V886" s="3"/>
      <c r="W886" s="3"/>
      <c r="X886" s="3"/>
      <c r="Y886" s="3"/>
      <c r="Z886" s="3"/>
      <c r="AA886" s="3"/>
      <c r="AB886" s="3"/>
      <c r="AC886" s="3"/>
    </row>
    <row r="887" spans="1:29" ht="12.5" x14ac:dyDescent="0.25">
      <c r="A887" s="3"/>
      <c r="B887" s="3"/>
      <c r="C887" s="3"/>
      <c r="D887" s="20"/>
      <c r="E887" s="20"/>
      <c r="F887" s="3"/>
      <c r="G887" s="20"/>
      <c r="H887" s="20"/>
      <c r="I887" s="20"/>
      <c r="J887" s="20"/>
      <c r="K887" s="3"/>
      <c r="L887" s="3"/>
      <c r="M887" s="3"/>
      <c r="N887" s="3"/>
      <c r="O887" s="3"/>
      <c r="P887" s="3"/>
      <c r="Q887" s="3"/>
      <c r="R887" s="3"/>
      <c r="S887" s="3"/>
      <c r="T887" s="3"/>
      <c r="U887" s="3"/>
      <c r="V887" s="3"/>
      <c r="W887" s="3"/>
      <c r="X887" s="3"/>
      <c r="Y887" s="3"/>
      <c r="Z887" s="3"/>
      <c r="AA887" s="3"/>
      <c r="AB887" s="3"/>
      <c r="AC887" s="3"/>
    </row>
    <row r="888" spans="1:29" ht="12.5" x14ac:dyDescent="0.25">
      <c r="A888" s="3"/>
      <c r="B888" s="3"/>
      <c r="C888" s="3"/>
      <c r="D888" s="20"/>
      <c r="E888" s="20"/>
      <c r="F888" s="3"/>
      <c r="G888" s="20"/>
      <c r="H888" s="20"/>
      <c r="I888" s="20"/>
      <c r="J888" s="20"/>
      <c r="K888" s="3"/>
      <c r="L888" s="3"/>
      <c r="M888" s="3"/>
      <c r="N888" s="3"/>
      <c r="O888" s="3"/>
      <c r="P888" s="3"/>
      <c r="Q888" s="3"/>
      <c r="R888" s="3"/>
      <c r="S888" s="3"/>
      <c r="T888" s="3"/>
      <c r="U888" s="3"/>
      <c r="V888" s="3"/>
      <c r="W888" s="3"/>
      <c r="X888" s="3"/>
      <c r="Y888" s="3"/>
      <c r="Z888" s="3"/>
      <c r="AA888" s="3"/>
      <c r="AB888" s="3"/>
      <c r="AC888" s="3"/>
    </row>
    <row r="889" spans="1:29" ht="12.5" x14ac:dyDescent="0.25">
      <c r="A889" s="3"/>
      <c r="B889" s="3"/>
      <c r="C889" s="3"/>
      <c r="D889" s="20"/>
      <c r="E889" s="20"/>
      <c r="F889" s="3"/>
      <c r="G889" s="20"/>
      <c r="H889" s="20"/>
      <c r="I889" s="20"/>
      <c r="J889" s="20"/>
      <c r="K889" s="3"/>
      <c r="L889" s="3"/>
      <c r="M889" s="3"/>
      <c r="N889" s="3"/>
      <c r="O889" s="3"/>
      <c r="P889" s="3"/>
      <c r="Q889" s="3"/>
      <c r="R889" s="3"/>
      <c r="S889" s="3"/>
      <c r="T889" s="3"/>
      <c r="U889" s="3"/>
      <c r="V889" s="3"/>
      <c r="W889" s="3"/>
      <c r="X889" s="3"/>
      <c r="Y889" s="3"/>
      <c r="Z889" s="3"/>
      <c r="AA889" s="3"/>
      <c r="AB889" s="3"/>
      <c r="AC889" s="3"/>
    </row>
    <row r="890" spans="1:29" ht="12.5" x14ac:dyDescent="0.25">
      <c r="A890" s="3"/>
      <c r="B890" s="3"/>
      <c r="C890" s="3"/>
      <c r="D890" s="20"/>
      <c r="E890" s="20"/>
      <c r="F890" s="3"/>
      <c r="G890" s="20"/>
      <c r="H890" s="20"/>
      <c r="I890" s="20"/>
      <c r="J890" s="20"/>
      <c r="K890" s="3"/>
      <c r="L890" s="3"/>
      <c r="M890" s="3"/>
      <c r="N890" s="3"/>
      <c r="O890" s="3"/>
      <c r="P890" s="3"/>
      <c r="Q890" s="3"/>
      <c r="R890" s="3"/>
      <c r="S890" s="3"/>
      <c r="T890" s="3"/>
      <c r="U890" s="3"/>
      <c r="V890" s="3"/>
      <c r="W890" s="3"/>
      <c r="X890" s="3"/>
      <c r="Y890" s="3"/>
      <c r="Z890" s="3"/>
      <c r="AA890" s="3"/>
      <c r="AB890" s="3"/>
      <c r="AC890" s="3"/>
    </row>
    <row r="891" spans="1:29" ht="12.5" x14ac:dyDescent="0.25">
      <c r="A891" s="3"/>
      <c r="B891" s="3"/>
      <c r="C891" s="3"/>
      <c r="D891" s="20"/>
      <c r="E891" s="20"/>
      <c r="F891" s="3"/>
      <c r="G891" s="20"/>
      <c r="H891" s="20"/>
      <c r="I891" s="20"/>
      <c r="J891" s="20"/>
      <c r="K891" s="3"/>
      <c r="L891" s="3"/>
      <c r="M891" s="3"/>
      <c r="N891" s="3"/>
      <c r="O891" s="3"/>
      <c r="P891" s="3"/>
      <c r="Q891" s="3"/>
      <c r="R891" s="3"/>
      <c r="S891" s="3"/>
      <c r="T891" s="3"/>
      <c r="U891" s="3"/>
      <c r="V891" s="3"/>
      <c r="W891" s="3"/>
      <c r="X891" s="3"/>
      <c r="Y891" s="3"/>
      <c r="Z891" s="3"/>
      <c r="AA891" s="3"/>
      <c r="AB891" s="3"/>
      <c r="AC891" s="3"/>
    </row>
    <row r="892" spans="1:29" ht="12.5" x14ac:dyDescent="0.25">
      <c r="A892" s="3"/>
      <c r="B892" s="3"/>
      <c r="C892" s="3"/>
      <c r="D892" s="20"/>
      <c r="E892" s="20"/>
      <c r="F892" s="3"/>
      <c r="G892" s="20"/>
      <c r="H892" s="20"/>
      <c r="I892" s="20"/>
      <c r="J892" s="20"/>
      <c r="K892" s="3"/>
      <c r="L892" s="3"/>
      <c r="M892" s="3"/>
      <c r="N892" s="3"/>
      <c r="O892" s="3"/>
      <c r="P892" s="3"/>
      <c r="Q892" s="3"/>
      <c r="R892" s="3"/>
      <c r="S892" s="3"/>
      <c r="T892" s="3"/>
      <c r="U892" s="3"/>
      <c r="V892" s="3"/>
      <c r="W892" s="3"/>
      <c r="X892" s="3"/>
      <c r="Y892" s="3"/>
      <c r="Z892" s="3"/>
      <c r="AA892" s="3"/>
      <c r="AB892" s="3"/>
      <c r="AC892" s="3"/>
    </row>
    <row r="893" spans="1:29" ht="12.5" x14ac:dyDescent="0.25">
      <c r="A893" s="3"/>
      <c r="B893" s="3"/>
      <c r="C893" s="3"/>
      <c r="D893" s="20"/>
      <c r="E893" s="20"/>
      <c r="F893" s="3"/>
      <c r="G893" s="20"/>
      <c r="H893" s="20"/>
      <c r="I893" s="20"/>
      <c r="J893" s="20"/>
      <c r="K893" s="3"/>
      <c r="L893" s="3"/>
      <c r="M893" s="3"/>
      <c r="N893" s="3"/>
      <c r="O893" s="3"/>
      <c r="P893" s="3"/>
      <c r="Q893" s="3"/>
      <c r="R893" s="3"/>
      <c r="S893" s="3"/>
      <c r="T893" s="3"/>
      <c r="U893" s="3"/>
      <c r="V893" s="3"/>
      <c r="W893" s="3"/>
      <c r="X893" s="3"/>
      <c r="Y893" s="3"/>
      <c r="Z893" s="3"/>
      <c r="AA893" s="3"/>
      <c r="AB893" s="3"/>
      <c r="AC893" s="3"/>
    </row>
    <row r="894" spans="1:29" ht="12.5" x14ac:dyDescent="0.25">
      <c r="A894" s="3"/>
      <c r="B894" s="3"/>
      <c r="C894" s="3"/>
      <c r="D894" s="20"/>
      <c r="E894" s="20"/>
      <c r="F894" s="3"/>
      <c r="G894" s="20"/>
      <c r="H894" s="20"/>
      <c r="I894" s="20"/>
      <c r="J894" s="20"/>
      <c r="K894" s="3"/>
      <c r="L894" s="3"/>
      <c r="M894" s="3"/>
      <c r="N894" s="3"/>
      <c r="O894" s="3"/>
      <c r="P894" s="3"/>
      <c r="Q894" s="3"/>
      <c r="R894" s="3"/>
      <c r="S894" s="3"/>
      <c r="T894" s="3"/>
      <c r="U894" s="3"/>
      <c r="V894" s="3"/>
      <c r="W894" s="3"/>
      <c r="X894" s="3"/>
      <c r="Y894" s="3"/>
      <c r="Z894" s="3"/>
      <c r="AA894" s="3"/>
      <c r="AB894" s="3"/>
      <c r="AC894" s="3"/>
    </row>
    <row r="895" spans="1:29" ht="12.5" x14ac:dyDescent="0.25">
      <c r="A895" s="3"/>
      <c r="B895" s="3"/>
      <c r="C895" s="3"/>
      <c r="D895" s="20"/>
      <c r="E895" s="20"/>
      <c r="F895" s="3"/>
      <c r="G895" s="20"/>
      <c r="H895" s="20"/>
      <c r="I895" s="20"/>
      <c r="J895" s="20"/>
      <c r="K895" s="3"/>
      <c r="L895" s="3"/>
      <c r="M895" s="3"/>
      <c r="N895" s="3"/>
      <c r="O895" s="3"/>
      <c r="P895" s="3"/>
      <c r="Q895" s="3"/>
      <c r="R895" s="3"/>
      <c r="S895" s="3"/>
      <c r="T895" s="3"/>
      <c r="U895" s="3"/>
      <c r="V895" s="3"/>
      <c r="W895" s="3"/>
      <c r="X895" s="3"/>
      <c r="Y895" s="3"/>
      <c r="Z895" s="3"/>
      <c r="AA895" s="3"/>
      <c r="AB895" s="3"/>
      <c r="AC895" s="3"/>
    </row>
    <row r="896" spans="1:29" ht="12.5" x14ac:dyDescent="0.25">
      <c r="A896" s="3"/>
      <c r="B896" s="3"/>
      <c r="C896" s="3"/>
      <c r="D896" s="20"/>
      <c r="E896" s="20"/>
      <c r="F896" s="3"/>
      <c r="G896" s="20"/>
      <c r="H896" s="20"/>
      <c r="I896" s="20"/>
      <c r="J896" s="20"/>
      <c r="K896" s="3"/>
      <c r="L896" s="3"/>
      <c r="M896" s="3"/>
      <c r="N896" s="3"/>
      <c r="O896" s="3"/>
      <c r="P896" s="3"/>
      <c r="Q896" s="3"/>
      <c r="R896" s="3"/>
      <c r="S896" s="3"/>
      <c r="T896" s="3"/>
      <c r="U896" s="3"/>
      <c r="V896" s="3"/>
      <c r="W896" s="3"/>
      <c r="X896" s="3"/>
      <c r="Y896" s="3"/>
      <c r="Z896" s="3"/>
      <c r="AA896" s="3"/>
      <c r="AB896" s="3"/>
      <c r="AC896" s="3"/>
    </row>
    <row r="897" spans="1:29" ht="12.5" x14ac:dyDescent="0.25">
      <c r="A897" s="3"/>
      <c r="B897" s="3"/>
      <c r="C897" s="3"/>
      <c r="D897" s="20"/>
      <c r="E897" s="20"/>
      <c r="F897" s="3"/>
      <c r="G897" s="20"/>
      <c r="H897" s="20"/>
      <c r="I897" s="20"/>
      <c r="J897" s="20"/>
      <c r="K897" s="3"/>
      <c r="L897" s="3"/>
      <c r="M897" s="3"/>
      <c r="N897" s="3"/>
      <c r="O897" s="3"/>
      <c r="P897" s="3"/>
      <c r="Q897" s="3"/>
      <c r="R897" s="3"/>
      <c r="S897" s="3"/>
      <c r="T897" s="3"/>
      <c r="U897" s="3"/>
      <c r="V897" s="3"/>
      <c r="W897" s="3"/>
      <c r="X897" s="3"/>
      <c r="Y897" s="3"/>
      <c r="Z897" s="3"/>
      <c r="AA897" s="3"/>
      <c r="AB897" s="3"/>
      <c r="AC897" s="3"/>
    </row>
    <row r="898" spans="1:29" ht="12.5" x14ac:dyDescent="0.25">
      <c r="A898" s="3"/>
      <c r="B898" s="3"/>
      <c r="C898" s="3"/>
      <c r="D898" s="20"/>
      <c r="E898" s="20"/>
      <c r="F898" s="3"/>
      <c r="G898" s="20"/>
      <c r="H898" s="20"/>
      <c r="I898" s="20"/>
      <c r="J898" s="20"/>
      <c r="K898" s="3"/>
      <c r="L898" s="3"/>
      <c r="M898" s="3"/>
      <c r="N898" s="3"/>
      <c r="O898" s="3"/>
      <c r="P898" s="3"/>
      <c r="Q898" s="3"/>
      <c r="R898" s="3"/>
      <c r="S898" s="3"/>
      <c r="T898" s="3"/>
      <c r="U898" s="3"/>
      <c r="V898" s="3"/>
      <c r="W898" s="3"/>
      <c r="X898" s="3"/>
      <c r="Y898" s="3"/>
      <c r="Z898" s="3"/>
      <c r="AA898" s="3"/>
      <c r="AB898" s="3"/>
      <c r="AC898" s="3"/>
    </row>
    <row r="899" spans="1:29" ht="12.5" x14ac:dyDescent="0.25">
      <c r="A899" s="3"/>
      <c r="B899" s="3"/>
      <c r="C899" s="3"/>
      <c r="D899" s="20"/>
      <c r="E899" s="20"/>
      <c r="F899" s="3"/>
      <c r="G899" s="20"/>
      <c r="H899" s="20"/>
      <c r="I899" s="20"/>
      <c r="J899" s="20"/>
      <c r="K899" s="3"/>
      <c r="L899" s="3"/>
      <c r="M899" s="3"/>
      <c r="N899" s="3"/>
      <c r="O899" s="3"/>
      <c r="P899" s="3"/>
      <c r="Q899" s="3"/>
      <c r="R899" s="3"/>
      <c r="S899" s="3"/>
      <c r="T899" s="3"/>
      <c r="U899" s="3"/>
      <c r="V899" s="3"/>
      <c r="W899" s="3"/>
      <c r="X899" s="3"/>
      <c r="Y899" s="3"/>
      <c r="Z899" s="3"/>
      <c r="AA899" s="3"/>
      <c r="AB899" s="3"/>
      <c r="AC899" s="3"/>
    </row>
    <row r="900" spans="1:29" ht="12.5" x14ac:dyDescent="0.25">
      <c r="A900" s="3"/>
      <c r="B900" s="3"/>
      <c r="C900" s="3"/>
      <c r="D900" s="20"/>
      <c r="E900" s="20"/>
      <c r="F900" s="3"/>
      <c r="G900" s="20"/>
      <c r="H900" s="20"/>
      <c r="I900" s="20"/>
      <c r="J900" s="20"/>
      <c r="K900" s="3"/>
      <c r="L900" s="3"/>
      <c r="M900" s="3"/>
      <c r="N900" s="3"/>
      <c r="O900" s="3"/>
      <c r="P900" s="3"/>
      <c r="Q900" s="3"/>
      <c r="R900" s="3"/>
      <c r="S900" s="3"/>
      <c r="T900" s="3"/>
      <c r="U900" s="3"/>
      <c r="V900" s="3"/>
      <c r="W900" s="3"/>
      <c r="X900" s="3"/>
      <c r="Y900" s="3"/>
      <c r="Z900" s="3"/>
      <c r="AA900" s="3"/>
      <c r="AB900" s="3"/>
      <c r="AC900" s="3"/>
    </row>
    <row r="901" spans="1:29" ht="12.5" x14ac:dyDescent="0.25">
      <c r="A901" s="3"/>
      <c r="B901" s="3"/>
      <c r="C901" s="3"/>
      <c r="D901" s="20"/>
      <c r="E901" s="20"/>
      <c r="F901" s="3"/>
      <c r="G901" s="20"/>
      <c r="H901" s="20"/>
      <c r="I901" s="20"/>
      <c r="J901" s="20"/>
      <c r="K901" s="3"/>
      <c r="L901" s="3"/>
      <c r="M901" s="3"/>
      <c r="N901" s="3"/>
      <c r="O901" s="3"/>
      <c r="P901" s="3"/>
      <c r="Q901" s="3"/>
      <c r="R901" s="3"/>
      <c r="S901" s="3"/>
      <c r="T901" s="3"/>
      <c r="U901" s="3"/>
      <c r="V901" s="3"/>
      <c r="W901" s="3"/>
      <c r="X901" s="3"/>
      <c r="Y901" s="3"/>
      <c r="Z901" s="3"/>
      <c r="AA901" s="3"/>
      <c r="AB901" s="3"/>
      <c r="AC901" s="3"/>
    </row>
    <row r="902" spans="1:29" ht="12.5" x14ac:dyDescent="0.25">
      <c r="A902" s="3"/>
      <c r="B902" s="3"/>
      <c r="C902" s="3"/>
      <c r="D902" s="20"/>
      <c r="E902" s="20"/>
      <c r="F902" s="3"/>
      <c r="G902" s="20"/>
      <c r="H902" s="20"/>
      <c r="I902" s="20"/>
      <c r="J902" s="20"/>
      <c r="K902" s="3"/>
      <c r="L902" s="3"/>
      <c r="M902" s="3"/>
      <c r="N902" s="3"/>
      <c r="O902" s="3"/>
      <c r="P902" s="3"/>
      <c r="Q902" s="3"/>
      <c r="R902" s="3"/>
      <c r="S902" s="3"/>
      <c r="T902" s="3"/>
      <c r="U902" s="3"/>
      <c r="V902" s="3"/>
      <c r="W902" s="3"/>
      <c r="X902" s="3"/>
      <c r="Y902" s="3"/>
      <c r="Z902" s="3"/>
      <c r="AA902" s="3"/>
      <c r="AB902" s="3"/>
      <c r="AC902" s="3"/>
    </row>
    <row r="903" spans="1:29" ht="12.5" x14ac:dyDescent="0.25">
      <c r="A903" s="3"/>
      <c r="B903" s="3"/>
      <c r="C903" s="3"/>
      <c r="D903" s="20"/>
      <c r="E903" s="20"/>
      <c r="F903" s="3"/>
      <c r="G903" s="20"/>
      <c r="H903" s="20"/>
      <c r="I903" s="20"/>
      <c r="J903" s="20"/>
      <c r="K903" s="3"/>
      <c r="L903" s="3"/>
      <c r="M903" s="3"/>
      <c r="N903" s="3"/>
      <c r="O903" s="3"/>
      <c r="P903" s="3"/>
      <c r="Q903" s="3"/>
      <c r="R903" s="3"/>
      <c r="S903" s="3"/>
      <c r="T903" s="3"/>
      <c r="U903" s="3"/>
      <c r="V903" s="3"/>
      <c r="W903" s="3"/>
      <c r="X903" s="3"/>
      <c r="Y903" s="3"/>
      <c r="Z903" s="3"/>
      <c r="AA903" s="3"/>
      <c r="AB903" s="3"/>
      <c r="AC903" s="3"/>
    </row>
    <row r="904" spans="1:29" ht="12.5" x14ac:dyDescent="0.25">
      <c r="A904" s="3"/>
      <c r="B904" s="3"/>
      <c r="C904" s="3"/>
      <c r="D904" s="20"/>
      <c r="E904" s="20"/>
      <c r="F904" s="3"/>
      <c r="G904" s="20"/>
      <c r="H904" s="20"/>
      <c r="I904" s="20"/>
      <c r="J904" s="20"/>
      <c r="K904" s="3"/>
      <c r="L904" s="3"/>
      <c r="M904" s="3"/>
      <c r="N904" s="3"/>
      <c r="O904" s="3"/>
      <c r="P904" s="3"/>
      <c r="Q904" s="3"/>
      <c r="R904" s="3"/>
      <c r="S904" s="3"/>
      <c r="T904" s="3"/>
      <c r="U904" s="3"/>
      <c r="V904" s="3"/>
      <c r="W904" s="3"/>
      <c r="X904" s="3"/>
      <c r="Y904" s="3"/>
      <c r="Z904" s="3"/>
      <c r="AA904" s="3"/>
      <c r="AB904" s="3"/>
      <c r="AC904" s="3"/>
    </row>
    <row r="905" spans="1:29" ht="12.5" x14ac:dyDescent="0.25">
      <c r="A905" s="3"/>
      <c r="B905" s="3"/>
      <c r="C905" s="3"/>
      <c r="D905" s="20"/>
      <c r="E905" s="20"/>
      <c r="F905" s="3"/>
      <c r="G905" s="20"/>
      <c r="H905" s="20"/>
      <c r="I905" s="20"/>
      <c r="J905" s="20"/>
      <c r="K905" s="3"/>
      <c r="L905" s="3"/>
      <c r="M905" s="3"/>
      <c r="N905" s="3"/>
      <c r="O905" s="3"/>
      <c r="P905" s="3"/>
      <c r="Q905" s="3"/>
      <c r="R905" s="3"/>
      <c r="S905" s="3"/>
      <c r="T905" s="3"/>
      <c r="U905" s="3"/>
      <c r="V905" s="3"/>
      <c r="W905" s="3"/>
      <c r="X905" s="3"/>
      <c r="Y905" s="3"/>
      <c r="Z905" s="3"/>
      <c r="AA905" s="3"/>
      <c r="AB905" s="3"/>
      <c r="AC905" s="3"/>
    </row>
    <row r="906" spans="1:29" ht="12.5" x14ac:dyDescent="0.25">
      <c r="A906" s="3"/>
      <c r="B906" s="3"/>
      <c r="C906" s="3"/>
      <c r="D906" s="20"/>
      <c r="E906" s="20"/>
      <c r="F906" s="3"/>
      <c r="G906" s="20"/>
      <c r="H906" s="20"/>
      <c r="I906" s="20"/>
      <c r="J906" s="20"/>
      <c r="K906" s="3"/>
      <c r="L906" s="3"/>
      <c r="M906" s="3"/>
      <c r="N906" s="3"/>
      <c r="O906" s="3"/>
      <c r="P906" s="3"/>
      <c r="Q906" s="3"/>
      <c r="R906" s="3"/>
      <c r="S906" s="3"/>
      <c r="T906" s="3"/>
      <c r="U906" s="3"/>
      <c r="V906" s="3"/>
      <c r="W906" s="3"/>
      <c r="X906" s="3"/>
      <c r="Y906" s="3"/>
      <c r="Z906" s="3"/>
      <c r="AA906" s="3"/>
      <c r="AB906" s="3"/>
      <c r="AC906" s="3"/>
    </row>
    <row r="907" spans="1:29" ht="12.5" x14ac:dyDescent="0.25">
      <c r="A907" s="3"/>
      <c r="B907" s="3"/>
      <c r="C907" s="3"/>
      <c r="D907" s="20"/>
      <c r="E907" s="20"/>
      <c r="F907" s="3"/>
      <c r="G907" s="20"/>
      <c r="H907" s="20"/>
      <c r="I907" s="20"/>
      <c r="J907" s="20"/>
      <c r="K907" s="3"/>
      <c r="L907" s="3"/>
      <c r="M907" s="3"/>
      <c r="N907" s="3"/>
      <c r="O907" s="3"/>
      <c r="P907" s="3"/>
      <c r="Q907" s="3"/>
      <c r="R907" s="3"/>
      <c r="S907" s="3"/>
      <c r="T907" s="3"/>
      <c r="U907" s="3"/>
      <c r="V907" s="3"/>
      <c r="W907" s="3"/>
      <c r="X907" s="3"/>
      <c r="Y907" s="3"/>
      <c r="Z907" s="3"/>
      <c r="AA907" s="3"/>
      <c r="AB907" s="3"/>
      <c r="AC907" s="3"/>
    </row>
    <row r="908" spans="1:29" ht="12.5" x14ac:dyDescent="0.25">
      <c r="A908" s="3"/>
      <c r="B908" s="3"/>
      <c r="C908" s="3"/>
      <c r="D908" s="20"/>
      <c r="E908" s="20"/>
      <c r="F908" s="3"/>
      <c r="G908" s="20"/>
      <c r="H908" s="20"/>
      <c r="I908" s="20"/>
      <c r="J908" s="20"/>
      <c r="K908" s="3"/>
      <c r="L908" s="3"/>
      <c r="M908" s="3"/>
      <c r="N908" s="3"/>
      <c r="O908" s="3"/>
      <c r="P908" s="3"/>
      <c r="Q908" s="3"/>
      <c r="R908" s="3"/>
      <c r="S908" s="3"/>
      <c r="T908" s="3"/>
      <c r="U908" s="3"/>
      <c r="V908" s="3"/>
      <c r="W908" s="3"/>
      <c r="X908" s="3"/>
      <c r="Y908" s="3"/>
      <c r="Z908" s="3"/>
      <c r="AA908" s="3"/>
      <c r="AB908" s="3"/>
      <c r="AC908" s="3"/>
    </row>
    <row r="909" spans="1:29" ht="12.5" x14ac:dyDescent="0.25">
      <c r="A909" s="3"/>
      <c r="B909" s="3"/>
      <c r="C909" s="3"/>
      <c r="D909" s="20"/>
      <c r="E909" s="20"/>
      <c r="F909" s="3"/>
      <c r="G909" s="20"/>
      <c r="H909" s="20"/>
      <c r="I909" s="20"/>
      <c r="J909" s="20"/>
      <c r="K909" s="3"/>
      <c r="L909" s="3"/>
      <c r="M909" s="3"/>
      <c r="N909" s="3"/>
      <c r="O909" s="3"/>
      <c r="P909" s="3"/>
      <c r="Q909" s="3"/>
      <c r="R909" s="3"/>
      <c r="S909" s="3"/>
      <c r="T909" s="3"/>
      <c r="U909" s="3"/>
      <c r="V909" s="3"/>
      <c r="W909" s="3"/>
      <c r="X909" s="3"/>
      <c r="Y909" s="3"/>
      <c r="Z909" s="3"/>
      <c r="AA909" s="3"/>
      <c r="AB909" s="3"/>
      <c r="AC909" s="3"/>
    </row>
    <row r="910" spans="1:29" ht="12.5" x14ac:dyDescent="0.25">
      <c r="A910" s="3"/>
      <c r="B910" s="3"/>
      <c r="C910" s="3"/>
      <c r="D910" s="20"/>
      <c r="E910" s="20"/>
      <c r="F910" s="3"/>
      <c r="G910" s="20"/>
      <c r="H910" s="20"/>
      <c r="I910" s="20"/>
      <c r="J910" s="20"/>
      <c r="K910" s="3"/>
      <c r="L910" s="3"/>
      <c r="M910" s="3"/>
      <c r="N910" s="3"/>
      <c r="O910" s="3"/>
      <c r="P910" s="3"/>
      <c r="Q910" s="3"/>
      <c r="R910" s="3"/>
      <c r="S910" s="3"/>
      <c r="T910" s="3"/>
      <c r="U910" s="3"/>
      <c r="V910" s="3"/>
      <c r="W910" s="3"/>
      <c r="X910" s="3"/>
      <c r="Y910" s="3"/>
      <c r="Z910" s="3"/>
      <c r="AA910" s="3"/>
      <c r="AB910" s="3"/>
      <c r="AC910" s="3"/>
    </row>
    <row r="911" spans="1:29" ht="12.5" x14ac:dyDescent="0.25">
      <c r="A911" s="3"/>
      <c r="B911" s="3"/>
      <c r="C911" s="3"/>
      <c r="D911" s="20"/>
      <c r="E911" s="20"/>
      <c r="F911" s="3"/>
      <c r="G911" s="20"/>
      <c r="H911" s="20"/>
      <c r="I911" s="20"/>
      <c r="J911" s="20"/>
      <c r="K911" s="3"/>
      <c r="L911" s="3"/>
      <c r="M911" s="3"/>
      <c r="N911" s="3"/>
      <c r="O911" s="3"/>
      <c r="P911" s="3"/>
      <c r="Q911" s="3"/>
      <c r="R911" s="3"/>
      <c r="S911" s="3"/>
      <c r="T911" s="3"/>
      <c r="U911" s="3"/>
      <c r="V911" s="3"/>
      <c r="W911" s="3"/>
      <c r="X911" s="3"/>
      <c r="Y911" s="3"/>
      <c r="Z911" s="3"/>
      <c r="AA911" s="3"/>
      <c r="AB911" s="3"/>
      <c r="AC911" s="3"/>
    </row>
    <row r="912" spans="1:29" ht="12.5" x14ac:dyDescent="0.25">
      <c r="A912" s="3"/>
      <c r="B912" s="3"/>
      <c r="C912" s="3"/>
      <c r="D912" s="20"/>
      <c r="E912" s="20"/>
      <c r="F912" s="3"/>
      <c r="G912" s="20"/>
      <c r="H912" s="20"/>
      <c r="I912" s="20"/>
      <c r="J912" s="20"/>
      <c r="K912" s="3"/>
      <c r="L912" s="3"/>
      <c r="M912" s="3"/>
      <c r="N912" s="3"/>
      <c r="O912" s="3"/>
      <c r="P912" s="3"/>
      <c r="Q912" s="3"/>
      <c r="R912" s="3"/>
      <c r="S912" s="3"/>
      <c r="T912" s="3"/>
      <c r="U912" s="3"/>
      <c r="V912" s="3"/>
      <c r="W912" s="3"/>
      <c r="X912" s="3"/>
      <c r="Y912" s="3"/>
      <c r="Z912" s="3"/>
      <c r="AA912" s="3"/>
      <c r="AB912" s="3"/>
      <c r="AC912" s="3"/>
    </row>
    <row r="913" spans="1:29" ht="12.5" x14ac:dyDescent="0.25">
      <c r="A913" s="3"/>
      <c r="B913" s="3"/>
      <c r="C913" s="3"/>
      <c r="D913" s="20"/>
      <c r="E913" s="20"/>
      <c r="F913" s="3"/>
      <c r="G913" s="20"/>
      <c r="H913" s="20"/>
      <c r="I913" s="20"/>
      <c r="J913" s="20"/>
      <c r="K913" s="3"/>
      <c r="L913" s="3"/>
      <c r="M913" s="3"/>
      <c r="N913" s="3"/>
      <c r="O913" s="3"/>
      <c r="P913" s="3"/>
      <c r="Q913" s="3"/>
      <c r="R913" s="3"/>
      <c r="S913" s="3"/>
      <c r="T913" s="3"/>
      <c r="U913" s="3"/>
      <c r="V913" s="3"/>
      <c r="W913" s="3"/>
      <c r="X913" s="3"/>
      <c r="Y913" s="3"/>
      <c r="Z913" s="3"/>
      <c r="AA913" s="3"/>
      <c r="AB913" s="3"/>
      <c r="AC913" s="3"/>
    </row>
    <row r="914" spans="1:29" ht="12.5" x14ac:dyDescent="0.25">
      <c r="A914" s="3"/>
      <c r="B914" s="3"/>
      <c r="C914" s="3"/>
      <c r="D914" s="20"/>
      <c r="E914" s="20"/>
      <c r="F914" s="3"/>
      <c r="G914" s="20"/>
      <c r="H914" s="20"/>
      <c r="I914" s="20"/>
      <c r="J914" s="20"/>
      <c r="K914" s="3"/>
      <c r="L914" s="3"/>
      <c r="M914" s="3"/>
      <c r="N914" s="3"/>
      <c r="O914" s="3"/>
      <c r="P914" s="3"/>
      <c r="Q914" s="3"/>
      <c r="R914" s="3"/>
      <c r="S914" s="3"/>
      <c r="T914" s="3"/>
      <c r="U914" s="3"/>
      <c r="V914" s="3"/>
      <c r="W914" s="3"/>
      <c r="X914" s="3"/>
      <c r="Y914" s="3"/>
      <c r="Z914" s="3"/>
      <c r="AA914" s="3"/>
      <c r="AB914" s="3"/>
      <c r="AC914" s="3"/>
    </row>
    <row r="915" spans="1:29" ht="12.5" x14ac:dyDescent="0.25">
      <c r="A915" s="3"/>
      <c r="B915" s="3"/>
      <c r="C915" s="3"/>
      <c r="D915" s="20"/>
      <c r="E915" s="20"/>
      <c r="F915" s="3"/>
      <c r="G915" s="20"/>
      <c r="H915" s="20"/>
      <c r="I915" s="20"/>
      <c r="J915" s="20"/>
      <c r="K915" s="3"/>
      <c r="L915" s="3"/>
      <c r="M915" s="3"/>
      <c r="N915" s="3"/>
      <c r="O915" s="3"/>
      <c r="P915" s="3"/>
      <c r="Q915" s="3"/>
      <c r="R915" s="3"/>
      <c r="S915" s="3"/>
      <c r="T915" s="3"/>
      <c r="U915" s="3"/>
      <c r="V915" s="3"/>
      <c r="W915" s="3"/>
      <c r="X915" s="3"/>
      <c r="Y915" s="3"/>
      <c r="Z915" s="3"/>
      <c r="AA915" s="3"/>
      <c r="AB915" s="3"/>
      <c r="AC915" s="3"/>
    </row>
    <row r="916" spans="1:29" ht="12.5" x14ac:dyDescent="0.25">
      <c r="A916" s="3"/>
      <c r="B916" s="3"/>
      <c r="C916" s="3"/>
      <c r="D916" s="20"/>
      <c r="E916" s="20"/>
      <c r="F916" s="3"/>
      <c r="G916" s="20"/>
      <c r="H916" s="20"/>
      <c r="I916" s="20"/>
      <c r="J916" s="20"/>
      <c r="K916" s="3"/>
      <c r="L916" s="3"/>
      <c r="M916" s="3"/>
      <c r="N916" s="3"/>
      <c r="O916" s="3"/>
      <c r="P916" s="3"/>
      <c r="Q916" s="3"/>
      <c r="R916" s="3"/>
      <c r="S916" s="3"/>
      <c r="T916" s="3"/>
      <c r="U916" s="3"/>
      <c r="V916" s="3"/>
      <c r="W916" s="3"/>
      <c r="X916" s="3"/>
      <c r="Y916" s="3"/>
      <c r="Z916" s="3"/>
      <c r="AA916" s="3"/>
      <c r="AB916" s="3"/>
      <c r="AC916" s="3"/>
    </row>
    <row r="917" spans="1:29" ht="12.5" x14ac:dyDescent="0.25">
      <c r="A917" s="3"/>
      <c r="B917" s="3"/>
      <c r="C917" s="3"/>
      <c r="D917" s="20"/>
      <c r="E917" s="20"/>
      <c r="F917" s="3"/>
      <c r="G917" s="20"/>
      <c r="H917" s="20"/>
      <c r="I917" s="20"/>
      <c r="J917" s="20"/>
      <c r="K917" s="3"/>
      <c r="L917" s="3"/>
      <c r="M917" s="3"/>
      <c r="N917" s="3"/>
      <c r="O917" s="3"/>
      <c r="P917" s="3"/>
      <c r="Q917" s="3"/>
      <c r="R917" s="3"/>
      <c r="S917" s="3"/>
      <c r="T917" s="3"/>
      <c r="U917" s="3"/>
      <c r="V917" s="3"/>
      <c r="W917" s="3"/>
      <c r="X917" s="3"/>
      <c r="Y917" s="3"/>
      <c r="Z917" s="3"/>
      <c r="AA917" s="3"/>
      <c r="AB917" s="3"/>
      <c r="AC917" s="3"/>
    </row>
    <row r="918" spans="1:29" ht="12.5" x14ac:dyDescent="0.25">
      <c r="A918" s="3"/>
      <c r="B918" s="3"/>
      <c r="C918" s="3"/>
      <c r="D918" s="20"/>
      <c r="E918" s="20"/>
      <c r="F918" s="3"/>
      <c r="G918" s="20"/>
      <c r="H918" s="20"/>
      <c r="I918" s="20"/>
      <c r="J918" s="20"/>
      <c r="K918" s="3"/>
      <c r="L918" s="3"/>
      <c r="M918" s="3"/>
      <c r="N918" s="3"/>
      <c r="O918" s="3"/>
      <c r="P918" s="3"/>
      <c r="Q918" s="3"/>
      <c r="R918" s="3"/>
      <c r="S918" s="3"/>
      <c r="T918" s="3"/>
      <c r="U918" s="3"/>
      <c r="V918" s="3"/>
      <c r="W918" s="3"/>
      <c r="X918" s="3"/>
      <c r="Y918" s="3"/>
      <c r="Z918" s="3"/>
      <c r="AA918" s="3"/>
      <c r="AB918" s="3"/>
      <c r="AC918" s="3"/>
    </row>
    <row r="919" spans="1:29" ht="12.5" x14ac:dyDescent="0.25">
      <c r="A919" s="3"/>
      <c r="B919" s="3"/>
      <c r="C919" s="3"/>
      <c r="D919" s="20"/>
      <c r="E919" s="20"/>
      <c r="F919" s="3"/>
      <c r="G919" s="20"/>
      <c r="H919" s="20"/>
      <c r="I919" s="20"/>
      <c r="J919" s="20"/>
      <c r="K919" s="3"/>
      <c r="L919" s="3"/>
      <c r="M919" s="3"/>
      <c r="N919" s="3"/>
      <c r="O919" s="3"/>
      <c r="P919" s="3"/>
      <c r="Q919" s="3"/>
      <c r="R919" s="3"/>
      <c r="S919" s="3"/>
      <c r="T919" s="3"/>
      <c r="U919" s="3"/>
      <c r="V919" s="3"/>
      <c r="W919" s="3"/>
      <c r="X919" s="3"/>
      <c r="Y919" s="3"/>
      <c r="Z919" s="3"/>
      <c r="AA919" s="3"/>
      <c r="AB919" s="3"/>
      <c r="AC919" s="3"/>
    </row>
    <row r="920" spans="1:29" ht="12.5" x14ac:dyDescent="0.25">
      <c r="A920" s="3"/>
      <c r="B920" s="3"/>
      <c r="C920" s="3"/>
      <c r="D920" s="20"/>
      <c r="E920" s="20"/>
      <c r="F920" s="3"/>
      <c r="G920" s="20"/>
      <c r="H920" s="20"/>
      <c r="I920" s="20"/>
      <c r="J920" s="20"/>
      <c r="K920" s="3"/>
      <c r="L920" s="3"/>
      <c r="M920" s="3"/>
      <c r="N920" s="3"/>
      <c r="O920" s="3"/>
      <c r="P920" s="3"/>
      <c r="Q920" s="3"/>
      <c r="R920" s="3"/>
      <c r="S920" s="3"/>
      <c r="T920" s="3"/>
      <c r="U920" s="3"/>
      <c r="V920" s="3"/>
      <c r="W920" s="3"/>
      <c r="X920" s="3"/>
      <c r="Y920" s="3"/>
      <c r="Z920" s="3"/>
      <c r="AA920" s="3"/>
      <c r="AB920" s="3"/>
      <c r="AC920" s="3"/>
    </row>
    <row r="921" spans="1:29" ht="12.5" x14ac:dyDescent="0.25">
      <c r="A921" s="3"/>
      <c r="B921" s="3"/>
      <c r="C921" s="3"/>
      <c r="D921" s="20"/>
      <c r="E921" s="20"/>
      <c r="F921" s="3"/>
      <c r="G921" s="20"/>
      <c r="H921" s="20"/>
      <c r="I921" s="20"/>
      <c r="J921" s="20"/>
      <c r="K921" s="3"/>
      <c r="L921" s="3"/>
      <c r="M921" s="3"/>
      <c r="N921" s="3"/>
      <c r="O921" s="3"/>
      <c r="P921" s="3"/>
      <c r="Q921" s="3"/>
      <c r="R921" s="3"/>
      <c r="S921" s="3"/>
      <c r="T921" s="3"/>
      <c r="U921" s="3"/>
      <c r="V921" s="3"/>
      <c r="W921" s="3"/>
      <c r="X921" s="3"/>
      <c r="Y921" s="3"/>
      <c r="Z921" s="3"/>
      <c r="AA921" s="3"/>
      <c r="AB921" s="3"/>
      <c r="AC921" s="3"/>
    </row>
    <row r="922" spans="1:29" ht="12.5" x14ac:dyDescent="0.25">
      <c r="A922" s="3"/>
      <c r="B922" s="3"/>
      <c r="C922" s="3"/>
      <c r="D922" s="20"/>
      <c r="E922" s="20"/>
      <c r="F922" s="3"/>
      <c r="G922" s="20"/>
      <c r="H922" s="20"/>
      <c r="I922" s="20"/>
      <c r="J922" s="20"/>
      <c r="K922" s="3"/>
      <c r="L922" s="3"/>
      <c r="M922" s="3"/>
      <c r="N922" s="3"/>
      <c r="O922" s="3"/>
      <c r="P922" s="3"/>
      <c r="Q922" s="3"/>
      <c r="R922" s="3"/>
      <c r="S922" s="3"/>
      <c r="T922" s="3"/>
      <c r="U922" s="3"/>
      <c r="V922" s="3"/>
      <c r="W922" s="3"/>
      <c r="X922" s="3"/>
      <c r="Y922" s="3"/>
      <c r="Z922" s="3"/>
      <c r="AA922" s="3"/>
      <c r="AB922" s="3"/>
      <c r="AC922" s="3"/>
    </row>
    <row r="923" spans="1:29" ht="12.5" x14ac:dyDescent="0.25">
      <c r="A923" s="3"/>
      <c r="B923" s="3"/>
      <c r="C923" s="3"/>
      <c r="D923" s="20"/>
      <c r="E923" s="20"/>
      <c r="F923" s="3"/>
      <c r="G923" s="20"/>
      <c r="H923" s="20"/>
      <c r="I923" s="20"/>
      <c r="J923" s="20"/>
      <c r="K923" s="3"/>
      <c r="L923" s="3"/>
      <c r="M923" s="3"/>
      <c r="N923" s="3"/>
      <c r="O923" s="3"/>
      <c r="P923" s="3"/>
      <c r="Q923" s="3"/>
      <c r="R923" s="3"/>
      <c r="S923" s="3"/>
      <c r="T923" s="3"/>
      <c r="U923" s="3"/>
      <c r="V923" s="3"/>
      <c r="W923" s="3"/>
      <c r="X923" s="3"/>
      <c r="Y923" s="3"/>
      <c r="Z923" s="3"/>
      <c r="AA923" s="3"/>
      <c r="AB923" s="3"/>
      <c r="AC923" s="3"/>
    </row>
    <row r="924" spans="1:29" ht="12.5" x14ac:dyDescent="0.25">
      <c r="A924" s="3"/>
      <c r="B924" s="3"/>
      <c r="C924" s="3"/>
      <c r="D924" s="20"/>
      <c r="E924" s="20"/>
      <c r="F924" s="3"/>
      <c r="G924" s="20"/>
      <c r="H924" s="20"/>
      <c r="I924" s="20"/>
      <c r="J924" s="20"/>
      <c r="K924" s="3"/>
      <c r="L924" s="3"/>
      <c r="M924" s="3"/>
      <c r="N924" s="3"/>
      <c r="O924" s="3"/>
      <c r="P924" s="3"/>
      <c r="Q924" s="3"/>
      <c r="R924" s="3"/>
      <c r="S924" s="3"/>
      <c r="T924" s="3"/>
      <c r="U924" s="3"/>
      <c r="V924" s="3"/>
      <c r="W924" s="3"/>
      <c r="X924" s="3"/>
      <c r="Y924" s="3"/>
      <c r="Z924" s="3"/>
      <c r="AA924" s="3"/>
      <c r="AB924" s="3"/>
      <c r="AC924" s="3"/>
    </row>
    <row r="925" spans="1:29" ht="12.5" x14ac:dyDescent="0.25">
      <c r="A925" s="3"/>
      <c r="B925" s="3"/>
      <c r="C925" s="3"/>
      <c r="D925" s="20"/>
      <c r="E925" s="20"/>
      <c r="F925" s="3"/>
      <c r="G925" s="20"/>
      <c r="H925" s="20"/>
      <c r="I925" s="20"/>
      <c r="J925" s="20"/>
      <c r="K925" s="3"/>
      <c r="L925" s="3"/>
      <c r="M925" s="3"/>
      <c r="N925" s="3"/>
      <c r="O925" s="3"/>
      <c r="P925" s="3"/>
      <c r="Q925" s="3"/>
      <c r="R925" s="3"/>
      <c r="S925" s="3"/>
      <c r="T925" s="3"/>
      <c r="U925" s="3"/>
      <c r="V925" s="3"/>
      <c r="W925" s="3"/>
      <c r="X925" s="3"/>
      <c r="Y925" s="3"/>
      <c r="Z925" s="3"/>
      <c r="AA925" s="3"/>
      <c r="AB925" s="3"/>
      <c r="AC925" s="3"/>
    </row>
    <row r="926" spans="1:29" ht="12.5" x14ac:dyDescent="0.25">
      <c r="A926" s="3"/>
      <c r="B926" s="3"/>
      <c r="C926" s="3"/>
      <c r="D926" s="20"/>
      <c r="E926" s="20"/>
      <c r="F926" s="3"/>
      <c r="G926" s="20"/>
      <c r="H926" s="20"/>
      <c r="I926" s="20"/>
      <c r="J926" s="20"/>
      <c r="K926" s="3"/>
      <c r="L926" s="3"/>
      <c r="M926" s="3"/>
      <c r="N926" s="3"/>
      <c r="O926" s="3"/>
      <c r="P926" s="3"/>
      <c r="Q926" s="3"/>
      <c r="R926" s="3"/>
      <c r="S926" s="3"/>
      <c r="T926" s="3"/>
      <c r="U926" s="3"/>
      <c r="V926" s="3"/>
      <c r="W926" s="3"/>
      <c r="X926" s="3"/>
      <c r="Y926" s="3"/>
      <c r="Z926" s="3"/>
      <c r="AA926" s="3"/>
      <c r="AB926" s="3"/>
      <c r="AC926" s="3"/>
    </row>
    <row r="927" spans="1:29" ht="12.5" x14ac:dyDescent="0.25">
      <c r="A927" s="3"/>
      <c r="B927" s="3"/>
      <c r="C927" s="3"/>
      <c r="D927" s="20"/>
      <c r="E927" s="20"/>
      <c r="F927" s="3"/>
      <c r="G927" s="20"/>
      <c r="H927" s="20"/>
      <c r="I927" s="20"/>
      <c r="J927" s="20"/>
      <c r="K927" s="3"/>
      <c r="L927" s="3"/>
      <c r="M927" s="3"/>
      <c r="N927" s="3"/>
      <c r="O927" s="3"/>
      <c r="P927" s="3"/>
      <c r="Q927" s="3"/>
      <c r="R927" s="3"/>
      <c r="S927" s="3"/>
      <c r="T927" s="3"/>
      <c r="U927" s="3"/>
      <c r="V927" s="3"/>
      <c r="W927" s="3"/>
      <c r="X927" s="3"/>
      <c r="Y927" s="3"/>
      <c r="Z927" s="3"/>
      <c r="AA927" s="3"/>
      <c r="AB927" s="3"/>
      <c r="AC927" s="3"/>
    </row>
    <row r="928" spans="1:29" ht="12.5" x14ac:dyDescent="0.25">
      <c r="A928" s="3"/>
      <c r="B928" s="3"/>
      <c r="C928" s="3"/>
      <c r="D928" s="20"/>
      <c r="E928" s="20"/>
      <c r="F928" s="3"/>
      <c r="G928" s="20"/>
      <c r="H928" s="20"/>
      <c r="I928" s="20"/>
      <c r="J928" s="20"/>
      <c r="K928" s="3"/>
      <c r="L928" s="3"/>
      <c r="M928" s="3"/>
      <c r="N928" s="3"/>
      <c r="O928" s="3"/>
      <c r="P928" s="3"/>
      <c r="Q928" s="3"/>
      <c r="R928" s="3"/>
      <c r="S928" s="3"/>
      <c r="T928" s="3"/>
      <c r="U928" s="3"/>
      <c r="V928" s="3"/>
      <c r="W928" s="3"/>
      <c r="X928" s="3"/>
      <c r="Y928" s="3"/>
      <c r="Z928" s="3"/>
      <c r="AA928" s="3"/>
      <c r="AB928" s="3"/>
      <c r="AC928" s="3"/>
    </row>
    <row r="929" spans="1:29" ht="12.5" x14ac:dyDescent="0.25">
      <c r="A929" s="3"/>
      <c r="B929" s="3"/>
      <c r="C929" s="3"/>
      <c r="D929" s="20"/>
      <c r="E929" s="20"/>
      <c r="F929" s="3"/>
      <c r="G929" s="20"/>
      <c r="H929" s="20"/>
      <c r="I929" s="20"/>
      <c r="J929" s="20"/>
      <c r="K929" s="3"/>
      <c r="L929" s="3"/>
      <c r="M929" s="3"/>
      <c r="N929" s="3"/>
      <c r="O929" s="3"/>
      <c r="P929" s="3"/>
      <c r="Q929" s="3"/>
      <c r="R929" s="3"/>
      <c r="S929" s="3"/>
      <c r="T929" s="3"/>
      <c r="U929" s="3"/>
      <c r="V929" s="3"/>
      <c r="W929" s="3"/>
      <c r="X929" s="3"/>
      <c r="Y929" s="3"/>
      <c r="Z929" s="3"/>
      <c r="AA929" s="3"/>
      <c r="AB929" s="3"/>
      <c r="AC929" s="3"/>
    </row>
    <row r="930" spans="1:29" ht="12.5" x14ac:dyDescent="0.25">
      <c r="A930" s="3"/>
      <c r="B930" s="3"/>
      <c r="C930" s="3"/>
      <c r="D930" s="20"/>
      <c r="E930" s="20"/>
      <c r="F930" s="3"/>
      <c r="G930" s="20"/>
      <c r="H930" s="20"/>
      <c r="I930" s="20"/>
      <c r="J930" s="20"/>
      <c r="K930" s="3"/>
      <c r="L930" s="3"/>
      <c r="M930" s="3"/>
      <c r="N930" s="3"/>
      <c r="O930" s="3"/>
      <c r="P930" s="3"/>
      <c r="Q930" s="3"/>
      <c r="R930" s="3"/>
      <c r="S930" s="3"/>
      <c r="T930" s="3"/>
      <c r="U930" s="3"/>
      <c r="V930" s="3"/>
      <c r="W930" s="3"/>
      <c r="X930" s="3"/>
      <c r="Y930" s="3"/>
      <c r="Z930" s="3"/>
      <c r="AA930" s="3"/>
      <c r="AB930" s="3"/>
      <c r="AC930" s="3"/>
    </row>
    <row r="931" spans="1:29" ht="12.5" x14ac:dyDescent="0.25">
      <c r="A931" s="3"/>
      <c r="B931" s="3"/>
      <c r="C931" s="3"/>
      <c r="D931" s="20"/>
      <c r="E931" s="20"/>
      <c r="F931" s="3"/>
      <c r="G931" s="20"/>
      <c r="H931" s="20"/>
      <c r="I931" s="20"/>
      <c r="J931" s="20"/>
      <c r="K931" s="3"/>
      <c r="L931" s="3"/>
      <c r="M931" s="3"/>
      <c r="N931" s="3"/>
      <c r="O931" s="3"/>
      <c r="P931" s="3"/>
      <c r="Q931" s="3"/>
      <c r="R931" s="3"/>
      <c r="S931" s="3"/>
      <c r="T931" s="3"/>
      <c r="U931" s="3"/>
      <c r="V931" s="3"/>
      <c r="W931" s="3"/>
      <c r="X931" s="3"/>
      <c r="Y931" s="3"/>
      <c r="Z931" s="3"/>
      <c r="AA931" s="3"/>
      <c r="AB931" s="3"/>
      <c r="AC931" s="3"/>
    </row>
    <row r="932" spans="1:29" ht="12.5" x14ac:dyDescent="0.25">
      <c r="A932" s="3"/>
      <c r="B932" s="3"/>
      <c r="C932" s="3"/>
      <c r="D932" s="20"/>
      <c r="E932" s="20"/>
      <c r="F932" s="3"/>
      <c r="G932" s="20"/>
      <c r="H932" s="20"/>
      <c r="I932" s="20"/>
      <c r="J932" s="20"/>
      <c r="K932" s="3"/>
      <c r="L932" s="3"/>
      <c r="M932" s="3"/>
      <c r="N932" s="3"/>
      <c r="O932" s="3"/>
      <c r="P932" s="3"/>
      <c r="Q932" s="3"/>
      <c r="R932" s="3"/>
      <c r="S932" s="3"/>
      <c r="T932" s="3"/>
      <c r="U932" s="3"/>
      <c r="V932" s="3"/>
      <c r="W932" s="3"/>
      <c r="X932" s="3"/>
      <c r="Y932" s="3"/>
      <c r="Z932" s="3"/>
      <c r="AA932" s="3"/>
      <c r="AB932" s="3"/>
      <c r="AC932" s="3"/>
    </row>
    <row r="933" spans="1:29" ht="12.5" x14ac:dyDescent="0.25">
      <c r="A933" s="3"/>
      <c r="B933" s="3"/>
      <c r="C933" s="3"/>
      <c r="D933" s="20"/>
      <c r="E933" s="20"/>
      <c r="F933" s="3"/>
      <c r="G933" s="20"/>
      <c r="H933" s="20"/>
      <c r="I933" s="20"/>
      <c r="J933" s="20"/>
      <c r="K933" s="3"/>
      <c r="L933" s="3"/>
      <c r="M933" s="3"/>
      <c r="N933" s="3"/>
      <c r="O933" s="3"/>
      <c r="P933" s="3"/>
      <c r="Q933" s="3"/>
      <c r="R933" s="3"/>
      <c r="S933" s="3"/>
      <c r="T933" s="3"/>
      <c r="U933" s="3"/>
      <c r="V933" s="3"/>
      <c r="W933" s="3"/>
      <c r="X933" s="3"/>
      <c r="Y933" s="3"/>
      <c r="Z933" s="3"/>
      <c r="AA933" s="3"/>
      <c r="AB933" s="3"/>
      <c r="AC933" s="3"/>
    </row>
    <row r="934" spans="1:29" ht="12.5" x14ac:dyDescent="0.25">
      <c r="A934" s="3"/>
      <c r="B934" s="3"/>
      <c r="C934" s="3"/>
      <c r="D934" s="20"/>
      <c r="E934" s="20"/>
      <c r="F934" s="3"/>
      <c r="G934" s="20"/>
      <c r="H934" s="20"/>
      <c r="I934" s="20"/>
      <c r="J934" s="20"/>
      <c r="K934" s="3"/>
      <c r="L934" s="3"/>
      <c r="M934" s="3"/>
      <c r="N934" s="3"/>
      <c r="O934" s="3"/>
      <c r="P934" s="3"/>
      <c r="Q934" s="3"/>
      <c r="R934" s="3"/>
      <c r="S934" s="3"/>
      <c r="T934" s="3"/>
      <c r="U934" s="3"/>
      <c r="V934" s="3"/>
      <c r="W934" s="3"/>
      <c r="X934" s="3"/>
      <c r="Y934" s="3"/>
      <c r="Z934" s="3"/>
      <c r="AA934" s="3"/>
      <c r="AB934" s="3"/>
      <c r="AC934" s="3"/>
    </row>
    <row r="935" spans="1:29" ht="12.5" x14ac:dyDescent="0.25">
      <c r="A935" s="3"/>
      <c r="B935" s="3"/>
      <c r="C935" s="3"/>
      <c r="D935" s="20"/>
      <c r="E935" s="20"/>
      <c r="F935" s="3"/>
      <c r="G935" s="20"/>
      <c r="H935" s="20"/>
      <c r="I935" s="20"/>
      <c r="J935" s="20"/>
      <c r="K935" s="3"/>
      <c r="L935" s="3"/>
      <c r="M935" s="3"/>
      <c r="N935" s="3"/>
      <c r="O935" s="3"/>
      <c r="P935" s="3"/>
      <c r="Q935" s="3"/>
      <c r="R935" s="3"/>
      <c r="S935" s="3"/>
      <c r="T935" s="3"/>
      <c r="U935" s="3"/>
      <c r="V935" s="3"/>
      <c r="W935" s="3"/>
      <c r="X935" s="3"/>
      <c r="Y935" s="3"/>
      <c r="Z935" s="3"/>
      <c r="AA935" s="3"/>
      <c r="AB935" s="3"/>
      <c r="AC935" s="3"/>
    </row>
    <row r="936" spans="1:29" ht="12.5" x14ac:dyDescent="0.25">
      <c r="A936" s="3"/>
      <c r="B936" s="3"/>
      <c r="C936" s="3"/>
      <c r="D936" s="20"/>
      <c r="E936" s="20"/>
      <c r="F936" s="3"/>
      <c r="G936" s="20"/>
      <c r="H936" s="20"/>
      <c r="I936" s="20"/>
      <c r="J936" s="20"/>
      <c r="K936" s="3"/>
      <c r="L936" s="3"/>
      <c r="M936" s="3"/>
      <c r="N936" s="3"/>
      <c r="O936" s="3"/>
      <c r="P936" s="3"/>
      <c r="Q936" s="3"/>
      <c r="R936" s="3"/>
      <c r="S936" s="3"/>
      <c r="T936" s="3"/>
      <c r="U936" s="3"/>
      <c r="V936" s="3"/>
      <c r="W936" s="3"/>
      <c r="X936" s="3"/>
      <c r="Y936" s="3"/>
      <c r="Z936" s="3"/>
      <c r="AA936" s="3"/>
      <c r="AB936" s="3"/>
      <c r="AC936" s="3"/>
    </row>
    <row r="937" spans="1:29" ht="12.5" x14ac:dyDescent="0.25">
      <c r="A937" s="3"/>
      <c r="B937" s="3"/>
      <c r="C937" s="3"/>
      <c r="D937" s="20"/>
      <c r="E937" s="20"/>
      <c r="F937" s="3"/>
      <c r="G937" s="20"/>
      <c r="H937" s="20"/>
      <c r="I937" s="20"/>
      <c r="J937" s="20"/>
      <c r="K937" s="3"/>
      <c r="L937" s="3"/>
      <c r="M937" s="3"/>
      <c r="N937" s="3"/>
      <c r="O937" s="3"/>
      <c r="P937" s="3"/>
      <c r="Q937" s="3"/>
      <c r="R937" s="3"/>
      <c r="S937" s="3"/>
      <c r="T937" s="3"/>
      <c r="U937" s="3"/>
      <c r="V937" s="3"/>
      <c r="W937" s="3"/>
      <c r="X937" s="3"/>
      <c r="Y937" s="3"/>
      <c r="Z937" s="3"/>
      <c r="AA937" s="3"/>
      <c r="AB937" s="3"/>
      <c r="AC937" s="3"/>
    </row>
    <row r="938" spans="1:29" ht="12.5" x14ac:dyDescent="0.25">
      <c r="A938" s="3"/>
      <c r="B938" s="3"/>
      <c r="C938" s="3"/>
      <c r="D938" s="20"/>
      <c r="E938" s="20"/>
      <c r="F938" s="3"/>
      <c r="G938" s="20"/>
      <c r="H938" s="20"/>
      <c r="I938" s="20"/>
      <c r="J938" s="20"/>
      <c r="K938" s="3"/>
      <c r="L938" s="3"/>
      <c r="M938" s="3"/>
      <c r="N938" s="3"/>
      <c r="O938" s="3"/>
      <c r="P938" s="3"/>
      <c r="Q938" s="3"/>
      <c r="R938" s="3"/>
      <c r="S938" s="3"/>
      <c r="T938" s="3"/>
      <c r="U938" s="3"/>
      <c r="V938" s="3"/>
      <c r="W938" s="3"/>
      <c r="X938" s="3"/>
      <c r="Y938" s="3"/>
      <c r="Z938" s="3"/>
      <c r="AA938" s="3"/>
      <c r="AB938" s="3"/>
      <c r="AC938" s="3"/>
    </row>
    <row r="939" spans="1:29" ht="12.5" x14ac:dyDescent="0.25">
      <c r="A939" s="3"/>
      <c r="B939" s="3"/>
      <c r="C939" s="3"/>
      <c r="D939" s="20"/>
      <c r="E939" s="20"/>
      <c r="F939" s="3"/>
      <c r="G939" s="20"/>
      <c r="H939" s="20"/>
      <c r="I939" s="20"/>
      <c r="J939" s="20"/>
      <c r="K939" s="3"/>
      <c r="L939" s="3"/>
      <c r="M939" s="3"/>
      <c r="N939" s="3"/>
      <c r="O939" s="3"/>
      <c r="P939" s="3"/>
      <c r="Q939" s="3"/>
      <c r="R939" s="3"/>
      <c r="S939" s="3"/>
      <c r="T939" s="3"/>
      <c r="U939" s="3"/>
      <c r="V939" s="3"/>
      <c r="W939" s="3"/>
      <c r="X939" s="3"/>
      <c r="Y939" s="3"/>
      <c r="Z939" s="3"/>
      <c r="AA939" s="3"/>
      <c r="AB939" s="3"/>
      <c r="AC939" s="3"/>
    </row>
    <row r="940" spans="1:29" ht="12.5" x14ac:dyDescent="0.25">
      <c r="A940" s="3"/>
      <c r="B940" s="3"/>
      <c r="C940" s="3"/>
      <c r="D940" s="20"/>
      <c r="E940" s="20"/>
      <c r="F940" s="3"/>
      <c r="G940" s="20"/>
      <c r="H940" s="20"/>
      <c r="I940" s="20"/>
      <c r="J940" s="20"/>
      <c r="K940" s="3"/>
      <c r="L940" s="3"/>
      <c r="M940" s="3"/>
      <c r="N940" s="3"/>
      <c r="O940" s="3"/>
      <c r="P940" s="3"/>
      <c r="Q940" s="3"/>
      <c r="R940" s="3"/>
      <c r="S940" s="3"/>
      <c r="T940" s="3"/>
      <c r="U940" s="3"/>
      <c r="V940" s="3"/>
      <c r="W940" s="3"/>
      <c r="X940" s="3"/>
      <c r="Y940" s="3"/>
      <c r="Z940" s="3"/>
      <c r="AA940" s="3"/>
      <c r="AB940" s="3"/>
      <c r="AC940" s="3"/>
    </row>
    <row r="941" spans="1:29" ht="12.5" x14ac:dyDescent="0.25">
      <c r="A941" s="3"/>
      <c r="B941" s="3"/>
      <c r="C941" s="3"/>
      <c r="D941" s="20"/>
      <c r="E941" s="20"/>
      <c r="F941" s="3"/>
      <c r="G941" s="20"/>
      <c r="H941" s="20"/>
      <c r="I941" s="20"/>
      <c r="J941" s="20"/>
      <c r="K941" s="3"/>
      <c r="L941" s="3"/>
      <c r="M941" s="3"/>
      <c r="N941" s="3"/>
      <c r="O941" s="3"/>
      <c r="P941" s="3"/>
      <c r="Q941" s="3"/>
      <c r="R941" s="3"/>
      <c r="S941" s="3"/>
      <c r="T941" s="3"/>
      <c r="U941" s="3"/>
      <c r="V941" s="3"/>
      <c r="W941" s="3"/>
      <c r="X941" s="3"/>
      <c r="Y941" s="3"/>
      <c r="Z941" s="3"/>
      <c r="AA941" s="3"/>
      <c r="AB941" s="3"/>
      <c r="AC941" s="3"/>
    </row>
    <row r="942" spans="1:29" ht="12.5" x14ac:dyDescent="0.25">
      <c r="A942" s="3"/>
      <c r="B942" s="3"/>
      <c r="C942" s="3"/>
      <c r="D942" s="20"/>
      <c r="E942" s="20"/>
      <c r="F942" s="3"/>
      <c r="G942" s="20"/>
      <c r="H942" s="20"/>
      <c r="I942" s="20"/>
      <c r="J942" s="20"/>
      <c r="K942" s="3"/>
      <c r="L942" s="3"/>
      <c r="M942" s="3"/>
      <c r="N942" s="3"/>
      <c r="O942" s="3"/>
      <c r="P942" s="3"/>
      <c r="Q942" s="3"/>
      <c r="R942" s="3"/>
      <c r="S942" s="3"/>
      <c r="T942" s="3"/>
      <c r="U942" s="3"/>
      <c r="V942" s="3"/>
      <c r="W942" s="3"/>
      <c r="X942" s="3"/>
      <c r="Y942" s="3"/>
      <c r="Z942" s="3"/>
      <c r="AA942" s="3"/>
      <c r="AB942" s="3"/>
      <c r="AC942" s="3"/>
    </row>
    <row r="943" spans="1:29" ht="12.5" x14ac:dyDescent="0.25">
      <c r="A943" s="3"/>
      <c r="B943" s="3"/>
      <c r="C943" s="3"/>
      <c r="D943" s="20"/>
      <c r="E943" s="20"/>
      <c r="F943" s="3"/>
      <c r="G943" s="20"/>
      <c r="H943" s="20"/>
      <c r="I943" s="20"/>
      <c r="J943" s="20"/>
      <c r="K943" s="3"/>
      <c r="L943" s="3"/>
      <c r="M943" s="3"/>
      <c r="N943" s="3"/>
      <c r="O943" s="3"/>
      <c r="P943" s="3"/>
      <c r="Q943" s="3"/>
      <c r="R943" s="3"/>
      <c r="S943" s="3"/>
      <c r="T943" s="3"/>
      <c r="U943" s="3"/>
      <c r="V943" s="3"/>
      <c r="W943" s="3"/>
      <c r="X943" s="3"/>
      <c r="Y943" s="3"/>
      <c r="Z943" s="3"/>
      <c r="AA943" s="3"/>
      <c r="AB943" s="3"/>
      <c r="AC943" s="3"/>
    </row>
    <row r="944" spans="1:29" ht="12.5" x14ac:dyDescent="0.25">
      <c r="A944" s="3"/>
      <c r="B944" s="3"/>
      <c r="C944" s="3"/>
      <c r="D944" s="20"/>
      <c r="E944" s="20"/>
      <c r="F944" s="3"/>
      <c r="G944" s="20"/>
      <c r="H944" s="20"/>
      <c r="I944" s="20"/>
      <c r="J944" s="20"/>
      <c r="K944" s="3"/>
      <c r="L944" s="3"/>
      <c r="M944" s="3"/>
      <c r="N944" s="3"/>
      <c r="O944" s="3"/>
      <c r="P944" s="3"/>
      <c r="Q944" s="3"/>
      <c r="R944" s="3"/>
      <c r="S944" s="3"/>
      <c r="T944" s="3"/>
      <c r="U944" s="3"/>
      <c r="V944" s="3"/>
      <c r="W944" s="3"/>
      <c r="X944" s="3"/>
      <c r="Y944" s="3"/>
      <c r="Z944" s="3"/>
      <c r="AA944" s="3"/>
      <c r="AB944" s="3"/>
      <c r="AC944" s="3"/>
    </row>
    <row r="945" spans="1:29" ht="12.5" x14ac:dyDescent="0.25">
      <c r="A945" s="3"/>
      <c r="B945" s="3"/>
      <c r="C945" s="3"/>
      <c r="D945" s="20"/>
      <c r="E945" s="20"/>
      <c r="F945" s="3"/>
      <c r="G945" s="20"/>
      <c r="H945" s="20"/>
      <c r="I945" s="20"/>
      <c r="J945" s="20"/>
      <c r="K945" s="3"/>
      <c r="L945" s="3"/>
      <c r="M945" s="3"/>
      <c r="N945" s="3"/>
      <c r="O945" s="3"/>
      <c r="P945" s="3"/>
      <c r="Q945" s="3"/>
      <c r="R945" s="3"/>
      <c r="S945" s="3"/>
      <c r="T945" s="3"/>
      <c r="U945" s="3"/>
      <c r="V945" s="3"/>
      <c r="W945" s="3"/>
      <c r="X945" s="3"/>
      <c r="Y945" s="3"/>
      <c r="Z945" s="3"/>
      <c r="AA945" s="3"/>
      <c r="AB945" s="3"/>
      <c r="AC945" s="3"/>
    </row>
    <row r="946" spans="1:29" ht="12.5" x14ac:dyDescent="0.25">
      <c r="A946" s="3"/>
      <c r="B946" s="3"/>
      <c r="C946" s="3"/>
      <c r="D946" s="20"/>
      <c r="E946" s="20"/>
      <c r="F946" s="3"/>
      <c r="G946" s="20"/>
      <c r="H946" s="20"/>
      <c r="I946" s="20"/>
      <c r="J946" s="20"/>
      <c r="K946" s="3"/>
      <c r="L946" s="3"/>
      <c r="M946" s="3"/>
      <c r="N946" s="3"/>
      <c r="O946" s="3"/>
      <c r="P946" s="3"/>
      <c r="Q946" s="3"/>
      <c r="R946" s="3"/>
      <c r="S946" s="3"/>
      <c r="T946" s="3"/>
      <c r="U946" s="3"/>
      <c r="V946" s="3"/>
      <c r="W946" s="3"/>
      <c r="X946" s="3"/>
      <c r="Y946" s="3"/>
      <c r="Z946" s="3"/>
      <c r="AA946" s="3"/>
      <c r="AB946" s="3"/>
      <c r="AC946" s="3"/>
    </row>
    <row r="947" spans="1:29" ht="12.5" x14ac:dyDescent="0.25">
      <c r="A947" s="3"/>
      <c r="B947" s="3"/>
      <c r="C947" s="3"/>
      <c r="D947" s="20"/>
      <c r="E947" s="20"/>
      <c r="F947" s="3"/>
      <c r="G947" s="20"/>
      <c r="H947" s="20"/>
      <c r="I947" s="20"/>
      <c r="J947" s="20"/>
      <c r="K947" s="3"/>
      <c r="L947" s="3"/>
      <c r="M947" s="3"/>
      <c r="N947" s="3"/>
      <c r="O947" s="3"/>
      <c r="P947" s="3"/>
      <c r="Q947" s="3"/>
      <c r="R947" s="3"/>
      <c r="S947" s="3"/>
      <c r="T947" s="3"/>
      <c r="U947" s="3"/>
      <c r="V947" s="3"/>
      <c r="W947" s="3"/>
      <c r="X947" s="3"/>
      <c r="Y947" s="3"/>
      <c r="Z947" s="3"/>
      <c r="AA947" s="3"/>
      <c r="AB947" s="3"/>
      <c r="AC947" s="3"/>
    </row>
    <row r="948" spans="1:29" ht="12.5" x14ac:dyDescent="0.25">
      <c r="A948" s="3"/>
      <c r="B948" s="3"/>
      <c r="C948" s="3"/>
      <c r="D948" s="20"/>
      <c r="E948" s="20"/>
      <c r="F948" s="3"/>
      <c r="G948" s="20"/>
      <c r="H948" s="20"/>
      <c r="I948" s="20"/>
      <c r="J948" s="20"/>
      <c r="K948" s="3"/>
      <c r="L948" s="3"/>
      <c r="M948" s="3"/>
      <c r="N948" s="3"/>
      <c r="O948" s="3"/>
      <c r="P948" s="3"/>
      <c r="Q948" s="3"/>
      <c r="R948" s="3"/>
      <c r="S948" s="3"/>
      <c r="T948" s="3"/>
      <c r="U948" s="3"/>
      <c r="V948" s="3"/>
      <c r="W948" s="3"/>
      <c r="X948" s="3"/>
      <c r="Y948" s="3"/>
      <c r="Z948" s="3"/>
      <c r="AA948" s="3"/>
      <c r="AB948" s="3"/>
      <c r="AC948" s="3"/>
    </row>
    <row r="949" spans="1:29" ht="12.5" x14ac:dyDescent="0.25">
      <c r="A949" s="3"/>
      <c r="B949" s="3"/>
      <c r="C949" s="3"/>
      <c r="D949" s="20"/>
      <c r="E949" s="20"/>
      <c r="F949" s="3"/>
      <c r="G949" s="20"/>
      <c r="H949" s="20"/>
      <c r="I949" s="20"/>
      <c r="J949" s="20"/>
      <c r="K949" s="3"/>
      <c r="L949" s="3"/>
      <c r="M949" s="3"/>
      <c r="N949" s="3"/>
      <c r="O949" s="3"/>
      <c r="P949" s="3"/>
      <c r="Q949" s="3"/>
      <c r="R949" s="3"/>
      <c r="S949" s="3"/>
      <c r="T949" s="3"/>
      <c r="U949" s="3"/>
      <c r="V949" s="3"/>
      <c r="W949" s="3"/>
      <c r="X949" s="3"/>
      <c r="Y949" s="3"/>
      <c r="Z949" s="3"/>
      <c r="AA949" s="3"/>
      <c r="AB949" s="3"/>
      <c r="AC949" s="3"/>
    </row>
    <row r="950" spans="1:29" ht="12.5" x14ac:dyDescent="0.25">
      <c r="A950" s="3"/>
      <c r="B950" s="3"/>
      <c r="C950" s="3"/>
      <c r="D950" s="20"/>
      <c r="E950" s="20"/>
      <c r="F950" s="3"/>
      <c r="G950" s="20"/>
      <c r="H950" s="20"/>
      <c r="I950" s="20"/>
      <c r="J950" s="20"/>
      <c r="K950" s="3"/>
      <c r="L950" s="3"/>
      <c r="M950" s="3"/>
      <c r="N950" s="3"/>
      <c r="O950" s="3"/>
      <c r="P950" s="3"/>
      <c r="Q950" s="3"/>
      <c r="R950" s="3"/>
      <c r="S950" s="3"/>
      <c r="T950" s="3"/>
      <c r="U950" s="3"/>
      <c r="V950" s="3"/>
      <c r="W950" s="3"/>
      <c r="X950" s="3"/>
      <c r="Y950" s="3"/>
      <c r="Z950" s="3"/>
      <c r="AA950" s="3"/>
      <c r="AB950" s="3"/>
      <c r="AC950" s="3"/>
    </row>
    <row r="951" spans="1:29" ht="12.5" x14ac:dyDescent="0.25">
      <c r="A951" s="3"/>
      <c r="B951" s="3"/>
      <c r="C951" s="3"/>
      <c r="D951" s="20"/>
      <c r="E951" s="20"/>
      <c r="F951" s="3"/>
      <c r="G951" s="20"/>
      <c r="H951" s="20"/>
      <c r="I951" s="20"/>
      <c r="J951" s="20"/>
      <c r="K951" s="3"/>
      <c r="L951" s="3"/>
      <c r="M951" s="3"/>
      <c r="N951" s="3"/>
      <c r="O951" s="3"/>
      <c r="P951" s="3"/>
      <c r="Q951" s="3"/>
      <c r="R951" s="3"/>
      <c r="S951" s="3"/>
      <c r="T951" s="3"/>
      <c r="U951" s="3"/>
      <c r="V951" s="3"/>
      <c r="W951" s="3"/>
      <c r="X951" s="3"/>
      <c r="Y951" s="3"/>
      <c r="Z951" s="3"/>
      <c r="AA951" s="3"/>
      <c r="AB951" s="3"/>
      <c r="AC951" s="3"/>
    </row>
    <row r="952" spans="1:29" ht="12.5" x14ac:dyDescent="0.25">
      <c r="A952" s="3"/>
      <c r="B952" s="3"/>
      <c r="C952" s="3"/>
      <c r="D952" s="20"/>
      <c r="E952" s="20"/>
      <c r="F952" s="3"/>
      <c r="G952" s="20"/>
      <c r="H952" s="20"/>
      <c r="I952" s="20"/>
      <c r="J952" s="20"/>
      <c r="K952" s="3"/>
      <c r="L952" s="3"/>
      <c r="M952" s="3"/>
      <c r="N952" s="3"/>
      <c r="O952" s="3"/>
      <c r="P952" s="3"/>
      <c r="Q952" s="3"/>
      <c r="R952" s="3"/>
      <c r="S952" s="3"/>
      <c r="T952" s="3"/>
      <c r="U952" s="3"/>
      <c r="V952" s="3"/>
      <c r="W952" s="3"/>
      <c r="X952" s="3"/>
      <c r="Y952" s="3"/>
      <c r="Z952" s="3"/>
      <c r="AA952" s="3"/>
      <c r="AB952" s="3"/>
      <c r="AC952" s="3"/>
    </row>
    <row r="953" spans="1:29" ht="12.5" x14ac:dyDescent="0.25">
      <c r="A953" s="3"/>
      <c r="B953" s="3"/>
      <c r="C953" s="3"/>
      <c r="D953" s="20"/>
      <c r="E953" s="20"/>
      <c r="F953" s="3"/>
      <c r="G953" s="20"/>
      <c r="H953" s="20"/>
      <c r="I953" s="20"/>
      <c r="J953" s="20"/>
      <c r="K953" s="3"/>
      <c r="L953" s="3"/>
      <c r="M953" s="3"/>
      <c r="N953" s="3"/>
      <c r="O953" s="3"/>
      <c r="P953" s="3"/>
      <c r="Q953" s="3"/>
      <c r="R953" s="3"/>
      <c r="S953" s="3"/>
      <c r="T953" s="3"/>
      <c r="U953" s="3"/>
      <c r="V953" s="3"/>
      <c r="W953" s="3"/>
      <c r="X953" s="3"/>
      <c r="Y953" s="3"/>
      <c r="Z953" s="3"/>
      <c r="AA953" s="3"/>
      <c r="AB953" s="3"/>
      <c r="AC953" s="3"/>
    </row>
    <row r="954" spans="1:29" ht="12.5" x14ac:dyDescent="0.25">
      <c r="A954" s="3"/>
      <c r="B954" s="3"/>
      <c r="C954" s="3"/>
      <c r="D954" s="20"/>
      <c r="E954" s="20"/>
      <c r="F954" s="3"/>
      <c r="G954" s="20"/>
      <c r="H954" s="20"/>
      <c r="I954" s="20"/>
      <c r="J954" s="20"/>
      <c r="K954" s="3"/>
      <c r="L954" s="3"/>
      <c r="M954" s="3"/>
      <c r="N954" s="3"/>
      <c r="O954" s="3"/>
      <c r="P954" s="3"/>
      <c r="Q954" s="3"/>
      <c r="R954" s="3"/>
      <c r="S954" s="3"/>
      <c r="T954" s="3"/>
      <c r="U954" s="3"/>
      <c r="V954" s="3"/>
      <c r="W954" s="3"/>
      <c r="X954" s="3"/>
      <c r="Y954" s="3"/>
      <c r="Z954" s="3"/>
      <c r="AA954" s="3"/>
      <c r="AB954" s="3"/>
      <c r="AC954" s="3"/>
    </row>
    <row r="955" spans="1:29" ht="12.5" x14ac:dyDescent="0.25">
      <c r="A955" s="3"/>
      <c r="B955" s="3"/>
      <c r="C955" s="3"/>
      <c r="D955" s="20"/>
      <c r="E955" s="20"/>
      <c r="F955" s="3"/>
      <c r="G955" s="20"/>
      <c r="H955" s="20"/>
      <c r="I955" s="20"/>
      <c r="J955" s="20"/>
      <c r="K955" s="3"/>
      <c r="L955" s="3"/>
      <c r="M955" s="3"/>
      <c r="N955" s="3"/>
      <c r="O955" s="3"/>
      <c r="P955" s="3"/>
      <c r="Q955" s="3"/>
      <c r="R955" s="3"/>
      <c r="S955" s="3"/>
      <c r="T955" s="3"/>
      <c r="U955" s="3"/>
      <c r="V955" s="3"/>
      <c r="W955" s="3"/>
      <c r="X955" s="3"/>
      <c r="Y955" s="3"/>
      <c r="Z955" s="3"/>
      <c r="AA955" s="3"/>
      <c r="AB955" s="3"/>
      <c r="AC955" s="3"/>
    </row>
    <row r="956" spans="1:29" ht="12.5" x14ac:dyDescent="0.25">
      <c r="A956" s="3"/>
      <c r="B956" s="3"/>
      <c r="C956" s="3"/>
      <c r="D956" s="20"/>
      <c r="E956" s="20"/>
      <c r="F956" s="3"/>
      <c r="G956" s="20"/>
      <c r="H956" s="20"/>
      <c r="I956" s="20"/>
      <c r="J956" s="20"/>
      <c r="K956" s="3"/>
      <c r="L956" s="3"/>
      <c r="M956" s="3"/>
      <c r="N956" s="3"/>
      <c r="O956" s="3"/>
      <c r="P956" s="3"/>
      <c r="Q956" s="3"/>
      <c r="R956" s="3"/>
      <c r="S956" s="3"/>
      <c r="T956" s="3"/>
      <c r="U956" s="3"/>
      <c r="V956" s="3"/>
      <c r="W956" s="3"/>
      <c r="X956" s="3"/>
      <c r="Y956" s="3"/>
      <c r="Z956" s="3"/>
      <c r="AA956" s="3"/>
      <c r="AB956" s="3"/>
      <c r="AC956" s="3"/>
    </row>
    <row r="957" spans="1:29" ht="12.5" x14ac:dyDescent="0.25">
      <c r="A957" s="3"/>
      <c r="B957" s="3"/>
      <c r="C957" s="3"/>
      <c r="D957" s="20"/>
      <c r="E957" s="20"/>
      <c r="F957" s="3"/>
      <c r="G957" s="20"/>
      <c r="H957" s="20"/>
      <c r="I957" s="20"/>
      <c r="J957" s="20"/>
      <c r="K957" s="3"/>
      <c r="L957" s="3"/>
      <c r="M957" s="3"/>
      <c r="N957" s="3"/>
      <c r="O957" s="3"/>
      <c r="P957" s="3"/>
      <c r="Q957" s="3"/>
      <c r="R957" s="3"/>
      <c r="S957" s="3"/>
      <c r="T957" s="3"/>
      <c r="U957" s="3"/>
      <c r="V957" s="3"/>
      <c r="W957" s="3"/>
      <c r="X957" s="3"/>
      <c r="Y957" s="3"/>
      <c r="Z957" s="3"/>
      <c r="AA957" s="3"/>
      <c r="AB957" s="3"/>
      <c r="AC957" s="3"/>
    </row>
    <row r="958" spans="1:29" ht="12.5" x14ac:dyDescent="0.25">
      <c r="A958" s="3"/>
      <c r="B958" s="3"/>
      <c r="C958" s="3"/>
      <c r="D958" s="20"/>
      <c r="E958" s="20"/>
      <c r="F958" s="3"/>
      <c r="G958" s="20"/>
      <c r="H958" s="20"/>
      <c r="I958" s="20"/>
      <c r="J958" s="20"/>
      <c r="K958" s="3"/>
      <c r="L958" s="3"/>
      <c r="M958" s="3"/>
      <c r="N958" s="3"/>
      <c r="O958" s="3"/>
      <c r="P958" s="3"/>
      <c r="Q958" s="3"/>
      <c r="R958" s="3"/>
      <c r="S958" s="3"/>
      <c r="T958" s="3"/>
      <c r="U958" s="3"/>
      <c r="V958" s="3"/>
      <c r="W958" s="3"/>
      <c r="X958" s="3"/>
      <c r="Y958" s="3"/>
      <c r="Z958" s="3"/>
      <c r="AA958" s="3"/>
      <c r="AB958" s="3"/>
      <c r="AC958" s="3"/>
    </row>
    <row r="959" spans="1:29" ht="12.5" x14ac:dyDescent="0.25">
      <c r="A959" s="3"/>
      <c r="B959" s="3"/>
      <c r="C959" s="3"/>
      <c r="D959" s="20"/>
      <c r="E959" s="20"/>
      <c r="F959" s="3"/>
      <c r="G959" s="20"/>
      <c r="H959" s="20"/>
      <c r="I959" s="20"/>
      <c r="J959" s="20"/>
      <c r="K959" s="3"/>
      <c r="L959" s="3"/>
      <c r="M959" s="3"/>
      <c r="N959" s="3"/>
      <c r="O959" s="3"/>
      <c r="P959" s="3"/>
      <c r="Q959" s="3"/>
      <c r="R959" s="3"/>
      <c r="S959" s="3"/>
      <c r="T959" s="3"/>
      <c r="U959" s="3"/>
      <c r="V959" s="3"/>
      <c r="W959" s="3"/>
      <c r="X959" s="3"/>
      <c r="Y959" s="3"/>
      <c r="Z959" s="3"/>
      <c r="AA959" s="3"/>
      <c r="AB959" s="3"/>
      <c r="AC959" s="3"/>
    </row>
    <row r="960" spans="1:29" ht="12.5" x14ac:dyDescent="0.25">
      <c r="A960" s="3"/>
      <c r="B960" s="3"/>
      <c r="C960" s="3"/>
      <c r="D960" s="20"/>
      <c r="E960" s="20"/>
      <c r="F960" s="3"/>
      <c r="G960" s="20"/>
      <c r="H960" s="20"/>
      <c r="I960" s="20"/>
      <c r="J960" s="20"/>
      <c r="K960" s="3"/>
      <c r="L960" s="3"/>
      <c r="M960" s="3"/>
      <c r="N960" s="3"/>
      <c r="O960" s="3"/>
      <c r="P960" s="3"/>
      <c r="Q960" s="3"/>
      <c r="R960" s="3"/>
      <c r="S960" s="3"/>
      <c r="T960" s="3"/>
      <c r="U960" s="3"/>
      <c r="V960" s="3"/>
      <c r="W960" s="3"/>
      <c r="X960" s="3"/>
      <c r="Y960" s="3"/>
      <c r="Z960" s="3"/>
      <c r="AA960" s="3"/>
      <c r="AB960" s="3"/>
      <c r="AC960" s="3"/>
    </row>
    <row r="961" spans="1:29" ht="12.5" x14ac:dyDescent="0.25">
      <c r="A961" s="3"/>
      <c r="B961" s="3"/>
      <c r="C961" s="3"/>
      <c r="D961" s="20"/>
      <c r="E961" s="20"/>
      <c r="F961" s="3"/>
      <c r="G961" s="20"/>
      <c r="H961" s="20"/>
      <c r="I961" s="20"/>
      <c r="J961" s="20"/>
      <c r="K961" s="3"/>
      <c r="L961" s="3"/>
      <c r="M961" s="3"/>
      <c r="N961" s="3"/>
      <c r="O961" s="3"/>
      <c r="P961" s="3"/>
      <c r="Q961" s="3"/>
      <c r="R961" s="3"/>
      <c r="S961" s="3"/>
      <c r="T961" s="3"/>
      <c r="U961" s="3"/>
      <c r="V961" s="3"/>
      <c r="W961" s="3"/>
      <c r="X961" s="3"/>
      <c r="Y961" s="3"/>
      <c r="Z961" s="3"/>
      <c r="AA961" s="3"/>
      <c r="AB961" s="3"/>
      <c r="AC961" s="3"/>
    </row>
    <row r="962" spans="1:29" ht="12.5" x14ac:dyDescent="0.25">
      <c r="A962" s="3"/>
      <c r="B962" s="3"/>
      <c r="C962" s="3"/>
      <c r="D962" s="20"/>
      <c r="E962" s="20"/>
      <c r="F962" s="3"/>
      <c r="G962" s="20"/>
      <c r="H962" s="20"/>
      <c r="I962" s="20"/>
      <c r="J962" s="20"/>
      <c r="K962" s="3"/>
      <c r="L962" s="3"/>
      <c r="M962" s="3"/>
      <c r="N962" s="3"/>
      <c r="O962" s="3"/>
      <c r="P962" s="3"/>
      <c r="Q962" s="3"/>
      <c r="R962" s="3"/>
      <c r="S962" s="3"/>
      <c r="T962" s="3"/>
      <c r="U962" s="3"/>
      <c r="V962" s="3"/>
      <c r="W962" s="3"/>
      <c r="X962" s="3"/>
      <c r="Y962" s="3"/>
      <c r="Z962" s="3"/>
      <c r="AA962" s="3"/>
      <c r="AB962" s="3"/>
      <c r="AC962" s="3"/>
    </row>
    <row r="963" spans="1:29" ht="12.5" x14ac:dyDescent="0.25">
      <c r="A963" s="3"/>
      <c r="B963" s="3"/>
      <c r="C963" s="3"/>
      <c r="D963" s="20"/>
      <c r="E963" s="20"/>
      <c r="F963" s="3"/>
      <c r="G963" s="20"/>
      <c r="H963" s="20"/>
      <c r="I963" s="20"/>
      <c r="J963" s="20"/>
      <c r="K963" s="3"/>
      <c r="L963" s="3"/>
      <c r="M963" s="3"/>
      <c r="N963" s="3"/>
      <c r="O963" s="3"/>
      <c r="P963" s="3"/>
      <c r="Q963" s="3"/>
      <c r="R963" s="3"/>
      <c r="S963" s="3"/>
      <c r="T963" s="3"/>
      <c r="U963" s="3"/>
      <c r="V963" s="3"/>
      <c r="W963" s="3"/>
      <c r="X963" s="3"/>
      <c r="Y963" s="3"/>
      <c r="Z963" s="3"/>
      <c r="AA963" s="3"/>
      <c r="AB963" s="3"/>
      <c r="AC963" s="3"/>
    </row>
    <row r="964" spans="1:29" ht="12.5" x14ac:dyDescent="0.25">
      <c r="A964" s="3"/>
      <c r="B964" s="3"/>
      <c r="C964" s="3"/>
      <c r="D964" s="20"/>
      <c r="E964" s="20"/>
      <c r="F964" s="3"/>
      <c r="G964" s="20"/>
      <c r="H964" s="20"/>
      <c r="I964" s="20"/>
      <c r="J964" s="20"/>
      <c r="K964" s="3"/>
      <c r="L964" s="3"/>
      <c r="M964" s="3"/>
      <c r="N964" s="3"/>
      <c r="O964" s="3"/>
      <c r="P964" s="3"/>
      <c r="Q964" s="3"/>
      <c r="R964" s="3"/>
      <c r="S964" s="3"/>
      <c r="T964" s="3"/>
      <c r="U964" s="3"/>
      <c r="V964" s="3"/>
      <c r="W964" s="3"/>
      <c r="X964" s="3"/>
      <c r="Y964" s="3"/>
      <c r="Z964" s="3"/>
      <c r="AA964" s="3"/>
      <c r="AB964" s="3"/>
      <c r="AC964" s="3"/>
    </row>
    <row r="965" spans="1:29" ht="12.5" x14ac:dyDescent="0.25">
      <c r="A965" s="3"/>
      <c r="B965" s="3"/>
      <c r="C965" s="3"/>
      <c r="D965" s="20"/>
      <c r="E965" s="20"/>
      <c r="F965" s="3"/>
      <c r="G965" s="20"/>
      <c r="H965" s="20"/>
      <c r="I965" s="20"/>
      <c r="J965" s="20"/>
      <c r="K965" s="3"/>
      <c r="L965" s="3"/>
      <c r="M965" s="3"/>
      <c r="N965" s="3"/>
      <c r="O965" s="3"/>
      <c r="P965" s="3"/>
      <c r="Q965" s="3"/>
      <c r="R965" s="3"/>
      <c r="S965" s="3"/>
      <c r="T965" s="3"/>
      <c r="U965" s="3"/>
      <c r="V965" s="3"/>
      <c r="W965" s="3"/>
      <c r="X965" s="3"/>
      <c r="Y965" s="3"/>
      <c r="Z965" s="3"/>
      <c r="AA965" s="3"/>
      <c r="AB965" s="3"/>
      <c r="AC965" s="3"/>
    </row>
    <row r="966" spans="1:29" ht="12.5" x14ac:dyDescent="0.25">
      <c r="A966" s="3"/>
      <c r="B966" s="3"/>
      <c r="C966" s="3"/>
      <c r="D966" s="20"/>
      <c r="E966" s="20"/>
      <c r="F966" s="3"/>
      <c r="G966" s="20"/>
      <c r="H966" s="20"/>
      <c r="I966" s="20"/>
      <c r="J966" s="20"/>
      <c r="K966" s="3"/>
      <c r="L966" s="3"/>
      <c r="M966" s="3"/>
      <c r="N966" s="3"/>
      <c r="O966" s="3"/>
      <c r="P966" s="3"/>
      <c r="Q966" s="3"/>
      <c r="R966" s="3"/>
      <c r="S966" s="3"/>
      <c r="T966" s="3"/>
      <c r="U966" s="3"/>
      <c r="V966" s="3"/>
      <c r="W966" s="3"/>
      <c r="X966" s="3"/>
      <c r="Y966" s="3"/>
      <c r="Z966" s="3"/>
      <c r="AA966" s="3"/>
      <c r="AB966" s="3"/>
      <c r="AC966" s="3"/>
    </row>
    <row r="967" spans="1:29" ht="12.5" x14ac:dyDescent="0.25">
      <c r="A967" s="3"/>
      <c r="B967" s="3"/>
      <c r="C967" s="3"/>
      <c r="D967" s="20"/>
      <c r="E967" s="20"/>
      <c r="F967" s="3"/>
      <c r="G967" s="20"/>
      <c r="H967" s="20"/>
      <c r="I967" s="20"/>
      <c r="J967" s="20"/>
      <c r="K967" s="3"/>
      <c r="L967" s="3"/>
      <c r="M967" s="3"/>
      <c r="N967" s="3"/>
      <c r="O967" s="3"/>
      <c r="P967" s="3"/>
      <c r="Q967" s="3"/>
      <c r="R967" s="3"/>
      <c r="S967" s="3"/>
      <c r="T967" s="3"/>
      <c r="U967" s="3"/>
      <c r="V967" s="3"/>
      <c r="W967" s="3"/>
      <c r="X967" s="3"/>
      <c r="Y967" s="3"/>
      <c r="Z967" s="3"/>
      <c r="AA967" s="3"/>
      <c r="AB967" s="3"/>
      <c r="AC967" s="3"/>
    </row>
    <row r="968" spans="1:29" ht="12.5" x14ac:dyDescent="0.25">
      <c r="A968" s="3"/>
      <c r="B968" s="3"/>
      <c r="C968" s="3"/>
      <c r="D968" s="20"/>
      <c r="E968" s="20"/>
      <c r="F968" s="3"/>
      <c r="G968" s="20"/>
      <c r="H968" s="20"/>
      <c r="I968" s="20"/>
      <c r="J968" s="20"/>
      <c r="K968" s="3"/>
      <c r="L968" s="3"/>
      <c r="M968" s="3"/>
      <c r="N968" s="3"/>
      <c r="O968" s="3"/>
      <c r="P968" s="3"/>
      <c r="Q968" s="3"/>
      <c r="R968" s="3"/>
      <c r="S968" s="3"/>
      <c r="T968" s="3"/>
      <c r="U968" s="3"/>
      <c r="V968" s="3"/>
      <c r="W968" s="3"/>
      <c r="X968" s="3"/>
      <c r="Y968" s="3"/>
      <c r="Z968" s="3"/>
      <c r="AA968" s="3"/>
      <c r="AB968" s="3"/>
      <c r="AC968" s="3"/>
    </row>
    <row r="969" spans="1:29" ht="12.5" x14ac:dyDescent="0.25">
      <c r="A969" s="3"/>
      <c r="B969" s="3"/>
      <c r="C969" s="3"/>
      <c r="D969" s="20"/>
      <c r="E969" s="20"/>
      <c r="F969" s="3"/>
      <c r="G969" s="20"/>
      <c r="H969" s="20"/>
      <c r="I969" s="20"/>
      <c r="J969" s="20"/>
      <c r="K969" s="3"/>
      <c r="L969" s="3"/>
      <c r="M969" s="3"/>
      <c r="N969" s="3"/>
      <c r="O969" s="3"/>
      <c r="P969" s="3"/>
      <c r="Q969" s="3"/>
      <c r="R969" s="3"/>
      <c r="S969" s="3"/>
      <c r="T969" s="3"/>
      <c r="U969" s="3"/>
      <c r="V969" s="3"/>
      <c r="W969" s="3"/>
      <c r="X969" s="3"/>
      <c r="Y969" s="3"/>
      <c r="Z969" s="3"/>
      <c r="AA969" s="3"/>
      <c r="AB969" s="3"/>
      <c r="AC969" s="3"/>
    </row>
    <row r="970" spans="1:29" ht="12.5" x14ac:dyDescent="0.25">
      <c r="A970" s="3"/>
      <c r="B970" s="3"/>
      <c r="C970" s="3"/>
      <c r="D970" s="20"/>
      <c r="E970" s="20"/>
      <c r="F970" s="3"/>
      <c r="G970" s="20"/>
      <c r="H970" s="20"/>
      <c r="I970" s="20"/>
      <c r="J970" s="20"/>
      <c r="K970" s="3"/>
      <c r="L970" s="3"/>
      <c r="M970" s="3"/>
      <c r="N970" s="3"/>
      <c r="O970" s="3"/>
      <c r="P970" s="3"/>
      <c r="Q970" s="3"/>
      <c r="R970" s="3"/>
      <c r="S970" s="3"/>
      <c r="T970" s="3"/>
      <c r="U970" s="3"/>
      <c r="V970" s="3"/>
      <c r="W970" s="3"/>
      <c r="X970" s="3"/>
      <c r="Y970" s="3"/>
      <c r="Z970" s="3"/>
      <c r="AA970" s="3"/>
      <c r="AB970" s="3"/>
      <c r="AC970" s="3"/>
    </row>
    <row r="971" spans="1:29" ht="12.5" x14ac:dyDescent="0.25">
      <c r="A971" s="3"/>
      <c r="B971" s="3"/>
      <c r="C971" s="3"/>
      <c r="D971" s="20"/>
      <c r="E971" s="20"/>
      <c r="F971" s="3"/>
      <c r="G971" s="20"/>
      <c r="H971" s="20"/>
      <c r="I971" s="20"/>
      <c r="J971" s="20"/>
      <c r="K971" s="3"/>
      <c r="L971" s="3"/>
      <c r="M971" s="3"/>
      <c r="N971" s="3"/>
      <c r="O971" s="3"/>
      <c r="P971" s="3"/>
      <c r="Q971" s="3"/>
      <c r="R971" s="3"/>
      <c r="S971" s="3"/>
      <c r="T971" s="3"/>
      <c r="U971" s="3"/>
      <c r="V971" s="3"/>
      <c r="W971" s="3"/>
      <c r="X971" s="3"/>
      <c r="Y971" s="3"/>
      <c r="Z971" s="3"/>
      <c r="AA971" s="3"/>
      <c r="AB971" s="3"/>
      <c r="AC971" s="3"/>
    </row>
    <row r="972" spans="1:29" ht="12.5" x14ac:dyDescent="0.25">
      <c r="A972" s="3"/>
      <c r="B972" s="3"/>
      <c r="C972" s="3"/>
      <c r="D972" s="20"/>
      <c r="E972" s="20"/>
      <c r="F972" s="3"/>
      <c r="G972" s="20"/>
      <c r="H972" s="20"/>
      <c r="I972" s="20"/>
      <c r="J972" s="20"/>
      <c r="K972" s="3"/>
      <c r="L972" s="3"/>
      <c r="M972" s="3"/>
      <c r="N972" s="3"/>
      <c r="O972" s="3"/>
      <c r="P972" s="3"/>
      <c r="Q972" s="3"/>
      <c r="R972" s="3"/>
      <c r="S972" s="3"/>
      <c r="T972" s="3"/>
      <c r="U972" s="3"/>
      <c r="V972" s="3"/>
      <c r="W972" s="3"/>
      <c r="X972" s="3"/>
      <c r="Y972" s="3"/>
      <c r="Z972" s="3"/>
      <c r="AA972" s="3"/>
      <c r="AB972" s="3"/>
      <c r="AC972" s="3"/>
    </row>
    <row r="973" spans="1:29" ht="12.5" x14ac:dyDescent="0.25">
      <c r="A973" s="3"/>
      <c r="B973" s="3"/>
      <c r="C973" s="3"/>
      <c r="D973" s="20"/>
      <c r="E973" s="20"/>
      <c r="F973" s="3"/>
      <c r="G973" s="20"/>
      <c r="H973" s="20"/>
      <c r="I973" s="20"/>
      <c r="J973" s="20"/>
      <c r="K973" s="3"/>
      <c r="L973" s="3"/>
      <c r="M973" s="3"/>
      <c r="N973" s="3"/>
      <c r="O973" s="3"/>
      <c r="P973" s="3"/>
      <c r="Q973" s="3"/>
      <c r="R973" s="3"/>
      <c r="S973" s="3"/>
      <c r="T973" s="3"/>
      <c r="U973" s="3"/>
      <c r="V973" s="3"/>
      <c r="W973" s="3"/>
      <c r="X973" s="3"/>
      <c r="Y973" s="3"/>
      <c r="Z973" s="3"/>
      <c r="AA973" s="3"/>
      <c r="AB973" s="3"/>
      <c r="AC973" s="3"/>
    </row>
    <row r="974" spans="1:29" ht="12.5" x14ac:dyDescent="0.25">
      <c r="A974" s="3"/>
      <c r="B974" s="3"/>
      <c r="C974" s="3"/>
      <c r="D974" s="20"/>
      <c r="E974" s="20"/>
      <c r="F974" s="3"/>
      <c r="G974" s="20"/>
      <c r="H974" s="20"/>
      <c r="I974" s="20"/>
      <c r="J974" s="20"/>
      <c r="K974" s="3"/>
      <c r="L974" s="3"/>
      <c r="M974" s="3"/>
      <c r="N974" s="3"/>
      <c r="O974" s="3"/>
      <c r="P974" s="3"/>
      <c r="Q974" s="3"/>
      <c r="R974" s="3"/>
      <c r="S974" s="3"/>
      <c r="T974" s="3"/>
      <c r="U974" s="3"/>
      <c r="V974" s="3"/>
      <c r="W974" s="3"/>
      <c r="X974" s="3"/>
      <c r="Y974" s="3"/>
      <c r="Z974" s="3"/>
      <c r="AA974" s="3"/>
      <c r="AB974" s="3"/>
      <c r="AC974" s="3"/>
    </row>
    <row r="975" spans="1:29" ht="12.5" x14ac:dyDescent="0.25">
      <c r="A975" s="3"/>
      <c r="B975" s="3"/>
      <c r="C975" s="3"/>
      <c r="D975" s="20"/>
      <c r="E975" s="20"/>
      <c r="F975" s="3"/>
      <c r="G975" s="20"/>
      <c r="H975" s="20"/>
      <c r="I975" s="20"/>
      <c r="J975" s="20"/>
      <c r="K975" s="3"/>
      <c r="L975" s="3"/>
      <c r="M975" s="3"/>
      <c r="N975" s="3"/>
      <c r="O975" s="3"/>
      <c r="P975" s="3"/>
      <c r="Q975" s="3"/>
      <c r="R975" s="3"/>
      <c r="S975" s="3"/>
      <c r="T975" s="3"/>
      <c r="U975" s="3"/>
      <c r="V975" s="3"/>
      <c r="W975" s="3"/>
      <c r="X975" s="3"/>
      <c r="Y975" s="3"/>
      <c r="Z975" s="3"/>
      <c r="AA975" s="3"/>
      <c r="AB975" s="3"/>
      <c r="AC975" s="3"/>
    </row>
    <row r="976" spans="1:29" ht="12.5" x14ac:dyDescent="0.25">
      <c r="A976" s="3"/>
      <c r="B976" s="3"/>
      <c r="C976" s="3"/>
      <c r="D976" s="20"/>
      <c r="E976" s="20"/>
      <c r="F976" s="3"/>
      <c r="G976" s="20"/>
      <c r="H976" s="20"/>
      <c r="I976" s="20"/>
      <c r="J976" s="20"/>
      <c r="K976" s="3"/>
      <c r="L976" s="3"/>
      <c r="M976" s="3"/>
      <c r="N976" s="3"/>
      <c r="O976" s="3"/>
      <c r="P976" s="3"/>
      <c r="Q976" s="3"/>
      <c r="R976" s="3"/>
      <c r="S976" s="3"/>
      <c r="T976" s="3"/>
      <c r="U976" s="3"/>
      <c r="V976" s="3"/>
      <c r="W976" s="3"/>
      <c r="X976" s="3"/>
      <c r="Y976" s="3"/>
      <c r="Z976" s="3"/>
      <c r="AA976" s="3"/>
      <c r="AB976" s="3"/>
      <c r="AC976" s="3"/>
    </row>
    <row r="977" spans="1:29" ht="12.5" x14ac:dyDescent="0.25">
      <c r="A977" s="3"/>
      <c r="B977" s="3"/>
      <c r="C977" s="3"/>
      <c r="D977" s="20"/>
      <c r="E977" s="20"/>
      <c r="F977" s="3"/>
      <c r="G977" s="20"/>
      <c r="H977" s="20"/>
      <c r="I977" s="20"/>
      <c r="J977" s="20"/>
      <c r="K977" s="3"/>
      <c r="L977" s="3"/>
      <c r="M977" s="3"/>
      <c r="N977" s="3"/>
      <c r="O977" s="3"/>
      <c r="P977" s="3"/>
      <c r="Q977" s="3"/>
      <c r="R977" s="3"/>
      <c r="S977" s="3"/>
      <c r="T977" s="3"/>
      <c r="U977" s="3"/>
      <c r="V977" s="3"/>
      <c r="W977" s="3"/>
      <c r="X977" s="3"/>
      <c r="Y977" s="3"/>
      <c r="Z977" s="3"/>
      <c r="AA977" s="3"/>
      <c r="AB977" s="3"/>
      <c r="AC977" s="3"/>
    </row>
    <row r="978" spans="1:29" ht="12.5" x14ac:dyDescent="0.25">
      <c r="A978" s="3"/>
      <c r="B978" s="3"/>
      <c r="C978" s="3"/>
      <c r="D978" s="20"/>
      <c r="E978" s="20"/>
      <c r="F978" s="3"/>
      <c r="G978" s="20"/>
      <c r="H978" s="20"/>
      <c r="I978" s="20"/>
      <c r="J978" s="20"/>
      <c r="K978" s="3"/>
      <c r="L978" s="3"/>
      <c r="M978" s="3"/>
      <c r="N978" s="3"/>
      <c r="O978" s="3"/>
      <c r="P978" s="3"/>
      <c r="Q978" s="3"/>
      <c r="R978" s="3"/>
      <c r="S978" s="3"/>
      <c r="T978" s="3"/>
      <c r="U978" s="3"/>
      <c r="V978" s="3"/>
      <c r="W978" s="3"/>
      <c r="X978" s="3"/>
      <c r="Y978" s="3"/>
      <c r="Z978" s="3"/>
      <c r="AA978" s="3"/>
      <c r="AB978" s="3"/>
      <c r="AC978" s="3"/>
    </row>
    <row r="979" spans="1:29" ht="12.5" x14ac:dyDescent="0.25">
      <c r="A979" s="3"/>
      <c r="B979" s="3"/>
      <c r="C979" s="3"/>
      <c r="D979" s="20"/>
      <c r="E979" s="20"/>
      <c r="F979" s="3"/>
      <c r="G979" s="20"/>
      <c r="H979" s="20"/>
      <c r="I979" s="20"/>
      <c r="J979" s="20"/>
      <c r="K979" s="3"/>
      <c r="L979" s="3"/>
      <c r="M979" s="3"/>
      <c r="N979" s="3"/>
      <c r="O979" s="3"/>
      <c r="P979" s="3"/>
      <c r="Q979" s="3"/>
      <c r="R979" s="3"/>
      <c r="S979" s="3"/>
      <c r="T979" s="3"/>
      <c r="U979" s="3"/>
      <c r="V979" s="3"/>
      <c r="W979" s="3"/>
      <c r="X979" s="3"/>
      <c r="Y979" s="3"/>
      <c r="Z979" s="3"/>
      <c r="AA979" s="3"/>
      <c r="AB979" s="3"/>
      <c r="AC979" s="3"/>
    </row>
    <row r="980" spans="1:29" ht="12.5" x14ac:dyDescent="0.25">
      <c r="A980" s="3"/>
      <c r="B980" s="3"/>
      <c r="C980" s="3"/>
      <c r="D980" s="20"/>
      <c r="E980" s="20"/>
      <c r="F980" s="3"/>
      <c r="G980" s="20"/>
      <c r="H980" s="20"/>
      <c r="I980" s="20"/>
      <c r="J980" s="20"/>
      <c r="K980" s="3"/>
      <c r="L980" s="3"/>
      <c r="M980" s="3"/>
      <c r="N980" s="3"/>
      <c r="O980" s="3"/>
      <c r="P980" s="3"/>
      <c r="Q980" s="3"/>
      <c r="R980" s="3"/>
      <c r="S980" s="3"/>
      <c r="T980" s="3"/>
      <c r="U980" s="3"/>
      <c r="V980" s="3"/>
      <c r="W980" s="3"/>
      <c r="X980" s="3"/>
      <c r="Y980" s="3"/>
      <c r="Z980" s="3"/>
      <c r="AA980" s="3"/>
      <c r="AB980" s="3"/>
      <c r="AC980" s="3"/>
    </row>
    <row r="981" spans="1:29" ht="12.5" x14ac:dyDescent="0.25">
      <c r="A981" s="3"/>
      <c r="B981" s="3"/>
      <c r="C981" s="3"/>
      <c r="D981" s="20"/>
      <c r="E981" s="20"/>
      <c r="F981" s="3"/>
      <c r="G981" s="20"/>
      <c r="H981" s="20"/>
      <c r="I981" s="20"/>
      <c r="J981" s="20"/>
      <c r="K981" s="3"/>
      <c r="L981" s="3"/>
      <c r="M981" s="3"/>
      <c r="N981" s="3"/>
      <c r="O981" s="3"/>
      <c r="P981" s="3"/>
      <c r="Q981" s="3"/>
      <c r="R981" s="3"/>
      <c r="S981" s="3"/>
      <c r="T981" s="3"/>
      <c r="U981" s="3"/>
      <c r="V981" s="3"/>
      <c r="W981" s="3"/>
      <c r="X981" s="3"/>
      <c r="Y981" s="3"/>
      <c r="Z981" s="3"/>
      <c r="AA981" s="3"/>
      <c r="AB981" s="3"/>
      <c r="AC981" s="3"/>
    </row>
    <row r="982" spans="1:29" ht="12.5" x14ac:dyDescent="0.25">
      <c r="A982" s="3"/>
      <c r="B982" s="3"/>
      <c r="C982" s="3"/>
      <c r="D982" s="20"/>
      <c r="E982" s="20"/>
      <c r="F982" s="3"/>
      <c r="G982" s="20"/>
      <c r="H982" s="20"/>
      <c r="I982" s="20"/>
      <c r="J982" s="20"/>
      <c r="K982" s="3"/>
      <c r="L982" s="3"/>
      <c r="M982" s="3"/>
      <c r="N982" s="3"/>
      <c r="O982" s="3"/>
      <c r="P982" s="3"/>
      <c r="Q982" s="3"/>
      <c r="R982" s="3"/>
      <c r="S982" s="3"/>
      <c r="T982" s="3"/>
      <c r="U982" s="3"/>
      <c r="V982" s="3"/>
      <c r="W982" s="3"/>
      <c r="X982" s="3"/>
      <c r="Y982" s="3"/>
      <c r="Z982" s="3"/>
      <c r="AA982" s="3"/>
      <c r="AB982" s="3"/>
      <c r="AC982" s="3"/>
    </row>
    <row r="983" spans="1:29" ht="12.5" x14ac:dyDescent="0.25">
      <c r="A983" s="3"/>
      <c r="B983" s="3"/>
      <c r="C983" s="3"/>
      <c r="D983" s="20"/>
      <c r="E983" s="20"/>
      <c r="F983" s="3"/>
      <c r="G983" s="20"/>
      <c r="H983" s="20"/>
      <c r="I983" s="20"/>
      <c r="J983" s="20"/>
      <c r="K983" s="3"/>
      <c r="L983" s="3"/>
      <c r="M983" s="3"/>
      <c r="N983" s="3"/>
      <c r="O983" s="3"/>
      <c r="P983" s="3"/>
      <c r="Q983" s="3"/>
      <c r="R983" s="3"/>
      <c r="S983" s="3"/>
      <c r="T983" s="3"/>
      <c r="U983" s="3"/>
      <c r="V983" s="3"/>
      <c r="W983" s="3"/>
      <c r="X983" s="3"/>
      <c r="Y983" s="3"/>
      <c r="Z983" s="3"/>
      <c r="AA983" s="3"/>
      <c r="AB983" s="3"/>
      <c r="AC983" s="3"/>
    </row>
    <row r="984" spans="1:29" ht="12.5" x14ac:dyDescent="0.25">
      <c r="A984" s="3"/>
      <c r="B984" s="3"/>
      <c r="C984" s="3"/>
      <c r="D984" s="20"/>
      <c r="E984" s="20"/>
      <c r="F984" s="3"/>
      <c r="G984" s="20"/>
      <c r="H984" s="20"/>
      <c r="I984" s="20"/>
      <c r="J984" s="20"/>
      <c r="K984" s="3"/>
      <c r="L984" s="3"/>
      <c r="M984" s="3"/>
      <c r="N984" s="3"/>
      <c r="O984" s="3"/>
      <c r="P984" s="3"/>
      <c r="Q984" s="3"/>
      <c r="R984" s="3"/>
      <c r="S984" s="3"/>
      <c r="T984" s="3"/>
      <c r="U984" s="3"/>
      <c r="V984" s="3"/>
      <c r="W984" s="3"/>
      <c r="X984" s="3"/>
      <c r="Y984" s="3"/>
      <c r="Z984" s="3"/>
      <c r="AA984" s="3"/>
      <c r="AB984" s="3"/>
      <c r="AC984" s="3"/>
    </row>
    <row r="985" spans="1:29" ht="12.5" x14ac:dyDescent="0.25">
      <c r="A985" s="3"/>
      <c r="B985" s="3"/>
      <c r="C985" s="3"/>
      <c r="D985" s="20"/>
      <c r="E985" s="20"/>
      <c r="F985" s="3"/>
      <c r="G985" s="20"/>
      <c r="H985" s="20"/>
      <c r="I985" s="20"/>
      <c r="J985" s="20"/>
      <c r="K985" s="3"/>
      <c r="L985" s="3"/>
      <c r="M985" s="3"/>
      <c r="N985" s="3"/>
      <c r="O985" s="3"/>
      <c r="P985" s="3"/>
      <c r="Q985" s="3"/>
      <c r="R985" s="3"/>
      <c r="S985" s="3"/>
      <c r="T985" s="3"/>
      <c r="U985" s="3"/>
      <c r="V985" s="3"/>
      <c r="W985" s="3"/>
      <c r="X985" s="3"/>
      <c r="Y985" s="3"/>
      <c r="Z985" s="3"/>
      <c r="AA985" s="3"/>
      <c r="AB985" s="3"/>
      <c r="AC985" s="3"/>
    </row>
    <row r="986" spans="1:29" ht="12.5" x14ac:dyDescent="0.25">
      <c r="A986" s="3"/>
      <c r="B986" s="3"/>
      <c r="C986" s="3"/>
      <c r="D986" s="20"/>
      <c r="E986" s="20"/>
      <c r="F986" s="3"/>
      <c r="G986" s="20"/>
      <c r="H986" s="20"/>
      <c r="I986" s="20"/>
      <c r="J986" s="20"/>
      <c r="K986" s="3"/>
      <c r="L986" s="3"/>
      <c r="M986" s="3"/>
      <c r="N986" s="3"/>
      <c r="O986" s="3"/>
      <c r="P986" s="3"/>
      <c r="Q986" s="3"/>
      <c r="R986" s="3"/>
      <c r="S986" s="3"/>
      <c r="T986" s="3"/>
      <c r="U986" s="3"/>
      <c r="V986" s="3"/>
      <c r="W986" s="3"/>
      <c r="X986" s="3"/>
      <c r="Y986" s="3"/>
      <c r="Z986" s="3"/>
      <c r="AA986" s="3"/>
      <c r="AB986" s="3"/>
      <c r="AC986" s="3"/>
    </row>
    <row r="987" spans="1:29" ht="12.5" x14ac:dyDescent="0.25">
      <c r="A987" s="3"/>
      <c r="B987" s="3"/>
      <c r="C987" s="3"/>
      <c r="D987" s="20"/>
      <c r="E987" s="20"/>
      <c r="F987" s="3"/>
      <c r="G987" s="20"/>
      <c r="H987" s="20"/>
      <c r="I987" s="20"/>
      <c r="J987" s="20"/>
      <c r="K987" s="3"/>
      <c r="L987" s="3"/>
      <c r="M987" s="3"/>
      <c r="N987" s="3"/>
      <c r="O987" s="3"/>
      <c r="P987" s="3"/>
      <c r="Q987" s="3"/>
      <c r="R987" s="3"/>
      <c r="S987" s="3"/>
      <c r="T987" s="3"/>
      <c r="U987" s="3"/>
      <c r="V987" s="3"/>
      <c r="W987" s="3"/>
      <c r="X987" s="3"/>
      <c r="Y987" s="3"/>
      <c r="Z987" s="3"/>
      <c r="AA987" s="3"/>
      <c r="AB987" s="3"/>
      <c r="AC987" s="3"/>
    </row>
    <row r="988" spans="1:29" ht="12.5" x14ac:dyDescent="0.25">
      <c r="A988" s="3"/>
      <c r="B988" s="3"/>
      <c r="C988" s="3"/>
      <c r="D988" s="20"/>
      <c r="E988" s="20"/>
      <c r="F988" s="3"/>
      <c r="G988" s="20"/>
      <c r="H988" s="20"/>
      <c r="I988" s="20"/>
      <c r="J988" s="20"/>
      <c r="K988" s="3"/>
      <c r="L988" s="3"/>
      <c r="M988" s="3"/>
      <c r="N988" s="3"/>
      <c r="O988" s="3"/>
      <c r="P988" s="3"/>
      <c r="Q988" s="3"/>
      <c r="R988" s="3"/>
      <c r="S988" s="3"/>
      <c r="T988" s="3"/>
      <c r="U988" s="3"/>
      <c r="V988" s="3"/>
      <c r="W988" s="3"/>
      <c r="X988" s="3"/>
      <c r="Y988" s="3"/>
      <c r="Z988" s="3"/>
      <c r="AA988" s="3"/>
      <c r="AB988" s="3"/>
      <c r="AC988" s="3"/>
    </row>
    <row r="989" spans="1:29" ht="12.5" x14ac:dyDescent="0.25">
      <c r="A989" s="3"/>
      <c r="B989" s="3"/>
      <c r="C989" s="3"/>
      <c r="D989" s="20"/>
      <c r="E989" s="20"/>
      <c r="F989" s="3"/>
      <c r="G989" s="20"/>
      <c r="H989" s="20"/>
      <c r="I989" s="20"/>
      <c r="J989" s="20"/>
      <c r="K989" s="3"/>
      <c r="L989" s="3"/>
      <c r="M989" s="3"/>
      <c r="N989" s="3"/>
      <c r="O989" s="3"/>
      <c r="P989" s="3"/>
      <c r="Q989" s="3"/>
      <c r="R989" s="3"/>
      <c r="S989" s="3"/>
      <c r="T989" s="3"/>
      <c r="U989" s="3"/>
      <c r="V989" s="3"/>
      <c r="W989" s="3"/>
      <c r="X989" s="3"/>
      <c r="Y989" s="3"/>
      <c r="Z989" s="3"/>
      <c r="AA989" s="3"/>
      <c r="AB989" s="3"/>
      <c r="AC989" s="3"/>
    </row>
    <row r="990" spans="1:29" ht="12.5" x14ac:dyDescent="0.25">
      <c r="A990" s="3"/>
      <c r="B990" s="3"/>
      <c r="C990" s="3"/>
      <c r="D990" s="20"/>
      <c r="E990" s="20"/>
      <c r="F990" s="3"/>
      <c r="G990" s="20"/>
      <c r="H990" s="20"/>
      <c r="I990" s="20"/>
      <c r="J990" s="20"/>
      <c r="K990" s="3"/>
      <c r="L990" s="3"/>
      <c r="M990" s="3"/>
      <c r="N990" s="3"/>
      <c r="O990" s="3"/>
      <c r="P990" s="3"/>
      <c r="Q990" s="3"/>
      <c r="R990" s="3"/>
      <c r="S990" s="3"/>
      <c r="T990" s="3"/>
      <c r="U990" s="3"/>
      <c r="V990" s="3"/>
      <c r="W990" s="3"/>
      <c r="X990" s="3"/>
      <c r="Y990" s="3"/>
      <c r="Z990" s="3"/>
      <c r="AA990" s="3"/>
      <c r="AB990" s="3"/>
      <c r="AC990" s="3"/>
    </row>
    <row r="991" spans="1:29" ht="12.5" x14ac:dyDescent="0.25">
      <c r="A991" s="3"/>
      <c r="B991" s="3"/>
      <c r="C991" s="3"/>
      <c r="D991" s="20"/>
      <c r="E991" s="20"/>
      <c r="F991" s="3"/>
      <c r="G991" s="20"/>
      <c r="H991" s="20"/>
      <c r="I991" s="20"/>
      <c r="J991" s="20"/>
      <c r="K991" s="3"/>
      <c r="L991" s="3"/>
      <c r="M991" s="3"/>
      <c r="N991" s="3"/>
      <c r="O991" s="3"/>
      <c r="P991" s="3"/>
      <c r="Q991" s="3"/>
      <c r="R991" s="3"/>
      <c r="S991" s="3"/>
      <c r="T991" s="3"/>
      <c r="U991" s="3"/>
      <c r="V991" s="3"/>
      <c r="W991" s="3"/>
      <c r="X991" s="3"/>
      <c r="Y991" s="3"/>
      <c r="Z991" s="3"/>
      <c r="AA991" s="3"/>
      <c r="AB991" s="3"/>
      <c r="AC991" s="3"/>
    </row>
    <row r="992" spans="1:29" ht="12.5" x14ac:dyDescent="0.25">
      <c r="A992" s="3"/>
      <c r="B992" s="3"/>
      <c r="C992" s="3"/>
      <c r="D992" s="20"/>
      <c r="E992" s="20"/>
      <c r="F992" s="3"/>
      <c r="G992" s="20"/>
      <c r="H992" s="20"/>
      <c r="I992" s="20"/>
      <c r="J992" s="20"/>
      <c r="K992" s="3"/>
      <c r="L992" s="3"/>
      <c r="M992" s="3"/>
      <c r="N992" s="3"/>
      <c r="O992" s="3"/>
      <c r="P992" s="3"/>
      <c r="Q992" s="3"/>
      <c r="R992" s="3"/>
      <c r="S992" s="3"/>
      <c r="T992" s="3"/>
      <c r="U992" s="3"/>
      <c r="V992" s="3"/>
      <c r="W992" s="3"/>
      <c r="X992" s="3"/>
      <c r="Y992" s="3"/>
      <c r="Z992" s="3"/>
      <c r="AA992" s="3"/>
      <c r="AB992" s="3"/>
      <c r="AC992" s="3"/>
    </row>
    <row r="993" spans="1:29" ht="12.5" x14ac:dyDescent="0.25">
      <c r="A993" s="3"/>
      <c r="B993" s="3"/>
      <c r="C993" s="3"/>
      <c r="D993" s="20"/>
      <c r="E993" s="20"/>
      <c r="F993" s="3"/>
      <c r="G993" s="20"/>
      <c r="H993" s="20"/>
      <c r="I993" s="20"/>
      <c r="J993" s="20"/>
      <c r="K993" s="3"/>
      <c r="L993" s="3"/>
      <c r="M993" s="3"/>
      <c r="N993" s="3"/>
      <c r="O993" s="3"/>
      <c r="P993" s="3"/>
      <c r="Q993" s="3"/>
      <c r="R993" s="3"/>
      <c r="S993" s="3"/>
      <c r="T993" s="3"/>
      <c r="U993" s="3"/>
      <c r="V993" s="3"/>
      <c r="W993" s="3"/>
      <c r="X993" s="3"/>
      <c r="Y993" s="3"/>
      <c r="Z993" s="3"/>
      <c r="AA993" s="3"/>
      <c r="AB993" s="3"/>
      <c r="AC993" s="3"/>
    </row>
    <row r="994" spans="1:29" ht="12.5" x14ac:dyDescent="0.25">
      <c r="A994" s="3"/>
      <c r="B994" s="3"/>
      <c r="C994" s="3"/>
      <c r="D994" s="20"/>
      <c r="E994" s="20"/>
      <c r="F994" s="3"/>
      <c r="G994" s="20"/>
      <c r="H994" s="20"/>
      <c r="I994" s="20"/>
      <c r="J994" s="20"/>
      <c r="K994" s="3"/>
      <c r="L994" s="3"/>
      <c r="M994" s="3"/>
      <c r="N994" s="3"/>
      <c r="O994" s="3"/>
      <c r="P994" s="3"/>
      <c r="Q994" s="3"/>
      <c r="R994" s="3"/>
      <c r="S994" s="3"/>
      <c r="T994" s="3"/>
      <c r="U994" s="3"/>
      <c r="V994" s="3"/>
      <c r="W994" s="3"/>
      <c r="X994" s="3"/>
      <c r="Y994" s="3"/>
      <c r="Z994" s="3"/>
      <c r="AA994" s="3"/>
      <c r="AB994" s="3"/>
      <c r="AC994" s="3"/>
    </row>
    <row r="995" spans="1:29" ht="12.5" x14ac:dyDescent="0.25">
      <c r="A995" s="3"/>
      <c r="B995" s="3"/>
      <c r="C995" s="3"/>
      <c r="D995" s="20"/>
      <c r="E995" s="20"/>
      <c r="F995" s="3"/>
      <c r="G995" s="20"/>
      <c r="H995" s="20"/>
      <c r="I995" s="20"/>
      <c r="J995" s="20"/>
      <c r="K995" s="3"/>
      <c r="L995" s="3"/>
      <c r="M995" s="3"/>
      <c r="N995" s="3"/>
      <c r="O995" s="3"/>
      <c r="P995" s="3"/>
      <c r="Q995" s="3"/>
      <c r="R995" s="3"/>
      <c r="S995" s="3"/>
      <c r="T995" s="3"/>
      <c r="U995" s="3"/>
      <c r="V995" s="3"/>
      <c r="W995" s="3"/>
      <c r="X995" s="3"/>
      <c r="Y995" s="3"/>
      <c r="Z995" s="3"/>
      <c r="AA995" s="3"/>
      <c r="AB995" s="3"/>
      <c r="AC995" s="3"/>
    </row>
    <row r="996" spans="1:29" ht="12.5" x14ac:dyDescent="0.25">
      <c r="A996" s="3"/>
      <c r="B996" s="3"/>
      <c r="C996" s="3"/>
      <c r="D996" s="20"/>
      <c r="E996" s="20"/>
      <c r="F996" s="3"/>
      <c r="G996" s="20"/>
      <c r="H996" s="20"/>
      <c r="I996" s="20"/>
      <c r="J996" s="20"/>
      <c r="K996" s="3"/>
      <c r="L996" s="3"/>
      <c r="M996" s="3"/>
      <c r="N996" s="3"/>
      <c r="O996" s="3"/>
      <c r="P996" s="3"/>
      <c r="Q996" s="3"/>
      <c r="R996" s="3"/>
      <c r="S996" s="3"/>
      <c r="T996" s="3"/>
      <c r="U996" s="3"/>
      <c r="V996" s="3"/>
      <c r="W996" s="3"/>
      <c r="X996" s="3"/>
      <c r="Y996" s="3"/>
      <c r="Z996" s="3"/>
      <c r="AA996" s="3"/>
      <c r="AB996" s="3"/>
      <c r="AC996" s="3"/>
    </row>
    <row r="997" spans="1:29" ht="12.5" x14ac:dyDescent="0.25">
      <c r="A997" s="3"/>
      <c r="B997" s="3"/>
      <c r="C997" s="3"/>
      <c r="D997" s="20"/>
      <c r="E997" s="20"/>
      <c r="F997" s="3"/>
      <c r="G997" s="20"/>
      <c r="H997" s="20"/>
      <c r="I997" s="20"/>
      <c r="J997" s="20"/>
      <c r="K997" s="3"/>
      <c r="L997" s="3"/>
      <c r="M997" s="3"/>
      <c r="N997" s="3"/>
      <c r="O997" s="3"/>
      <c r="P997" s="3"/>
      <c r="Q997" s="3"/>
      <c r="R997" s="3"/>
      <c r="S997" s="3"/>
      <c r="T997" s="3"/>
      <c r="U997" s="3"/>
      <c r="V997" s="3"/>
      <c r="W997" s="3"/>
      <c r="X997" s="3"/>
      <c r="Y997" s="3"/>
      <c r="Z997" s="3"/>
      <c r="AA997" s="3"/>
      <c r="AB997" s="3"/>
      <c r="AC997" s="3"/>
    </row>
    <row r="998" spans="1:29" ht="12.5" x14ac:dyDescent="0.25">
      <c r="A998" s="3"/>
      <c r="B998" s="3"/>
      <c r="C998" s="3"/>
      <c r="D998" s="20"/>
      <c r="E998" s="20"/>
      <c r="F998" s="3"/>
      <c r="G998" s="20"/>
      <c r="H998" s="20"/>
      <c r="I998" s="20"/>
      <c r="J998" s="20"/>
      <c r="K998" s="3"/>
      <c r="L998" s="3"/>
      <c r="M998" s="3"/>
      <c r="N998" s="3"/>
      <c r="O998" s="3"/>
      <c r="P998" s="3"/>
      <c r="Q998" s="3"/>
      <c r="R998" s="3"/>
      <c r="S998" s="3"/>
      <c r="T998" s="3"/>
      <c r="U998" s="3"/>
      <c r="V998" s="3"/>
      <c r="W998" s="3"/>
      <c r="X998" s="3"/>
      <c r="Y998" s="3"/>
      <c r="Z998" s="3"/>
      <c r="AA998" s="3"/>
      <c r="AB998" s="3"/>
      <c r="AC998" s="3"/>
    </row>
    <row r="999" spans="1:29" ht="12.5" x14ac:dyDescent="0.25">
      <c r="A999" s="3"/>
      <c r="B999" s="3"/>
      <c r="C999" s="3"/>
      <c r="D999" s="20"/>
      <c r="E999" s="20"/>
      <c r="F999" s="3"/>
      <c r="G999" s="20"/>
      <c r="H999" s="20"/>
      <c r="I999" s="20"/>
      <c r="J999" s="20"/>
      <c r="K999" s="3"/>
      <c r="L999" s="3"/>
      <c r="M999" s="3"/>
      <c r="N999" s="3"/>
      <c r="O999" s="3"/>
      <c r="P999" s="3"/>
      <c r="Q999" s="3"/>
      <c r="R999" s="3"/>
      <c r="S999" s="3"/>
      <c r="T999" s="3"/>
      <c r="U999" s="3"/>
      <c r="V999" s="3"/>
      <c r="W999" s="3"/>
      <c r="X999" s="3"/>
      <c r="Y999" s="3"/>
      <c r="Z999" s="3"/>
      <c r="AA999" s="3"/>
      <c r="AB999" s="3"/>
      <c r="AC999" s="3"/>
    </row>
    <row r="1000" spans="1:29" ht="12.5" x14ac:dyDescent="0.25">
      <c r="A1000" s="3"/>
      <c r="B1000" s="3"/>
      <c r="C1000" s="3"/>
      <c r="D1000" s="20"/>
      <c r="E1000" s="20"/>
      <c r="F1000" s="3"/>
      <c r="G1000" s="20"/>
      <c r="H1000" s="20"/>
      <c r="I1000" s="20"/>
      <c r="J1000" s="20"/>
      <c r="K1000" s="3"/>
      <c r="L1000" s="3"/>
      <c r="M1000" s="3"/>
      <c r="N1000" s="3"/>
      <c r="O1000" s="3"/>
      <c r="P1000" s="3"/>
      <c r="Q1000" s="3"/>
      <c r="R1000" s="3"/>
      <c r="S1000" s="3"/>
      <c r="T1000" s="3"/>
      <c r="U1000" s="3"/>
      <c r="V1000" s="3"/>
      <c r="W1000" s="3"/>
      <c r="X1000" s="3"/>
      <c r="Y1000" s="3"/>
      <c r="Z1000" s="3"/>
      <c r="AA1000" s="3"/>
      <c r="AB1000" s="3"/>
      <c r="AC1000" s="3"/>
    </row>
    <row r="1001" spans="1:29" ht="12.5" x14ac:dyDescent="0.25">
      <c r="A1001" s="3"/>
      <c r="B1001" s="3"/>
      <c r="C1001" s="3"/>
      <c r="D1001" s="20"/>
      <c r="E1001" s="20"/>
      <c r="F1001" s="3"/>
      <c r="G1001" s="20"/>
      <c r="H1001" s="20"/>
      <c r="I1001" s="20"/>
      <c r="J1001" s="20"/>
      <c r="K1001" s="3"/>
      <c r="L1001" s="3"/>
      <c r="M1001" s="3"/>
      <c r="N1001" s="3"/>
      <c r="O1001" s="3"/>
      <c r="P1001" s="3"/>
      <c r="Q1001" s="3"/>
      <c r="R1001" s="3"/>
      <c r="S1001" s="3"/>
      <c r="T1001" s="3"/>
      <c r="U1001" s="3"/>
      <c r="V1001" s="3"/>
      <c r="W1001" s="3"/>
      <c r="X1001" s="3"/>
      <c r="Y1001" s="3"/>
      <c r="Z1001" s="3"/>
      <c r="AA1001" s="3"/>
      <c r="AB1001" s="3"/>
      <c r="AC1001" s="3"/>
    </row>
    <row r="1002" spans="1:29" ht="12.5" x14ac:dyDescent="0.25">
      <c r="A1002" s="3"/>
      <c r="B1002" s="3"/>
      <c r="C1002" s="3"/>
      <c r="D1002" s="20"/>
      <c r="E1002" s="20"/>
      <c r="F1002" s="3"/>
      <c r="G1002" s="20"/>
      <c r="H1002" s="20"/>
      <c r="I1002" s="20"/>
      <c r="J1002" s="20"/>
      <c r="K1002" s="3"/>
      <c r="L1002" s="3"/>
      <c r="M1002" s="3"/>
      <c r="N1002" s="3"/>
      <c r="O1002" s="3"/>
      <c r="P1002" s="3"/>
      <c r="Q1002" s="3"/>
      <c r="R1002" s="3"/>
      <c r="S1002" s="3"/>
      <c r="T1002" s="3"/>
      <c r="U1002" s="3"/>
      <c r="V1002" s="3"/>
      <c r="W1002" s="3"/>
      <c r="X1002" s="3"/>
      <c r="Y1002" s="3"/>
      <c r="Z1002" s="3"/>
      <c r="AA1002" s="3"/>
      <c r="AB1002" s="3"/>
      <c r="AC1002" s="3"/>
    </row>
    <row r="1003" spans="1:29" ht="12.5" x14ac:dyDescent="0.25">
      <c r="A1003" s="3"/>
      <c r="B1003" s="3"/>
      <c r="C1003" s="3"/>
      <c r="D1003" s="20"/>
      <c r="E1003" s="20"/>
      <c r="F1003" s="3"/>
      <c r="G1003" s="20"/>
      <c r="H1003" s="20"/>
      <c r="I1003" s="20"/>
      <c r="J1003" s="20"/>
      <c r="K1003" s="3"/>
      <c r="L1003" s="3"/>
      <c r="M1003" s="3"/>
      <c r="N1003" s="3"/>
      <c r="O1003" s="3"/>
      <c r="P1003" s="3"/>
      <c r="Q1003" s="3"/>
      <c r="R1003" s="3"/>
      <c r="S1003" s="3"/>
      <c r="T1003" s="3"/>
      <c r="U1003" s="3"/>
      <c r="V1003" s="3"/>
      <c r="W1003" s="3"/>
      <c r="X1003" s="3"/>
      <c r="Y1003" s="3"/>
      <c r="Z1003" s="3"/>
      <c r="AA1003" s="3"/>
      <c r="AB1003" s="3"/>
      <c r="AC1003" s="3"/>
    </row>
    <row r="1004" spans="1:29" ht="12.5" x14ac:dyDescent="0.25">
      <c r="A1004" s="3"/>
      <c r="B1004" s="3"/>
      <c r="C1004" s="3"/>
      <c r="D1004" s="20"/>
      <c r="E1004" s="20"/>
      <c r="F1004" s="3"/>
      <c r="G1004" s="20"/>
      <c r="H1004" s="20"/>
      <c r="I1004" s="20"/>
      <c r="J1004" s="20"/>
      <c r="K1004" s="3"/>
      <c r="L1004" s="3"/>
      <c r="M1004" s="3"/>
      <c r="N1004" s="3"/>
      <c r="O1004" s="3"/>
      <c r="P1004" s="3"/>
      <c r="Q1004" s="3"/>
      <c r="R1004" s="3"/>
      <c r="S1004" s="3"/>
      <c r="T1004" s="3"/>
      <c r="U1004" s="3"/>
      <c r="V1004" s="3"/>
      <c r="W1004" s="3"/>
      <c r="X1004" s="3"/>
      <c r="Y1004" s="3"/>
      <c r="Z1004" s="3"/>
      <c r="AA1004" s="3"/>
      <c r="AB1004" s="3"/>
      <c r="AC1004" s="3"/>
    </row>
    <row r="1005" spans="1:29" ht="12.5" x14ac:dyDescent="0.25">
      <c r="A1005" s="3"/>
      <c r="B1005" s="3"/>
      <c r="C1005" s="3"/>
      <c r="D1005" s="20"/>
      <c r="E1005" s="20"/>
      <c r="F1005" s="3"/>
      <c r="G1005" s="20"/>
      <c r="H1005" s="20"/>
      <c r="I1005" s="20"/>
      <c r="J1005" s="20"/>
      <c r="K1005" s="3"/>
      <c r="L1005" s="3"/>
      <c r="M1005" s="3"/>
      <c r="N1005" s="3"/>
      <c r="O1005" s="3"/>
      <c r="P1005" s="3"/>
      <c r="Q1005" s="3"/>
      <c r="R1005" s="3"/>
      <c r="S1005" s="3"/>
      <c r="T1005" s="3"/>
      <c r="U1005" s="3"/>
      <c r="V1005" s="3"/>
      <c r="W1005" s="3"/>
      <c r="X1005" s="3"/>
      <c r="Y1005" s="3"/>
      <c r="Z1005" s="3"/>
      <c r="AA1005" s="3"/>
      <c r="AB1005" s="3"/>
      <c r="AC1005" s="3"/>
    </row>
  </sheetData>
  <phoneticPr fontId="14" type="noConversion"/>
  <conditionalFormatting sqref="A2:C1005">
    <cfRule type="expression" dxfId="2" priority="1" stopIfTrue="1">
      <formula>$C2="collector"</formula>
    </cfRule>
    <cfRule type="expression" dxfId="1" priority="2" stopIfTrue="1">
      <formula>$C2="dealer"</formula>
    </cfRule>
    <cfRule type="expression" dxfId="0" priority="3" stopIfTrue="1">
      <formula>$C2="enthusiast"</formula>
    </cfRule>
  </conditionalFormatting>
  <hyperlinks>
    <hyperlink ref="F2" r:id="rId1" display="https://www.instagram.com/lisawaltn" xr:uid="{00000000-0004-0000-0400-000000000000}"/>
    <hyperlink ref="W2" r:id="rId2" display="https://www.themls.com/Share/YWFoYWRnZWJp" xr:uid="{00000000-0004-0000-0400-000001000000}"/>
    <hyperlink ref="F3" r:id="rId3" display="https://www.instagram.com/thewatch_monster" xr:uid="{00000000-0004-0000-0400-000002000000}"/>
    <hyperlink ref="F4" r:id="rId4" display="https://www.instagram.com/jjh.time" xr:uid="{00000000-0004-0000-0400-000003000000}"/>
    <hyperlink ref="F5" r:id="rId5" display="https://www.instagram.com/alantse_sl" xr:uid="{00000000-0004-0000-0400-000004000000}"/>
    <hyperlink ref="F6" r:id="rId6" display="https://www.instagram.com/abogado_casas" xr:uid="{00000000-0004-0000-0400-000005000000}"/>
    <hyperlink ref="F7" r:id="rId7" display="https://www.instagram.com/thefinancialwrist" xr:uid="{00000000-0004-0000-0400-000006000000}"/>
    <hyperlink ref="F8" r:id="rId8" display="https://www.instagram.com/chronovantage2" xr:uid="{00000000-0004-0000-0400-000007000000}"/>
    <hyperlink ref="F9" r:id="rId9" display="https://www.instagram.com/sevenstars888e" xr:uid="{00000000-0004-0000-0400-000008000000}"/>
    <hyperlink ref="F10" r:id="rId10" display="https://www.instagram.com/denningroad" xr:uid="{00000000-0004-0000-0400-000009000000}"/>
    <hyperlink ref="F11" r:id="rId11" display="https://www.instagram.com/resurrectionluxe" xr:uid="{00000000-0004-0000-0400-00000A000000}"/>
    <hyperlink ref="F12" r:id="rId12" display="https://www.instagram.com/death_chess_jiu_jitsu" xr:uid="{00000000-0004-0000-0400-00000B000000}"/>
    <hyperlink ref="F13" r:id="rId13" display="https://www.instagram.com/tshirtsandwatches" xr:uid="{00000000-0004-0000-0400-00000C000000}"/>
    <hyperlink ref="F14" r:id="rId14" display="https://www.instagram.com/loopem" xr:uid="{00000000-0004-0000-0400-00000D000000}"/>
    <hyperlink ref="F15" r:id="rId15" display="https://www.instagram.com/seismorarity" xr:uid="{00000000-0004-0000-0400-00000E000000}"/>
    <hyperlink ref="F16" r:id="rId16" display="https://www.instagram.com/crazymetalwatches" xr:uid="{00000000-0004-0000-0400-00000F000000}"/>
    <hyperlink ref="F17" r:id="rId17" display="https://www.instagram.com/j.chenghao" xr:uid="{00000000-0004-0000-0400-000010000000}"/>
    <hyperlink ref="F18" r:id="rId18" display="https://www.instagram.com/longbeachwatchguy" xr:uid="{00000000-0004-0000-0400-000011000000}"/>
    <hyperlink ref="F19" r:id="rId19" display="https://www.instagram.com/kenji.nishim" xr:uid="{00000000-0004-0000-0400-000012000000}"/>
    <hyperlink ref="F20" r:id="rId20" display="https://www.instagram.com/timetravelmacau" xr:uid="{00000000-0004-0000-0400-000013000000}"/>
    <hyperlink ref="F21" r:id="rId21" display="https://www.instagram.com/maestrettig" xr:uid="{00000000-0004-0000-0400-000014000000}"/>
    <hyperlink ref="F22" r:id="rId22" display="https://www.instagram.com/jasdeep_sethi03" xr:uid="{00000000-0004-0000-0400-000015000000}"/>
    <hyperlink ref="F23" r:id="rId23" display="https://www.instagram.com/lachrono.official" xr:uid="{00000000-0004-0000-0400-000016000000}"/>
    <hyperlink ref="W23" r:id="rId24" display="http://lachrono.com/" xr:uid="{00000000-0004-0000-0400-000017000000}"/>
    <hyperlink ref="F24" r:id="rId25" display="https://www.instagram.com/csaccal" xr:uid="{00000000-0004-0000-0400-000018000000}"/>
    <hyperlink ref="W24" r:id="rId26" display="https://www.abelrichard.com/" xr:uid="{00000000-0004-0000-0400-000019000000}"/>
    <hyperlink ref="F25" r:id="rId27" display="https://www.instagram.com/dou_dope_" xr:uid="{00000000-0004-0000-0400-00001A000000}"/>
    <hyperlink ref="F26" r:id="rId28" display="https://www.instagram.com/regatefunk" xr:uid="{00000000-0004-0000-0400-00001B000000}"/>
    <hyperlink ref="F27" r:id="rId29" display="https://www.instagram.com/wholelottawristys" xr:uid="{00000000-0004-0000-0400-00001C000000}"/>
    <hyperlink ref="F28" r:id="rId30" display="https://www.instagram.com/queerwrist" xr:uid="{00000000-0004-0000-0400-00001D000000}"/>
    <hyperlink ref="W28" r:id="rId31" display="https://wa.me/447969314702?countryName=GB&amp;countryCode=44&amp;phoneNumber=7969314702" xr:uid="{00000000-0004-0000-0400-00001E000000}"/>
    <hyperlink ref="B29" r:id="rId32" display="http://mercadodeluxo.com.br/" xr:uid="{00000000-0004-0000-0400-00001F000000}"/>
    <hyperlink ref="F29" r:id="rId33" display="https://www.instagram.com/mercadodeluxo.oficial" xr:uid="{00000000-0004-0000-0400-000020000000}"/>
    <hyperlink ref="W29" r:id="rId34" display="http://www.mercadodeluxo.com.br/" xr:uid="{00000000-0004-0000-0400-000021000000}"/>
    <hyperlink ref="F30" r:id="rId35" display="https://www.instagram.com/watch_and_crobard" xr:uid="{00000000-0004-0000-0400-000022000000}"/>
    <hyperlink ref="F31" r:id="rId36" display="https://www.instagram.com/awong.this_is_life" xr:uid="{00000000-0004-0000-0400-000023000000}"/>
    <hyperlink ref="F32" r:id="rId37" display="https://www.instagram.com/dr.sandovalshaik" xr:uid="{00000000-0004-0000-0400-000024000000}"/>
    <hyperlink ref="F33" r:id="rId38" display="https://www.instagram.com/samthewatchman" xr:uid="{00000000-0004-0000-0400-000025000000}"/>
    <hyperlink ref="F34" r:id="rId39" display="https://www.instagram.com/eugeniolongo_perioimplantology" xr:uid="{00000000-0004-0000-0400-000026000000}"/>
    <hyperlink ref="F35" r:id="rId40" display="https://www.instagram.com/wannabuyawatch_official" xr:uid="{00000000-0004-0000-0400-000027000000}"/>
    <hyperlink ref="W35" r:id="rId41" display="http://www.wannabuyawatch.com/" xr:uid="{00000000-0004-0000-0400-000028000000}"/>
    <hyperlink ref="F36" r:id="rId42" display="https://www.instagram.com/gunnertachejose" xr:uid="{00000000-0004-0000-0400-000029000000}"/>
    <hyperlink ref="F37" r:id="rId43" display="https://www.instagram.com/the_watch_i_watch" xr:uid="{00000000-0004-0000-0400-00002A000000}"/>
    <hyperlink ref="F38" r:id="rId44" display="https://www.instagram.com/dial3din" xr:uid="{00000000-0004-0000-0400-00002B000000}"/>
    <hyperlink ref="F39" r:id="rId45" display="https://www.instagram.com/j.kchan168" xr:uid="{00000000-0004-0000-0400-00002C000000}"/>
    <hyperlink ref="W39" r:id="rId46" display="https://www.instagram.com/coharmony_watch_168?igsh=MWZjc3J1cTJnYnV2&amp;utm_source=qr" xr:uid="{00000000-0004-0000-0400-00002D000000}"/>
    <hyperlink ref="F40" r:id="rId47" display="https://www.instagram.com/harashou1987" xr:uid="{00000000-0004-0000-0400-00002E000000}"/>
    <hyperlink ref="F41" r:id="rId48" display="https://www.instagram.com/watchman_dc" xr:uid="{00000000-0004-0000-0400-00002F000000}"/>
    <hyperlink ref="F42" r:id="rId49" display="https://www.instagram.com/random_wrist" xr:uid="{00000000-0004-0000-0400-000030000000}"/>
    <hyperlink ref="F43" r:id="rId50" display="https://www.instagram.com/thechronocles" xr:uid="{00000000-0004-0000-0400-000031000000}"/>
    <hyperlink ref="F44" r:id="rId51" display="https://www.instagram.com/reverchon_watches" xr:uid="{00000000-0004-0000-0400-000032000000}"/>
    <hyperlink ref="W44" r:id="rId52" display="http://www.montres-reverchon.ch/" xr:uid="{00000000-0004-0000-0400-000033000000}"/>
    <hyperlink ref="F45" r:id="rId53" display="https://www.instagram.com/professorkrl" xr:uid="{00000000-0004-0000-0400-000034000000}"/>
    <hyperlink ref="W45" r:id="rId54" display="http://www.hbs.edu/klakhani" xr:uid="{00000000-0004-0000-0400-000035000000}"/>
    <hyperlink ref="F46" r:id="rId55" display="https://www.instagram.com/vintagetimes_1" xr:uid="{00000000-0004-0000-0400-000036000000}"/>
    <hyperlink ref="F47" r:id="rId56" display="https://www.instagram.com/chronohawk.watch" xr:uid="{00000000-0004-0000-0400-000037000000}"/>
    <hyperlink ref="F48" r:id="rId57" display="https://www.instagram.com/first_time_watches" xr:uid="{00000000-0004-0000-0400-000038000000}"/>
    <hyperlink ref="W48" r:id="rId58" display="https://www.facebook.com/profile.php?id=100057377832456&amp;mibextid=2JQ9oc" xr:uid="{00000000-0004-0000-0400-000039000000}"/>
    <hyperlink ref="F49" r:id="rId59" display="https://www.instagram.com/lowinger_watches" xr:uid="{00000000-0004-0000-0400-00003A000000}"/>
    <hyperlink ref="W49" r:id="rId60" display="https://www.lowingerwatches.com/" xr:uid="{00000000-0004-0000-0400-00003B000000}"/>
    <hyperlink ref="F50" r:id="rId61" display="https://www.instagram.com/bemnanu" xr:uid="{00000000-0004-0000-0400-00003C000000}"/>
    <hyperlink ref="F51" r:id="rId62" display="https://www.instagram.com/pion.watches" xr:uid="{00000000-0004-0000-0400-00003D000000}"/>
    <hyperlink ref="F52" r:id="rId63" display="https://www.instagram.com/sam_wong326" xr:uid="{00000000-0004-0000-0400-00003E000000}"/>
    <hyperlink ref="F53" r:id="rId64" display="https://www.instagram.com/manusrikumar" xr:uid="{00000000-0004-0000-0400-00003F000000}"/>
    <hyperlink ref="F54" r:id="rId65" display="https://www.instagram.com/keepsake.idn" xr:uid="{00000000-0004-0000-0400-000040000000}"/>
    <hyperlink ref="F55" r:id="rId66" display="https://www.instagram.com/realwatchamateur" xr:uid="{00000000-0004-0000-0400-000041000000}"/>
    <hyperlink ref="A56" r:id="rId67" display="http://sa3at.ad/" xr:uid="{00000000-0004-0000-0400-000042000000}"/>
    <hyperlink ref="B56" r:id="rId68" display="http://sa3at.ad/" xr:uid="{00000000-0004-0000-0400-000043000000}"/>
    <hyperlink ref="F56" r:id="rId69" display="https://www.instagram.com/sa3at.ad" xr:uid="{00000000-0004-0000-0400-000044000000}"/>
    <hyperlink ref="F57" r:id="rId70" display="https://www.instagram.com/horologicalgear" xr:uid="{00000000-0004-0000-0400-000045000000}"/>
    <hyperlink ref="F58" r:id="rId71" display="https://www.instagram.com/la_arena_del_tiempo_" xr:uid="{00000000-0004-0000-0400-000046000000}"/>
    <hyperlink ref="F59" r:id="rId72" display="https://www.instagram.com/tsedro.d" xr:uid="{00000000-0004-0000-0400-000047000000}"/>
    <hyperlink ref="F60" r:id="rId73" display="https://www.instagram.com/cornerstonewatchcompany" xr:uid="{00000000-0004-0000-0400-000048000000}"/>
    <hyperlink ref="W60" r:id="rId74" display="http://cornerstonewatchcompany.com/" xr:uid="{00000000-0004-0000-0400-000049000000}"/>
    <hyperlink ref="F61" r:id="rId75" display="https://www.instagram.com/edgarcordero9" xr:uid="{00000000-0004-0000-0400-00004A000000}"/>
    <hyperlink ref="F62" r:id="rId76" display="https://www.instagram.com/mr.antik71" xr:uid="{00000000-0004-0000-0400-00004B000000}"/>
    <hyperlink ref="F63" r:id="rId77" display="https://www.instagram.com/watchmywatchdaily" xr:uid="{00000000-0004-0000-0400-00004C000000}"/>
    <hyperlink ref="W63" r:id="rId78" display="https://carousell.app.link/Bc894k6oyPb" xr:uid="{00000000-0004-0000-0400-00004D000000}"/>
    <hyperlink ref="F64" r:id="rId79" display="https://www.instagram.com/watch_and_word" xr:uid="{00000000-0004-0000-0400-00004E000000}"/>
    <hyperlink ref="W64" r:id="rId80" display="https://www.bible.com/app" xr:uid="{00000000-0004-0000-0400-00004F000000}"/>
    <hyperlink ref="F65" r:id="rId81" display="https://www.instagram.com/7tseventimes" xr:uid="{00000000-0004-0000-0400-000050000000}"/>
    <hyperlink ref="W65" r:id="rId82" display="https://ebay.it/usr/7tseventimes" xr:uid="{00000000-0004-0000-0400-000051000000}"/>
    <hyperlink ref="F66" r:id="rId83" display="https://www.instagram.com/bezelsociety" xr:uid="{00000000-0004-0000-0400-000052000000}"/>
    <hyperlink ref="F67" r:id="rId84" display="https://www.instagram.com/missionmary" xr:uid="{00000000-0004-0000-0400-000053000000}"/>
    <hyperlink ref="W67" r:id="rId85" display="http://missionprojects.co/" xr:uid="{00000000-0004-0000-0400-000054000000}"/>
    <hyperlink ref="F68" r:id="rId86" display="https://www.instagram.com/dam3h_333" xr:uid="{00000000-0004-0000-0400-000055000000}"/>
    <hyperlink ref="F69" r:id="rId87" display="https://www.instagram.com/grailwatchmaterial" xr:uid="{00000000-0004-0000-0400-000056000000}"/>
    <hyperlink ref="F70" r:id="rId88" display="https://www.instagram.com/waylortallace" xr:uid="{00000000-0004-0000-0400-000057000000}"/>
    <hyperlink ref="W70" r:id="rId89" display="http://rolypoly.coffee/" xr:uid="{00000000-0004-0000-0400-000058000000}"/>
    <hyperlink ref="F71" r:id="rId90" display="https://www.instagram.com/tismwatches" xr:uid="{00000000-0004-0000-0400-000059000000}"/>
    <hyperlink ref="A72" r:id="rId91" display="http://wristcheck.pr/" xr:uid="{00000000-0004-0000-0400-00005A000000}"/>
    <hyperlink ref="F72" r:id="rId92" display="https://www.instagram.com/wristcheck.pr" xr:uid="{00000000-0004-0000-0400-00005B000000}"/>
    <hyperlink ref="F73" r:id="rId93" display="https://www.instagram.com/charlesnevers" xr:uid="{00000000-0004-0000-0400-00005C000000}"/>
    <hyperlink ref="F74" r:id="rId94" display="https://www.instagram.com/fnal2" xr:uid="{00000000-0004-0000-0400-00005D000000}"/>
    <hyperlink ref="F75" r:id="rId95" display="https://www.instagram.com/dawidekd" xr:uid="{00000000-0004-0000-0400-00005E000000}"/>
    <hyperlink ref="F76" r:id="rId96" display="https://www.instagram.com/dennis7rod" xr:uid="{00000000-0004-0000-0400-00005F000000}"/>
    <hyperlink ref="F77" r:id="rId97" display="https://www.instagram.com/msk385" xr:uid="{00000000-0004-0000-0400-000060000000}"/>
    <hyperlink ref="F78" r:id="rId98" display="https://www.instagram.com/halwolin" xr:uid="{00000000-0004-0000-0400-000061000000}"/>
    <hyperlink ref="F79" r:id="rId99" display="https://www.instagram.com/bu_hamdan40" xr:uid="{00000000-0004-0000-0400-000062000000}"/>
    <hyperlink ref="F80" r:id="rId100" display="https://www.instagram.com/tudorwatch_limited" xr:uid="{00000000-0004-0000-0400-000063000000}"/>
    <hyperlink ref="F81" r:id="rId101" display="https://www.instagram.com/watchinsa" xr:uid="{00000000-0004-0000-0400-000064000000}"/>
    <hyperlink ref="F82" r:id="rId102" display="https://www.instagram.com/exotic4watches" xr:uid="{00000000-0004-0000-0400-000065000000}"/>
    <hyperlink ref="F83" r:id="rId103" display="https://www.instagram.com/mmmmauricio__" xr:uid="{00000000-0004-0000-0400-000066000000}"/>
    <hyperlink ref="F84" r:id="rId104" display="https://www.instagram.com/boyarin_moscow" xr:uid="{00000000-0004-0000-0400-000067000000}"/>
    <hyperlink ref="F85" r:id="rId105" display="https://www.instagram.com/watchreleases" xr:uid="{00000000-0004-0000-0400-000068000000}"/>
    <hyperlink ref="W85" r:id="rId106" display="https://ocarat.com/montre-reef-395-mm-blue-coral-formex-x-ocarat-edition-speciale-bracelet-caoutchouc-bleu-formex" xr:uid="{00000000-0004-0000-0400-000069000000}"/>
    <hyperlink ref="F86" r:id="rId107" display="https://www.instagram.com/anbeanwatch" xr:uid="{00000000-0004-0000-0400-00006A000000}"/>
    <hyperlink ref="W86" r:id="rId108" display="https://link.dolap.com/1fwe8c" xr:uid="{00000000-0004-0000-0400-00006B000000}"/>
    <hyperlink ref="F87" r:id="rId109" display="https://www.instagram.com/an15h_pan" xr:uid="{00000000-0004-0000-0400-00006C000000}"/>
    <hyperlink ref="F88" r:id="rId110" display="https://www.instagram.com/captinsano443" xr:uid="{00000000-0004-0000-0400-00006D000000}"/>
    <hyperlink ref="F89" r:id="rId111" display="https://www.instagram.com/watchesbruno" xr:uid="{00000000-0004-0000-0400-00006E000000}"/>
    <hyperlink ref="F90" r:id="rId112" display="https://www.instagram.com/quality_watch_manufacturer" xr:uid="{00000000-0004-0000-0400-00006F000000}"/>
    <hyperlink ref="F91" r:id="rId113" display="https://www.instagram.com/watch_ful_mind" xr:uid="{00000000-0004-0000-0400-000070000000}"/>
    <hyperlink ref="W91" r:id="rId114" display="https://www.facebook.com/share/1C9o5qioNK/?mibextid=wwXIfr" xr:uid="{00000000-0004-0000-0400-000071000000}"/>
    <hyperlink ref="F92" r:id="rId115" display="https://www.instagram.com/sho_the_watch" xr:uid="{00000000-0004-0000-0400-000072000000}"/>
    <hyperlink ref="F93" r:id="rId116" display="https://www.instagram.com/daniil_tretyakov_" xr:uid="{00000000-0004-0000-0400-000073000000}"/>
    <hyperlink ref="W93" r:id="rId117" display="https://www.youtube.com/channel/UCegbn_C_Eb-iKxN065xVlHg" xr:uid="{00000000-0004-0000-0400-000074000000}"/>
  </hyperlinks>
  <pageMargins left="0.7" right="0.7" top="0.75" bottom="0.75" header="0.3" footer="0.3"/>
  <tableParts count="1">
    <tablePart r:id="rId11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Summary</vt:lpstr>
      <vt:lpstr>Sheet1</vt:lpstr>
      <vt:lpstr>Profiles</vt:lpstr>
      <vt:lpstr>Classified Leads</vt:lpstr>
      <vt:lpstr>Relevant Leads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Jason Lo</cp:lastModifiedBy>
  <dcterms:created xsi:type="dcterms:W3CDTF">2026-03-17T04:35:38Z</dcterms:created>
  <dcterms:modified xsi:type="dcterms:W3CDTF">2026-03-17T08:06:05Z</dcterms:modified>
</cp:coreProperties>
</file>